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William Rincon\Desktop\ARCHIVOS ADULTO MAYOR - imprimir\"/>
    </mc:Choice>
  </mc:AlternateContent>
  <workbookProtection workbookPassword="C109" lockStructure="1"/>
  <bookViews>
    <workbookView xWindow="0" yWindow="0" windowWidth="20490" windowHeight="7650" tabRatio="893"/>
  </bookViews>
  <sheets>
    <sheet name="LISTADO DE UNITARIOS" sheetId="4" r:id="rId1"/>
    <sheet name="EDIFICACION" sheetId="2" r:id="rId2"/>
    <sheet name="URBANISMO" sheetId="24" r:id="rId3"/>
    <sheet name="REDES ALCANTARILLADO" sheetId="26" r:id="rId4"/>
    <sheet name="VIAS RURALES" sheetId="27" r:id="rId5"/>
    <sheet name="BASICOS" sheetId="6" r:id="rId6"/>
    <sheet name="INSUMOS" sheetId="15" r:id="rId7"/>
    <sheet name="VALOR CUADRILLAS MO" sheetId="8" r:id="rId8"/>
    <sheet name="CONCRETO PREMEZCLADO" sheetId="20" r:id="rId9"/>
    <sheet name="TABLAS" sheetId="17" r:id="rId10"/>
    <sheet name="IPC" sheetId="19" r:id="rId11"/>
    <sheet name="FACTOR MULTIPLICADOR" sheetId="21" r:id="rId12"/>
    <sheet name="RES 747 TARIFAS PROF." sheetId="22" r:id="rId13"/>
  </sheets>
  <externalReferences>
    <externalReference r:id="rId14"/>
    <externalReference r:id="rId15"/>
  </externalReferences>
  <definedNames>
    <definedName name="_EST1">#REF!</definedName>
    <definedName name="_EST10" localSheetId="3">#REF!</definedName>
    <definedName name="_EST10" localSheetId="2">#REF!</definedName>
    <definedName name="_EST10" localSheetId="4">#REF!</definedName>
    <definedName name="_EST10">#REF!</definedName>
    <definedName name="_EST11" localSheetId="3">#REF!</definedName>
    <definedName name="_EST11" localSheetId="2">#REF!</definedName>
    <definedName name="_EST11" localSheetId="4">#REF!</definedName>
    <definedName name="_EST11">#REF!</definedName>
    <definedName name="_EST12" localSheetId="3">#REF!</definedName>
    <definedName name="_EST12" localSheetId="2">#REF!</definedName>
    <definedName name="_EST12" localSheetId="4">#REF!</definedName>
    <definedName name="_EST12">#REF!</definedName>
    <definedName name="_EST13" localSheetId="3">#REF!</definedName>
    <definedName name="_EST13" localSheetId="2">#REF!</definedName>
    <definedName name="_EST13" localSheetId="4">#REF!</definedName>
    <definedName name="_EST13">#REF!</definedName>
    <definedName name="_EST14" localSheetId="3">#REF!</definedName>
    <definedName name="_EST14" localSheetId="2">#REF!</definedName>
    <definedName name="_EST14" localSheetId="4">#REF!</definedName>
    <definedName name="_EST14">#REF!</definedName>
    <definedName name="_EST15" localSheetId="3">#REF!</definedName>
    <definedName name="_EST15" localSheetId="2">#REF!</definedName>
    <definedName name="_EST15" localSheetId="4">#REF!</definedName>
    <definedName name="_EST15">#REF!</definedName>
    <definedName name="_EST16" localSheetId="3">#REF!</definedName>
    <definedName name="_EST16" localSheetId="2">#REF!</definedName>
    <definedName name="_EST16" localSheetId="4">#REF!</definedName>
    <definedName name="_EST16">#REF!</definedName>
    <definedName name="_EST17" localSheetId="3">#REF!</definedName>
    <definedName name="_EST17" localSheetId="2">#REF!</definedName>
    <definedName name="_EST17" localSheetId="4">#REF!</definedName>
    <definedName name="_EST17">#REF!</definedName>
    <definedName name="_EST18" localSheetId="3">#REF!</definedName>
    <definedName name="_EST18" localSheetId="2">#REF!</definedName>
    <definedName name="_EST18" localSheetId="4">#REF!</definedName>
    <definedName name="_EST18">#REF!</definedName>
    <definedName name="_EST19" localSheetId="3">#REF!</definedName>
    <definedName name="_EST19" localSheetId="2">#REF!</definedName>
    <definedName name="_EST19" localSheetId="4">#REF!</definedName>
    <definedName name="_EST19">#REF!</definedName>
    <definedName name="_EST2" localSheetId="3">#REF!</definedName>
    <definedName name="_EST2" localSheetId="2">#REF!</definedName>
    <definedName name="_EST2" localSheetId="4">#REF!</definedName>
    <definedName name="_EST2">#REF!</definedName>
    <definedName name="_EST3">#REF!</definedName>
    <definedName name="_EST4" localSheetId="3">#REF!</definedName>
    <definedName name="_EST4" localSheetId="2">#REF!</definedName>
    <definedName name="_EST4" localSheetId="4">#REF!</definedName>
    <definedName name="_EST4">#REF!</definedName>
    <definedName name="_EST5" localSheetId="3">#REF!</definedName>
    <definedName name="_EST5" localSheetId="2">#REF!</definedName>
    <definedName name="_EST5" localSheetId="4">#REF!</definedName>
    <definedName name="_EST5">#REF!</definedName>
    <definedName name="_EST6" localSheetId="3">#REF!</definedName>
    <definedName name="_EST6" localSheetId="2">#REF!</definedName>
    <definedName name="_EST6" localSheetId="4">#REF!</definedName>
    <definedName name="_EST6">#REF!</definedName>
    <definedName name="_EST7" localSheetId="3">#REF!</definedName>
    <definedName name="_EST7" localSheetId="2">#REF!</definedName>
    <definedName name="_EST7" localSheetId="4">#REF!</definedName>
    <definedName name="_EST7">#REF!</definedName>
    <definedName name="_EST8" localSheetId="3">#REF!</definedName>
    <definedName name="_EST8" localSheetId="2">#REF!</definedName>
    <definedName name="_EST8" localSheetId="4">#REF!</definedName>
    <definedName name="_EST8">#REF!</definedName>
    <definedName name="_EST9" localSheetId="3">#REF!</definedName>
    <definedName name="_EST9" localSheetId="2">#REF!</definedName>
    <definedName name="_EST9" localSheetId="4">#REF!</definedName>
    <definedName name="_EST9">#REF!</definedName>
    <definedName name="_EXC1" localSheetId="3">#REF!</definedName>
    <definedName name="_EXC1" localSheetId="2">#REF!</definedName>
    <definedName name="_EXC1" localSheetId="4">#REF!</definedName>
    <definedName name="_EXC1">#REF!</definedName>
    <definedName name="_EXC10" localSheetId="3">#REF!</definedName>
    <definedName name="_EXC10" localSheetId="2">#REF!</definedName>
    <definedName name="_EXC10" localSheetId="4">#REF!</definedName>
    <definedName name="_EXC10">#REF!</definedName>
    <definedName name="_EXC11" localSheetId="3">#REF!</definedName>
    <definedName name="_EXC11" localSheetId="2">#REF!</definedName>
    <definedName name="_EXC11" localSheetId="4">#REF!</definedName>
    <definedName name="_EXC11">#REF!</definedName>
    <definedName name="_EXC12" localSheetId="3">#REF!</definedName>
    <definedName name="_EXC12" localSheetId="2">#REF!</definedName>
    <definedName name="_EXC12" localSheetId="4">#REF!</definedName>
    <definedName name="_EXC12">#REF!</definedName>
    <definedName name="_EXC2" localSheetId="3">#REF!</definedName>
    <definedName name="_EXC2" localSheetId="2">#REF!</definedName>
    <definedName name="_EXC2" localSheetId="4">#REF!</definedName>
    <definedName name="_EXC2">#REF!</definedName>
    <definedName name="_EXC3" localSheetId="3">#REF!</definedName>
    <definedName name="_EXC3" localSheetId="2">#REF!</definedName>
    <definedName name="_EXC3" localSheetId="4">#REF!</definedName>
    <definedName name="_EXC3">#REF!</definedName>
    <definedName name="_EXC4" localSheetId="3">#REF!</definedName>
    <definedName name="_EXC4" localSheetId="2">#REF!</definedName>
    <definedName name="_EXC4" localSheetId="4">#REF!</definedName>
    <definedName name="_EXC4">#REF!</definedName>
    <definedName name="_EXC5" localSheetId="3">#REF!</definedName>
    <definedName name="_EXC5" localSheetId="2">#REF!</definedName>
    <definedName name="_EXC5" localSheetId="4">#REF!</definedName>
    <definedName name="_EXC5">#REF!</definedName>
    <definedName name="_EXC6" localSheetId="3">#REF!</definedName>
    <definedName name="_EXC6" localSheetId="2">#REF!</definedName>
    <definedName name="_EXC6" localSheetId="4">#REF!</definedName>
    <definedName name="_EXC6">#REF!</definedName>
    <definedName name="_EXC7" localSheetId="3">#REF!</definedName>
    <definedName name="_EXC7" localSheetId="2">#REF!</definedName>
    <definedName name="_EXC7" localSheetId="4">#REF!</definedName>
    <definedName name="_EXC7">#REF!</definedName>
    <definedName name="_EXC8" localSheetId="3">#REF!</definedName>
    <definedName name="_EXC8" localSheetId="2">#REF!</definedName>
    <definedName name="_EXC8" localSheetId="4">#REF!</definedName>
    <definedName name="_EXC8">#REF!</definedName>
    <definedName name="_EXC9" localSheetId="3">#REF!</definedName>
    <definedName name="_EXC9" localSheetId="2">#REF!</definedName>
    <definedName name="_EXC9" localSheetId="4">#REF!</definedName>
    <definedName name="_EXC9">#REF!</definedName>
    <definedName name="_xlnm.Print_Area" localSheetId="5">BASICOS!$A$1:$U$322</definedName>
    <definedName name="_xlnm.Print_Area" localSheetId="8">'CONCRETO PREMEZCLADO'!$A$1:$D$27</definedName>
    <definedName name="_xlnm.Print_Area" localSheetId="1">EDIFICACION!$A$1:$K$181</definedName>
    <definedName name="_xlnm.Print_Area" localSheetId="11">'FACTOR MULTIPLICADOR'!$A$1:$H$44</definedName>
    <definedName name="_xlnm.Print_Area" localSheetId="6">INSUMOS!$A$1:$D$10631</definedName>
    <definedName name="_xlnm.Print_Area" localSheetId="10">IPC!$A$1:$F$800</definedName>
    <definedName name="_xlnm.Print_Area" localSheetId="0">'LISTADO DE UNITARIOS'!$A$1:$G$169</definedName>
    <definedName name="_xlnm.Print_Area" localSheetId="3">'REDES ALCANTARILLADO'!#REF!</definedName>
    <definedName name="_xlnm.Print_Area" localSheetId="12">'RES 747 TARIFAS PROF.'!$A$1:$Y$176</definedName>
    <definedName name="_xlnm.Print_Area" localSheetId="9">TABLAS!$A$1:$K$89</definedName>
    <definedName name="_xlnm.Print_Area" localSheetId="2">URBANISMO!#REF!</definedName>
    <definedName name="_xlnm.Print_Area" localSheetId="7">'VALOR CUADRILLAS MO'!$A$1:$E$133</definedName>
    <definedName name="_xlnm.Print_Area" localSheetId="4">'VIAS RURALES'!#REF!</definedName>
    <definedName name="Excel_BuiltIn_Print_Titles_3" localSheetId="3">'[1]COSTOS OFICINA'!#REF!</definedName>
    <definedName name="Excel_BuiltIn_Print_Titles_3" localSheetId="2">'[1]COSTOS OFICINA'!#REF!</definedName>
    <definedName name="Excel_BuiltIn_Print_Titles_3" localSheetId="4">'[1]COSTOS OFICINA'!#REF!</definedName>
    <definedName name="Excel_BuiltIn_Print_Titles_3">'[1]COSTOS OFICINA'!#REF!</definedName>
    <definedName name="Excel_BuiltIn_Print_Titles_4" localSheetId="3">'[1]COSTOS CAMPAMENTO'!#REF!</definedName>
    <definedName name="Excel_BuiltIn_Print_Titles_4" localSheetId="2">'[1]COSTOS CAMPAMENTO'!#REF!</definedName>
    <definedName name="Excel_BuiltIn_Print_Titles_4" localSheetId="4">'[1]COSTOS CAMPAMENTO'!#REF!</definedName>
    <definedName name="Excel_BuiltIn_Print_Titles_4">'[1]COSTOS CAMPAMENTO'!#REF!</definedName>
    <definedName name="K0F1" localSheetId="3">#REF!</definedName>
    <definedName name="K0F1" localSheetId="2">#REF!</definedName>
    <definedName name="K0F1" localSheetId="4">#REF!</definedName>
    <definedName name="K0F1">#REF!</definedName>
    <definedName name="K0F2" localSheetId="3">#REF!</definedName>
    <definedName name="K0F2" localSheetId="2">#REF!</definedName>
    <definedName name="K0F2" localSheetId="4">#REF!</definedName>
    <definedName name="K0F2">#REF!</definedName>
    <definedName name="K10ALO">#REF!</definedName>
    <definedName name="K11ALO">#REF!</definedName>
    <definedName name="K1F1" localSheetId="3">#REF!</definedName>
    <definedName name="K1F1" localSheetId="2">#REF!</definedName>
    <definedName name="K1F1" localSheetId="4">#REF!</definedName>
    <definedName name="K1F1">#REF!</definedName>
    <definedName name="K1F2" localSheetId="3">#REF!</definedName>
    <definedName name="K1F2" localSheetId="2">#REF!</definedName>
    <definedName name="K1F2" localSheetId="4">#REF!</definedName>
    <definedName name="K1F2">#REF!</definedName>
    <definedName name="K2F1" localSheetId="3">#REF!</definedName>
    <definedName name="K2F1" localSheetId="2">#REF!</definedName>
    <definedName name="K2F1" localSheetId="4">#REF!</definedName>
    <definedName name="K2F1">#REF!</definedName>
    <definedName name="K2F2" localSheetId="3">#REF!</definedName>
    <definedName name="K2F2" localSheetId="2">#REF!</definedName>
    <definedName name="K2F2" localSheetId="4">#REF!</definedName>
    <definedName name="K2F2">#REF!</definedName>
    <definedName name="K3F1" localSheetId="3">#REF!</definedName>
    <definedName name="K3F1" localSheetId="2">#REF!</definedName>
    <definedName name="K3F1" localSheetId="4">#REF!</definedName>
    <definedName name="K3F1">#REF!</definedName>
    <definedName name="K3F2" localSheetId="3">#REF!</definedName>
    <definedName name="K3F2" localSheetId="2">#REF!</definedName>
    <definedName name="K3F2" localSheetId="4">#REF!</definedName>
    <definedName name="K3F2">#REF!</definedName>
    <definedName name="K4F1" localSheetId="3">#REF!</definedName>
    <definedName name="K4F1" localSheetId="2">#REF!</definedName>
    <definedName name="K4F1" localSheetId="4">#REF!</definedName>
    <definedName name="K4F1">#REF!</definedName>
    <definedName name="K4F2">#REF!</definedName>
    <definedName name="K5F1" localSheetId="3">#REF!</definedName>
    <definedName name="K5F1" localSheetId="2">#REF!</definedName>
    <definedName name="K5F1" localSheetId="4">#REF!</definedName>
    <definedName name="K5F1">#REF!</definedName>
    <definedName name="K5F2" localSheetId="3">#REF!</definedName>
    <definedName name="K5F2" localSheetId="2">#REF!</definedName>
    <definedName name="K5F2" localSheetId="4">#REF!</definedName>
    <definedName name="K5F2">#REF!</definedName>
    <definedName name="K6F1" localSheetId="3">#REF!</definedName>
    <definedName name="K6F1" localSheetId="2">#REF!</definedName>
    <definedName name="K6F1" localSheetId="4">#REF!</definedName>
    <definedName name="K6F1">#REF!</definedName>
    <definedName name="K6F2" localSheetId="3">#REF!</definedName>
    <definedName name="K6F2" localSheetId="2">#REF!</definedName>
    <definedName name="K6F2" localSheetId="4">#REF!</definedName>
    <definedName name="K6F2">#REF!</definedName>
    <definedName name="K7F1" localSheetId="3">#REF!</definedName>
    <definedName name="K7F1" localSheetId="2">#REF!</definedName>
    <definedName name="K7F1" localSheetId="4">#REF!</definedName>
    <definedName name="K7F1">#REF!</definedName>
    <definedName name="K7F2" localSheetId="3">#REF!</definedName>
    <definedName name="K7F2" localSheetId="2">#REF!</definedName>
    <definedName name="K7F2" localSheetId="4">#REF!</definedName>
    <definedName name="K7F2">#REF!</definedName>
    <definedName name="K8ALO">#REF!</definedName>
    <definedName name="K8F1" localSheetId="3">#REF!</definedName>
    <definedName name="K8F1" localSheetId="2">#REF!</definedName>
    <definedName name="K8F1" localSheetId="4">#REF!</definedName>
    <definedName name="K8F1">#REF!</definedName>
    <definedName name="K8F2">#REF!</definedName>
    <definedName name="K9ALO">#REF!</definedName>
    <definedName name="_xlnm.Print_Titles" localSheetId="5">BASICOS!$1:$4</definedName>
    <definedName name="_xlnm.Print_Titles" localSheetId="1">EDIFICACION!$1:$5</definedName>
    <definedName name="_xlnm.Print_Titles" localSheetId="6">INSUMOS!$1:$4</definedName>
    <definedName name="_xlnm.Print_Titles" localSheetId="10">IPC!$1:$10</definedName>
    <definedName name="_xlnm.Print_Titles" localSheetId="0">'LISTADO DE UNITARIOS'!$1:$8</definedName>
    <definedName name="_xlnm.Print_Titles" localSheetId="3">'REDES ALCANTARILLADO'!#REF!</definedName>
    <definedName name="_xlnm.Print_Titles" localSheetId="2">URBANISMO!#REF!</definedName>
    <definedName name="_xlnm.Print_Titles" localSheetId="7">'VALOR CUADRILLAS MO'!$1:$3</definedName>
    <definedName name="_xlnm.Print_Titles" localSheetId="4">'VIAS RURALES'!#REF!</definedName>
  </definedNames>
  <calcPr calcId="162913"/>
</workbook>
</file>

<file path=xl/calcChain.xml><?xml version="1.0" encoding="utf-8"?>
<calcChain xmlns="http://schemas.openxmlformats.org/spreadsheetml/2006/main">
  <c r="E179" i="2" l="1"/>
  <c r="F179" i="2" s="1"/>
  <c r="F174" i="2"/>
  <c r="F175" i="2"/>
  <c r="F176" i="2"/>
  <c r="F177" i="2"/>
  <c r="F178" i="2"/>
  <c r="F173" i="2"/>
  <c r="F172" i="2" l="1"/>
  <c r="E111" i="4" s="1"/>
  <c r="E170" i="2" l="1"/>
  <c r="F170" i="2" s="1"/>
  <c r="F154" i="2"/>
  <c r="F155" i="2"/>
  <c r="F156" i="2"/>
  <c r="F157" i="2"/>
  <c r="F158" i="2"/>
  <c r="F159" i="2"/>
  <c r="F160" i="2"/>
  <c r="F161" i="2"/>
  <c r="F162" i="2"/>
  <c r="F163" i="2"/>
  <c r="F164" i="2"/>
  <c r="F165" i="2"/>
  <c r="F166" i="2"/>
  <c r="F167" i="2"/>
  <c r="F168" i="2"/>
  <c r="F169" i="2"/>
  <c r="F153" i="2"/>
  <c r="E150" i="2"/>
  <c r="F150" i="2" s="1"/>
  <c r="F140" i="2"/>
  <c r="F141" i="2"/>
  <c r="F142" i="2"/>
  <c r="F143" i="2"/>
  <c r="F144" i="2"/>
  <c r="F145" i="2"/>
  <c r="F146" i="2"/>
  <c r="F147" i="2"/>
  <c r="F148" i="2"/>
  <c r="F149" i="2"/>
  <c r="F139" i="2"/>
  <c r="F152" i="2" l="1"/>
  <c r="E90" i="4" s="1"/>
  <c r="F138" i="2"/>
  <c r="E87" i="4" s="1"/>
  <c r="E136" i="2" l="1"/>
  <c r="F136" i="2" s="1"/>
  <c r="F135" i="2" s="1"/>
  <c r="F134" i="2"/>
  <c r="F133" i="2" l="1"/>
  <c r="E81" i="4" s="1"/>
  <c r="E131" i="2" l="1"/>
  <c r="F131" i="2" s="1"/>
  <c r="F130" i="2"/>
  <c r="F129" i="2"/>
  <c r="E126" i="2"/>
  <c r="F126" i="2" s="1"/>
  <c r="F125" i="2" s="1"/>
  <c r="E122" i="2"/>
  <c r="F122" i="2" s="1"/>
  <c r="E123" i="2" s="1"/>
  <c r="F123" i="2" s="1"/>
  <c r="F121" i="2"/>
  <c r="F120" i="2" l="1"/>
  <c r="E117" i="4" s="1"/>
  <c r="F128" i="2"/>
  <c r="E68" i="4" s="1"/>
  <c r="E124" i="2"/>
  <c r="F124" i="2" s="1"/>
  <c r="E65" i="4" l="1"/>
  <c r="E118" i="2"/>
  <c r="F118" i="2" s="1"/>
  <c r="F117" i="2" s="1"/>
  <c r="F116" i="2"/>
  <c r="F113" i="2"/>
  <c r="F112" i="2"/>
  <c r="E114" i="2" l="1"/>
  <c r="F114" i="2" s="1"/>
  <c r="E115" i="2"/>
  <c r="F115" i="2" s="1"/>
  <c r="F111" i="2" l="1"/>
  <c r="E62" i="4" s="1"/>
  <c r="E59" i="4" l="1"/>
  <c r="E109" i="2"/>
  <c r="F109" i="2" s="1"/>
  <c r="F108" i="2" s="1"/>
  <c r="F107" i="2"/>
  <c r="F106" i="2"/>
  <c r="F105" i="2"/>
  <c r="F104" i="2"/>
  <c r="F103" i="2"/>
  <c r="F102" i="2"/>
  <c r="F101" i="2" l="1"/>
  <c r="E56" i="4" s="1"/>
  <c r="F92" i="2" l="1"/>
  <c r="F93" i="2"/>
  <c r="F94" i="2"/>
  <c r="F95" i="2"/>
  <c r="F96" i="2"/>
  <c r="F97" i="2"/>
  <c r="F98" i="2"/>
  <c r="F91" i="2"/>
  <c r="E99" i="2"/>
  <c r="F99" i="2" s="1"/>
  <c r="F90" i="2" l="1"/>
  <c r="E88" i="2"/>
  <c r="F88" i="2" s="1"/>
  <c r="F87" i="2"/>
  <c r="F86" i="2"/>
  <c r="F85" i="2"/>
  <c r="F83" i="2"/>
  <c r="F82" i="2"/>
  <c r="E79" i="2"/>
  <c r="D79" i="2"/>
  <c r="F78" i="2"/>
  <c r="F77" i="2"/>
  <c r="E76" i="2"/>
  <c r="D76" i="2"/>
  <c r="F75" i="2"/>
  <c r="F74" i="2"/>
  <c r="F73" i="2"/>
  <c r="F71" i="2"/>
  <c r="F70" i="2"/>
  <c r="E72" i="2" s="1"/>
  <c r="F72" i="2" s="1"/>
  <c r="E84" i="2" l="1"/>
  <c r="F84" i="2" s="1"/>
  <c r="F81" i="2" s="1"/>
  <c r="E50" i="4"/>
  <c r="F76" i="2"/>
  <c r="F79" i="2"/>
  <c r="E67" i="2"/>
  <c r="D67" i="2"/>
  <c r="F66" i="2"/>
  <c r="F65" i="2"/>
  <c r="E64" i="2"/>
  <c r="D64" i="2"/>
  <c r="F63" i="2"/>
  <c r="F62" i="2"/>
  <c r="F61" i="2"/>
  <c r="F59" i="2"/>
  <c r="F58" i="2"/>
  <c r="E55" i="2"/>
  <c r="F55" i="2" s="1"/>
  <c r="F54" i="2"/>
  <c r="F53" i="2"/>
  <c r="F51" i="2"/>
  <c r="F50" i="2"/>
  <c r="E47" i="2"/>
  <c r="D47" i="2"/>
  <c r="F46" i="2"/>
  <c r="F45" i="2"/>
  <c r="E44" i="2"/>
  <c r="D44" i="2"/>
  <c r="F43" i="2"/>
  <c r="F42" i="2"/>
  <c r="F41" i="2"/>
  <c r="F39" i="2"/>
  <c r="F38" i="2"/>
  <c r="E60" i="2" l="1"/>
  <c r="F60" i="2" s="1"/>
  <c r="E44" i="4"/>
  <c r="E141" i="4"/>
  <c r="F69" i="2"/>
  <c r="F44" i="2"/>
  <c r="E52" i="2"/>
  <c r="F52" i="2" s="1"/>
  <c r="F49" i="2" s="1"/>
  <c r="E132" i="4" s="1"/>
  <c r="F67" i="2"/>
  <c r="F64" i="2"/>
  <c r="F47" i="2"/>
  <c r="E40" i="2"/>
  <c r="F40" i="2" s="1"/>
  <c r="E41" i="4" l="1"/>
  <c r="E138" i="4"/>
  <c r="E35" i="4"/>
  <c r="E102" i="4"/>
  <c r="F57" i="2"/>
  <c r="F37" i="2"/>
  <c r="E32" i="4" l="1"/>
  <c r="E129" i="4"/>
  <c r="E38" i="4"/>
  <c r="E135" i="4"/>
  <c r="F27" i="2"/>
  <c r="F35" i="2"/>
  <c r="F34" i="2"/>
  <c r="F33" i="2"/>
  <c r="F32" i="2"/>
  <c r="F31" i="2"/>
  <c r="E28" i="2"/>
  <c r="F28" i="2" s="1"/>
  <c r="E24" i="2"/>
  <c r="F24" i="2" s="1"/>
  <c r="F23" i="2"/>
  <c r="F22" i="2"/>
  <c r="F21" i="2"/>
  <c r="F20" i="2"/>
  <c r="F18" i="2"/>
  <c r="F30" i="2" l="1"/>
  <c r="F17" i="2"/>
  <c r="F26" i="2"/>
  <c r="E26" i="4" l="1"/>
  <c r="E123" i="4"/>
  <c r="E29" i="4"/>
  <c r="E126" i="4"/>
  <c r="E20" i="4"/>
  <c r="E108" i="4"/>
  <c r="E17" i="4"/>
  <c r="E15" i="2" l="1"/>
  <c r="D98" i="8"/>
  <c r="D97" i="8"/>
  <c r="D96" i="8"/>
  <c r="D94" i="8"/>
  <c r="D93" i="8"/>
  <c r="D92" i="8"/>
  <c r="F15" i="2" l="1"/>
  <c r="E14" i="2" s="1"/>
  <c r="F14" i="2" s="1"/>
  <c r="F11" i="2"/>
  <c r="E12" i="2" s="1"/>
  <c r="F12" i="2" s="1"/>
  <c r="F10" i="2"/>
  <c r="F9" i="2"/>
  <c r="F8" i="2"/>
  <c r="E13" i="2" l="1"/>
  <c r="F13" i="2" s="1"/>
  <c r="F7" i="2" s="1"/>
  <c r="E10" i="4" l="1"/>
  <c r="E96" i="4"/>
  <c r="F44" i="4" l="1"/>
  <c r="F41" i="4"/>
  <c r="F38" i="4"/>
  <c r="F35" i="4"/>
  <c r="F32" i="4"/>
  <c r="F29" i="4" l="1"/>
  <c r="A282" i="15"/>
  <c r="A283" i="15" s="1"/>
  <c r="A284" i="15" s="1"/>
  <c r="A285" i="15" s="1"/>
  <c r="A286" i="15"/>
  <c r="A287" i="15" s="1"/>
  <c r="A288" i="15" s="1"/>
  <c r="A289" i="15" s="1"/>
  <c r="A290" i="15" s="1"/>
  <c r="A291" i="15"/>
  <c r="A292" i="15" s="1"/>
  <c r="A293" i="15" s="1"/>
  <c r="A294" i="15" s="1"/>
  <c r="A295" i="15" s="1"/>
  <c r="A296" i="15" s="1"/>
  <c r="A297" i="15" s="1"/>
  <c r="A298" i="15" s="1"/>
  <c r="A299" i="15" s="1"/>
  <c r="A300" i="15" s="1"/>
  <c r="A301" i="15" s="1"/>
  <c r="A302" i="15" s="1"/>
  <c r="A303" i="15" s="1"/>
  <c r="A304" i="15" s="1"/>
  <c r="A305" i="15" s="1"/>
  <c r="A306" i="15" s="1"/>
  <c r="A307" i="15"/>
  <c r="A308" i="15" s="1"/>
  <c r="A309" i="15" s="1"/>
  <c r="A310" i="15" s="1"/>
  <c r="A311" i="15" s="1"/>
  <c r="A312" i="15" s="1"/>
  <c r="A313" i="15" s="1"/>
  <c r="A314" i="15" s="1"/>
  <c r="A315" i="15" s="1"/>
  <c r="A316" i="15" s="1"/>
  <c r="A317" i="15" s="1"/>
  <c r="A318" i="15" s="1"/>
  <c r="A319" i="15" s="1"/>
  <c r="A320" i="15" s="1"/>
  <c r="A321" i="15" s="1"/>
  <c r="A322" i="15" s="1"/>
  <c r="A323" i="15" s="1"/>
  <c r="A324" i="15" s="1"/>
  <c r="A325" i="15" s="1"/>
  <c r="A326" i="15" s="1"/>
  <c r="A327" i="15" s="1"/>
  <c r="A328" i="15" s="1"/>
  <c r="A329" i="15" s="1"/>
  <c r="A330" i="15" s="1"/>
  <c r="A331" i="15" s="1"/>
  <c r="A332" i="15" s="1"/>
  <c r="A333" i="15" s="1"/>
  <c r="A334" i="15" s="1"/>
  <c r="A335" i="15" s="1"/>
  <c r="A336" i="15" s="1"/>
  <c r="A337" i="15" s="1"/>
  <c r="A338" i="15" s="1"/>
  <c r="A339" i="15" s="1"/>
  <c r="A340" i="15" s="1"/>
  <c r="A341" i="15" s="1"/>
  <c r="A342" i="15" s="1"/>
  <c r="A343" i="15" s="1"/>
  <c r="A344" i="15" s="1"/>
  <c r="A345" i="15" s="1"/>
  <c r="A346" i="15" s="1"/>
  <c r="A347" i="15" s="1"/>
  <c r="A348" i="15" s="1"/>
  <c r="A349" i="15" s="1"/>
  <c r="A350" i="15" s="1"/>
  <c r="A351" i="15" s="1"/>
  <c r="A352" i="15" s="1"/>
  <c r="A353" i="15" s="1"/>
  <c r="A354" i="15" s="1"/>
  <c r="A355" i="15" s="1"/>
  <c r="A356" i="15" s="1"/>
  <c r="A357" i="15" s="1"/>
  <c r="A358" i="15" s="1"/>
  <c r="A359" i="15" s="1"/>
  <c r="A360" i="15" s="1"/>
  <c r="A361" i="15" s="1"/>
  <c r="A362" i="15" s="1"/>
  <c r="A363" i="15" s="1"/>
  <c r="A364" i="15" s="1"/>
  <c r="A365" i="15" s="1"/>
  <c r="A366" i="15" s="1"/>
  <c r="A367" i="15" s="1"/>
  <c r="A368" i="15" s="1"/>
  <c r="A369" i="15" s="1"/>
  <c r="A370" i="15" s="1"/>
  <c r="A371" i="15" s="1"/>
  <c r="A372" i="15" s="1"/>
  <c r="A373" i="15" s="1"/>
  <c r="A374" i="15" s="1"/>
  <c r="A375" i="15" s="1"/>
  <c r="A376" i="15" s="1"/>
  <c r="A377" i="15" s="1"/>
  <c r="A378" i="15" s="1"/>
  <c r="A379" i="15" s="1"/>
  <c r="A380" i="15" s="1"/>
  <c r="A381" i="15" s="1"/>
  <c r="A382" i="15" s="1"/>
  <c r="A383" i="15" s="1"/>
  <c r="A384" i="15" s="1"/>
  <c r="A385" i="15" s="1"/>
  <c r="A386" i="15" s="1"/>
  <c r="A387" i="15" s="1"/>
  <c r="A388" i="15" s="1"/>
  <c r="A389" i="15" s="1"/>
  <c r="A390" i="15" s="1"/>
  <c r="A391" i="15" s="1"/>
  <c r="A392" i="15" s="1"/>
  <c r="A393" i="15" s="1"/>
  <c r="A394" i="15" s="1"/>
  <c r="A395" i="15" s="1"/>
  <c r="A396" i="15" s="1"/>
  <c r="A397" i="15" s="1"/>
  <c r="A398" i="15" s="1"/>
  <c r="A399" i="15" s="1"/>
  <c r="A400" i="15" s="1"/>
  <c r="A401" i="15" s="1"/>
  <c r="A402" i="15" s="1"/>
  <c r="A403" i="15" s="1"/>
  <c r="A404" i="15" s="1"/>
  <c r="A405" i="15" s="1"/>
  <c r="A406" i="15" s="1"/>
  <c r="A407" i="15" s="1"/>
  <c r="A408" i="15" s="1"/>
  <c r="A409" i="15" s="1"/>
  <c r="A410" i="15" s="1"/>
  <c r="A411" i="15" s="1"/>
  <c r="A412" i="15" s="1"/>
  <c r="A413" i="15" s="1"/>
  <c r="A414" i="15" s="1"/>
  <c r="A415" i="15" s="1"/>
  <c r="A416" i="15" s="1"/>
  <c r="A417" i="15" s="1"/>
  <c r="A418" i="15" s="1"/>
  <c r="A419" i="15" s="1"/>
  <c r="A420" i="15" s="1"/>
  <c r="A421" i="15" s="1"/>
  <c r="A422" i="15" s="1"/>
  <c r="A423" i="15" s="1"/>
  <c r="A424" i="15" s="1"/>
  <c r="A425" i="15" s="1"/>
  <c r="A426" i="15" s="1"/>
  <c r="A427" i="15" s="1"/>
  <c r="A428" i="15" s="1"/>
  <c r="A429" i="15" s="1"/>
  <c r="A430" i="15" s="1"/>
  <c r="A431" i="15" s="1"/>
  <c r="A432" i="15" s="1"/>
  <c r="A433" i="15" s="1"/>
  <c r="A434" i="15" s="1"/>
  <c r="A435" i="15" s="1"/>
  <c r="A436" i="15" s="1"/>
  <c r="A437" i="15" s="1"/>
  <c r="A438" i="15" s="1"/>
  <c r="A439" i="15" s="1"/>
  <c r="A440" i="15" s="1"/>
  <c r="A441" i="15" s="1"/>
  <c r="A442" i="15" s="1"/>
  <c r="A443" i="15" s="1"/>
  <c r="A444" i="15" s="1"/>
  <c r="A445" i="15" s="1"/>
  <c r="A446" i="15" s="1"/>
  <c r="A447" i="15" s="1"/>
  <c r="A448" i="15" s="1"/>
  <c r="A449" i="15" s="1"/>
  <c r="A450" i="15" s="1"/>
  <c r="A451" i="15" s="1"/>
  <c r="A452" i="15" s="1"/>
  <c r="A453" i="15" s="1"/>
  <c r="A454" i="15" s="1"/>
  <c r="A455" i="15" s="1"/>
  <c r="A456" i="15" s="1"/>
  <c r="A457" i="15" s="1"/>
  <c r="A458" i="15" s="1"/>
  <c r="A459" i="15" s="1"/>
  <c r="A460" i="15" s="1"/>
  <c r="A461" i="15" s="1"/>
  <c r="A462" i="15" s="1"/>
  <c r="A463" i="15" s="1"/>
  <c r="A464" i="15" s="1"/>
  <c r="A465" i="15" s="1"/>
  <c r="A466" i="15" s="1"/>
  <c r="A467" i="15" s="1"/>
  <c r="A468" i="15" s="1"/>
  <c r="A469" i="15" s="1"/>
  <c r="A470" i="15" s="1"/>
  <c r="A471" i="15" s="1"/>
  <c r="A472" i="15" s="1"/>
  <c r="A473" i="15" s="1"/>
  <c r="A474" i="15" s="1"/>
  <c r="A475" i="15" s="1"/>
  <c r="A476" i="15" s="1"/>
  <c r="A477" i="15" s="1"/>
  <c r="A478" i="15" s="1"/>
  <c r="A479" i="15" s="1"/>
  <c r="A480" i="15" s="1"/>
  <c r="A481" i="15" s="1"/>
  <c r="A482" i="15" s="1"/>
  <c r="A483" i="15" s="1"/>
  <c r="A484" i="15" s="1"/>
  <c r="A485" i="15" s="1"/>
  <c r="A486" i="15" s="1"/>
  <c r="A487" i="15" s="1"/>
  <c r="A488" i="15" s="1"/>
  <c r="A489" i="15" s="1"/>
  <c r="A490" i="15" s="1"/>
  <c r="A491" i="15" s="1"/>
  <c r="A492" i="15" s="1"/>
  <c r="A493" i="15" s="1"/>
  <c r="A494" i="15" s="1"/>
  <c r="A495" i="15" s="1"/>
  <c r="A496" i="15" s="1"/>
  <c r="A497" i="15" s="1"/>
  <c r="A498" i="15" s="1"/>
  <c r="A499" i="15" s="1"/>
  <c r="A500" i="15" s="1"/>
  <c r="A501" i="15" s="1"/>
  <c r="A502" i="15" s="1"/>
  <c r="A503" i="15" s="1"/>
  <c r="A504" i="15" s="1"/>
  <c r="A505" i="15" s="1"/>
  <c r="A506" i="15" s="1"/>
  <c r="A507" i="15" s="1"/>
  <c r="A508" i="15" s="1"/>
  <c r="A509" i="15" s="1"/>
  <c r="A510" i="15" s="1"/>
  <c r="A511" i="15" s="1"/>
  <c r="A512" i="15" s="1"/>
  <c r="A513" i="15" s="1"/>
  <c r="A514" i="15" s="1"/>
  <c r="A515" i="15" s="1"/>
  <c r="A516" i="15" s="1"/>
  <c r="A517" i="15" s="1"/>
  <c r="A518" i="15" s="1"/>
  <c r="A519" i="15" s="1"/>
  <c r="A520" i="15" s="1"/>
  <c r="A521" i="15" s="1"/>
  <c r="A522" i="15" s="1"/>
  <c r="A523" i="15" s="1"/>
  <c r="A524" i="15" s="1"/>
  <c r="A525" i="15" s="1"/>
  <c r="A526" i="15" s="1"/>
  <c r="A527" i="15" s="1"/>
  <c r="A528" i="15" s="1"/>
  <c r="A529" i="15" s="1"/>
  <c r="A530" i="15" s="1"/>
  <c r="A531" i="15" s="1"/>
  <c r="A532" i="15" s="1"/>
  <c r="A533" i="15" s="1"/>
  <c r="A534" i="15" s="1"/>
  <c r="A535" i="15" s="1"/>
  <c r="A536" i="15" s="1"/>
  <c r="A537" i="15" s="1"/>
  <c r="A538" i="15" s="1"/>
  <c r="A539" i="15" s="1"/>
  <c r="A540" i="15" s="1"/>
  <c r="A541" i="15" s="1"/>
  <c r="A542" i="15" s="1"/>
  <c r="A543" i="15" s="1"/>
  <c r="A544" i="15" s="1"/>
  <c r="A545" i="15" s="1"/>
  <c r="A546" i="15" s="1"/>
  <c r="A547" i="15" s="1"/>
  <c r="A548" i="15" s="1"/>
  <c r="A549" i="15" s="1"/>
  <c r="A550" i="15" s="1"/>
  <c r="A551" i="15" s="1"/>
  <c r="A552" i="15" s="1"/>
  <c r="A553" i="15" s="1"/>
  <c r="A554" i="15" s="1"/>
  <c r="A555" i="15" s="1"/>
  <c r="A556" i="15" s="1"/>
  <c r="A557" i="15" s="1"/>
  <c r="A558" i="15" s="1"/>
  <c r="A559" i="15" s="1"/>
  <c r="A560" i="15" s="1"/>
  <c r="A561" i="15" s="1"/>
  <c r="A562" i="15" s="1"/>
  <c r="A563" i="15" s="1"/>
  <c r="A564" i="15" s="1"/>
  <c r="A565" i="15" s="1"/>
  <c r="A566" i="15" s="1"/>
  <c r="A567" i="15" s="1"/>
  <c r="A568" i="15" s="1"/>
  <c r="A569" i="15" s="1"/>
  <c r="A570" i="15" s="1"/>
  <c r="A571" i="15" s="1"/>
  <c r="A572" i="15" s="1"/>
  <c r="A573" i="15" s="1"/>
  <c r="A574" i="15" s="1"/>
  <c r="A575" i="15" s="1"/>
  <c r="A576" i="15" s="1"/>
  <c r="A577" i="15" s="1"/>
  <c r="A578" i="15" s="1"/>
  <c r="A579" i="15" s="1"/>
  <c r="A580" i="15" s="1"/>
  <c r="A581" i="15" s="1"/>
  <c r="A582" i="15" s="1"/>
  <c r="A583" i="15" s="1"/>
  <c r="A584" i="15" s="1"/>
  <c r="A585" i="15" s="1"/>
  <c r="A586" i="15" s="1"/>
  <c r="A587" i="15" s="1"/>
  <c r="A588" i="15" s="1"/>
  <c r="A589" i="15" s="1"/>
  <c r="A590" i="15" s="1"/>
  <c r="A591" i="15" s="1"/>
  <c r="A592" i="15" s="1"/>
  <c r="A593" i="15" s="1"/>
  <c r="A594" i="15" s="1"/>
  <c r="A595" i="15" s="1"/>
  <c r="A596" i="15" s="1"/>
  <c r="A597" i="15" s="1"/>
  <c r="A598" i="15" s="1"/>
  <c r="A599" i="15" s="1"/>
  <c r="A600" i="15" s="1"/>
  <c r="A601" i="15" s="1"/>
  <c r="A602" i="15" s="1"/>
  <c r="A603" i="15" s="1"/>
  <c r="A604" i="15" s="1"/>
  <c r="A605" i="15" s="1"/>
  <c r="A606" i="15" s="1"/>
  <c r="A607" i="15" s="1"/>
  <c r="A608" i="15" s="1"/>
  <c r="A609" i="15" s="1"/>
  <c r="A610" i="15" s="1"/>
  <c r="A611" i="15" s="1"/>
  <c r="A612" i="15" s="1"/>
  <c r="A613" i="15" s="1"/>
  <c r="A614" i="15" s="1"/>
  <c r="A615" i="15" s="1"/>
  <c r="A616" i="15" s="1"/>
  <c r="A617" i="15" s="1"/>
  <c r="A618" i="15" s="1"/>
  <c r="A619" i="15" s="1"/>
  <c r="A620" i="15" s="1"/>
  <c r="A621" i="15" s="1"/>
  <c r="A622" i="15" s="1"/>
  <c r="A623" i="15" s="1"/>
  <c r="A624" i="15" s="1"/>
  <c r="A625" i="15" s="1"/>
  <c r="A626" i="15" s="1"/>
  <c r="A627" i="15" s="1"/>
  <c r="A628" i="15" s="1"/>
  <c r="A629" i="15" s="1"/>
  <c r="A630" i="15" s="1"/>
  <c r="A631" i="15" s="1"/>
  <c r="A632" i="15" s="1"/>
  <c r="A633" i="15" s="1"/>
  <c r="A634" i="15" s="1"/>
  <c r="A635" i="15" s="1"/>
  <c r="A636" i="15" s="1"/>
  <c r="A637" i="15" s="1"/>
  <c r="A638" i="15" s="1"/>
  <c r="A639" i="15" s="1"/>
  <c r="A640" i="15" s="1"/>
  <c r="A641" i="15" s="1"/>
  <c r="A642" i="15" s="1"/>
  <c r="A643" i="15" s="1"/>
  <c r="A644" i="15" s="1"/>
  <c r="A645" i="15" s="1"/>
  <c r="A646" i="15" s="1"/>
  <c r="A647" i="15" s="1"/>
  <c r="A648" i="15" s="1"/>
  <c r="A649" i="15" s="1"/>
  <c r="A650" i="15" s="1"/>
  <c r="A651" i="15" s="1"/>
  <c r="A652" i="15" s="1"/>
  <c r="A653" i="15" s="1"/>
  <c r="A654" i="15" s="1"/>
  <c r="A655" i="15" s="1"/>
  <c r="A656" i="15" s="1"/>
  <c r="A657" i="15" s="1"/>
  <c r="A658" i="15" s="1"/>
  <c r="A659" i="15" s="1"/>
  <c r="A660" i="15" s="1"/>
  <c r="A661" i="15" s="1"/>
  <c r="A662" i="15" s="1"/>
  <c r="A663" i="15" s="1"/>
  <c r="A664" i="15" s="1"/>
  <c r="A665" i="15" s="1"/>
  <c r="A666" i="15" s="1"/>
  <c r="A667" i="15" s="1"/>
  <c r="A668" i="15" s="1"/>
  <c r="A669" i="15" s="1"/>
  <c r="A670" i="15" s="1"/>
  <c r="A671" i="15" s="1"/>
  <c r="A672" i="15" s="1"/>
  <c r="A673" i="15" s="1"/>
  <c r="A674" i="15" s="1"/>
  <c r="A675" i="15" s="1"/>
  <c r="A676" i="15" s="1"/>
  <c r="A677" i="15" s="1"/>
  <c r="A678" i="15" s="1"/>
  <c r="A679" i="15" s="1"/>
  <c r="A680" i="15" s="1"/>
  <c r="A681" i="15" s="1"/>
  <c r="A682" i="15" s="1"/>
  <c r="A683" i="15" s="1"/>
  <c r="A684" i="15" s="1"/>
  <c r="A685" i="15" s="1"/>
  <c r="A686" i="15" s="1"/>
  <c r="A687" i="15" s="1"/>
  <c r="A688" i="15" s="1"/>
  <c r="A689" i="15" s="1"/>
  <c r="A690" i="15" s="1"/>
  <c r="A691" i="15" s="1"/>
  <c r="A692" i="15" s="1"/>
  <c r="A693" i="15" s="1"/>
  <c r="A694" i="15" s="1"/>
  <c r="A695" i="15" s="1"/>
  <c r="A696" i="15" s="1"/>
  <c r="A697" i="15" s="1"/>
  <c r="A698" i="15" s="1"/>
  <c r="A699" i="15" s="1"/>
  <c r="A700" i="15" s="1"/>
  <c r="A701" i="15" s="1"/>
  <c r="A702" i="15" s="1"/>
  <c r="A703" i="15" s="1"/>
  <c r="A704" i="15" s="1"/>
  <c r="A705" i="15" s="1"/>
  <c r="A706" i="15" s="1"/>
  <c r="A707" i="15" s="1"/>
  <c r="A708" i="15" s="1"/>
  <c r="A709" i="15" s="1"/>
  <c r="A710" i="15" s="1"/>
  <c r="A711" i="15" s="1"/>
  <c r="A712" i="15" s="1"/>
  <c r="A713" i="15" s="1"/>
  <c r="A714" i="15" s="1"/>
  <c r="A715" i="15" s="1"/>
  <c r="A716" i="15" s="1"/>
  <c r="A717" i="15" s="1"/>
  <c r="A718" i="15" s="1"/>
  <c r="A719" i="15" s="1"/>
  <c r="A720" i="15" s="1"/>
  <c r="A721" i="15" s="1"/>
  <c r="A722" i="15" s="1"/>
  <c r="A723" i="15" s="1"/>
  <c r="A724" i="15" s="1"/>
  <c r="A725" i="15" s="1"/>
  <c r="A726" i="15" s="1"/>
  <c r="A727" i="15" s="1"/>
  <c r="A728" i="15" s="1"/>
  <c r="A729" i="15" s="1"/>
  <c r="A730" i="15" s="1"/>
  <c r="A731" i="15" s="1"/>
  <c r="A732" i="15" s="1"/>
  <c r="A733" i="15" s="1"/>
  <c r="A734" i="15" s="1"/>
  <c r="A735" i="15" s="1"/>
  <c r="A736" i="15" s="1"/>
  <c r="A737" i="15" s="1"/>
  <c r="A738" i="15" s="1"/>
  <c r="A739" i="15" s="1"/>
  <c r="A740" i="15" s="1"/>
  <c r="A741" i="15" s="1"/>
  <c r="A742" i="15" s="1"/>
  <c r="A743" i="15" s="1"/>
  <c r="A744" i="15" s="1"/>
  <c r="A745" i="15" s="1"/>
  <c r="A746" i="15" s="1"/>
  <c r="A747" i="15" s="1"/>
  <c r="A748" i="15" s="1"/>
  <c r="A749" i="15" s="1"/>
  <c r="A750" i="15" s="1"/>
  <c r="A751" i="15" s="1"/>
  <c r="A752" i="15" s="1"/>
  <c r="A753" i="15" s="1"/>
  <c r="A754" i="15" s="1"/>
  <c r="A755" i="15" s="1"/>
  <c r="A756" i="15" s="1"/>
  <c r="A757" i="15" s="1"/>
  <c r="A758" i="15" s="1"/>
  <c r="A759" i="15" s="1"/>
  <c r="A760" i="15" s="1"/>
  <c r="A761" i="15" s="1"/>
  <c r="A762" i="15" s="1"/>
  <c r="A763" i="15" s="1"/>
  <c r="A764" i="15" s="1"/>
  <c r="A765" i="15" s="1"/>
  <c r="A766" i="15" s="1"/>
  <c r="A767" i="15" s="1"/>
  <c r="A768" i="15" s="1"/>
  <c r="A769" i="15" s="1"/>
  <c r="A770" i="15" s="1"/>
  <c r="A771" i="15" s="1"/>
  <c r="A772" i="15" s="1"/>
  <c r="A773" i="15" s="1"/>
  <c r="A774" i="15" s="1"/>
  <c r="A775" i="15" s="1"/>
  <c r="A776" i="15" s="1"/>
  <c r="A777" i="15" s="1"/>
  <c r="A778" i="15" s="1"/>
  <c r="A779" i="15" s="1"/>
  <c r="A780" i="15" s="1"/>
  <c r="A781" i="15" s="1"/>
  <c r="A782" i="15" s="1"/>
  <c r="A783" i="15" s="1"/>
  <c r="A784" i="15" s="1"/>
  <c r="A785" i="15" s="1"/>
  <c r="A786" i="15" s="1"/>
  <c r="A787" i="15" s="1"/>
  <c r="A788" i="15" s="1"/>
  <c r="A789" i="15" s="1"/>
  <c r="A790" i="15" s="1"/>
  <c r="A791" i="15" s="1"/>
  <c r="A792" i="15" s="1"/>
  <c r="A793" i="15" s="1"/>
  <c r="A794" i="15" s="1"/>
  <c r="A795" i="15" s="1"/>
  <c r="A796" i="15" s="1"/>
  <c r="A797" i="15" s="1"/>
  <c r="A798" i="15" s="1"/>
  <c r="A799" i="15" s="1"/>
  <c r="A800" i="15" s="1"/>
  <c r="A801" i="15" s="1"/>
  <c r="A802" i="15" s="1"/>
  <c r="A803" i="15" s="1"/>
  <c r="A804" i="15" s="1"/>
  <c r="A805" i="15" s="1"/>
  <c r="A806" i="15" s="1"/>
  <c r="A807" i="15" s="1"/>
  <c r="A808" i="15" s="1"/>
  <c r="A809" i="15" s="1"/>
  <c r="A810" i="15" s="1"/>
  <c r="A811" i="15" s="1"/>
  <c r="A812" i="15" s="1"/>
  <c r="A813" i="15" s="1"/>
  <c r="A814" i="15" s="1"/>
  <c r="A815" i="15" s="1"/>
  <c r="A816" i="15" s="1"/>
  <c r="A817" i="15" s="1"/>
  <c r="A818" i="15" s="1"/>
  <c r="A819" i="15" s="1"/>
  <c r="A820" i="15" s="1"/>
  <c r="A821" i="15" s="1"/>
  <c r="A822" i="15" s="1"/>
  <c r="A823" i="15" s="1"/>
  <c r="A824" i="15" s="1"/>
  <c r="A825" i="15" s="1"/>
  <c r="A826" i="15" s="1"/>
  <c r="A827" i="15" s="1"/>
  <c r="A828" i="15" s="1"/>
  <c r="A829" i="15" s="1"/>
  <c r="A830" i="15" s="1"/>
  <c r="A831" i="15" s="1"/>
  <c r="A832" i="15" s="1"/>
  <c r="A833" i="15" s="1"/>
  <c r="A834" i="15" s="1"/>
  <c r="A835" i="15" s="1"/>
  <c r="A836" i="15" s="1"/>
  <c r="A837" i="15" s="1"/>
  <c r="A838" i="15" s="1"/>
  <c r="A839" i="15" s="1"/>
  <c r="A840" i="15" s="1"/>
  <c r="A841" i="15" s="1"/>
  <c r="A842" i="15" s="1"/>
  <c r="A843" i="15" s="1"/>
  <c r="A844" i="15" s="1"/>
  <c r="A845" i="15" s="1"/>
  <c r="A846" i="15" s="1"/>
  <c r="A847" i="15" s="1"/>
  <c r="A848" i="15" s="1"/>
  <c r="A849" i="15" s="1"/>
  <c r="A850" i="15" s="1"/>
  <c r="A851" i="15" s="1"/>
  <c r="A852" i="15" s="1"/>
  <c r="A853" i="15" s="1"/>
  <c r="A854" i="15" s="1"/>
  <c r="A855" i="15" s="1"/>
  <c r="A856" i="15" s="1"/>
  <c r="A857" i="15" s="1"/>
  <c r="A858" i="15" s="1"/>
  <c r="A859" i="15" s="1"/>
  <c r="A860" i="15" s="1"/>
  <c r="A861" i="15" s="1"/>
  <c r="A862" i="15" s="1"/>
  <c r="A863" i="15" s="1"/>
  <c r="A864" i="15" s="1"/>
  <c r="A865" i="15" s="1"/>
  <c r="A866" i="15" s="1"/>
  <c r="A867" i="15" s="1"/>
  <c r="A868" i="15" s="1"/>
  <c r="A869" i="15" s="1"/>
  <c r="A870" i="15" s="1"/>
  <c r="A871" i="15" s="1"/>
  <c r="A872" i="15" s="1"/>
  <c r="A873" i="15" s="1"/>
  <c r="A874" i="15" s="1"/>
  <c r="A875" i="15" s="1"/>
  <c r="A876" i="15" s="1"/>
  <c r="A877" i="15" s="1"/>
  <c r="A878" i="15" s="1"/>
  <c r="A879" i="15" s="1"/>
  <c r="A880" i="15" s="1"/>
  <c r="A881" i="15" s="1"/>
  <c r="A882" i="15" s="1"/>
  <c r="A883" i="15" s="1"/>
  <c r="A884" i="15" s="1"/>
  <c r="A885" i="15" s="1"/>
  <c r="A886" i="15" s="1"/>
  <c r="A887" i="15" s="1"/>
  <c r="A888" i="15" s="1"/>
  <c r="A889" i="15" s="1"/>
  <c r="A890" i="15" s="1"/>
  <c r="A891" i="15" s="1"/>
  <c r="A892" i="15" s="1"/>
  <c r="A893" i="15" s="1"/>
  <c r="A894" i="15" s="1"/>
  <c r="A895" i="15" s="1"/>
  <c r="A896" i="15" s="1"/>
  <c r="A897" i="15" s="1"/>
  <c r="A898" i="15" s="1"/>
  <c r="A899" i="15" s="1"/>
  <c r="A900" i="15" s="1"/>
  <c r="A901" i="15" s="1"/>
  <c r="A902" i="15" s="1"/>
  <c r="A903" i="15" s="1"/>
  <c r="A904" i="15" s="1"/>
  <c r="A905" i="15" s="1"/>
  <c r="A906" i="15" s="1"/>
  <c r="A907" i="15" s="1"/>
  <c r="A908" i="15" s="1"/>
  <c r="A909" i="15" s="1"/>
  <c r="A910" i="15" s="1"/>
  <c r="A911" i="15" s="1"/>
  <c r="A912" i="15" s="1"/>
  <c r="A913" i="15" s="1"/>
  <c r="A914" i="15" s="1"/>
  <c r="A915" i="15" s="1"/>
  <c r="A916" i="15" s="1"/>
  <c r="A917" i="15" s="1"/>
  <c r="A918" i="15" s="1"/>
  <c r="A919" i="15" s="1"/>
  <c r="A920" i="15" s="1"/>
  <c r="A921" i="15" s="1"/>
  <c r="A922" i="15" s="1"/>
  <c r="A923" i="15" s="1"/>
  <c r="A924" i="15" s="1"/>
  <c r="A925" i="15" s="1"/>
  <c r="A926" i="15" s="1"/>
  <c r="A927" i="15" s="1"/>
  <c r="A928" i="15" s="1"/>
  <c r="A929" i="15" s="1"/>
  <c r="A930" i="15" s="1"/>
  <c r="A931" i="15" s="1"/>
  <c r="A932" i="15" s="1"/>
  <c r="A933" i="15" s="1"/>
  <c r="A934" i="15" s="1"/>
  <c r="A935" i="15" s="1"/>
  <c r="A936" i="15" s="1"/>
  <c r="A937" i="15" s="1"/>
  <c r="A938" i="15" s="1"/>
  <c r="A939" i="15" s="1"/>
  <c r="A940" i="15" s="1"/>
  <c r="A941" i="15" s="1"/>
  <c r="A942" i="15" s="1"/>
  <c r="A943" i="15" s="1"/>
  <c r="A944" i="15" s="1"/>
  <c r="A945" i="15" s="1"/>
  <c r="A946" i="15" s="1"/>
  <c r="A947" i="15" s="1"/>
  <c r="A948" i="15" s="1"/>
  <c r="A949" i="15" s="1"/>
  <c r="A950" i="15" s="1"/>
  <c r="A951" i="15" s="1"/>
  <c r="A952" i="15" s="1"/>
  <c r="A953" i="15" s="1"/>
  <c r="A954" i="15" s="1"/>
  <c r="A955" i="15" s="1"/>
  <c r="A956" i="15" s="1"/>
  <c r="A957" i="15" s="1"/>
  <c r="A958" i="15" s="1"/>
  <c r="A959" i="15" s="1"/>
  <c r="A960" i="15" s="1"/>
  <c r="A961" i="15" s="1"/>
  <c r="A962" i="15" s="1"/>
  <c r="A963" i="15" s="1"/>
  <c r="A964" i="15" s="1"/>
  <c r="A965" i="15" s="1"/>
  <c r="A966" i="15" s="1"/>
  <c r="A967" i="15" s="1"/>
  <c r="A968" i="15" s="1"/>
  <c r="A969" i="15" s="1"/>
  <c r="A970" i="15" s="1"/>
  <c r="A971" i="15" s="1"/>
  <c r="A972" i="15" s="1"/>
  <c r="A973" i="15" s="1"/>
  <c r="A974" i="15" s="1"/>
  <c r="A975" i="15" s="1"/>
  <c r="A976" i="15" s="1"/>
  <c r="A977" i="15" s="1"/>
  <c r="A978" i="15" s="1"/>
  <c r="A979" i="15" s="1"/>
  <c r="A980" i="15" s="1"/>
  <c r="A981" i="15" s="1"/>
  <c r="A982" i="15" s="1"/>
  <c r="A983" i="15" s="1"/>
  <c r="A984" i="15" s="1"/>
  <c r="A985" i="15" s="1"/>
  <c r="A986" i="15" s="1"/>
  <c r="A987" i="15" s="1"/>
  <c r="A988" i="15" s="1"/>
  <c r="A989" i="15" s="1"/>
  <c r="A990" i="15" s="1"/>
  <c r="A991" i="15" s="1"/>
  <c r="A992" i="15" s="1"/>
  <c r="A993" i="15" s="1"/>
  <c r="A994" i="15" s="1"/>
  <c r="A995" i="15" s="1"/>
  <c r="A996" i="15" s="1"/>
  <c r="A997" i="15" s="1"/>
  <c r="A998" i="15" s="1"/>
  <c r="A999" i="15" s="1"/>
  <c r="A1000" i="15" s="1"/>
  <c r="A1001" i="15" s="1"/>
  <c r="A1002" i="15" s="1"/>
  <c r="A1003" i="15" s="1"/>
  <c r="A1004" i="15" s="1"/>
  <c r="A1005" i="15" s="1"/>
  <c r="A1006" i="15" s="1"/>
  <c r="A1007" i="15" s="1"/>
  <c r="A1008" i="15" s="1"/>
  <c r="A1009" i="15" s="1"/>
  <c r="A1010" i="15" s="1"/>
  <c r="A1011" i="15" s="1"/>
  <c r="A1012" i="15" s="1"/>
  <c r="A1013" i="15" s="1"/>
  <c r="A1014" i="15" s="1"/>
  <c r="A1015" i="15" s="1"/>
  <c r="A1016" i="15" s="1"/>
  <c r="A1017" i="15" s="1"/>
  <c r="A1018" i="15" s="1"/>
  <c r="A1019" i="15" s="1"/>
  <c r="A1020" i="15" s="1"/>
  <c r="A1021" i="15" s="1"/>
  <c r="A1022" i="15" s="1"/>
  <c r="A1023" i="15" s="1"/>
  <c r="A1024" i="15" s="1"/>
  <c r="A1025" i="15" s="1"/>
  <c r="A1026" i="15" s="1"/>
  <c r="A1027" i="15" s="1"/>
  <c r="A1028" i="15" s="1"/>
  <c r="A1029" i="15" s="1"/>
  <c r="A1030" i="15" s="1"/>
  <c r="A1031" i="15" s="1"/>
  <c r="A1032" i="15" s="1"/>
  <c r="A1033" i="15" s="1"/>
  <c r="A1034" i="15" s="1"/>
  <c r="A1035" i="15" s="1"/>
  <c r="A1036" i="15" s="1"/>
  <c r="A1037" i="15" s="1"/>
  <c r="A1038" i="15" s="1"/>
  <c r="A1039" i="15" s="1"/>
  <c r="A1040" i="15" s="1"/>
  <c r="A1041" i="15" s="1"/>
  <c r="A1042" i="15" s="1"/>
  <c r="A1043" i="15" s="1"/>
  <c r="A1044" i="15" s="1"/>
  <c r="A1045" i="15" s="1"/>
  <c r="A1046" i="15" s="1"/>
  <c r="A1047" i="15" s="1"/>
  <c r="A1048" i="15" s="1"/>
  <c r="A1049" i="15" s="1"/>
  <c r="A1050" i="15" s="1"/>
  <c r="A1051" i="15" s="1"/>
  <c r="A1052" i="15" s="1"/>
  <c r="A1053" i="15" s="1"/>
  <c r="A1054" i="15" s="1"/>
  <c r="A1055" i="15" s="1"/>
  <c r="A1056" i="15" s="1"/>
  <c r="A1057" i="15" s="1"/>
  <c r="A1058" i="15" s="1"/>
  <c r="A1059" i="15" s="1"/>
  <c r="A1060" i="15" s="1"/>
  <c r="A1061" i="15" s="1"/>
  <c r="A1062" i="15" s="1"/>
  <c r="A1063" i="15" s="1"/>
  <c r="A1064" i="15" s="1"/>
  <c r="A1065" i="15" s="1"/>
  <c r="A1066" i="15" s="1"/>
  <c r="A1067" i="15" s="1"/>
  <c r="A1068" i="15" s="1"/>
  <c r="A1069" i="15" s="1"/>
  <c r="A1070" i="15" s="1"/>
  <c r="A1071" i="15" s="1"/>
  <c r="A1072" i="15" s="1"/>
  <c r="A1073" i="15" s="1"/>
  <c r="A1074" i="15" s="1"/>
  <c r="A1075" i="15" s="1"/>
  <c r="A1076" i="15" s="1"/>
  <c r="A1077" i="15" s="1"/>
  <c r="A1078" i="15" s="1"/>
  <c r="A1079" i="15" s="1"/>
  <c r="A1080" i="15" s="1"/>
  <c r="A1081" i="15" s="1"/>
  <c r="A1082" i="15" s="1"/>
  <c r="A1083" i="15" s="1"/>
  <c r="A1084" i="15" s="1"/>
  <c r="A1085" i="15" s="1"/>
  <c r="A1086" i="15" s="1"/>
  <c r="A1087" i="15" s="1"/>
  <c r="A1088" i="15" s="1"/>
  <c r="A1089" i="15" s="1"/>
  <c r="A1090" i="15" s="1"/>
  <c r="A1091" i="15" s="1"/>
  <c r="A1092" i="15" s="1"/>
  <c r="A1093" i="15" s="1"/>
  <c r="A1094" i="15" s="1"/>
  <c r="A1095" i="15" s="1"/>
  <c r="A1096" i="15" s="1"/>
  <c r="A1097" i="15" s="1"/>
  <c r="A1098" i="15" s="1"/>
  <c r="A1099" i="15" s="1"/>
  <c r="A1100" i="15" s="1"/>
  <c r="A1101" i="15" s="1"/>
  <c r="A1102" i="15" s="1"/>
  <c r="A1103" i="15" s="1"/>
  <c r="A1104" i="15" s="1"/>
  <c r="A1105" i="15" s="1"/>
  <c r="A1106" i="15" s="1"/>
  <c r="A1107" i="15" s="1"/>
  <c r="A1108" i="15" s="1"/>
  <c r="A1109" i="15" s="1"/>
  <c r="A1110" i="15" s="1"/>
  <c r="A1111" i="15" s="1"/>
  <c r="A1112" i="15" s="1"/>
  <c r="A1113" i="15" s="1"/>
  <c r="A1114" i="15" s="1"/>
  <c r="A1115" i="15" s="1"/>
  <c r="A1116" i="15" s="1"/>
  <c r="A1117" i="15" s="1"/>
  <c r="A1118" i="15" s="1"/>
  <c r="A1119" i="15" s="1"/>
  <c r="A1120" i="15" s="1"/>
  <c r="A1121" i="15" s="1"/>
  <c r="A1122" i="15" s="1"/>
  <c r="A1123" i="15" s="1"/>
  <c r="A1124" i="15" s="1"/>
  <c r="A1125" i="15" s="1"/>
  <c r="A1126" i="15" s="1"/>
  <c r="A1127" i="15" s="1"/>
  <c r="A1128" i="15" s="1"/>
  <c r="A1129" i="15" s="1"/>
  <c r="A1130" i="15" s="1"/>
  <c r="A1131" i="15" s="1"/>
  <c r="A1132" i="15" s="1"/>
  <c r="A1133" i="15" s="1"/>
  <c r="A1134" i="15" s="1"/>
  <c r="A1135" i="15" s="1"/>
  <c r="A1136" i="15" s="1"/>
  <c r="A1137" i="15" s="1"/>
  <c r="A1138" i="15" s="1"/>
  <c r="A1139" i="15" s="1"/>
  <c r="A1140" i="15" s="1"/>
  <c r="A1141" i="15" s="1"/>
  <c r="A1142" i="15" s="1"/>
  <c r="A1143" i="15" s="1"/>
  <c r="A1144" i="15" s="1"/>
  <c r="A1145" i="15" s="1"/>
  <c r="A1146" i="15" s="1"/>
  <c r="A1147" i="15" s="1"/>
  <c r="A1148" i="15" s="1"/>
  <c r="A1149" i="15" s="1"/>
  <c r="A1150" i="15" s="1"/>
  <c r="A1151" i="15" s="1"/>
  <c r="A1152" i="15" s="1"/>
  <c r="A1153" i="15" s="1"/>
  <c r="A1154" i="15" s="1"/>
  <c r="A1155" i="15" s="1"/>
  <c r="A1156" i="15" s="1"/>
  <c r="A1157" i="15" s="1"/>
  <c r="A1158" i="15" s="1"/>
  <c r="A1159" i="15" s="1"/>
  <c r="A1160" i="15" s="1"/>
  <c r="A1161" i="15" s="1"/>
  <c r="A1162" i="15" s="1"/>
  <c r="A1163" i="15" s="1"/>
  <c r="A1164" i="15" s="1"/>
  <c r="A1165" i="15" s="1"/>
  <c r="A1166" i="15" s="1"/>
  <c r="A1167" i="15" s="1"/>
  <c r="A1168" i="15" s="1"/>
  <c r="A1169" i="15" s="1"/>
  <c r="A1170" i="15" s="1"/>
  <c r="A1171" i="15" s="1"/>
  <c r="A1172" i="15" s="1"/>
  <c r="A1173" i="15" s="1"/>
  <c r="A1174" i="15" s="1"/>
  <c r="A1175" i="15" s="1"/>
  <c r="A1176" i="15" s="1"/>
  <c r="A1177" i="15" s="1"/>
  <c r="A1178" i="15" s="1"/>
  <c r="A1179" i="15" s="1"/>
  <c r="A1180" i="15" s="1"/>
  <c r="A1181" i="15" s="1"/>
  <c r="A1182" i="15" s="1"/>
  <c r="A1183" i="15" s="1"/>
  <c r="A1184" i="15" s="1"/>
  <c r="A1185" i="15" s="1"/>
  <c r="A1186" i="15" s="1"/>
  <c r="A1187" i="15" s="1"/>
  <c r="A1188" i="15" s="1"/>
  <c r="A1189" i="15" s="1"/>
  <c r="A1190" i="15" s="1"/>
  <c r="A1191" i="15" s="1"/>
  <c r="A1192" i="15" s="1"/>
  <c r="A1193" i="15" s="1"/>
  <c r="A1194" i="15" s="1"/>
  <c r="A1195" i="15" s="1"/>
  <c r="A1196" i="15" s="1"/>
  <c r="A1197" i="15" s="1"/>
  <c r="A1198" i="15" s="1"/>
  <c r="A1199" i="15" s="1"/>
  <c r="A1200" i="15" s="1"/>
  <c r="A1201" i="15" s="1"/>
  <c r="A1202" i="15" s="1"/>
  <c r="A1203" i="15" s="1"/>
  <c r="A1204" i="15" s="1"/>
  <c r="A1205" i="15" s="1"/>
  <c r="A1206" i="15" s="1"/>
  <c r="A1207" i="15" s="1"/>
  <c r="A1208" i="15" s="1"/>
  <c r="A1209" i="15" s="1"/>
  <c r="A1210" i="15" s="1"/>
  <c r="A1211" i="15" s="1"/>
  <c r="A1212" i="15" s="1"/>
  <c r="A1213" i="15" s="1"/>
  <c r="A1214" i="15" s="1"/>
  <c r="A1215" i="15" s="1"/>
  <c r="A1216" i="15" s="1"/>
  <c r="A1217" i="15" s="1"/>
  <c r="A1218" i="15" s="1"/>
  <c r="A1219" i="15" s="1"/>
  <c r="A1220" i="15" s="1"/>
  <c r="A1221" i="15" s="1"/>
  <c r="A1222" i="15" s="1"/>
  <c r="A1223" i="15" s="1"/>
  <c r="A1224" i="15" s="1"/>
  <c r="A1225" i="15" s="1"/>
  <c r="A1226" i="15" s="1"/>
  <c r="A1227" i="15" s="1"/>
  <c r="A1228" i="15" s="1"/>
  <c r="A1229" i="15" s="1"/>
  <c r="A1230" i="15" s="1"/>
  <c r="A1231" i="15" s="1"/>
  <c r="A1232" i="15" s="1"/>
  <c r="A1233" i="15" s="1"/>
  <c r="A1234" i="15" s="1"/>
  <c r="A1235" i="15" s="1"/>
  <c r="A1236" i="15" s="1"/>
  <c r="A1237" i="15" s="1"/>
  <c r="A1238" i="15" s="1"/>
  <c r="A1239" i="15" s="1"/>
  <c r="A1240" i="15" s="1"/>
  <c r="A1241" i="15" s="1"/>
  <c r="A1242" i="15" s="1"/>
  <c r="A1243" i="15" s="1"/>
  <c r="A1244" i="15" s="1"/>
  <c r="A1245" i="15" s="1"/>
  <c r="A1246" i="15" s="1"/>
  <c r="A1247" i="15" s="1"/>
  <c r="A1248" i="15" s="1"/>
  <c r="A1249" i="15" s="1"/>
  <c r="A1250" i="15" s="1"/>
  <c r="A1251" i="15" s="1"/>
  <c r="A1252" i="15" s="1"/>
  <c r="A1253" i="15" s="1"/>
  <c r="A1254" i="15" s="1"/>
  <c r="A1255" i="15" s="1"/>
  <c r="A1256" i="15" s="1"/>
  <c r="A1257" i="15" s="1"/>
  <c r="A1258" i="15" s="1"/>
  <c r="A1259" i="15" s="1"/>
  <c r="A1260" i="15" s="1"/>
  <c r="A1261" i="15" s="1"/>
  <c r="A1262" i="15" s="1"/>
  <c r="A1263" i="15" s="1"/>
  <c r="A1264" i="15" s="1"/>
  <c r="A1265" i="15" s="1"/>
  <c r="A1266" i="15" s="1"/>
  <c r="A1267" i="15" s="1"/>
  <c r="A1268" i="15" s="1"/>
  <c r="A1269" i="15" s="1"/>
  <c r="A1270" i="15" s="1"/>
  <c r="A1271" i="15" s="1"/>
  <c r="A1272" i="15" s="1"/>
  <c r="A1273" i="15" s="1"/>
  <c r="A1274" i="15" s="1"/>
  <c r="A1275" i="15" s="1"/>
  <c r="A1276" i="15" s="1"/>
  <c r="A1277" i="15" s="1"/>
  <c r="A1278" i="15" s="1"/>
  <c r="A1279" i="15" s="1"/>
  <c r="A1280" i="15" s="1"/>
  <c r="A1281" i="15" s="1"/>
  <c r="A1282" i="15" s="1"/>
  <c r="A1283" i="15" s="1"/>
  <c r="A1284" i="15" s="1"/>
  <c r="A1285" i="15" s="1"/>
  <c r="A1286" i="15" s="1"/>
  <c r="A1287" i="15" s="1"/>
  <c r="A1288" i="15" s="1"/>
  <c r="A1289" i="15" s="1"/>
  <c r="A1290" i="15" s="1"/>
  <c r="A1291" i="15" s="1"/>
  <c r="A1292" i="15" s="1"/>
  <c r="A1293" i="15" s="1"/>
  <c r="A1294" i="15" s="1"/>
  <c r="A1295" i="15" s="1"/>
  <c r="A1296" i="15" s="1"/>
  <c r="A1297" i="15" s="1"/>
  <c r="A1298" i="15" s="1"/>
  <c r="A1299" i="15" s="1"/>
  <c r="A1300" i="15" s="1"/>
  <c r="A1301" i="15" s="1"/>
  <c r="A1302" i="15" s="1"/>
  <c r="A1303" i="15" s="1"/>
  <c r="A1304" i="15" s="1"/>
  <c r="A1305" i="15" s="1"/>
  <c r="A1306" i="15" s="1"/>
  <c r="A1307" i="15" s="1"/>
  <c r="A1308" i="15" s="1"/>
  <c r="A1309" i="15" s="1"/>
  <c r="A1310" i="15" s="1"/>
  <c r="A1311" i="15" s="1"/>
  <c r="A1312" i="15" s="1"/>
  <c r="A1313" i="15" s="1"/>
  <c r="A1314" i="15" s="1"/>
  <c r="A1315" i="15" s="1"/>
  <c r="A1316" i="15" s="1"/>
  <c r="A1317" i="15" s="1"/>
  <c r="A1318" i="15" s="1"/>
  <c r="A1319" i="15" s="1"/>
  <c r="A1320" i="15" s="1"/>
  <c r="A1321" i="15" s="1"/>
  <c r="A1322" i="15" s="1"/>
  <c r="A1323" i="15" s="1"/>
  <c r="A1324" i="15" s="1"/>
  <c r="A1325" i="15" s="1"/>
  <c r="A1326" i="15" s="1"/>
  <c r="A1327" i="15" s="1"/>
  <c r="A1328" i="15" s="1"/>
  <c r="A1329" i="15" s="1"/>
  <c r="A1330" i="15" s="1"/>
  <c r="A1331" i="15" s="1"/>
  <c r="A1332" i="15" s="1"/>
  <c r="A1333" i="15" s="1"/>
  <c r="A1334" i="15" s="1"/>
  <c r="A1335" i="15" s="1"/>
  <c r="A1336" i="15" s="1"/>
  <c r="A1337" i="15" s="1"/>
  <c r="A1338" i="15" s="1"/>
  <c r="A1339" i="15" s="1"/>
  <c r="A1340" i="15" s="1"/>
  <c r="A1341" i="15" s="1"/>
  <c r="A1342" i="15" s="1"/>
  <c r="A1343" i="15" s="1"/>
  <c r="A1344" i="15" s="1"/>
  <c r="A1345" i="15" s="1"/>
  <c r="A1346" i="15" s="1"/>
  <c r="A1347" i="15" s="1"/>
  <c r="A1348" i="15" s="1"/>
  <c r="A1349" i="15" s="1"/>
  <c r="A1350" i="15" s="1"/>
  <c r="A1351" i="15" s="1"/>
  <c r="A1352" i="15" s="1"/>
  <c r="A1353" i="15" s="1"/>
  <c r="A1354" i="15" s="1"/>
  <c r="A1355" i="15" s="1"/>
  <c r="A1356" i="15" s="1"/>
  <c r="A1357" i="15" s="1"/>
  <c r="A1358" i="15" s="1"/>
  <c r="A1359" i="15" s="1"/>
  <c r="A1360" i="15" s="1"/>
  <c r="A1361" i="15" s="1"/>
  <c r="A1362" i="15" s="1"/>
  <c r="A1363" i="15" s="1"/>
  <c r="A1364" i="15" s="1"/>
  <c r="A1365" i="15" s="1"/>
  <c r="A1366" i="15" s="1"/>
  <c r="A1367" i="15" s="1"/>
  <c r="A1368" i="15" s="1"/>
  <c r="A1369" i="15" s="1"/>
  <c r="A1370" i="15" s="1"/>
  <c r="A1371" i="15" s="1"/>
  <c r="A1372" i="15" s="1"/>
  <c r="A1373" i="15" s="1"/>
  <c r="A1374" i="15" s="1"/>
  <c r="A1375" i="15" s="1"/>
  <c r="A1376" i="15" s="1"/>
  <c r="A1377" i="15" s="1"/>
  <c r="A1378" i="15" s="1"/>
  <c r="A1379" i="15" s="1"/>
  <c r="A1380" i="15" s="1"/>
  <c r="A1381" i="15" s="1"/>
  <c r="A1382" i="15" s="1"/>
  <c r="A1383" i="15" s="1"/>
  <c r="A1384" i="15" s="1"/>
  <c r="A1385" i="15" s="1"/>
  <c r="A1386" i="15" s="1"/>
  <c r="A1387" i="15" s="1"/>
  <c r="A1388" i="15" s="1"/>
  <c r="A1389" i="15" s="1"/>
  <c r="A1390" i="15" s="1"/>
  <c r="A1391" i="15" s="1"/>
  <c r="A1392" i="15" s="1"/>
  <c r="A1393" i="15" s="1"/>
  <c r="A1394" i="15" s="1"/>
  <c r="A1395" i="15" s="1"/>
  <c r="A1396" i="15" s="1"/>
  <c r="A1397" i="15" s="1"/>
  <c r="A1398" i="15" s="1"/>
  <c r="A1399" i="15" s="1"/>
  <c r="A1400" i="15" s="1"/>
  <c r="A1401" i="15" s="1"/>
  <c r="A1402" i="15" s="1"/>
  <c r="A1403" i="15" s="1"/>
  <c r="A1404" i="15" s="1"/>
  <c r="A1405" i="15" s="1"/>
  <c r="A1406" i="15" s="1"/>
  <c r="A1407" i="15" s="1"/>
  <c r="A1408" i="15" s="1"/>
  <c r="A1409" i="15" s="1"/>
  <c r="A1410" i="15" s="1"/>
  <c r="A1411" i="15" s="1"/>
  <c r="A1412" i="15" s="1"/>
  <c r="A1413" i="15" s="1"/>
  <c r="A1414" i="15" s="1"/>
  <c r="A1415" i="15" s="1"/>
  <c r="A1416" i="15" s="1"/>
  <c r="A1417" i="15" s="1"/>
  <c r="A1418" i="15" s="1"/>
  <c r="A1419" i="15" s="1"/>
  <c r="A1420" i="15" s="1"/>
  <c r="A1421" i="15" s="1"/>
  <c r="A1422" i="15" s="1"/>
  <c r="A1423" i="15" s="1"/>
  <c r="A1424" i="15" s="1"/>
  <c r="A1425" i="15" s="1"/>
  <c r="A1426" i="15" s="1"/>
  <c r="A1427" i="15" s="1"/>
  <c r="A1428" i="15" s="1"/>
  <c r="A1429" i="15" s="1"/>
  <c r="A1430" i="15" s="1"/>
  <c r="A1431" i="15" s="1"/>
  <c r="A1432" i="15" s="1"/>
  <c r="A1433" i="15" s="1"/>
  <c r="A1434" i="15" s="1"/>
  <c r="A1435" i="15" s="1"/>
  <c r="A1436" i="15" s="1"/>
  <c r="A1437" i="15" s="1"/>
  <c r="A1438" i="15" s="1"/>
  <c r="A1439" i="15" s="1"/>
  <c r="A1440" i="15" s="1"/>
  <c r="A1441" i="15" s="1"/>
  <c r="A1442" i="15" s="1"/>
  <c r="A1443" i="15" s="1"/>
  <c r="A1444" i="15" s="1"/>
  <c r="A1445" i="15" s="1"/>
  <c r="A1446" i="15" s="1"/>
  <c r="A1447" i="15" s="1"/>
  <c r="A1448" i="15" s="1"/>
  <c r="A1449" i="15" s="1"/>
  <c r="A1450" i="15" s="1"/>
  <c r="A1451" i="15" s="1"/>
  <c r="A1452" i="15" s="1"/>
  <c r="A1453" i="15" s="1"/>
  <c r="A1454" i="15" s="1"/>
  <c r="A1455" i="15" s="1"/>
  <c r="A1456" i="15" s="1"/>
  <c r="A1457" i="15" s="1"/>
  <c r="A1458" i="15" s="1"/>
  <c r="A1459" i="15" s="1"/>
  <c r="A1460" i="15" s="1"/>
  <c r="A1461" i="15" s="1"/>
  <c r="A1462" i="15" s="1"/>
  <c r="A1463" i="15" s="1"/>
  <c r="A1464" i="15" s="1"/>
  <c r="A1465" i="15" s="1"/>
  <c r="A1466" i="15" s="1"/>
  <c r="A1467" i="15" s="1"/>
  <c r="A1468" i="15" s="1"/>
  <c r="A1469" i="15" s="1"/>
  <c r="A1470" i="15" s="1"/>
  <c r="A1471" i="15" s="1"/>
  <c r="A1472" i="15" s="1"/>
  <c r="A1473" i="15" s="1"/>
  <c r="A1474" i="15" s="1"/>
  <c r="A1475" i="15" s="1"/>
  <c r="A1476" i="15" s="1"/>
  <c r="A1477" i="15" s="1"/>
  <c r="A1478" i="15" s="1"/>
  <c r="A1479" i="15" s="1"/>
  <c r="A1480" i="15" s="1"/>
  <c r="A1481" i="15" s="1"/>
  <c r="A1482" i="15" s="1"/>
  <c r="A1483" i="15" s="1"/>
  <c r="A1484" i="15" s="1"/>
  <c r="A1485" i="15" s="1"/>
  <c r="A1486" i="15" s="1"/>
  <c r="A1487" i="15" s="1"/>
  <c r="A1488" i="15" s="1"/>
  <c r="A1489" i="15" s="1"/>
  <c r="A1490" i="15" s="1"/>
  <c r="A1491" i="15" s="1"/>
  <c r="A1492" i="15" s="1"/>
  <c r="A1493" i="15" s="1"/>
  <c r="A1494" i="15" s="1"/>
  <c r="A1495" i="15" s="1"/>
  <c r="A1496" i="15" s="1"/>
  <c r="A1497" i="15" s="1"/>
  <c r="A1498" i="15" s="1"/>
  <c r="A1499" i="15" s="1"/>
  <c r="A1500" i="15" s="1"/>
  <c r="A1501" i="15" s="1"/>
  <c r="A1502" i="15" s="1"/>
  <c r="A1503" i="15" s="1"/>
  <c r="A1504" i="15" s="1"/>
  <c r="A1505" i="15" s="1"/>
  <c r="A1506" i="15" s="1"/>
  <c r="A1507" i="15" s="1"/>
  <c r="A1508" i="15" s="1"/>
  <c r="A1509" i="15" s="1"/>
  <c r="A1510" i="15" s="1"/>
  <c r="A1511" i="15" s="1"/>
  <c r="A1512" i="15" s="1"/>
  <c r="A1513" i="15" s="1"/>
  <c r="A1514" i="15" s="1"/>
  <c r="A1515" i="15" s="1"/>
  <c r="A1516" i="15" s="1"/>
  <c r="A1517" i="15" s="1"/>
  <c r="A1518" i="15" s="1"/>
  <c r="A1519" i="15" s="1"/>
  <c r="A1520" i="15" s="1"/>
  <c r="A1521" i="15" s="1"/>
  <c r="A1522" i="15" s="1"/>
  <c r="A1523" i="15" s="1"/>
  <c r="A1524" i="15" s="1"/>
  <c r="A1525" i="15" s="1"/>
  <c r="A1526" i="15" s="1"/>
  <c r="A1527" i="15" s="1"/>
  <c r="A1528" i="15" s="1"/>
  <c r="A1529" i="15" s="1"/>
  <c r="A1530" i="15" s="1"/>
  <c r="A1531" i="15" s="1"/>
  <c r="A1532" i="15" s="1"/>
  <c r="A1533" i="15" s="1"/>
  <c r="A1534" i="15" s="1"/>
  <c r="A1535" i="15" s="1"/>
  <c r="A1536" i="15" s="1"/>
  <c r="A1537" i="15" s="1"/>
  <c r="A1538" i="15" s="1"/>
  <c r="A1539" i="15" s="1"/>
  <c r="A1540" i="15" s="1"/>
  <c r="A1541" i="15" s="1"/>
  <c r="A1542" i="15" s="1"/>
  <c r="A1543" i="15" s="1"/>
  <c r="A1544" i="15" s="1"/>
  <c r="A1545" i="15" s="1"/>
  <c r="A1546" i="15" s="1"/>
  <c r="A1547" i="15" s="1"/>
  <c r="A1548" i="15" s="1"/>
  <c r="A1549" i="15" s="1"/>
  <c r="A1550" i="15" s="1"/>
  <c r="A1551" i="15" s="1"/>
  <c r="A1552" i="15" s="1"/>
  <c r="A1553" i="15" s="1"/>
  <c r="A1554" i="15" s="1"/>
  <c r="A1555" i="15" s="1"/>
  <c r="A1556" i="15" s="1"/>
  <c r="A1557" i="15" s="1"/>
  <c r="A1558" i="15" s="1"/>
  <c r="A1559" i="15" s="1"/>
  <c r="A1560" i="15" s="1"/>
  <c r="A1561" i="15" s="1"/>
  <c r="A1562" i="15" s="1"/>
  <c r="A1563" i="15" s="1"/>
  <c r="A1564" i="15" s="1"/>
  <c r="A1565" i="15" s="1"/>
  <c r="A1566" i="15" s="1"/>
  <c r="A1567" i="15" s="1"/>
  <c r="A1568" i="15" s="1"/>
  <c r="A1569" i="15" s="1"/>
  <c r="A1570" i="15" s="1"/>
  <c r="A1571" i="15" s="1"/>
  <c r="A1572" i="15" s="1"/>
  <c r="A1573" i="15" s="1"/>
  <c r="A1574" i="15" s="1"/>
  <c r="A1575" i="15" s="1"/>
  <c r="A1576" i="15" s="1"/>
  <c r="A1577" i="15" s="1"/>
  <c r="A1578" i="15" s="1"/>
  <c r="A1579" i="15" s="1"/>
  <c r="A1580" i="15" s="1"/>
  <c r="A1581" i="15" s="1"/>
  <c r="A1582" i="15" s="1"/>
  <c r="A1583" i="15" s="1"/>
  <c r="A1584" i="15" s="1"/>
  <c r="A1585" i="15" s="1"/>
  <c r="A1586" i="15" s="1"/>
  <c r="A1587" i="15" s="1"/>
  <c r="A1588" i="15" s="1"/>
  <c r="A1589" i="15" s="1"/>
  <c r="A1590" i="15" s="1"/>
  <c r="A1591" i="15" s="1"/>
  <c r="A1592" i="15" s="1"/>
  <c r="A1593" i="15" s="1"/>
  <c r="A1594" i="15" s="1"/>
  <c r="A1595" i="15" s="1"/>
  <c r="A1596" i="15" s="1"/>
  <c r="A1597" i="15" s="1"/>
  <c r="A1598" i="15" s="1"/>
  <c r="A1599" i="15" s="1"/>
  <c r="A1600" i="15" s="1"/>
  <c r="A1601" i="15" s="1"/>
  <c r="A1602" i="15" s="1"/>
  <c r="A1603" i="15" s="1"/>
  <c r="A1604" i="15" s="1"/>
  <c r="A1605" i="15" s="1"/>
  <c r="A1606" i="15" s="1"/>
  <c r="A1607" i="15" s="1"/>
  <c r="A1608" i="15" s="1"/>
  <c r="A1609" i="15" s="1"/>
  <c r="A1610" i="15" s="1"/>
  <c r="A1611" i="15" s="1"/>
  <c r="A1612" i="15" s="1"/>
  <c r="A1613" i="15" s="1"/>
  <c r="A1614" i="15" s="1"/>
  <c r="A1615" i="15" s="1"/>
  <c r="A1616" i="15" s="1"/>
  <c r="A1617" i="15" s="1"/>
  <c r="A1618" i="15" s="1"/>
  <c r="A1619" i="15" s="1"/>
  <c r="A1620" i="15" s="1"/>
  <c r="A1621" i="15" s="1"/>
  <c r="A1622" i="15" s="1"/>
  <c r="A1623" i="15" s="1"/>
  <c r="A1624" i="15" s="1"/>
  <c r="A1625" i="15" s="1"/>
  <c r="A1626" i="15" s="1"/>
  <c r="A1627" i="15" s="1"/>
  <c r="A1628" i="15" s="1"/>
  <c r="A1629" i="15" s="1"/>
  <c r="A1630" i="15" s="1"/>
  <c r="A1631" i="15" s="1"/>
  <c r="A1632" i="15" s="1"/>
  <c r="A1633" i="15" s="1"/>
  <c r="A1634" i="15" s="1"/>
  <c r="A1635" i="15" s="1"/>
  <c r="A1636" i="15" s="1"/>
  <c r="A1637" i="15" s="1"/>
  <c r="A1638" i="15" s="1"/>
  <c r="A1639" i="15" s="1"/>
  <c r="A1640" i="15" s="1"/>
  <c r="A1641" i="15" s="1"/>
  <c r="A1642" i="15" s="1"/>
  <c r="A1643" i="15" s="1"/>
  <c r="A1644" i="15" s="1"/>
  <c r="A1645" i="15" s="1"/>
  <c r="A1646" i="15" s="1"/>
  <c r="A1647" i="15" s="1"/>
  <c r="A1648" i="15" s="1"/>
  <c r="A1649" i="15" s="1"/>
  <c r="A1650" i="15" s="1"/>
  <c r="A1651" i="15" s="1"/>
  <c r="A1652" i="15" s="1"/>
  <c r="A1653" i="15" s="1"/>
  <c r="A1654" i="15" s="1"/>
  <c r="A1655" i="15" s="1"/>
  <c r="A1656" i="15" s="1"/>
  <c r="A1657" i="15" s="1"/>
  <c r="A1658" i="15" s="1"/>
  <c r="A1659" i="15" s="1"/>
  <c r="A1660" i="15" s="1"/>
  <c r="A1661" i="15" s="1"/>
  <c r="A1662" i="15" s="1"/>
  <c r="A1663" i="15" s="1"/>
  <c r="A1664" i="15" s="1"/>
  <c r="A1665" i="15" s="1"/>
  <c r="A1666" i="15" s="1"/>
  <c r="A1667" i="15" s="1"/>
  <c r="A1668" i="15" s="1"/>
  <c r="A1669" i="15" s="1"/>
  <c r="A1670" i="15" s="1"/>
  <c r="A1671" i="15" s="1"/>
  <c r="A1672" i="15" s="1"/>
  <c r="A1673" i="15" s="1"/>
  <c r="A1674" i="15" s="1"/>
  <c r="A1675" i="15" s="1"/>
  <c r="A1676" i="15" s="1"/>
  <c r="A1677" i="15" s="1"/>
  <c r="A1678" i="15" s="1"/>
  <c r="A1679" i="15" s="1"/>
  <c r="A1680" i="15" s="1"/>
  <c r="A1681" i="15" s="1"/>
  <c r="A1682" i="15" s="1"/>
  <c r="A1683" i="15" s="1"/>
  <c r="A1684" i="15" s="1"/>
  <c r="A1685" i="15" s="1"/>
  <c r="A1686" i="15" s="1"/>
  <c r="A1687" i="15" s="1"/>
  <c r="A1688" i="15" s="1"/>
  <c r="A1689" i="15" s="1"/>
  <c r="A1690" i="15" s="1"/>
  <c r="A1691" i="15" s="1"/>
  <c r="A1692" i="15" s="1"/>
  <c r="A1693" i="15" s="1"/>
  <c r="A1694" i="15" s="1"/>
  <c r="A1695" i="15" s="1"/>
  <c r="A1696" i="15" s="1"/>
  <c r="A1697" i="15" s="1"/>
  <c r="A1698" i="15" s="1"/>
  <c r="A1699" i="15" s="1"/>
  <c r="A1700" i="15" s="1"/>
  <c r="A1701" i="15" s="1"/>
  <c r="A1702" i="15" s="1"/>
  <c r="A1703" i="15" s="1"/>
  <c r="A1704" i="15" s="1"/>
  <c r="A1705" i="15" s="1"/>
  <c r="A1706" i="15" s="1"/>
  <c r="A1707" i="15" s="1"/>
  <c r="A1708" i="15" s="1"/>
  <c r="A1709" i="15" s="1"/>
  <c r="A1710" i="15" s="1"/>
  <c r="A1711" i="15" s="1"/>
  <c r="A1712" i="15" s="1"/>
  <c r="A1713" i="15" s="1"/>
  <c r="A1714" i="15" s="1"/>
  <c r="A1715" i="15" s="1"/>
  <c r="A1716" i="15" s="1"/>
  <c r="A1717" i="15" s="1"/>
  <c r="A1718" i="15" s="1"/>
  <c r="A1719" i="15" s="1"/>
  <c r="A1720" i="15" s="1"/>
  <c r="A1721" i="15" s="1"/>
  <c r="A1722" i="15" s="1"/>
  <c r="A1723" i="15" s="1"/>
  <c r="A1724" i="15" s="1"/>
  <c r="A1725" i="15" s="1"/>
  <c r="A1726" i="15" s="1"/>
  <c r="A1727" i="15" s="1"/>
  <c r="A1728" i="15" s="1"/>
  <c r="A1729" i="15" s="1"/>
  <c r="A1730" i="15" s="1"/>
  <c r="A1731" i="15" s="1"/>
  <c r="A1732" i="15" s="1"/>
  <c r="A1733" i="15" s="1"/>
  <c r="A1734" i="15" s="1"/>
  <c r="A1735" i="15" s="1"/>
  <c r="A1736" i="15" s="1"/>
  <c r="A1737" i="15" s="1"/>
  <c r="A1738" i="15" s="1"/>
  <c r="A1739" i="15" s="1"/>
  <c r="A1740" i="15" s="1"/>
  <c r="A1741" i="15" s="1"/>
  <c r="A1742" i="15" s="1"/>
  <c r="A1743" i="15" s="1"/>
  <c r="A1744" i="15" s="1"/>
  <c r="A1745" i="15" s="1"/>
  <c r="A1746" i="15" s="1"/>
  <c r="A1747" i="15" s="1"/>
  <c r="A1748" i="15" s="1"/>
  <c r="A1749" i="15" s="1"/>
  <c r="A1750" i="15" s="1"/>
  <c r="A1751" i="15" s="1"/>
  <c r="A1752" i="15" s="1"/>
  <c r="A1753" i="15" s="1"/>
  <c r="A1754" i="15" s="1"/>
  <c r="A1755" i="15" s="1"/>
  <c r="A1756" i="15" s="1"/>
  <c r="A1757" i="15" s="1"/>
  <c r="A1758" i="15" s="1"/>
  <c r="A1759" i="15" s="1"/>
  <c r="A1760" i="15" s="1"/>
  <c r="A1761" i="15" s="1"/>
  <c r="A1762" i="15" s="1"/>
  <c r="A1763" i="15" s="1"/>
  <c r="A1764" i="15" s="1"/>
  <c r="A1765" i="15" s="1"/>
  <c r="A1766" i="15" s="1"/>
  <c r="A1767" i="15" s="1"/>
  <c r="A1768" i="15" s="1"/>
  <c r="A1769" i="15" s="1"/>
  <c r="A1770" i="15" s="1"/>
  <c r="A1771" i="15" s="1"/>
  <c r="A1772" i="15" s="1"/>
  <c r="A1773" i="15" s="1"/>
  <c r="A1774" i="15" s="1"/>
  <c r="A1775" i="15" s="1"/>
  <c r="A1776" i="15" s="1"/>
  <c r="A1777" i="15" s="1"/>
  <c r="A1778" i="15" s="1"/>
  <c r="A1779" i="15" s="1"/>
  <c r="A1780" i="15" s="1"/>
  <c r="A1781" i="15" s="1"/>
  <c r="A1782" i="15" s="1"/>
  <c r="A1783" i="15" s="1"/>
  <c r="A1784" i="15" s="1"/>
  <c r="A1785" i="15" s="1"/>
  <c r="A1786" i="15" s="1"/>
  <c r="A1787" i="15" s="1"/>
  <c r="A1788" i="15" s="1"/>
  <c r="A1789" i="15" s="1"/>
  <c r="A1790" i="15" s="1"/>
  <c r="A1791" i="15" s="1"/>
  <c r="A1792" i="15" s="1"/>
  <c r="A1793" i="15" s="1"/>
  <c r="A1794" i="15" s="1"/>
  <c r="A1795" i="15" s="1"/>
  <c r="A1796" i="15" s="1"/>
  <c r="A1797" i="15" s="1"/>
  <c r="A1798" i="15" s="1"/>
  <c r="A1799" i="15" s="1"/>
  <c r="A1800" i="15" s="1"/>
  <c r="A1801" i="15" s="1"/>
  <c r="A1802" i="15" s="1"/>
  <c r="A1803" i="15" s="1"/>
  <c r="A1804" i="15" s="1"/>
  <c r="A1805" i="15" s="1"/>
  <c r="A1806" i="15" s="1"/>
  <c r="A1807" i="15" s="1"/>
  <c r="A1808" i="15" s="1"/>
  <c r="A1809" i="15" s="1"/>
  <c r="A1810" i="15" s="1"/>
  <c r="A1811" i="15" s="1"/>
  <c r="A1812" i="15" s="1"/>
  <c r="A1813" i="15" s="1"/>
  <c r="A1814" i="15" s="1"/>
  <c r="A1815" i="15" s="1"/>
  <c r="A1816" i="15" s="1"/>
  <c r="A1817" i="15" s="1"/>
  <c r="A1818" i="15" s="1"/>
  <c r="A1819" i="15" s="1"/>
  <c r="A1820" i="15" s="1"/>
  <c r="A1821" i="15" s="1"/>
  <c r="A1822" i="15" s="1"/>
  <c r="A1823" i="15" s="1"/>
  <c r="A1824" i="15" s="1"/>
  <c r="A1825" i="15" s="1"/>
  <c r="A1826" i="15" s="1"/>
  <c r="A1827" i="15" s="1"/>
  <c r="A1828" i="15" s="1"/>
  <c r="A1829" i="15" s="1"/>
  <c r="A1830" i="15" s="1"/>
  <c r="A1831" i="15" s="1"/>
  <c r="A1832" i="15" s="1"/>
  <c r="A1833" i="15" s="1"/>
  <c r="A1834" i="15" s="1"/>
  <c r="A1835" i="15" s="1"/>
  <c r="A1836" i="15" s="1"/>
  <c r="A1837" i="15" s="1"/>
  <c r="A1838" i="15" s="1"/>
  <c r="A1839" i="15" s="1"/>
  <c r="A1840" i="15" s="1"/>
  <c r="A1841" i="15" s="1"/>
  <c r="A1842" i="15" s="1"/>
  <c r="A1843" i="15" s="1"/>
  <c r="A1844" i="15" s="1"/>
  <c r="A1845" i="15" s="1"/>
  <c r="A1846" i="15" s="1"/>
  <c r="A1847" i="15" s="1"/>
  <c r="A1848" i="15" s="1"/>
  <c r="A1849" i="15" s="1"/>
  <c r="A1850" i="15" s="1"/>
  <c r="A1851" i="15" s="1"/>
  <c r="A1852" i="15" s="1"/>
  <c r="A1853" i="15" s="1"/>
  <c r="A1854" i="15" s="1"/>
  <c r="A1855" i="15" s="1"/>
  <c r="A1856" i="15" s="1"/>
  <c r="A1857" i="15" s="1"/>
  <c r="A1858" i="15" s="1"/>
  <c r="A1859" i="15" s="1"/>
  <c r="A1860" i="15" s="1"/>
  <c r="A1861" i="15" s="1"/>
  <c r="A1862" i="15" s="1"/>
  <c r="A1863" i="15" s="1"/>
  <c r="A1864" i="15" s="1"/>
  <c r="A1865" i="15" s="1"/>
  <c r="A1866" i="15" s="1"/>
  <c r="A1867" i="15" s="1"/>
  <c r="A1868" i="15" s="1"/>
  <c r="A1869" i="15" s="1"/>
  <c r="A1870" i="15" s="1"/>
  <c r="A1871" i="15" s="1"/>
  <c r="A1872" i="15" s="1"/>
  <c r="A1873" i="15" s="1"/>
  <c r="A1874" i="15" s="1"/>
  <c r="A1875" i="15" s="1"/>
  <c r="A1876" i="15" s="1"/>
  <c r="A1877" i="15" s="1"/>
  <c r="A1878" i="15" s="1"/>
  <c r="A1879" i="15" s="1"/>
  <c r="A1880" i="15" s="1"/>
  <c r="A1881" i="15" s="1"/>
  <c r="A1882" i="15" s="1"/>
  <c r="A1883" i="15" s="1"/>
  <c r="A1884" i="15" s="1"/>
  <c r="A1885" i="15" s="1"/>
  <c r="A1886" i="15" s="1"/>
  <c r="A1887" i="15" s="1"/>
  <c r="A1888" i="15" s="1"/>
  <c r="A1889" i="15" s="1"/>
  <c r="A1890" i="15" s="1"/>
  <c r="A1891" i="15" s="1"/>
  <c r="A1892" i="15" s="1"/>
  <c r="A1893" i="15" s="1"/>
  <c r="A1894" i="15" s="1"/>
  <c r="A1895" i="15" s="1"/>
  <c r="A1896" i="15" s="1"/>
  <c r="A1897" i="15" s="1"/>
  <c r="A1898" i="15" s="1"/>
  <c r="A1899" i="15" s="1"/>
  <c r="A1900" i="15" s="1"/>
  <c r="A1901" i="15" s="1"/>
  <c r="A1902" i="15" s="1"/>
  <c r="A1903" i="15" s="1"/>
  <c r="A1904" i="15" s="1"/>
  <c r="A1905" i="15" s="1"/>
  <c r="A1906" i="15" s="1"/>
  <c r="A1907" i="15" s="1"/>
  <c r="A1908" i="15" s="1"/>
  <c r="A1909" i="15" s="1"/>
  <c r="A1910" i="15" s="1"/>
  <c r="A1911" i="15" s="1"/>
  <c r="A1912" i="15" s="1"/>
  <c r="A1913" i="15" s="1"/>
  <c r="A1914" i="15" s="1"/>
  <c r="A1915" i="15" s="1"/>
  <c r="A1916" i="15" s="1"/>
  <c r="A1917" i="15" s="1"/>
  <c r="A1918" i="15" s="1"/>
  <c r="A1919" i="15" s="1"/>
  <c r="A1920" i="15" s="1"/>
  <c r="A1921" i="15" s="1"/>
  <c r="A1922" i="15" s="1"/>
  <c r="A1923" i="15" s="1"/>
  <c r="A1924" i="15" s="1"/>
  <c r="A1925" i="15" s="1"/>
  <c r="A1926" i="15" s="1"/>
  <c r="A1927" i="15" s="1"/>
  <c r="A1928" i="15" s="1"/>
  <c r="A1929" i="15" s="1"/>
  <c r="A1930" i="15" s="1"/>
  <c r="A1931" i="15" s="1"/>
  <c r="A1932" i="15" s="1"/>
  <c r="A1933" i="15" s="1"/>
  <c r="A1934" i="15" s="1"/>
  <c r="A1935" i="15" s="1"/>
  <c r="A1936" i="15" s="1"/>
  <c r="A1937" i="15" s="1"/>
  <c r="A1938" i="15" s="1"/>
  <c r="A1939" i="15" s="1"/>
  <c r="A1940" i="15" s="1"/>
  <c r="A1941" i="15" s="1"/>
  <c r="A1942" i="15" s="1"/>
  <c r="A1943" i="15" s="1"/>
  <c r="A1944" i="15" s="1"/>
  <c r="A1945" i="15" s="1"/>
  <c r="A1946" i="15" s="1"/>
  <c r="A1947" i="15" s="1"/>
  <c r="A1948" i="15" s="1"/>
  <c r="A1949" i="15" s="1"/>
  <c r="A1950" i="15" s="1"/>
  <c r="A1951" i="15" s="1"/>
  <c r="A1952" i="15" s="1"/>
  <c r="A1953" i="15" s="1"/>
  <c r="A1954" i="15" s="1"/>
  <c r="A1955" i="15" s="1"/>
  <c r="A1956" i="15" s="1"/>
  <c r="A1957" i="15" s="1"/>
  <c r="A1958" i="15" s="1"/>
  <c r="A1959" i="15" s="1"/>
  <c r="A1960" i="15" s="1"/>
  <c r="A1961" i="15" s="1"/>
  <c r="A1962" i="15" s="1"/>
  <c r="A1963" i="15" s="1"/>
  <c r="A1964" i="15" s="1"/>
  <c r="A1965" i="15" s="1"/>
  <c r="A1966" i="15" s="1"/>
  <c r="A1967" i="15" s="1"/>
  <c r="A1968" i="15" s="1"/>
  <c r="A1969" i="15" s="1"/>
  <c r="A1970" i="15" s="1"/>
  <c r="A1971" i="15" s="1"/>
  <c r="A1972" i="15" s="1"/>
  <c r="A1973" i="15" s="1"/>
  <c r="A1974" i="15" s="1"/>
  <c r="A1975" i="15" s="1"/>
  <c r="A1976" i="15" s="1"/>
  <c r="A1977" i="15" s="1"/>
  <c r="A1978" i="15" s="1"/>
  <c r="A1979" i="15" s="1"/>
  <c r="A1980" i="15" s="1"/>
  <c r="A1981" i="15" s="1"/>
  <c r="A1982" i="15" s="1"/>
  <c r="A1983" i="15" s="1"/>
  <c r="A1984" i="15" s="1"/>
  <c r="A1985" i="15" s="1"/>
  <c r="A1986" i="15" s="1"/>
  <c r="A1987" i="15" s="1"/>
  <c r="A1988" i="15" s="1"/>
  <c r="A1989" i="15" s="1"/>
  <c r="A1990" i="15" s="1"/>
  <c r="A1991" i="15" s="1"/>
  <c r="A1992" i="15" s="1"/>
  <c r="A1993" i="15" s="1"/>
  <c r="A1994" i="15" s="1"/>
  <c r="A1995" i="15" s="1"/>
  <c r="A1996" i="15" s="1"/>
  <c r="A1997" i="15" s="1"/>
  <c r="A1998" i="15" s="1"/>
  <c r="A1999" i="15" s="1"/>
  <c r="A2000" i="15" s="1"/>
  <c r="A2001" i="15" s="1"/>
  <c r="A2002" i="15" s="1"/>
  <c r="A2003" i="15" s="1"/>
  <c r="A2004" i="15" s="1"/>
  <c r="A2005" i="15" s="1"/>
  <c r="A2006" i="15" s="1"/>
  <c r="A2007" i="15" s="1"/>
  <c r="A2008" i="15" s="1"/>
  <c r="A2009" i="15" s="1"/>
  <c r="A2010" i="15" s="1"/>
  <c r="A2011" i="15" s="1"/>
  <c r="A2012" i="15" s="1"/>
  <c r="A2013" i="15" s="1"/>
  <c r="A2014" i="15" s="1"/>
  <c r="A2015" i="15" s="1"/>
  <c r="A2016" i="15" s="1"/>
  <c r="A2017" i="15" s="1"/>
  <c r="A2018" i="15" s="1"/>
  <c r="A2019" i="15" s="1"/>
  <c r="A2020" i="15" s="1"/>
  <c r="A2021" i="15" s="1"/>
  <c r="A2022" i="15" s="1"/>
  <c r="A2023" i="15" s="1"/>
  <c r="A2024" i="15" s="1"/>
  <c r="A2025" i="15" s="1"/>
  <c r="A2026" i="15" s="1"/>
  <c r="A2027" i="15" s="1"/>
  <c r="A2028" i="15" s="1"/>
  <c r="A2029" i="15" s="1"/>
  <c r="A2030" i="15" s="1"/>
  <c r="A2031" i="15" s="1"/>
  <c r="A2032" i="15" s="1"/>
  <c r="A2033" i="15" s="1"/>
  <c r="A2034" i="15" s="1"/>
  <c r="A2035" i="15" s="1"/>
  <c r="A2036" i="15" s="1"/>
  <c r="A2037" i="15" s="1"/>
  <c r="A2038" i="15" s="1"/>
  <c r="A2039" i="15" s="1"/>
  <c r="A2040" i="15" s="1"/>
  <c r="A2041" i="15" s="1"/>
  <c r="A2042" i="15" s="1"/>
  <c r="A2043" i="15" s="1"/>
  <c r="A2044" i="15" s="1"/>
  <c r="A2045" i="15" s="1"/>
  <c r="A2046" i="15" s="1"/>
  <c r="A2047" i="15" s="1"/>
  <c r="A2048" i="15" s="1"/>
  <c r="A2049" i="15" s="1"/>
  <c r="A2050" i="15" s="1"/>
  <c r="A2051" i="15" s="1"/>
  <c r="A2052" i="15" s="1"/>
  <c r="A2053" i="15" s="1"/>
  <c r="A2054" i="15" s="1"/>
  <c r="A2055" i="15" s="1"/>
  <c r="A2056" i="15" s="1"/>
  <c r="A2057" i="15" s="1"/>
  <c r="A2058" i="15" s="1"/>
  <c r="A2059" i="15" s="1"/>
  <c r="A2060" i="15" s="1"/>
  <c r="A2061" i="15" s="1"/>
  <c r="A2062" i="15" s="1"/>
  <c r="A2063" i="15" s="1"/>
  <c r="A2064" i="15" s="1"/>
  <c r="A2065" i="15" s="1"/>
  <c r="A2066" i="15" s="1"/>
  <c r="A2067" i="15" s="1"/>
  <c r="A2068" i="15" s="1"/>
  <c r="A2069" i="15" s="1"/>
  <c r="A2070" i="15" s="1"/>
  <c r="A2071" i="15" s="1"/>
  <c r="A2072" i="15" s="1"/>
  <c r="A2073" i="15" s="1"/>
  <c r="A2074" i="15" s="1"/>
  <c r="A2075" i="15" s="1"/>
  <c r="A2076" i="15" s="1"/>
  <c r="A2077" i="15" s="1"/>
  <c r="A2078" i="15" s="1"/>
  <c r="A2079" i="15" s="1"/>
  <c r="A2080" i="15" s="1"/>
  <c r="A2081" i="15" s="1"/>
  <c r="A2082" i="15" s="1"/>
  <c r="A2083" i="15" s="1"/>
  <c r="A2084" i="15" s="1"/>
  <c r="A2085" i="15" s="1"/>
  <c r="A2086" i="15" s="1"/>
  <c r="A2087" i="15" s="1"/>
  <c r="A2088" i="15" s="1"/>
  <c r="A2089" i="15" s="1"/>
  <c r="A2090" i="15" s="1"/>
  <c r="A2091" i="15" s="1"/>
  <c r="A2092" i="15" s="1"/>
  <c r="A2093" i="15" s="1"/>
  <c r="A2094" i="15" s="1"/>
  <c r="A2095" i="15" s="1"/>
  <c r="A2096" i="15" s="1"/>
  <c r="A2097" i="15" s="1"/>
  <c r="A2098" i="15" s="1"/>
  <c r="A2099" i="15" s="1"/>
  <c r="A2100" i="15" s="1"/>
  <c r="A2101" i="15" s="1"/>
  <c r="A2102" i="15" s="1"/>
  <c r="A2103" i="15" s="1"/>
  <c r="A2104" i="15" s="1"/>
  <c r="A2105" i="15" s="1"/>
  <c r="A2106" i="15" s="1"/>
  <c r="A2107" i="15" s="1"/>
  <c r="A2108" i="15" s="1"/>
  <c r="A2109" i="15" s="1"/>
  <c r="A2110" i="15" s="1"/>
  <c r="A2111" i="15" s="1"/>
  <c r="A2112" i="15" s="1"/>
  <c r="A2113" i="15" s="1"/>
  <c r="A2114" i="15" s="1"/>
  <c r="A2115" i="15" s="1"/>
  <c r="A2116" i="15" s="1"/>
  <c r="A2117" i="15" s="1"/>
  <c r="A2118" i="15" s="1"/>
  <c r="A2119" i="15" s="1"/>
  <c r="A2120" i="15" s="1"/>
  <c r="A2121" i="15" s="1"/>
  <c r="A2122" i="15" s="1"/>
  <c r="A2123" i="15" s="1"/>
  <c r="A2124" i="15" s="1"/>
  <c r="A2125" i="15" s="1"/>
  <c r="A2126" i="15" s="1"/>
  <c r="A2127" i="15" s="1"/>
  <c r="A2128" i="15" s="1"/>
  <c r="A2129" i="15" s="1"/>
  <c r="A2130" i="15" s="1"/>
  <c r="A2131" i="15" s="1"/>
  <c r="A2132" i="15" s="1"/>
  <c r="A2133" i="15" s="1"/>
  <c r="A2134" i="15" s="1"/>
  <c r="A2135" i="15" s="1"/>
  <c r="A2136" i="15" s="1"/>
  <c r="A2137" i="15" s="1"/>
  <c r="A2138" i="15" s="1"/>
  <c r="A2139" i="15" s="1"/>
  <c r="A2140" i="15" s="1"/>
  <c r="A2141" i="15" s="1"/>
  <c r="A2142" i="15" s="1"/>
  <c r="A2143" i="15" s="1"/>
  <c r="A2144" i="15" s="1"/>
  <c r="A2145" i="15" s="1"/>
  <c r="A2146" i="15" s="1"/>
  <c r="A2147" i="15" s="1"/>
  <c r="A2148" i="15" s="1"/>
  <c r="A2149" i="15" s="1"/>
  <c r="A2150" i="15" s="1"/>
  <c r="A2151" i="15" s="1"/>
  <c r="A2152" i="15" s="1"/>
  <c r="A2153" i="15" s="1"/>
  <c r="A2154" i="15" s="1"/>
  <c r="A2155" i="15" s="1"/>
  <c r="A2156" i="15" s="1"/>
  <c r="A2157" i="15" s="1"/>
  <c r="A2158" i="15" s="1"/>
  <c r="A2159" i="15" s="1"/>
  <c r="A2160" i="15" s="1"/>
  <c r="A2161" i="15" s="1"/>
  <c r="A2162" i="15" s="1"/>
  <c r="A2163" i="15" s="1"/>
  <c r="A2164" i="15" s="1"/>
  <c r="A2165" i="15" s="1"/>
  <c r="A2166" i="15" s="1"/>
  <c r="A2167" i="15" s="1"/>
  <c r="A2168" i="15" s="1"/>
  <c r="A2169" i="15" s="1"/>
  <c r="A2170" i="15" s="1"/>
  <c r="A2171" i="15" s="1"/>
  <c r="A2172" i="15" s="1"/>
  <c r="A2173" i="15" s="1"/>
  <c r="A2174" i="15" s="1"/>
  <c r="A2175" i="15" s="1"/>
  <c r="A2176" i="15" s="1"/>
  <c r="A2177" i="15" s="1"/>
  <c r="A2178" i="15" s="1"/>
  <c r="A2179" i="15" s="1"/>
  <c r="A2180" i="15" s="1"/>
  <c r="A2181" i="15" s="1"/>
  <c r="A2182" i="15" s="1"/>
  <c r="A2183" i="15" s="1"/>
  <c r="A2184" i="15" s="1"/>
  <c r="A2185" i="15" s="1"/>
  <c r="A2186" i="15" s="1"/>
  <c r="A2187" i="15" s="1"/>
  <c r="A2188" i="15" s="1"/>
  <c r="A2189" i="15" s="1"/>
  <c r="A2190" i="15" s="1"/>
  <c r="A2191" i="15" s="1"/>
  <c r="A2192" i="15" s="1"/>
  <c r="A2193" i="15" s="1"/>
  <c r="A2194" i="15" s="1"/>
  <c r="A2195" i="15" s="1"/>
  <c r="A2196" i="15" s="1"/>
  <c r="A2197" i="15" s="1"/>
  <c r="A2198" i="15" s="1"/>
  <c r="A2199" i="15" s="1"/>
  <c r="A2200" i="15" s="1"/>
  <c r="A2201" i="15" s="1"/>
  <c r="A2202" i="15" s="1"/>
  <c r="A2203" i="15" s="1"/>
  <c r="A2204" i="15" s="1"/>
  <c r="A2205" i="15" s="1"/>
  <c r="A2206" i="15" s="1"/>
  <c r="A2207" i="15" s="1"/>
  <c r="A2208" i="15" s="1"/>
  <c r="A2209" i="15" s="1"/>
  <c r="A2210" i="15" s="1"/>
  <c r="A2211" i="15" s="1"/>
  <c r="A2212" i="15" s="1"/>
  <c r="A2213" i="15" s="1"/>
  <c r="A2214" i="15" s="1"/>
  <c r="A2215" i="15" s="1"/>
  <c r="A2216" i="15" s="1"/>
  <c r="A2217" i="15" s="1"/>
  <c r="A2218" i="15" s="1"/>
  <c r="A2219" i="15" s="1"/>
  <c r="A2220" i="15" s="1"/>
  <c r="A2221" i="15" s="1"/>
  <c r="A2222" i="15" s="1"/>
  <c r="A2223" i="15" s="1"/>
  <c r="A2224" i="15" s="1"/>
  <c r="A2225" i="15" s="1"/>
  <c r="A2226" i="15" s="1"/>
  <c r="A2227" i="15" s="1"/>
  <c r="A2228" i="15" s="1"/>
  <c r="A2229" i="15" s="1"/>
  <c r="A2230" i="15" s="1"/>
  <c r="A2231" i="15" s="1"/>
  <c r="A2232" i="15" s="1"/>
  <c r="A2233" i="15" s="1"/>
  <c r="A2234" i="15" s="1"/>
  <c r="A2235" i="15" s="1"/>
  <c r="A2236" i="15" s="1"/>
  <c r="A2237" i="15" s="1"/>
  <c r="A2238" i="15" s="1"/>
  <c r="A2239" i="15" s="1"/>
  <c r="A2240" i="15" s="1"/>
  <c r="A2241" i="15" s="1"/>
  <c r="A2242" i="15" s="1"/>
  <c r="A2243" i="15" s="1"/>
  <c r="A2244" i="15" s="1"/>
  <c r="A2245" i="15" s="1"/>
  <c r="A2246" i="15" s="1"/>
  <c r="A2247" i="15" s="1"/>
  <c r="A2248" i="15" s="1"/>
  <c r="A2249" i="15" s="1"/>
  <c r="A2250" i="15" s="1"/>
  <c r="A2251" i="15" s="1"/>
  <c r="A2252" i="15" s="1"/>
  <c r="A2253" i="15" s="1"/>
  <c r="A2254" i="15" s="1"/>
  <c r="A2255" i="15" s="1"/>
  <c r="A2256" i="15" s="1"/>
  <c r="A2257" i="15" s="1"/>
  <c r="A2258" i="15" s="1"/>
  <c r="A2259" i="15" s="1"/>
  <c r="A2260" i="15" s="1"/>
  <c r="A2261" i="15" s="1"/>
  <c r="A2262" i="15" s="1"/>
  <c r="A2263" i="15" s="1"/>
  <c r="A2264" i="15" s="1"/>
  <c r="A2265" i="15" s="1"/>
  <c r="A2266" i="15" s="1"/>
  <c r="A2267" i="15" s="1"/>
  <c r="A2268" i="15" s="1"/>
  <c r="A2269" i="15" s="1"/>
  <c r="A2270" i="15" s="1"/>
  <c r="A2271" i="15" s="1"/>
  <c r="A2272" i="15" s="1"/>
  <c r="A2273" i="15" s="1"/>
  <c r="A2274" i="15" s="1"/>
  <c r="A2275" i="15" s="1"/>
  <c r="A2276" i="15" s="1"/>
  <c r="A2277" i="15" s="1"/>
  <c r="A2278" i="15" s="1"/>
  <c r="A2279" i="15" s="1"/>
  <c r="A2280" i="15" s="1"/>
  <c r="A2281" i="15" s="1"/>
  <c r="A2282" i="15" s="1"/>
  <c r="A2283" i="15" s="1"/>
  <c r="A2284" i="15" s="1"/>
  <c r="A2285" i="15" s="1"/>
  <c r="A2286" i="15" s="1"/>
  <c r="A2287" i="15" s="1"/>
  <c r="A2288" i="15" s="1"/>
  <c r="A2289" i="15" s="1"/>
  <c r="A2290" i="15" s="1"/>
  <c r="A2291" i="15" s="1"/>
  <c r="A2292" i="15" s="1"/>
  <c r="A2293" i="15" s="1"/>
  <c r="A2294" i="15" s="1"/>
  <c r="A2295" i="15" s="1"/>
  <c r="A2296" i="15" s="1"/>
  <c r="A2297" i="15" s="1"/>
  <c r="A2298" i="15" s="1"/>
  <c r="A2299" i="15" s="1"/>
  <c r="A2300" i="15" s="1"/>
  <c r="A2301" i="15" s="1"/>
  <c r="A2302" i="15" s="1"/>
  <c r="A2303" i="15" s="1"/>
  <c r="A2304" i="15" s="1"/>
  <c r="A2305" i="15" s="1"/>
  <c r="A2306" i="15" s="1"/>
  <c r="A2307" i="15" s="1"/>
  <c r="A2308" i="15" s="1"/>
  <c r="A2309" i="15" s="1"/>
  <c r="A2310" i="15" s="1"/>
  <c r="A2311" i="15" s="1"/>
  <c r="A2312" i="15" s="1"/>
  <c r="A2313" i="15" s="1"/>
  <c r="A2314" i="15" s="1"/>
  <c r="A2315" i="15" s="1"/>
  <c r="A2316" i="15" s="1"/>
  <c r="A2317" i="15" s="1"/>
  <c r="A2318" i="15" s="1"/>
  <c r="A2319" i="15" s="1"/>
  <c r="A2320" i="15" s="1"/>
  <c r="A2321" i="15" s="1"/>
  <c r="A2322" i="15" s="1"/>
  <c r="A2323" i="15" s="1"/>
  <c r="A2324" i="15" s="1"/>
  <c r="A2325" i="15" s="1"/>
  <c r="A2326" i="15" s="1"/>
  <c r="A2327" i="15" s="1"/>
  <c r="A2328" i="15" s="1"/>
  <c r="A2329" i="15" s="1"/>
  <c r="A2330" i="15" s="1"/>
  <c r="A2331" i="15" s="1"/>
  <c r="A2332" i="15" s="1"/>
  <c r="A2333" i="15" s="1"/>
  <c r="A2334" i="15" s="1"/>
  <c r="A2335" i="15" s="1"/>
  <c r="A2336" i="15" s="1"/>
  <c r="A2337" i="15" s="1"/>
  <c r="A2338" i="15" s="1"/>
  <c r="A2339" i="15" s="1"/>
  <c r="A2340" i="15" s="1"/>
  <c r="A2341" i="15" s="1"/>
  <c r="A2342" i="15" s="1"/>
  <c r="A2343" i="15" s="1"/>
  <c r="A2344" i="15" s="1"/>
  <c r="A2345" i="15" s="1"/>
  <c r="A2346" i="15" s="1"/>
  <c r="A2347" i="15" s="1"/>
  <c r="A2348" i="15" s="1"/>
  <c r="A2349" i="15" s="1"/>
  <c r="A2350" i="15" s="1"/>
  <c r="A2351" i="15" s="1"/>
  <c r="A2352" i="15" s="1"/>
  <c r="A2353" i="15" s="1"/>
  <c r="A2354" i="15" s="1"/>
  <c r="A2355" i="15" s="1"/>
  <c r="A2356" i="15" s="1"/>
  <c r="A2357" i="15" s="1"/>
  <c r="A2358" i="15" s="1"/>
  <c r="A2359" i="15" s="1"/>
  <c r="A2360" i="15" s="1"/>
  <c r="A2361" i="15" s="1"/>
  <c r="A2362" i="15" s="1"/>
  <c r="A2363" i="15" s="1"/>
  <c r="A2364" i="15" s="1"/>
  <c r="A2365" i="15" s="1"/>
  <c r="A2366" i="15" s="1"/>
  <c r="A2367" i="15" s="1"/>
  <c r="A2368" i="15" s="1"/>
  <c r="A2369" i="15" s="1"/>
  <c r="A2370" i="15" s="1"/>
  <c r="A2371" i="15" s="1"/>
  <c r="A2372" i="15" s="1"/>
  <c r="A2373" i="15" s="1"/>
  <c r="A2374" i="15" s="1"/>
  <c r="A2375" i="15" s="1"/>
  <c r="A2376" i="15" s="1"/>
  <c r="A2377" i="15" s="1"/>
  <c r="A2378" i="15" s="1"/>
  <c r="A2379" i="15" s="1"/>
  <c r="A2380" i="15" s="1"/>
  <c r="A2381" i="15" s="1"/>
  <c r="A2382" i="15" s="1"/>
  <c r="A2383" i="15" s="1"/>
  <c r="A2384" i="15" s="1"/>
  <c r="A2385" i="15" s="1"/>
  <c r="A2386" i="15" s="1"/>
  <c r="A2387" i="15" s="1"/>
  <c r="A2388" i="15" s="1"/>
  <c r="A2389" i="15" s="1"/>
  <c r="A2390" i="15" s="1"/>
  <c r="A2391" i="15" s="1"/>
  <c r="A2392" i="15" s="1"/>
  <c r="A2393" i="15" s="1"/>
  <c r="A2394" i="15" s="1"/>
  <c r="A2395" i="15" s="1"/>
  <c r="A2396" i="15" s="1"/>
  <c r="A2397" i="15" s="1"/>
  <c r="A2398" i="15" s="1"/>
  <c r="A2399" i="15" s="1"/>
  <c r="A2400" i="15" s="1"/>
  <c r="A2401" i="15" s="1"/>
  <c r="A2402" i="15" s="1"/>
  <c r="A2403" i="15" s="1"/>
  <c r="A2404" i="15" s="1"/>
  <c r="A2405" i="15" s="1"/>
  <c r="A2406" i="15" s="1"/>
  <c r="A2407" i="15" s="1"/>
  <c r="A2408" i="15" s="1"/>
  <c r="A2409" i="15" s="1"/>
  <c r="A2410" i="15" s="1"/>
  <c r="A2411" i="15" s="1"/>
  <c r="A2412" i="15" s="1"/>
  <c r="A2413" i="15" s="1"/>
  <c r="A2414" i="15" s="1"/>
  <c r="A2415" i="15" s="1"/>
  <c r="A2416" i="15" s="1"/>
  <c r="A2417" i="15" s="1"/>
  <c r="A2418" i="15" s="1"/>
  <c r="A2419" i="15" s="1"/>
  <c r="A2420" i="15" s="1"/>
  <c r="A2421" i="15" s="1"/>
  <c r="A2422" i="15" s="1"/>
  <c r="A2423" i="15" s="1"/>
  <c r="A2424" i="15" s="1"/>
  <c r="A2425" i="15" s="1"/>
  <c r="A2426" i="15" s="1"/>
  <c r="A2427" i="15" s="1"/>
  <c r="A2428" i="15" s="1"/>
  <c r="A2429" i="15" s="1"/>
  <c r="A2430" i="15" s="1"/>
  <c r="A2431" i="15" s="1"/>
  <c r="A2432" i="15" s="1"/>
  <c r="A2433" i="15" s="1"/>
  <c r="A2434" i="15" s="1"/>
  <c r="A2435" i="15" s="1"/>
  <c r="A2436" i="15" s="1"/>
  <c r="A2437" i="15" s="1"/>
  <c r="A2438" i="15" s="1"/>
  <c r="A2439" i="15" s="1"/>
  <c r="A2440" i="15" s="1"/>
  <c r="A2441" i="15" s="1"/>
  <c r="A2442" i="15" s="1"/>
  <c r="A2443" i="15" s="1"/>
  <c r="A2444" i="15" s="1"/>
  <c r="A2445" i="15" s="1"/>
  <c r="A2446" i="15" s="1"/>
  <c r="A2447" i="15" s="1"/>
  <c r="A2448" i="15" s="1"/>
  <c r="A2449" i="15" s="1"/>
  <c r="A2450" i="15" s="1"/>
  <c r="A2451" i="15" s="1"/>
  <c r="A2452" i="15" s="1"/>
  <c r="A2453" i="15" s="1"/>
  <c r="A2454" i="15" s="1"/>
  <c r="A2455" i="15" s="1"/>
  <c r="A2456" i="15" s="1"/>
  <c r="A2457" i="15" s="1"/>
  <c r="A2458" i="15" s="1"/>
  <c r="A2459" i="15" s="1"/>
  <c r="A2460" i="15" s="1"/>
  <c r="A2461" i="15" s="1"/>
  <c r="A2462" i="15" s="1"/>
  <c r="A2463" i="15" s="1"/>
  <c r="A2464" i="15" s="1"/>
  <c r="A2465" i="15" s="1"/>
  <c r="A2466" i="15" s="1"/>
  <c r="A2467" i="15" s="1"/>
  <c r="A2468" i="15" s="1"/>
  <c r="A2469" i="15" s="1"/>
  <c r="A2470" i="15" s="1"/>
  <c r="A2471" i="15" s="1"/>
  <c r="A2472" i="15" s="1"/>
  <c r="A2473" i="15" s="1"/>
  <c r="A2474" i="15" s="1"/>
  <c r="A2475" i="15" s="1"/>
  <c r="A2476" i="15" s="1"/>
  <c r="A2477" i="15" s="1"/>
  <c r="A2478" i="15" s="1"/>
  <c r="A2479" i="15" s="1"/>
  <c r="A2480" i="15" s="1"/>
  <c r="A2481" i="15" s="1"/>
  <c r="A2482" i="15" s="1"/>
  <c r="A2483" i="15" s="1"/>
  <c r="A2484" i="15" s="1"/>
  <c r="A2485" i="15" s="1"/>
  <c r="A2486" i="15" s="1"/>
  <c r="A2487" i="15" s="1"/>
  <c r="A2488" i="15" s="1"/>
  <c r="A2489" i="15" s="1"/>
  <c r="A2490" i="15" s="1"/>
  <c r="A2491" i="15" s="1"/>
  <c r="A2492" i="15" s="1"/>
  <c r="A2493" i="15" s="1"/>
  <c r="A2494" i="15" s="1"/>
  <c r="A2495" i="15" s="1"/>
  <c r="A2496" i="15" s="1"/>
  <c r="A2497" i="15" s="1"/>
  <c r="A2498" i="15" s="1"/>
  <c r="A2499" i="15" s="1"/>
  <c r="A2500" i="15" s="1"/>
  <c r="A2501" i="15" s="1"/>
  <c r="A2502" i="15" s="1"/>
  <c r="A2503" i="15" s="1"/>
  <c r="A2504" i="15" s="1"/>
  <c r="A2505" i="15" s="1"/>
  <c r="A2506" i="15" s="1"/>
  <c r="A2507" i="15" s="1"/>
  <c r="A2508" i="15" s="1"/>
  <c r="A2509" i="15" s="1"/>
  <c r="A2510" i="15" s="1"/>
  <c r="A2511" i="15" s="1"/>
  <c r="A2512" i="15" s="1"/>
  <c r="A2513" i="15" s="1"/>
  <c r="A2514" i="15" s="1"/>
  <c r="A2515" i="15" s="1"/>
  <c r="A2516" i="15" s="1"/>
  <c r="A2517" i="15" s="1"/>
  <c r="A2518" i="15" s="1"/>
  <c r="A2519" i="15" s="1"/>
  <c r="A2520" i="15" s="1"/>
  <c r="A2521" i="15" s="1"/>
  <c r="A2522" i="15" s="1"/>
  <c r="A2523" i="15" s="1"/>
  <c r="A2524" i="15" s="1"/>
  <c r="A2525" i="15" s="1"/>
  <c r="A2526" i="15" s="1"/>
  <c r="A2527" i="15" s="1"/>
  <c r="A2528" i="15" s="1"/>
  <c r="A2529" i="15" s="1"/>
  <c r="A2530" i="15" s="1"/>
  <c r="A2531" i="15" s="1"/>
  <c r="A2532" i="15" s="1"/>
  <c r="A2533" i="15" s="1"/>
  <c r="A2534" i="15" s="1"/>
  <c r="A2535" i="15" s="1"/>
  <c r="A2536" i="15" s="1"/>
  <c r="A2537" i="15" s="1"/>
  <c r="A2538" i="15" s="1"/>
  <c r="A2539" i="15" s="1"/>
  <c r="A2540" i="15" s="1"/>
  <c r="A2541" i="15" s="1"/>
  <c r="A2542" i="15" s="1"/>
  <c r="A2543" i="15" s="1"/>
  <c r="A2544" i="15" s="1"/>
  <c r="A2545" i="15" s="1"/>
  <c r="A2546" i="15" s="1"/>
  <c r="A2547" i="15" s="1"/>
  <c r="A2548" i="15" s="1"/>
  <c r="A2549" i="15" s="1"/>
  <c r="A2550" i="15" s="1"/>
  <c r="A2551" i="15" s="1"/>
  <c r="A2552" i="15" s="1"/>
  <c r="A2553" i="15" s="1"/>
  <c r="A2554" i="15" s="1"/>
  <c r="A2555" i="15" s="1"/>
  <c r="A2556" i="15" s="1"/>
  <c r="A2557" i="15" s="1"/>
  <c r="A2558" i="15" s="1"/>
  <c r="A2559" i="15" s="1"/>
  <c r="A2560" i="15" s="1"/>
  <c r="A2561" i="15" s="1"/>
  <c r="A2562" i="15" s="1"/>
  <c r="A2563" i="15" s="1"/>
  <c r="A2564" i="15" s="1"/>
  <c r="A2565" i="15" s="1"/>
  <c r="A2566" i="15" s="1"/>
  <c r="A2567" i="15" s="1"/>
  <c r="A2568" i="15" s="1"/>
  <c r="A2569" i="15" s="1"/>
  <c r="A2570" i="15" s="1"/>
  <c r="A2571" i="15" s="1"/>
  <c r="A2572" i="15" s="1"/>
  <c r="A2573" i="15" s="1"/>
  <c r="A2574" i="15" s="1"/>
  <c r="A2575" i="15" s="1"/>
  <c r="A2576" i="15" s="1"/>
  <c r="A2577" i="15" s="1"/>
  <c r="A2578" i="15" s="1"/>
  <c r="A2579" i="15" s="1"/>
  <c r="A2580" i="15" s="1"/>
  <c r="A2581" i="15" s="1"/>
  <c r="A2582" i="15" s="1"/>
  <c r="A2583" i="15" s="1"/>
  <c r="A2584" i="15" s="1"/>
  <c r="A2585" i="15" s="1"/>
  <c r="A2586" i="15" s="1"/>
  <c r="A2587" i="15" s="1"/>
  <c r="A2588" i="15" s="1"/>
  <c r="A2589" i="15" s="1"/>
  <c r="A2590" i="15" s="1"/>
  <c r="A2591" i="15" s="1"/>
  <c r="A2592" i="15" s="1"/>
  <c r="A2593" i="15" s="1"/>
  <c r="A2594" i="15" s="1"/>
  <c r="A2595" i="15" s="1"/>
  <c r="A2596" i="15" s="1"/>
  <c r="A2597" i="15" s="1"/>
  <c r="A2598" i="15" s="1"/>
  <c r="A2599" i="15" s="1"/>
  <c r="A2600" i="15" s="1"/>
  <c r="A2601" i="15" s="1"/>
  <c r="A2602" i="15" s="1"/>
  <c r="A2603" i="15" s="1"/>
  <c r="A2604" i="15" s="1"/>
  <c r="A2605" i="15" s="1"/>
  <c r="A2606" i="15" s="1"/>
  <c r="A2607" i="15" s="1"/>
  <c r="A2608" i="15" s="1"/>
  <c r="A2609" i="15" s="1"/>
  <c r="A2610" i="15" s="1"/>
  <c r="A2611" i="15" s="1"/>
  <c r="A2612" i="15" s="1"/>
  <c r="A2613" i="15" s="1"/>
  <c r="A2614" i="15" s="1"/>
  <c r="A2615" i="15" s="1"/>
  <c r="A2616" i="15" s="1"/>
  <c r="A2617" i="15" s="1"/>
  <c r="A2618" i="15" s="1"/>
  <c r="A2619" i="15" s="1"/>
  <c r="A2620" i="15" s="1"/>
  <c r="A2621" i="15" s="1"/>
  <c r="A2622" i="15" s="1"/>
  <c r="A2623" i="15" s="1"/>
  <c r="A2624" i="15" s="1"/>
  <c r="A2625" i="15" s="1"/>
  <c r="A2626" i="15" s="1"/>
  <c r="A2627" i="15" s="1"/>
  <c r="A2628" i="15" s="1"/>
  <c r="A2629" i="15" s="1"/>
  <c r="A2630" i="15" s="1"/>
  <c r="A2631" i="15" s="1"/>
  <c r="A2632" i="15" s="1"/>
  <c r="A2633" i="15" s="1"/>
  <c r="A2634" i="15" s="1"/>
  <c r="A2635" i="15" s="1"/>
  <c r="A2636" i="15" s="1"/>
  <c r="A2637" i="15" s="1"/>
  <c r="A2638" i="15" s="1"/>
  <c r="A2639" i="15" s="1"/>
  <c r="A2640" i="15" s="1"/>
  <c r="A2641" i="15" s="1"/>
  <c r="A2642" i="15" s="1"/>
  <c r="A2643" i="15" s="1"/>
  <c r="A2644" i="15" s="1"/>
  <c r="A2645" i="15" s="1"/>
  <c r="A2646" i="15" s="1"/>
  <c r="A2647" i="15" s="1"/>
  <c r="A2648" i="15" s="1"/>
  <c r="A2649" i="15" s="1"/>
  <c r="A2650" i="15" s="1"/>
  <c r="A2651" i="15" s="1"/>
  <c r="A2652" i="15" s="1"/>
  <c r="A2653" i="15" s="1"/>
  <c r="A2654" i="15" s="1"/>
  <c r="A2655" i="15" s="1"/>
  <c r="A2656" i="15" s="1"/>
  <c r="A2657" i="15" s="1"/>
  <c r="A2658" i="15" s="1"/>
  <c r="A2659" i="15" s="1"/>
  <c r="A2660" i="15" s="1"/>
  <c r="A2661" i="15" s="1"/>
  <c r="A2662" i="15" s="1"/>
  <c r="A2663" i="15" s="1"/>
  <c r="A2664" i="15" s="1"/>
  <c r="A2665" i="15" s="1"/>
  <c r="A2666" i="15" s="1"/>
  <c r="A2667" i="15" s="1"/>
  <c r="A2668" i="15" s="1"/>
  <c r="A2669" i="15" s="1"/>
  <c r="A2670" i="15" s="1"/>
  <c r="A2671" i="15" s="1"/>
  <c r="A2672" i="15" s="1"/>
  <c r="A2673" i="15" s="1"/>
  <c r="A2674" i="15" s="1"/>
  <c r="A2675" i="15" s="1"/>
  <c r="A2676" i="15" s="1"/>
  <c r="A2677" i="15" s="1"/>
  <c r="A2678" i="15" s="1"/>
  <c r="A2679" i="15" s="1"/>
  <c r="A2680" i="15" s="1"/>
  <c r="A2681" i="15" s="1"/>
  <c r="A2682" i="15" s="1"/>
  <c r="A2683" i="15" s="1"/>
  <c r="A2684" i="15" s="1"/>
  <c r="A2685" i="15" s="1"/>
  <c r="A2686" i="15" s="1"/>
  <c r="A2687" i="15" s="1"/>
  <c r="A2688" i="15" s="1"/>
  <c r="A2689" i="15" s="1"/>
  <c r="A2690" i="15" s="1"/>
  <c r="A2691" i="15" s="1"/>
  <c r="A2692" i="15" s="1"/>
  <c r="A2693" i="15" s="1"/>
  <c r="A2694" i="15" s="1"/>
  <c r="A2695" i="15" s="1"/>
  <c r="A2696" i="15" s="1"/>
  <c r="A2697" i="15" s="1"/>
  <c r="A2698" i="15" s="1"/>
  <c r="A2699" i="15" s="1"/>
  <c r="A2700" i="15" s="1"/>
  <c r="A2701" i="15" s="1"/>
  <c r="A2702" i="15" s="1"/>
  <c r="A2703" i="15" s="1"/>
  <c r="A2704" i="15" s="1"/>
  <c r="A2705" i="15" s="1"/>
  <c r="A2706" i="15" s="1"/>
  <c r="A2707" i="15" s="1"/>
  <c r="A2708" i="15" s="1"/>
  <c r="A2709" i="15" s="1"/>
  <c r="A2710" i="15" s="1"/>
  <c r="A2711" i="15" s="1"/>
  <c r="A2712" i="15" s="1"/>
  <c r="A2713" i="15" s="1"/>
  <c r="A2714" i="15" s="1"/>
  <c r="A2715" i="15" s="1"/>
  <c r="A2716" i="15" s="1"/>
  <c r="A2717" i="15" s="1"/>
  <c r="A2718" i="15" s="1"/>
  <c r="A2719" i="15" s="1"/>
  <c r="A2720" i="15" s="1"/>
  <c r="A2721" i="15" s="1"/>
  <c r="A2722" i="15" s="1"/>
  <c r="A2723" i="15" s="1"/>
  <c r="A2724" i="15" s="1"/>
  <c r="A2725" i="15" s="1"/>
  <c r="A2726" i="15" s="1"/>
  <c r="A2727" i="15" s="1"/>
  <c r="A2728" i="15" s="1"/>
  <c r="A2729" i="15" s="1"/>
  <c r="A2730" i="15" s="1"/>
  <c r="A2731" i="15" s="1"/>
  <c r="A2732" i="15" s="1"/>
  <c r="A2733" i="15" s="1"/>
  <c r="A2734" i="15" s="1"/>
  <c r="A2735" i="15" s="1"/>
  <c r="A2736" i="15" s="1"/>
  <c r="A2737" i="15" s="1"/>
  <c r="A2738" i="15" s="1"/>
  <c r="A2739" i="15" s="1"/>
  <c r="A2740" i="15" s="1"/>
  <c r="A2741" i="15" s="1"/>
  <c r="A2742" i="15" s="1"/>
  <c r="A2743" i="15" s="1"/>
  <c r="A2744" i="15" s="1"/>
  <c r="A2745" i="15" s="1"/>
  <c r="A2746" i="15" s="1"/>
  <c r="A2747" i="15" s="1"/>
  <c r="A2748" i="15" s="1"/>
  <c r="A2749" i="15" s="1"/>
  <c r="A2750" i="15" s="1"/>
  <c r="A2751" i="15" s="1"/>
  <c r="A2752" i="15" s="1"/>
  <c r="A2753" i="15" s="1"/>
  <c r="A2754" i="15" s="1"/>
  <c r="A2755" i="15" s="1"/>
  <c r="A2756" i="15" s="1"/>
  <c r="A2757" i="15" s="1"/>
  <c r="A2758" i="15" s="1"/>
  <c r="A2759" i="15" s="1"/>
  <c r="A2760" i="15" s="1"/>
  <c r="A2761" i="15" s="1"/>
  <c r="A2762" i="15" s="1"/>
  <c r="A2763" i="15" s="1"/>
  <c r="A2764" i="15" s="1"/>
  <c r="A2765" i="15" s="1"/>
  <c r="A2766" i="15" s="1"/>
  <c r="A2767" i="15" s="1"/>
  <c r="A2768" i="15" s="1"/>
  <c r="A2769" i="15" s="1"/>
  <c r="A2770" i="15" s="1"/>
  <c r="A2771" i="15" s="1"/>
  <c r="A2772" i="15" s="1"/>
  <c r="A2773" i="15" s="1"/>
  <c r="A2774" i="15" s="1"/>
  <c r="A2775" i="15" s="1"/>
  <c r="A2776" i="15" s="1"/>
  <c r="A2777" i="15" s="1"/>
  <c r="A2778" i="15" s="1"/>
  <c r="A2779" i="15" s="1"/>
  <c r="A2780" i="15" s="1"/>
  <c r="A2781" i="15" s="1"/>
  <c r="A2782" i="15" s="1"/>
  <c r="A2783" i="15" s="1"/>
  <c r="A2784" i="15" s="1"/>
  <c r="A2785" i="15" s="1"/>
  <c r="A2786" i="15" s="1"/>
  <c r="A2787" i="15" s="1"/>
  <c r="A2788" i="15" s="1"/>
  <c r="A2789" i="15" s="1"/>
  <c r="A2790" i="15" s="1"/>
  <c r="A2791" i="15" s="1"/>
  <c r="A2792" i="15" s="1"/>
  <c r="A2793" i="15" s="1"/>
  <c r="A2794" i="15" s="1"/>
  <c r="A2795" i="15" s="1"/>
  <c r="A2796" i="15" s="1"/>
  <c r="A2797" i="15" s="1"/>
  <c r="A2798" i="15" s="1"/>
  <c r="A2799" i="15" s="1"/>
  <c r="A2800" i="15" s="1"/>
  <c r="A2801" i="15" s="1"/>
  <c r="A2802" i="15" s="1"/>
  <c r="A2803" i="15" s="1"/>
  <c r="A2804" i="15" s="1"/>
  <c r="A2805" i="15" s="1"/>
  <c r="A2806" i="15" s="1"/>
  <c r="A2807" i="15" s="1"/>
  <c r="A2808" i="15" s="1"/>
  <c r="A2809" i="15" s="1"/>
  <c r="A2810" i="15" s="1"/>
  <c r="A2811" i="15" s="1"/>
  <c r="A2812" i="15" s="1"/>
  <c r="A2813" i="15" s="1"/>
  <c r="A2814" i="15" s="1"/>
  <c r="A2815" i="15" s="1"/>
  <c r="A2816" i="15" s="1"/>
  <c r="A2817" i="15" s="1"/>
  <c r="A2818" i="15" s="1"/>
  <c r="A2819" i="15" s="1"/>
  <c r="A2820" i="15" s="1"/>
  <c r="A2821" i="15" s="1"/>
  <c r="A2822" i="15" s="1"/>
  <c r="A2823" i="15" s="1"/>
  <c r="A2824" i="15" s="1"/>
  <c r="A2825" i="15" s="1"/>
  <c r="A2826" i="15" s="1"/>
  <c r="A2827" i="15" s="1"/>
  <c r="A2828" i="15" s="1"/>
  <c r="A2829" i="15" s="1"/>
  <c r="A2830" i="15" s="1"/>
  <c r="A2831" i="15" s="1"/>
  <c r="A2832" i="15" s="1"/>
  <c r="A2833" i="15" s="1"/>
  <c r="A2834" i="15" s="1"/>
  <c r="A2835" i="15" s="1"/>
  <c r="A2836" i="15" s="1"/>
  <c r="A2837" i="15" s="1"/>
  <c r="A2838" i="15" s="1"/>
  <c r="A2839" i="15" s="1"/>
  <c r="A2840" i="15" s="1"/>
  <c r="A2841" i="15" s="1"/>
  <c r="A2842" i="15" s="1"/>
  <c r="A2843" i="15" s="1"/>
  <c r="A2844" i="15" s="1"/>
  <c r="A2845" i="15" s="1"/>
  <c r="A2846" i="15" s="1"/>
  <c r="A2847" i="15" s="1"/>
  <c r="A2848" i="15" s="1"/>
  <c r="A2849" i="15" s="1"/>
  <c r="A2850" i="15" s="1"/>
  <c r="A2851" i="15" s="1"/>
  <c r="A2852" i="15" s="1"/>
  <c r="A2853" i="15" s="1"/>
  <c r="A2854" i="15" s="1"/>
  <c r="A2855" i="15" s="1"/>
  <c r="A2856" i="15" s="1"/>
  <c r="A2857" i="15" s="1"/>
  <c r="A2858" i="15" s="1"/>
  <c r="A2859" i="15" s="1"/>
  <c r="A2860" i="15" s="1"/>
  <c r="A2861" i="15" s="1"/>
  <c r="A2862" i="15" s="1"/>
  <c r="A2863" i="15" s="1"/>
  <c r="A2864" i="15" s="1"/>
  <c r="A2865" i="15" s="1"/>
  <c r="A2866" i="15" s="1"/>
  <c r="A2867" i="15" s="1"/>
  <c r="A2868" i="15" s="1"/>
  <c r="A2869" i="15" s="1"/>
  <c r="A2870" i="15" s="1"/>
  <c r="A2871" i="15" s="1"/>
  <c r="A2872" i="15" s="1"/>
  <c r="A2873" i="15" s="1"/>
  <c r="A2874" i="15" s="1"/>
  <c r="A2875" i="15" s="1"/>
  <c r="A2876" i="15" s="1"/>
  <c r="A2877" i="15" s="1"/>
  <c r="A2878" i="15" s="1"/>
  <c r="A2879" i="15" s="1"/>
  <c r="A2880" i="15" s="1"/>
  <c r="A2881" i="15" s="1"/>
  <c r="A2882" i="15" s="1"/>
  <c r="A2883" i="15" s="1"/>
  <c r="A2884" i="15" s="1"/>
  <c r="A2885" i="15" s="1"/>
  <c r="A2886" i="15" s="1"/>
  <c r="A2887" i="15" s="1"/>
  <c r="A2888" i="15" s="1"/>
  <c r="A2889" i="15" s="1"/>
  <c r="A2890" i="15" s="1"/>
  <c r="A2891" i="15" s="1"/>
  <c r="A2892" i="15" s="1"/>
  <c r="A2893" i="15" s="1"/>
  <c r="A2894" i="15" s="1"/>
  <c r="A2895" i="15" s="1"/>
  <c r="A2896" i="15" s="1"/>
  <c r="A2897" i="15" s="1"/>
  <c r="A2898" i="15" s="1"/>
  <c r="A2899" i="15" s="1"/>
  <c r="A2900" i="15" s="1"/>
  <c r="A2901" i="15" s="1"/>
  <c r="A2902" i="15" s="1"/>
  <c r="A2903" i="15" s="1"/>
  <c r="A2904" i="15" s="1"/>
  <c r="A2905" i="15" s="1"/>
  <c r="A2906" i="15" s="1"/>
  <c r="A2907" i="15" s="1"/>
  <c r="A2908" i="15" s="1"/>
  <c r="A2909" i="15" s="1"/>
  <c r="A2910" i="15" s="1"/>
  <c r="A2911" i="15" s="1"/>
  <c r="A2912" i="15" s="1"/>
  <c r="A2913" i="15" s="1"/>
  <c r="A2914" i="15" s="1"/>
  <c r="A2915" i="15" s="1"/>
  <c r="A2916" i="15" s="1"/>
  <c r="A2917" i="15" s="1"/>
  <c r="A2918" i="15" s="1"/>
  <c r="A2919" i="15" s="1"/>
  <c r="A2920" i="15" s="1"/>
  <c r="A2921" i="15" s="1"/>
  <c r="A2922" i="15" s="1"/>
  <c r="A2923" i="15" s="1"/>
  <c r="A2924" i="15" s="1"/>
  <c r="A2925" i="15" s="1"/>
  <c r="A2926" i="15" s="1"/>
  <c r="A2927" i="15" s="1"/>
  <c r="A2928" i="15" s="1"/>
  <c r="A2929" i="15" s="1"/>
  <c r="A2930" i="15" s="1"/>
  <c r="A2931" i="15" s="1"/>
  <c r="A2932" i="15" s="1"/>
  <c r="A2933" i="15" s="1"/>
  <c r="A2934" i="15" s="1"/>
  <c r="A2935" i="15" s="1"/>
  <c r="A2936" i="15" s="1"/>
  <c r="A2937" i="15" s="1"/>
  <c r="A2938" i="15" s="1"/>
  <c r="A2939" i="15" s="1"/>
  <c r="A2940" i="15" s="1"/>
  <c r="A2941" i="15" s="1"/>
  <c r="A2942" i="15" s="1"/>
  <c r="A2943" i="15" s="1"/>
  <c r="A2944" i="15" s="1"/>
  <c r="A2945" i="15" s="1"/>
  <c r="A2946" i="15" s="1"/>
  <c r="A2947" i="15" s="1"/>
  <c r="A2948" i="15" s="1"/>
  <c r="A2949" i="15" s="1"/>
  <c r="A2950" i="15" s="1"/>
  <c r="A2951" i="15" s="1"/>
  <c r="A2952" i="15" s="1"/>
  <c r="A2953" i="15" s="1"/>
  <c r="A2954" i="15" s="1"/>
  <c r="A2955" i="15" s="1"/>
  <c r="A2956" i="15" s="1"/>
  <c r="A2957" i="15" s="1"/>
  <c r="A2958" i="15" s="1"/>
  <c r="A2959" i="15" s="1"/>
  <c r="A2960" i="15" s="1"/>
  <c r="A2961" i="15" s="1"/>
  <c r="A2962" i="15" s="1"/>
  <c r="A2963" i="15" s="1"/>
  <c r="A2964" i="15" s="1"/>
  <c r="A2965" i="15" s="1"/>
  <c r="A2966" i="15" s="1"/>
  <c r="A2967" i="15" s="1"/>
  <c r="A2968" i="15" s="1"/>
  <c r="A2969" i="15" s="1"/>
  <c r="A2970" i="15" s="1"/>
  <c r="A2971" i="15" s="1"/>
  <c r="A2972" i="15" s="1"/>
  <c r="A2973" i="15" s="1"/>
  <c r="A2974" i="15" s="1"/>
  <c r="A2975" i="15" s="1"/>
  <c r="A2976" i="15" s="1"/>
  <c r="A2977" i="15" s="1"/>
  <c r="A2978" i="15" s="1"/>
  <c r="A2979" i="15" s="1"/>
  <c r="A2980" i="15" s="1"/>
  <c r="A2981" i="15" s="1"/>
  <c r="A2982" i="15" s="1"/>
  <c r="A2983" i="15" s="1"/>
  <c r="A2984" i="15" s="1"/>
  <c r="A2985" i="15" s="1"/>
  <c r="A2986" i="15" s="1"/>
  <c r="A2987" i="15" s="1"/>
  <c r="A2988" i="15" s="1"/>
  <c r="A2989" i="15" s="1"/>
  <c r="A2990" i="15" s="1"/>
  <c r="A2991" i="15" s="1"/>
  <c r="A2992" i="15" s="1"/>
  <c r="A2993" i="15" s="1"/>
  <c r="A2994" i="15" s="1"/>
  <c r="A2995" i="15" s="1"/>
  <c r="A2996" i="15" s="1"/>
  <c r="A2997" i="15" s="1"/>
  <c r="A2998" i="15" s="1"/>
  <c r="A2999" i="15" s="1"/>
  <c r="A3000" i="15" s="1"/>
  <c r="A3001" i="15" s="1"/>
  <c r="A3002" i="15" s="1"/>
  <c r="A3003" i="15" s="1"/>
  <c r="A3004" i="15" s="1"/>
  <c r="A3005" i="15" s="1"/>
  <c r="A3006" i="15" s="1"/>
  <c r="A3007" i="15" s="1"/>
  <c r="A3008" i="15" s="1"/>
  <c r="A3009" i="15" s="1"/>
  <c r="A3010" i="15" s="1"/>
  <c r="A3011" i="15" s="1"/>
  <c r="A3012" i="15" s="1"/>
  <c r="A3013" i="15" s="1"/>
  <c r="A3014" i="15" s="1"/>
  <c r="A3015" i="15" s="1"/>
  <c r="A3016" i="15" s="1"/>
  <c r="A3017" i="15" s="1"/>
  <c r="A3018" i="15" s="1"/>
  <c r="A3019" i="15" s="1"/>
  <c r="A3020" i="15" s="1"/>
  <c r="A3021" i="15" s="1"/>
  <c r="A3022" i="15" s="1"/>
  <c r="A3023" i="15" s="1"/>
  <c r="A3024" i="15" s="1"/>
  <c r="A3025" i="15" s="1"/>
  <c r="A3026" i="15" s="1"/>
  <c r="A3027" i="15" s="1"/>
  <c r="A3028" i="15" s="1"/>
  <c r="A3029" i="15" s="1"/>
  <c r="A3030" i="15" s="1"/>
  <c r="A3031" i="15" s="1"/>
  <c r="A3032" i="15" s="1"/>
  <c r="A3033" i="15" s="1"/>
  <c r="A3034" i="15" s="1"/>
  <c r="A3035" i="15" s="1"/>
  <c r="A3036" i="15" s="1"/>
  <c r="A3037" i="15" s="1"/>
  <c r="A3038" i="15" s="1"/>
  <c r="A3039" i="15" s="1"/>
  <c r="A3040" i="15" s="1"/>
  <c r="A3041" i="15" s="1"/>
  <c r="A3042" i="15" s="1"/>
  <c r="A3043" i="15" s="1"/>
  <c r="A3044" i="15" s="1"/>
  <c r="A3045" i="15" s="1"/>
  <c r="A3046" i="15" s="1"/>
  <c r="A3047" i="15" s="1"/>
  <c r="A3048" i="15" s="1"/>
  <c r="A3049" i="15" s="1"/>
  <c r="A3050" i="15" s="1"/>
  <c r="A3051" i="15" s="1"/>
  <c r="A3052" i="15" s="1"/>
  <c r="A3053" i="15" s="1"/>
  <c r="A3054" i="15" s="1"/>
  <c r="A3055" i="15" s="1"/>
  <c r="A3056" i="15" s="1"/>
  <c r="A3057" i="15" s="1"/>
  <c r="A3058" i="15" s="1"/>
  <c r="A3059" i="15" s="1"/>
  <c r="A3060" i="15" s="1"/>
  <c r="A3061" i="15" s="1"/>
  <c r="A3062" i="15" s="1"/>
  <c r="A3063" i="15" s="1"/>
  <c r="A3064" i="15" s="1"/>
  <c r="A3065" i="15" s="1"/>
  <c r="A3066" i="15" s="1"/>
  <c r="A3067" i="15" s="1"/>
  <c r="A3068" i="15" s="1"/>
  <c r="A3069" i="15" s="1"/>
  <c r="A3070" i="15" s="1"/>
  <c r="A3071" i="15" s="1"/>
  <c r="A3072" i="15" s="1"/>
  <c r="A3073" i="15" s="1"/>
  <c r="A3074" i="15" s="1"/>
  <c r="A3075" i="15" s="1"/>
  <c r="A3076" i="15" s="1"/>
  <c r="A3077" i="15" s="1"/>
  <c r="A3078" i="15" s="1"/>
  <c r="A3079" i="15" s="1"/>
  <c r="A3080" i="15" s="1"/>
  <c r="A3081" i="15" s="1"/>
  <c r="A3082" i="15" s="1"/>
  <c r="A3083" i="15" s="1"/>
  <c r="A3084" i="15" s="1"/>
  <c r="A3085" i="15" s="1"/>
  <c r="A3086" i="15" s="1"/>
  <c r="A3087" i="15" s="1"/>
  <c r="A3088" i="15" s="1"/>
  <c r="A3089" i="15" s="1"/>
  <c r="A3090" i="15" s="1"/>
  <c r="A3091" i="15" s="1"/>
  <c r="A3092" i="15" s="1"/>
  <c r="A3093" i="15" s="1"/>
  <c r="A3094" i="15" s="1"/>
  <c r="A3095" i="15" s="1"/>
  <c r="A3096" i="15" s="1"/>
  <c r="A3097" i="15" s="1"/>
  <c r="A3098" i="15" s="1"/>
  <c r="A3099" i="15" s="1"/>
  <c r="A3100" i="15" s="1"/>
  <c r="A3101" i="15" s="1"/>
  <c r="A3102" i="15" s="1"/>
  <c r="A3103" i="15" s="1"/>
  <c r="A3104" i="15" s="1"/>
  <c r="A3105" i="15" s="1"/>
  <c r="A3106" i="15" s="1"/>
  <c r="A3107" i="15" s="1"/>
  <c r="A3108" i="15" s="1"/>
  <c r="A3109" i="15" s="1"/>
  <c r="A3110" i="15" s="1"/>
  <c r="A3111" i="15" s="1"/>
  <c r="A3112" i="15" s="1"/>
  <c r="A3113" i="15" s="1"/>
  <c r="A3114" i="15" s="1"/>
  <c r="A3115" i="15" s="1"/>
  <c r="A3116" i="15" s="1"/>
  <c r="A3117" i="15" s="1"/>
  <c r="A3118" i="15" s="1"/>
  <c r="A3119" i="15" s="1"/>
  <c r="A3120" i="15" s="1"/>
  <c r="A3121" i="15" s="1"/>
  <c r="A3122" i="15" s="1"/>
  <c r="A3123" i="15" s="1"/>
  <c r="A3124" i="15" s="1"/>
  <c r="A3125" i="15" s="1"/>
  <c r="A3126" i="15" s="1"/>
  <c r="A3127" i="15" s="1"/>
  <c r="A3128" i="15" s="1"/>
  <c r="A3129" i="15" s="1"/>
  <c r="A3130" i="15" s="1"/>
  <c r="A3131" i="15" s="1"/>
  <c r="A3132" i="15" s="1"/>
  <c r="A3133" i="15" s="1"/>
  <c r="A3134" i="15" s="1"/>
  <c r="A3135" i="15" s="1"/>
  <c r="A3136" i="15" s="1"/>
  <c r="A3137" i="15" s="1"/>
  <c r="A3138" i="15" s="1"/>
  <c r="A3139" i="15" s="1"/>
  <c r="A3140" i="15" s="1"/>
  <c r="A3141" i="15" s="1"/>
  <c r="A3142" i="15" s="1"/>
  <c r="A3143" i="15" s="1"/>
  <c r="A3144" i="15" s="1"/>
  <c r="A3145" i="15" s="1"/>
  <c r="A3146" i="15" s="1"/>
  <c r="A3147" i="15" s="1"/>
  <c r="A3148" i="15" s="1"/>
  <c r="A3149" i="15" s="1"/>
  <c r="A3150" i="15" s="1"/>
  <c r="A3151" i="15" s="1"/>
  <c r="A3152" i="15" s="1"/>
  <c r="A3153" i="15" s="1"/>
  <c r="A3154" i="15" s="1"/>
  <c r="A3155" i="15" s="1"/>
  <c r="A3156" i="15" s="1"/>
  <c r="A3157" i="15" s="1"/>
  <c r="A3158" i="15" s="1"/>
  <c r="A3159" i="15" s="1"/>
  <c r="A3160" i="15" s="1"/>
  <c r="A3161" i="15" s="1"/>
  <c r="A3162" i="15" s="1"/>
  <c r="A3163" i="15" s="1"/>
  <c r="A3164" i="15" s="1"/>
  <c r="A3165" i="15" s="1"/>
  <c r="A3166" i="15" s="1"/>
  <c r="A3167" i="15" s="1"/>
  <c r="A3168" i="15" s="1"/>
  <c r="A3169" i="15" s="1"/>
  <c r="A3170" i="15" s="1"/>
  <c r="A3171" i="15" s="1"/>
  <c r="A3172" i="15" s="1"/>
  <c r="A3173" i="15" s="1"/>
  <c r="A3174" i="15" s="1"/>
  <c r="A3175" i="15" s="1"/>
  <c r="A3176" i="15" s="1"/>
  <c r="A3177" i="15" s="1"/>
  <c r="A3178" i="15" s="1"/>
  <c r="A3179" i="15" s="1"/>
  <c r="A3180" i="15" s="1"/>
  <c r="A3181" i="15" s="1"/>
  <c r="A3182" i="15" s="1"/>
  <c r="A3183" i="15" s="1"/>
  <c r="A3184" i="15" s="1"/>
  <c r="A3185" i="15" s="1"/>
  <c r="A3186" i="15" s="1"/>
  <c r="A3187" i="15" s="1"/>
  <c r="A3188" i="15" s="1"/>
  <c r="A3189" i="15" s="1"/>
  <c r="A3190" i="15" s="1"/>
  <c r="A3191" i="15" s="1"/>
  <c r="A3192" i="15" s="1"/>
  <c r="A3193" i="15" s="1"/>
  <c r="A3194" i="15" s="1"/>
  <c r="A3195" i="15" s="1"/>
  <c r="A3196" i="15" s="1"/>
  <c r="A3197" i="15" s="1"/>
  <c r="A3198" i="15" s="1"/>
  <c r="A3199" i="15" s="1"/>
  <c r="A3200" i="15" s="1"/>
  <c r="A3201" i="15" s="1"/>
  <c r="A3202" i="15" s="1"/>
  <c r="A3203" i="15" s="1"/>
  <c r="A3204" i="15" s="1"/>
  <c r="A3205" i="15" s="1"/>
  <c r="A3206" i="15" s="1"/>
  <c r="A3207" i="15" s="1"/>
  <c r="A3208" i="15" s="1"/>
  <c r="A3209" i="15" s="1"/>
  <c r="A3210" i="15" s="1"/>
  <c r="A3211" i="15" s="1"/>
  <c r="A3212" i="15" s="1"/>
  <c r="A3213" i="15" s="1"/>
  <c r="A3214" i="15" s="1"/>
  <c r="A3215" i="15" s="1"/>
  <c r="A3216" i="15" s="1"/>
  <c r="A3217" i="15" s="1"/>
  <c r="A3218" i="15" s="1"/>
  <c r="A3219" i="15" s="1"/>
  <c r="A3220" i="15" s="1"/>
  <c r="A3221" i="15" s="1"/>
  <c r="A3222" i="15" s="1"/>
  <c r="A3223" i="15" s="1"/>
  <c r="A3224" i="15" s="1"/>
  <c r="A3225" i="15" s="1"/>
  <c r="A3226" i="15" s="1"/>
  <c r="A3227" i="15" s="1"/>
  <c r="A3228" i="15" s="1"/>
  <c r="A3229" i="15" s="1"/>
  <c r="A3230" i="15" s="1"/>
  <c r="A3231" i="15" s="1"/>
  <c r="A3232" i="15" s="1"/>
  <c r="A3233" i="15" s="1"/>
  <c r="A3234" i="15" s="1"/>
  <c r="A3235" i="15" s="1"/>
  <c r="A3236" i="15" s="1"/>
  <c r="A3237" i="15" s="1"/>
  <c r="A3238" i="15" s="1"/>
  <c r="A3239" i="15" s="1"/>
  <c r="A3240" i="15" s="1"/>
  <c r="A3241" i="15" s="1"/>
  <c r="A3242" i="15" s="1"/>
  <c r="A3243" i="15" s="1"/>
  <c r="A3244" i="15" s="1"/>
  <c r="A3245" i="15" s="1"/>
  <c r="A3246" i="15" s="1"/>
  <c r="A3247" i="15" s="1"/>
  <c r="A3248" i="15" s="1"/>
  <c r="A3249" i="15" s="1"/>
  <c r="A3250" i="15" s="1"/>
  <c r="A3251" i="15" s="1"/>
  <c r="A3252" i="15" s="1"/>
  <c r="A3253" i="15" s="1"/>
  <c r="A3254" i="15" s="1"/>
  <c r="A3255" i="15" s="1"/>
  <c r="A3256" i="15" s="1"/>
  <c r="A3257" i="15" s="1"/>
  <c r="A3258" i="15" s="1"/>
  <c r="A3259" i="15" s="1"/>
  <c r="A3260" i="15" s="1"/>
  <c r="A3261" i="15" s="1"/>
  <c r="A3262" i="15" s="1"/>
  <c r="A3263" i="15" s="1"/>
  <c r="A3264" i="15" s="1"/>
  <c r="A3265" i="15" s="1"/>
  <c r="A3266" i="15" s="1"/>
  <c r="A3267" i="15" s="1"/>
  <c r="A3268" i="15" s="1"/>
  <c r="A3269" i="15" s="1"/>
  <c r="A3270" i="15" s="1"/>
  <c r="A3271" i="15" s="1"/>
  <c r="A3272" i="15" s="1"/>
  <c r="A3273" i="15" s="1"/>
  <c r="A3274" i="15" s="1"/>
  <c r="A3275" i="15" s="1"/>
  <c r="A3276" i="15" s="1"/>
  <c r="A3277" i="15" s="1"/>
  <c r="A3278" i="15" s="1"/>
  <c r="A3279" i="15" s="1"/>
  <c r="A3280" i="15" s="1"/>
  <c r="A3281" i="15" s="1"/>
  <c r="A3282" i="15" s="1"/>
  <c r="A3283" i="15" s="1"/>
  <c r="A3284" i="15" s="1"/>
  <c r="A3285" i="15" s="1"/>
  <c r="A3286" i="15" s="1"/>
  <c r="A3287" i="15" s="1"/>
  <c r="A3288" i="15" s="1"/>
  <c r="A3289" i="15" s="1"/>
  <c r="A3290" i="15" s="1"/>
  <c r="A3291" i="15" s="1"/>
  <c r="A3292" i="15" s="1"/>
  <c r="A3293" i="15" s="1"/>
  <c r="A3294" i="15" s="1"/>
  <c r="A3295" i="15" s="1"/>
  <c r="A3296" i="15" s="1"/>
  <c r="A3297" i="15" s="1"/>
  <c r="A3298" i="15" s="1"/>
  <c r="A3299" i="15" s="1"/>
  <c r="A3300" i="15" s="1"/>
  <c r="A3301" i="15" s="1"/>
  <c r="A3302" i="15" s="1"/>
  <c r="A3303" i="15" s="1"/>
  <c r="A3304" i="15" s="1"/>
  <c r="A3305" i="15" s="1"/>
  <c r="A3306" i="15" s="1"/>
  <c r="A3307" i="15" s="1"/>
  <c r="A3308" i="15" s="1"/>
  <c r="A3309" i="15" s="1"/>
  <c r="A3310" i="15" s="1"/>
  <c r="A3311" i="15" s="1"/>
  <c r="A3312" i="15" s="1"/>
  <c r="A3313" i="15" s="1"/>
  <c r="A3314" i="15" s="1"/>
  <c r="A3315" i="15" s="1"/>
  <c r="A3316" i="15" s="1"/>
  <c r="A3317" i="15" s="1"/>
  <c r="A3318" i="15" s="1"/>
  <c r="A3319" i="15" s="1"/>
  <c r="A3320" i="15" s="1"/>
  <c r="A3321" i="15" s="1"/>
  <c r="A3322" i="15" s="1"/>
  <c r="A3323" i="15" s="1"/>
  <c r="A3324" i="15" s="1"/>
  <c r="A3325" i="15" s="1"/>
  <c r="A3326" i="15" s="1"/>
  <c r="A3327" i="15" s="1"/>
  <c r="A3328" i="15" s="1"/>
  <c r="A3329" i="15" s="1"/>
  <c r="A3330" i="15" s="1"/>
  <c r="A3331" i="15" s="1"/>
  <c r="A3332" i="15" s="1"/>
  <c r="A3333" i="15" s="1"/>
  <c r="A3334" i="15" s="1"/>
  <c r="A3335" i="15" s="1"/>
  <c r="A3336" i="15" s="1"/>
  <c r="A3337" i="15" s="1"/>
  <c r="A3338" i="15" s="1"/>
  <c r="A3339" i="15" s="1"/>
  <c r="A3340" i="15" s="1"/>
  <c r="A3341" i="15" s="1"/>
  <c r="A3342" i="15" s="1"/>
  <c r="A3343" i="15" s="1"/>
  <c r="A3344" i="15" s="1"/>
  <c r="A3345" i="15" s="1"/>
  <c r="A3346" i="15" s="1"/>
  <c r="A3347" i="15" s="1"/>
  <c r="A3348" i="15" s="1"/>
  <c r="A3349" i="15" s="1"/>
  <c r="A3350" i="15" s="1"/>
  <c r="A3351" i="15" s="1"/>
  <c r="A3352" i="15" s="1"/>
  <c r="A3353" i="15" s="1"/>
  <c r="A3354" i="15" s="1"/>
  <c r="A3355" i="15" s="1"/>
  <c r="A3356" i="15" s="1"/>
  <c r="A3357" i="15" s="1"/>
  <c r="A3358" i="15" s="1"/>
  <c r="A3359" i="15" s="1"/>
  <c r="A3360" i="15" s="1"/>
  <c r="A3361" i="15" s="1"/>
  <c r="A3362" i="15" s="1"/>
  <c r="A3363" i="15" s="1"/>
  <c r="A3364" i="15" s="1"/>
  <c r="A3365" i="15" s="1"/>
  <c r="A3366" i="15" s="1"/>
  <c r="A3367" i="15" s="1"/>
  <c r="A3368" i="15" s="1"/>
  <c r="A3369" i="15" s="1"/>
  <c r="A3370" i="15" s="1"/>
  <c r="A3371" i="15" s="1"/>
  <c r="A3372" i="15" s="1"/>
  <c r="A3373" i="15" s="1"/>
  <c r="A3374" i="15" s="1"/>
  <c r="A3375" i="15" s="1"/>
  <c r="A3376" i="15" s="1"/>
  <c r="A3377" i="15" s="1"/>
  <c r="A3378" i="15" s="1"/>
  <c r="A3379" i="15" s="1"/>
  <c r="A3380" i="15" s="1"/>
  <c r="A3381" i="15" s="1"/>
  <c r="A3382" i="15" s="1"/>
  <c r="A3383" i="15" s="1"/>
  <c r="A3384" i="15" s="1"/>
  <c r="A3385" i="15" s="1"/>
  <c r="A3386" i="15" s="1"/>
  <c r="A3387" i="15" s="1"/>
  <c r="A3388" i="15" s="1"/>
  <c r="A3389" i="15" s="1"/>
  <c r="A3390" i="15" s="1"/>
  <c r="A3391" i="15" s="1"/>
  <c r="A3392" i="15" s="1"/>
  <c r="A3393" i="15" s="1"/>
  <c r="A3394" i="15" s="1"/>
  <c r="A3395" i="15" s="1"/>
  <c r="A3396" i="15" s="1"/>
  <c r="A3397" i="15" s="1"/>
  <c r="A3398" i="15" s="1"/>
  <c r="A3399" i="15" s="1"/>
  <c r="A3400" i="15" s="1"/>
  <c r="A3401" i="15" s="1"/>
  <c r="A3402" i="15" s="1"/>
  <c r="A3403" i="15" s="1"/>
  <c r="A3404" i="15" s="1"/>
  <c r="A3405" i="15" s="1"/>
  <c r="A3406" i="15" s="1"/>
  <c r="A3407" i="15" s="1"/>
  <c r="A3408" i="15" s="1"/>
  <c r="A3409" i="15" s="1"/>
  <c r="A3410" i="15" s="1"/>
  <c r="A3411" i="15" s="1"/>
  <c r="A3412" i="15" s="1"/>
  <c r="A3413" i="15" s="1"/>
  <c r="A3414" i="15" s="1"/>
  <c r="A3415" i="15" s="1"/>
  <c r="A3416" i="15" s="1"/>
  <c r="A3417" i="15" s="1"/>
  <c r="A3418" i="15" s="1"/>
  <c r="A3419" i="15" s="1"/>
  <c r="A3420" i="15" s="1"/>
  <c r="A3421" i="15" s="1"/>
  <c r="A3422" i="15" s="1"/>
  <c r="A3423" i="15" s="1"/>
  <c r="A3424" i="15" s="1"/>
  <c r="A3425" i="15" s="1"/>
  <c r="A3426" i="15" s="1"/>
  <c r="A3427" i="15" s="1"/>
  <c r="A3428" i="15" s="1"/>
  <c r="A3429" i="15" s="1"/>
  <c r="A3430" i="15" s="1"/>
  <c r="A3431" i="15" s="1"/>
  <c r="A3432" i="15" s="1"/>
  <c r="A3433" i="15" s="1"/>
  <c r="A3434" i="15" s="1"/>
  <c r="A3435" i="15" s="1"/>
  <c r="A3436" i="15" s="1"/>
  <c r="A3437" i="15" s="1"/>
  <c r="A3438" i="15" s="1"/>
  <c r="A3439" i="15" s="1"/>
  <c r="A3440" i="15" s="1"/>
  <c r="A3441" i="15" s="1"/>
  <c r="A3442" i="15" s="1"/>
  <c r="A3443" i="15" s="1"/>
  <c r="A3444" i="15" s="1"/>
  <c r="A3445" i="15" s="1"/>
  <c r="A3446" i="15" s="1"/>
  <c r="A3447" i="15" s="1"/>
  <c r="A3448" i="15" s="1"/>
  <c r="A3449" i="15" s="1"/>
  <c r="A3450" i="15" s="1"/>
  <c r="A3451" i="15" s="1"/>
  <c r="A3452" i="15" s="1"/>
  <c r="A3453" i="15" s="1"/>
  <c r="A3454" i="15" s="1"/>
  <c r="A3455" i="15" s="1"/>
  <c r="A3456" i="15" s="1"/>
  <c r="A3457" i="15" s="1"/>
  <c r="A3458" i="15" s="1"/>
  <c r="A3459" i="15" s="1"/>
  <c r="A3460" i="15" s="1"/>
  <c r="A3461" i="15" s="1"/>
  <c r="A3462" i="15" s="1"/>
  <c r="A3463" i="15" s="1"/>
  <c r="A3464" i="15" s="1"/>
  <c r="A3465" i="15" s="1"/>
  <c r="A3466" i="15" s="1"/>
  <c r="A3467" i="15" s="1"/>
  <c r="A3468" i="15" s="1"/>
  <c r="A3469" i="15" s="1"/>
  <c r="A3470" i="15" s="1"/>
  <c r="A3471" i="15" s="1"/>
  <c r="A3472" i="15" s="1"/>
  <c r="A3473" i="15" s="1"/>
  <c r="A3474" i="15" s="1"/>
  <c r="A3475" i="15" s="1"/>
  <c r="A3476" i="15" s="1"/>
  <c r="A3477" i="15" s="1"/>
  <c r="A3478" i="15" s="1"/>
  <c r="A3479" i="15" s="1"/>
  <c r="A3480" i="15" s="1"/>
  <c r="A3481" i="15" s="1"/>
  <c r="A3482" i="15" s="1"/>
  <c r="A3483" i="15" s="1"/>
  <c r="A3484" i="15" s="1"/>
  <c r="A3485" i="15" s="1"/>
  <c r="A3486" i="15" s="1"/>
  <c r="A3487" i="15" s="1"/>
  <c r="A3488" i="15" s="1"/>
  <c r="A3489" i="15" s="1"/>
  <c r="A3490" i="15" s="1"/>
  <c r="A3491" i="15" s="1"/>
  <c r="A3492" i="15" s="1"/>
  <c r="A3493" i="15" s="1"/>
  <c r="A3494" i="15" s="1"/>
  <c r="A3495" i="15" s="1"/>
  <c r="A3496" i="15" s="1"/>
  <c r="A3497" i="15" s="1"/>
  <c r="A3498" i="15" s="1"/>
  <c r="A3499" i="15" s="1"/>
  <c r="A3500" i="15" s="1"/>
  <c r="A3501" i="15" s="1"/>
  <c r="A3502" i="15" s="1"/>
  <c r="A3503" i="15" s="1"/>
  <c r="A3504" i="15" s="1"/>
  <c r="A3505" i="15" s="1"/>
  <c r="A3506" i="15" s="1"/>
  <c r="A3507" i="15" s="1"/>
  <c r="A3508" i="15" s="1"/>
  <c r="A3509" i="15" s="1"/>
  <c r="A3510" i="15" s="1"/>
  <c r="A3511" i="15" s="1"/>
  <c r="A3512" i="15" s="1"/>
  <c r="A3513" i="15" s="1"/>
  <c r="A3514" i="15" s="1"/>
  <c r="A3515" i="15" s="1"/>
  <c r="A3516" i="15" s="1"/>
  <c r="A3517" i="15" s="1"/>
  <c r="A3518" i="15" s="1"/>
  <c r="A3519" i="15" s="1"/>
  <c r="A3520" i="15" s="1"/>
  <c r="A3521" i="15" s="1"/>
  <c r="A3522" i="15" s="1"/>
  <c r="A3523" i="15" s="1"/>
  <c r="A3524" i="15" s="1"/>
  <c r="A3525" i="15" s="1"/>
  <c r="A3526" i="15" s="1"/>
  <c r="A3527" i="15" s="1"/>
  <c r="A3528" i="15" s="1"/>
  <c r="A3529" i="15" s="1"/>
  <c r="A3530" i="15" s="1"/>
  <c r="A3531" i="15" s="1"/>
  <c r="A3532" i="15" s="1"/>
  <c r="A3533" i="15" s="1"/>
  <c r="A3534" i="15" s="1"/>
  <c r="A3535" i="15" s="1"/>
  <c r="A3536" i="15" s="1"/>
  <c r="A3537" i="15" s="1"/>
  <c r="A3538" i="15" s="1"/>
  <c r="A3539" i="15" s="1"/>
  <c r="A3540" i="15" s="1"/>
  <c r="A3541" i="15" s="1"/>
  <c r="A3542" i="15" s="1"/>
  <c r="A3543" i="15" s="1"/>
  <c r="A3544" i="15" s="1"/>
  <c r="A3545" i="15" s="1"/>
  <c r="A3546" i="15" s="1"/>
  <c r="A3547" i="15" s="1"/>
  <c r="A3548" i="15" s="1"/>
  <c r="A3549" i="15" s="1"/>
  <c r="A3550" i="15" s="1"/>
  <c r="A3551" i="15" s="1"/>
  <c r="A3552" i="15" s="1"/>
  <c r="A3553" i="15" s="1"/>
  <c r="A3554" i="15" s="1"/>
  <c r="A3555" i="15" s="1"/>
  <c r="A3556" i="15" s="1"/>
  <c r="A3557" i="15" s="1"/>
  <c r="A3558" i="15" s="1"/>
  <c r="A3559" i="15" s="1"/>
  <c r="A3560" i="15" s="1"/>
  <c r="A3561" i="15" s="1"/>
  <c r="A3562" i="15" s="1"/>
  <c r="A3563" i="15" s="1"/>
  <c r="A3564" i="15" s="1"/>
  <c r="A3565" i="15" s="1"/>
  <c r="A3566" i="15" s="1"/>
  <c r="A3567" i="15" s="1"/>
  <c r="A3568" i="15" s="1"/>
  <c r="A3569" i="15" s="1"/>
  <c r="A3570" i="15" s="1"/>
  <c r="A3571" i="15" s="1"/>
  <c r="A3572" i="15" s="1"/>
  <c r="A3573" i="15" s="1"/>
  <c r="A3574" i="15" s="1"/>
  <c r="A3575" i="15" s="1"/>
  <c r="A3576" i="15" s="1"/>
  <c r="A3577" i="15" s="1"/>
  <c r="A3578" i="15" s="1"/>
  <c r="A3579" i="15" s="1"/>
  <c r="A3580" i="15" s="1"/>
  <c r="A3581" i="15" s="1"/>
  <c r="A3582" i="15" s="1"/>
  <c r="A3583" i="15" s="1"/>
  <c r="A3584" i="15" s="1"/>
  <c r="A3585" i="15" s="1"/>
  <c r="A3586" i="15" s="1"/>
  <c r="A3587" i="15" s="1"/>
  <c r="A3588" i="15" s="1"/>
  <c r="A3589" i="15" s="1"/>
  <c r="A3590" i="15" s="1"/>
  <c r="A3591" i="15" s="1"/>
  <c r="A3592" i="15" s="1"/>
  <c r="A3593" i="15" s="1"/>
  <c r="A3594" i="15" s="1"/>
  <c r="A3595" i="15" s="1"/>
  <c r="A3596" i="15" s="1"/>
  <c r="A3597" i="15" s="1"/>
  <c r="A3598" i="15" s="1"/>
  <c r="A3599" i="15" s="1"/>
  <c r="A3600" i="15" s="1"/>
  <c r="A3601" i="15" s="1"/>
  <c r="A3602" i="15" s="1"/>
  <c r="A3603" i="15" s="1"/>
  <c r="A3604" i="15" s="1"/>
  <c r="A3605" i="15" s="1"/>
  <c r="A3606" i="15" s="1"/>
  <c r="A3607" i="15" s="1"/>
  <c r="A3608" i="15" s="1"/>
  <c r="A3609" i="15" s="1"/>
  <c r="A3610" i="15" s="1"/>
  <c r="A3611" i="15" s="1"/>
  <c r="A3612" i="15" s="1"/>
  <c r="A3613" i="15" s="1"/>
  <c r="A3614" i="15" s="1"/>
  <c r="A3615" i="15" s="1"/>
  <c r="A3616" i="15" s="1"/>
  <c r="A3617" i="15" s="1"/>
  <c r="A3618" i="15" s="1"/>
  <c r="A3619" i="15" s="1"/>
  <c r="A3620" i="15" s="1"/>
  <c r="A3621" i="15" s="1"/>
  <c r="A3622" i="15" s="1"/>
  <c r="A3623" i="15" s="1"/>
  <c r="A3624" i="15" s="1"/>
  <c r="A3625" i="15" s="1"/>
  <c r="A3626" i="15" s="1"/>
  <c r="A3627" i="15" s="1"/>
  <c r="A3628" i="15" s="1"/>
  <c r="A3629" i="15" s="1"/>
  <c r="A3630" i="15" s="1"/>
  <c r="A3631" i="15" s="1"/>
  <c r="A3632" i="15" s="1"/>
  <c r="A3633" i="15" s="1"/>
  <c r="A3634" i="15" s="1"/>
  <c r="A3635" i="15" s="1"/>
  <c r="A3636" i="15" s="1"/>
  <c r="A3637" i="15" s="1"/>
  <c r="A3638" i="15" s="1"/>
  <c r="A3639" i="15" s="1"/>
  <c r="A3640" i="15" s="1"/>
  <c r="A3641" i="15" s="1"/>
  <c r="A3642" i="15" s="1"/>
  <c r="A3643" i="15" s="1"/>
  <c r="A3644" i="15" s="1"/>
  <c r="A3645" i="15" s="1"/>
  <c r="A3646" i="15" s="1"/>
  <c r="A3647" i="15" s="1"/>
  <c r="A3648" i="15" s="1"/>
  <c r="A3649" i="15" s="1"/>
  <c r="A3650" i="15" s="1"/>
  <c r="A3651" i="15" s="1"/>
  <c r="A3652" i="15" s="1"/>
  <c r="A3653" i="15" s="1"/>
  <c r="A3654" i="15" s="1"/>
  <c r="A3655" i="15" s="1"/>
  <c r="A3656" i="15" s="1"/>
  <c r="A3657" i="15" s="1"/>
  <c r="A3658" i="15" s="1"/>
  <c r="A3659" i="15" s="1"/>
  <c r="A3660" i="15" s="1"/>
  <c r="A3661" i="15" s="1"/>
  <c r="A3662" i="15" s="1"/>
  <c r="A3663" i="15" s="1"/>
  <c r="A3664" i="15" s="1"/>
  <c r="A3665" i="15" s="1"/>
  <c r="A3666" i="15" s="1"/>
  <c r="A3667" i="15" s="1"/>
  <c r="A3668" i="15" s="1"/>
  <c r="A3669" i="15" s="1"/>
  <c r="A3670" i="15" s="1"/>
  <c r="A3671" i="15" s="1"/>
  <c r="A3672" i="15" s="1"/>
  <c r="A3673" i="15" s="1"/>
  <c r="A3674" i="15" s="1"/>
  <c r="A3675" i="15" s="1"/>
  <c r="A3676" i="15" s="1"/>
  <c r="A3677" i="15" s="1"/>
  <c r="A3678" i="15" s="1"/>
  <c r="A3679" i="15" s="1"/>
  <c r="A3680" i="15" s="1"/>
  <c r="A3681" i="15" s="1"/>
  <c r="A3682" i="15" s="1"/>
  <c r="A3683" i="15" s="1"/>
  <c r="A3684" i="15" s="1"/>
  <c r="A3685" i="15" s="1"/>
  <c r="A3686" i="15" s="1"/>
  <c r="A3687" i="15" s="1"/>
  <c r="A3688" i="15" s="1"/>
  <c r="A3689" i="15" s="1"/>
  <c r="A3690" i="15" s="1"/>
  <c r="A3691" i="15" s="1"/>
  <c r="A3692" i="15" s="1"/>
  <c r="A3693" i="15" s="1"/>
  <c r="A3694" i="15" s="1"/>
  <c r="A3695" i="15" s="1"/>
  <c r="A3696" i="15" s="1"/>
  <c r="A3697" i="15" s="1"/>
  <c r="A3698" i="15" s="1"/>
  <c r="A3699" i="15" s="1"/>
  <c r="A3700" i="15" s="1"/>
  <c r="A3701" i="15" s="1"/>
  <c r="A3702" i="15" s="1"/>
  <c r="A3703" i="15" s="1"/>
  <c r="A3704" i="15" s="1"/>
  <c r="A3705" i="15" s="1"/>
  <c r="A3706" i="15" s="1"/>
  <c r="A3707" i="15" s="1"/>
  <c r="A3708" i="15" s="1"/>
  <c r="A3709" i="15" s="1"/>
  <c r="A3710" i="15" s="1"/>
  <c r="A3711" i="15" s="1"/>
  <c r="A3712" i="15" s="1"/>
  <c r="A3713" i="15" s="1"/>
  <c r="A3714" i="15" s="1"/>
  <c r="A3715" i="15" s="1"/>
  <c r="A3716" i="15" s="1"/>
  <c r="A3717" i="15" s="1"/>
  <c r="A3718" i="15" s="1"/>
  <c r="A3719" i="15" s="1"/>
  <c r="A3720" i="15" s="1"/>
  <c r="A3721" i="15" s="1"/>
  <c r="A3722" i="15" s="1"/>
  <c r="A3723" i="15" s="1"/>
  <c r="A3724" i="15" s="1"/>
  <c r="A3725" i="15" s="1"/>
  <c r="A3726" i="15" s="1"/>
  <c r="A3727" i="15" s="1"/>
  <c r="A3728" i="15" s="1"/>
  <c r="A3729" i="15" s="1"/>
  <c r="A3730" i="15" s="1"/>
  <c r="A3731" i="15" s="1"/>
  <c r="A3732" i="15" s="1"/>
  <c r="A3733" i="15" s="1"/>
  <c r="A3734" i="15" s="1"/>
  <c r="A3735" i="15" s="1"/>
  <c r="A3736" i="15" s="1"/>
  <c r="A3737" i="15" s="1"/>
  <c r="A3738" i="15" s="1"/>
  <c r="A3739" i="15" s="1"/>
  <c r="A3740" i="15" s="1"/>
  <c r="A3741" i="15" s="1"/>
  <c r="A3742" i="15" s="1"/>
  <c r="A3743" i="15" s="1"/>
  <c r="A3744" i="15" s="1"/>
  <c r="A3745" i="15" s="1"/>
  <c r="A3746" i="15" s="1"/>
  <c r="A3747" i="15" s="1"/>
  <c r="A3748" i="15" s="1"/>
  <c r="A3749" i="15" s="1"/>
  <c r="A3750" i="15" s="1"/>
  <c r="A3751" i="15" s="1"/>
  <c r="A3752" i="15" s="1"/>
  <c r="A3753" i="15" s="1"/>
  <c r="A3754" i="15" s="1"/>
  <c r="A3755" i="15" s="1"/>
  <c r="A3756" i="15" s="1"/>
  <c r="A3757" i="15" s="1"/>
  <c r="A3758" i="15" s="1"/>
  <c r="A3759" i="15" s="1"/>
  <c r="A3760" i="15" s="1"/>
  <c r="A3761" i="15" s="1"/>
  <c r="A3762" i="15" s="1"/>
  <c r="A3763" i="15" s="1"/>
  <c r="A3764" i="15" s="1"/>
  <c r="A3765" i="15" s="1"/>
  <c r="A3766" i="15" s="1"/>
  <c r="A3767" i="15" s="1"/>
  <c r="A3768" i="15" s="1"/>
  <c r="A3769" i="15" s="1"/>
  <c r="A3770" i="15" s="1"/>
  <c r="A3771" i="15" s="1"/>
  <c r="A3772" i="15" s="1"/>
  <c r="A3773" i="15" s="1"/>
  <c r="A3774" i="15" s="1"/>
  <c r="A3775" i="15" s="1"/>
  <c r="A3776" i="15" s="1"/>
  <c r="A3777" i="15" s="1"/>
  <c r="A3778" i="15" s="1"/>
  <c r="A3779" i="15" s="1"/>
  <c r="A3780" i="15" s="1"/>
  <c r="A3781" i="15" s="1"/>
  <c r="A3782" i="15" s="1"/>
  <c r="A3783" i="15" s="1"/>
  <c r="A3784" i="15" s="1"/>
  <c r="A3785" i="15" s="1"/>
  <c r="A3786" i="15" s="1"/>
  <c r="A3787" i="15" s="1"/>
  <c r="A3788" i="15" s="1"/>
  <c r="A3789" i="15" s="1"/>
  <c r="A3790" i="15" s="1"/>
  <c r="A3791" i="15" s="1"/>
  <c r="A3792" i="15" s="1"/>
  <c r="A3793" i="15" s="1"/>
  <c r="A3794" i="15" s="1"/>
  <c r="A3795" i="15" s="1"/>
  <c r="A3796" i="15" s="1"/>
  <c r="A3797" i="15" s="1"/>
  <c r="A3798" i="15" s="1"/>
  <c r="A3799" i="15" s="1"/>
  <c r="A3800" i="15" s="1"/>
  <c r="A3801" i="15" s="1"/>
  <c r="A3802" i="15" s="1"/>
  <c r="A3803" i="15" s="1"/>
  <c r="A3804" i="15" s="1"/>
  <c r="A3805" i="15" s="1"/>
  <c r="A3806" i="15" s="1"/>
  <c r="A3807" i="15" s="1"/>
  <c r="A3808" i="15" s="1"/>
  <c r="A3809" i="15" s="1"/>
  <c r="A3810" i="15" s="1"/>
  <c r="A3811" i="15" s="1"/>
  <c r="A3812" i="15" s="1"/>
  <c r="A3813" i="15" s="1"/>
  <c r="A3814" i="15" s="1"/>
  <c r="A3815" i="15" s="1"/>
  <c r="A3816" i="15" s="1"/>
  <c r="A3817" i="15" s="1"/>
  <c r="A3818" i="15" s="1"/>
  <c r="A3819" i="15" s="1"/>
  <c r="A3820" i="15" s="1"/>
  <c r="A3821" i="15" s="1"/>
  <c r="A3822" i="15" s="1"/>
  <c r="A3823" i="15" s="1"/>
  <c r="A3824" i="15" s="1"/>
  <c r="A3825" i="15" s="1"/>
  <c r="A3826" i="15" s="1"/>
  <c r="A3827" i="15" s="1"/>
  <c r="A3828" i="15" s="1"/>
  <c r="A3829" i="15" s="1"/>
  <c r="A3830" i="15" s="1"/>
  <c r="A3831" i="15" s="1"/>
  <c r="A3832" i="15" s="1"/>
  <c r="A3833" i="15" s="1"/>
  <c r="A3834" i="15" s="1"/>
  <c r="A3835" i="15" s="1"/>
  <c r="A3836" i="15" s="1"/>
  <c r="A3837" i="15" s="1"/>
  <c r="A3838" i="15" s="1"/>
  <c r="A3839" i="15" s="1"/>
  <c r="A3840" i="15" s="1"/>
  <c r="A3841" i="15" s="1"/>
  <c r="A3842" i="15" s="1"/>
  <c r="A3843" i="15" s="1"/>
  <c r="A3844" i="15" s="1"/>
  <c r="A3845" i="15" s="1"/>
  <c r="A3846" i="15" s="1"/>
  <c r="A3847" i="15" s="1"/>
  <c r="A3848" i="15" s="1"/>
  <c r="A3849" i="15" s="1"/>
  <c r="A3850" i="15" s="1"/>
  <c r="A3851" i="15" s="1"/>
  <c r="A3852" i="15" s="1"/>
  <c r="A3853" i="15" s="1"/>
  <c r="A3854" i="15" s="1"/>
  <c r="A3855" i="15" s="1"/>
  <c r="A3856" i="15" s="1"/>
  <c r="A3857" i="15" s="1"/>
  <c r="A3858" i="15" s="1"/>
  <c r="A3859" i="15" s="1"/>
  <c r="A3860" i="15" s="1"/>
  <c r="A3861" i="15" s="1"/>
  <c r="A3862" i="15" s="1"/>
  <c r="A3863" i="15" s="1"/>
  <c r="A3864" i="15" s="1"/>
  <c r="A3865" i="15" s="1"/>
  <c r="A3866" i="15" s="1"/>
  <c r="A3867" i="15" s="1"/>
  <c r="A3868" i="15" s="1"/>
  <c r="A3869" i="15" s="1"/>
  <c r="A3870" i="15" s="1"/>
  <c r="A3871" i="15" s="1"/>
  <c r="A3872" i="15" s="1"/>
  <c r="A3873" i="15" s="1"/>
  <c r="A3874" i="15" s="1"/>
  <c r="A3875" i="15" s="1"/>
  <c r="A3876" i="15" s="1"/>
  <c r="A3877" i="15" s="1"/>
  <c r="A3878" i="15" s="1"/>
  <c r="A3879" i="15" s="1"/>
  <c r="A3880" i="15" s="1"/>
  <c r="A3881" i="15" s="1"/>
  <c r="A3882" i="15" s="1"/>
  <c r="A3883" i="15" s="1"/>
  <c r="A3884" i="15" s="1"/>
  <c r="A3885" i="15" s="1"/>
  <c r="A3886" i="15" s="1"/>
  <c r="A3887" i="15" s="1"/>
  <c r="A3888" i="15" s="1"/>
  <c r="A3889" i="15" s="1"/>
  <c r="A3890" i="15" s="1"/>
  <c r="A3891" i="15" s="1"/>
  <c r="A3892" i="15" s="1"/>
  <c r="A3893" i="15" s="1"/>
  <c r="A3894" i="15" s="1"/>
  <c r="A3895" i="15" s="1"/>
  <c r="A3896" i="15" s="1"/>
  <c r="A3897" i="15" s="1"/>
  <c r="A3898" i="15" s="1"/>
  <c r="A3899" i="15" s="1"/>
  <c r="A3900" i="15" s="1"/>
  <c r="A3901" i="15" s="1"/>
  <c r="A3902" i="15" s="1"/>
  <c r="A3903" i="15" s="1"/>
  <c r="A3904" i="15" s="1"/>
  <c r="A3905" i="15" s="1"/>
  <c r="A3906" i="15" s="1"/>
  <c r="A3907" i="15" s="1"/>
  <c r="A3908" i="15" s="1"/>
  <c r="A3909" i="15" s="1"/>
  <c r="A3910" i="15" s="1"/>
  <c r="A3911" i="15" s="1"/>
  <c r="A3912" i="15" s="1"/>
  <c r="A3913" i="15" s="1"/>
  <c r="A3914" i="15" s="1"/>
  <c r="A3915" i="15" s="1"/>
  <c r="A3916" i="15" s="1"/>
  <c r="A3917" i="15" s="1"/>
  <c r="A3918" i="15" s="1"/>
  <c r="A3919" i="15" s="1"/>
  <c r="A3920" i="15" s="1"/>
  <c r="A3921" i="15" s="1"/>
  <c r="A3922" i="15" s="1"/>
  <c r="A3923" i="15" s="1"/>
  <c r="A3924" i="15" s="1"/>
  <c r="A3925" i="15" s="1"/>
  <c r="A3926" i="15" s="1"/>
  <c r="A3927" i="15" s="1"/>
  <c r="A3928" i="15" s="1"/>
  <c r="A3929" i="15" s="1"/>
  <c r="A3930" i="15" s="1"/>
  <c r="A3931" i="15" s="1"/>
  <c r="A3932" i="15" s="1"/>
  <c r="A3933" i="15" s="1"/>
  <c r="A3934" i="15" s="1"/>
  <c r="A3935" i="15" s="1"/>
  <c r="A3936" i="15" s="1"/>
  <c r="A3937" i="15" s="1"/>
  <c r="A3938" i="15" s="1"/>
  <c r="A3939" i="15" s="1"/>
  <c r="A3940" i="15" s="1"/>
  <c r="A3941" i="15" s="1"/>
  <c r="A3942" i="15" s="1"/>
  <c r="A3943" i="15" s="1"/>
  <c r="A3944" i="15" s="1"/>
  <c r="A3945" i="15" s="1"/>
  <c r="A3946" i="15" s="1"/>
  <c r="A3947" i="15" s="1"/>
  <c r="A3948" i="15" s="1"/>
  <c r="A3949" i="15" s="1"/>
  <c r="A3950" i="15" s="1"/>
  <c r="A3951" i="15" s="1"/>
  <c r="A3952" i="15" s="1"/>
  <c r="A3953" i="15" s="1"/>
  <c r="A3954" i="15" s="1"/>
  <c r="A3955" i="15" s="1"/>
  <c r="A3956" i="15" s="1"/>
  <c r="A3957" i="15" s="1"/>
  <c r="A3958" i="15" s="1"/>
  <c r="A3959" i="15" s="1"/>
  <c r="A3960" i="15" s="1"/>
  <c r="A3961" i="15" s="1"/>
  <c r="A3962" i="15" s="1"/>
  <c r="A3963" i="15" s="1"/>
  <c r="A3964" i="15" s="1"/>
  <c r="A3965" i="15" s="1"/>
  <c r="A3966" i="15" s="1"/>
  <c r="A3967" i="15" s="1"/>
  <c r="A3968" i="15" s="1"/>
  <c r="A3969" i="15" s="1"/>
  <c r="A3970" i="15" s="1"/>
  <c r="A3971" i="15" s="1"/>
  <c r="A3972" i="15" s="1"/>
  <c r="A3973" i="15" s="1"/>
  <c r="A3974" i="15" s="1"/>
  <c r="A3975" i="15" s="1"/>
  <c r="A3976" i="15" s="1"/>
  <c r="A3977" i="15" s="1"/>
  <c r="A3978" i="15" s="1"/>
  <c r="A3979" i="15" s="1"/>
  <c r="A3980" i="15" s="1"/>
  <c r="A3981" i="15" s="1"/>
  <c r="A3982" i="15" s="1"/>
  <c r="A3983" i="15" s="1"/>
  <c r="A3984" i="15" s="1"/>
  <c r="A3985" i="15" s="1"/>
  <c r="A3986" i="15" s="1"/>
  <c r="A3987" i="15" s="1"/>
  <c r="A3988" i="15" s="1"/>
  <c r="A3989" i="15" s="1"/>
  <c r="A3990" i="15" s="1"/>
  <c r="A3991" i="15" s="1"/>
  <c r="A3992" i="15" s="1"/>
  <c r="A3993" i="15" s="1"/>
  <c r="A3994" i="15" s="1"/>
  <c r="A3995" i="15" s="1"/>
  <c r="A3996" i="15" s="1"/>
  <c r="A3997" i="15" s="1"/>
  <c r="A3998" i="15" s="1"/>
  <c r="A3999" i="15" s="1"/>
  <c r="A4000" i="15" s="1"/>
  <c r="A4001" i="15" s="1"/>
  <c r="A4002" i="15" s="1"/>
  <c r="A4003" i="15" s="1"/>
  <c r="A4004" i="15" s="1"/>
  <c r="A4005" i="15" s="1"/>
  <c r="A4006" i="15" s="1"/>
  <c r="A4007" i="15" s="1"/>
  <c r="A4008" i="15" s="1"/>
  <c r="A4009" i="15" s="1"/>
  <c r="A4010" i="15" s="1"/>
  <c r="A4011" i="15" s="1"/>
  <c r="A4012" i="15" s="1"/>
  <c r="A4013" i="15" s="1"/>
  <c r="A4014" i="15" s="1"/>
  <c r="A4015" i="15" s="1"/>
  <c r="A4016" i="15" s="1"/>
  <c r="A4017" i="15" s="1"/>
  <c r="A4018" i="15" s="1"/>
  <c r="A4019" i="15" s="1"/>
  <c r="A4020" i="15" s="1"/>
  <c r="A4021" i="15" s="1"/>
  <c r="A4022" i="15" s="1"/>
  <c r="A4023" i="15" s="1"/>
  <c r="A4024" i="15" s="1"/>
  <c r="A4025" i="15" s="1"/>
  <c r="A4026" i="15" s="1"/>
  <c r="A4027" i="15" s="1"/>
  <c r="A4028" i="15" s="1"/>
  <c r="A4029" i="15" s="1"/>
  <c r="A4030" i="15" s="1"/>
  <c r="A4031" i="15" s="1"/>
  <c r="A4032" i="15" s="1"/>
  <c r="A4033" i="15" s="1"/>
  <c r="A4034" i="15" s="1"/>
  <c r="A4035" i="15" s="1"/>
  <c r="A4036" i="15" s="1"/>
  <c r="A4037" i="15" s="1"/>
  <c r="A4038" i="15" s="1"/>
  <c r="A4039" i="15" s="1"/>
  <c r="A4040" i="15" s="1"/>
  <c r="A4041" i="15" s="1"/>
  <c r="A4042" i="15" s="1"/>
  <c r="A4043" i="15" s="1"/>
  <c r="A4044" i="15" s="1"/>
  <c r="A4045" i="15" s="1"/>
  <c r="A4046" i="15" s="1"/>
  <c r="A4047" i="15" s="1"/>
  <c r="A4048" i="15" s="1"/>
  <c r="A4049" i="15" s="1"/>
  <c r="A4050" i="15" s="1"/>
  <c r="A4051" i="15" s="1"/>
  <c r="A4052" i="15" s="1"/>
  <c r="A4053" i="15" s="1"/>
  <c r="A4054" i="15" s="1"/>
  <c r="A4055" i="15" s="1"/>
  <c r="A4056" i="15" s="1"/>
  <c r="A4057" i="15" s="1"/>
  <c r="A4058" i="15" s="1"/>
  <c r="A4059" i="15" s="1"/>
  <c r="A4060" i="15" s="1"/>
  <c r="A4061" i="15" s="1"/>
  <c r="A4062" i="15" s="1"/>
  <c r="A4063" i="15" s="1"/>
  <c r="A4064" i="15" s="1"/>
  <c r="A4065" i="15" s="1"/>
  <c r="A4066" i="15" s="1"/>
  <c r="A4067" i="15" s="1"/>
  <c r="A4068" i="15" s="1"/>
  <c r="A4069" i="15" s="1"/>
  <c r="A4070" i="15" s="1"/>
  <c r="A4071" i="15" s="1"/>
  <c r="A4072" i="15" s="1"/>
  <c r="A4073" i="15" s="1"/>
  <c r="A4074" i="15" s="1"/>
  <c r="A4075" i="15" s="1"/>
  <c r="A4076" i="15" s="1"/>
  <c r="A4077" i="15" s="1"/>
  <c r="A4078" i="15" s="1"/>
  <c r="A4079" i="15" s="1"/>
  <c r="A4080" i="15" s="1"/>
  <c r="A4081" i="15" s="1"/>
  <c r="A4082" i="15" s="1"/>
  <c r="A4083" i="15" s="1"/>
  <c r="A4084" i="15" s="1"/>
  <c r="A4085" i="15" s="1"/>
  <c r="A4086" i="15" s="1"/>
  <c r="A4087" i="15" s="1"/>
  <c r="A4088" i="15" s="1"/>
  <c r="A4089" i="15" s="1"/>
  <c r="A4090" i="15" s="1"/>
  <c r="A4091" i="15" s="1"/>
  <c r="A4092" i="15" s="1"/>
  <c r="A4093" i="15" s="1"/>
  <c r="A4094" i="15" s="1"/>
  <c r="A4095" i="15" s="1"/>
  <c r="A4096" i="15" s="1"/>
  <c r="A4097" i="15" s="1"/>
  <c r="A4098" i="15" s="1"/>
  <c r="A4099" i="15" s="1"/>
  <c r="A4100" i="15" s="1"/>
  <c r="A4101" i="15" s="1"/>
  <c r="A4102" i="15" s="1"/>
  <c r="A4103" i="15" s="1"/>
  <c r="A4104" i="15" s="1"/>
  <c r="A4105" i="15" s="1"/>
  <c r="A4106" i="15" s="1"/>
  <c r="A4107" i="15" s="1"/>
  <c r="A4108" i="15" s="1"/>
  <c r="A4109" i="15" s="1"/>
  <c r="A4110" i="15" s="1"/>
  <c r="A4111" i="15" s="1"/>
  <c r="A4112" i="15" s="1"/>
  <c r="A4113" i="15" s="1"/>
  <c r="A4114" i="15" s="1"/>
  <c r="A4115" i="15" s="1"/>
  <c r="A4116" i="15" s="1"/>
  <c r="A4117" i="15" s="1"/>
  <c r="A4118" i="15" s="1"/>
  <c r="A4119" i="15" s="1"/>
  <c r="A4120" i="15" s="1"/>
  <c r="A4121" i="15" s="1"/>
  <c r="A4122" i="15" s="1"/>
  <c r="A4123" i="15" s="1"/>
  <c r="A4124" i="15" s="1"/>
  <c r="A4125" i="15" s="1"/>
  <c r="A4126" i="15" s="1"/>
  <c r="A4127" i="15" s="1"/>
  <c r="A4128" i="15" s="1"/>
  <c r="A4129" i="15" s="1"/>
  <c r="A4130" i="15" s="1"/>
  <c r="A4131" i="15" s="1"/>
  <c r="A4132" i="15" s="1"/>
  <c r="A4133" i="15" s="1"/>
  <c r="A4134" i="15" s="1"/>
  <c r="A4135" i="15" s="1"/>
  <c r="A4136" i="15" s="1"/>
  <c r="A4137" i="15" s="1"/>
  <c r="A4138" i="15" s="1"/>
  <c r="A4139" i="15" s="1"/>
  <c r="A4140" i="15" s="1"/>
  <c r="A4141" i="15" s="1"/>
  <c r="A4142" i="15" s="1"/>
  <c r="A4143" i="15" s="1"/>
  <c r="A4144" i="15" s="1"/>
  <c r="A4145" i="15" s="1"/>
  <c r="A4146" i="15" s="1"/>
  <c r="A4147" i="15" s="1"/>
  <c r="A4148" i="15" s="1"/>
  <c r="A4149" i="15" s="1"/>
  <c r="A4150" i="15" s="1"/>
  <c r="A4151" i="15" s="1"/>
  <c r="A4152" i="15" s="1"/>
  <c r="A4153" i="15" s="1"/>
  <c r="A4154" i="15" s="1"/>
  <c r="A4155" i="15" s="1"/>
  <c r="A4156" i="15" s="1"/>
  <c r="A4157" i="15" s="1"/>
  <c r="A4158" i="15" s="1"/>
  <c r="A4159" i="15" s="1"/>
  <c r="A4160" i="15" s="1"/>
  <c r="A4161" i="15" s="1"/>
  <c r="A4162" i="15" s="1"/>
  <c r="A4163" i="15" s="1"/>
  <c r="A4164" i="15" s="1"/>
  <c r="A4165" i="15" s="1"/>
  <c r="A4166" i="15" s="1"/>
  <c r="A4167" i="15" s="1"/>
  <c r="A4168" i="15" s="1"/>
  <c r="A4169" i="15" s="1"/>
  <c r="A4170" i="15" s="1"/>
  <c r="A4171" i="15" s="1"/>
  <c r="A4172" i="15" s="1"/>
  <c r="A4173" i="15" s="1"/>
  <c r="A4174" i="15" s="1"/>
  <c r="A4175" i="15" s="1"/>
  <c r="A4176" i="15" s="1"/>
  <c r="A4177" i="15" s="1"/>
  <c r="A4178" i="15" s="1"/>
  <c r="A4179" i="15" s="1"/>
  <c r="A4180" i="15" s="1"/>
  <c r="A4181" i="15" s="1"/>
  <c r="A4182" i="15" s="1"/>
  <c r="A4183" i="15" s="1"/>
  <c r="A4184" i="15" s="1"/>
  <c r="A4185" i="15" s="1"/>
  <c r="A4186" i="15" s="1"/>
  <c r="A4187" i="15" s="1"/>
  <c r="A4188" i="15" s="1"/>
  <c r="A4189" i="15" s="1"/>
  <c r="A4190" i="15" s="1"/>
  <c r="A4191" i="15" s="1"/>
  <c r="A4192" i="15" s="1"/>
  <c r="A4193" i="15" s="1"/>
  <c r="A4194" i="15" s="1"/>
  <c r="A4195" i="15" s="1"/>
  <c r="A4196" i="15" s="1"/>
  <c r="A4197" i="15" s="1"/>
  <c r="A4198" i="15" s="1"/>
  <c r="A4199" i="15" s="1"/>
  <c r="A4200" i="15" s="1"/>
  <c r="A4201" i="15" s="1"/>
  <c r="A4202" i="15" s="1"/>
  <c r="A4203" i="15" s="1"/>
  <c r="A4204" i="15" s="1"/>
  <c r="A4205" i="15" s="1"/>
  <c r="A4206" i="15" s="1"/>
  <c r="A4207" i="15" s="1"/>
  <c r="A4208" i="15" s="1"/>
  <c r="A4209" i="15" s="1"/>
  <c r="A4210" i="15" s="1"/>
  <c r="A4211" i="15" s="1"/>
  <c r="A4212" i="15" s="1"/>
  <c r="A4213" i="15" s="1"/>
  <c r="A4214" i="15" s="1"/>
  <c r="A4215" i="15" s="1"/>
  <c r="A4216" i="15" s="1"/>
  <c r="A4217" i="15" s="1"/>
  <c r="A4218" i="15" s="1"/>
  <c r="A4219" i="15" s="1"/>
  <c r="A4220" i="15" s="1"/>
  <c r="A4221" i="15" s="1"/>
  <c r="A4222" i="15" s="1"/>
  <c r="A4223" i="15" s="1"/>
  <c r="A4224" i="15" s="1"/>
  <c r="A4225" i="15" s="1"/>
  <c r="A4226" i="15" s="1"/>
  <c r="A4227" i="15" s="1"/>
  <c r="A4228" i="15" s="1"/>
  <c r="A4229" i="15" s="1"/>
  <c r="A4230" i="15" s="1"/>
  <c r="A4231" i="15" s="1"/>
  <c r="A4232" i="15" s="1"/>
  <c r="A4233" i="15" s="1"/>
  <c r="A4234" i="15" s="1"/>
  <c r="A4235" i="15" s="1"/>
  <c r="A4236" i="15" s="1"/>
  <c r="A4237" i="15" s="1"/>
  <c r="A4238" i="15" s="1"/>
  <c r="A4239" i="15" s="1"/>
  <c r="A4240" i="15" s="1"/>
  <c r="A4241" i="15" s="1"/>
  <c r="A4242" i="15" s="1"/>
  <c r="A4243" i="15" s="1"/>
  <c r="A4244" i="15" s="1"/>
  <c r="A4245" i="15" s="1"/>
  <c r="A4246" i="15" s="1"/>
  <c r="A4247" i="15" s="1"/>
  <c r="A4248" i="15" s="1"/>
  <c r="A4249" i="15" s="1"/>
  <c r="A4250" i="15" s="1"/>
  <c r="A4251" i="15" s="1"/>
  <c r="A4252" i="15" s="1"/>
  <c r="A4253" i="15" s="1"/>
  <c r="A4254" i="15" s="1"/>
  <c r="A4255" i="15" s="1"/>
  <c r="A4256" i="15" s="1"/>
  <c r="A4257" i="15" s="1"/>
  <c r="A4258" i="15" s="1"/>
  <c r="A4259" i="15" s="1"/>
  <c r="A4260" i="15" s="1"/>
  <c r="A4261" i="15" s="1"/>
  <c r="A4262" i="15" s="1"/>
  <c r="A4263" i="15" s="1"/>
  <c r="A4264" i="15" s="1"/>
  <c r="A4265" i="15" s="1"/>
  <c r="A4266" i="15" s="1"/>
  <c r="A4267" i="15" s="1"/>
  <c r="A4268" i="15" s="1"/>
  <c r="A4269" i="15" s="1"/>
  <c r="A4270" i="15" s="1"/>
  <c r="A4271" i="15" s="1"/>
  <c r="A4272" i="15" s="1"/>
  <c r="A4273" i="15" s="1"/>
  <c r="A4274" i="15" s="1"/>
  <c r="A4275" i="15" s="1"/>
  <c r="A4276" i="15" s="1"/>
  <c r="A4277" i="15" s="1"/>
  <c r="A4278" i="15" s="1"/>
  <c r="A4279" i="15" s="1"/>
  <c r="A4280" i="15" s="1"/>
  <c r="A4281" i="15" s="1"/>
  <c r="A4282" i="15" s="1"/>
  <c r="A4283" i="15" s="1"/>
  <c r="A4284" i="15" s="1"/>
  <c r="A4285" i="15" s="1"/>
  <c r="A4286" i="15" s="1"/>
  <c r="A4287" i="15" s="1"/>
  <c r="A4288" i="15" s="1"/>
  <c r="A4289" i="15" s="1"/>
  <c r="A4290" i="15" s="1"/>
  <c r="A4291" i="15" s="1"/>
  <c r="A4292" i="15" s="1"/>
  <c r="A4293" i="15" s="1"/>
  <c r="A4294" i="15" s="1"/>
  <c r="A4295" i="15" s="1"/>
  <c r="A4296" i="15" s="1"/>
  <c r="A4297" i="15" s="1"/>
  <c r="A4298" i="15" s="1"/>
  <c r="A4299" i="15" s="1"/>
  <c r="A4300" i="15" s="1"/>
  <c r="A4301" i="15" s="1"/>
  <c r="A4302" i="15" s="1"/>
  <c r="A4303" i="15" s="1"/>
  <c r="A4304" i="15" s="1"/>
  <c r="A4305" i="15" s="1"/>
  <c r="A4306" i="15" s="1"/>
  <c r="A4307" i="15" s="1"/>
  <c r="A4308" i="15" s="1"/>
  <c r="A4309" i="15" s="1"/>
  <c r="A4310" i="15" s="1"/>
  <c r="A4311" i="15" s="1"/>
  <c r="A4312" i="15" s="1"/>
  <c r="A4313" i="15" s="1"/>
  <c r="A4314" i="15" s="1"/>
  <c r="A4315" i="15" s="1"/>
  <c r="A4316" i="15" s="1"/>
  <c r="A4317" i="15" s="1"/>
  <c r="A4318" i="15" s="1"/>
  <c r="A4319" i="15" s="1"/>
  <c r="A4320" i="15" s="1"/>
  <c r="A4321" i="15" s="1"/>
  <c r="A4322" i="15" s="1"/>
  <c r="A4323" i="15" s="1"/>
  <c r="A4324" i="15" s="1"/>
  <c r="A4325" i="15" s="1"/>
  <c r="A4326" i="15" s="1"/>
  <c r="A4327" i="15" s="1"/>
  <c r="A4328" i="15" s="1"/>
  <c r="A4329" i="15" s="1"/>
  <c r="A4330" i="15" s="1"/>
  <c r="A4331" i="15" s="1"/>
  <c r="A4332" i="15" s="1"/>
  <c r="A4333" i="15" s="1"/>
  <c r="A4334" i="15" s="1"/>
  <c r="A4335" i="15" s="1"/>
  <c r="A4336" i="15" s="1"/>
  <c r="A4337" i="15" s="1"/>
  <c r="A4338" i="15" s="1"/>
  <c r="A4339" i="15" s="1"/>
  <c r="A4340" i="15" s="1"/>
  <c r="A4341" i="15" s="1"/>
  <c r="A4342" i="15" s="1"/>
  <c r="A4343" i="15" s="1"/>
  <c r="A4344" i="15" s="1"/>
  <c r="A4345" i="15" s="1"/>
  <c r="A4346" i="15" s="1"/>
  <c r="A4347" i="15" s="1"/>
  <c r="A4348" i="15" s="1"/>
  <c r="A4349" i="15" s="1"/>
  <c r="A4350" i="15" s="1"/>
  <c r="A4351" i="15" s="1"/>
  <c r="A4352" i="15" s="1"/>
  <c r="A4353" i="15" s="1"/>
  <c r="A4354" i="15" s="1"/>
  <c r="A4355" i="15" s="1"/>
  <c r="A4356" i="15" s="1"/>
  <c r="A4357" i="15" s="1"/>
  <c r="A4358" i="15" s="1"/>
  <c r="A4359" i="15" s="1"/>
  <c r="A4360" i="15" s="1"/>
  <c r="A4361" i="15" s="1"/>
  <c r="A4362" i="15" s="1"/>
  <c r="A4363" i="15" s="1"/>
  <c r="A4364" i="15" s="1"/>
  <c r="A4365" i="15" s="1"/>
  <c r="A4366" i="15" s="1"/>
  <c r="A4367" i="15" s="1"/>
  <c r="A4368" i="15" s="1"/>
  <c r="A4369" i="15" s="1"/>
  <c r="A4370" i="15" s="1"/>
  <c r="A4371" i="15" s="1"/>
  <c r="A4372" i="15" s="1"/>
  <c r="A4373" i="15" s="1"/>
  <c r="A4374" i="15" s="1"/>
  <c r="A4375" i="15" s="1"/>
  <c r="A4376" i="15" s="1"/>
  <c r="A4377" i="15" s="1"/>
  <c r="A4378" i="15" s="1"/>
  <c r="A4379" i="15" s="1"/>
  <c r="A4380" i="15" s="1"/>
  <c r="A4381" i="15" s="1"/>
  <c r="A4382" i="15" s="1"/>
  <c r="A4383" i="15" s="1"/>
  <c r="A4384" i="15" s="1"/>
  <c r="A4385" i="15" s="1"/>
  <c r="A4386" i="15" s="1"/>
  <c r="A4387" i="15" s="1"/>
  <c r="A4388" i="15" s="1"/>
  <c r="A4389" i="15" s="1"/>
  <c r="A4390" i="15" s="1"/>
  <c r="A4391" i="15" s="1"/>
  <c r="A4392" i="15" s="1"/>
  <c r="A4393" i="15" s="1"/>
  <c r="A4394" i="15" s="1"/>
  <c r="A4395" i="15" s="1"/>
  <c r="A4396" i="15" s="1"/>
  <c r="A4397" i="15" s="1"/>
  <c r="A4398" i="15" s="1"/>
  <c r="A4399" i="15" s="1"/>
  <c r="A4400" i="15" s="1"/>
  <c r="A4401" i="15" s="1"/>
  <c r="A4402" i="15" s="1"/>
  <c r="A4403" i="15" s="1"/>
  <c r="A4404" i="15" s="1"/>
  <c r="A4405" i="15" s="1"/>
  <c r="A4406" i="15" s="1"/>
  <c r="A4407" i="15" s="1"/>
  <c r="A4408" i="15" s="1"/>
  <c r="A4409" i="15" s="1"/>
  <c r="A4410" i="15" s="1"/>
  <c r="A4411" i="15" s="1"/>
  <c r="A4412" i="15" s="1"/>
  <c r="A4413" i="15" s="1"/>
  <c r="A4414" i="15" s="1"/>
  <c r="A4415" i="15" s="1"/>
  <c r="A4416" i="15" s="1"/>
  <c r="A4417" i="15" s="1"/>
  <c r="A4418" i="15" s="1"/>
  <c r="A4419" i="15" s="1"/>
  <c r="A4420" i="15" s="1"/>
  <c r="A4421" i="15" s="1"/>
  <c r="A4422" i="15" s="1"/>
  <c r="A4423" i="15" s="1"/>
  <c r="A4424" i="15" s="1"/>
  <c r="A4425" i="15" s="1"/>
  <c r="A4426" i="15" s="1"/>
  <c r="A4427" i="15" s="1"/>
  <c r="A4428" i="15" s="1"/>
  <c r="A4429" i="15" s="1"/>
  <c r="A4430" i="15" s="1"/>
  <c r="A4431" i="15" s="1"/>
  <c r="A4432" i="15" s="1"/>
  <c r="A4433" i="15" s="1"/>
  <c r="A4434" i="15" s="1"/>
  <c r="A4435" i="15" s="1"/>
  <c r="A4436" i="15" s="1"/>
  <c r="A4437" i="15" s="1"/>
  <c r="A4438" i="15" s="1"/>
  <c r="A4439" i="15" s="1"/>
  <c r="A4440" i="15" s="1"/>
  <c r="A4441" i="15" s="1"/>
  <c r="A4442" i="15" s="1"/>
  <c r="A4443" i="15" s="1"/>
  <c r="A4444" i="15" s="1"/>
  <c r="A4445" i="15" s="1"/>
  <c r="A4446" i="15" s="1"/>
  <c r="A4447" i="15" s="1"/>
  <c r="A4448" i="15" s="1"/>
  <c r="A4449" i="15" s="1"/>
  <c r="A4450" i="15" s="1"/>
  <c r="A4451" i="15" s="1"/>
  <c r="A4452" i="15" s="1"/>
  <c r="A4453" i="15" s="1"/>
  <c r="A4454" i="15" s="1"/>
  <c r="A4455" i="15" s="1"/>
  <c r="A4456" i="15" s="1"/>
  <c r="A4457" i="15" s="1"/>
  <c r="A4458" i="15" s="1"/>
  <c r="A4459" i="15" s="1"/>
  <c r="A4460" i="15" s="1"/>
  <c r="A4461" i="15" s="1"/>
  <c r="A4462" i="15" s="1"/>
  <c r="A4463" i="15" s="1"/>
  <c r="A4464" i="15" s="1"/>
  <c r="A4465" i="15" s="1"/>
  <c r="A4466" i="15" s="1"/>
  <c r="A4467" i="15" s="1"/>
  <c r="A4468" i="15" s="1"/>
  <c r="A4469" i="15" s="1"/>
  <c r="A4470" i="15" s="1"/>
  <c r="A4471" i="15" s="1"/>
  <c r="A4472" i="15" s="1"/>
  <c r="A4473" i="15" s="1"/>
  <c r="A4474" i="15" s="1"/>
  <c r="A4475" i="15" s="1"/>
  <c r="A4476" i="15" s="1"/>
  <c r="A4477" i="15" s="1"/>
  <c r="A4478" i="15" s="1"/>
  <c r="A4479" i="15" s="1"/>
  <c r="A4480" i="15" s="1"/>
  <c r="A4481" i="15" s="1"/>
  <c r="A4482" i="15" s="1"/>
  <c r="A4483" i="15" s="1"/>
  <c r="A4484" i="15" s="1"/>
  <c r="A4485" i="15" s="1"/>
  <c r="A4486" i="15" s="1"/>
  <c r="A4487" i="15" s="1"/>
  <c r="A4488" i="15" s="1"/>
  <c r="A4489" i="15" s="1"/>
  <c r="A4490" i="15" s="1"/>
  <c r="A4491" i="15" s="1"/>
  <c r="A4492" i="15" s="1"/>
  <c r="A4493" i="15" s="1"/>
  <c r="A4494" i="15" s="1"/>
  <c r="A4495" i="15" s="1"/>
  <c r="A4496" i="15" s="1"/>
  <c r="A4497" i="15" s="1"/>
  <c r="A4498" i="15" s="1"/>
  <c r="A4499" i="15" s="1"/>
  <c r="A4500" i="15" s="1"/>
  <c r="A4501" i="15" s="1"/>
  <c r="A4502" i="15" s="1"/>
  <c r="A4503" i="15" s="1"/>
  <c r="A4504" i="15" s="1"/>
  <c r="A4505" i="15" s="1"/>
  <c r="A4506" i="15" s="1"/>
  <c r="A4507" i="15" s="1"/>
  <c r="A4508" i="15" s="1"/>
  <c r="A4509" i="15" s="1"/>
  <c r="A4510" i="15" s="1"/>
  <c r="A4511" i="15" s="1"/>
  <c r="A4512" i="15" s="1"/>
  <c r="A4513" i="15" s="1"/>
  <c r="A4514" i="15" s="1"/>
  <c r="A4515" i="15" s="1"/>
  <c r="A4516" i="15" s="1"/>
  <c r="A4517" i="15" s="1"/>
  <c r="A4518" i="15" s="1"/>
  <c r="A4519" i="15" s="1"/>
  <c r="A4520" i="15" s="1"/>
  <c r="A4521" i="15" s="1"/>
  <c r="A4522" i="15" s="1"/>
  <c r="A4523" i="15" s="1"/>
  <c r="A4524" i="15" s="1"/>
  <c r="A4525" i="15" s="1"/>
  <c r="A4526" i="15" s="1"/>
  <c r="A4527" i="15" s="1"/>
  <c r="A4528" i="15" s="1"/>
  <c r="A4529" i="15" s="1"/>
  <c r="A4530" i="15" s="1"/>
  <c r="A4531" i="15" s="1"/>
  <c r="A4532" i="15" s="1"/>
  <c r="A4533" i="15" s="1"/>
  <c r="A4534" i="15" s="1"/>
  <c r="A4535" i="15" s="1"/>
  <c r="A4536" i="15" s="1"/>
  <c r="A4537" i="15" s="1"/>
  <c r="A4538" i="15" s="1"/>
  <c r="A4539" i="15" s="1"/>
  <c r="A4540" i="15" s="1"/>
  <c r="A4541" i="15" s="1"/>
  <c r="A4542" i="15" s="1"/>
  <c r="A4543" i="15" s="1"/>
  <c r="A4544" i="15" s="1"/>
  <c r="A4545" i="15" s="1"/>
  <c r="A4546" i="15" s="1"/>
  <c r="A4547" i="15" s="1"/>
  <c r="A4548" i="15" s="1"/>
  <c r="A4549" i="15" s="1"/>
  <c r="A4550" i="15" s="1"/>
  <c r="A4551" i="15" s="1"/>
  <c r="A4552" i="15" s="1"/>
  <c r="A4553" i="15" s="1"/>
  <c r="A4554" i="15" s="1"/>
  <c r="A4555" i="15" s="1"/>
  <c r="A4556" i="15" s="1"/>
  <c r="A4557" i="15" s="1"/>
  <c r="A4558" i="15" s="1"/>
  <c r="A4559" i="15" s="1"/>
  <c r="A4560" i="15" s="1"/>
  <c r="A4561" i="15" s="1"/>
  <c r="A4562" i="15" s="1"/>
  <c r="A4563" i="15" s="1"/>
  <c r="A4564" i="15" s="1"/>
  <c r="A4565" i="15" s="1"/>
  <c r="A4566" i="15" s="1"/>
  <c r="A4567" i="15" s="1"/>
  <c r="A4568" i="15" s="1"/>
  <c r="A4569" i="15" s="1"/>
  <c r="A4570" i="15" s="1"/>
  <c r="A4571" i="15" s="1"/>
  <c r="A4572" i="15" s="1"/>
  <c r="A4573" i="15" s="1"/>
  <c r="A4574" i="15" s="1"/>
  <c r="A4575" i="15" s="1"/>
  <c r="A4576" i="15" s="1"/>
  <c r="A4577" i="15" s="1"/>
  <c r="A4578" i="15" s="1"/>
  <c r="A4579" i="15" s="1"/>
  <c r="A4580" i="15" s="1"/>
  <c r="A4581" i="15" s="1"/>
  <c r="A4582" i="15" s="1"/>
  <c r="A4583" i="15" s="1"/>
  <c r="A4584" i="15" s="1"/>
  <c r="A4585" i="15" s="1"/>
  <c r="A4586" i="15" s="1"/>
  <c r="A4587" i="15" s="1"/>
  <c r="A4588" i="15" s="1"/>
  <c r="A4589" i="15" s="1"/>
  <c r="A4590" i="15" s="1"/>
  <c r="A4591" i="15" s="1"/>
  <c r="A4592" i="15" s="1"/>
  <c r="A4593" i="15" s="1"/>
  <c r="A4594" i="15" s="1"/>
  <c r="A4595" i="15" s="1"/>
  <c r="A4596" i="15" s="1"/>
  <c r="A4597" i="15" s="1"/>
  <c r="A4598" i="15" s="1"/>
  <c r="A4599" i="15" s="1"/>
  <c r="A4600" i="15" s="1"/>
  <c r="A4601" i="15" s="1"/>
  <c r="A4602" i="15" s="1"/>
  <c r="A4603" i="15" s="1"/>
  <c r="A4604" i="15" s="1"/>
  <c r="A4605" i="15" s="1"/>
  <c r="A4606" i="15" s="1"/>
  <c r="A4607" i="15" s="1"/>
  <c r="A4608" i="15" s="1"/>
  <c r="A4609" i="15" s="1"/>
  <c r="A4610" i="15" s="1"/>
  <c r="A4611" i="15" s="1"/>
  <c r="A4612" i="15" s="1"/>
  <c r="A4613" i="15" s="1"/>
  <c r="A4614" i="15" s="1"/>
  <c r="A4615" i="15" s="1"/>
  <c r="A4616" i="15" s="1"/>
  <c r="A4617" i="15" s="1"/>
  <c r="A4618" i="15" s="1"/>
  <c r="A4619" i="15" s="1"/>
  <c r="A4620" i="15" s="1"/>
  <c r="A4621" i="15" s="1"/>
  <c r="A4622" i="15" s="1"/>
  <c r="A4623" i="15" s="1"/>
  <c r="A4624" i="15" s="1"/>
  <c r="A4625" i="15" s="1"/>
  <c r="A4626" i="15" s="1"/>
  <c r="A4627" i="15" s="1"/>
  <c r="A4628" i="15" s="1"/>
  <c r="A4629" i="15" s="1"/>
  <c r="A4630" i="15" s="1"/>
  <c r="A4631" i="15" s="1"/>
  <c r="A4632" i="15" s="1"/>
  <c r="A4633" i="15" s="1"/>
  <c r="A4634" i="15" s="1"/>
  <c r="A4635" i="15" s="1"/>
  <c r="A4636" i="15" s="1"/>
  <c r="A4637" i="15" s="1"/>
  <c r="A4638" i="15" s="1"/>
  <c r="A4639" i="15" s="1"/>
  <c r="A4640" i="15" s="1"/>
  <c r="A4641" i="15" s="1"/>
  <c r="A4642" i="15" s="1"/>
  <c r="A4643" i="15" s="1"/>
  <c r="A4644" i="15" s="1"/>
  <c r="A4645" i="15" s="1"/>
  <c r="A4646" i="15" s="1"/>
  <c r="A4647" i="15" s="1"/>
  <c r="A4648" i="15" s="1"/>
  <c r="A4649" i="15" s="1"/>
  <c r="A4650" i="15" s="1"/>
  <c r="A4651" i="15" s="1"/>
  <c r="A4652" i="15" s="1"/>
  <c r="A4653" i="15" s="1"/>
  <c r="A4654" i="15" s="1"/>
  <c r="A4655" i="15" s="1"/>
  <c r="A4656" i="15" s="1"/>
  <c r="A4657" i="15" s="1"/>
  <c r="A4658" i="15" s="1"/>
  <c r="A4659" i="15" s="1"/>
  <c r="A4660" i="15" s="1"/>
  <c r="A4661" i="15" s="1"/>
  <c r="A4662" i="15" s="1"/>
  <c r="A4663" i="15" s="1"/>
  <c r="A4664" i="15" s="1"/>
  <c r="A4665" i="15" s="1"/>
  <c r="A4666" i="15" s="1"/>
  <c r="A4667" i="15" s="1"/>
  <c r="A4668" i="15" s="1"/>
  <c r="A4669" i="15" s="1"/>
  <c r="A4670" i="15" s="1"/>
  <c r="A4671" i="15" s="1"/>
  <c r="A4672" i="15" s="1"/>
  <c r="A4673" i="15" s="1"/>
  <c r="A4674" i="15" s="1"/>
  <c r="A4675" i="15" s="1"/>
  <c r="A4676" i="15" s="1"/>
  <c r="A4677" i="15" s="1"/>
  <c r="A4678" i="15" s="1"/>
  <c r="A4679" i="15" s="1"/>
  <c r="A4680" i="15" s="1"/>
  <c r="A4681" i="15" s="1"/>
  <c r="A4682" i="15" s="1"/>
  <c r="A4683" i="15" s="1"/>
  <c r="A4684" i="15" s="1"/>
  <c r="A4685" i="15" s="1"/>
  <c r="A4686" i="15" s="1"/>
  <c r="A4687" i="15" s="1"/>
  <c r="A4688" i="15" s="1"/>
  <c r="A4689" i="15" s="1"/>
  <c r="A4690" i="15" s="1"/>
  <c r="A4691" i="15" s="1"/>
  <c r="A4692" i="15" s="1"/>
  <c r="A4693" i="15" s="1"/>
  <c r="A4694" i="15" s="1"/>
  <c r="A4695" i="15" s="1"/>
  <c r="A4696" i="15" s="1"/>
  <c r="A4697" i="15" s="1"/>
  <c r="A4698" i="15" s="1"/>
  <c r="A4699" i="15" s="1"/>
  <c r="A4700" i="15" s="1"/>
  <c r="A4701" i="15" s="1"/>
  <c r="A4702" i="15" s="1"/>
  <c r="A4703" i="15" s="1"/>
  <c r="A4704" i="15" s="1"/>
  <c r="A4705" i="15" s="1"/>
  <c r="A4706" i="15" s="1"/>
  <c r="A4707" i="15" s="1"/>
  <c r="A4708" i="15" s="1"/>
  <c r="A4709" i="15" s="1"/>
  <c r="A4710" i="15" s="1"/>
  <c r="A4711" i="15" s="1"/>
  <c r="A4712" i="15" s="1"/>
  <c r="A4713" i="15" s="1"/>
  <c r="A4714" i="15" s="1"/>
  <c r="A4715" i="15" s="1"/>
  <c r="A4716" i="15" s="1"/>
  <c r="A4717" i="15" s="1"/>
  <c r="A4718" i="15" s="1"/>
  <c r="A4719" i="15" s="1"/>
  <c r="A4720" i="15" s="1"/>
  <c r="A4721" i="15" s="1"/>
  <c r="A4722" i="15" s="1"/>
  <c r="A4723" i="15" s="1"/>
  <c r="A4724" i="15" s="1"/>
  <c r="A4725" i="15" s="1"/>
  <c r="A4726" i="15" s="1"/>
  <c r="A4727" i="15" s="1"/>
  <c r="A4728" i="15" s="1"/>
  <c r="A4729" i="15" s="1"/>
  <c r="A4730" i="15" s="1"/>
  <c r="A4731" i="15" s="1"/>
  <c r="A4732" i="15" s="1"/>
  <c r="A4733" i="15" s="1"/>
  <c r="A4734" i="15" s="1"/>
  <c r="A4735" i="15" s="1"/>
  <c r="A4736" i="15" s="1"/>
  <c r="A4737" i="15" s="1"/>
  <c r="A4738" i="15" s="1"/>
  <c r="A4739" i="15" s="1"/>
  <c r="A4740" i="15" s="1"/>
  <c r="A4741" i="15" s="1"/>
  <c r="A4742" i="15" s="1"/>
  <c r="A4743" i="15" s="1"/>
  <c r="A4744" i="15" s="1"/>
  <c r="A4745" i="15" s="1"/>
  <c r="A4746" i="15" s="1"/>
  <c r="A4747" i="15" s="1"/>
  <c r="A4748" i="15" s="1"/>
  <c r="A4749" i="15" s="1"/>
  <c r="A4750" i="15" s="1"/>
  <c r="A4751" i="15" s="1"/>
  <c r="A4752" i="15" s="1"/>
  <c r="A4753" i="15" s="1"/>
  <c r="A4754" i="15" s="1"/>
  <c r="A4755" i="15" s="1"/>
  <c r="A4756" i="15" s="1"/>
  <c r="A4757" i="15" s="1"/>
  <c r="A4758" i="15" s="1"/>
  <c r="A4759" i="15" s="1"/>
  <c r="A4760" i="15" s="1"/>
  <c r="A4761" i="15" s="1"/>
  <c r="A4762" i="15" s="1"/>
  <c r="A4763" i="15" s="1"/>
  <c r="A4764" i="15" s="1"/>
  <c r="A4765" i="15" s="1"/>
  <c r="A4766" i="15" s="1"/>
  <c r="A4767" i="15" s="1"/>
  <c r="A4768" i="15" s="1"/>
  <c r="A4769" i="15" s="1"/>
  <c r="A4770" i="15" s="1"/>
  <c r="A4771" i="15" s="1"/>
  <c r="A4772" i="15" s="1"/>
  <c r="A4773" i="15" s="1"/>
  <c r="A4774" i="15" s="1"/>
  <c r="A4775" i="15" s="1"/>
  <c r="A4776" i="15" s="1"/>
  <c r="A4777" i="15" s="1"/>
  <c r="A4778" i="15" s="1"/>
  <c r="A4779" i="15" s="1"/>
  <c r="A4780" i="15" s="1"/>
  <c r="A4781" i="15" s="1"/>
  <c r="A4782" i="15" s="1"/>
  <c r="A4783" i="15" s="1"/>
  <c r="A4784" i="15" s="1"/>
  <c r="A4785" i="15" s="1"/>
  <c r="A4786" i="15" s="1"/>
  <c r="A4787" i="15" s="1"/>
  <c r="A4788" i="15" s="1"/>
  <c r="A4789" i="15" s="1"/>
  <c r="A4790" i="15" s="1"/>
  <c r="A4791" i="15" s="1"/>
  <c r="A4792" i="15" s="1"/>
  <c r="A4793" i="15" s="1"/>
  <c r="A4794" i="15" s="1"/>
  <c r="A4795" i="15" s="1"/>
  <c r="A4796" i="15" s="1"/>
  <c r="A4797" i="15" s="1"/>
  <c r="A4798" i="15" s="1"/>
  <c r="A4799" i="15" s="1"/>
  <c r="A4800" i="15" s="1"/>
  <c r="A4801" i="15" s="1"/>
  <c r="A4802" i="15" s="1"/>
  <c r="A4803" i="15" s="1"/>
  <c r="A4804" i="15" s="1"/>
  <c r="A4805" i="15" s="1"/>
  <c r="A4806" i="15" s="1"/>
  <c r="A4807" i="15" s="1"/>
  <c r="A4808" i="15" s="1"/>
  <c r="A4809" i="15" s="1"/>
  <c r="A4810" i="15" s="1"/>
  <c r="A4811" i="15" s="1"/>
  <c r="A4812" i="15" s="1"/>
  <c r="A4813" i="15" s="1"/>
  <c r="A4814" i="15" s="1"/>
  <c r="A4815" i="15" s="1"/>
  <c r="A4816" i="15" s="1"/>
  <c r="A4817" i="15" s="1"/>
  <c r="A4818" i="15" s="1"/>
  <c r="A4819" i="15" s="1"/>
  <c r="A4820" i="15" s="1"/>
  <c r="A4821" i="15" s="1"/>
  <c r="A4822" i="15" s="1"/>
  <c r="A4823" i="15" s="1"/>
  <c r="A4824" i="15" s="1"/>
  <c r="A4825" i="15" s="1"/>
  <c r="A4826" i="15" s="1"/>
  <c r="A4827" i="15" s="1"/>
  <c r="A4828" i="15" s="1"/>
  <c r="A4829" i="15" s="1"/>
  <c r="A4830" i="15" s="1"/>
  <c r="A4831" i="15" s="1"/>
  <c r="A4832" i="15" s="1"/>
  <c r="A4833" i="15" s="1"/>
  <c r="A4834" i="15" s="1"/>
  <c r="A4835" i="15" s="1"/>
  <c r="A4836" i="15" s="1"/>
  <c r="A4837" i="15" s="1"/>
  <c r="A4838" i="15" s="1"/>
  <c r="A4839" i="15" s="1"/>
  <c r="A4840" i="15" s="1"/>
  <c r="A4841" i="15" s="1"/>
  <c r="A4842" i="15" s="1"/>
  <c r="A4843" i="15" s="1"/>
  <c r="A4844" i="15" s="1"/>
  <c r="A4845" i="15" s="1"/>
  <c r="A4846" i="15" s="1"/>
  <c r="A4847" i="15" s="1"/>
  <c r="A4848" i="15" s="1"/>
  <c r="A4849" i="15" s="1"/>
  <c r="A4850" i="15" s="1"/>
  <c r="A4851" i="15" s="1"/>
  <c r="A4852" i="15" s="1"/>
  <c r="A4853" i="15" s="1"/>
  <c r="A4854" i="15" s="1"/>
  <c r="A4855" i="15" s="1"/>
  <c r="A4856" i="15" s="1"/>
  <c r="A4857" i="15" s="1"/>
  <c r="A4858" i="15" s="1"/>
  <c r="A4859" i="15" s="1"/>
  <c r="A4860" i="15" s="1"/>
  <c r="A4861" i="15" s="1"/>
  <c r="A4862" i="15" s="1"/>
  <c r="A4863" i="15" s="1"/>
  <c r="A4864" i="15" s="1"/>
  <c r="A4865" i="15" s="1"/>
  <c r="A4866" i="15" s="1"/>
  <c r="A4867" i="15" s="1"/>
  <c r="A4868" i="15" s="1"/>
  <c r="A4869" i="15" s="1"/>
  <c r="A4870" i="15" s="1"/>
  <c r="A4871" i="15" s="1"/>
  <c r="A4872" i="15" s="1"/>
  <c r="A4873" i="15" s="1"/>
  <c r="A4874" i="15" s="1"/>
  <c r="A4875" i="15" s="1"/>
  <c r="A4876" i="15" s="1"/>
  <c r="A4877" i="15" s="1"/>
  <c r="A4878" i="15" s="1"/>
  <c r="A4879" i="15" s="1"/>
  <c r="A4880" i="15" s="1"/>
  <c r="A4881" i="15" s="1"/>
  <c r="A4882" i="15" s="1"/>
  <c r="A4883" i="15" s="1"/>
  <c r="A4884" i="15" s="1"/>
  <c r="A4885" i="15" s="1"/>
  <c r="A4886" i="15" s="1"/>
  <c r="A4887" i="15" s="1"/>
  <c r="A4888" i="15" s="1"/>
  <c r="A4889" i="15" s="1"/>
  <c r="A4890" i="15" s="1"/>
  <c r="A4891" i="15" s="1"/>
  <c r="A4892" i="15" s="1"/>
  <c r="A4893" i="15" s="1"/>
  <c r="A4894" i="15" s="1"/>
  <c r="A4895" i="15" s="1"/>
  <c r="A4896" i="15" s="1"/>
  <c r="A4897" i="15" s="1"/>
  <c r="A4898" i="15" s="1"/>
  <c r="A4899" i="15" s="1"/>
  <c r="A4900" i="15" s="1"/>
  <c r="A4901" i="15" s="1"/>
  <c r="A4902" i="15" s="1"/>
  <c r="A4903" i="15" s="1"/>
  <c r="A4904" i="15" s="1"/>
  <c r="A4905" i="15" s="1"/>
  <c r="A4906" i="15" s="1"/>
  <c r="A4907" i="15" s="1"/>
  <c r="A4908" i="15" s="1"/>
  <c r="A4909" i="15" s="1"/>
  <c r="A4910" i="15" s="1"/>
  <c r="A4911" i="15" s="1"/>
  <c r="A4912" i="15" s="1"/>
  <c r="A4913" i="15" s="1"/>
  <c r="A4914" i="15" s="1"/>
  <c r="A4915" i="15" s="1"/>
  <c r="A4916" i="15" s="1"/>
  <c r="A4917" i="15" s="1"/>
  <c r="A4918" i="15" s="1"/>
  <c r="A4919" i="15" s="1"/>
  <c r="A4920" i="15" s="1"/>
  <c r="A4921" i="15" s="1"/>
  <c r="A4922" i="15" s="1"/>
  <c r="A4923" i="15" s="1"/>
  <c r="A4924" i="15" s="1"/>
  <c r="A4925" i="15" s="1"/>
  <c r="A4926" i="15" s="1"/>
  <c r="A4927" i="15" s="1"/>
  <c r="A4928" i="15" s="1"/>
  <c r="A4929" i="15" s="1"/>
  <c r="A4930" i="15" s="1"/>
  <c r="A4931" i="15" s="1"/>
  <c r="A4932" i="15" s="1"/>
  <c r="A4933" i="15" s="1"/>
  <c r="A4934" i="15" s="1"/>
  <c r="A4935" i="15" s="1"/>
  <c r="A4936" i="15" s="1"/>
  <c r="A4937" i="15" s="1"/>
  <c r="A4938" i="15" s="1"/>
  <c r="A4939" i="15" s="1"/>
  <c r="A4940" i="15" s="1"/>
  <c r="A4941" i="15" s="1"/>
  <c r="A4942" i="15" s="1"/>
  <c r="A4943" i="15" s="1"/>
  <c r="A4944" i="15" s="1"/>
  <c r="A4945" i="15" s="1"/>
  <c r="A4946" i="15" s="1"/>
  <c r="A4947" i="15" s="1"/>
  <c r="A4948" i="15" s="1"/>
  <c r="A4949" i="15" s="1"/>
  <c r="A4950" i="15" s="1"/>
  <c r="A4951" i="15" s="1"/>
  <c r="A4952" i="15" s="1"/>
  <c r="A4953" i="15" s="1"/>
  <c r="A4954" i="15" s="1"/>
  <c r="A4955" i="15" s="1"/>
  <c r="A4956" i="15" s="1"/>
  <c r="A4957" i="15" s="1"/>
  <c r="A4958" i="15" s="1"/>
  <c r="A4959" i="15" s="1"/>
  <c r="A4960" i="15" s="1"/>
  <c r="A4961" i="15" s="1"/>
  <c r="A4962" i="15" s="1"/>
  <c r="A4963" i="15" s="1"/>
  <c r="A4964" i="15" s="1"/>
  <c r="A4965" i="15" s="1"/>
  <c r="A4966" i="15" s="1"/>
  <c r="A4967" i="15" s="1"/>
  <c r="A4968" i="15" s="1"/>
  <c r="A4969" i="15" s="1"/>
  <c r="A4970" i="15" s="1"/>
  <c r="A4971" i="15" s="1"/>
  <c r="A4972" i="15" s="1"/>
  <c r="A4973" i="15" s="1"/>
  <c r="A4974" i="15" s="1"/>
  <c r="A4975" i="15" s="1"/>
  <c r="A4976" i="15" s="1"/>
  <c r="A4977" i="15" s="1"/>
  <c r="A4978" i="15" s="1"/>
  <c r="A4979" i="15" s="1"/>
  <c r="A4980" i="15" s="1"/>
  <c r="A4981" i="15" s="1"/>
  <c r="A4982" i="15" s="1"/>
  <c r="A4983" i="15" s="1"/>
  <c r="A4984" i="15" s="1"/>
  <c r="A4985" i="15" s="1"/>
  <c r="A4986" i="15" s="1"/>
  <c r="A4987" i="15" s="1"/>
  <c r="A4988" i="15" s="1"/>
  <c r="A4989" i="15" s="1"/>
  <c r="A4990" i="15" s="1"/>
  <c r="A4991" i="15" s="1"/>
  <c r="A4992" i="15" s="1"/>
  <c r="A4993" i="15" s="1"/>
  <c r="A4994" i="15" s="1"/>
  <c r="A4995" i="15" s="1"/>
  <c r="A4996" i="15" s="1"/>
  <c r="A4997" i="15" s="1"/>
  <c r="A4998" i="15" s="1"/>
  <c r="A4999" i="15" s="1"/>
  <c r="A5000" i="15" s="1"/>
  <c r="A5001" i="15" s="1"/>
  <c r="A5002" i="15" s="1"/>
  <c r="A5003" i="15" s="1"/>
  <c r="A5004" i="15" s="1"/>
  <c r="A5005" i="15" s="1"/>
  <c r="A5006" i="15" s="1"/>
  <c r="A5007" i="15" s="1"/>
  <c r="A5008" i="15" s="1"/>
  <c r="A5009" i="15" s="1"/>
  <c r="A5010" i="15" s="1"/>
  <c r="A5011" i="15" s="1"/>
  <c r="A5012" i="15" s="1"/>
  <c r="A5013" i="15" s="1"/>
  <c r="A5014" i="15" s="1"/>
  <c r="A5015" i="15" s="1"/>
  <c r="A5016" i="15" s="1"/>
  <c r="A5017" i="15" s="1"/>
  <c r="A5018" i="15" s="1"/>
  <c r="A5019" i="15" s="1"/>
  <c r="A5020" i="15" s="1"/>
  <c r="A5021" i="15" s="1"/>
  <c r="A5022" i="15" s="1"/>
  <c r="A5023" i="15" s="1"/>
  <c r="A5024" i="15" s="1"/>
  <c r="A5025" i="15" s="1"/>
  <c r="A5026" i="15" s="1"/>
  <c r="A5027" i="15" s="1"/>
  <c r="A5028" i="15" s="1"/>
  <c r="A5029" i="15" s="1"/>
  <c r="A5030" i="15" s="1"/>
  <c r="A5031" i="15" s="1"/>
  <c r="A5032" i="15" s="1"/>
  <c r="A5033" i="15" s="1"/>
  <c r="A5034" i="15" s="1"/>
  <c r="A5035" i="15" s="1"/>
  <c r="A5036" i="15" s="1"/>
  <c r="A5037" i="15" s="1"/>
  <c r="A5038" i="15" s="1"/>
  <c r="A5039" i="15" s="1"/>
  <c r="A5040" i="15" s="1"/>
  <c r="A5041" i="15" s="1"/>
  <c r="A5042" i="15" s="1"/>
  <c r="A5043" i="15" s="1"/>
  <c r="A5044" i="15" s="1"/>
  <c r="A5045" i="15" s="1"/>
  <c r="A5046" i="15" s="1"/>
  <c r="A5047" i="15" s="1"/>
  <c r="A5048" i="15" s="1"/>
  <c r="A5049" i="15" s="1"/>
  <c r="A5050" i="15" s="1"/>
  <c r="A5051" i="15" s="1"/>
  <c r="A5052" i="15" s="1"/>
  <c r="A5053" i="15" s="1"/>
  <c r="A5054" i="15" s="1"/>
  <c r="A5055" i="15" s="1"/>
  <c r="A5056" i="15" s="1"/>
  <c r="A5057" i="15" s="1"/>
  <c r="A5058" i="15" s="1"/>
  <c r="A5059" i="15" s="1"/>
  <c r="A5060" i="15" s="1"/>
  <c r="A5061" i="15" s="1"/>
  <c r="A5062" i="15" s="1"/>
  <c r="A5063" i="15" s="1"/>
  <c r="A5064" i="15" s="1"/>
  <c r="A5065" i="15" s="1"/>
  <c r="A5066" i="15" s="1"/>
  <c r="A5067" i="15" s="1"/>
  <c r="A5068" i="15" s="1"/>
  <c r="A5069" i="15" s="1"/>
  <c r="A5070" i="15" s="1"/>
  <c r="A5071" i="15" s="1"/>
  <c r="A5072" i="15" s="1"/>
  <c r="A5073" i="15" s="1"/>
  <c r="A5074" i="15" s="1"/>
  <c r="A5075" i="15" s="1"/>
  <c r="A5076" i="15" s="1"/>
  <c r="A5077" i="15" s="1"/>
  <c r="A5078" i="15" s="1"/>
  <c r="A5079" i="15" s="1"/>
  <c r="A5080" i="15" s="1"/>
  <c r="A5081" i="15" s="1"/>
  <c r="A5082" i="15" s="1"/>
  <c r="A5083" i="15" s="1"/>
  <c r="A5084" i="15" s="1"/>
  <c r="A5085" i="15" s="1"/>
  <c r="A5086" i="15" s="1"/>
  <c r="A5087" i="15" s="1"/>
  <c r="A5088" i="15" s="1"/>
  <c r="A5089" i="15" s="1"/>
  <c r="A5090" i="15" s="1"/>
  <c r="A5091" i="15" s="1"/>
  <c r="A5092" i="15" s="1"/>
  <c r="A5093" i="15" s="1"/>
  <c r="A5094" i="15" s="1"/>
  <c r="A5095" i="15" s="1"/>
  <c r="A5096" i="15" s="1"/>
  <c r="A5097" i="15" s="1"/>
  <c r="A5098" i="15" s="1"/>
  <c r="A5099" i="15" s="1"/>
  <c r="A5100" i="15" s="1"/>
  <c r="A5101" i="15" s="1"/>
  <c r="A5102" i="15" s="1"/>
  <c r="A5103" i="15" s="1"/>
  <c r="A5104" i="15" s="1"/>
  <c r="A5105" i="15" s="1"/>
  <c r="A5106" i="15" s="1"/>
  <c r="A5107" i="15" s="1"/>
  <c r="A5108" i="15" s="1"/>
  <c r="A5109" i="15" s="1"/>
  <c r="A5110" i="15" s="1"/>
  <c r="A5111" i="15" s="1"/>
  <c r="A5112" i="15" s="1"/>
  <c r="A5113" i="15" s="1"/>
  <c r="A5114" i="15" s="1"/>
  <c r="A5115" i="15" s="1"/>
  <c r="A5116" i="15" s="1"/>
  <c r="A5117" i="15" s="1"/>
  <c r="A5118" i="15" s="1"/>
  <c r="A5119" i="15" s="1"/>
  <c r="A5120" i="15" s="1"/>
  <c r="A5121" i="15" s="1"/>
  <c r="A5122" i="15" s="1"/>
  <c r="A5123" i="15" s="1"/>
  <c r="A5124" i="15" s="1"/>
  <c r="A5125" i="15" s="1"/>
  <c r="A5126" i="15" s="1"/>
  <c r="A5127" i="15" s="1"/>
  <c r="A5128" i="15" s="1"/>
  <c r="A5129" i="15" s="1"/>
  <c r="A5130" i="15" s="1"/>
  <c r="A5131" i="15" s="1"/>
  <c r="A5132" i="15" s="1"/>
  <c r="A5133" i="15" s="1"/>
  <c r="A5134" i="15" s="1"/>
  <c r="A5135" i="15" s="1"/>
  <c r="A5136" i="15" s="1"/>
  <c r="A5137" i="15" s="1"/>
  <c r="A5138" i="15" s="1"/>
  <c r="A5139" i="15" s="1"/>
  <c r="A5140" i="15" s="1"/>
  <c r="A5141" i="15" s="1"/>
  <c r="A5142" i="15" s="1"/>
  <c r="A5143" i="15" s="1"/>
  <c r="A5144" i="15" s="1"/>
  <c r="A5145" i="15" s="1"/>
  <c r="A5146" i="15" s="1"/>
  <c r="A5147" i="15" s="1"/>
  <c r="A5148" i="15" s="1"/>
  <c r="A5149" i="15" s="1"/>
  <c r="A5150" i="15" s="1"/>
  <c r="A5151" i="15" s="1"/>
  <c r="A5152" i="15" s="1"/>
  <c r="A5153" i="15" s="1"/>
  <c r="A5154" i="15" s="1"/>
  <c r="A5155" i="15" s="1"/>
  <c r="A5156" i="15" s="1"/>
  <c r="A5157" i="15" s="1"/>
  <c r="A5158" i="15" s="1"/>
  <c r="A5159" i="15" s="1"/>
  <c r="A5160" i="15" s="1"/>
  <c r="A5161" i="15" s="1"/>
  <c r="A5162" i="15" s="1"/>
  <c r="A5163" i="15" s="1"/>
  <c r="A5164" i="15" s="1"/>
  <c r="A5165" i="15" s="1"/>
  <c r="A5166" i="15" s="1"/>
  <c r="A5167" i="15" s="1"/>
  <c r="A5168" i="15" s="1"/>
  <c r="A5169" i="15" s="1"/>
  <c r="A5170" i="15" s="1"/>
  <c r="A5171" i="15" s="1"/>
  <c r="A5172" i="15" s="1"/>
  <c r="A5173" i="15" s="1"/>
  <c r="A5174" i="15" s="1"/>
  <c r="A5175" i="15" s="1"/>
  <c r="A5176" i="15" s="1"/>
  <c r="A5177" i="15" s="1"/>
  <c r="A5178" i="15" s="1"/>
  <c r="A5179" i="15" s="1"/>
  <c r="A5180" i="15" s="1"/>
  <c r="A5181" i="15" s="1"/>
  <c r="A5182" i="15" s="1"/>
  <c r="A5183" i="15" s="1"/>
  <c r="A5184" i="15" s="1"/>
  <c r="A5185" i="15" s="1"/>
  <c r="A5186" i="15" s="1"/>
  <c r="A5187" i="15" s="1"/>
  <c r="A5188" i="15" s="1"/>
  <c r="A5189" i="15" s="1"/>
  <c r="A5190" i="15" s="1"/>
  <c r="A5191" i="15" s="1"/>
  <c r="A5192" i="15" s="1"/>
  <c r="A5193" i="15" s="1"/>
  <c r="A5194" i="15" s="1"/>
  <c r="A5195" i="15" s="1"/>
  <c r="A5196" i="15" s="1"/>
  <c r="A5197" i="15" s="1"/>
  <c r="A5198" i="15" s="1"/>
  <c r="A5199" i="15" s="1"/>
  <c r="A5200" i="15" s="1"/>
  <c r="A5201" i="15" s="1"/>
  <c r="A5202" i="15" s="1"/>
  <c r="A5203" i="15" s="1"/>
  <c r="A5204" i="15" s="1"/>
  <c r="A5205" i="15" s="1"/>
  <c r="A5206" i="15" s="1"/>
  <c r="A5207" i="15" s="1"/>
  <c r="A5208" i="15" s="1"/>
  <c r="A5209" i="15" s="1"/>
  <c r="A5210" i="15" s="1"/>
  <c r="A5211" i="15" s="1"/>
  <c r="A5212" i="15" s="1"/>
  <c r="A5213" i="15" s="1"/>
  <c r="A5214" i="15" s="1"/>
  <c r="A5215" i="15" s="1"/>
  <c r="A5216" i="15" s="1"/>
  <c r="A5217" i="15" s="1"/>
  <c r="A5218" i="15" s="1"/>
  <c r="A5219" i="15" s="1"/>
  <c r="A5220" i="15" s="1"/>
  <c r="A5221" i="15" s="1"/>
  <c r="A5222" i="15" s="1"/>
  <c r="A5223" i="15" s="1"/>
  <c r="A5224" i="15" s="1"/>
  <c r="A5225" i="15" s="1"/>
  <c r="A5226" i="15" s="1"/>
  <c r="A5227" i="15" s="1"/>
  <c r="A5228" i="15" s="1"/>
  <c r="A5229" i="15" s="1"/>
  <c r="A5230" i="15" s="1"/>
  <c r="A5231" i="15" s="1"/>
  <c r="A5232" i="15" s="1"/>
  <c r="A5233" i="15" s="1"/>
  <c r="A5234" i="15" s="1"/>
  <c r="A5235" i="15" s="1"/>
  <c r="A5236" i="15" s="1"/>
  <c r="A5237" i="15" s="1"/>
  <c r="A5238" i="15" s="1"/>
  <c r="A5239" i="15" s="1"/>
  <c r="A5240" i="15" s="1"/>
  <c r="A5241" i="15" s="1"/>
  <c r="A5242" i="15" s="1"/>
  <c r="A5243" i="15" s="1"/>
  <c r="A5244" i="15" s="1"/>
  <c r="A5245" i="15" s="1"/>
  <c r="A5246" i="15" s="1"/>
  <c r="A5247" i="15" s="1"/>
  <c r="A5248" i="15" s="1"/>
  <c r="A5249" i="15" s="1"/>
  <c r="A5250" i="15" s="1"/>
  <c r="A5251" i="15" s="1"/>
  <c r="A5252" i="15" s="1"/>
  <c r="A5253" i="15" s="1"/>
  <c r="A5254" i="15" s="1"/>
  <c r="A5255" i="15" s="1"/>
  <c r="A5256" i="15" s="1"/>
  <c r="A5257" i="15" s="1"/>
  <c r="A5258" i="15" s="1"/>
  <c r="A5259" i="15" s="1"/>
  <c r="A5260" i="15" s="1"/>
  <c r="A5261" i="15" s="1"/>
  <c r="A5262" i="15" s="1"/>
  <c r="A5263" i="15" s="1"/>
  <c r="A5264" i="15" s="1"/>
  <c r="A5265" i="15" s="1"/>
  <c r="A5266" i="15" s="1"/>
  <c r="A5267" i="15" s="1"/>
  <c r="A5268" i="15" s="1"/>
  <c r="A5269" i="15" s="1"/>
  <c r="A5270" i="15" s="1"/>
  <c r="A5271" i="15" s="1"/>
  <c r="A5272" i="15" s="1"/>
  <c r="A5273" i="15" s="1"/>
  <c r="A5274" i="15" s="1"/>
  <c r="A5275" i="15" s="1"/>
  <c r="A5276" i="15" s="1"/>
  <c r="A5277" i="15" s="1"/>
  <c r="A5278" i="15" s="1"/>
  <c r="A5279" i="15" s="1"/>
  <c r="A5280" i="15" s="1"/>
  <c r="A5281" i="15" s="1"/>
  <c r="A5282" i="15" s="1"/>
  <c r="A5283" i="15" s="1"/>
  <c r="A5284" i="15" s="1"/>
  <c r="A5285" i="15" s="1"/>
  <c r="A5286" i="15" s="1"/>
  <c r="A5287" i="15" s="1"/>
  <c r="A5288" i="15" s="1"/>
  <c r="A5289" i="15" s="1"/>
  <c r="A5290" i="15" s="1"/>
  <c r="A5291" i="15" s="1"/>
  <c r="A5292" i="15" s="1"/>
  <c r="A5293" i="15" s="1"/>
  <c r="A5294" i="15" s="1"/>
  <c r="A5295" i="15" s="1"/>
  <c r="A5296" i="15" s="1"/>
  <c r="A5297" i="15" s="1"/>
  <c r="A5298" i="15" s="1"/>
  <c r="A5299" i="15" s="1"/>
  <c r="A5300" i="15" s="1"/>
  <c r="A5301" i="15" s="1"/>
  <c r="A5302" i="15" s="1"/>
  <c r="A5303" i="15" s="1"/>
  <c r="A5304" i="15" s="1"/>
  <c r="A5305" i="15" s="1"/>
  <c r="A5306" i="15" s="1"/>
  <c r="A5307" i="15" s="1"/>
  <c r="A5308" i="15" s="1"/>
  <c r="A5309" i="15" s="1"/>
  <c r="A5310" i="15" s="1"/>
  <c r="A5311" i="15" s="1"/>
  <c r="A5312" i="15" s="1"/>
  <c r="A5313" i="15" s="1"/>
  <c r="A5314" i="15" s="1"/>
  <c r="A5315" i="15" s="1"/>
  <c r="A5316" i="15" s="1"/>
  <c r="A5317" i="15" s="1"/>
  <c r="A5318" i="15" s="1"/>
  <c r="A5319" i="15" s="1"/>
  <c r="A5320" i="15" s="1"/>
  <c r="A5321" i="15" s="1"/>
  <c r="A5322" i="15" s="1"/>
  <c r="A5323" i="15" s="1"/>
  <c r="A5324" i="15" s="1"/>
  <c r="A5325" i="15" s="1"/>
  <c r="A5326" i="15" s="1"/>
  <c r="A5327" i="15" s="1"/>
  <c r="A5328" i="15" s="1"/>
  <c r="A5329" i="15" s="1"/>
  <c r="A5330" i="15" s="1"/>
  <c r="A5331" i="15" s="1"/>
  <c r="A5332" i="15" s="1"/>
  <c r="A5333" i="15" s="1"/>
  <c r="A5334" i="15" s="1"/>
  <c r="A5335" i="15" s="1"/>
  <c r="A5336" i="15" s="1"/>
  <c r="A5337" i="15" s="1"/>
  <c r="A5338" i="15" s="1"/>
  <c r="A5339" i="15" s="1"/>
  <c r="A5340" i="15" s="1"/>
  <c r="A5341" i="15" s="1"/>
  <c r="A5342" i="15" s="1"/>
  <c r="A5343" i="15" s="1"/>
  <c r="A5344" i="15" s="1"/>
  <c r="A5345" i="15" s="1"/>
  <c r="A5346" i="15" s="1"/>
  <c r="A5347" i="15" s="1"/>
  <c r="A5348" i="15" s="1"/>
  <c r="A5349" i="15" s="1"/>
  <c r="A5350" i="15" s="1"/>
  <c r="A5351" i="15" s="1"/>
  <c r="A5352" i="15" s="1"/>
  <c r="A5353" i="15" s="1"/>
  <c r="A5354" i="15" s="1"/>
  <c r="A5355" i="15" s="1"/>
  <c r="A5356" i="15" s="1"/>
  <c r="A5357" i="15" s="1"/>
  <c r="A5358" i="15" s="1"/>
  <c r="A5359" i="15" s="1"/>
  <c r="A5360" i="15" s="1"/>
  <c r="A5361" i="15" s="1"/>
  <c r="A5362" i="15" s="1"/>
  <c r="A5363" i="15" s="1"/>
  <c r="A5364" i="15" s="1"/>
  <c r="A5365" i="15" s="1"/>
  <c r="A5366" i="15" s="1"/>
  <c r="A5367" i="15" s="1"/>
  <c r="A5368" i="15" s="1"/>
  <c r="A5369" i="15" s="1"/>
  <c r="A5370" i="15" s="1"/>
  <c r="A5371" i="15" s="1"/>
  <c r="A5372" i="15" s="1"/>
  <c r="A5373" i="15" s="1"/>
  <c r="A5374" i="15" s="1"/>
  <c r="A5375" i="15" s="1"/>
  <c r="A5376" i="15" s="1"/>
  <c r="A5377" i="15" s="1"/>
  <c r="A5378" i="15" s="1"/>
  <c r="A5379" i="15" s="1"/>
  <c r="A5380" i="15" s="1"/>
  <c r="A5381" i="15" s="1"/>
  <c r="A5382" i="15" s="1"/>
  <c r="A5383" i="15" s="1"/>
  <c r="A5384" i="15" s="1"/>
  <c r="A5385" i="15" s="1"/>
  <c r="A5386" i="15" s="1"/>
  <c r="A5387" i="15" s="1"/>
  <c r="A5388" i="15" s="1"/>
  <c r="A5389" i="15" s="1"/>
  <c r="A5390" i="15" s="1"/>
  <c r="A5391" i="15" s="1"/>
  <c r="A5392" i="15" s="1"/>
  <c r="A5393" i="15" s="1"/>
  <c r="A5394" i="15" s="1"/>
  <c r="A5395" i="15" s="1"/>
  <c r="A5396" i="15" s="1"/>
  <c r="A5397" i="15" s="1"/>
  <c r="A5398" i="15" s="1"/>
  <c r="A5399" i="15" s="1"/>
  <c r="A5400" i="15" s="1"/>
  <c r="A5401" i="15" s="1"/>
  <c r="A5402" i="15" s="1"/>
  <c r="A5403" i="15" s="1"/>
  <c r="A5404" i="15" s="1"/>
  <c r="A5405" i="15" s="1"/>
  <c r="A5406" i="15" s="1"/>
  <c r="A5407" i="15" s="1"/>
  <c r="A5408" i="15" s="1"/>
  <c r="A5409" i="15" s="1"/>
  <c r="A5410" i="15" s="1"/>
  <c r="A5411" i="15" s="1"/>
  <c r="A5412" i="15" s="1"/>
  <c r="A5413" i="15" s="1"/>
  <c r="A5414" i="15" s="1"/>
  <c r="A5415" i="15" s="1"/>
  <c r="A5416" i="15" s="1"/>
  <c r="A5417" i="15" s="1"/>
  <c r="A5418" i="15" s="1"/>
  <c r="A5419" i="15" s="1"/>
  <c r="A5420" i="15" s="1"/>
  <c r="A5421" i="15" s="1"/>
  <c r="A5422" i="15" s="1"/>
  <c r="A5423" i="15" s="1"/>
  <c r="A5424" i="15" s="1"/>
  <c r="A5425" i="15" s="1"/>
  <c r="A5426" i="15" s="1"/>
  <c r="A5427" i="15" s="1"/>
  <c r="A5428" i="15" s="1"/>
  <c r="A5429" i="15" s="1"/>
  <c r="A5430" i="15" s="1"/>
  <c r="A5431" i="15" s="1"/>
  <c r="A5432" i="15" s="1"/>
  <c r="A5433" i="15" s="1"/>
  <c r="A5434" i="15" s="1"/>
  <c r="A5435" i="15" s="1"/>
  <c r="A5436" i="15" s="1"/>
  <c r="A5437" i="15" s="1"/>
  <c r="A5438" i="15" s="1"/>
  <c r="A5439" i="15" s="1"/>
  <c r="A5440" i="15" s="1"/>
  <c r="A5441" i="15" s="1"/>
  <c r="A5442" i="15" s="1"/>
  <c r="A5443" i="15" s="1"/>
  <c r="A5444" i="15" s="1"/>
  <c r="A5445" i="15" s="1"/>
  <c r="A5446" i="15" s="1"/>
  <c r="A5447" i="15" s="1"/>
  <c r="A5448" i="15" s="1"/>
  <c r="A5449" i="15" s="1"/>
  <c r="A5450" i="15" s="1"/>
  <c r="A5451" i="15" s="1"/>
  <c r="A5452" i="15" s="1"/>
  <c r="A5453" i="15" s="1"/>
  <c r="A5454" i="15" s="1"/>
  <c r="A5455" i="15" s="1"/>
  <c r="A5456" i="15" s="1"/>
  <c r="A5457" i="15" s="1"/>
  <c r="A5458" i="15" s="1"/>
  <c r="A5459" i="15" s="1"/>
  <c r="A5460" i="15" s="1"/>
  <c r="A5461" i="15" s="1"/>
  <c r="A5462" i="15" s="1"/>
  <c r="A5463" i="15" s="1"/>
  <c r="A5464" i="15" s="1"/>
  <c r="A5465" i="15" s="1"/>
  <c r="A5466" i="15" s="1"/>
  <c r="A5467" i="15" s="1"/>
  <c r="A5468" i="15" s="1"/>
  <c r="A5469" i="15" s="1"/>
  <c r="A5470" i="15" s="1"/>
  <c r="A5471" i="15" s="1"/>
  <c r="A5472" i="15" s="1"/>
  <c r="A5473" i="15" s="1"/>
  <c r="A5474" i="15" s="1"/>
  <c r="A5475" i="15" s="1"/>
  <c r="A5476" i="15" s="1"/>
  <c r="A5477" i="15" s="1"/>
  <c r="A5478" i="15" s="1"/>
  <c r="A5479" i="15" s="1"/>
  <c r="A5480" i="15" s="1"/>
  <c r="A5481" i="15" s="1"/>
  <c r="A5482" i="15" s="1"/>
  <c r="A5483" i="15" s="1"/>
  <c r="A5484" i="15" s="1"/>
  <c r="A5485" i="15" s="1"/>
  <c r="A5486" i="15" s="1"/>
  <c r="A5487" i="15" s="1"/>
  <c r="A5488" i="15" s="1"/>
  <c r="A5489" i="15" s="1"/>
  <c r="A5490" i="15" s="1"/>
  <c r="A5491" i="15" s="1"/>
  <c r="A5492" i="15" s="1"/>
  <c r="A5493" i="15" s="1"/>
  <c r="A5494" i="15" s="1"/>
  <c r="A5495" i="15" s="1"/>
  <c r="A5496" i="15" s="1"/>
  <c r="A5497" i="15" s="1"/>
  <c r="A5498" i="15" s="1"/>
  <c r="A5499" i="15" s="1"/>
  <c r="A5500" i="15" s="1"/>
  <c r="A5501" i="15" s="1"/>
  <c r="A5502" i="15" s="1"/>
  <c r="A5503" i="15" s="1"/>
  <c r="A5504" i="15" s="1"/>
  <c r="A5505" i="15" s="1"/>
  <c r="A5506" i="15" s="1"/>
  <c r="A5507" i="15" s="1"/>
  <c r="A5508" i="15" s="1"/>
  <c r="A5509" i="15" s="1"/>
  <c r="A5510" i="15" s="1"/>
  <c r="A5511" i="15" s="1"/>
  <c r="A5512" i="15" s="1"/>
  <c r="A5513" i="15" s="1"/>
  <c r="A5514" i="15" s="1"/>
  <c r="A5515" i="15" s="1"/>
  <c r="A5516" i="15" s="1"/>
  <c r="A5517" i="15" s="1"/>
  <c r="A5518" i="15" s="1"/>
  <c r="A5519" i="15" s="1"/>
  <c r="A5520" i="15" s="1"/>
  <c r="A5521" i="15" s="1"/>
  <c r="A5522" i="15" s="1"/>
  <c r="A5523" i="15" s="1"/>
  <c r="A5524" i="15" s="1"/>
  <c r="A5525" i="15" s="1"/>
  <c r="A5526" i="15" s="1"/>
  <c r="A5527" i="15" s="1"/>
  <c r="A5528" i="15" s="1"/>
  <c r="A5529" i="15" s="1"/>
  <c r="A5530" i="15" s="1"/>
  <c r="A5531" i="15" s="1"/>
  <c r="A5532" i="15" s="1"/>
  <c r="A5533" i="15" s="1"/>
  <c r="A5534" i="15" s="1"/>
  <c r="A5535" i="15" s="1"/>
  <c r="A5536" i="15" s="1"/>
  <c r="A5537" i="15" s="1"/>
  <c r="A5538" i="15" s="1"/>
  <c r="A5539" i="15" s="1"/>
  <c r="A5540" i="15" s="1"/>
  <c r="A5541" i="15" s="1"/>
  <c r="A5542" i="15" s="1"/>
  <c r="A5543" i="15" s="1"/>
  <c r="A5544" i="15" s="1"/>
  <c r="A5545" i="15" s="1"/>
  <c r="A5546" i="15" s="1"/>
  <c r="A5547" i="15" s="1"/>
  <c r="A5548" i="15" s="1"/>
  <c r="A5549" i="15" s="1"/>
  <c r="A5550" i="15" s="1"/>
  <c r="A5551" i="15" s="1"/>
  <c r="A5552" i="15" s="1"/>
  <c r="A5553" i="15" s="1"/>
  <c r="A5554" i="15" s="1"/>
  <c r="A5555" i="15" s="1"/>
  <c r="A5556" i="15" s="1"/>
  <c r="A5557" i="15" s="1"/>
  <c r="A5558" i="15" s="1"/>
  <c r="A5559" i="15" s="1"/>
  <c r="A5560" i="15" s="1"/>
  <c r="A5561" i="15" s="1"/>
  <c r="A5562" i="15" s="1"/>
  <c r="A5563" i="15" s="1"/>
  <c r="A5564" i="15" s="1"/>
  <c r="A5565" i="15" s="1"/>
  <c r="A5566" i="15" s="1"/>
  <c r="A5567" i="15" s="1"/>
  <c r="A5568" i="15" s="1"/>
  <c r="A5569" i="15" s="1"/>
  <c r="A5570" i="15" s="1"/>
  <c r="A5571" i="15" s="1"/>
  <c r="A5572" i="15" s="1"/>
  <c r="A5573" i="15" s="1"/>
  <c r="A5574" i="15" s="1"/>
  <c r="A5575" i="15" s="1"/>
  <c r="A5576" i="15" s="1"/>
  <c r="A5577" i="15" s="1"/>
  <c r="A5578" i="15" s="1"/>
  <c r="A5579" i="15" s="1"/>
  <c r="A5580" i="15" s="1"/>
  <c r="A5581" i="15" s="1"/>
  <c r="A5582" i="15" s="1"/>
  <c r="A5583" i="15" s="1"/>
  <c r="A5584" i="15" s="1"/>
  <c r="A5585" i="15" s="1"/>
  <c r="A5586" i="15" s="1"/>
  <c r="A5587" i="15" s="1"/>
  <c r="A5588" i="15" s="1"/>
  <c r="A5589" i="15" s="1"/>
  <c r="A5590" i="15" s="1"/>
  <c r="A5591" i="15" s="1"/>
  <c r="A5592" i="15" s="1"/>
  <c r="A5593" i="15" s="1"/>
  <c r="A5594" i="15" s="1"/>
  <c r="A5595" i="15" s="1"/>
  <c r="A5596" i="15" s="1"/>
  <c r="A5597" i="15" s="1"/>
  <c r="A5598" i="15" s="1"/>
  <c r="A5599" i="15" s="1"/>
  <c r="A5600" i="15" s="1"/>
  <c r="A5601" i="15" s="1"/>
  <c r="A5602" i="15" s="1"/>
  <c r="A5603" i="15" s="1"/>
  <c r="A5604" i="15" s="1"/>
  <c r="A5605" i="15" s="1"/>
  <c r="A5606" i="15" s="1"/>
  <c r="A5607" i="15" s="1"/>
  <c r="A5608" i="15" s="1"/>
  <c r="A5609" i="15" s="1"/>
  <c r="A5610" i="15" s="1"/>
  <c r="A5611" i="15" s="1"/>
  <c r="A5612" i="15" s="1"/>
  <c r="A5613" i="15" s="1"/>
  <c r="A5614" i="15" s="1"/>
  <c r="A5615" i="15" s="1"/>
  <c r="A5616" i="15" s="1"/>
  <c r="A5617" i="15" s="1"/>
  <c r="A5618" i="15" s="1"/>
  <c r="A5619" i="15" s="1"/>
  <c r="A5620" i="15" s="1"/>
  <c r="A5621" i="15" s="1"/>
  <c r="A5622" i="15" s="1"/>
  <c r="A5623" i="15" s="1"/>
  <c r="A5624" i="15" s="1"/>
  <c r="A5625" i="15" s="1"/>
  <c r="A5626" i="15" s="1"/>
  <c r="A5627" i="15" s="1"/>
  <c r="A5628" i="15" s="1"/>
  <c r="A5629" i="15" s="1"/>
  <c r="A5630" i="15" s="1"/>
  <c r="A5631" i="15" s="1"/>
  <c r="A5632" i="15" s="1"/>
  <c r="A5633" i="15" s="1"/>
  <c r="A5634" i="15" s="1"/>
  <c r="A5635" i="15" s="1"/>
  <c r="A5636" i="15" s="1"/>
  <c r="A5637" i="15" s="1"/>
  <c r="A5638" i="15" s="1"/>
  <c r="A5639" i="15" s="1"/>
  <c r="A5640" i="15" s="1"/>
  <c r="A5641" i="15" s="1"/>
  <c r="A5642" i="15" s="1"/>
  <c r="A5643" i="15" s="1"/>
  <c r="A5644" i="15" s="1"/>
  <c r="A5645" i="15" s="1"/>
  <c r="A5646" i="15" s="1"/>
  <c r="A5647" i="15" s="1"/>
  <c r="A5648" i="15" s="1"/>
  <c r="A5649" i="15" s="1"/>
  <c r="A5650" i="15" s="1"/>
  <c r="A5651" i="15" s="1"/>
  <c r="A5652" i="15" s="1"/>
  <c r="A5653" i="15" s="1"/>
  <c r="A5654" i="15" s="1"/>
  <c r="A5655" i="15" s="1"/>
  <c r="A5656" i="15" s="1"/>
  <c r="A5657" i="15" s="1"/>
  <c r="A5658" i="15" s="1"/>
  <c r="A5659" i="15" s="1"/>
  <c r="A5660" i="15" s="1"/>
  <c r="A5661" i="15" s="1"/>
  <c r="A5662" i="15" s="1"/>
  <c r="A5663" i="15" s="1"/>
  <c r="A5664" i="15" s="1"/>
  <c r="A5665" i="15" s="1"/>
  <c r="A5666" i="15" s="1"/>
  <c r="A5667" i="15" s="1"/>
  <c r="A5668" i="15" s="1"/>
  <c r="A5669" i="15" s="1"/>
  <c r="A5670" i="15" s="1"/>
  <c r="A5671" i="15" s="1"/>
  <c r="A5672" i="15" s="1"/>
  <c r="A5673" i="15" s="1"/>
  <c r="A5674" i="15" s="1"/>
  <c r="A5675" i="15" s="1"/>
  <c r="A5676" i="15" s="1"/>
  <c r="A5677" i="15" s="1"/>
  <c r="A5678" i="15" s="1"/>
  <c r="A5679" i="15" s="1"/>
  <c r="A5680" i="15" s="1"/>
  <c r="A5681" i="15" s="1"/>
  <c r="A5682" i="15" s="1"/>
  <c r="A5683" i="15" s="1"/>
  <c r="A5684" i="15" s="1"/>
  <c r="A5685" i="15" s="1"/>
  <c r="A5686" i="15" s="1"/>
  <c r="A5687" i="15" s="1"/>
  <c r="A5688" i="15" s="1"/>
  <c r="A5689" i="15" s="1"/>
  <c r="A5690" i="15" s="1"/>
  <c r="A5691" i="15" s="1"/>
  <c r="A5692" i="15" s="1"/>
  <c r="A5693" i="15" s="1"/>
  <c r="A5694" i="15" s="1"/>
  <c r="A5695" i="15" s="1"/>
  <c r="A5696" i="15" s="1"/>
  <c r="A5697" i="15" s="1"/>
  <c r="A5698" i="15" s="1"/>
  <c r="A5699" i="15" s="1"/>
  <c r="A5700" i="15" s="1"/>
  <c r="A5701" i="15" s="1"/>
  <c r="A5702" i="15" s="1"/>
  <c r="A5703" i="15" s="1"/>
  <c r="A5704" i="15" s="1"/>
  <c r="A5705" i="15" s="1"/>
  <c r="A5706" i="15" s="1"/>
  <c r="A5707" i="15" s="1"/>
  <c r="A5708" i="15" s="1"/>
  <c r="A5709" i="15" s="1"/>
  <c r="A5710" i="15" s="1"/>
  <c r="A5711" i="15" s="1"/>
  <c r="A5712" i="15" s="1"/>
  <c r="A5713" i="15" s="1"/>
  <c r="A5714" i="15" s="1"/>
  <c r="A5715" i="15" s="1"/>
  <c r="A5716" i="15" s="1"/>
  <c r="A5717" i="15" s="1"/>
  <c r="A5718" i="15" s="1"/>
  <c r="A5719" i="15" s="1"/>
  <c r="A5720" i="15" s="1"/>
  <c r="A5721" i="15" s="1"/>
  <c r="A5722" i="15" s="1"/>
  <c r="A5723" i="15" s="1"/>
  <c r="A5724" i="15" s="1"/>
  <c r="A5725" i="15" s="1"/>
  <c r="A5726" i="15" s="1"/>
  <c r="A5727" i="15" s="1"/>
  <c r="A5728" i="15" s="1"/>
  <c r="A5729" i="15" s="1"/>
  <c r="A5730" i="15" s="1"/>
  <c r="A5731" i="15" s="1"/>
  <c r="A5732" i="15" s="1"/>
  <c r="A5733" i="15" s="1"/>
  <c r="A5734" i="15" s="1"/>
  <c r="A5735" i="15" s="1"/>
  <c r="A5736" i="15" s="1"/>
  <c r="A5737" i="15" s="1"/>
  <c r="A5738" i="15" s="1"/>
  <c r="A5739" i="15" s="1"/>
  <c r="A5740" i="15" s="1"/>
  <c r="A5741" i="15" s="1"/>
  <c r="A5742" i="15" s="1"/>
  <c r="A5743" i="15" s="1"/>
  <c r="A5744" i="15" s="1"/>
  <c r="A5745" i="15" s="1"/>
  <c r="A5746" i="15" s="1"/>
  <c r="A5747" i="15" s="1"/>
  <c r="A5748" i="15" s="1"/>
  <c r="A5749" i="15" s="1"/>
  <c r="A5750" i="15" s="1"/>
  <c r="A5751" i="15" s="1"/>
  <c r="A5752" i="15" s="1"/>
  <c r="A5753" i="15" s="1"/>
  <c r="A5754" i="15" s="1"/>
  <c r="A5755" i="15" s="1"/>
  <c r="A5756" i="15" s="1"/>
  <c r="A5757" i="15" s="1"/>
  <c r="A5758" i="15" s="1"/>
  <c r="A5759" i="15" s="1"/>
  <c r="A5760" i="15" s="1"/>
  <c r="A5761" i="15" s="1"/>
  <c r="A5762" i="15" s="1"/>
  <c r="A5763" i="15" s="1"/>
  <c r="A5764" i="15" s="1"/>
  <c r="A5765" i="15" s="1"/>
  <c r="A5766" i="15" s="1"/>
  <c r="A5767" i="15" s="1"/>
  <c r="A5768" i="15" s="1"/>
  <c r="A5769" i="15" s="1"/>
  <c r="A5770" i="15" s="1"/>
  <c r="A5771" i="15" s="1"/>
  <c r="A5772" i="15" s="1"/>
  <c r="A5773" i="15" s="1"/>
  <c r="A5774" i="15" s="1"/>
  <c r="A5775" i="15" s="1"/>
  <c r="A5776" i="15" s="1"/>
  <c r="A5777" i="15" s="1"/>
  <c r="A5778" i="15" s="1"/>
  <c r="A5779" i="15" s="1"/>
  <c r="A5780" i="15" s="1"/>
  <c r="A5781" i="15" s="1"/>
  <c r="A5782" i="15" s="1"/>
  <c r="A5783" i="15" s="1"/>
  <c r="A5784" i="15" s="1"/>
  <c r="A5785" i="15" s="1"/>
  <c r="A5786" i="15" s="1"/>
  <c r="A5787" i="15" s="1"/>
  <c r="A5788" i="15" s="1"/>
  <c r="A5789" i="15" s="1"/>
  <c r="A5790" i="15" s="1"/>
  <c r="A5791" i="15" s="1"/>
  <c r="A5792" i="15" s="1"/>
  <c r="A5793" i="15" s="1"/>
  <c r="A5794" i="15" s="1"/>
  <c r="A5795" i="15" s="1"/>
  <c r="A5796" i="15" s="1"/>
  <c r="A5797" i="15" s="1"/>
  <c r="A5798" i="15" s="1"/>
  <c r="A5799" i="15" s="1"/>
  <c r="A5800" i="15" s="1"/>
  <c r="A5801" i="15" s="1"/>
  <c r="A5802" i="15" s="1"/>
  <c r="A5803" i="15" s="1"/>
  <c r="A5804" i="15" s="1"/>
  <c r="A5805" i="15" s="1"/>
  <c r="A5806" i="15" s="1"/>
  <c r="A5807" i="15" s="1"/>
  <c r="A5808" i="15" s="1"/>
  <c r="A5809" i="15" s="1"/>
  <c r="A5810" i="15" s="1"/>
  <c r="A5811" i="15" s="1"/>
  <c r="A5812" i="15" s="1"/>
  <c r="A5813" i="15" s="1"/>
  <c r="A5814" i="15" s="1"/>
  <c r="A5815" i="15" s="1"/>
  <c r="A5816" i="15" s="1"/>
  <c r="A5817" i="15" s="1"/>
  <c r="A5818" i="15" s="1"/>
  <c r="A5819" i="15" s="1"/>
  <c r="A5820" i="15" s="1"/>
  <c r="A5821" i="15" s="1"/>
  <c r="A5822" i="15" s="1"/>
  <c r="A5823" i="15" s="1"/>
  <c r="A5824" i="15" s="1"/>
  <c r="A5825" i="15" s="1"/>
  <c r="A5826" i="15" s="1"/>
  <c r="A5827" i="15" s="1"/>
  <c r="A5828" i="15" s="1"/>
  <c r="A5829" i="15" s="1"/>
  <c r="A5830" i="15" s="1"/>
  <c r="A5831" i="15" s="1"/>
  <c r="A5832" i="15" s="1"/>
  <c r="A5833" i="15" s="1"/>
  <c r="A5834" i="15" s="1"/>
  <c r="A5835" i="15" s="1"/>
  <c r="A5836" i="15" s="1"/>
  <c r="A5837" i="15" s="1"/>
  <c r="A5838" i="15" s="1"/>
  <c r="A5839" i="15" s="1"/>
  <c r="A5840" i="15" s="1"/>
  <c r="A5841" i="15" s="1"/>
  <c r="A5842" i="15" s="1"/>
  <c r="A5843" i="15" s="1"/>
  <c r="A5844" i="15" s="1"/>
  <c r="A5845" i="15" s="1"/>
  <c r="A5846" i="15" s="1"/>
  <c r="A5847" i="15" s="1"/>
  <c r="A5848" i="15" s="1"/>
  <c r="A5849" i="15" s="1"/>
  <c r="A5850" i="15" s="1"/>
  <c r="A5851" i="15" s="1"/>
  <c r="A5852" i="15" s="1"/>
  <c r="A5853" i="15" s="1"/>
  <c r="A5854" i="15" s="1"/>
  <c r="A5855" i="15" s="1"/>
  <c r="A5856" i="15" s="1"/>
  <c r="A5857" i="15" s="1"/>
  <c r="A5858" i="15" s="1"/>
  <c r="A5859" i="15" s="1"/>
  <c r="A5860" i="15" s="1"/>
  <c r="A5861" i="15" s="1"/>
  <c r="A5862" i="15" s="1"/>
  <c r="A5863" i="15" s="1"/>
  <c r="A5864" i="15" s="1"/>
  <c r="A5865" i="15" s="1"/>
  <c r="A5866" i="15" s="1"/>
  <c r="A5867" i="15" s="1"/>
  <c r="A5868" i="15" s="1"/>
  <c r="A5869" i="15" s="1"/>
  <c r="A5870" i="15" s="1"/>
  <c r="A5871" i="15" s="1"/>
  <c r="A5872" i="15" s="1"/>
  <c r="A5873" i="15" s="1"/>
  <c r="A5874" i="15" s="1"/>
  <c r="A5875" i="15" s="1"/>
  <c r="A5876" i="15" s="1"/>
  <c r="A5877" i="15" s="1"/>
  <c r="A5878" i="15" s="1"/>
  <c r="A5879" i="15" s="1"/>
  <c r="A5880" i="15" s="1"/>
  <c r="A5881" i="15" s="1"/>
  <c r="A5882" i="15" s="1"/>
  <c r="A5883" i="15" s="1"/>
  <c r="A5884" i="15" s="1"/>
  <c r="A5885" i="15" s="1"/>
  <c r="A5886" i="15" s="1"/>
  <c r="A5887" i="15" s="1"/>
  <c r="A5888" i="15" s="1"/>
  <c r="A5889" i="15" s="1"/>
  <c r="A5890" i="15" s="1"/>
  <c r="A5891" i="15" s="1"/>
  <c r="A5892" i="15" s="1"/>
  <c r="A5893" i="15" s="1"/>
  <c r="A5894" i="15" s="1"/>
  <c r="A5895" i="15" s="1"/>
  <c r="A5896" i="15" s="1"/>
  <c r="A5897" i="15" s="1"/>
  <c r="A5898" i="15" s="1"/>
  <c r="A5899" i="15" s="1"/>
  <c r="A5900" i="15" s="1"/>
  <c r="A5901" i="15" s="1"/>
  <c r="A5902" i="15" s="1"/>
  <c r="A5903" i="15" s="1"/>
  <c r="A5904" i="15" s="1"/>
  <c r="A5905" i="15" s="1"/>
  <c r="A5906" i="15" s="1"/>
  <c r="A5907" i="15" s="1"/>
  <c r="A5908" i="15" s="1"/>
  <c r="A5909" i="15" s="1"/>
  <c r="A5910" i="15" s="1"/>
  <c r="A5911" i="15" s="1"/>
  <c r="A5912" i="15" s="1"/>
  <c r="A5913" i="15" s="1"/>
  <c r="A5914" i="15" s="1"/>
  <c r="A5915" i="15" s="1"/>
  <c r="A5916" i="15" s="1"/>
  <c r="A5917" i="15" s="1"/>
  <c r="A5918" i="15" s="1"/>
  <c r="A5919" i="15" s="1"/>
  <c r="A5920" i="15" s="1"/>
  <c r="A5921" i="15" s="1"/>
  <c r="A5922" i="15" s="1"/>
  <c r="A5923" i="15" s="1"/>
  <c r="A5924" i="15" s="1"/>
  <c r="A5925" i="15" s="1"/>
  <c r="A5926" i="15" s="1"/>
  <c r="A5927" i="15" s="1"/>
  <c r="A5928" i="15" s="1"/>
  <c r="A5929" i="15" s="1"/>
  <c r="A5930" i="15" s="1"/>
  <c r="A5931" i="15" s="1"/>
  <c r="A5932" i="15" s="1"/>
  <c r="A5933" i="15" s="1"/>
  <c r="A5934" i="15" s="1"/>
  <c r="A5935" i="15" s="1"/>
  <c r="A5936" i="15" s="1"/>
  <c r="A5937" i="15" s="1"/>
  <c r="A5938" i="15" s="1"/>
  <c r="A5939" i="15" s="1"/>
  <c r="A5940" i="15" s="1"/>
  <c r="A5941" i="15" s="1"/>
  <c r="A5942" i="15" s="1"/>
  <c r="A5943" i="15" s="1"/>
  <c r="A5944" i="15" s="1"/>
  <c r="A5945" i="15" s="1"/>
  <c r="A5946" i="15" s="1"/>
  <c r="A5947" i="15" s="1"/>
  <c r="A5948" i="15" s="1"/>
  <c r="A5949" i="15" s="1"/>
  <c r="A5950" i="15" s="1"/>
  <c r="A5951" i="15" s="1"/>
  <c r="A5952" i="15" s="1"/>
  <c r="A5953" i="15" s="1"/>
  <c r="A5954" i="15" s="1"/>
  <c r="A5955" i="15" s="1"/>
  <c r="A5956" i="15" s="1"/>
  <c r="A5957" i="15" s="1"/>
  <c r="A5958" i="15" s="1"/>
  <c r="A5959" i="15" s="1"/>
  <c r="A5960" i="15" s="1"/>
  <c r="A5961" i="15" s="1"/>
  <c r="A5962" i="15" s="1"/>
  <c r="A5963" i="15" s="1"/>
  <c r="A5964" i="15" s="1"/>
  <c r="A5965" i="15" s="1"/>
  <c r="A5966" i="15" s="1"/>
  <c r="A5967" i="15" s="1"/>
  <c r="A5968" i="15" s="1"/>
  <c r="A5969" i="15" s="1"/>
  <c r="A5970" i="15" s="1"/>
  <c r="A5971" i="15" s="1"/>
  <c r="A5972" i="15" s="1"/>
  <c r="A5973" i="15" s="1"/>
  <c r="A5974" i="15" s="1"/>
  <c r="A5975" i="15" s="1"/>
  <c r="A5976" i="15" s="1"/>
  <c r="A5977" i="15" s="1"/>
  <c r="A5978" i="15" s="1"/>
  <c r="A5979" i="15" s="1"/>
  <c r="A5980" i="15" s="1"/>
  <c r="A5981" i="15" s="1"/>
  <c r="A5982" i="15" s="1"/>
  <c r="A5983" i="15" s="1"/>
  <c r="A5984" i="15" s="1"/>
  <c r="A5985" i="15" s="1"/>
  <c r="A5986" i="15" s="1"/>
  <c r="A5987" i="15" s="1"/>
  <c r="A5988" i="15" s="1"/>
  <c r="A5989" i="15" s="1"/>
  <c r="A5990" i="15" s="1"/>
  <c r="A5991" i="15" s="1"/>
  <c r="A5992" i="15" s="1"/>
  <c r="A5993" i="15" s="1"/>
  <c r="A5994" i="15" s="1"/>
  <c r="A5995" i="15" s="1"/>
  <c r="A5996" i="15" s="1"/>
  <c r="A5997" i="15" s="1"/>
  <c r="A5998" i="15" s="1"/>
  <c r="A5999" i="15" s="1"/>
  <c r="A6000" i="15" s="1"/>
  <c r="A6001" i="15" s="1"/>
  <c r="A6002" i="15" s="1"/>
  <c r="A6003" i="15" s="1"/>
  <c r="A6004" i="15" s="1"/>
  <c r="A6005" i="15" s="1"/>
  <c r="A6006" i="15" s="1"/>
  <c r="A6007" i="15" s="1"/>
  <c r="A6008" i="15" s="1"/>
  <c r="A6009" i="15" s="1"/>
  <c r="A6010" i="15" s="1"/>
  <c r="A6011" i="15" s="1"/>
  <c r="A6012" i="15" s="1"/>
  <c r="A6013" i="15" s="1"/>
  <c r="A6014" i="15" s="1"/>
  <c r="A6015" i="15" s="1"/>
  <c r="A6016" i="15" s="1"/>
  <c r="A6017" i="15" s="1"/>
  <c r="A6018" i="15" s="1"/>
  <c r="A6019" i="15" s="1"/>
  <c r="A6020" i="15" s="1"/>
  <c r="A6021" i="15" s="1"/>
  <c r="A6022" i="15" s="1"/>
  <c r="A6023" i="15" s="1"/>
  <c r="A6024" i="15" s="1"/>
  <c r="A6025" i="15" s="1"/>
  <c r="A6026" i="15" s="1"/>
  <c r="A6027" i="15" s="1"/>
  <c r="A6028" i="15" s="1"/>
  <c r="A6029" i="15" s="1"/>
  <c r="A6030" i="15" s="1"/>
  <c r="A6031" i="15" s="1"/>
  <c r="A6032" i="15" s="1"/>
  <c r="A6033" i="15" s="1"/>
  <c r="A6034" i="15" s="1"/>
  <c r="A6035" i="15" s="1"/>
  <c r="A6036" i="15" s="1"/>
  <c r="A6037" i="15" s="1"/>
  <c r="A6038" i="15" s="1"/>
  <c r="A6039" i="15" s="1"/>
  <c r="A6040" i="15" s="1"/>
  <c r="A6041" i="15" s="1"/>
  <c r="A6042" i="15" s="1"/>
  <c r="A6043" i="15" s="1"/>
  <c r="A6044" i="15" s="1"/>
  <c r="A6045" i="15" s="1"/>
  <c r="A6046" i="15" s="1"/>
  <c r="A6047" i="15" s="1"/>
  <c r="A6048" i="15" s="1"/>
  <c r="A6049" i="15" s="1"/>
  <c r="A6050" i="15" s="1"/>
  <c r="A6051" i="15" s="1"/>
  <c r="A6052" i="15" s="1"/>
  <c r="A6053" i="15" s="1"/>
  <c r="A6054" i="15" s="1"/>
  <c r="A6055" i="15" s="1"/>
  <c r="A6056" i="15" s="1"/>
  <c r="A6057" i="15" s="1"/>
  <c r="A6058" i="15" s="1"/>
  <c r="A6059" i="15" s="1"/>
  <c r="A6060" i="15" s="1"/>
  <c r="A6061" i="15" s="1"/>
  <c r="A6062" i="15" s="1"/>
  <c r="A6063" i="15" s="1"/>
  <c r="A6064" i="15" s="1"/>
  <c r="A6065" i="15" s="1"/>
  <c r="A6066" i="15" s="1"/>
  <c r="A6067" i="15" s="1"/>
  <c r="A6068" i="15" s="1"/>
  <c r="A6069" i="15" s="1"/>
  <c r="A6070" i="15" s="1"/>
  <c r="A6071" i="15" s="1"/>
  <c r="A6072" i="15" s="1"/>
  <c r="A6073" i="15" s="1"/>
  <c r="A6074" i="15" s="1"/>
  <c r="A6075" i="15" s="1"/>
  <c r="A6076" i="15" s="1"/>
  <c r="A6077" i="15" s="1"/>
  <c r="A6078" i="15" s="1"/>
  <c r="A6079" i="15" s="1"/>
  <c r="A6080" i="15" s="1"/>
  <c r="A6081" i="15" s="1"/>
  <c r="A6082" i="15" s="1"/>
  <c r="A6083" i="15" s="1"/>
  <c r="A6084" i="15" s="1"/>
  <c r="A6085" i="15" s="1"/>
  <c r="A6086" i="15" s="1"/>
  <c r="A6087" i="15" s="1"/>
  <c r="A6088" i="15" s="1"/>
  <c r="A6089" i="15" s="1"/>
  <c r="A6090" i="15" s="1"/>
  <c r="A6091" i="15" s="1"/>
  <c r="A6092" i="15" s="1"/>
  <c r="A6093" i="15" s="1"/>
  <c r="A6094" i="15" s="1"/>
  <c r="A6095" i="15" s="1"/>
  <c r="A6096" i="15" s="1"/>
  <c r="A6097" i="15" s="1"/>
  <c r="A6098" i="15" s="1"/>
  <c r="A6099" i="15" s="1"/>
  <c r="A6100" i="15" s="1"/>
  <c r="A6101" i="15" s="1"/>
  <c r="A6102" i="15" s="1"/>
  <c r="A6103" i="15" s="1"/>
  <c r="A6104" i="15" s="1"/>
  <c r="A6105" i="15" s="1"/>
  <c r="A6106" i="15" s="1"/>
  <c r="A6107" i="15" s="1"/>
  <c r="A6108" i="15" s="1"/>
  <c r="A6109" i="15" s="1"/>
  <c r="A6110" i="15" s="1"/>
  <c r="A6111" i="15" s="1"/>
  <c r="A6112" i="15" s="1"/>
  <c r="A6113" i="15" s="1"/>
  <c r="A6114" i="15" s="1"/>
  <c r="A6115" i="15" s="1"/>
  <c r="A6116" i="15" s="1"/>
  <c r="A6117" i="15" s="1"/>
  <c r="A6118" i="15" s="1"/>
  <c r="A6119" i="15" s="1"/>
  <c r="A6120" i="15" s="1"/>
  <c r="A6121" i="15" s="1"/>
  <c r="A6122" i="15" s="1"/>
  <c r="A6123" i="15" s="1"/>
  <c r="A6124" i="15" s="1"/>
  <c r="A6125" i="15" s="1"/>
  <c r="A6126" i="15" s="1"/>
  <c r="A6127" i="15" s="1"/>
  <c r="A6128" i="15" s="1"/>
  <c r="A6129" i="15" s="1"/>
  <c r="A6130" i="15" s="1"/>
  <c r="A6131" i="15" s="1"/>
  <c r="A6132" i="15" s="1"/>
  <c r="A6133" i="15" s="1"/>
  <c r="A6134" i="15" s="1"/>
  <c r="A6135" i="15" s="1"/>
  <c r="A6136" i="15" s="1"/>
  <c r="A6137" i="15" s="1"/>
  <c r="A6138" i="15" s="1"/>
  <c r="A6139" i="15" s="1"/>
  <c r="A6140" i="15" s="1"/>
  <c r="A6141" i="15" s="1"/>
  <c r="A6142" i="15" s="1"/>
  <c r="A6143" i="15" s="1"/>
  <c r="A6144" i="15" s="1"/>
  <c r="A6145" i="15" s="1"/>
  <c r="A6146" i="15" s="1"/>
  <c r="A6147" i="15" s="1"/>
  <c r="A6148" i="15" s="1"/>
  <c r="A6149" i="15" s="1"/>
  <c r="A6150" i="15" s="1"/>
  <c r="A6151" i="15" s="1"/>
  <c r="A6152" i="15" s="1"/>
  <c r="A6153" i="15" s="1"/>
  <c r="A6154" i="15" s="1"/>
  <c r="A6155" i="15" s="1"/>
  <c r="A6156" i="15" s="1"/>
  <c r="A6157" i="15" s="1"/>
  <c r="A6158" i="15" s="1"/>
  <c r="A6159" i="15" s="1"/>
  <c r="A6160" i="15" s="1"/>
  <c r="A6161" i="15" s="1"/>
  <c r="A6162" i="15" s="1"/>
  <c r="A6163" i="15" s="1"/>
  <c r="A6164" i="15" s="1"/>
  <c r="A6165" i="15" s="1"/>
  <c r="A6166" i="15" s="1"/>
  <c r="A6167" i="15" s="1"/>
  <c r="A6168" i="15" s="1"/>
  <c r="A6169" i="15" s="1"/>
  <c r="A6170" i="15" s="1"/>
  <c r="A6171" i="15" s="1"/>
  <c r="A6172" i="15" s="1"/>
  <c r="A6173" i="15" s="1"/>
  <c r="A6174" i="15" s="1"/>
  <c r="A6175" i="15" s="1"/>
  <c r="A6176" i="15" s="1"/>
  <c r="A6177" i="15" s="1"/>
  <c r="A6178" i="15" s="1"/>
  <c r="A6179" i="15" s="1"/>
  <c r="A6180" i="15" s="1"/>
  <c r="A6181" i="15" s="1"/>
  <c r="A6182" i="15" s="1"/>
  <c r="A6183" i="15" s="1"/>
  <c r="A6184" i="15" s="1"/>
  <c r="A6185" i="15" s="1"/>
  <c r="A6186" i="15" s="1"/>
  <c r="A6187" i="15" s="1"/>
  <c r="A6188" i="15" s="1"/>
  <c r="A6189" i="15" s="1"/>
  <c r="A6190" i="15" s="1"/>
  <c r="A6191" i="15" s="1"/>
  <c r="A6192" i="15" s="1"/>
  <c r="A6193" i="15" s="1"/>
  <c r="A6194" i="15" s="1"/>
  <c r="A6195" i="15" s="1"/>
  <c r="A6196" i="15" s="1"/>
  <c r="A6197" i="15" s="1"/>
  <c r="A6198" i="15" s="1"/>
  <c r="A6199" i="15" s="1"/>
  <c r="A6200" i="15" s="1"/>
  <c r="A6201" i="15" s="1"/>
  <c r="A6202" i="15" s="1"/>
  <c r="A6203" i="15" s="1"/>
  <c r="A6204" i="15" s="1"/>
  <c r="A6205" i="15" s="1"/>
  <c r="A6206" i="15" s="1"/>
  <c r="A6207" i="15" s="1"/>
  <c r="A6208" i="15" s="1"/>
  <c r="A6209" i="15" s="1"/>
  <c r="A6210" i="15" s="1"/>
  <c r="A6211" i="15" s="1"/>
  <c r="A6212" i="15" s="1"/>
  <c r="A6213" i="15" s="1"/>
  <c r="A6214" i="15" s="1"/>
  <c r="A6215" i="15" s="1"/>
  <c r="A6216" i="15" s="1"/>
  <c r="A6217" i="15" s="1"/>
  <c r="A6218" i="15" s="1"/>
  <c r="A6219" i="15" s="1"/>
  <c r="A6220" i="15" s="1"/>
  <c r="A6221" i="15" s="1"/>
  <c r="A6222" i="15" s="1"/>
  <c r="A6223" i="15" s="1"/>
  <c r="A6224" i="15" s="1"/>
  <c r="A6225" i="15" s="1"/>
  <c r="A6226" i="15" s="1"/>
  <c r="A6227" i="15" s="1"/>
  <c r="A6228" i="15" s="1"/>
  <c r="A6229" i="15" s="1"/>
  <c r="A6230" i="15" s="1"/>
  <c r="A6231" i="15" s="1"/>
  <c r="A6232" i="15" s="1"/>
  <c r="A6233" i="15" s="1"/>
  <c r="A6234" i="15" s="1"/>
  <c r="A6235" i="15" s="1"/>
  <c r="A6236" i="15" s="1"/>
  <c r="A6237" i="15" s="1"/>
  <c r="A6238" i="15" s="1"/>
  <c r="A6239" i="15" s="1"/>
  <c r="A6240" i="15" s="1"/>
  <c r="A6241" i="15" s="1"/>
  <c r="A6242" i="15" s="1"/>
  <c r="A6243" i="15" s="1"/>
  <c r="A6244" i="15" s="1"/>
  <c r="A6245" i="15" s="1"/>
  <c r="A6246" i="15" s="1"/>
  <c r="A6247" i="15" s="1"/>
  <c r="A6248" i="15" s="1"/>
  <c r="A6249" i="15" s="1"/>
  <c r="A6250" i="15" s="1"/>
  <c r="A6251" i="15" s="1"/>
  <c r="A6252" i="15" s="1"/>
  <c r="A6253" i="15" s="1"/>
  <c r="A6254" i="15" s="1"/>
  <c r="A6255" i="15" s="1"/>
  <c r="A6256" i="15" s="1"/>
  <c r="A6257" i="15" s="1"/>
  <c r="A6258" i="15" s="1"/>
  <c r="A6259" i="15" s="1"/>
  <c r="A6260" i="15" s="1"/>
  <c r="A6261" i="15" s="1"/>
  <c r="A6262" i="15" s="1"/>
  <c r="A6263" i="15" s="1"/>
  <c r="A6264" i="15" s="1"/>
  <c r="A6265" i="15" s="1"/>
  <c r="A6266" i="15" s="1"/>
  <c r="A6267" i="15" s="1"/>
  <c r="A6268" i="15" s="1"/>
  <c r="A6269" i="15" s="1"/>
  <c r="A6270" i="15" s="1"/>
  <c r="A6271" i="15" s="1"/>
  <c r="A6272" i="15" s="1"/>
  <c r="A6273" i="15" s="1"/>
  <c r="A6274" i="15" s="1"/>
  <c r="A6275" i="15" s="1"/>
  <c r="A6276" i="15" s="1"/>
  <c r="A6277" i="15" s="1"/>
  <c r="A6278" i="15" s="1"/>
  <c r="A6279" i="15" s="1"/>
  <c r="A6280" i="15" s="1"/>
  <c r="A6281" i="15" s="1"/>
  <c r="A6282" i="15" s="1"/>
  <c r="A6283" i="15" s="1"/>
  <c r="A6284" i="15" s="1"/>
  <c r="A6285" i="15" s="1"/>
  <c r="A6286" i="15" s="1"/>
  <c r="A6287" i="15" s="1"/>
  <c r="A6288" i="15" s="1"/>
  <c r="A6289" i="15" s="1"/>
  <c r="A6290" i="15" s="1"/>
  <c r="A6291" i="15" s="1"/>
  <c r="A6292" i="15" s="1"/>
  <c r="A6293" i="15" s="1"/>
  <c r="A6294" i="15" s="1"/>
  <c r="A6295" i="15" s="1"/>
  <c r="A6296" i="15" s="1"/>
  <c r="A6297" i="15" s="1"/>
  <c r="A6298" i="15" s="1"/>
  <c r="A6299" i="15" s="1"/>
  <c r="A6300" i="15" s="1"/>
  <c r="A6301" i="15" s="1"/>
  <c r="A6302" i="15" s="1"/>
  <c r="A6303" i="15" s="1"/>
  <c r="A6304" i="15" s="1"/>
  <c r="A6305" i="15" s="1"/>
  <c r="A6306" i="15" s="1"/>
  <c r="A6307" i="15" s="1"/>
  <c r="A6308" i="15" s="1"/>
  <c r="A6309" i="15" s="1"/>
  <c r="A6310" i="15" s="1"/>
  <c r="A6311" i="15" s="1"/>
  <c r="A6312" i="15" s="1"/>
  <c r="A6313" i="15" s="1"/>
  <c r="A6314" i="15" s="1"/>
  <c r="A6315" i="15" s="1"/>
  <c r="A6316" i="15" s="1"/>
  <c r="A6317" i="15" s="1"/>
  <c r="A6318" i="15" s="1"/>
  <c r="A6319" i="15" s="1"/>
  <c r="A6320" i="15" s="1"/>
  <c r="A6321" i="15" s="1"/>
  <c r="A6322" i="15" s="1"/>
  <c r="A6323" i="15" s="1"/>
  <c r="A6324" i="15" s="1"/>
  <c r="A6325" i="15" s="1"/>
  <c r="A6326" i="15" s="1"/>
  <c r="A6327" i="15" s="1"/>
  <c r="A6328" i="15" s="1"/>
  <c r="A6329" i="15" s="1"/>
  <c r="A6330" i="15" s="1"/>
  <c r="A6331" i="15" s="1"/>
  <c r="A6332" i="15" s="1"/>
  <c r="A6333" i="15" s="1"/>
  <c r="A6334" i="15" s="1"/>
  <c r="A6335" i="15" s="1"/>
  <c r="A6336" i="15" s="1"/>
  <c r="A6337" i="15" s="1"/>
  <c r="A6338" i="15" s="1"/>
  <c r="A6339" i="15" s="1"/>
  <c r="A6340" i="15" s="1"/>
  <c r="A6341" i="15" s="1"/>
  <c r="A6342" i="15" s="1"/>
  <c r="A6343" i="15" s="1"/>
  <c r="A6344" i="15" s="1"/>
  <c r="A6345" i="15" s="1"/>
  <c r="A6346" i="15" s="1"/>
  <c r="A6347" i="15" s="1"/>
  <c r="A6348" i="15" s="1"/>
  <c r="A6349" i="15" s="1"/>
  <c r="A6350" i="15" s="1"/>
  <c r="A6351" i="15" s="1"/>
  <c r="A6352" i="15" s="1"/>
  <c r="A6353" i="15" s="1"/>
  <c r="A6354" i="15" s="1"/>
  <c r="A6355" i="15" s="1"/>
  <c r="A6356" i="15" s="1"/>
  <c r="A6357" i="15" s="1"/>
  <c r="A6358" i="15" s="1"/>
  <c r="A6359" i="15" s="1"/>
  <c r="A6360" i="15" s="1"/>
  <c r="A6361" i="15" s="1"/>
  <c r="A6362" i="15" s="1"/>
  <c r="A6363" i="15" s="1"/>
  <c r="A6364" i="15" s="1"/>
  <c r="A6365" i="15" s="1"/>
  <c r="A6366" i="15" s="1"/>
  <c r="A6367" i="15" s="1"/>
  <c r="A6368" i="15" s="1"/>
  <c r="A6369" i="15" s="1"/>
  <c r="A6370" i="15" s="1"/>
  <c r="A6371" i="15" s="1"/>
  <c r="A6372" i="15" s="1"/>
  <c r="A6373" i="15" s="1"/>
  <c r="A6374" i="15" s="1"/>
  <c r="A6375" i="15" s="1"/>
  <c r="A6376" i="15" s="1"/>
  <c r="A6377" i="15" s="1"/>
  <c r="A6378" i="15" s="1"/>
  <c r="A6379" i="15" s="1"/>
  <c r="A6380" i="15" s="1"/>
  <c r="A6381" i="15" s="1"/>
  <c r="A6382" i="15" s="1"/>
  <c r="A6383" i="15" s="1"/>
  <c r="A6384" i="15" s="1"/>
  <c r="A6385" i="15" s="1"/>
  <c r="A6386" i="15" s="1"/>
  <c r="A6387" i="15" s="1"/>
  <c r="A6388" i="15" s="1"/>
  <c r="A6389" i="15" s="1"/>
  <c r="A6390" i="15" s="1"/>
  <c r="A6391" i="15" s="1"/>
  <c r="A6392" i="15" s="1"/>
  <c r="A6393" i="15" s="1"/>
  <c r="A6394" i="15" s="1"/>
  <c r="A6395" i="15" s="1"/>
  <c r="A6396" i="15" s="1"/>
  <c r="A6397" i="15" s="1"/>
  <c r="A6398" i="15" s="1"/>
  <c r="A6399" i="15" s="1"/>
  <c r="A6400" i="15" s="1"/>
  <c r="A6401" i="15" s="1"/>
  <c r="A6402" i="15" s="1"/>
  <c r="A6403" i="15" s="1"/>
  <c r="A6404" i="15" s="1"/>
  <c r="A6405" i="15" s="1"/>
  <c r="A6406" i="15" s="1"/>
  <c r="A6407" i="15" s="1"/>
  <c r="A6408" i="15" s="1"/>
  <c r="A6409" i="15" s="1"/>
  <c r="A6410" i="15" s="1"/>
  <c r="A6411" i="15" s="1"/>
  <c r="A6412" i="15" s="1"/>
  <c r="A6413" i="15" s="1"/>
  <c r="A6414" i="15" s="1"/>
  <c r="A6415" i="15" s="1"/>
  <c r="A6416" i="15" s="1"/>
  <c r="A6417" i="15" s="1"/>
  <c r="A6418" i="15" s="1"/>
  <c r="A6419" i="15" s="1"/>
  <c r="A6420" i="15" s="1"/>
  <c r="A6421" i="15" s="1"/>
  <c r="A6422" i="15" s="1"/>
  <c r="A6423" i="15" s="1"/>
  <c r="A6424" i="15" s="1"/>
  <c r="A6425" i="15" s="1"/>
  <c r="A6426" i="15" s="1"/>
  <c r="A6427" i="15" s="1"/>
  <c r="A6428" i="15" s="1"/>
  <c r="A6429" i="15" s="1"/>
  <c r="A6430" i="15" s="1"/>
  <c r="A6431" i="15" s="1"/>
  <c r="A6432" i="15" s="1"/>
  <c r="A6433" i="15" s="1"/>
  <c r="A6434" i="15" s="1"/>
  <c r="A6435" i="15" s="1"/>
  <c r="A6436" i="15" s="1"/>
  <c r="A6437" i="15" s="1"/>
  <c r="A6438" i="15" s="1"/>
  <c r="A6439" i="15" s="1"/>
  <c r="A6440" i="15" s="1"/>
  <c r="A6441" i="15" s="1"/>
  <c r="A6442" i="15" s="1"/>
  <c r="A6443" i="15" s="1"/>
  <c r="A6444" i="15" s="1"/>
  <c r="A6445" i="15" s="1"/>
  <c r="A6446" i="15" s="1"/>
  <c r="A6447" i="15" s="1"/>
  <c r="A6448" i="15" s="1"/>
  <c r="A6449" i="15" s="1"/>
  <c r="A6450" i="15" s="1"/>
  <c r="A6451" i="15" s="1"/>
  <c r="A6452" i="15" s="1"/>
  <c r="A6453" i="15" s="1"/>
  <c r="A6454" i="15" s="1"/>
  <c r="A6455" i="15" s="1"/>
  <c r="A6456" i="15" s="1"/>
  <c r="A6457" i="15" s="1"/>
  <c r="A6458" i="15" s="1"/>
  <c r="A6459" i="15" s="1"/>
  <c r="A6460" i="15" s="1"/>
  <c r="A6461" i="15" s="1"/>
  <c r="A6462" i="15" s="1"/>
  <c r="A6463" i="15" s="1"/>
  <c r="A6464" i="15" s="1"/>
  <c r="A6465" i="15" s="1"/>
  <c r="A6466" i="15" s="1"/>
  <c r="A6467" i="15" s="1"/>
  <c r="A6468" i="15" s="1"/>
  <c r="A6469" i="15" s="1"/>
  <c r="A6470" i="15" s="1"/>
  <c r="A6471" i="15" s="1"/>
  <c r="A6472" i="15" s="1"/>
  <c r="A6473" i="15" s="1"/>
  <c r="A6474" i="15" s="1"/>
  <c r="A6475" i="15" s="1"/>
  <c r="A6476" i="15" s="1"/>
  <c r="A6477" i="15" s="1"/>
  <c r="A6478" i="15" s="1"/>
  <c r="A6479" i="15" s="1"/>
  <c r="A6480" i="15" s="1"/>
  <c r="A6481" i="15" s="1"/>
  <c r="A6482" i="15" s="1"/>
  <c r="A6483" i="15" s="1"/>
  <c r="A6484" i="15" s="1"/>
  <c r="A6485" i="15" s="1"/>
  <c r="A6486" i="15" s="1"/>
  <c r="A6487" i="15" s="1"/>
  <c r="A6488" i="15" s="1"/>
  <c r="A6489" i="15" s="1"/>
  <c r="A6490" i="15" s="1"/>
  <c r="A6491" i="15" s="1"/>
  <c r="A6492" i="15" s="1"/>
  <c r="A6493" i="15" s="1"/>
  <c r="A6494" i="15" s="1"/>
  <c r="A6495" i="15" s="1"/>
  <c r="A6496" i="15" s="1"/>
  <c r="A6497" i="15" s="1"/>
  <c r="A6498" i="15" s="1"/>
  <c r="A6499" i="15" s="1"/>
  <c r="A6500" i="15" s="1"/>
  <c r="A6501" i="15" s="1"/>
  <c r="A6502" i="15" s="1"/>
  <c r="A6503" i="15" s="1"/>
  <c r="A6504" i="15" s="1"/>
  <c r="A6505" i="15" s="1"/>
  <c r="A6506" i="15" s="1"/>
  <c r="A6507" i="15" s="1"/>
  <c r="A6508" i="15" s="1"/>
  <c r="A6509" i="15" s="1"/>
  <c r="A6510" i="15" s="1"/>
  <c r="A6511" i="15" s="1"/>
  <c r="A6512" i="15" s="1"/>
  <c r="A6513" i="15" s="1"/>
  <c r="A6514" i="15" s="1"/>
  <c r="A6515" i="15" s="1"/>
  <c r="A6516" i="15" s="1"/>
  <c r="A6517" i="15" s="1"/>
  <c r="A6518" i="15" s="1"/>
  <c r="A6519" i="15" s="1"/>
  <c r="A6520" i="15" s="1"/>
  <c r="A6521" i="15" s="1"/>
  <c r="A6522" i="15" s="1"/>
  <c r="A6523" i="15" s="1"/>
  <c r="A6524" i="15" s="1"/>
  <c r="A6525" i="15" s="1"/>
  <c r="A6526" i="15" s="1"/>
  <c r="A6527" i="15" s="1"/>
  <c r="A6528" i="15" s="1"/>
  <c r="A6529" i="15" s="1"/>
  <c r="A6530" i="15" s="1"/>
  <c r="A6531" i="15" s="1"/>
  <c r="A6532" i="15" s="1"/>
  <c r="A6533" i="15" s="1"/>
  <c r="A6534" i="15" s="1"/>
  <c r="A6535" i="15" s="1"/>
  <c r="A6536" i="15" s="1"/>
  <c r="A6537" i="15" s="1"/>
  <c r="A6538" i="15" s="1"/>
  <c r="A6539" i="15" s="1"/>
  <c r="A6540" i="15" s="1"/>
  <c r="A6541" i="15" s="1"/>
  <c r="A6542" i="15" s="1"/>
  <c r="A6543" i="15" s="1"/>
  <c r="A6544" i="15" s="1"/>
  <c r="A6545" i="15" s="1"/>
  <c r="A6546" i="15" s="1"/>
  <c r="A6547" i="15" s="1"/>
  <c r="A6548" i="15" s="1"/>
  <c r="A6549" i="15" s="1"/>
  <c r="A6550" i="15" s="1"/>
  <c r="A6551" i="15" s="1"/>
  <c r="A6552" i="15" s="1"/>
  <c r="A6553" i="15" s="1"/>
  <c r="A6554" i="15" s="1"/>
  <c r="A6555" i="15" s="1"/>
  <c r="A6556" i="15" s="1"/>
  <c r="A6557" i="15" s="1"/>
  <c r="A6558" i="15" s="1"/>
  <c r="A6559" i="15" s="1"/>
  <c r="A6560" i="15" s="1"/>
  <c r="A6561" i="15" s="1"/>
  <c r="A6562" i="15" s="1"/>
  <c r="A6563" i="15" s="1"/>
  <c r="A6564" i="15" s="1"/>
  <c r="A6565" i="15" s="1"/>
  <c r="A6566" i="15" s="1"/>
  <c r="A6567" i="15" s="1"/>
  <c r="A6568" i="15" s="1"/>
  <c r="A6569" i="15" s="1"/>
  <c r="A6570" i="15" s="1"/>
  <c r="A6571" i="15" s="1"/>
  <c r="A6572" i="15" s="1"/>
  <c r="A6573" i="15" s="1"/>
  <c r="A6574" i="15" s="1"/>
  <c r="A6575" i="15" s="1"/>
  <c r="A6576" i="15" s="1"/>
  <c r="A6577" i="15" s="1"/>
  <c r="A6578" i="15" s="1"/>
  <c r="A6579" i="15" s="1"/>
  <c r="A6580" i="15" s="1"/>
  <c r="A6581" i="15" s="1"/>
  <c r="A6582" i="15" s="1"/>
  <c r="A6583" i="15" s="1"/>
  <c r="A6584" i="15" s="1"/>
  <c r="A6585" i="15" s="1"/>
  <c r="A6586" i="15" s="1"/>
  <c r="A6587" i="15" s="1"/>
  <c r="A6588" i="15" s="1"/>
  <c r="A6589" i="15" s="1"/>
  <c r="A6590" i="15" s="1"/>
  <c r="A6591" i="15" s="1"/>
  <c r="A6592" i="15" s="1"/>
  <c r="A6593" i="15" s="1"/>
  <c r="A6594" i="15" s="1"/>
  <c r="A6595" i="15" s="1"/>
  <c r="A6596" i="15" s="1"/>
  <c r="A6597" i="15" s="1"/>
  <c r="A6598" i="15" s="1"/>
  <c r="A6599" i="15" s="1"/>
  <c r="A6600" i="15" s="1"/>
  <c r="A6601" i="15" s="1"/>
  <c r="A6602" i="15" s="1"/>
  <c r="A6603" i="15" s="1"/>
  <c r="A6604" i="15" s="1"/>
  <c r="A6605" i="15" s="1"/>
  <c r="A6606" i="15" s="1"/>
  <c r="A6607" i="15" s="1"/>
  <c r="A6608" i="15" s="1"/>
  <c r="A6609" i="15" s="1"/>
  <c r="A6610" i="15" s="1"/>
  <c r="A6611" i="15" s="1"/>
  <c r="A6612" i="15" s="1"/>
  <c r="A6613" i="15" s="1"/>
  <c r="A6614" i="15" s="1"/>
  <c r="A6615" i="15" s="1"/>
  <c r="A6616" i="15" s="1"/>
  <c r="A6617" i="15" s="1"/>
  <c r="A6618" i="15" s="1"/>
  <c r="A6619" i="15" s="1"/>
  <c r="A6620" i="15" s="1"/>
  <c r="A6621" i="15" s="1"/>
  <c r="A6622" i="15" s="1"/>
  <c r="A6623" i="15" s="1"/>
  <c r="A6624" i="15" s="1"/>
  <c r="A6625" i="15" s="1"/>
  <c r="A6626" i="15" s="1"/>
  <c r="A6627" i="15" s="1"/>
  <c r="A6628" i="15" s="1"/>
  <c r="A6629" i="15" s="1"/>
  <c r="A6630" i="15" s="1"/>
  <c r="A6631" i="15" s="1"/>
  <c r="A6632" i="15" s="1"/>
  <c r="A6633" i="15" s="1"/>
  <c r="A6634" i="15" s="1"/>
  <c r="A6635" i="15" s="1"/>
  <c r="A6636" i="15" s="1"/>
  <c r="A6637" i="15" s="1"/>
  <c r="A6638" i="15" s="1"/>
  <c r="A6639" i="15" s="1"/>
  <c r="A6640" i="15" s="1"/>
  <c r="A6641" i="15" s="1"/>
  <c r="A6642" i="15" s="1"/>
  <c r="A6643" i="15" s="1"/>
  <c r="A6644" i="15" s="1"/>
  <c r="A6645" i="15" s="1"/>
  <c r="A6646" i="15" s="1"/>
  <c r="A6647" i="15" s="1"/>
  <c r="A6648" i="15" s="1"/>
  <c r="A6649" i="15" s="1"/>
  <c r="A6650" i="15" s="1"/>
  <c r="A6651" i="15" s="1"/>
  <c r="A6652" i="15" s="1"/>
  <c r="A6653" i="15" s="1"/>
  <c r="A6654" i="15" s="1"/>
  <c r="A6655" i="15" s="1"/>
  <c r="A6656" i="15" s="1"/>
  <c r="A6657" i="15" s="1"/>
  <c r="A6658" i="15" s="1"/>
  <c r="A6659" i="15" s="1"/>
  <c r="A6660" i="15" s="1"/>
  <c r="A6661" i="15" s="1"/>
  <c r="A6662" i="15" s="1"/>
  <c r="A6663" i="15" s="1"/>
  <c r="A6664" i="15" s="1"/>
  <c r="A6665" i="15" s="1"/>
  <c r="A6666" i="15" s="1"/>
  <c r="A6667" i="15" s="1"/>
  <c r="A6668" i="15" s="1"/>
  <c r="A6669" i="15" s="1"/>
  <c r="A6670" i="15" s="1"/>
  <c r="A6671" i="15" s="1"/>
  <c r="A6672" i="15" s="1"/>
  <c r="A6673" i="15" s="1"/>
  <c r="A6674" i="15" s="1"/>
  <c r="A6675" i="15" s="1"/>
  <c r="A6676" i="15" s="1"/>
  <c r="A6677" i="15" s="1"/>
  <c r="A6678" i="15" s="1"/>
  <c r="A6679" i="15" s="1"/>
  <c r="A6680" i="15" s="1"/>
  <c r="A6681" i="15" s="1"/>
  <c r="A6682" i="15" s="1"/>
  <c r="A6683" i="15" s="1"/>
  <c r="A6684" i="15" s="1"/>
  <c r="A6685" i="15" s="1"/>
  <c r="A6686" i="15" s="1"/>
  <c r="A6687" i="15" s="1"/>
  <c r="A6688" i="15" s="1"/>
  <c r="A6689" i="15" s="1"/>
  <c r="A6690" i="15" s="1"/>
  <c r="A6691" i="15" s="1"/>
  <c r="A6692" i="15" s="1"/>
  <c r="A6693" i="15" s="1"/>
  <c r="A6694" i="15" s="1"/>
  <c r="A6695" i="15" s="1"/>
  <c r="A6696" i="15" s="1"/>
  <c r="A6697" i="15" s="1"/>
  <c r="A6698" i="15" s="1"/>
  <c r="A6699" i="15" s="1"/>
  <c r="A6700" i="15" s="1"/>
  <c r="A6701" i="15" s="1"/>
  <c r="A6702" i="15" s="1"/>
  <c r="A6703" i="15" s="1"/>
  <c r="A6704" i="15" s="1"/>
  <c r="A6705" i="15" s="1"/>
  <c r="A6706" i="15" s="1"/>
  <c r="A6707" i="15" s="1"/>
  <c r="A6708" i="15" s="1"/>
  <c r="A6709" i="15" s="1"/>
  <c r="A6710" i="15" s="1"/>
  <c r="A6711" i="15" s="1"/>
  <c r="A6712" i="15" s="1"/>
  <c r="A6713" i="15" s="1"/>
  <c r="A6714" i="15" s="1"/>
  <c r="A6715" i="15" s="1"/>
  <c r="A6716" i="15" s="1"/>
  <c r="A6717" i="15" s="1"/>
  <c r="A6718" i="15" s="1"/>
  <c r="A6719" i="15" s="1"/>
  <c r="A6720" i="15" s="1"/>
  <c r="A6721" i="15" s="1"/>
  <c r="A6722" i="15" s="1"/>
  <c r="A6723" i="15" s="1"/>
  <c r="A6724" i="15" s="1"/>
  <c r="A6725" i="15" s="1"/>
  <c r="A6726" i="15" s="1"/>
  <c r="A6727" i="15" s="1"/>
  <c r="A6728" i="15" s="1"/>
  <c r="A6729" i="15" s="1"/>
  <c r="A6730" i="15" s="1"/>
  <c r="A6731" i="15" s="1"/>
  <c r="A6732" i="15" s="1"/>
  <c r="A6733" i="15" s="1"/>
  <c r="A6734" i="15" s="1"/>
  <c r="A6735" i="15" s="1"/>
  <c r="A6736" i="15" s="1"/>
  <c r="A6737" i="15" s="1"/>
  <c r="A6738" i="15" s="1"/>
  <c r="A6739" i="15" s="1"/>
  <c r="A6740" i="15" s="1"/>
  <c r="A6741" i="15" s="1"/>
  <c r="A6742" i="15" s="1"/>
  <c r="A6743" i="15" s="1"/>
  <c r="A6744" i="15" s="1"/>
  <c r="A6745" i="15" s="1"/>
  <c r="A6746" i="15" s="1"/>
  <c r="A6747" i="15" s="1"/>
  <c r="A6748" i="15" s="1"/>
  <c r="A6749" i="15" s="1"/>
  <c r="A6750" i="15" s="1"/>
  <c r="A6751" i="15" s="1"/>
  <c r="A6752" i="15" s="1"/>
  <c r="A6753" i="15" s="1"/>
  <c r="A6754" i="15" s="1"/>
  <c r="A6755" i="15" s="1"/>
  <c r="A6756" i="15" s="1"/>
  <c r="A6757" i="15" s="1"/>
  <c r="A6758" i="15" s="1"/>
  <c r="A6759" i="15" s="1"/>
  <c r="A6760" i="15" s="1"/>
  <c r="A6761" i="15" s="1"/>
  <c r="A6762" i="15" s="1"/>
  <c r="A6763" i="15" s="1"/>
  <c r="A6764" i="15" s="1"/>
  <c r="A6765" i="15" s="1"/>
  <c r="A6766" i="15" s="1"/>
  <c r="A6767" i="15" s="1"/>
  <c r="A6768" i="15" s="1"/>
  <c r="A6769" i="15" s="1"/>
  <c r="A6770" i="15" s="1"/>
  <c r="A6771" i="15" s="1"/>
  <c r="A6772" i="15" s="1"/>
  <c r="A6773" i="15" s="1"/>
  <c r="A6774" i="15" s="1"/>
  <c r="A6775" i="15" s="1"/>
  <c r="A6776" i="15" s="1"/>
  <c r="A6777" i="15" s="1"/>
  <c r="A6778" i="15" s="1"/>
  <c r="A6779" i="15" s="1"/>
  <c r="A6780" i="15" s="1"/>
  <c r="A6781" i="15" s="1"/>
  <c r="A6782" i="15" s="1"/>
  <c r="A6783" i="15" s="1"/>
  <c r="A6784" i="15" s="1"/>
  <c r="A6785" i="15" s="1"/>
  <c r="A6786" i="15" s="1"/>
  <c r="A6787" i="15" s="1"/>
  <c r="A6788" i="15" s="1"/>
  <c r="A6789" i="15" s="1"/>
  <c r="A6790" i="15" s="1"/>
  <c r="A6791" i="15" s="1"/>
  <c r="A6792" i="15" s="1"/>
  <c r="A6793" i="15" s="1"/>
  <c r="A6794" i="15" s="1"/>
  <c r="A6795" i="15" s="1"/>
  <c r="A6796" i="15" s="1"/>
  <c r="A6797" i="15" s="1"/>
  <c r="A6798" i="15" s="1"/>
  <c r="A6799" i="15" s="1"/>
  <c r="A6800" i="15" s="1"/>
  <c r="A6801" i="15" s="1"/>
  <c r="A6802" i="15" s="1"/>
  <c r="A6803" i="15" s="1"/>
  <c r="A6804" i="15" s="1"/>
  <c r="A6805" i="15" s="1"/>
  <c r="A6806" i="15" s="1"/>
  <c r="A6807" i="15" s="1"/>
  <c r="A6808" i="15" s="1"/>
  <c r="A6809" i="15" s="1"/>
  <c r="A6810" i="15" s="1"/>
  <c r="A6811" i="15" s="1"/>
  <c r="A6812" i="15" s="1"/>
  <c r="A6813" i="15" s="1"/>
  <c r="A6814" i="15" s="1"/>
  <c r="A6815" i="15" s="1"/>
  <c r="A6816" i="15" s="1"/>
  <c r="A6817" i="15" s="1"/>
  <c r="A6818" i="15" s="1"/>
  <c r="A6819" i="15" s="1"/>
  <c r="A6820" i="15" s="1"/>
  <c r="A6821" i="15" s="1"/>
  <c r="A6822" i="15" s="1"/>
  <c r="A6823" i="15" s="1"/>
  <c r="A6824" i="15" s="1"/>
  <c r="A6825" i="15" s="1"/>
  <c r="A6826" i="15" s="1"/>
  <c r="A6827" i="15" s="1"/>
  <c r="A6828" i="15" s="1"/>
  <c r="A6829" i="15" s="1"/>
  <c r="A6830" i="15" s="1"/>
  <c r="A6831" i="15" s="1"/>
  <c r="A6832" i="15" s="1"/>
  <c r="A6833" i="15" s="1"/>
  <c r="A6834" i="15" s="1"/>
  <c r="A6835" i="15" s="1"/>
  <c r="A6836" i="15" s="1"/>
  <c r="A6837" i="15" s="1"/>
  <c r="A6838" i="15" s="1"/>
  <c r="A6839" i="15" s="1"/>
  <c r="A6840" i="15" s="1"/>
  <c r="A6841" i="15" s="1"/>
  <c r="A6842" i="15" s="1"/>
  <c r="A6843" i="15" s="1"/>
  <c r="A6844" i="15" s="1"/>
  <c r="A6845" i="15" s="1"/>
  <c r="A6846" i="15" s="1"/>
  <c r="A6847" i="15" s="1"/>
  <c r="A6848" i="15" s="1"/>
  <c r="A6849" i="15" s="1"/>
  <c r="A6850" i="15" s="1"/>
  <c r="A6851" i="15" s="1"/>
  <c r="A6852" i="15" s="1"/>
  <c r="A6853" i="15" s="1"/>
  <c r="A6854" i="15" s="1"/>
  <c r="A6855" i="15" s="1"/>
  <c r="A6856" i="15" s="1"/>
  <c r="A6857" i="15" s="1"/>
  <c r="A6858" i="15" s="1"/>
  <c r="A6859" i="15" s="1"/>
  <c r="A6860" i="15" s="1"/>
  <c r="A6861" i="15" s="1"/>
  <c r="A6862" i="15" s="1"/>
  <c r="A6863" i="15" s="1"/>
  <c r="A6864" i="15" s="1"/>
  <c r="A6865" i="15" s="1"/>
  <c r="A6866" i="15" s="1"/>
  <c r="A6867" i="15" s="1"/>
  <c r="A6868" i="15" s="1"/>
  <c r="A6869" i="15" s="1"/>
  <c r="A6870" i="15" s="1"/>
  <c r="A6871" i="15" s="1"/>
  <c r="A6872" i="15" s="1"/>
  <c r="A6873" i="15" s="1"/>
  <c r="A6874" i="15" s="1"/>
  <c r="A6875" i="15" s="1"/>
  <c r="A6876" i="15" s="1"/>
  <c r="A6877" i="15" s="1"/>
  <c r="A6878" i="15" s="1"/>
  <c r="A6879" i="15" s="1"/>
  <c r="A6880" i="15" s="1"/>
  <c r="A6881" i="15" s="1"/>
  <c r="A6882" i="15" s="1"/>
  <c r="A6883" i="15" s="1"/>
  <c r="A6884" i="15" s="1"/>
  <c r="A6885" i="15" s="1"/>
  <c r="A6886" i="15" s="1"/>
  <c r="A6887" i="15" s="1"/>
  <c r="A6888" i="15" s="1"/>
  <c r="A6889" i="15" s="1"/>
  <c r="A6890" i="15" s="1"/>
  <c r="A6891" i="15" s="1"/>
  <c r="A6892" i="15" s="1"/>
  <c r="A6893" i="15" s="1"/>
  <c r="A6894" i="15" s="1"/>
  <c r="A6895" i="15" s="1"/>
  <c r="A6896" i="15" s="1"/>
  <c r="A6897" i="15" s="1"/>
  <c r="A6898" i="15" s="1"/>
  <c r="A6899" i="15" s="1"/>
  <c r="A6900" i="15" s="1"/>
  <c r="A6901" i="15" s="1"/>
  <c r="A6902" i="15" s="1"/>
  <c r="A6903" i="15" s="1"/>
  <c r="A6904" i="15" s="1"/>
  <c r="A6905" i="15" s="1"/>
  <c r="A6906" i="15" s="1"/>
  <c r="A6907" i="15" s="1"/>
  <c r="A6908" i="15" s="1"/>
  <c r="A6909" i="15" s="1"/>
  <c r="A6910" i="15" s="1"/>
  <c r="A6911" i="15" s="1"/>
  <c r="A6912" i="15" s="1"/>
  <c r="A6913" i="15" s="1"/>
  <c r="A6914" i="15" s="1"/>
  <c r="A6915" i="15" s="1"/>
  <c r="A6916" i="15" s="1"/>
  <c r="A6917" i="15" s="1"/>
  <c r="A6918" i="15" s="1"/>
  <c r="A6919" i="15" s="1"/>
  <c r="A6920" i="15" s="1"/>
  <c r="A6921" i="15" s="1"/>
  <c r="A6922" i="15" s="1"/>
  <c r="A6923" i="15" s="1"/>
  <c r="A6924" i="15" s="1"/>
  <c r="A6925" i="15" s="1"/>
  <c r="A6926" i="15" s="1"/>
  <c r="A6927" i="15" s="1"/>
  <c r="A6928" i="15" s="1"/>
  <c r="A6929" i="15" s="1"/>
  <c r="A6930" i="15" s="1"/>
  <c r="A6931" i="15" s="1"/>
  <c r="A6932" i="15" s="1"/>
  <c r="A6933" i="15" s="1"/>
  <c r="A6934" i="15" s="1"/>
  <c r="A6935" i="15" s="1"/>
  <c r="A6936" i="15" s="1"/>
  <c r="A6937" i="15" s="1"/>
  <c r="A6938" i="15" s="1"/>
  <c r="A6939" i="15" s="1"/>
  <c r="A6940" i="15" s="1"/>
  <c r="A6941" i="15" s="1"/>
  <c r="A6942" i="15" s="1"/>
  <c r="A6943" i="15" s="1"/>
  <c r="A6944" i="15" s="1"/>
  <c r="A6945" i="15" s="1"/>
  <c r="A6946" i="15" s="1"/>
  <c r="A6947" i="15" s="1"/>
  <c r="A6948" i="15" s="1"/>
  <c r="A6949" i="15" s="1"/>
  <c r="A6950" i="15" s="1"/>
  <c r="A6951" i="15" s="1"/>
  <c r="A6952" i="15" s="1"/>
  <c r="A6953" i="15" s="1"/>
  <c r="A6954" i="15" s="1"/>
  <c r="A6955" i="15" s="1"/>
  <c r="A6956" i="15" s="1"/>
  <c r="A6957" i="15" s="1"/>
  <c r="A6958" i="15" s="1"/>
  <c r="A6959" i="15" s="1"/>
  <c r="A6960" i="15" s="1"/>
  <c r="A6961" i="15" s="1"/>
  <c r="A6962" i="15" s="1"/>
  <c r="A6963" i="15" s="1"/>
  <c r="A6964" i="15" s="1"/>
  <c r="A6965" i="15" s="1"/>
  <c r="A6966" i="15" s="1"/>
  <c r="A6967" i="15" s="1"/>
  <c r="A6968" i="15" s="1"/>
  <c r="A6969" i="15" s="1"/>
  <c r="A6970" i="15" s="1"/>
  <c r="A6971" i="15" s="1"/>
  <c r="A6972" i="15" s="1"/>
  <c r="A6973" i="15" s="1"/>
  <c r="A6974" i="15" s="1"/>
  <c r="A6975" i="15" s="1"/>
  <c r="A6976" i="15" s="1"/>
  <c r="A6977" i="15" s="1"/>
  <c r="A6978" i="15" s="1"/>
  <c r="A6979" i="15" s="1"/>
  <c r="A6980" i="15" s="1"/>
  <c r="A6981" i="15" s="1"/>
  <c r="A6982" i="15" s="1"/>
  <c r="A6983" i="15" s="1"/>
  <c r="A6984" i="15" s="1"/>
  <c r="A6985" i="15" s="1"/>
  <c r="A6986" i="15" s="1"/>
  <c r="A6987" i="15" s="1"/>
  <c r="A6988" i="15" s="1"/>
  <c r="A6989" i="15" s="1"/>
  <c r="A6990" i="15" s="1"/>
  <c r="A6991" i="15" s="1"/>
  <c r="A6992" i="15" s="1"/>
  <c r="A6993" i="15" s="1"/>
  <c r="A6994" i="15" s="1"/>
  <c r="A6995" i="15" s="1"/>
  <c r="A6996" i="15" s="1"/>
  <c r="A6997" i="15" s="1"/>
  <c r="A6998" i="15" s="1"/>
  <c r="A6999" i="15" s="1"/>
  <c r="A7000" i="15" s="1"/>
  <c r="A7001" i="15" s="1"/>
  <c r="A7002" i="15" s="1"/>
  <c r="A7003" i="15" s="1"/>
  <c r="A7004" i="15" s="1"/>
  <c r="A7005" i="15" s="1"/>
  <c r="A7006" i="15" s="1"/>
  <c r="A7007" i="15" s="1"/>
  <c r="A7008" i="15" s="1"/>
  <c r="A7009" i="15" s="1"/>
  <c r="A7010" i="15" s="1"/>
  <c r="A7011" i="15" s="1"/>
  <c r="A7012" i="15" s="1"/>
  <c r="A7013" i="15" s="1"/>
  <c r="A7014" i="15" s="1"/>
  <c r="A7015" i="15" s="1"/>
  <c r="A7016" i="15" s="1"/>
  <c r="A7017" i="15" s="1"/>
  <c r="A7018" i="15" s="1"/>
  <c r="A7019" i="15" s="1"/>
  <c r="A7020" i="15" s="1"/>
  <c r="A7021" i="15" s="1"/>
  <c r="A7022" i="15" s="1"/>
  <c r="A7023" i="15" s="1"/>
  <c r="A7024" i="15" s="1"/>
  <c r="A7025" i="15" s="1"/>
  <c r="A7026" i="15" s="1"/>
  <c r="A7027" i="15" s="1"/>
  <c r="A7028" i="15" s="1"/>
  <c r="A7029" i="15" s="1"/>
  <c r="A7030" i="15" s="1"/>
  <c r="A7031" i="15" s="1"/>
  <c r="A7032" i="15" s="1"/>
  <c r="A7033" i="15" s="1"/>
  <c r="A7034" i="15" s="1"/>
  <c r="A7035" i="15" s="1"/>
  <c r="A7036" i="15" s="1"/>
  <c r="A7037" i="15" s="1"/>
  <c r="A7038" i="15" s="1"/>
  <c r="A7039" i="15" s="1"/>
  <c r="A7040" i="15" s="1"/>
  <c r="A7041" i="15" s="1"/>
  <c r="A7042" i="15" s="1"/>
  <c r="A7043" i="15" s="1"/>
  <c r="A7044" i="15" s="1"/>
  <c r="A7045" i="15" s="1"/>
  <c r="A7046" i="15" s="1"/>
  <c r="A7047" i="15" s="1"/>
  <c r="A7048" i="15" s="1"/>
  <c r="A7049" i="15" s="1"/>
  <c r="A7050" i="15" s="1"/>
  <c r="A7051" i="15" s="1"/>
  <c r="A7052" i="15" s="1"/>
  <c r="A7053" i="15" s="1"/>
  <c r="A7054" i="15" s="1"/>
  <c r="A7055" i="15" s="1"/>
  <c r="A7056" i="15" s="1"/>
  <c r="A7057" i="15" s="1"/>
  <c r="A7058" i="15" s="1"/>
  <c r="A7059" i="15" s="1"/>
  <c r="A7060" i="15" s="1"/>
  <c r="A7061" i="15" s="1"/>
  <c r="A7062" i="15" s="1"/>
  <c r="A7063" i="15" s="1"/>
  <c r="A7064" i="15" s="1"/>
  <c r="A7065" i="15" s="1"/>
  <c r="A7066" i="15" s="1"/>
  <c r="A7067" i="15" s="1"/>
  <c r="A7068" i="15" s="1"/>
  <c r="A7069" i="15" s="1"/>
  <c r="A7070" i="15" s="1"/>
  <c r="A7071" i="15" s="1"/>
  <c r="A7072" i="15" s="1"/>
  <c r="A7073" i="15" s="1"/>
  <c r="A7074" i="15" s="1"/>
  <c r="A7075" i="15" s="1"/>
  <c r="A7076" i="15" s="1"/>
  <c r="A7077" i="15" s="1"/>
  <c r="A7078" i="15" s="1"/>
  <c r="A7079" i="15" s="1"/>
  <c r="A7080" i="15" s="1"/>
  <c r="A7081" i="15" s="1"/>
  <c r="A7082" i="15" s="1"/>
  <c r="A7083" i="15" s="1"/>
  <c r="A7084" i="15" s="1"/>
  <c r="A7085" i="15" s="1"/>
  <c r="A7086" i="15" s="1"/>
  <c r="A7087" i="15" s="1"/>
  <c r="A7088" i="15" s="1"/>
  <c r="A7089" i="15" s="1"/>
  <c r="A7090" i="15" s="1"/>
  <c r="A7091" i="15" s="1"/>
  <c r="A7092" i="15" s="1"/>
  <c r="A7093" i="15" s="1"/>
  <c r="A7094" i="15" s="1"/>
  <c r="A7095" i="15" s="1"/>
  <c r="A7096" i="15" s="1"/>
  <c r="A7097" i="15" s="1"/>
  <c r="A7098" i="15" s="1"/>
  <c r="A7099" i="15" s="1"/>
  <c r="A7100" i="15" s="1"/>
  <c r="A7101" i="15" s="1"/>
  <c r="A7102" i="15" s="1"/>
  <c r="A7103" i="15" s="1"/>
  <c r="A7104" i="15" s="1"/>
  <c r="A7105" i="15" s="1"/>
  <c r="A7106" i="15" s="1"/>
  <c r="A7107" i="15" s="1"/>
  <c r="A7108" i="15" s="1"/>
  <c r="A7109" i="15" s="1"/>
  <c r="A7110" i="15" s="1"/>
  <c r="A7111" i="15" s="1"/>
  <c r="A7112" i="15" s="1"/>
  <c r="A7113" i="15" s="1"/>
  <c r="A7114" i="15" s="1"/>
  <c r="A7115" i="15" s="1"/>
  <c r="A7116" i="15" s="1"/>
  <c r="A7117" i="15" s="1"/>
  <c r="A7118" i="15" s="1"/>
  <c r="A7119" i="15" s="1"/>
  <c r="A7120" i="15" s="1"/>
  <c r="A7121" i="15" s="1"/>
  <c r="A7122" i="15" s="1"/>
  <c r="A7123" i="15" s="1"/>
  <c r="A7124" i="15" s="1"/>
  <c r="A7125" i="15" s="1"/>
  <c r="A7126" i="15" s="1"/>
  <c r="A7127" i="15" s="1"/>
  <c r="A7128" i="15" s="1"/>
  <c r="A7129" i="15" s="1"/>
  <c r="A7130" i="15" s="1"/>
  <c r="A7131" i="15" s="1"/>
  <c r="A7132" i="15" s="1"/>
  <c r="A7133" i="15" s="1"/>
  <c r="A7134" i="15" s="1"/>
  <c r="A7135" i="15" s="1"/>
  <c r="A7136" i="15" s="1"/>
  <c r="A7137" i="15" s="1"/>
  <c r="A7138" i="15" s="1"/>
  <c r="A7139" i="15" s="1"/>
  <c r="A7140" i="15" s="1"/>
  <c r="A7141" i="15" s="1"/>
  <c r="A7142" i="15" s="1"/>
  <c r="A7143" i="15" s="1"/>
  <c r="A7144" i="15" s="1"/>
  <c r="A7145" i="15" s="1"/>
  <c r="A7146" i="15" s="1"/>
  <c r="A7147" i="15" s="1"/>
  <c r="A7148" i="15" s="1"/>
  <c r="A7149" i="15" s="1"/>
  <c r="A7150" i="15" s="1"/>
  <c r="A7151" i="15" s="1"/>
  <c r="A7152" i="15" s="1"/>
  <c r="A7153" i="15" s="1"/>
  <c r="A7154" i="15" s="1"/>
  <c r="A7155" i="15" s="1"/>
  <c r="A7156" i="15" s="1"/>
  <c r="A7157" i="15" s="1"/>
  <c r="A7158" i="15" s="1"/>
  <c r="A7159" i="15" s="1"/>
  <c r="A7160" i="15" s="1"/>
  <c r="A7161" i="15" s="1"/>
  <c r="A7162" i="15" s="1"/>
  <c r="A7163" i="15" s="1"/>
  <c r="A7164" i="15" s="1"/>
  <c r="A7165" i="15" s="1"/>
  <c r="A7166" i="15" s="1"/>
  <c r="A7167" i="15" s="1"/>
  <c r="A7168" i="15" s="1"/>
  <c r="A7169" i="15" s="1"/>
  <c r="A7170" i="15" s="1"/>
  <c r="A7171" i="15" s="1"/>
  <c r="A7172" i="15" s="1"/>
  <c r="A7173" i="15" s="1"/>
  <c r="A7174" i="15" s="1"/>
  <c r="A7175" i="15" s="1"/>
  <c r="A7176" i="15" s="1"/>
  <c r="A7177" i="15" s="1"/>
  <c r="A7178" i="15" s="1"/>
  <c r="A7179" i="15" s="1"/>
  <c r="A7180" i="15" s="1"/>
  <c r="A7181" i="15" s="1"/>
  <c r="A7182" i="15" s="1"/>
  <c r="A7183" i="15" s="1"/>
  <c r="A7184" i="15" s="1"/>
  <c r="A7185" i="15" s="1"/>
  <c r="A7186" i="15" s="1"/>
  <c r="A7187" i="15" s="1"/>
  <c r="A7188" i="15" s="1"/>
  <c r="A7189" i="15" s="1"/>
  <c r="A7190" i="15" s="1"/>
  <c r="A7191" i="15" s="1"/>
  <c r="A7192" i="15" s="1"/>
  <c r="A7193" i="15" s="1"/>
  <c r="A7194" i="15" s="1"/>
  <c r="A7195" i="15" s="1"/>
  <c r="A7196" i="15" s="1"/>
  <c r="A7197" i="15" s="1"/>
  <c r="A7198" i="15" s="1"/>
  <c r="A7199" i="15" s="1"/>
  <c r="A7200" i="15" s="1"/>
  <c r="A7201" i="15" s="1"/>
  <c r="A7202" i="15" s="1"/>
  <c r="A7203" i="15" s="1"/>
  <c r="A7204" i="15" s="1"/>
  <c r="A7205" i="15" s="1"/>
  <c r="A7206" i="15" s="1"/>
  <c r="A7207" i="15" s="1"/>
  <c r="A7208" i="15" s="1"/>
  <c r="A7209" i="15" s="1"/>
  <c r="A7210" i="15" s="1"/>
  <c r="A7211" i="15" s="1"/>
  <c r="A7212" i="15" s="1"/>
  <c r="A7213" i="15" s="1"/>
  <c r="A7214" i="15" s="1"/>
  <c r="A7215" i="15" s="1"/>
  <c r="A7216" i="15" s="1"/>
  <c r="A7217" i="15" s="1"/>
  <c r="A7218" i="15" s="1"/>
  <c r="A7219" i="15" s="1"/>
  <c r="A7220" i="15" s="1"/>
  <c r="A7221" i="15" s="1"/>
  <c r="A7222" i="15" s="1"/>
  <c r="A7223" i="15" s="1"/>
  <c r="A7224" i="15" s="1"/>
  <c r="A7225" i="15" s="1"/>
  <c r="A7226" i="15" s="1"/>
  <c r="A7227" i="15" s="1"/>
  <c r="A7228" i="15" s="1"/>
  <c r="A7229" i="15" s="1"/>
  <c r="A7230" i="15" s="1"/>
  <c r="A7231" i="15" s="1"/>
  <c r="A7232" i="15" s="1"/>
  <c r="A7233" i="15" s="1"/>
  <c r="A7234" i="15" s="1"/>
  <c r="A7235" i="15" s="1"/>
  <c r="A7236" i="15" s="1"/>
  <c r="A7237" i="15" s="1"/>
  <c r="A7238" i="15" s="1"/>
  <c r="A7239" i="15" s="1"/>
  <c r="A7240" i="15" s="1"/>
  <c r="A7241" i="15" s="1"/>
  <c r="A7242" i="15" s="1"/>
  <c r="A7243" i="15" s="1"/>
  <c r="A7244" i="15" s="1"/>
  <c r="A7245" i="15" s="1"/>
  <c r="A7246" i="15" s="1"/>
  <c r="A7247" i="15" s="1"/>
  <c r="A7248" i="15" s="1"/>
  <c r="A7249" i="15" s="1"/>
  <c r="A7250" i="15" s="1"/>
  <c r="A7251" i="15" s="1"/>
  <c r="A7252" i="15" s="1"/>
  <c r="A7253" i="15" s="1"/>
  <c r="A7254" i="15" s="1"/>
  <c r="A7255" i="15" s="1"/>
  <c r="A7256" i="15" s="1"/>
  <c r="A7257" i="15" s="1"/>
  <c r="A7258" i="15" s="1"/>
  <c r="A7259" i="15" s="1"/>
  <c r="A7260" i="15" s="1"/>
  <c r="A7261" i="15" s="1"/>
  <c r="A7262" i="15" s="1"/>
  <c r="A7263" i="15" s="1"/>
  <c r="A7264" i="15" s="1"/>
  <c r="A7265" i="15" s="1"/>
  <c r="A7266" i="15" s="1"/>
  <c r="A7267" i="15" s="1"/>
  <c r="A7268" i="15" s="1"/>
  <c r="A7269" i="15" s="1"/>
  <c r="A7270" i="15" s="1"/>
  <c r="A7271" i="15" s="1"/>
  <c r="A7272" i="15" s="1"/>
  <c r="A7273" i="15" s="1"/>
  <c r="A7274" i="15" s="1"/>
  <c r="A7275" i="15" s="1"/>
  <c r="A7276" i="15" s="1"/>
  <c r="A7277" i="15" s="1"/>
  <c r="A7278" i="15" s="1"/>
  <c r="A7279" i="15" s="1"/>
  <c r="A7280" i="15" s="1"/>
  <c r="A7281" i="15" s="1"/>
  <c r="A7282" i="15" s="1"/>
  <c r="A7283" i="15" s="1"/>
  <c r="A7284" i="15" s="1"/>
  <c r="A7285" i="15" s="1"/>
  <c r="A7286" i="15" s="1"/>
  <c r="A7287" i="15" s="1"/>
  <c r="A7288" i="15" s="1"/>
  <c r="A7289" i="15" s="1"/>
  <c r="A7290" i="15" s="1"/>
  <c r="A7291" i="15" s="1"/>
  <c r="A7292" i="15" s="1"/>
  <c r="A7293" i="15" s="1"/>
  <c r="A7294" i="15" s="1"/>
  <c r="A7295" i="15" s="1"/>
  <c r="A7296" i="15" s="1"/>
  <c r="A7297" i="15" s="1"/>
  <c r="A7298" i="15" s="1"/>
  <c r="A7299" i="15" s="1"/>
  <c r="A7300" i="15" s="1"/>
  <c r="A7301" i="15" s="1"/>
  <c r="A7302" i="15" s="1"/>
  <c r="A7303" i="15" s="1"/>
  <c r="A7304" i="15" s="1"/>
  <c r="A7305" i="15" s="1"/>
  <c r="A7306" i="15" s="1"/>
  <c r="A7307" i="15" s="1"/>
  <c r="A7308" i="15" s="1"/>
  <c r="A7309" i="15" s="1"/>
  <c r="A7310" i="15" s="1"/>
  <c r="A7311" i="15" s="1"/>
  <c r="A7312" i="15" s="1"/>
  <c r="A7313" i="15" s="1"/>
  <c r="A7314" i="15" s="1"/>
  <c r="A7315" i="15" s="1"/>
  <c r="A7316" i="15" s="1"/>
  <c r="A7317" i="15" s="1"/>
  <c r="A7318" i="15" s="1"/>
  <c r="A7319" i="15" s="1"/>
  <c r="A7320" i="15" s="1"/>
  <c r="A7321" i="15" s="1"/>
  <c r="A7322" i="15" s="1"/>
  <c r="A7323" i="15" s="1"/>
  <c r="A7324" i="15" s="1"/>
  <c r="A7325" i="15" s="1"/>
  <c r="A7326" i="15" s="1"/>
  <c r="A7327" i="15" s="1"/>
  <c r="A7328" i="15" s="1"/>
  <c r="A7329" i="15" s="1"/>
  <c r="A7330" i="15" s="1"/>
  <c r="A7331" i="15" s="1"/>
  <c r="A7332" i="15" s="1"/>
  <c r="A7333" i="15" s="1"/>
  <c r="A7334" i="15" s="1"/>
  <c r="A7335" i="15" s="1"/>
  <c r="A7336" i="15" s="1"/>
  <c r="A7337" i="15" s="1"/>
  <c r="A7338" i="15" s="1"/>
  <c r="A7339" i="15" s="1"/>
  <c r="A7340" i="15" s="1"/>
  <c r="A7341" i="15" s="1"/>
  <c r="A7342" i="15" s="1"/>
  <c r="A7343" i="15" s="1"/>
  <c r="A7344" i="15" s="1"/>
  <c r="A7345" i="15" s="1"/>
  <c r="A7346" i="15" s="1"/>
  <c r="A7347" i="15" s="1"/>
  <c r="A7348" i="15" s="1"/>
  <c r="A7349" i="15" s="1"/>
  <c r="A7350" i="15" s="1"/>
  <c r="A7351" i="15" s="1"/>
  <c r="A7352" i="15" s="1"/>
  <c r="A7353" i="15" s="1"/>
  <c r="A7354" i="15" s="1"/>
  <c r="A7355" i="15" s="1"/>
  <c r="A7356" i="15" s="1"/>
  <c r="A7357" i="15" s="1"/>
  <c r="A7358" i="15" s="1"/>
  <c r="A7359" i="15" s="1"/>
  <c r="A7360" i="15" s="1"/>
  <c r="A7361" i="15" s="1"/>
  <c r="A7362" i="15" s="1"/>
  <c r="A7363" i="15" s="1"/>
  <c r="A7364" i="15" s="1"/>
  <c r="A7365" i="15" s="1"/>
  <c r="A7366" i="15" s="1"/>
  <c r="A7367" i="15" s="1"/>
  <c r="A7368" i="15" s="1"/>
  <c r="A7369" i="15" s="1"/>
  <c r="A7370" i="15" s="1"/>
  <c r="A7371" i="15" s="1"/>
  <c r="A7372" i="15" s="1"/>
  <c r="A7373" i="15" s="1"/>
  <c r="A7374" i="15" s="1"/>
  <c r="A7375" i="15" s="1"/>
  <c r="A7376" i="15" s="1"/>
  <c r="A7377" i="15" s="1"/>
  <c r="A7378" i="15" s="1"/>
  <c r="A7379" i="15" s="1"/>
  <c r="A7380" i="15" s="1"/>
  <c r="A7381" i="15" s="1"/>
  <c r="A7382" i="15" s="1"/>
  <c r="A7383" i="15" s="1"/>
  <c r="A7384" i="15" s="1"/>
  <c r="A7385" i="15" s="1"/>
  <c r="A7386" i="15" s="1"/>
  <c r="A7387" i="15" s="1"/>
  <c r="A7388" i="15" s="1"/>
  <c r="A7389" i="15" s="1"/>
  <c r="A7390" i="15" s="1"/>
  <c r="A7391" i="15" s="1"/>
  <c r="A7392" i="15" s="1"/>
  <c r="A7393" i="15" s="1"/>
  <c r="A7394" i="15" s="1"/>
  <c r="A7395" i="15" s="1"/>
  <c r="A7396" i="15" s="1"/>
  <c r="A7397" i="15" s="1"/>
  <c r="A7398" i="15" s="1"/>
  <c r="A7399" i="15" s="1"/>
  <c r="A7400" i="15" s="1"/>
  <c r="A7401" i="15" s="1"/>
  <c r="A7402" i="15" s="1"/>
  <c r="A7403" i="15" s="1"/>
  <c r="A7404" i="15" s="1"/>
  <c r="A7405" i="15" s="1"/>
  <c r="A7406" i="15" s="1"/>
  <c r="A7407" i="15" s="1"/>
  <c r="A7408" i="15" s="1"/>
  <c r="A7409" i="15" s="1"/>
  <c r="A7410" i="15" s="1"/>
  <c r="A7411" i="15" s="1"/>
  <c r="A7412" i="15" s="1"/>
  <c r="A7413" i="15" s="1"/>
  <c r="A7414" i="15" s="1"/>
  <c r="A7415" i="15" s="1"/>
  <c r="A7416" i="15" s="1"/>
  <c r="A7417" i="15" s="1"/>
  <c r="A7418" i="15" s="1"/>
  <c r="A7419" i="15" s="1"/>
  <c r="A7420" i="15" s="1"/>
  <c r="A7421" i="15" s="1"/>
  <c r="A7422" i="15" s="1"/>
  <c r="A7423" i="15" s="1"/>
  <c r="A7424" i="15" s="1"/>
  <c r="A7425" i="15" s="1"/>
  <c r="A7426" i="15" s="1"/>
  <c r="A7427" i="15" s="1"/>
  <c r="A7428" i="15" s="1"/>
  <c r="A7429" i="15" s="1"/>
  <c r="A7430" i="15" s="1"/>
  <c r="A7431" i="15" s="1"/>
  <c r="A7432" i="15" s="1"/>
  <c r="A7433" i="15" s="1"/>
  <c r="A7434" i="15" s="1"/>
  <c r="A7435" i="15" s="1"/>
  <c r="A7436" i="15" s="1"/>
  <c r="A7437" i="15" s="1"/>
  <c r="A7438" i="15" s="1"/>
  <c r="A7439" i="15" s="1"/>
  <c r="A7440" i="15" s="1"/>
  <c r="A7441" i="15" s="1"/>
  <c r="A7442" i="15" s="1"/>
  <c r="A7443" i="15" s="1"/>
  <c r="A7444" i="15" s="1"/>
  <c r="A7445" i="15" s="1"/>
  <c r="A7446" i="15" s="1"/>
  <c r="A7447" i="15" s="1"/>
  <c r="A7448" i="15" s="1"/>
  <c r="A7449" i="15" s="1"/>
  <c r="A7450" i="15" s="1"/>
  <c r="A7451" i="15" s="1"/>
  <c r="A7452" i="15" s="1"/>
  <c r="A7453" i="15" s="1"/>
  <c r="A7454" i="15" s="1"/>
  <c r="A7455" i="15" s="1"/>
  <c r="A7456" i="15" s="1"/>
  <c r="A7457" i="15" s="1"/>
  <c r="A7458" i="15" s="1"/>
  <c r="A7459" i="15" s="1"/>
  <c r="A7460" i="15" s="1"/>
  <c r="A7461" i="15" s="1"/>
  <c r="A7462" i="15" s="1"/>
  <c r="A7463" i="15" s="1"/>
  <c r="A7464" i="15" s="1"/>
  <c r="A7465" i="15" s="1"/>
  <c r="A7466" i="15" s="1"/>
  <c r="A7467" i="15" s="1"/>
  <c r="A7468" i="15" s="1"/>
  <c r="A7469" i="15" s="1"/>
  <c r="A7470" i="15" s="1"/>
  <c r="A7471" i="15" s="1"/>
  <c r="A7472" i="15" s="1"/>
  <c r="A7473" i="15" s="1"/>
  <c r="A7474" i="15" s="1"/>
  <c r="A7475" i="15" s="1"/>
  <c r="A7476" i="15" s="1"/>
  <c r="A7477" i="15" s="1"/>
  <c r="A7478" i="15" s="1"/>
  <c r="A7479" i="15" s="1"/>
  <c r="A7480" i="15" s="1"/>
  <c r="A7481" i="15" s="1"/>
  <c r="A7482" i="15" s="1"/>
  <c r="A7483" i="15" s="1"/>
  <c r="A7484" i="15" s="1"/>
  <c r="A7485" i="15" s="1"/>
  <c r="A7486" i="15" s="1"/>
  <c r="A7487" i="15" s="1"/>
  <c r="A7488" i="15" s="1"/>
  <c r="A7489" i="15" s="1"/>
  <c r="A7490" i="15" s="1"/>
  <c r="A7491" i="15" s="1"/>
  <c r="A7492" i="15" s="1"/>
  <c r="A7493" i="15" s="1"/>
  <c r="A7494" i="15" s="1"/>
  <c r="A7495" i="15" s="1"/>
  <c r="A7496" i="15" s="1"/>
  <c r="A7497" i="15" s="1"/>
  <c r="A7498" i="15" s="1"/>
  <c r="A7499" i="15" s="1"/>
  <c r="A7500" i="15" s="1"/>
  <c r="A7501" i="15" s="1"/>
  <c r="A7502" i="15" s="1"/>
  <c r="A7503" i="15" s="1"/>
  <c r="A7504" i="15" s="1"/>
  <c r="A7505" i="15" s="1"/>
  <c r="A7506" i="15" s="1"/>
  <c r="A7507" i="15" s="1"/>
  <c r="A7508" i="15" s="1"/>
  <c r="A7509" i="15" s="1"/>
  <c r="A7510" i="15" s="1"/>
  <c r="A7511" i="15" s="1"/>
  <c r="A7512" i="15" s="1"/>
  <c r="A7513" i="15" s="1"/>
  <c r="A7514" i="15" s="1"/>
  <c r="A7515" i="15" s="1"/>
  <c r="A7516" i="15" s="1"/>
  <c r="A7517" i="15" s="1"/>
  <c r="A7518" i="15" s="1"/>
  <c r="A7519" i="15" s="1"/>
  <c r="A7520" i="15" s="1"/>
  <c r="A7521" i="15" s="1"/>
  <c r="A7522" i="15" s="1"/>
  <c r="A7523" i="15" s="1"/>
  <c r="A7524" i="15" s="1"/>
  <c r="A7525" i="15" s="1"/>
  <c r="A7526" i="15" s="1"/>
  <c r="A7527" i="15" s="1"/>
  <c r="A7528" i="15" s="1"/>
  <c r="A7529" i="15" s="1"/>
  <c r="A7530" i="15" s="1"/>
  <c r="A7531" i="15" s="1"/>
  <c r="A7532" i="15" s="1"/>
  <c r="A7533" i="15" s="1"/>
  <c r="A7534" i="15" s="1"/>
  <c r="A7535" i="15" s="1"/>
  <c r="A7536" i="15" s="1"/>
  <c r="A7537" i="15" s="1"/>
  <c r="A7538" i="15" s="1"/>
  <c r="A7539" i="15" s="1"/>
  <c r="A7540" i="15" s="1"/>
  <c r="A7541" i="15" s="1"/>
  <c r="A7542" i="15" s="1"/>
  <c r="A7543" i="15" s="1"/>
  <c r="A7544" i="15" s="1"/>
  <c r="A7545" i="15" s="1"/>
  <c r="A7546" i="15" s="1"/>
  <c r="A7547" i="15" s="1"/>
  <c r="A7548" i="15" s="1"/>
  <c r="A7549" i="15" s="1"/>
  <c r="A7550" i="15" s="1"/>
  <c r="A7551" i="15" s="1"/>
  <c r="A7552" i="15" s="1"/>
  <c r="A7553" i="15" s="1"/>
  <c r="A7554" i="15" s="1"/>
  <c r="A7555" i="15" s="1"/>
  <c r="A7556" i="15" s="1"/>
  <c r="A7557" i="15" s="1"/>
  <c r="A7558" i="15" s="1"/>
  <c r="A7559" i="15" s="1"/>
  <c r="A7560" i="15" s="1"/>
  <c r="A7561" i="15" s="1"/>
  <c r="A7562" i="15" s="1"/>
  <c r="A7563" i="15" s="1"/>
  <c r="A7564" i="15" s="1"/>
  <c r="A7565" i="15" s="1"/>
  <c r="A7566" i="15" s="1"/>
  <c r="A7567" i="15" s="1"/>
  <c r="A7568" i="15" s="1"/>
  <c r="A7569" i="15" s="1"/>
  <c r="A7570" i="15" s="1"/>
  <c r="A7571" i="15" s="1"/>
  <c r="A7572" i="15" s="1"/>
  <c r="A7573" i="15" s="1"/>
  <c r="A7574" i="15" s="1"/>
  <c r="A7575" i="15" s="1"/>
  <c r="A7576" i="15" s="1"/>
  <c r="A7577" i="15" s="1"/>
  <c r="A7578" i="15" s="1"/>
  <c r="A7579" i="15" s="1"/>
  <c r="A7580" i="15" s="1"/>
  <c r="A7581" i="15" s="1"/>
  <c r="A7582" i="15" s="1"/>
  <c r="A7583" i="15" s="1"/>
  <c r="A7584" i="15" s="1"/>
  <c r="A7585" i="15" s="1"/>
  <c r="A7586" i="15" s="1"/>
  <c r="A7587" i="15" s="1"/>
  <c r="A7588" i="15" s="1"/>
  <c r="A7589" i="15" s="1"/>
  <c r="A7590" i="15" s="1"/>
  <c r="A7591" i="15" s="1"/>
  <c r="A7592" i="15" s="1"/>
  <c r="A7593" i="15" s="1"/>
  <c r="A7594" i="15" s="1"/>
  <c r="A7595" i="15" s="1"/>
  <c r="A7596" i="15" s="1"/>
  <c r="A7597" i="15" s="1"/>
  <c r="A7598" i="15" s="1"/>
  <c r="A7599" i="15" s="1"/>
  <c r="A7600" i="15" s="1"/>
  <c r="A7601" i="15" s="1"/>
  <c r="A7602" i="15" s="1"/>
  <c r="A7603" i="15" s="1"/>
  <c r="A7604" i="15" s="1"/>
  <c r="A7605" i="15" s="1"/>
  <c r="A7606" i="15" s="1"/>
  <c r="A7607" i="15" s="1"/>
  <c r="A7608" i="15" s="1"/>
  <c r="A7609" i="15" s="1"/>
  <c r="A7610" i="15" s="1"/>
  <c r="A7611" i="15" s="1"/>
  <c r="A7612" i="15" s="1"/>
  <c r="A7613" i="15" s="1"/>
  <c r="A7614" i="15" s="1"/>
  <c r="A7615" i="15" s="1"/>
  <c r="A7616" i="15" s="1"/>
  <c r="A7617" i="15" s="1"/>
  <c r="A7618" i="15" s="1"/>
  <c r="A7619" i="15" s="1"/>
  <c r="A7620" i="15" s="1"/>
  <c r="A7621" i="15" s="1"/>
  <c r="A7622" i="15" s="1"/>
  <c r="A7623" i="15" s="1"/>
  <c r="A7624" i="15" s="1"/>
  <c r="A7625" i="15" s="1"/>
  <c r="A7626" i="15" s="1"/>
  <c r="A7627" i="15" s="1"/>
  <c r="A7628" i="15" s="1"/>
  <c r="A7629" i="15" s="1"/>
  <c r="A7630" i="15" s="1"/>
  <c r="A7631" i="15" s="1"/>
  <c r="A7632" i="15" s="1"/>
  <c r="A7633" i="15" s="1"/>
  <c r="A7634" i="15" s="1"/>
  <c r="A7635" i="15" s="1"/>
  <c r="A7636" i="15" s="1"/>
  <c r="A7637" i="15" s="1"/>
  <c r="A7638" i="15" s="1"/>
  <c r="A7639" i="15" s="1"/>
  <c r="A7640" i="15" s="1"/>
  <c r="A7641" i="15" s="1"/>
  <c r="A7642" i="15" s="1"/>
  <c r="A7643" i="15" s="1"/>
  <c r="A7644" i="15" s="1"/>
  <c r="A7645" i="15" s="1"/>
  <c r="A7646" i="15" s="1"/>
  <c r="A7647" i="15" s="1"/>
  <c r="A7648" i="15" s="1"/>
  <c r="A7649" i="15" s="1"/>
  <c r="A7650" i="15" s="1"/>
  <c r="A7651" i="15" s="1"/>
  <c r="A7652" i="15" s="1"/>
  <c r="A7653" i="15" s="1"/>
  <c r="A7654" i="15" s="1"/>
  <c r="A7655" i="15" s="1"/>
  <c r="A7656" i="15" s="1"/>
  <c r="A7657" i="15" s="1"/>
  <c r="A7658" i="15" s="1"/>
  <c r="A7659" i="15" s="1"/>
  <c r="A7660" i="15" s="1"/>
  <c r="A7661" i="15" s="1"/>
  <c r="A7662" i="15" s="1"/>
  <c r="A7663" i="15" s="1"/>
  <c r="A7664" i="15" s="1"/>
  <c r="A7665" i="15" s="1"/>
  <c r="A7666" i="15" s="1"/>
  <c r="A7667" i="15" s="1"/>
  <c r="A7668" i="15" s="1"/>
  <c r="A7669" i="15" s="1"/>
  <c r="A7670" i="15" s="1"/>
  <c r="A7671" i="15" s="1"/>
  <c r="A7672" i="15" s="1"/>
  <c r="A7673" i="15" s="1"/>
  <c r="A7674" i="15" s="1"/>
  <c r="A7675" i="15" s="1"/>
  <c r="A7676" i="15" s="1"/>
  <c r="A7677" i="15" s="1"/>
  <c r="A7678" i="15" s="1"/>
  <c r="A7679" i="15" s="1"/>
  <c r="A7680" i="15" s="1"/>
  <c r="A7681" i="15" s="1"/>
  <c r="A7682" i="15" s="1"/>
  <c r="A7683" i="15" s="1"/>
  <c r="A7684" i="15" s="1"/>
  <c r="A7685" i="15" s="1"/>
  <c r="A7686" i="15" s="1"/>
  <c r="A7687" i="15" s="1"/>
  <c r="A7688" i="15" s="1"/>
  <c r="A7689" i="15" s="1"/>
  <c r="A7690" i="15" s="1"/>
  <c r="A7691" i="15" s="1"/>
  <c r="A7692" i="15" s="1"/>
  <c r="A7693" i="15" s="1"/>
  <c r="A7694" i="15" s="1"/>
  <c r="A7695" i="15" s="1"/>
  <c r="A7696" i="15" s="1"/>
  <c r="A7697" i="15" s="1"/>
  <c r="A7698" i="15" s="1"/>
  <c r="A7699" i="15" s="1"/>
  <c r="A7700" i="15" s="1"/>
  <c r="A7701" i="15" s="1"/>
  <c r="A7702" i="15" s="1"/>
  <c r="A7703" i="15" s="1"/>
  <c r="A7704" i="15" s="1"/>
  <c r="A7705" i="15" s="1"/>
  <c r="A7706" i="15" s="1"/>
  <c r="A7707" i="15" s="1"/>
  <c r="A7708" i="15" s="1"/>
  <c r="A7709" i="15" s="1"/>
  <c r="A7710" i="15" s="1"/>
  <c r="A7711" i="15" s="1"/>
  <c r="A7712" i="15" s="1"/>
  <c r="A7713" i="15" s="1"/>
  <c r="A7714" i="15" s="1"/>
  <c r="A7715" i="15" s="1"/>
  <c r="A7716" i="15" s="1"/>
  <c r="A7717" i="15" s="1"/>
  <c r="A7718" i="15" s="1"/>
  <c r="A7719" i="15" s="1"/>
  <c r="A7720" i="15" s="1"/>
  <c r="A7721" i="15" s="1"/>
  <c r="A7722" i="15" s="1"/>
  <c r="A7723" i="15" s="1"/>
  <c r="A7724" i="15" s="1"/>
  <c r="A7725" i="15" s="1"/>
  <c r="A7726" i="15" s="1"/>
  <c r="A7727" i="15" s="1"/>
  <c r="A7728" i="15" s="1"/>
  <c r="A7729" i="15" s="1"/>
  <c r="A7730" i="15" s="1"/>
  <c r="A7731" i="15" s="1"/>
  <c r="A7732" i="15" s="1"/>
  <c r="A7733" i="15" s="1"/>
  <c r="A7734" i="15" s="1"/>
  <c r="A7735" i="15" s="1"/>
  <c r="A7736" i="15" s="1"/>
  <c r="A7737" i="15" s="1"/>
  <c r="A7738" i="15" s="1"/>
  <c r="A7739" i="15" s="1"/>
  <c r="A7740" i="15" s="1"/>
  <c r="A7741" i="15" s="1"/>
  <c r="A7742" i="15" s="1"/>
  <c r="A7743" i="15" s="1"/>
  <c r="A7744" i="15" s="1"/>
  <c r="A7745" i="15" s="1"/>
  <c r="A7746" i="15" s="1"/>
  <c r="A7747" i="15" s="1"/>
  <c r="A7748" i="15" s="1"/>
  <c r="A7749" i="15" s="1"/>
  <c r="A7750" i="15" s="1"/>
  <c r="A7751" i="15" s="1"/>
  <c r="A7752" i="15" s="1"/>
  <c r="A7753" i="15" s="1"/>
  <c r="A7754" i="15" s="1"/>
  <c r="A7755" i="15" s="1"/>
  <c r="A7756" i="15" s="1"/>
  <c r="A7757" i="15" s="1"/>
  <c r="A7758" i="15" s="1"/>
  <c r="A7759" i="15" s="1"/>
  <c r="A7760" i="15" s="1"/>
  <c r="A7761" i="15" s="1"/>
  <c r="A7762" i="15" s="1"/>
  <c r="A7763" i="15" s="1"/>
  <c r="A7764" i="15" s="1"/>
  <c r="A7765" i="15" s="1"/>
  <c r="A7766" i="15" s="1"/>
  <c r="A7767" i="15" s="1"/>
  <c r="A7768" i="15" s="1"/>
  <c r="A7769" i="15" s="1"/>
  <c r="A7770" i="15" s="1"/>
  <c r="A7771" i="15" s="1"/>
  <c r="A7772" i="15" s="1"/>
  <c r="A7773" i="15" s="1"/>
  <c r="A7774" i="15" s="1"/>
  <c r="A7775" i="15" s="1"/>
  <c r="A7776" i="15" s="1"/>
  <c r="A7777" i="15" s="1"/>
  <c r="A7778" i="15" s="1"/>
  <c r="A7779" i="15" s="1"/>
  <c r="A7780" i="15" s="1"/>
  <c r="A7781" i="15" s="1"/>
  <c r="A7782" i="15" s="1"/>
  <c r="A7783" i="15" s="1"/>
  <c r="A7784" i="15" s="1"/>
  <c r="A7785" i="15" s="1"/>
  <c r="A7786" i="15" s="1"/>
  <c r="A7787" i="15" s="1"/>
  <c r="A7788" i="15" s="1"/>
  <c r="A7789" i="15" s="1"/>
  <c r="A7790" i="15" s="1"/>
  <c r="A7791" i="15" s="1"/>
  <c r="A7792" i="15" s="1"/>
  <c r="A7793" i="15" s="1"/>
  <c r="A7794" i="15" s="1"/>
  <c r="A7795" i="15" s="1"/>
  <c r="A7796" i="15" s="1"/>
  <c r="A7797" i="15" s="1"/>
  <c r="A7798" i="15" s="1"/>
  <c r="A7799" i="15" s="1"/>
  <c r="A7800" i="15" s="1"/>
  <c r="A7801" i="15" s="1"/>
  <c r="A7802" i="15" s="1"/>
  <c r="A7803" i="15" s="1"/>
  <c r="A7804" i="15" s="1"/>
  <c r="A7805" i="15" s="1"/>
  <c r="A7806" i="15" s="1"/>
  <c r="A7807" i="15" s="1"/>
  <c r="A7808" i="15" s="1"/>
  <c r="A7809" i="15" s="1"/>
  <c r="A7810" i="15" s="1"/>
  <c r="A7811" i="15" s="1"/>
  <c r="A7812" i="15" s="1"/>
  <c r="A7813" i="15" s="1"/>
  <c r="A7814" i="15" s="1"/>
  <c r="A7815" i="15" s="1"/>
  <c r="A7816" i="15" s="1"/>
  <c r="A7817" i="15" s="1"/>
  <c r="A7818" i="15" s="1"/>
  <c r="A7819" i="15" s="1"/>
  <c r="A7820" i="15" s="1"/>
  <c r="A7821" i="15" s="1"/>
  <c r="A7822" i="15" s="1"/>
  <c r="A7823" i="15" s="1"/>
  <c r="A7824" i="15" s="1"/>
  <c r="A7825" i="15" s="1"/>
  <c r="A7826" i="15" s="1"/>
  <c r="A7827" i="15" s="1"/>
  <c r="A7828" i="15" s="1"/>
  <c r="A7829" i="15" s="1"/>
  <c r="A7830" i="15" s="1"/>
  <c r="A7831" i="15" s="1"/>
  <c r="A7832" i="15" s="1"/>
  <c r="A7833" i="15" s="1"/>
  <c r="A7834" i="15" s="1"/>
  <c r="A7835" i="15" s="1"/>
  <c r="A7836" i="15" s="1"/>
  <c r="A7837" i="15" s="1"/>
  <c r="A7838" i="15" s="1"/>
  <c r="A7839" i="15" s="1"/>
  <c r="A7840" i="15" s="1"/>
  <c r="A7841" i="15" s="1"/>
  <c r="A7842" i="15" s="1"/>
  <c r="A7843" i="15" s="1"/>
  <c r="A7844" i="15" s="1"/>
  <c r="A7845" i="15" s="1"/>
  <c r="A7846" i="15" s="1"/>
  <c r="A7847" i="15" s="1"/>
  <c r="A7848" i="15" s="1"/>
  <c r="A7849" i="15" s="1"/>
  <c r="A7850" i="15" s="1"/>
  <c r="A7851" i="15" s="1"/>
  <c r="A7852" i="15" s="1"/>
  <c r="A7853" i="15" s="1"/>
  <c r="A7854" i="15" s="1"/>
  <c r="A7855" i="15" s="1"/>
  <c r="A7856" i="15" s="1"/>
  <c r="A7857" i="15" s="1"/>
  <c r="A7858" i="15" s="1"/>
  <c r="A7859" i="15" s="1"/>
  <c r="A7860" i="15" s="1"/>
  <c r="A7861" i="15" s="1"/>
  <c r="A7862" i="15" s="1"/>
  <c r="A7863" i="15" s="1"/>
  <c r="A7864" i="15" s="1"/>
  <c r="A7865" i="15" s="1"/>
  <c r="A7866" i="15" s="1"/>
  <c r="A7867" i="15" s="1"/>
  <c r="A7868" i="15" s="1"/>
  <c r="A7869" i="15" s="1"/>
  <c r="A7870" i="15" s="1"/>
  <c r="A7871" i="15" s="1"/>
  <c r="A7872" i="15" s="1"/>
  <c r="A7873" i="15" s="1"/>
  <c r="A7874" i="15" s="1"/>
  <c r="A7875" i="15" s="1"/>
  <c r="A7876" i="15" s="1"/>
  <c r="A7877" i="15" s="1"/>
  <c r="A7878" i="15" s="1"/>
  <c r="A7879" i="15" s="1"/>
  <c r="A7880" i="15" s="1"/>
  <c r="A7881" i="15" s="1"/>
  <c r="A7882" i="15" s="1"/>
  <c r="A7883" i="15" s="1"/>
  <c r="A7884" i="15" s="1"/>
  <c r="A7885" i="15" s="1"/>
  <c r="A7886" i="15" s="1"/>
  <c r="A7887" i="15" s="1"/>
  <c r="A7888" i="15" s="1"/>
  <c r="A7889" i="15" s="1"/>
  <c r="A7890" i="15" s="1"/>
  <c r="A7891" i="15" s="1"/>
  <c r="A7892" i="15" s="1"/>
  <c r="A7893" i="15" s="1"/>
  <c r="A7894" i="15" s="1"/>
  <c r="A7895" i="15" s="1"/>
  <c r="A7896" i="15" s="1"/>
  <c r="A7897" i="15" s="1"/>
  <c r="A7898" i="15" s="1"/>
  <c r="A7899" i="15" s="1"/>
  <c r="A7900" i="15" s="1"/>
  <c r="A7901" i="15" s="1"/>
  <c r="A7902" i="15" s="1"/>
  <c r="A7903" i="15" s="1"/>
  <c r="A7904" i="15" s="1"/>
  <c r="A7905" i="15" s="1"/>
  <c r="A7906" i="15" s="1"/>
  <c r="A7907" i="15" s="1"/>
  <c r="A7908" i="15" s="1"/>
  <c r="A7909" i="15" s="1"/>
  <c r="A7910" i="15" s="1"/>
  <c r="A7911" i="15" s="1"/>
  <c r="A7912" i="15" s="1"/>
  <c r="A7913" i="15" s="1"/>
  <c r="A7914" i="15" s="1"/>
  <c r="A7915" i="15" s="1"/>
  <c r="A7916" i="15" s="1"/>
  <c r="A7917" i="15" s="1"/>
  <c r="A7918" i="15" s="1"/>
  <c r="A7919" i="15" s="1"/>
  <c r="A7920" i="15" s="1"/>
  <c r="A7921" i="15" s="1"/>
  <c r="A7922" i="15" s="1"/>
  <c r="A7923" i="15" s="1"/>
  <c r="A7924" i="15" s="1"/>
  <c r="A7925" i="15" s="1"/>
  <c r="A7926" i="15" s="1"/>
  <c r="A7927" i="15" s="1"/>
  <c r="A7928" i="15" s="1"/>
  <c r="A7929" i="15" s="1"/>
  <c r="A7930" i="15" s="1"/>
  <c r="A7931" i="15" s="1"/>
  <c r="A7932" i="15" s="1"/>
  <c r="A7933" i="15" s="1"/>
  <c r="A7934" i="15" s="1"/>
  <c r="A7935" i="15" s="1"/>
  <c r="A7936" i="15" s="1"/>
  <c r="A7937" i="15" s="1"/>
  <c r="A7938" i="15" s="1"/>
  <c r="A7939" i="15" s="1"/>
  <c r="A7940" i="15" s="1"/>
  <c r="A7941" i="15" s="1"/>
  <c r="A7942" i="15" s="1"/>
  <c r="A7943" i="15" s="1"/>
  <c r="A7944" i="15" s="1"/>
  <c r="A7945" i="15" s="1"/>
  <c r="A7946" i="15" s="1"/>
  <c r="A7947" i="15" s="1"/>
  <c r="A7948" i="15" s="1"/>
  <c r="A7949" i="15" s="1"/>
  <c r="A7950" i="15" s="1"/>
  <c r="A7951" i="15" s="1"/>
  <c r="A7952" i="15" s="1"/>
  <c r="A7953" i="15" s="1"/>
  <c r="A7954" i="15" s="1"/>
  <c r="A7955" i="15" s="1"/>
  <c r="A7956" i="15" s="1"/>
  <c r="A7957" i="15" s="1"/>
  <c r="A7958" i="15" s="1"/>
  <c r="A7959" i="15" s="1"/>
  <c r="A7960" i="15" s="1"/>
  <c r="A7961" i="15" s="1"/>
  <c r="A7962" i="15" s="1"/>
  <c r="A7963" i="15" s="1"/>
  <c r="A7964" i="15" s="1"/>
  <c r="A7965" i="15" s="1"/>
  <c r="A7966" i="15" s="1"/>
  <c r="A7967" i="15" s="1"/>
  <c r="A7968" i="15" s="1"/>
  <c r="A7969" i="15" s="1"/>
  <c r="A7970" i="15" s="1"/>
  <c r="A7971" i="15" s="1"/>
  <c r="A7972" i="15" s="1"/>
  <c r="A7973" i="15" s="1"/>
  <c r="A7974" i="15" s="1"/>
  <c r="A7975" i="15" s="1"/>
  <c r="A7976" i="15" s="1"/>
  <c r="A7977" i="15" s="1"/>
  <c r="A7978" i="15" s="1"/>
  <c r="A7979" i="15" s="1"/>
  <c r="A7980" i="15" s="1"/>
  <c r="A7981" i="15" s="1"/>
  <c r="A7982" i="15" s="1"/>
  <c r="A7983" i="15" s="1"/>
  <c r="A7984" i="15" s="1"/>
  <c r="A7985" i="15" s="1"/>
  <c r="A7986" i="15" s="1"/>
  <c r="A7987" i="15" s="1"/>
  <c r="A7988" i="15" s="1"/>
  <c r="A7989" i="15" s="1"/>
  <c r="A7990" i="15" s="1"/>
  <c r="A7991" i="15" s="1"/>
  <c r="A7992" i="15" s="1"/>
  <c r="A7993" i="15" s="1"/>
  <c r="A7994" i="15" s="1"/>
  <c r="A7995" i="15" s="1"/>
  <c r="A7996" i="15" s="1"/>
  <c r="A7997" i="15" s="1"/>
  <c r="A7998" i="15" s="1"/>
  <c r="A7999" i="15" s="1"/>
  <c r="A8000" i="15" s="1"/>
  <c r="A8001" i="15" s="1"/>
  <c r="A8002" i="15" s="1"/>
  <c r="A8003" i="15" s="1"/>
  <c r="A8004" i="15" s="1"/>
  <c r="A8005" i="15" s="1"/>
  <c r="A8006" i="15" s="1"/>
  <c r="A8007" i="15" s="1"/>
  <c r="A8008" i="15" s="1"/>
  <c r="A8009" i="15" s="1"/>
  <c r="A8010" i="15" s="1"/>
  <c r="A8011" i="15" s="1"/>
  <c r="A8012" i="15" s="1"/>
  <c r="A8013" i="15" s="1"/>
  <c r="A8014" i="15" s="1"/>
  <c r="A8015" i="15" s="1"/>
  <c r="A8016" i="15" s="1"/>
  <c r="A8017" i="15" s="1"/>
  <c r="A8018" i="15" s="1"/>
  <c r="A8019" i="15" s="1"/>
  <c r="A8020" i="15" s="1"/>
  <c r="A8021" i="15" s="1"/>
  <c r="A8022" i="15" s="1"/>
  <c r="A8023" i="15" s="1"/>
  <c r="A8024" i="15" s="1"/>
  <c r="A8025" i="15" s="1"/>
  <c r="A8026" i="15" s="1"/>
  <c r="A8027" i="15" s="1"/>
  <c r="A8028" i="15" s="1"/>
  <c r="A8029" i="15" s="1"/>
  <c r="A8030" i="15" s="1"/>
  <c r="A8031" i="15" s="1"/>
  <c r="A8032" i="15" s="1"/>
  <c r="A8033" i="15" s="1"/>
  <c r="A8034" i="15" s="1"/>
  <c r="A8035" i="15" s="1"/>
  <c r="A8036" i="15" s="1"/>
  <c r="A8037" i="15" s="1"/>
  <c r="A8038" i="15" s="1"/>
  <c r="A8039" i="15" s="1"/>
  <c r="A8040" i="15" s="1"/>
  <c r="A8041" i="15" s="1"/>
  <c r="A8042" i="15" s="1"/>
  <c r="A8043" i="15" s="1"/>
  <c r="A8044" i="15" s="1"/>
  <c r="A8045" i="15" s="1"/>
  <c r="A8046" i="15" s="1"/>
  <c r="A8047" i="15" s="1"/>
  <c r="A8048" i="15" s="1"/>
  <c r="A8049" i="15" s="1"/>
  <c r="A8050" i="15" s="1"/>
  <c r="A8051" i="15" s="1"/>
  <c r="A8052" i="15" s="1"/>
  <c r="A8053" i="15" s="1"/>
  <c r="A8054" i="15" s="1"/>
  <c r="A8055" i="15" s="1"/>
  <c r="A8056" i="15" s="1"/>
  <c r="A8057" i="15" s="1"/>
  <c r="A8058" i="15" s="1"/>
  <c r="A8059" i="15" s="1"/>
  <c r="A8060" i="15" s="1"/>
  <c r="A8061" i="15" s="1"/>
  <c r="A8062" i="15" s="1"/>
  <c r="A8063" i="15" s="1"/>
  <c r="A8064" i="15" s="1"/>
  <c r="A8065" i="15" s="1"/>
  <c r="A8066" i="15" s="1"/>
  <c r="A8067" i="15" s="1"/>
  <c r="A8068" i="15" s="1"/>
  <c r="A8069" i="15" s="1"/>
  <c r="A8070" i="15" s="1"/>
  <c r="A8071" i="15" s="1"/>
  <c r="A8072" i="15" s="1"/>
  <c r="A8073" i="15" s="1"/>
  <c r="A8074" i="15" s="1"/>
  <c r="A8075" i="15" s="1"/>
  <c r="A8076" i="15" s="1"/>
  <c r="A8077" i="15" s="1"/>
  <c r="A8078" i="15" s="1"/>
  <c r="A8079" i="15" s="1"/>
  <c r="A8080" i="15" s="1"/>
  <c r="A8081" i="15" s="1"/>
  <c r="A8082" i="15" s="1"/>
  <c r="A8083" i="15" s="1"/>
  <c r="A8084" i="15" s="1"/>
  <c r="A8085" i="15" s="1"/>
  <c r="A8086" i="15" s="1"/>
  <c r="A8087" i="15" s="1"/>
  <c r="A8088" i="15" s="1"/>
  <c r="A8089" i="15" s="1"/>
  <c r="A8090" i="15" s="1"/>
  <c r="A8091" i="15" s="1"/>
  <c r="A8092" i="15" s="1"/>
  <c r="A8093" i="15" s="1"/>
  <c r="A8094" i="15" s="1"/>
  <c r="A8095" i="15" s="1"/>
  <c r="A8096" i="15" s="1"/>
  <c r="A8097" i="15" s="1"/>
  <c r="A8098" i="15" s="1"/>
  <c r="A8099" i="15" s="1"/>
  <c r="A8100" i="15" s="1"/>
  <c r="A8101" i="15" s="1"/>
  <c r="A8102" i="15" s="1"/>
  <c r="A8103" i="15" s="1"/>
  <c r="A8104" i="15" s="1"/>
  <c r="A8105" i="15" s="1"/>
  <c r="A8106" i="15" s="1"/>
  <c r="A8107" i="15" s="1"/>
  <c r="A8108" i="15" s="1"/>
  <c r="A8109" i="15" s="1"/>
  <c r="A8110" i="15" s="1"/>
  <c r="A8111" i="15" s="1"/>
  <c r="A8112" i="15" s="1"/>
  <c r="A8113" i="15" s="1"/>
  <c r="A8114" i="15" s="1"/>
  <c r="A8115" i="15" s="1"/>
  <c r="A8116" i="15" s="1"/>
  <c r="A8117" i="15" s="1"/>
  <c r="A8118" i="15" s="1"/>
  <c r="A8119" i="15" s="1"/>
  <c r="A8120" i="15" s="1"/>
  <c r="A8121" i="15" s="1"/>
  <c r="A8122" i="15" s="1"/>
  <c r="A8123" i="15" s="1"/>
  <c r="A8124" i="15" s="1"/>
  <c r="A8125" i="15" s="1"/>
  <c r="A8126" i="15" s="1"/>
  <c r="A8127" i="15" s="1"/>
  <c r="A8128" i="15" s="1"/>
  <c r="A8129" i="15" s="1"/>
  <c r="A8130" i="15" s="1"/>
  <c r="A8131" i="15" s="1"/>
  <c r="A8132" i="15" s="1"/>
  <c r="A8133" i="15" s="1"/>
  <c r="A8134" i="15" s="1"/>
  <c r="A8135" i="15" s="1"/>
  <c r="A8136" i="15" s="1"/>
  <c r="A8137" i="15" s="1"/>
  <c r="A8138" i="15" s="1"/>
  <c r="A8139" i="15" s="1"/>
  <c r="A8140" i="15" s="1"/>
  <c r="A8141" i="15" s="1"/>
  <c r="A8142" i="15" s="1"/>
  <c r="A8143" i="15" s="1"/>
  <c r="A8144" i="15" s="1"/>
  <c r="A8145" i="15" s="1"/>
  <c r="A8146" i="15" s="1"/>
  <c r="A8147" i="15" s="1"/>
  <c r="A8148" i="15" s="1"/>
  <c r="A8149" i="15" s="1"/>
  <c r="A8150" i="15" s="1"/>
  <c r="A8151" i="15" s="1"/>
  <c r="A8152" i="15" s="1"/>
  <c r="A8153" i="15" s="1"/>
  <c r="A8154" i="15" s="1"/>
  <c r="A8155" i="15" s="1"/>
  <c r="A8156" i="15" s="1"/>
  <c r="A8157" i="15" s="1"/>
  <c r="A8158" i="15" s="1"/>
  <c r="A8159" i="15" s="1"/>
  <c r="A8160" i="15" s="1"/>
  <c r="A8161" i="15" s="1"/>
  <c r="A8162" i="15" s="1"/>
  <c r="A8163" i="15" s="1"/>
  <c r="A8164" i="15" s="1"/>
  <c r="A8165" i="15" s="1"/>
  <c r="A8166" i="15" s="1"/>
  <c r="A8167" i="15" s="1"/>
  <c r="A8168" i="15" s="1"/>
  <c r="A8169" i="15" s="1"/>
  <c r="A8170" i="15" s="1"/>
  <c r="A8171" i="15" s="1"/>
  <c r="A8172" i="15" s="1"/>
  <c r="A8173" i="15" s="1"/>
  <c r="A8174" i="15" s="1"/>
  <c r="A8175" i="15" s="1"/>
  <c r="A8176" i="15" s="1"/>
  <c r="A8177" i="15" s="1"/>
  <c r="A8178" i="15" s="1"/>
  <c r="A8179" i="15" s="1"/>
  <c r="A8180" i="15" s="1"/>
  <c r="A8181" i="15" s="1"/>
  <c r="A8182" i="15" s="1"/>
  <c r="A8183" i="15" s="1"/>
  <c r="A8184" i="15" s="1"/>
  <c r="A8185" i="15" s="1"/>
  <c r="A8186" i="15" s="1"/>
  <c r="A8187" i="15" s="1"/>
  <c r="A8188" i="15" s="1"/>
  <c r="A8189" i="15" s="1"/>
  <c r="A8190" i="15" s="1"/>
  <c r="A8191" i="15" s="1"/>
  <c r="A8192" i="15" s="1"/>
  <c r="A8193" i="15" s="1"/>
  <c r="A8194" i="15" s="1"/>
  <c r="A8195" i="15" s="1"/>
  <c r="A8196" i="15" s="1"/>
  <c r="A8197" i="15" s="1"/>
  <c r="A8198" i="15" s="1"/>
  <c r="A8199" i="15" s="1"/>
  <c r="A8200" i="15" s="1"/>
  <c r="A8201" i="15" s="1"/>
  <c r="A8202" i="15" s="1"/>
  <c r="A8203" i="15" s="1"/>
  <c r="A8204" i="15" s="1"/>
  <c r="A8205" i="15" s="1"/>
  <c r="A8206" i="15" s="1"/>
  <c r="A8207" i="15" s="1"/>
  <c r="A8208" i="15" s="1"/>
  <c r="A8209" i="15" s="1"/>
  <c r="A8210" i="15" s="1"/>
  <c r="A8211" i="15" s="1"/>
  <c r="A8212" i="15" s="1"/>
  <c r="A8213" i="15" s="1"/>
  <c r="A8214" i="15" s="1"/>
  <c r="A8215" i="15" s="1"/>
  <c r="A8216" i="15" s="1"/>
  <c r="A8217" i="15" s="1"/>
  <c r="A8218" i="15" s="1"/>
  <c r="A8219" i="15" s="1"/>
  <c r="A8220" i="15" s="1"/>
  <c r="A8221" i="15" s="1"/>
  <c r="A8222" i="15" s="1"/>
  <c r="A8223" i="15" s="1"/>
  <c r="A8224" i="15" s="1"/>
  <c r="A8225" i="15" s="1"/>
  <c r="A8226" i="15" s="1"/>
  <c r="A8227" i="15" s="1"/>
  <c r="A8228" i="15" s="1"/>
  <c r="A8229" i="15" s="1"/>
  <c r="A8230" i="15" s="1"/>
  <c r="A8231" i="15" s="1"/>
  <c r="A8232" i="15" s="1"/>
  <c r="A8233" i="15" s="1"/>
  <c r="A8234" i="15" s="1"/>
  <c r="A8235" i="15" s="1"/>
  <c r="A8236" i="15" s="1"/>
  <c r="A8237" i="15" s="1"/>
  <c r="A8238" i="15" s="1"/>
  <c r="A8239" i="15" s="1"/>
  <c r="A8240" i="15" s="1"/>
  <c r="A8241" i="15" s="1"/>
  <c r="A8242" i="15" s="1"/>
  <c r="A8243" i="15" s="1"/>
  <c r="A8244" i="15" s="1"/>
  <c r="A8245" i="15" s="1"/>
  <c r="A8246" i="15" s="1"/>
  <c r="A8247" i="15" s="1"/>
  <c r="A8248" i="15" s="1"/>
  <c r="A8249" i="15" s="1"/>
  <c r="A8250" i="15" s="1"/>
  <c r="A8251" i="15" s="1"/>
  <c r="A8252" i="15" s="1"/>
  <c r="A8253" i="15" s="1"/>
  <c r="A8254" i="15" s="1"/>
  <c r="A8255" i="15" s="1"/>
  <c r="A8256" i="15" s="1"/>
  <c r="A8257" i="15" s="1"/>
  <c r="A8258" i="15" s="1"/>
  <c r="A8259" i="15" s="1"/>
  <c r="A8260" i="15" s="1"/>
  <c r="A8261" i="15" s="1"/>
  <c r="A8262" i="15" s="1"/>
  <c r="A8263" i="15" s="1"/>
  <c r="A8264" i="15" s="1"/>
  <c r="A8265" i="15" s="1"/>
  <c r="A8266" i="15" s="1"/>
  <c r="A8267" i="15" s="1"/>
  <c r="A8268" i="15" s="1"/>
  <c r="A8269" i="15" s="1"/>
  <c r="A8270" i="15" s="1"/>
  <c r="A8271" i="15" s="1"/>
  <c r="A8272" i="15" s="1"/>
  <c r="A8273" i="15" s="1"/>
  <c r="A8274" i="15" s="1"/>
  <c r="A8275" i="15" s="1"/>
  <c r="A8276" i="15" s="1"/>
  <c r="A8277" i="15" s="1"/>
  <c r="A8278" i="15" s="1"/>
  <c r="A8279" i="15" s="1"/>
  <c r="A8280" i="15" s="1"/>
  <c r="A8281" i="15" s="1"/>
  <c r="A8282" i="15" s="1"/>
  <c r="A8283" i="15" s="1"/>
  <c r="A8284" i="15" s="1"/>
  <c r="A8285" i="15" s="1"/>
  <c r="A8286" i="15" s="1"/>
  <c r="A8287" i="15" s="1"/>
  <c r="A8288" i="15" s="1"/>
  <c r="A8289" i="15" s="1"/>
  <c r="A8290" i="15" s="1"/>
  <c r="A8291" i="15" s="1"/>
  <c r="A8292" i="15" s="1"/>
  <c r="A8293" i="15" s="1"/>
  <c r="A8294" i="15" s="1"/>
  <c r="A8295" i="15" s="1"/>
  <c r="A8296" i="15" s="1"/>
  <c r="A8297" i="15" s="1"/>
  <c r="A8298" i="15" s="1"/>
  <c r="A8299" i="15" s="1"/>
  <c r="A8300" i="15" s="1"/>
  <c r="A8301" i="15" s="1"/>
  <c r="A8302" i="15" s="1"/>
  <c r="A8303" i="15" s="1"/>
  <c r="A8304" i="15" s="1"/>
  <c r="A8305" i="15" s="1"/>
  <c r="A8306" i="15" s="1"/>
  <c r="A8307" i="15" s="1"/>
  <c r="A8308" i="15" s="1"/>
  <c r="A8309" i="15" s="1"/>
  <c r="A8310" i="15" s="1"/>
  <c r="A8311" i="15" s="1"/>
  <c r="A8312" i="15" s="1"/>
  <c r="A8313" i="15" s="1"/>
  <c r="A8314" i="15" s="1"/>
  <c r="A8315" i="15" s="1"/>
  <c r="A8316" i="15" s="1"/>
  <c r="A8317" i="15" s="1"/>
  <c r="A8318" i="15" s="1"/>
  <c r="A8319" i="15" s="1"/>
  <c r="A8320" i="15" s="1"/>
  <c r="A8321" i="15" s="1"/>
  <c r="A8322" i="15" s="1"/>
  <c r="A8323" i="15" s="1"/>
  <c r="A8324" i="15" s="1"/>
  <c r="A8325" i="15" s="1"/>
  <c r="A8326" i="15" s="1"/>
  <c r="A8327" i="15" s="1"/>
  <c r="A8328" i="15" s="1"/>
  <c r="A8329" i="15" s="1"/>
  <c r="A8330" i="15" s="1"/>
  <c r="A8331" i="15" s="1"/>
  <c r="A8332" i="15" s="1"/>
  <c r="A8333" i="15" s="1"/>
  <c r="A8334" i="15" s="1"/>
  <c r="A8335" i="15" s="1"/>
  <c r="A8336" i="15" s="1"/>
  <c r="A8337" i="15" s="1"/>
  <c r="A8338" i="15" s="1"/>
  <c r="A8339" i="15" s="1"/>
  <c r="A8340" i="15" s="1"/>
  <c r="A8341" i="15" s="1"/>
  <c r="A8342" i="15" s="1"/>
  <c r="A8343" i="15" s="1"/>
  <c r="A8344" i="15" s="1"/>
  <c r="A8345" i="15" s="1"/>
  <c r="A8346" i="15" s="1"/>
  <c r="A8347" i="15" s="1"/>
  <c r="A8348" i="15" s="1"/>
  <c r="A8349" i="15" s="1"/>
  <c r="A8350" i="15" s="1"/>
  <c r="A8351" i="15" s="1"/>
  <c r="A8352" i="15" s="1"/>
  <c r="A8353" i="15" s="1"/>
  <c r="A8354" i="15" s="1"/>
  <c r="A8355" i="15" s="1"/>
  <c r="A8356" i="15" s="1"/>
  <c r="A8357" i="15" s="1"/>
  <c r="A8358" i="15" s="1"/>
  <c r="A8359" i="15" s="1"/>
  <c r="A8360" i="15" s="1"/>
  <c r="A8361" i="15" s="1"/>
  <c r="A8362" i="15" s="1"/>
  <c r="A8363" i="15" s="1"/>
  <c r="A8364" i="15" s="1"/>
  <c r="A8365" i="15" s="1"/>
  <c r="A8366" i="15" s="1"/>
  <c r="A8367" i="15" s="1"/>
  <c r="A8368" i="15" s="1"/>
  <c r="A8369" i="15" s="1"/>
  <c r="A8370" i="15" s="1"/>
  <c r="A8371" i="15" s="1"/>
  <c r="A8372" i="15" s="1"/>
  <c r="A8373" i="15" s="1"/>
  <c r="A8374" i="15" s="1"/>
  <c r="A8375" i="15" s="1"/>
  <c r="A8376" i="15" s="1"/>
  <c r="A8377" i="15" s="1"/>
  <c r="A8378" i="15" s="1"/>
  <c r="A8379" i="15" s="1"/>
  <c r="A8380" i="15" s="1"/>
  <c r="A8381" i="15" s="1"/>
  <c r="A8382" i="15" s="1"/>
  <c r="A8383" i="15" s="1"/>
  <c r="A8384" i="15" s="1"/>
  <c r="A8385" i="15" s="1"/>
  <c r="A8386" i="15" s="1"/>
  <c r="A8387" i="15" s="1"/>
  <c r="A8388" i="15" s="1"/>
  <c r="A8389" i="15" s="1"/>
  <c r="A8390" i="15" s="1"/>
  <c r="A8391" i="15" s="1"/>
  <c r="A8392" i="15" s="1"/>
  <c r="A8393" i="15" s="1"/>
  <c r="A8394" i="15" s="1"/>
  <c r="A8395" i="15" s="1"/>
  <c r="A8396" i="15" s="1"/>
  <c r="A8397" i="15" s="1"/>
  <c r="A8398" i="15" s="1"/>
  <c r="A8399" i="15" s="1"/>
  <c r="A8400" i="15" s="1"/>
  <c r="A8401" i="15" s="1"/>
  <c r="A8402" i="15" s="1"/>
  <c r="A8403" i="15" s="1"/>
  <c r="A8404" i="15" s="1"/>
  <c r="A8405" i="15" s="1"/>
  <c r="A8406" i="15" s="1"/>
  <c r="A8407" i="15" s="1"/>
  <c r="A8408" i="15" s="1"/>
  <c r="A8409" i="15" s="1"/>
  <c r="A8410" i="15" s="1"/>
  <c r="A8411" i="15" s="1"/>
  <c r="A8412" i="15" s="1"/>
  <c r="A8413" i="15" s="1"/>
  <c r="A8414" i="15" s="1"/>
  <c r="A8415" i="15" s="1"/>
  <c r="A8416" i="15" s="1"/>
  <c r="A8417" i="15" s="1"/>
  <c r="A8418" i="15" s="1"/>
  <c r="A8419" i="15" s="1"/>
  <c r="A8420" i="15" s="1"/>
  <c r="A8421" i="15" s="1"/>
  <c r="A8422" i="15" s="1"/>
  <c r="A8423" i="15" s="1"/>
  <c r="A8424" i="15" s="1"/>
  <c r="A8425" i="15" s="1"/>
  <c r="A8426" i="15" s="1"/>
  <c r="A8427" i="15" s="1"/>
  <c r="A8428" i="15" s="1"/>
  <c r="A8429" i="15" s="1"/>
  <c r="A8430" i="15" s="1"/>
  <c r="A8431" i="15" s="1"/>
  <c r="A8432" i="15" s="1"/>
  <c r="A8433" i="15" s="1"/>
  <c r="A8434" i="15" s="1"/>
  <c r="A8435" i="15" s="1"/>
  <c r="A8436" i="15" s="1"/>
  <c r="A8437" i="15" s="1"/>
  <c r="A8438" i="15" s="1"/>
  <c r="A8439" i="15" s="1"/>
  <c r="A8440" i="15" s="1"/>
  <c r="A8441" i="15" s="1"/>
  <c r="A8442" i="15" s="1"/>
  <c r="A8443" i="15" s="1"/>
  <c r="A8444" i="15" s="1"/>
  <c r="A8445" i="15" s="1"/>
  <c r="A8446" i="15" s="1"/>
  <c r="A8447" i="15" s="1"/>
  <c r="A8448" i="15" s="1"/>
  <c r="A8449" i="15" s="1"/>
  <c r="A8450" i="15" s="1"/>
  <c r="A8451" i="15" s="1"/>
  <c r="A8452" i="15" s="1"/>
  <c r="A8453" i="15" s="1"/>
  <c r="A8454" i="15" s="1"/>
  <c r="A8455" i="15" s="1"/>
  <c r="A8456" i="15" s="1"/>
  <c r="A8457" i="15" s="1"/>
  <c r="A8458" i="15" s="1"/>
  <c r="A8459" i="15" s="1"/>
  <c r="A8460" i="15" s="1"/>
  <c r="A8461" i="15" s="1"/>
  <c r="A8462" i="15" s="1"/>
  <c r="A8463" i="15" s="1"/>
  <c r="A8464" i="15" s="1"/>
  <c r="A8465" i="15" s="1"/>
  <c r="A8466" i="15" s="1"/>
  <c r="A8467" i="15" s="1"/>
  <c r="A8468" i="15" s="1"/>
  <c r="A8469" i="15" s="1"/>
  <c r="A8470" i="15" s="1"/>
  <c r="A8471" i="15" s="1"/>
  <c r="A8472" i="15" s="1"/>
  <c r="A8473" i="15" s="1"/>
  <c r="A8474" i="15" s="1"/>
  <c r="A8475" i="15" s="1"/>
  <c r="A8476" i="15" s="1"/>
  <c r="A8477" i="15" s="1"/>
  <c r="A8478" i="15" s="1"/>
  <c r="A8479" i="15" s="1"/>
  <c r="A8480" i="15" s="1"/>
  <c r="A8481" i="15" s="1"/>
  <c r="A8482" i="15" s="1"/>
  <c r="A8483" i="15" s="1"/>
  <c r="A8484" i="15" s="1"/>
  <c r="A8485" i="15" s="1"/>
  <c r="A8486" i="15" s="1"/>
  <c r="A8487" i="15" s="1"/>
  <c r="A8488" i="15" s="1"/>
  <c r="A8489" i="15" s="1"/>
  <c r="A8490" i="15" s="1"/>
  <c r="A8491" i="15" s="1"/>
  <c r="A8492" i="15" s="1"/>
  <c r="A8493" i="15" s="1"/>
  <c r="A8494" i="15" s="1"/>
  <c r="A8495" i="15" s="1"/>
  <c r="A8496" i="15" s="1"/>
  <c r="A8497" i="15" s="1"/>
  <c r="A8498" i="15" s="1"/>
  <c r="A8499" i="15" s="1"/>
  <c r="A8500" i="15" s="1"/>
  <c r="A8501" i="15" s="1"/>
  <c r="A8502" i="15" s="1"/>
  <c r="A8503" i="15" s="1"/>
  <c r="A8504" i="15" s="1"/>
  <c r="A8505" i="15" s="1"/>
  <c r="A8506" i="15" s="1"/>
  <c r="A8507" i="15" s="1"/>
  <c r="A8508" i="15" s="1"/>
  <c r="A8509" i="15" s="1"/>
  <c r="A8510" i="15" s="1"/>
  <c r="A8511" i="15" s="1"/>
  <c r="A8512" i="15" s="1"/>
  <c r="A8513" i="15" s="1"/>
  <c r="A8514" i="15" s="1"/>
  <c r="A8515" i="15" s="1"/>
  <c r="A8516" i="15" s="1"/>
  <c r="A8517" i="15" s="1"/>
  <c r="A8518" i="15" s="1"/>
  <c r="A8519" i="15" s="1"/>
  <c r="A8520" i="15" s="1"/>
  <c r="A8521" i="15" s="1"/>
  <c r="A8522" i="15" s="1"/>
  <c r="A8523" i="15" s="1"/>
  <c r="A8524" i="15" s="1"/>
  <c r="A8525" i="15" s="1"/>
  <c r="A8526" i="15" s="1"/>
  <c r="A8527" i="15" s="1"/>
  <c r="A8528" i="15" s="1"/>
  <c r="A8529" i="15" s="1"/>
  <c r="A8530" i="15" s="1"/>
  <c r="A8531" i="15" s="1"/>
  <c r="A8532" i="15" s="1"/>
  <c r="A8533" i="15" s="1"/>
  <c r="A8534" i="15" s="1"/>
  <c r="A8535" i="15" s="1"/>
  <c r="A8536" i="15" s="1"/>
  <c r="A8537" i="15" s="1"/>
  <c r="A8538" i="15" s="1"/>
  <c r="A8539" i="15" s="1"/>
  <c r="A8540" i="15" s="1"/>
  <c r="A8541" i="15" s="1"/>
  <c r="A8542" i="15" s="1"/>
  <c r="A8543" i="15" s="1"/>
  <c r="A8544" i="15" s="1"/>
  <c r="A8545" i="15" s="1"/>
  <c r="A8546" i="15" s="1"/>
  <c r="A8547" i="15" s="1"/>
  <c r="A8548" i="15" s="1"/>
  <c r="A8549" i="15" s="1"/>
  <c r="A8550" i="15" s="1"/>
  <c r="A8551" i="15" s="1"/>
  <c r="A8552" i="15" s="1"/>
  <c r="A8553" i="15" s="1"/>
  <c r="A8554" i="15" s="1"/>
  <c r="A8555" i="15" s="1"/>
  <c r="A8556" i="15" s="1"/>
  <c r="A8557" i="15" s="1"/>
  <c r="A8558" i="15" s="1"/>
  <c r="A8559" i="15" s="1"/>
  <c r="A8560" i="15" s="1"/>
  <c r="A8561" i="15" s="1"/>
  <c r="A8562" i="15" s="1"/>
  <c r="A8563" i="15" s="1"/>
  <c r="A8564" i="15" s="1"/>
  <c r="A8565" i="15" s="1"/>
  <c r="A8566" i="15" s="1"/>
  <c r="A8567" i="15" s="1"/>
  <c r="A8568" i="15" s="1"/>
  <c r="A8569" i="15" s="1"/>
  <c r="A8570" i="15" s="1"/>
  <c r="A8571" i="15" s="1"/>
  <c r="A8572" i="15" s="1"/>
  <c r="A8573" i="15" s="1"/>
  <c r="A8574" i="15" s="1"/>
  <c r="A8575" i="15" s="1"/>
  <c r="A8576" i="15" s="1"/>
  <c r="A8577" i="15" s="1"/>
  <c r="A8578" i="15" s="1"/>
  <c r="A8579" i="15" s="1"/>
  <c r="A8580" i="15" s="1"/>
  <c r="A8581" i="15" s="1"/>
  <c r="A8582" i="15" s="1"/>
  <c r="A8583" i="15" s="1"/>
  <c r="A8584" i="15" s="1"/>
  <c r="A8585" i="15" s="1"/>
  <c r="A8586" i="15" s="1"/>
  <c r="A8587" i="15" s="1"/>
  <c r="A8588" i="15" s="1"/>
  <c r="A8589" i="15" s="1"/>
  <c r="A8590" i="15" s="1"/>
  <c r="A8591" i="15" s="1"/>
  <c r="A8592" i="15" s="1"/>
  <c r="A8593" i="15" s="1"/>
  <c r="A8594" i="15" s="1"/>
  <c r="A8595" i="15" s="1"/>
  <c r="A8596" i="15" s="1"/>
  <c r="A8597" i="15" s="1"/>
  <c r="A8598" i="15" s="1"/>
  <c r="A8599" i="15" s="1"/>
  <c r="A8600" i="15" s="1"/>
  <c r="A8601" i="15" s="1"/>
  <c r="A8602" i="15" s="1"/>
  <c r="A8603" i="15" s="1"/>
  <c r="A8604" i="15" s="1"/>
  <c r="A8605" i="15" s="1"/>
  <c r="A8606" i="15" s="1"/>
  <c r="A8607" i="15" s="1"/>
  <c r="A8608" i="15" s="1"/>
  <c r="A8609" i="15" s="1"/>
  <c r="A8610" i="15" s="1"/>
  <c r="A8611" i="15" s="1"/>
  <c r="A8612" i="15" s="1"/>
  <c r="A8613" i="15" s="1"/>
  <c r="A8614" i="15" s="1"/>
  <c r="A8615" i="15" s="1"/>
  <c r="A8616" i="15" s="1"/>
  <c r="A8617" i="15" s="1"/>
  <c r="A8618" i="15" s="1"/>
  <c r="A8619" i="15" s="1"/>
  <c r="A8620" i="15" s="1"/>
  <c r="A8621" i="15" s="1"/>
  <c r="A8622" i="15" s="1"/>
  <c r="A8623" i="15" s="1"/>
  <c r="A8624" i="15" s="1"/>
  <c r="A8625" i="15" s="1"/>
  <c r="A8626" i="15" s="1"/>
  <c r="A8627" i="15" s="1"/>
  <c r="A8628" i="15" s="1"/>
  <c r="A8629" i="15" s="1"/>
  <c r="A8630" i="15" s="1"/>
  <c r="A8631" i="15" s="1"/>
  <c r="A8632" i="15" s="1"/>
  <c r="A8633" i="15" s="1"/>
  <c r="A8634" i="15" s="1"/>
  <c r="A8635" i="15" s="1"/>
  <c r="A8636" i="15" s="1"/>
  <c r="A8637" i="15" s="1"/>
  <c r="A8638" i="15" s="1"/>
  <c r="A8639" i="15" s="1"/>
  <c r="A8640" i="15" s="1"/>
  <c r="A8641" i="15" s="1"/>
  <c r="A8642" i="15" s="1"/>
  <c r="A8643" i="15" s="1"/>
  <c r="A8644" i="15" s="1"/>
  <c r="A8645" i="15" s="1"/>
  <c r="A8646" i="15" s="1"/>
  <c r="A8647" i="15" s="1"/>
  <c r="A8648" i="15" s="1"/>
  <c r="A8649" i="15" s="1"/>
  <c r="A8650" i="15" s="1"/>
  <c r="A8651" i="15" s="1"/>
  <c r="A8652" i="15" s="1"/>
  <c r="A8653" i="15" s="1"/>
  <c r="A8654" i="15" s="1"/>
  <c r="A8655" i="15" s="1"/>
  <c r="A8656" i="15" s="1"/>
  <c r="A8657" i="15" s="1"/>
  <c r="A8658" i="15" s="1"/>
  <c r="A8659" i="15" s="1"/>
  <c r="A8660" i="15" s="1"/>
  <c r="A8661" i="15" s="1"/>
  <c r="A8662" i="15" s="1"/>
  <c r="A8663" i="15" s="1"/>
  <c r="A8664" i="15" s="1"/>
  <c r="A8665" i="15" s="1"/>
  <c r="A8666" i="15" s="1"/>
  <c r="A8667" i="15" s="1"/>
  <c r="A8668" i="15" s="1"/>
  <c r="A8669" i="15" s="1"/>
  <c r="A8670" i="15" s="1"/>
  <c r="A8671" i="15" s="1"/>
  <c r="A8672" i="15" s="1"/>
  <c r="A8673" i="15" s="1"/>
  <c r="A8674" i="15" s="1"/>
  <c r="A8675" i="15" s="1"/>
  <c r="A8676" i="15" s="1"/>
  <c r="A8677" i="15" s="1"/>
  <c r="A8678" i="15" s="1"/>
  <c r="A8679" i="15" s="1"/>
  <c r="A8680" i="15" s="1"/>
  <c r="A8681" i="15" s="1"/>
  <c r="A8682" i="15" s="1"/>
  <c r="A8683" i="15" s="1"/>
  <c r="A8684" i="15" s="1"/>
  <c r="A8685" i="15" s="1"/>
  <c r="A8686" i="15" s="1"/>
  <c r="A8687" i="15" s="1"/>
  <c r="A8688" i="15" s="1"/>
  <c r="A8689" i="15" s="1"/>
  <c r="A8690" i="15" s="1"/>
  <c r="A8691" i="15" s="1"/>
  <c r="A8692" i="15" s="1"/>
  <c r="A8693" i="15" s="1"/>
  <c r="A8694" i="15" s="1"/>
  <c r="A8695" i="15" s="1"/>
  <c r="A8696" i="15" s="1"/>
  <c r="A8697" i="15" s="1"/>
  <c r="A8698" i="15" s="1"/>
  <c r="A8699" i="15" s="1"/>
  <c r="A8700" i="15" s="1"/>
  <c r="A8701" i="15" s="1"/>
  <c r="A8702" i="15" s="1"/>
  <c r="A8703" i="15" s="1"/>
  <c r="A8704" i="15" s="1"/>
  <c r="A8705" i="15" s="1"/>
  <c r="A8706" i="15" s="1"/>
  <c r="A8707" i="15" s="1"/>
  <c r="A8708" i="15" s="1"/>
  <c r="A8709" i="15" s="1"/>
  <c r="A8710" i="15" s="1"/>
  <c r="A8711" i="15" s="1"/>
  <c r="A8712" i="15" s="1"/>
  <c r="A8713" i="15" s="1"/>
  <c r="A8714" i="15" s="1"/>
  <c r="A8715" i="15" s="1"/>
  <c r="A8716" i="15" s="1"/>
  <c r="A8717" i="15" s="1"/>
  <c r="A8718" i="15" s="1"/>
  <c r="A8719" i="15" s="1"/>
  <c r="A8720" i="15" s="1"/>
  <c r="A8721" i="15" s="1"/>
  <c r="A8722" i="15" s="1"/>
  <c r="A8723" i="15" s="1"/>
  <c r="A8724" i="15" s="1"/>
  <c r="A8725" i="15" s="1"/>
  <c r="A8726" i="15" s="1"/>
  <c r="A8727" i="15" s="1"/>
  <c r="A8728" i="15" s="1"/>
  <c r="A8729" i="15" s="1"/>
  <c r="A8730" i="15" s="1"/>
  <c r="A8731" i="15" s="1"/>
  <c r="A8732" i="15" s="1"/>
  <c r="A8733" i="15" s="1"/>
  <c r="A8734" i="15" s="1"/>
  <c r="A8735" i="15" s="1"/>
  <c r="A8736" i="15" s="1"/>
  <c r="A8737" i="15" s="1"/>
  <c r="A8738" i="15" s="1"/>
  <c r="A8739" i="15" s="1"/>
  <c r="A8740" i="15" s="1"/>
  <c r="A8741" i="15" s="1"/>
  <c r="A8742" i="15" s="1"/>
  <c r="A8743" i="15" s="1"/>
  <c r="A8744" i="15" s="1"/>
  <c r="A8745" i="15" s="1"/>
  <c r="A8746" i="15" s="1"/>
  <c r="A8747" i="15" s="1"/>
  <c r="A8748" i="15" s="1"/>
  <c r="A8749" i="15" s="1"/>
  <c r="A8750" i="15" s="1"/>
  <c r="A8751" i="15" s="1"/>
  <c r="A8752" i="15" s="1"/>
  <c r="A8753" i="15" s="1"/>
  <c r="A8754" i="15" s="1"/>
  <c r="A8755" i="15" s="1"/>
  <c r="A8756" i="15" s="1"/>
  <c r="A8757" i="15" s="1"/>
  <c r="A8758" i="15" s="1"/>
  <c r="A8759" i="15" s="1"/>
  <c r="A8760" i="15" s="1"/>
  <c r="A8761" i="15" s="1"/>
  <c r="A8762" i="15" s="1"/>
  <c r="A8763" i="15" s="1"/>
  <c r="A8764" i="15" s="1"/>
  <c r="A8765" i="15" s="1"/>
  <c r="A8766" i="15" s="1"/>
  <c r="A8767" i="15" s="1"/>
  <c r="A8768" i="15" s="1"/>
  <c r="A8769" i="15" s="1"/>
  <c r="A8770" i="15" s="1"/>
  <c r="A8771" i="15" s="1"/>
  <c r="A8772" i="15" s="1"/>
  <c r="A8773" i="15" s="1"/>
  <c r="A8774" i="15" s="1"/>
  <c r="A8775" i="15" s="1"/>
  <c r="A8776" i="15" s="1"/>
  <c r="A8777" i="15" s="1"/>
  <c r="A8778" i="15" s="1"/>
  <c r="A8779" i="15" s="1"/>
  <c r="A8780" i="15" s="1"/>
  <c r="A8781" i="15" s="1"/>
  <c r="A8782" i="15" s="1"/>
  <c r="A8783" i="15" s="1"/>
  <c r="A8784" i="15" s="1"/>
  <c r="A8785" i="15" s="1"/>
  <c r="A8786" i="15" s="1"/>
  <c r="A8787" i="15" s="1"/>
  <c r="A8788" i="15" s="1"/>
  <c r="A8789" i="15" s="1"/>
  <c r="A8790" i="15" s="1"/>
  <c r="A8791" i="15" s="1"/>
  <c r="A8792" i="15" s="1"/>
  <c r="A8793" i="15" s="1"/>
  <c r="A8794" i="15" s="1"/>
  <c r="A8795" i="15" s="1"/>
  <c r="A8796" i="15" s="1"/>
  <c r="A8797" i="15" s="1"/>
  <c r="A8798" i="15" s="1"/>
  <c r="A8799" i="15" s="1"/>
  <c r="A8800" i="15" s="1"/>
  <c r="A8801" i="15" s="1"/>
  <c r="A8802" i="15" s="1"/>
  <c r="A8803" i="15" s="1"/>
  <c r="A8804" i="15" s="1"/>
  <c r="A8805" i="15" s="1"/>
  <c r="A8806" i="15" s="1"/>
  <c r="A8807" i="15" s="1"/>
  <c r="A8808" i="15" s="1"/>
  <c r="A8809" i="15" s="1"/>
  <c r="A8810" i="15" s="1"/>
  <c r="A8811" i="15" s="1"/>
  <c r="A8812" i="15" s="1"/>
  <c r="A8813" i="15" s="1"/>
  <c r="A8814" i="15" s="1"/>
  <c r="A8815" i="15" s="1"/>
  <c r="A8816" i="15" s="1"/>
  <c r="A8817" i="15" s="1"/>
  <c r="A8818" i="15" s="1"/>
  <c r="A8819" i="15" s="1"/>
  <c r="A8820" i="15" s="1"/>
  <c r="A8821" i="15" s="1"/>
  <c r="A8822" i="15" s="1"/>
  <c r="A8823" i="15" s="1"/>
  <c r="A8824" i="15" s="1"/>
  <c r="A8825" i="15" s="1"/>
  <c r="A8826" i="15" s="1"/>
  <c r="A8827" i="15" s="1"/>
  <c r="A8828" i="15" s="1"/>
  <c r="A8829" i="15" s="1"/>
  <c r="A8830" i="15" s="1"/>
  <c r="A8831" i="15" s="1"/>
  <c r="A8832" i="15" s="1"/>
  <c r="A8833" i="15" s="1"/>
  <c r="A8834" i="15" s="1"/>
  <c r="A8835" i="15" s="1"/>
  <c r="A8836" i="15" s="1"/>
  <c r="A8837" i="15" s="1"/>
  <c r="A8838" i="15" s="1"/>
  <c r="A8839" i="15" s="1"/>
  <c r="A8840" i="15" s="1"/>
  <c r="A8841" i="15" s="1"/>
  <c r="A8842" i="15" s="1"/>
  <c r="A8843" i="15" s="1"/>
  <c r="A8844" i="15" s="1"/>
  <c r="A8845" i="15" s="1"/>
  <c r="A8846" i="15" s="1"/>
  <c r="A8847" i="15" s="1"/>
  <c r="A8848" i="15" s="1"/>
  <c r="A8849" i="15" s="1"/>
  <c r="A8850" i="15" s="1"/>
  <c r="A8851" i="15" s="1"/>
  <c r="A8852" i="15" s="1"/>
  <c r="A8853" i="15" s="1"/>
  <c r="A8854" i="15" s="1"/>
  <c r="A8855" i="15" s="1"/>
  <c r="A8856" i="15" s="1"/>
  <c r="A8857" i="15" s="1"/>
  <c r="A8858" i="15" s="1"/>
  <c r="A8859" i="15" s="1"/>
  <c r="A8860" i="15" s="1"/>
  <c r="A8861" i="15" s="1"/>
  <c r="A8862" i="15" s="1"/>
  <c r="A8863" i="15" s="1"/>
  <c r="A8864" i="15" s="1"/>
  <c r="A8865" i="15" s="1"/>
  <c r="A8866" i="15" s="1"/>
  <c r="A8867" i="15" s="1"/>
  <c r="A8868" i="15" s="1"/>
  <c r="A8869" i="15" s="1"/>
  <c r="A8870" i="15" s="1"/>
  <c r="A8871" i="15" s="1"/>
  <c r="A8872" i="15" s="1"/>
  <c r="A8873" i="15" s="1"/>
  <c r="A8874" i="15" s="1"/>
  <c r="A8875" i="15" s="1"/>
  <c r="A8876" i="15" s="1"/>
  <c r="A8877" i="15" s="1"/>
  <c r="A8878" i="15" s="1"/>
  <c r="A8879" i="15" s="1"/>
  <c r="A8880" i="15" s="1"/>
  <c r="A8881" i="15" s="1"/>
  <c r="A8882" i="15" s="1"/>
  <c r="A8883" i="15" s="1"/>
  <c r="A8884" i="15" s="1"/>
  <c r="A8885" i="15" s="1"/>
  <c r="A8886" i="15" s="1"/>
  <c r="A8887" i="15" s="1"/>
  <c r="A8888" i="15" s="1"/>
  <c r="A8889" i="15" s="1"/>
  <c r="A8890" i="15" s="1"/>
  <c r="A8891" i="15" s="1"/>
  <c r="A8892" i="15" s="1"/>
  <c r="A8893" i="15" s="1"/>
  <c r="A8894" i="15" s="1"/>
  <c r="A8895" i="15" s="1"/>
  <c r="A8896" i="15" s="1"/>
  <c r="A8897" i="15" s="1"/>
  <c r="A8898" i="15" s="1"/>
  <c r="A8899" i="15" s="1"/>
  <c r="A8900" i="15" s="1"/>
  <c r="A8901" i="15" s="1"/>
  <c r="A8902" i="15" s="1"/>
  <c r="A8903" i="15" s="1"/>
  <c r="A8904" i="15" s="1"/>
  <c r="A8905" i="15" s="1"/>
  <c r="A8906" i="15" s="1"/>
  <c r="A8907" i="15" s="1"/>
  <c r="A8908" i="15" s="1"/>
  <c r="A8909" i="15" s="1"/>
  <c r="A8910" i="15" s="1"/>
  <c r="A8911" i="15" s="1"/>
  <c r="A8912" i="15" s="1"/>
  <c r="A8913" i="15" s="1"/>
  <c r="A8914" i="15" s="1"/>
  <c r="A8915" i="15" s="1"/>
  <c r="A8916" i="15" s="1"/>
  <c r="A8917" i="15" s="1"/>
  <c r="A8918" i="15" s="1"/>
  <c r="A8919" i="15" s="1"/>
  <c r="A8920" i="15" s="1"/>
  <c r="A8921" i="15" s="1"/>
  <c r="A8922" i="15" s="1"/>
  <c r="A8923" i="15" s="1"/>
  <c r="A8924" i="15" s="1"/>
  <c r="A8925" i="15" s="1"/>
  <c r="A8926" i="15" s="1"/>
  <c r="A8927" i="15" s="1"/>
  <c r="A8928" i="15" s="1"/>
  <c r="A8929" i="15" s="1"/>
  <c r="A8930" i="15" s="1"/>
  <c r="A8931" i="15" s="1"/>
  <c r="A8932" i="15" s="1"/>
  <c r="A8933" i="15" s="1"/>
  <c r="A8934" i="15" s="1"/>
  <c r="A8935" i="15" s="1"/>
  <c r="A8936" i="15" s="1"/>
  <c r="A8937" i="15" s="1"/>
  <c r="A8938" i="15" s="1"/>
  <c r="A8939" i="15" s="1"/>
  <c r="A8940" i="15" s="1"/>
  <c r="A8941" i="15" s="1"/>
  <c r="A8942" i="15" s="1"/>
  <c r="A8943" i="15" s="1"/>
  <c r="A8944" i="15" s="1"/>
  <c r="A8945" i="15" s="1"/>
  <c r="A8946" i="15" s="1"/>
  <c r="A8947" i="15" s="1"/>
  <c r="A8948" i="15" s="1"/>
  <c r="A8949" i="15" s="1"/>
  <c r="A8950" i="15" s="1"/>
  <c r="A8951" i="15" s="1"/>
  <c r="A8952" i="15" s="1"/>
  <c r="A8953" i="15" s="1"/>
  <c r="A8954" i="15" s="1"/>
  <c r="A8955" i="15" s="1"/>
  <c r="A8956" i="15" s="1"/>
  <c r="A8957" i="15" s="1"/>
  <c r="A8958" i="15" s="1"/>
  <c r="A8959" i="15" s="1"/>
  <c r="A8960" i="15" s="1"/>
  <c r="A8961" i="15" s="1"/>
  <c r="A8962" i="15" s="1"/>
  <c r="A8963" i="15" s="1"/>
  <c r="A8964" i="15" s="1"/>
  <c r="A8965" i="15" s="1"/>
  <c r="A8966" i="15" s="1"/>
  <c r="A8967" i="15" s="1"/>
  <c r="A8968" i="15" s="1"/>
  <c r="A8969" i="15" s="1"/>
  <c r="A8970" i="15" s="1"/>
  <c r="A8971" i="15" s="1"/>
  <c r="A8972" i="15" s="1"/>
  <c r="A8973" i="15" s="1"/>
  <c r="A8974" i="15" s="1"/>
  <c r="A8975" i="15" s="1"/>
  <c r="A8976" i="15" s="1"/>
  <c r="A8977" i="15" s="1"/>
  <c r="A8978" i="15" s="1"/>
  <c r="A8979" i="15" s="1"/>
  <c r="A8980" i="15" s="1"/>
  <c r="A8981" i="15" s="1"/>
  <c r="A8982" i="15" s="1"/>
  <c r="A8983" i="15" s="1"/>
  <c r="A8984" i="15" s="1"/>
  <c r="A8985" i="15" s="1"/>
  <c r="A8986" i="15" s="1"/>
  <c r="A8987" i="15" s="1"/>
  <c r="A8988" i="15" s="1"/>
  <c r="A8989" i="15" s="1"/>
  <c r="A8990" i="15" s="1"/>
  <c r="A8991" i="15" s="1"/>
  <c r="A8992" i="15" s="1"/>
  <c r="A8993" i="15" s="1"/>
  <c r="A8994" i="15" s="1"/>
  <c r="A8995" i="15" s="1"/>
  <c r="A8996" i="15" s="1"/>
  <c r="A8997" i="15" s="1"/>
  <c r="A8998" i="15" s="1"/>
  <c r="A8999" i="15" s="1"/>
  <c r="A9000" i="15" s="1"/>
  <c r="A9001" i="15" s="1"/>
  <c r="A9002" i="15" s="1"/>
  <c r="A9003" i="15" s="1"/>
  <c r="A9004" i="15" s="1"/>
  <c r="A9005" i="15" s="1"/>
  <c r="A9006" i="15" s="1"/>
  <c r="A9007" i="15" s="1"/>
  <c r="A9008" i="15" s="1"/>
  <c r="A9009" i="15" s="1"/>
  <c r="A9010" i="15" s="1"/>
  <c r="A9011" i="15" s="1"/>
  <c r="A9012" i="15" s="1"/>
  <c r="A9013" i="15" s="1"/>
  <c r="A9014" i="15" s="1"/>
  <c r="A9015" i="15" s="1"/>
  <c r="A9016" i="15" s="1"/>
  <c r="A9017" i="15" s="1"/>
  <c r="A9018" i="15" s="1"/>
  <c r="A9019" i="15" s="1"/>
  <c r="A9020" i="15" s="1"/>
  <c r="A9021" i="15" s="1"/>
  <c r="A9022" i="15" s="1"/>
  <c r="A9023" i="15" s="1"/>
  <c r="A9024" i="15" s="1"/>
  <c r="A9025" i="15" s="1"/>
  <c r="A9026" i="15" s="1"/>
  <c r="A9027" i="15" s="1"/>
  <c r="A9028" i="15" s="1"/>
  <c r="A9029" i="15" s="1"/>
  <c r="A9030" i="15" s="1"/>
  <c r="A9031" i="15" s="1"/>
  <c r="A9032" i="15" s="1"/>
  <c r="A9033" i="15" s="1"/>
  <c r="A9034" i="15" s="1"/>
  <c r="A9035" i="15" s="1"/>
  <c r="A9036" i="15" s="1"/>
  <c r="A9037" i="15" s="1"/>
  <c r="A9038" i="15" s="1"/>
  <c r="A9039" i="15" s="1"/>
  <c r="A9040" i="15" s="1"/>
  <c r="A9041" i="15" s="1"/>
  <c r="A9042" i="15" s="1"/>
  <c r="A9043" i="15" s="1"/>
  <c r="A9044" i="15" s="1"/>
  <c r="A9045" i="15" s="1"/>
  <c r="A9046" i="15" s="1"/>
  <c r="A9047" i="15" s="1"/>
  <c r="A9048" i="15" s="1"/>
  <c r="A9049" i="15" s="1"/>
  <c r="A9050" i="15" s="1"/>
  <c r="A9051" i="15" s="1"/>
  <c r="A9052" i="15" s="1"/>
  <c r="A9053" i="15" s="1"/>
  <c r="A9054" i="15" s="1"/>
  <c r="A9055" i="15" s="1"/>
  <c r="A9056" i="15" s="1"/>
  <c r="A9057" i="15" s="1"/>
  <c r="A9058" i="15" s="1"/>
  <c r="A9059" i="15" s="1"/>
  <c r="A9060" i="15" s="1"/>
  <c r="A9061" i="15" s="1"/>
  <c r="A9062" i="15" s="1"/>
  <c r="A9063" i="15" s="1"/>
  <c r="A9064" i="15" s="1"/>
  <c r="A9065" i="15" s="1"/>
  <c r="A9066" i="15" s="1"/>
  <c r="A9067" i="15" s="1"/>
  <c r="A9068" i="15" s="1"/>
  <c r="A9069" i="15" s="1"/>
  <c r="A9070" i="15" s="1"/>
  <c r="A9071" i="15" s="1"/>
  <c r="A9072" i="15" s="1"/>
  <c r="A9073" i="15" s="1"/>
  <c r="A9074" i="15" s="1"/>
  <c r="A9075" i="15" s="1"/>
  <c r="A9076" i="15" s="1"/>
  <c r="A9077" i="15" s="1"/>
  <c r="A9078" i="15" s="1"/>
  <c r="A9079" i="15" s="1"/>
  <c r="A9080" i="15" s="1"/>
  <c r="A9081" i="15" s="1"/>
  <c r="A9082" i="15" s="1"/>
  <c r="A9083" i="15" s="1"/>
  <c r="A9084" i="15" s="1"/>
  <c r="A9085" i="15" s="1"/>
  <c r="A9086" i="15" s="1"/>
  <c r="A9087" i="15" s="1"/>
  <c r="A9088" i="15" s="1"/>
  <c r="A9089" i="15" s="1"/>
  <c r="A9090" i="15" s="1"/>
  <c r="A9091" i="15" s="1"/>
  <c r="A9092" i="15" s="1"/>
  <c r="A9093" i="15" s="1"/>
  <c r="A9094" i="15" s="1"/>
  <c r="A9095" i="15" s="1"/>
  <c r="A9096" i="15" s="1"/>
  <c r="A9097" i="15" s="1"/>
  <c r="A9098" i="15" s="1"/>
  <c r="A9099" i="15" s="1"/>
  <c r="A9100" i="15" s="1"/>
  <c r="A9101" i="15" s="1"/>
  <c r="A9102" i="15" s="1"/>
  <c r="A9103" i="15" s="1"/>
  <c r="A9104" i="15" s="1"/>
  <c r="A9105" i="15" s="1"/>
  <c r="A9106" i="15" s="1"/>
  <c r="A9107" i="15" s="1"/>
  <c r="A9108" i="15" s="1"/>
  <c r="A9109" i="15" s="1"/>
  <c r="A9110" i="15" s="1"/>
  <c r="A9111" i="15" s="1"/>
  <c r="A9112" i="15" s="1"/>
  <c r="A9113" i="15" s="1"/>
  <c r="A9114" i="15" s="1"/>
  <c r="A9115" i="15" s="1"/>
  <c r="A9116" i="15" s="1"/>
  <c r="A9117" i="15" s="1"/>
  <c r="A9118" i="15" s="1"/>
  <c r="A9119" i="15" s="1"/>
  <c r="A9120" i="15" s="1"/>
  <c r="A9121" i="15" s="1"/>
  <c r="A9122" i="15" s="1"/>
  <c r="A9123" i="15" s="1"/>
  <c r="A9124" i="15" s="1"/>
  <c r="A9125" i="15" s="1"/>
  <c r="A9126" i="15" s="1"/>
  <c r="A9127" i="15" s="1"/>
  <c r="A9128" i="15" s="1"/>
  <c r="A9129" i="15" s="1"/>
  <c r="A9130" i="15" s="1"/>
  <c r="A9131" i="15" s="1"/>
  <c r="A9132" i="15" s="1"/>
  <c r="A9133" i="15" s="1"/>
  <c r="A9134" i="15" s="1"/>
  <c r="A9135" i="15" s="1"/>
  <c r="A9136" i="15" s="1"/>
  <c r="A9137" i="15" s="1"/>
  <c r="A9138" i="15" s="1"/>
  <c r="A9139" i="15" s="1"/>
  <c r="A9140" i="15" s="1"/>
  <c r="A9141" i="15" s="1"/>
  <c r="A9142" i="15" s="1"/>
  <c r="A9143" i="15" s="1"/>
  <c r="A9144" i="15" s="1"/>
  <c r="A9145" i="15" s="1"/>
  <c r="A9146" i="15" s="1"/>
  <c r="A9147" i="15" s="1"/>
  <c r="A9148" i="15" s="1"/>
  <c r="A9149" i="15" s="1"/>
  <c r="A9150" i="15" s="1"/>
  <c r="A9151" i="15" s="1"/>
  <c r="A9152" i="15" s="1"/>
  <c r="A9153" i="15" s="1"/>
  <c r="A9154" i="15" s="1"/>
  <c r="A9155" i="15" s="1"/>
  <c r="A9156" i="15" s="1"/>
  <c r="A9157" i="15" s="1"/>
  <c r="A9158" i="15" s="1"/>
  <c r="A9159" i="15" s="1"/>
  <c r="A9160" i="15" s="1"/>
  <c r="A9161" i="15" s="1"/>
  <c r="A9162" i="15" s="1"/>
  <c r="A9163" i="15" s="1"/>
  <c r="A9164" i="15" s="1"/>
  <c r="A9165" i="15" s="1"/>
  <c r="A9166" i="15" s="1"/>
  <c r="A9167" i="15" s="1"/>
  <c r="A9168" i="15" s="1"/>
  <c r="A9169" i="15" s="1"/>
  <c r="A9170" i="15" s="1"/>
  <c r="A9171" i="15" s="1"/>
  <c r="A9172" i="15" s="1"/>
  <c r="A9173" i="15" s="1"/>
  <c r="A9174" i="15" s="1"/>
  <c r="A9175" i="15" s="1"/>
  <c r="A9176" i="15" s="1"/>
  <c r="A9177" i="15" s="1"/>
  <c r="A9178" i="15" s="1"/>
  <c r="A9179" i="15" s="1"/>
  <c r="A9180" i="15" s="1"/>
  <c r="A9181" i="15" s="1"/>
  <c r="A9182" i="15" s="1"/>
  <c r="A9183" i="15" s="1"/>
  <c r="A9184" i="15" s="1"/>
  <c r="A9185" i="15" s="1"/>
  <c r="A9186" i="15" s="1"/>
  <c r="A9187" i="15" s="1"/>
  <c r="A9188" i="15" s="1"/>
  <c r="A9189" i="15" s="1"/>
  <c r="A9190" i="15" s="1"/>
  <c r="A9191" i="15" s="1"/>
  <c r="A9192" i="15" s="1"/>
  <c r="A9193" i="15" s="1"/>
  <c r="A9194" i="15" s="1"/>
  <c r="A9195" i="15" s="1"/>
  <c r="A9196" i="15" s="1"/>
  <c r="A9197" i="15" s="1"/>
  <c r="A9198" i="15" s="1"/>
  <c r="A9199" i="15" s="1"/>
  <c r="A9200" i="15" s="1"/>
  <c r="A9201" i="15" s="1"/>
  <c r="A9202" i="15" s="1"/>
  <c r="A9203" i="15" s="1"/>
  <c r="A9204" i="15" s="1"/>
  <c r="A9205" i="15" s="1"/>
  <c r="A9206" i="15" s="1"/>
  <c r="A9207" i="15" s="1"/>
  <c r="A9208" i="15" s="1"/>
  <c r="A9209" i="15" s="1"/>
  <c r="A9210" i="15" s="1"/>
  <c r="A9211" i="15" s="1"/>
  <c r="A9212" i="15" s="1"/>
  <c r="A9213" i="15" s="1"/>
  <c r="A9214" i="15" s="1"/>
  <c r="A9215" i="15" s="1"/>
  <c r="A9216" i="15" s="1"/>
  <c r="A9217" i="15" s="1"/>
  <c r="A9218" i="15" s="1"/>
  <c r="A9219" i="15" s="1"/>
  <c r="A9220" i="15" s="1"/>
  <c r="A9221" i="15" s="1"/>
  <c r="A9222" i="15" s="1"/>
  <c r="A9223" i="15" s="1"/>
  <c r="A9224" i="15" s="1"/>
  <c r="A9225" i="15" s="1"/>
  <c r="A9226" i="15" s="1"/>
  <c r="A9227" i="15" s="1"/>
  <c r="A9228" i="15" s="1"/>
  <c r="A9229" i="15" s="1"/>
  <c r="A9230" i="15" s="1"/>
  <c r="A9231" i="15" s="1"/>
  <c r="A9232" i="15" s="1"/>
  <c r="A9233" i="15" s="1"/>
  <c r="A9234" i="15" s="1"/>
  <c r="A9235" i="15" s="1"/>
  <c r="A9236" i="15" s="1"/>
  <c r="A9237" i="15" s="1"/>
  <c r="A9238" i="15" s="1"/>
  <c r="A9239" i="15" s="1"/>
  <c r="A9240" i="15" s="1"/>
  <c r="A9241" i="15" s="1"/>
  <c r="A9242" i="15" s="1"/>
  <c r="A9243" i="15" s="1"/>
  <c r="A9244" i="15" s="1"/>
  <c r="A9245" i="15" s="1"/>
  <c r="A9246" i="15" s="1"/>
  <c r="A9247" i="15" s="1"/>
  <c r="A9248" i="15" s="1"/>
  <c r="A9249" i="15" s="1"/>
  <c r="A9250" i="15" s="1"/>
  <c r="A9251" i="15" s="1"/>
  <c r="A9252" i="15" s="1"/>
  <c r="A9253" i="15" s="1"/>
  <c r="A9254" i="15" s="1"/>
  <c r="A9255" i="15" s="1"/>
  <c r="A9256" i="15" s="1"/>
  <c r="A9257" i="15" s="1"/>
  <c r="A9258" i="15" s="1"/>
  <c r="A9259" i="15" s="1"/>
  <c r="A9260" i="15" s="1"/>
  <c r="A9261" i="15" s="1"/>
  <c r="A9262" i="15" s="1"/>
  <c r="A9263" i="15" s="1"/>
  <c r="A9264" i="15" s="1"/>
  <c r="A9265" i="15" s="1"/>
  <c r="A9266" i="15" s="1"/>
  <c r="A9267" i="15" s="1"/>
  <c r="A9268" i="15" s="1"/>
  <c r="A9269" i="15" s="1"/>
  <c r="A9270" i="15" s="1"/>
  <c r="A9271" i="15" s="1"/>
  <c r="A9272" i="15" s="1"/>
  <c r="A9273" i="15" s="1"/>
  <c r="A9274" i="15" s="1"/>
  <c r="A9275" i="15" s="1"/>
  <c r="A9276" i="15" s="1"/>
  <c r="A9277" i="15" s="1"/>
  <c r="A9278" i="15" s="1"/>
  <c r="A9279" i="15" s="1"/>
  <c r="A9280" i="15" s="1"/>
  <c r="A9281" i="15" s="1"/>
  <c r="A9282" i="15" s="1"/>
  <c r="A9283" i="15" s="1"/>
  <c r="A9284" i="15" s="1"/>
  <c r="A9285" i="15" s="1"/>
  <c r="A9286" i="15" s="1"/>
  <c r="A9287" i="15" s="1"/>
  <c r="A9288" i="15" s="1"/>
  <c r="A9289" i="15" s="1"/>
  <c r="A9290" i="15" s="1"/>
  <c r="A9291" i="15" s="1"/>
  <c r="A9292" i="15" s="1"/>
  <c r="A9293" i="15" s="1"/>
  <c r="A9294" i="15" s="1"/>
  <c r="A9295" i="15" s="1"/>
  <c r="A9296" i="15" s="1"/>
  <c r="A9297" i="15" s="1"/>
  <c r="A9298" i="15" s="1"/>
  <c r="A9299" i="15" s="1"/>
  <c r="A9300" i="15" s="1"/>
  <c r="A9301" i="15" s="1"/>
  <c r="A9302" i="15" s="1"/>
  <c r="A9303" i="15" s="1"/>
  <c r="A9304" i="15" s="1"/>
  <c r="A9305" i="15" s="1"/>
  <c r="A9306" i="15" s="1"/>
  <c r="A9307" i="15" s="1"/>
  <c r="A9308" i="15" s="1"/>
  <c r="A9309" i="15" s="1"/>
  <c r="A9310" i="15" s="1"/>
  <c r="A9311" i="15" s="1"/>
  <c r="A9312" i="15" s="1"/>
  <c r="A9313" i="15" s="1"/>
  <c r="A9314" i="15" s="1"/>
  <c r="A9315" i="15" s="1"/>
  <c r="A9316" i="15" s="1"/>
  <c r="A9317" i="15" s="1"/>
  <c r="A9318" i="15" s="1"/>
  <c r="A9319" i="15" s="1"/>
  <c r="A9320" i="15" s="1"/>
  <c r="A9321" i="15" s="1"/>
  <c r="A9322" i="15" s="1"/>
  <c r="A9323" i="15" s="1"/>
  <c r="A9324" i="15" s="1"/>
  <c r="A9325" i="15" s="1"/>
  <c r="A9326" i="15" s="1"/>
  <c r="A9327" i="15" s="1"/>
  <c r="A9328" i="15" s="1"/>
  <c r="A9329" i="15" s="1"/>
  <c r="A9330" i="15" s="1"/>
  <c r="A9331" i="15" s="1"/>
  <c r="A9332" i="15" s="1"/>
  <c r="A9333" i="15" s="1"/>
  <c r="A9334" i="15" s="1"/>
  <c r="A9335" i="15" s="1"/>
  <c r="A9336" i="15" s="1"/>
  <c r="A9337" i="15" s="1"/>
  <c r="A9338" i="15" s="1"/>
  <c r="A9339" i="15" s="1"/>
  <c r="A9340" i="15" s="1"/>
  <c r="A9341" i="15" s="1"/>
  <c r="A9342" i="15" s="1"/>
  <c r="A9343" i="15" s="1"/>
  <c r="A9344" i="15" s="1"/>
  <c r="A9345" i="15" s="1"/>
  <c r="A9346" i="15" s="1"/>
  <c r="A9347" i="15" s="1"/>
  <c r="A9348" i="15" s="1"/>
  <c r="A9349" i="15" s="1"/>
  <c r="A9350" i="15" s="1"/>
  <c r="A9351" i="15" s="1"/>
  <c r="A9352" i="15" s="1"/>
  <c r="A9353" i="15" s="1"/>
  <c r="A9354" i="15" s="1"/>
  <c r="A9355" i="15" s="1"/>
  <c r="A9356" i="15" s="1"/>
  <c r="A9357" i="15" s="1"/>
  <c r="A9358" i="15" s="1"/>
  <c r="A9359" i="15" s="1"/>
  <c r="A9360" i="15" s="1"/>
  <c r="A9361" i="15" s="1"/>
  <c r="A9362" i="15" s="1"/>
  <c r="A9363" i="15" s="1"/>
  <c r="A9364" i="15" s="1"/>
  <c r="A9365" i="15" s="1"/>
  <c r="A9366" i="15" s="1"/>
  <c r="A9367" i="15" s="1"/>
  <c r="A9368" i="15" s="1"/>
  <c r="A9369" i="15" s="1"/>
  <c r="A9370" i="15" s="1"/>
  <c r="A9371" i="15" s="1"/>
  <c r="A9372" i="15" s="1"/>
  <c r="A9373" i="15" s="1"/>
  <c r="A9374" i="15" s="1"/>
  <c r="A9375" i="15" s="1"/>
  <c r="A9376" i="15" s="1"/>
  <c r="A9377" i="15" s="1"/>
  <c r="A9378" i="15" s="1"/>
  <c r="A9379" i="15" s="1"/>
  <c r="A9380" i="15" s="1"/>
  <c r="A9381" i="15" s="1"/>
  <c r="A9382" i="15" s="1"/>
  <c r="A9383" i="15" s="1"/>
  <c r="A9384" i="15" s="1"/>
  <c r="A9385" i="15" s="1"/>
  <c r="A9386" i="15" s="1"/>
  <c r="A9387" i="15" s="1"/>
  <c r="A9388" i="15" s="1"/>
  <c r="A9389" i="15" s="1"/>
  <c r="A9390" i="15" s="1"/>
  <c r="A9391" i="15" s="1"/>
  <c r="A9392" i="15" s="1"/>
  <c r="A9393" i="15" s="1"/>
  <c r="A9394" i="15" s="1"/>
  <c r="A9395" i="15" s="1"/>
  <c r="A9396" i="15" s="1"/>
  <c r="A9397" i="15" s="1"/>
  <c r="A9398" i="15" s="1"/>
  <c r="A9399" i="15" s="1"/>
  <c r="A9400" i="15" s="1"/>
  <c r="A9401" i="15" s="1"/>
  <c r="A9402" i="15" s="1"/>
  <c r="A9403" i="15" s="1"/>
  <c r="A9404" i="15" s="1"/>
  <c r="A9405" i="15" s="1"/>
  <c r="A9406" i="15" s="1"/>
  <c r="A9407" i="15" s="1"/>
  <c r="A9408" i="15" s="1"/>
  <c r="A9409" i="15" s="1"/>
  <c r="A9410" i="15" s="1"/>
  <c r="A9411" i="15" s="1"/>
  <c r="A9412" i="15" s="1"/>
  <c r="A9413" i="15" s="1"/>
  <c r="A9414" i="15" s="1"/>
  <c r="A9415" i="15" s="1"/>
  <c r="A9416" i="15" s="1"/>
  <c r="A9417" i="15" s="1"/>
  <c r="A9418" i="15" s="1"/>
  <c r="A9419" i="15" s="1"/>
  <c r="A9420" i="15" s="1"/>
  <c r="A9421" i="15" s="1"/>
  <c r="A9422" i="15" s="1"/>
  <c r="A9423" i="15" s="1"/>
  <c r="A9424" i="15" s="1"/>
  <c r="A9425" i="15" s="1"/>
  <c r="A9426" i="15" s="1"/>
  <c r="A9427" i="15" s="1"/>
  <c r="A9428" i="15" s="1"/>
  <c r="A9429" i="15" s="1"/>
  <c r="A9430" i="15" s="1"/>
  <c r="A9431" i="15" s="1"/>
  <c r="A9432" i="15" s="1"/>
  <c r="A9433" i="15" s="1"/>
  <c r="A9434" i="15" s="1"/>
  <c r="A9435" i="15" s="1"/>
  <c r="A9436" i="15" s="1"/>
  <c r="A9437" i="15" s="1"/>
  <c r="A9438" i="15" s="1"/>
  <c r="A9439" i="15" s="1"/>
  <c r="A9440" i="15" s="1"/>
  <c r="A9441" i="15" s="1"/>
  <c r="A9442" i="15" s="1"/>
  <c r="A9443" i="15" s="1"/>
  <c r="A9444" i="15" s="1"/>
  <c r="A9445" i="15" s="1"/>
  <c r="A9446" i="15" s="1"/>
  <c r="A9447" i="15" s="1"/>
  <c r="A9448" i="15" s="1"/>
  <c r="A9449" i="15" s="1"/>
  <c r="A9450" i="15" s="1"/>
  <c r="A9451" i="15" s="1"/>
  <c r="A9452" i="15" s="1"/>
  <c r="A9453" i="15" s="1"/>
  <c r="A9454" i="15" s="1"/>
  <c r="A9455" i="15" s="1"/>
  <c r="A9456" i="15" s="1"/>
  <c r="A9457" i="15" s="1"/>
  <c r="A9458" i="15" s="1"/>
  <c r="A9459" i="15" s="1"/>
  <c r="A9460" i="15" s="1"/>
  <c r="A9461" i="15" s="1"/>
  <c r="A9462" i="15" s="1"/>
  <c r="A9463" i="15" s="1"/>
  <c r="A9464" i="15" s="1"/>
  <c r="A9465" i="15" s="1"/>
  <c r="A9466" i="15" s="1"/>
  <c r="A9467" i="15" s="1"/>
  <c r="A9468" i="15" s="1"/>
  <c r="A9469" i="15" s="1"/>
  <c r="A9470" i="15" s="1"/>
  <c r="A9471" i="15" s="1"/>
  <c r="A9472" i="15" s="1"/>
  <c r="A9473" i="15" s="1"/>
  <c r="A9474" i="15" s="1"/>
  <c r="A9475" i="15" s="1"/>
  <c r="A9476" i="15" s="1"/>
  <c r="A9477" i="15" s="1"/>
  <c r="A9478" i="15" s="1"/>
  <c r="A9479" i="15" s="1"/>
  <c r="A9480" i="15" s="1"/>
  <c r="A9481" i="15" s="1"/>
  <c r="A9482" i="15" s="1"/>
  <c r="A9483" i="15" s="1"/>
  <c r="A9484" i="15" s="1"/>
  <c r="A9485" i="15" s="1"/>
  <c r="A9486" i="15" s="1"/>
  <c r="A9487" i="15" s="1"/>
  <c r="A9488" i="15" s="1"/>
  <c r="A9489" i="15" s="1"/>
  <c r="A9490" i="15" s="1"/>
  <c r="A9491" i="15" s="1"/>
  <c r="A9492" i="15" s="1"/>
  <c r="A9493" i="15" s="1"/>
  <c r="A9494" i="15" s="1"/>
  <c r="A9495" i="15" s="1"/>
  <c r="A9496" i="15" s="1"/>
  <c r="A9497" i="15" s="1"/>
  <c r="A9498" i="15" s="1"/>
  <c r="A9499" i="15" s="1"/>
  <c r="A9500" i="15" s="1"/>
  <c r="A9501" i="15" s="1"/>
  <c r="A9502" i="15" s="1"/>
  <c r="A9503" i="15" s="1"/>
  <c r="A9504" i="15" s="1"/>
  <c r="A9505" i="15" s="1"/>
  <c r="A9506" i="15" s="1"/>
  <c r="A9507" i="15" s="1"/>
  <c r="A9508" i="15" s="1"/>
  <c r="A9509" i="15" s="1"/>
  <c r="A9510" i="15" s="1"/>
  <c r="A9511" i="15" s="1"/>
  <c r="A9512" i="15" s="1"/>
  <c r="A9513" i="15" s="1"/>
  <c r="A9514" i="15" s="1"/>
  <c r="A9515" i="15" s="1"/>
  <c r="A9516" i="15" s="1"/>
  <c r="A9517" i="15" s="1"/>
  <c r="A9518" i="15" s="1"/>
  <c r="A9519" i="15" s="1"/>
  <c r="A9520" i="15" s="1"/>
  <c r="A9521" i="15" s="1"/>
  <c r="A9522" i="15" s="1"/>
  <c r="A9523" i="15" s="1"/>
  <c r="A9524" i="15" s="1"/>
  <c r="A9525" i="15" s="1"/>
  <c r="A9526" i="15" s="1"/>
  <c r="A9527" i="15" s="1"/>
  <c r="A9528" i="15" s="1"/>
  <c r="A9529" i="15" s="1"/>
  <c r="A9530" i="15" s="1"/>
  <c r="A9531" i="15" s="1"/>
  <c r="A9532" i="15" s="1"/>
  <c r="A9533" i="15" s="1"/>
  <c r="A9534" i="15" s="1"/>
  <c r="A9535" i="15" s="1"/>
  <c r="A9536" i="15" s="1"/>
  <c r="A9537" i="15" s="1"/>
  <c r="A9538" i="15" s="1"/>
  <c r="A9539" i="15" s="1"/>
  <c r="A9540" i="15" s="1"/>
  <c r="A9541" i="15" s="1"/>
  <c r="A9542" i="15" s="1"/>
  <c r="A9543" i="15" s="1"/>
  <c r="A9544" i="15" s="1"/>
  <c r="A9545" i="15" s="1"/>
  <c r="A9546" i="15" s="1"/>
  <c r="A9547" i="15" s="1"/>
  <c r="A9548" i="15" s="1"/>
  <c r="A9549" i="15" s="1"/>
  <c r="A9550" i="15" s="1"/>
  <c r="A9551" i="15" s="1"/>
  <c r="A9552" i="15" s="1"/>
  <c r="A9553" i="15" s="1"/>
  <c r="A9554" i="15" s="1"/>
  <c r="A9555" i="15" s="1"/>
  <c r="A9556" i="15" s="1"/>
  <c r="A9557" i="15" s="1"/>
  <c r="A9558" i="15" s="1"/>
  <c r="A9559" i="15" s="1"/>
  <c r="A9560" i="15" s="1"/>
  <c r="A9561" i="15" s="1"/>
  <c r="A9562" i="15" s="1"/>
  <c r="A9563" i="15" s="1"/>
  <c r="A9564" i="15" s="1"/>
  <c r="A9565" i="15" s="1"/>
  <c r="A9566" i="15" s="1"/>
  <c r="A9567" i="15" s="1"/>
  <c r="A9568" i="15" s="1"/>
  <c r="A9569" i="15" s="1"/>
  <c r="A9570" i="15" s="1"/>
  <c r="A9571" i="15" s="1"/>
  <c r="A9572" i="15" s="1"/>
  <c r="A9573" i="15" s="1"/>
  <c r="A9574" i="15" s="1"/>
  <c r="A9575" i="15" s="1"/>
  <c r="A9576" i="15" s="1"/>
  <c r="A9577" i="15" s="1"/>
  <c r="A9578" i="15" s="1"/>
  <c r="A9579" i="15" s="1"/>
  <c r="A9580" i="15" s="1"/>
  <c r="A9581" i="15" s="1"/>
  <c r="A9582" i="15" s="1"/>
  <c r="A9583" i="15" s="1"/>
  <c r="A9584" i="15" s="1"/>
  <c r="A9585" i="15" s="1"/>
  <c r="A9586" i="15" s="1"/>
  <c r="A9587" i="15" s="1"/>
  <c r="A9588" i="15" s="1"/>
  <c r="A9589" i="15" s="1"/>
  <c r="A9590" i="15" s="1"/>
  <c r="A9591" i="15" s="1"/>
  <c r="A9592" i="15" s="1"/>
  <c r="A9593" i="15" s="1"/>
  <c r="A9594" i="15" s="1"/>
  <c r="A9595" i="15" s="1"/>
  <c r="A9596" i="15" s="1"/>
  <c r="A9597" i="15" s="1"/>
  <c r="A9598" i="15" s="1"/>
  <c r="A9599" i="15" s="1"/>
  <c r="A9600" i="15" s="1"/>
  <c r="A9601" i="15" s="1"/>
  <c r="A9602" i="15" s="1"/>
  <c r="A9603" i="15" s="1"/>
  <c r="A9604" i="15" s="1"/>
  <c r="A9605" i="15" s="1"/>
  <c r="A9606" i="15" s="1"/>
  <c r="A9607" i="15" s="1"/>
  <c r="A9608" i="15" s="1"/>
  <c r="A9609" i="15" s="1"/>
  <c r="A9610" i="15" s="1"/>
  <c r="A9611" i="15" s="1"/>
  <c r="A9612" i="15" s="1"/>
  <c r="A9613" i="15" s="1"/>
  <c r="A9614" i="15" s="1"/>
  <c r="A9615" i="15" s="1"/>
  <c r="A9616" i="15" s="1"/>
  <c r="A9617" i="15" s="1"/>
  <c r="A9618" i="15" s="1"/>
  <c r="A9619" i="15" s="1"/>
  <c r="A9620" i="15" s="1"/>
  <c r="A9621" i="15" s="1"/>
  <c r="A9622" i="15" s="1"/>
  <c r="A9623" i="15" s="1"/>
  <c r="A9624" i="15" s="1"/>
  <c r="A9625" i="15" s="1"/>
  <c r="A9626" i="15" s="1"/>
  <c r="A9627" i="15" s="1"/>
  <c r="A9628" i="15" s="1"/>
  <c r="A9629" i="15" s="1"/>
  <c r="A9630" i="15" s="1"/>
  <c r="A9631" i="15" s="1"/>
  <c r="A9632" i="15" s="1"/>
  <c r="A9633" i="15" s="1"/>
  <c r="A9634" i="15" s="1"/>
  <c r="A9635" i="15" s="1"/>
  <c r="A9636" i="15" s="1"/>
  <c r="A9637" i="15" s="1"/>
  <c r="A9638" i="15" s="1"/>
  <c r="A9639" i="15" s="1"/>
  <c r="A9640" i="15" s="1"/>
  <c r="A9641" i="15" s="1"/>
  <c r="A9642" i="15" s="1"/>
  <c r="A9643" i="15" s="1"/>
  <c r="A9644" i="15" s="1"/>
  <c r="A9645" i="15" s="1"/>
  <c r="A9646" i="15" s="1"/>
  <c r="A9647" i="15" s="1"/>
  <c r="A9648" i="15" s="1"/>
  <c r="A9649" i="15" s="1"/>
  <c r="A9650" i="15" s="1"/>
  <c r="A9651" i="15" s="1"/>
  <c r="A9652" i="15" s="1"/>
  <c r="A9653" i="15" s="1"/>
  <c r="A9654" i="15" s="1"/>
  <c r="A9655" i="15" s="1"/>
  <c r="A9656" i="15" s="1"/>
  <c r="A9657" i="15" s="1"/>
  <c r="A9658" i="15" s="1"/>
  <c r="A9659" i="15" s="1"/>
  <c r="A9660" i="15" s="1"/>
  <c r="A9661" i="15" s="1"/>
  <c r="A9662" i="15" s="1"/>
  <c r="A9663" i="15" s="1"/>
  <c r="A9664" i="15" s="1"/>
  <c r="A9665" i="15" s="1"/>
  <c r="A9666" i="15" s="1"/>
  <c r="A9667" i="15" s="1"/>
  <c r="A9668" i="15" s="1"/>
  <c r="A9669" i="15" s="1"/>
  <c r="A9670" i="15" s="1"/>
  <c r="A9671" i="15" s="1"/>
  <c r="A9672" i="15" s="1"/>
  <c r="A9673" i="15" s="1"/>
  <c r="A9674" i="15" s="1"/>
  <c r="A9675" i="15" s="1"/>
  <c r="A9676" i="15" s="1"/>
  <c r="A9677" i="15" s="1"/>
  <c r="A9678" i="15" s="1"/>
  <c r="A9679" i="15" s="1"/>
  <c r="A9680" i="15" s="1"/>
  <c r="A9681" i="15" s="1"/>
  <c r="A9682" i="15" s="1"/>
  <c r="A9683" i="15" s="1"/>
  <c r="A9684" i="15" s="1"/>
  <c r="A9685" i="15" s="1"/>
  <c r="A9686" i="15" s="1"/>
  <c r="A9687" i="15" s="1"/>
  <c r="A9688" i="15" s="1"/>
  <c r="A9689" i="15" s="1"/>
  <c r="A9690" i="15" s="1"/>
  <c r="A9691" i="15" s="1"/>
  <c r="A9692" i="15" s="1"/>
  <c r="A9693" i="15" s="1"/>
  <c r="A9694" i="15" s="1"/>
  <c r="A9695" i="15" s="1"/>
  <c r="A9696" i="15" s="1"/>
  <c r="A9697" i="15" s="1"/>
  <c r="A9698" i="15" s="1"/>
  <c r="A9699" i="15" s="1"/>
  <c r="A9700" i="15" s="1"/>
  <c r="A9701" i="15" s="1"/>
  <c r="A9702" i="15" s="1"/>
  <c r="A9703" i="15" s="1"/>
  <c r="A9704" i="15" s="1"/>
  <c r="A9705" i="15" s="1"/>
  <c r="A9706" i="15" s="1"/>
  <c r="A9707" i="15" s="1"/>
  <c r="A9708" i="15" s="1"/>
  <c r="A9709" i="15" s="1"/>
  <c r="A9710" i="15" s="1"/>
  <c r="A9711" i="15" s="1"/>
  <c r="A9712" i="15" s="1"/>
  <c r="A9713" i="15" s="1"/>
  <c r="A9714" i="15" s="1"/>
  <c r="A9715" i="15" s="1"/>
  <c r="A9716" i="15" s="1"/>
  <c r="A9717" i="15" s="1"/>
  <c r="A9718" i="15" s="1"/>
  <c r="A9719" i="15" s="1"/>
  <c r="A9720" i="15" s="1"/>
  <c r="A9721" i="15" s="1"/>
  <c r="A9722" i="15" s="1"/>
  <c r="A9723" i="15" s="1"/>
  <c r="A9724" i="15" s="1"/>
  <c r="A9725" i="15" s="1"/>
  <c r="A9726" i="15" s="1"/>
  <c r="A9727" i="15" s="1"/>
  <c r="A9728" i="15" s="1"/>
  <c r="A9729" i="15" s="1"/>
  <c r="A9730" i="15" s="1"/>
  <c r="A9731" i="15" s="1"/>
  <c r="A9732" i="15" s="1"/>
  <c r="A9733" i="15" s="1"/>
  <c r="A9734" i="15" s="1"/>
  <c r="A9735" i="15" s="1"/>
  <c r="A9736" i="15" s="1"/>
  <c r="A9737" i="15" s="1"/>
  <c r="A9738" i="15" s="1"/>
  <c r="A9739" i="15" s="1"/>
  <c r="A9740" i="15" s="1"/>
  <c r="A9741" i="15" s="1"/>
  <c r="A9742" i="15" s="1"/>
  <c r="A9743" i="15" s="1"/>
  <c r="A9744" i="15" s="1"/>
  <c r="A9745" i="15" s="1"/>
  <c r="A9746" i="15" s="1"/>
  <c r="A9747" i="15" s="1"/>
  <c r="A9748" i="15" s="1"/>
  <c r="A9749" i="15" s="1"/>
  <c r="A9750" i="15" s="1"/>
  <c r="A9751" i="15" s="1"/>
  <c r="A9752" i="15" s="1"/>
  <c r="A9753" i="15" s="1"/>
  <c r="A9754" i="15" s="1"/>
  <c r="A9755" i="15" s="1"/>
  <c r="A9756" i="15" s="1"/>
  <c r="A9757" i="15" s="1"/>
  <c r="A9758" i="15" s="1"/>
  <c r="A9759" i="15" s="1"/>
  <c r="A9760" i="15" s="1"/>
  <c r="A9761" i="15" s="1"/>
  <c r="A9762" i="15" s="1"/>
  <c r="A9763" i="15" s="1"/>
  <c r="A9764" i="15" s="1"/>
  <c r="A9765" i="15" s="1"/>
  <c r="A9766" i="15" s="1"/>
  <c r="A9767" i="15" s="1"/>
  <c r="A9768" i="15" s="1"/>
  <c r="A9769" i="15" s="1"/>
  <c r="A9770" i="15" s="1"/>
  <c r="A9771" i="15" s="1"/>
  <c r="A9772" i="15" s="1"/>
  <c r="A9773" i="15" s="1"/>
  <c r="A9774" i="15" s="1"/>
  <c r="A9775" i="15" s="1"/>
  <c r="A9776" i="15" s="1"/>
  <c r="A9777" i="15" s="1"/>
  <c r="A9778" i="15" s="1"/>
  <c r="A9779" i="15" s="1"/>
  <c r="A9780" i="15" s="1"/>
  <c r="A9781" i="15" s="1"/>
  <c r="A9782" i="15" s="1"/>
  <c r="A9783" i="15" s="1"/>
  <c r="A9784" i="15" s="1"/>
  <c r="A9785" i="15" s="1"/>
  <c r="A9786" i="15" s="1"/>
  <c r="A9787" i="15" s="1"/>
  <c r="A9788" i="15" s="1"/>
  <c r="A9789" i="15" s="1"/>
  <c r="A9790" i="15" s="1"/>
  <c r="A9791" i="15" s="1"/>
  <c r="A9792" i="15" s="1"/>
  <c r="A9793" i="15" s="1"/>
  <c r="A9794" i="15" s="1"/>
  <c r="A9795" i="15" s="1"/>
  <c r="A9796" i="15" s="1"/>
  <c r="A9797" i="15" s="1"/>
  <c r="A9798" i="15" s="1"/>
  <c r="A9799" i="15" s="1"/>
  <c r="A9800" i="15" s="1"/>
  <c r="A9801" i="15" s="1"/>
  <c r="A9802" i="15" s="1"/>
  <c r="A9803" i="15" s="1"/>
  <c r="A9804" i="15" s="1"/>
  <c r="A9805" i="15" s="1"/>
  <c r="A9806" i="15" s="1"/>
  <c r="A9807" i="15" s="1"/>
  <c r="A9808" i="15" s="1"/>
  <c r="A9809" i="15" s="1"/>
  <c r="A9810" i="15" s="1"/>
  <c r="A9811" i="15" s="1"/>
  <c r="A9812" i="15" s="1"/>
  <c r="A9813" i="15" s="1"/>
  <c r="A9814" i="15" s="1"/>
  <c r="A9815" i="15" s="1"/>
  <c r="A9816" i="15" s="1"/>
  <c r="A9817" i="15" s="1"/>
  <c r="A9818" i="15" s="1"/>
  <c r="A9819" i="15" s="1"/>
  <c r="A9820" i="15" s="1"/>
  <c r="A9821" i="15" s="1"/>
  <c r="A9822" i="15" s="1"/>
  <c r="A9823" i="15" s="1"/>
  <c r="A9824" i="15" s="1"/>
  <c r="A9825" i="15" s="1"/>
  <c r="A9826" i="15" s="1"/>
  <c r="A9827" i="15" s="1"/>
  <c r="A9828" i="15" s="1"/>
  <c r="A9829" i="15" s="1"/>
  <c r="A9830" i="15" s="1"/>
  <c r="A9831" i="15" s="1"/>
  <c r="A9832" i="15" s="1"/>
  <c r="A9833" i="15" s="1"/>
  <c r="A9834" i="15" s="1"/>
  <c r="A9835" i="15" s="1"/>
  <c r="A9836" i="15" s="1"/>
  <c r="A9837" i="15" s="1"/>
  <c r="A9838" i="15" s="1"/>
  <c r="A9839" i="15" s="1"/>
  <c r="A9840" i="15" s="1"/>
  <c r="A9841" i="15" s="1"/>
  <c r="A9842" i="15" s="1"/>
  <c r="A9843" i="15" s="1"/>
  <c r="A9844" i="15" s="1"/>
  <c r="A9845" i="15" s="1"/>
  <c r="A9846" i="15" s="1"/>
  <c r="A9847" i="15" s="1"/>
  <c r="A9848" i="15" s="1"/>
  <c r="A9849" i="15" s="1"/>
  <c r="A9850" i="15" s="1"/>
  <c r="A9851" i="15" s="1"/>
  <c r="A9852" i="15" s="1"/>
  <c r="A9853" i="15" s="1"/>
  <c r="A9854" i="15" s="1"/>
  <c r="A9855" i="15" s="1"/>
  <c r="A9856" i="15" s="1"/>
  <c r="A9857" i="15" s="1"/>
  <c r="A9858" i="15" s="1"/>
  <c r="A9859" i="15" s="1"/>
  <c r="A9860" i="15" s="1"/>
  <c r="A9861" i="15" s="1"/>
  <c r="A9862" i="15" s="1"/>
  <c r="A9863" i="15" s="1"/>
  <c r="A9864" i="15" s="1"/>
  <c r="A9865" i="15" s="1"/>
  <c r="A9866" i="15" s="1"/>
  <c r="A9867" i="15" s="1"/>
  <c r="A9868" i="15" s="1"/>
  <c r="A9869" i="15" s="1"/>
  <c r="A9870" i="15" s="1"/>
  <c r="A9871" i="15" s="1"/>
  <c r="A9872" i="15" s="1"/>
  <c r="A9873" i="15" s="1"/>
  <c r="A9874" i="15" s="1"/>
  <c r="A9875" i="15" s="1"/>
  <c r="A9876" i="15" s="1"/>
  <c r="A9877" i="15" s="1"/>
  <c r="A9878" i="15" s="1"/>
  <c r="A9879" i="15" s="1"/>
  <c r="A9880" i="15" s="1"/>
  <c r="A9881" i="15" s="1"/>
  <c r="A9882" i="15" s="1"/>
  <c r="A9883" i="15" s="1"/>
  <c r="A9884" i="15" s="1"/>
  <c r="A9885" i="15" s="1"/>
  <c r="A9886" i="15" s="1"/>
  <c r="A9887" i="15" s="1"/>
  <c r="A9888" i="15" s="1"/>
  <c r="A9889" i="15" s="1"/>
  <c r="A9890" i="15" s="1"/>
  <c r="A9891" i="15" s="1"/>
  <c r="A9892" i="15" s="1"/>
  <c r="A9893" i="15" s="1"/>
  <c r="A9894" i="15" s="1"/>
  <c r="A9895" i="15" s="1"/>
  <c r="A9896" i="15" s="1"/>
  <c r="A9897" i="15" s="1"/>
  <c r="A9898" i="15" s="1"/>
  <c r="A9899" i="15" s="1"/>
  <c r="A9900" i="15" s="1"/>
  <c r="A9901" i="15" s="1"/>
  <c r="A9902" i="15" s="1"/>
  <c r="A9903" i="15" s="1"/>
  <c r="A9904" i="15" s="1"/>
  <c r="A9905" i="15" s="1"/>
  <c r="A9906" i="15" s="1"/>
  <c r="A9907" i="15" s="1"/>
  <c r="A9908" i="15" s="1"/>
  <c r="A9909" i="15" s="1"/>
  <c r="A9910" i="15" s="1"/>
  <c r="A9911" i="15" s="1"/>
  <c r="A9912" i="15" s="1"/>
  <c r="A9913" i="15" s="1"/>
  <c r="A9914" i="15" s="1"/>
  <c r="A9915" i="15" s="1"/>
  <c r="A9916" i="15" s="1"/>
  <c r="A9917" i="15" s="1"/>
  <c r="A9918" i="15" s="1"/>
  <c r="A9919" i="15" s="1"/>
  <c r="A9920" i="15" s="1"/>
  <c r="A9921" i="15" s="1"/>
  <c r="A9922" i="15" s="1"/>
  <c r="A9923" i="15" s="1"/>
  <c r="A9924" i="15" s="1"/>
  <c r="A9925" i="15" s="1"/>
  <c r="A9926" i="15" s="1"/>
  <c r="A9927" i="15" s="1"/>
  <c r="A9928" i="15" s="1"/>
  <c r="A9929" i="15" s="1"/>
  <c r="A9930" i="15" s="1"/>
  <c r="A9931" i="15" s="1"/>
  <c r="A9932" i="15" s="1"/>
  <c r="A9933" i="15" s="1"/>
  <c r="A9934" i="15" s="1"/>
  <c r="A9935" i="15" s="1"/>
  <c r="A9936" i="15" s="1"/>
  <c r="A9937" i="15" s="1"/>
  <c r="A9938" i="15" s="1"/>
  <c r="A9939" i="15" s="1"/>
  <c r="A9940" i="15" s="1"/>
  <c r="A9941" i="15" s="1"/>
  <c r="A9942" i="15" s="1"/>
  <c r="A9943" i="15" s="1"/>
  <c r="A9944" i="15" s="1"/>
  <c r="A9945" i="15" s="1"/>
  <c r="A9946" i="15" s="1"/>
  <c r="A9947" i="15" s="1"/>
  <c r="A9948" i="15" s="1"/>
  <c r="A9949" i="15" s="1"/>
  <c r="A9950" i="15" s="1"/>
  <c r="A9951" i="15" s="1"/>
  <c r="A9952" i="15" s="1"/>
  <c r="A9953" i="15" s="1"/>
  <c r="A9954" i="15" s="1"/>
  <c r="A9955" i="15" s="1"/>
  <c r="A9956" i="15" s="1"/>
  <c r="A9957" i="15" s="1"/>
  <c r="A9958" i="15" s="1"/>
  <c r="A9959" i="15" s="1"/>
  <c r="A9960" i="15" s="1"/>
  <c r="A9961" i="15" s="1"/>
  <c r="A9962" i="15" s="1"/>
  <c r="A9963" i="15" s="1"/>
  <c r="A9964" i="15" s="1"/>
  <c r="A9965" i="15" s="1"/>
  <c r="A9966" i="15" s="1"/>
  <c r="A9967" i="15" s="1"/>
  <c r="A9968" i="15" s="1"/>
  <c r="A9969" i="15" s="1"/>
  <c r="A9970" i="15" s="1"/>
  <c r="A9971" i="15" s="1"/>
  <c r="A9972" i="15" s="1"/>
  <c r="A9973" i="15" s="1"/>
  <c r="A9974" i="15" s="1"/>
  <c r="A9975" i="15" s="1"/>
  <c r="A9976" i="15" s="1"/>
  <c r="A9977" i="15" s="1"/>
  <c r="A9978" i="15" s="1"/>
  <c r="A9979" i="15" s="1"/>
  <c r="A9980" i="15" s="1"/>
  <c r="A9981" i="15" s="1"/>
  <c r="A9982" i="15" s="1"/>
  <c r="A9983" i="15" s="1"/>
  <c r="A9984" i="15" s="1"/>
  <c r="A9985" i="15" s="1"/>
  <c r="A9986" i="15" s="1"/>
  <c r="A9987" i="15" s="1"/>
  <c r="A9988" i="15" s="1"/>
  <c r="A9989" i="15" s="1"/>
  <c r="A9990" i="15" s="1"/>
  <c r="A9991" i="15" s="1"/>
  <c r="A9992" i="15" s="1"/>
  <c r="A9993" i="15" s="1"/>
  <c r="A9994" i="15" s="1"/>
  <c r="A9995" i="15" s="1"/>
  <c r="A9996" i="15" s="1"/>
  <c r="A9997" i="15" s="1"/>
  <c r="A9998" i="15" s="1"/>
  <c r="A9999" i="15" s="1"/>
  <c r="A10000" i="15" s="1"/>
  <c r="A10001" i="15" s="1"/>
  <c r="A10002" i="15" s="1"/>
  <c r="A10003" i="15" s="1"/>
  <c r="A10004" i="15" s="1"/>
  <c r="A10005" i="15" s="1"/>
  <c r="A10006" i="15" s="1"/>
  <c r="A10007" i="15" s="1"/>
  <c r="A10008" i="15" s="1"/>
  <c r="A10009" i="15" s="1"/>
  <c r="A10010" i="15" s="1"/>
  <c r="A10011" i="15" s="1"/>
  <c r="A10012" i="15" s="1"/>
  <c r="A10013" i="15" s="1"/>
  <c r="A10014" i="15" s="1"/>
  <c r="A10015" i="15" s="1"/>
  <c r="A10016" i="15" s="1"/>
  <c r="A10017" i="15" s="1"/>
  <c r="A10018" i="15" s="1"/>
  <c r="A10019" i="15" s="1"/>
  <c r="A10020" i="15" s="1"/>
  <c r="A10021" i="15" s="1"/>
  <c r="A10022" i="15" s="1"/>
  <c r="A10023" i="15" s="1"/>
  <c r="A10024" i="15" s="1"/>
  <c r="A10025" i="15" s="1"/>
  <c r="A10026" i="15" s="1"/>
  <c r="A10027" i="15" s="1"/>
  <c r="A10028" i="15" s="1"/>
  <c r="A10029" i="15" s="1"/>
  <c r="A10030" i="15" s="1"/>
  <c r="A10031" i="15" s="1"/>
  <c r="A10032" i="15" s="1"/>
  <c r="A10033" i="15" s="1"/>
  <c r="A10034" i="15" s="1"/>
  <c r="A10035" i="15" s="1"/>
  <c r="A10036" i="15" s="1"/>
  <c r="A10037" i="15" s="1"/>
  <c r="A10038" i="15" s="1"/>
  <c r="A10039" i="15" s="1"/>
  <c r="A10040" i="15" s="1"/>
  <c r="A10041" i="15" s="1"/>
  <c r="A10042" i="15" s="1"/>
  <c r="A10043" i="15" s="1"/>
  <c r="A10044" i="15" s="1"/>
  <c r="A10045" i="15" s="1"/>
  <c r="A10046" i="15" s="1"/>
  <c r="A10047" i="15" s="1"/>
  <c r="A10048" i="15" s="1"/>
  <c r="A10049" i="15" s="1"/>
  <c r="A10050" i="15" s="1"/>
  <c r="A10051" i="15" s="1"/>
  <c r="A10052" i="15" s="1"/>
  <c r="A10053" i="15" s="1"/>
  <c r="A10054" i="15" s="1"/>
  <c r="A10055" i="15" s="1"/>
  <c r="A10056" i="15" s="1"/>
  <c r="A10057" i="15" s="1"/>
  <c r="A10058" i="15" s="1"/>
  <c r="A10059" i="15" s="1"/>
  <c r="A10060" i="15" s="1"/>
  <c r="A10061" i="15" s="1"/>
  <c r="A10062" i="15" s="1"/>
  <c r="A10063" i="15" s="1"/>
  <c r="A10064" i="15" s="1"/>
  <c r="A10065" i="15" s="1"/>
  <c r="A10066" i="15" s="1"/>
  <c r="A10067" i="15" s="1"/>
  <c r="A10068" i="15" s="1"/>
  <c r="A10069" i="15" s="1"/>
  <c r="A10070" i="15" s="1"/>
  <c r="A10071" i="15" s="1"/>
  <c r="A10072" i="15" s="1"/>
  <c r="A10073" i="15" s="1"/>
  <c r="A10074" i="15" s="1"/>
  <c r="A10075" i="15" s="1"/>
  <c r="A10076" i="15" s="1"/>
  <c r="A10077" i="15" s="1"/>
  <c r="A10078" i="15" s="1"/>
  <c r="A10079" i="15" s="1"/>
  <c r="A10080" i="15" s="1"/>
  <c r="A10081" i="15" s="1"/>
  <c r="A10082" i="15" s="1"/>
  <c r="A10083" i="15" s="1"/>
  <c r="A10084" i="15" s="1"/>
  <c r="A10085" i="15" s="1"/>
  <c r="A10086" i="15" s="1"/>
  <c r="A10087" i="15" s="1"/>
  <c r="A10088" i="15" s="1"/>
  <c r="A10089" i="15" s="1"/>
  <c r="A10090" i="15" s="1"/>
  <c r="A10091" i="15" s="1"/>
  <c r="A10092" i="15" s="1"/>
  <c r="A10093" i="15" s="1"/>
  <c r="A10094" i="15" s="1"/>
  <c r="A10095" i="15" s="1"/>
  <c r="A10096" i="15" s="1"/>
  <c r="A10097" i="15" s="1"/>
  <c r="A10098" i="15" s="1"/>
  <c r="A10099" i="15" s="1"/>
  <c r="A10100" i="15" s="1"/>
  <c r="A10101" i="15" s="1"/>
  <c r="A10102" i="15" s="1"/>
  <c r="A10103" i="15" s="1"/>
  <c r="A10104" i="15" s="1"/>
  <c r="A10105" i="15" s="1"/>
  <c r="A10106" i="15" s="1"/>
  <c r="A10107" i="15" s="1"/>
  <c r="A10108" i="15" s="1"/>
  <c r="A10109" i="15" s="1"/>
  <c r="A10110" i="15" s="1"/>
  <c r="A10111" i="15" s="1"/>
  <c r="A10112" i="15" s="1"/>
  <c r="A10113" i="15" s="1"/>
  <c r="A10114" i="15" s="1"/>
  <c r="A10115" i="15" s="1"/>
  <c r="A10116" i="15" s="1"/>
  <c r="A10117" i="15" s="1"/>
  <c r="A10118" i="15" s="1"/>
  <c r="A10119" i="15" s="1"/>
  <c r="A10120" i="15" s="1"/>
  <c r="A10121" i="15" s="1"/>
  <c r="A10122" i="15" s="1"/>
  <c r="A10123" i="15" s="1"/>
  <c r="A10124" i="15" s="1"/>
  <c r="A10125" i="15" s="1"/>
  <c r="A10126" i="15" s="1"/>
  <c r="A10127" i="15" s="1"/>
  <c r="A10128" i="15" s="1"/>
  <c r="A10129" i="15" s="1"/>
  <c r="A10130" i="15" s="1"/>
  <c r="A10131" i="15" s="1"/>
  <c r="A10132" i="15" s="1"/>
  <c r="A10133" i="15" s="1"/>
  <c r="A10134" i="15" s="1"/>
  <c r="A10135" i="15" s="1"/>
  <c r="A10136" i="15" s="1"/>
  <c r="A10137" i="15" s="1"/>
  <c r="A10138" i="15" s="1"/>
  <c r="A10139" i="15" s="1"/>
  <c r="A10140" i="15" s="1"/>
  <c r="A10141" i="15" s="1"/>
  <c r="A10142" i="15" s="1"/>
  <c r="A10143" i="15" s="1"/>
  <c r="A10144" i="15" s="1"/>
  <c r="A10145" i="15" s="1"/>
  <c r="A10146" i="15" s="1"/>
  <c r="A10147" i="15" s="1"/>
  <c r="A10148" i="15" s="1"/>
  <c r="A10149" i="15" s="1"/>
  <c r="A10150" i="15" s="1"/>
  <c r="A10151" i="15" s="1"/>
  <c r="A10152" i="15" s="1"/>
  <c r="A10153" i="15" s="1"/>
  <c r="A10154" i="15" s="1"/>
  <c r="A10155" i="15" s="1"/>
  <c r="A10156" i="15" s="1"/>
  <c r="A10157" i="15" s="1"/>
  <c r="A10158" i="15" s="1"/>
  <c r="A10159" i="15" s="1"/>
  <c r="A10160" i="15" s="1"/>
  <c r="A10161" i="15" s="1"/>
  <c r="A10162" i="15" s="1"/>
  <c r="A10163" i="15" s="1"/>
  <c r="A10164" i="15" s="1"/>
  <c r="A10165" i="15" s="1"/>
  <c r="A10166" i="15" s="1"/>
  <c r="A10167" i="15" s="1"/>
  <c r="A10168" i="15" s="1"/>
  <c r="A10169" i="15" s="1"/>
  <c r="A10170" i="15" s="1"/>
  <c r="A10171" i="15" s="1"/>
  <c r="A10172" i="15" s="1"/>
  <c r="A10173" i="15" s="1"/>
  <c r="A10174" i="15" s="1"/>
  <c r="A10175" i="15" s="1"/>
  <c r="A10176" i="15" s="1"/>
  <c r="A10177" i="15" s="1"/>
  <c r="A10178" i="15" s="1"/>
  <c r="A10179" i="15" s="1"/>
  <c r="A10180" i="15" s="1"/>
  <c r="A10181" i="15" s="1"/>
  <c r="A10182" i="15" s="1"/>
  <c r="A10183" i="15" s="1"/>
  <c r="A10184" i="15" s="1"/>
  <c r="A10185" i="15" s="1"/>
  <c r="A10186" i="15" s="1"/>
  <c r="A10187" i="15" s="1"/>
  <c r="A10188" i="15" s="1"/>
  <c r="A10189" i="15" s="1"/>
  <c r="A10190" i="15" s="1"/>
  <c r="A10191" i="15" s="1"/>
  <c r="A10192" i="15" s="1"/>
  <c r="A10193" i="15" s="1"/>
  <c r="A10194" i="15" s="1"/>
  <c r="A10195" i="15" s="1"/>
  <c r="A10196" i="15" s="1"/>
  <c r="A10197" i="15" s="1"/>
  <c r="A10198" i="15" s="1"/>
  <c r="A10199" i="15" s="1"/>
  <c r="A10200" i="15" s="1"/>
  <c r="A10201" i="15" s="1"/>
  <c r="A10202" i="15" s="1"/>
  <c r="A10203" i="15" s="1"/>
  <c r="A10204" i="15" s="1"/>
  <c r="A10205" i="15" s="1"/>
  <c r="A10206" i="15" s="1"/>
  <c r="A10207" i="15" s="1"/>
  <c r="A10208" i="15" s="1"/>
  <c r="A10209" i="15" s="1"/>
  <c r="A10210" i="15" s="1"/>
  <c r="A10211" i="15" s="1"/>
  <c r="A10212" i="15" s="1"/>
  <c r="A10213" i="15" s="1"/>
  <c r="A10214" i="15" s="1"/>
  <c r="A10215" i="15" s="1"/>
  <c r="A10216" i="15" s="1"/>
  <c r="A10217" i="15" s="1"/>
  <c r="A10218" i="15" s="1"/>
  <c r="A10219" i="15" s="1"/>
  <c r="A10220" i="15" s="1"/>
  <c r="A10221" i="15" s="1"/>
  <c r="A10222" i="15" s="1"/>
  <c r="A10223" i="15" s="1"/>
  <c r="A10224" i="15" s="1"/>
  <c r="A10225" i="15" s="1"/>
  <c r="A10226" i="15" s="1"/>
  <c r="A10227" i="15" s="1"/>
  <c r="A10228" i="15" s="1"/>
  <c r="A10229" i="15" s="1"/>
  <c r="A10230" i="15" s="1"/>
  <c r="A10231" i="15" s="1"/>
  <c r="A10232" i="15" s="1"/>
  <c r="A10233" i="15" s="1"/>
  <c r="A10234" i="15" s="1"/>
  <c r="A10235" i="15" s="1"/>
  <c r="A10236" i="15" s="1"/>
  <c r="A10237" i="15" s="1"/>
  <c r="A10238" i="15" s="1"/>
  <c r="A10239" i="15" s="1"/>
  <c r="A10240" i="15" s="1"/>
  <c r="A10241" i="15" s="1"/>
  <c r="A10242" i="15" s="1"/>
  <c r="A10243" i="15" s="1"/>
  <c r="A10244" i="15" s="1"/>
  <c r="A10245" i="15" s="1"/>
  <c r="A10246" i="15" s="1"/>
  <c r="A10247" i="15" s="1"/>
  <c r="A10248" i="15" s="1"/>
  <c r="A10249" i="15" s="1"/>
  <c r="A10250" i="15" s="1"/>
  <c r="A10251" i="15" s="1"/>
  <c r="A10252" i="15" s="1"/>
  <c r="A10253" i="15" s="1"/>
  <c r="A10254" i="15" s="1"/>
  <c r="A10255" i="15" s="1"/>
  <c r="A10256" i="15" s="1"/>
  <c r="A10257" i="15" s="1"/>
  <c r="A10258" i="15" s="1"/>
  <c r="A10259" i="15" s="1"/>
  <c r="A10260" i="15" s="1"/>
  <c r="A10261" i="15" s="1"/>
  <c r="A10262" i="15" s="1"/>
  <c r="A10263" i="15" s="1"/>
  <c r="A10264" i="15" s="1"/>
  <c r="A10265" i="15" s="1"/>
  <c r="A10266" i="15" s="1"/>
  <c r="A10267" i="15" s="1"/>
  <c r="A10268" i="15" s="1"/>
  <c r="A10269" i="15" s="1"/>
  <c r="A10270" i="15" s="1"/>
  <c r="A10271" i="15" s="1"/>
  <c r="A10272" i="15" s="1"/>
  <c r="A10273" i="15" s="1"/>
  <c r="A10274" i="15" s="1"/>
  <c r="A10275" i="15" s="1"/>
  <c r="A10276" i="15" s="1"/>
  <c r="A10277" i="15" s="1"/>
  <c r="A10278" i="15" s="1"/>
  <c r="A10279" i="15" s="1"/>
  <c r="A10280" i="15" s="1"/>
  <c r="A10281" i="15" s="1"/>
  <c r="A10282" i="15" s="1"/>
  <c r="A10283" i="15" s="1"/>
  <c r="A10284" i="15" s="1"/>
  <c r="A10285" i="15" s="1"/>
  <c r="A10286" i="15" s="1"/>
  <c r="A10287" i="15" s="1"/>
  <c r="A10288" i="15" s="1"/>
  <c r="A10289" i="15" s="1"/>
  <c r="A10290" i="15" s="1"/>
  <c r="A10291" i="15" s="1"/>
  <c r="A10292" i="15" s="1"/>
  <c r="A10293" i="15" s="1"/>
  <c r="A10294" i="15" s="1"/>
  <c r="A10295" i="15" s="1"/>
  <c r="A10296" i="15" s="1"/>
  <c r="A10297" i="15" s="1"/>
  <c r="A10298" i="15" s="1"/>
  <c r="A10299" i="15" s="1"/>
  <c r="A10300" i="15" s="1"/>
  <c r="A10301" i="15" s="1"/>
  <c r="A10302" i="15" s="1"/>
  <c r="A10303" i="15" s="1"/>
  <c r="A10304" i="15" s="1"/>
  <c r="A10305" i="15" s="1"/>
  <c r="A10306" i="15" s="1"/>
  <c r="A10307" i="15" s="1"/>
  <c r="A10308" i="15" s="1"/>
  <c r="A10309" i="15" s="1"/>
  <c r="A10310" i="15" s="1"/>
  <c r="A10311" i="15" s="1"/>
  <c r="A10312" i="15" s="1"/>
  <c r="A10313" i="15" s="1"/>
  <c r="A10314" i="15" s="1"/>
  <c r="A10315" i="15" s="1"/>
  <c r="A10316" i="15" s="1"/>
  <c r="A10317" i="15" s="1"/>
  <c r="A10318" i="15" s="1"/>
  <c r="A10319" i="15" s="1"/>
  <c r="A10320" i="15" s="1"/>
  <c r="A10321" i="15" s="1"/>
  <c r="A10322" i="15" s="1"/>
  <c r="A10323" i="15" s="1"/>
  <c r="A10324" i="15" s="1"/>
  <c r="A10325" i="15" s="1"/>
  <c r="A10326" i="15" s="1"/>
  <c r="A10327" i="15" s="1"/>
  <c r="A10328" i="15" s="1"/>
  <c r="A10329" i="15" s="1"/>
  <c r="A10330" i="15" s="1"/>
  <c r="A10331" i="15" s="1"/>
  <c r="A10332" i="15" s="1"/>
  <c r="A10333" i="15" s="1"/>
  <c r="A10334" i="15" s="1"/>
  <c r="A10335" i="15" s="1"/>
  <c r="A10336" i="15" s="1"/>
  <c r="A10337" i="15" s="1"/>
  <c r="A10338" i="15" s="1"/>
  <c r="A10339" i="15" s="1"/>
  <c r="A10340" i="15" s="1"/>
  <c r="A10341" i="15" s="1"/>
  <c r="A10342" i="15" s="1"/>
  <c r="A10343" i="15" s="1"/>
  <c r="A10344" i="15" s="1"/>
  <c r="A10345" i="15" s="1"/>
  <c r="A10346" i="15" s="1"/>
  <c r="A10347" i="15" s="1"/>
  <c r="A10348" i="15" s="1"/>
  <c r="A10349" i="15" s="1"/>
  <c r="A10350" i="15" s="1"/>
  <c r="A10351" i="15" s="1"/>
  <c r="A10352" i="15" s="1"/>
  <c r="A10353" i="15" s="1"/>
  <c r="A10354" i="15" s="1"/>
  <c r="A10355" i="15" s="1"/>
  <c r="A10356" i="15" s="1"/>
  <c r="A10357" i="15" s="1"/>
  <c r="A10358" i="15" s="1"/>
  <c r="A10359" i="15" s="1"/>
  <c r="A10360" i="15" s="1"/>
  <c r="A10361" i="15" s="1"/>
  <c r="A10362" i="15" s="1"/>
  <c r="A10363" i="15" s="1"/>
  <c r="A10364" i="15" s="1"/>
  <c r="A10365" i="15" s="1"/>
  <c r="A10366" i="15" s="1"/>
  <c r="A10367" i="15" s="1"/>
  <c r="A10368" i="15" s="1"/>
  <c r="A10369" i="15" s="1"/>
  <c r="A10370" i="15" s="1"/>
  <c r="A10371" i="15" s="1"/>
  <c r="A10372" i="15" s="1"/>
  <c r="A10373" i="15" s="1"/>
  <c r="A10374" i="15" s="1"/>
  <c r="A10375" i="15" s="1"/>
  <c r="A10376" i="15" s="1"/>
  <c r="A10377" i="15" s="1"/>
  <c r="A10378" i="15" s="1"/>
  <c r="A10379" i="15" s="1"/>
  <c r="A10380" i="15" s="1"/>
  <c r="A10381" i="15" s="1"/>
  <c r="A10382" i="15" s="1"/>
  <c r="A10383" i="15" s="1"/>
  <c r="A10384" i="15" s="1"/>
  <c r="A10385" i="15" s="1"/>
  <c r="A10386" i="15" s="1"/>
  <c r="A10387" i="15" s="1"/>
  <c r="A10388" i="15" s="1"/>
  <c r="A10389" i="15" s="1"/>
  <c r="A10390" i="15" s="1"/>
  <c r="A10391" i="15" s="1"/>
  <c r="A10392" i="15" s="1"/>
  <c r="A10393" i="15" s="1"/>
  <c r="A10394" i="15" s="1"/>
  <c r="A10395" i="15" s="1"/>
  <c r="A10396" i="15" s="1"/>
  <c r="A10397" i="15" s="1"/>
  <c r="A10398" i="15" s="1"/>
  <c r="A10399" i="15" s="1"/>
  <c r="A10400" i="15" s="1"/>
  <c r="A10401" i="15" s="1"/>
  <c r="A10402" i="15" s="1"/>
  <c r="A10403" i="15" s="1"/>
  <c r="A10404" i="15" s="1"/>
  <c r="A10405" i="15" s="1"/>
  <c r="A10406" i="15" s="1"/>
  <c r="A10407" i="15" s="1"/>
  <c r="A10408" i="15" s="1"/>
  <c r="A10409" i="15" s="1"/>
  <c r="A10410" i="15" s="1"/>
  <c r="A10411" i="15" s="1"/>
  <c r="A10412" i="15" s="1"/>
  <c r="A10413" i="15" s="1"/>
  <c r="A10414" i="15" s="1"/>
  <c r="A10415" i="15" s="1"/>
  <c r="A10416" i="15" s="1"/>
  <c r="A10417" i="15" s="1"/>
  <c r="A10418" i="15" s="1"/>
  <c r="A10419" i="15" s="1"/>
  <c r="A10420" i="15" s="1"/>
  <c r="A10421" i="15" s="1"/>
  <c r="A10422" i="15" s="1"/>
  <c r="A10423" i="15" s="1"/>
  <c r="A10424" i="15" s="1"/>
  <c r="A10425" i="15" s="1"/>
  <c r="A10426" i="15" s="1"/>
  <c r="A10427" i="15" s="1"/>
  <c r="A10428" i="15" s="1"/>
  <c r="A10429" i="15" s="1"/>
  <c r="A10430" i="15" s="1"/>
  <c r="A10431" i="15" s="1"/>
  <c r="A10432" i="15" s="1"/>
  <c r="A10433" i="15" s="1"/>
  <c r="A10434" i="15" s="1"/>
  <c r="A10435" i="15" s="1"/>
  <c r="A10436" i="15" s="1"/>
  <c r="A10437" i="15" s="1"/>
  <c r="A10438" i="15" s="1"/>
  <c r="A10439" i="15" s="1"/>
  <c r="A10440" i="15" s="1"/>
  <c r="A10441" i="15" s="1"/>
  <c r="A10442" i="15" s="1"/>
  <c r="A10443" i="15" s="1"/>
  <c r="A10444" i="15" s="1"/>
  <c r="A10445" i="15" s="1"/>
  <c r="A10446" i="15" s="1"/>
  <c r="A10447" i="15" s="1"/>
  <c r="A10448" i="15" s="1"/>
  <c r="A10449" i="15" s="1"/>
  <c r="A10450" i="15" s="1"/>
  <c r="A10451" i="15" s="1"/>
  <c r="A10452" i="15" s="1"/>
  <c r="A10453" i="15" s="1"/>
  <c r="A10454" i="15" s="1"/>
  <c r="A10455" i="15" s="1"/>
  <c r="A10456" i="15" s="1"/>
  <c r="A10457" i="15" s="1"/>
  <c r="A10458" i="15" s="1"/>
  <c r="A10459" i="15" s="1"/>
  <c r="A10460" i="15" s="1"/>
  <c r="A10461" i="15" s="1"/>
  <c r="A10462" i="15" s="1"/>
  <c r="A10463" i="15" s="1"/>
  <c r="A10464" i="15" s="1"/>
  <c r="A10465" i="15" s="1"/>
  <c r="A10466" i="15" s="1"/>
  <c r="A10467" i="15" s="1"/>
  <c r="A10468" i="15" s="1"/>
  <c r="A10469" i="15" s="1"/>
  <c r="A10470" i="15" s="1"/>
  <c r="A10471" i="15" s="1"/>
  <c r="A10472" i="15" s="1"/>
  <c r="A10473" i="15" s="1"/>
  <c r="A10474" i="15" s="1"/>
  <c r="A10475" i="15" s="1"/>
  <c r="A10476" i="15" s="1"/>
  <c r="A10477" i="15" s="1"/>
  <c r="A10478" i="15" s="1"/>
  <c r="A10479" i="15" s="1"/>
  <c r="A10480" i="15" s="1"/>
  <c r="A10481" i="15" s="1"/>
  <c r="A10482" i="15" s="1"/>
  <c r="A10483" i="15" s="1"/>
  <c r="A10484" i="15" s="1"/>
  <c r="A10485" i="15" s="1"/>
  <c r="A10486" i="15" s="1"/>
  <c r="A10487" i="15" s="1"/>
  <c r="A10488" i="15" s="1"/>
  <c r="A10489" i="15" s="1"/>
  <c r="A10490" i="15" s="1"/>
  <c r="A10491" i="15" s="1"/>
  <c r="A10492" i="15" s="1"/>
  <c r="A10493" i="15" s="1"/>
  <c r="A10494" i="15" s="1"/>
  <c r="A10495" i="15" s="1"/>
  <c r="A10496" i="15" s="1"/>
  <c r="A10497" i="15" s="1"/>
  <c r="A10498" i="15" s="1"/>
  <c r="A10499" i="15" s="1"/>
  <c r="A10500" i="15" s="1"/>
  <c r="A10501" i="15" s="1"/>
  <c r="A10502" i="15" s="1"/>
  <c r="A10503" i="15" s="1"/>
  <c r="A10504" i="15" s="1"/>
  <c r="A10505" i="15" s="1"/>
  <c r="A10506" i="15" s="1"/>
  <c r="A10507" i="15" s="1"/>
  <c r="A10508" i="15" s="1"/>
  <c r="A10509" i="15" s="1"/>
  <c r="A10510" i="15" s="1"/>
  <c r="A10511" i="15" s="1"/>
  <c r="A10512" i="15" s="1"/>
  <c r="A10513" i="15" s="1"/>
  <c r="A10514" i="15" s="1"/>
  <c r="A10515" i="15" s="1"/>
  <c r="A10516" i="15" s="1"/>
  <c r="A10517" i="15" s="1"/>
  <c r="A10518" i="15" s="1"/>
  <c r="A10519" i="15" s="1"/>
  <c r="A10520" i="15" s="1"/>
  <c r="A10521" i="15" s="1"/>
  <c r="A10522" i="15" s="1"/>
  <c r="A10523" i="15" s="1"/>
  <c r="A10524" i="15" s="1"/>
  <c r="A10525" i="15" s="1"/>
  <c r="A10526" i="15" s="1"/>
  <c r="A10527" i="15" s="1"/>
  <c r="A10528" i="15" s="1"/>
  <c r="A10529" i="15" s="1"/>
  <c r="A10530" i="15" s="1"/>
  <c r="A10531" i="15" s="1"/>
  <c r="A10532" i="15" s="1"/>
  <c r="A10533" i="15" s="1"/>
  <c r="A10534" i="15" s="1"/>
  <c r="A10535" i="15" s="1"/>
  <c r="A10536" i="15" s="1"/>
  <c r="A10537" i="15" s="1"/>
  <c r="A10538" i="15" s="1"/>
  <c r="A10539" i="15" s="1"/>
  <c r="A10540" i="15" s="1"/>
  <c r="A10541" i="15" s="1"/>
  <c r="A10542" i="15" s="1"/>
  <c r="A10543" i="15" s="1"/>
  <c r="A10544" i="15" s="1"/>
  <c r="A10545" i="15" s="1"/>
  <c r="A10546" i="15" s="1"/>
  <c r="A10547" i="15" s="1"/>
  <c r="A10548" i="15" s="1"/>
  <c r="A10549" i="15" s="1"/>
  <c r="A10550" i="15" s="1"/>
  <c r="A10551" i="15" s="1"/>
  <c r="A10552" i="15" s="1"/>
  <c r="A10553" i="15" s="1"/>
  <c r="A10554" i="15" s="1"/>
  <c r="A10555" i="15" s="1"/>
  <c r="A10556" i="15" s="1"/>
  <c r="A10557" i="15" s="1"/>
  <c r="A10558" i="15" s="1"/>
  <c r="A10559" i="15" s="1"/>
  <c r="A10560" i="15" s="1"/>
  <c r="A10561" i="15" s="1"/>
  <c r="A10562" i="15" s="1"/>
  <c r="A10563" i="15" s="1"/>
  <c r="A10564" i="15" s="1"/>
  <c r="A10565" i="15" s="1"/>
  <c r="A10566" i="15" s="1"/>
  <c r="A10567" i="15" s="1"/>
  <c r="A10568" i="15" s="1"/>
  <c r="A10569" i="15" s="1"/>
  <c r="A10570" i="15" s="1"/>
  <c r="A10571" i="15" s="1"/>
  <c r="A10572" i="15" s="1"/>
  <c r="A10573" i="15" s="1"/>
  <c r="A10574" i="15" s="1"/>
  <c r="A10575" i="15" s="1"/>
  <c r="A10576" i="15" s="1"/>
  <c r="A10577" i="15" s="1"/>
  <c r="A10578" i="15" s="1"/>
  <c r="A10579" i="15" s="1"/>
  <c r="A10580" i="15" s="1"/>
  <c r="A10581" i="15" s="1"/>
  <c r="A10582" i="15" s="1"/>
  <c r="A10583" i="15" s="1"/>
  <c r="A10584" i="15" s="1"/>
  <c r="A10585" i="15" s="1"/>
  <c r="A10586" i="15" s="1"/>
  <c r="A10587" i="15" s="1"/>
  <c r="A10588" i="15" s="1"/>
  <c r="A10589" i="15" s="1"/>
  <c r="A10590" i="15" s="1"/>
  <c r="A10591" i="15" s="1"/>
  <c r="A10592" i="15" s="1"/>
  <c r="A10593" i="15" s="1"/>
  <c r="A10594" i="15" s="1"/>
  <c r="A10595" i="15" s="1"/>
  <c r="A10596" i="15" s="1"/>
  <c r="A10597" i="15" s="1"/>
  <c r="A10598" i="15" s="1"/>
  <c r="A10599" i="15" s="1"/>
  <c r="A10600" i="15" s="1"/>
  <c r="A10601" i="15" s="1"/>
  <c r="A10602" i="15" s="1"/>
  <c r="A10603" i="15" s="1"/>
  <c r="A10604" i="15" s="1"/>
  <c r="A10605" i="15" s="1"/>
  <c r="A10606" i="15" s="1"/>
  <c r="A10607" i="15" s="1"/>
  <c r="A10608" i="15" s="1"/>
  <c r="A10609" i="15" s="1"/>
  <c r="A10610" i="15" s="1"/>
  <c r="A10611" i="15" s="1"/>
  <c r="A10612" i="15" s="1"/>
  <c r="A10613" i="15" s="1"/>
  <c r="A10614" i="15" s="1"/>
  <c r="A10615" i="15" s="1"/>
  <c r="A10616" i="15" s="1"/>
  <c r="A10617" i="15" s="1"/>
  <c r="A10618" i="15" s="1"/>
  <c r="A10619" i="15" s="1"/>
  <c r="A10620" i="15" s="1"/>
  <c r="A10621" i="15" s="1"/>
  <c r="A10622" i="15" s="1"/>
  <c r="A10623" i="15" s="1"/>
  <c r="A10624" i="15" s="1"/>
  <c r="A10625" i="15" s="1"/>
  <c r="A10626" i="15" s="1"/>
  <c r="A10627" i="15" s="1"/>
  <c r="A10628" i="15" s="1"/>
  <c r="A10629" i="15" s="1"/>
  <c r="A1" i="22"/>
  <c r="D11" i="22"/>
  <c r="E11" i="22" s="1"/>
  <c r="F11" i="22" s="1"/>
  <c r="G11" i="22" s="1"/>
  <c r="H11" i="22" s="1"/>
  <c r="I11" i="22" s="1"/>
  <c r="J11" i="22" s="1"/>
  <c r="K11" i="22" s="1"/>
  <c r="L11" i="22"/>
  <c r="M11" i="22" s="1"/>
  <c r="N11" i="22" s="1"/>
  <c r="O11" i="22" s="1"/>
  <c r="P11" i="22" s="1"/>
  <c r="Q11" i="22" s="1"/>
  <c r="R11" i="22" s="1"/>
  <c r="S11" i="22" s="1"/>
  <c r="T11" i="22" s="1"/>
  <c r="U11" i="22" s="1"/>
  <c r="V11" i="22" s="1"/>
  <c r="W11" i="22" s="1"/>
  <c r="X11" i="22" s="1"/>
  <c r="Y11" i="22" s="1"/>
  <c r="D12" i="22"/>
  <c r="E12" i="22"/>
  <c r="F12" i="22" s="1"/>
  <c r="G12" i="22" s="1"/>
  <c r="H12" i="22" s="1"/>
  <c r="I12" i="22" s="1"/>
  <c r="J12" i="22" s="1"/>
  <c r="K12" i="22" s="1"/>
  <c r="L12" i="22" s="1"/>
  <c r="M12" i="22"/>
  <c r="N12" i="22" s="1"/>
  <c r="O12" i="22" s="1"/>
  <c r="P12" i="22" s="1"/>
  <c r="Q12" i="22" s="1"/>
  <c r="R12" i="22" s="1"/>
  <c r="S12" i="22" s="1"/>
  <c r="T12" i="22" s="1"/>
  <c r="U12" i="22" s="1"/>
  <c r="V12" i="22" s="1"/>
  <c r="W12" i="22" s="1"/>
  <c r="X12" i="22" s="1"/>
  <c r="Y12" i="22" s="1"/>
  <c r="D13" i="22"/>
  <c r="E13" i="22" s="1"/>
  <c r="F13" i="22" s="1"/>
  <c r="G13" i="22"/>
  <c r="H13" i="22" s="1"/>
  <c r="I13" i="22" s="1"/>
  <c r="J13" i="22" s="1"/>
  <c r="K13" i="22" s="1"/>
  <c r="L13" i="22" s="1"/>
  <c r="M13" i="22" s="1"/>
  <c r="N13" i="22" s="1"/>
  <c r="O13" i="22"/>
  <c r="P13" i="22" s="1"/>
  <c r="Q13" i="22" s="1"/>
  <c r="R13" i="22" s="1"/>
  <c r="S13" i="22" s="1"/>
  <c r="T13" i="22" s="1"/>
  <c r="U13" i="22" s="1"/>
  <c r="V13" i="22" s="1"/>
  <c r="W13" i="22" s="1"/>
  <c r="X13" i="22" s="1"/>
  <c r="Y13" i="22" s="1"/>
  <c r="D14" i="22"/>
  <c r="E14" i="22"/>
  <c r="F14" i="22"/>
  <c r="G14" i="22" s="1"/>
  <c r="H14" i="22" s="1"/>
  <c r="I14" i="22" s="1"/>
  <c r="J14" i="22" s="1"/>
  <c r="K14" i="22" s="1"/>
  <c r="L14" i="22" s="1"/>
  <c r="M14" i="22" s="1"/>
  <c r="N14" i="22" s="1"/>
  <c r="O14" i="22" s="1"/>
  <c r="P14" i="22" s="1"/>
  <c r="Q14" i="22" s="1"/>
  <c r="R14" i="22" s="1"/>
  <c r="S14" i="22" s="1"/>
  <c r="T14" i="22" s="1"/>
  <c r="U14" i="22" s="1"/>
  <c r="V14" i="22" s="1"/>
  <c r="W14" i="22" s="1"/>
  <c r="X14" i="22" s="1"/>
  <c r="Y14" i="22" s="1"/>
  <c r="D15" i="22"/>
  <c r="E15" i="22" s="1"/>
  <c r="F15" i="22" s="1"/>
  <c r="G15" i="22"/>
  <c r="H15" i="22"/>
  <c r="I15" i="22" s="1"/>
  <c r="J15" i="22" s="1"/>
  <c r="K15" i="22" s="1"/>
  <c r="L15" i="22" s="1"/>
  <c r="M15" i="22" s="1"/>
  <c r="N15" i="22" s="1"/>
  <c r="O15" i="22"/>
  <c r="P15" i="22" s="1"/>
  <c r="Q15" i="22" s="1"/>
  <c r="R15" i="22" s="1"/>
  <c r="S15" i="22" s="1"/>
  <c r="T15" i="22" s="1"/>
  <c r="U15" i="22" s="1"/>
  <c r="V15" i="22" s="1"/>
  <c r="W15" i="22" s="1"/>
  <c r="X15" i="22" s="1"/>
  <c r="Y15" i="22" s="1"/>
  <c r="D16" i="22"/>
  <c r="E16" i="22"/>
  <c r="F16" i="22"/>
  <c r="G16" i="22" s="1"/>
  <c r="H16" i="22" s="1"/>
  <c r="I16" i="22"/>
  <c r="J16" i="22" s="1"/>
  <c r="K16" i="22" s="1"/>
  <c r="L16" i="22" s="1"/>
  <c r="M16" i="22"/>
  <c r="N16" i="22" s="1"/>
  <c r="O16" i="22" s="1"/>
  <c r="P16" i="22" s="1"/>
  <c r="Q16" i="22" s="1"/>
  <c r="R16" i="22" s="1"/>
  <c r="S16" i="22" s="1"/>
  <c r="T16" i="22" s="1"/>
  <c r="U16" i="22" s="1"/>
  <c r="V16" i="22" s="1"/>
  <c r="W16" i="22" s="1"/>
  <c r="X16" i="22" s="1"/>
  <c r="Y16" i="22" s="1"/>
  <c r="D17" i="22"/>
  <c r="E17" i="22" s="1"/>
  <c r="F17" i="22" s="1"/>
  <c r="G17" i="22"/>
  <c r="H17" i="22"/>
  <c r="I17" i="22" s="1"/>
  <c r="J17" i="22" s="1"/>
  <c r="K17" i="22" s="1"/>
  <c r="L17" i="22" s="1"/>
  <c r="M17" i="22" s="1"/>
  <c r="N17" i="22" s="1"/>
  <c r="O17" i="22" s="1"/>
  <c r="P17" i="22" s="1"/>
  <c r="Q17" i="22" s="1"/>
  <c r="R17" i="22" s="1"/>
  <c r="S17" i="22" s="1"/>
  <c r="T17" i="22" s="1"/>
  <c r="U17" i="22" s="1"/>
  <c r="V17" i="22" s="1"/>
  <c r="W17" i="22" s="1"/>
  <c r="X17" i="22" s="1"/>
  <c r="Y17" i="22" s="1"/>
  <c r="D18" i="22"/>
  <c r="E18" i="22"/>
  <c r="F18" i="22"/>
  <c r="G18" i="22" s="1"/>
  <c r="H18" i="22" s="1"/>
  <c r="I18" i="22"/>
  <c r="J18" i="22" s="1"/>
  <c r="K18" i="22" s="1"/>
  <c r="L18" i="22" s="1"/>
  <c r="M18" i="22" s="1"/>
  <c r="N18" i="22" s="1"/>
  <c r="O18" i="22" s="1"/>
  <c r="P18" i="22" s="1"/>
  <c r="Q18" i="22" s="1"/>
  <c r="R18" i="22" s="1"/>
  <c r="S18" i="22" s="1"/>
  <c r="T18" i="22" s="1"/>
  <c r="U18" i="22" s="1"/>
  <c r="V18" i="22" s="1"/>
  <c r="W18" i="22" s="1"/>
  <c r="X18" i="22" s="1"/>
  <c r="Y18" i="22" s="1"/>
  <c r="D20" i="22"/>
  <c r="E20" i="22" s="1"/>
  <c r="F20" i="22" s="1"/>
  <c r="G20" i="22" s="1"/>
  <c r="H20" i="22" s="1"/>
  <c r="I20" i="22" s="1"/>
  <c r="J20" i="22" s="1"/>
  <c r="K20" i="22" s="1"/>
  <c r="L20" i="22" s="1"/>
  <c r="M20" i="22" s="1"/>
  <c r="N20" i="22" s="1"/>
  <c r="O20" i="22" s="1"/>
  <c r="P20" i="22" s="1"/>
  <c r="Q20" i="22" s="1"/>
  <c r="R20" i="22" s="1"/>
  <c r="S20" i="22" s="1"/>
  <c r="T20" i="22" s="1"/>
  <c r="U20" i="22" s="1"/>
  <c r="V20" i="22" s="1"/>
  <c r="W20" i="22" s="1"/>
  <c r="X20" i="22" s="1"/>
  <c r="Y20" i="22" s="1"/>
  <c r="D21" i="22"/>
  <c r="E21" i="22"/>
  <c r="F21" i="22" s="1"/>
  <c r="G21" i="22" s="1"/>
  <c r="H21" i="22" s="1"/>
  <c r="I21" i="22" s="1"/>
  <c r="J21" i="22" s="1"/>
  <c r="K21" i="22" s="1"/>
  <c r="L21" i="22" s="1"/>
  <c r="M21" i="22" s="1"/>
  <c r="N21" i="22" s="1"/>
  <c r="O21" i="22" s="1"/>
  <c r="P21" i="22" s="1"/>
  <c r="Q21" i="22" s="1"/>
  <c r="R21" i="22" s="1"/>
  <c r="S21" i="22" s="1"/>
  <c r="T21" i="22" s="1"/>
  <c r="U21" i="22" s="1"/>
  <c r="V21" i="22" s="1"/>
  <c r="W21" i="22" s="1"/>
  <c r="X21" i="22" s="1"/>
  <c r="Y21" i="22" s="1"/>
  <c r="D22" i="22"/>
  <c r="E22" i="22" s="1"/>
  <c r="F22" i="22" s="1"/>
  <c r="G22" i="22" s="1"/>
  <c r="H22" i="22" s="1"/>
  <c r="I22" i="22" s="1"/>
  <c r="J22" i="22" s="1"/>
  <c r="K22" i="22" s="1"/>
  <c r="L22" i="22" s="1"/>
  <c r="M22" i="22" s="1"/>
  <c r="N22" i="22" s="1"/>
  <c r="O22" i="22" s="1"/>
  <c r="P22" i="22" s="1"/>
  <c r="Q22" i="22" s="1"/>
  <c r="R22" i="22" s="1"/>
  <c r="S22" i="22" s="1"/>
  <c r="T22" i="22" s="1"/>
  <c r="U22" i="22" s="1"/>
  <c r="V22" i="22" s="1"/>
  <c r="W22" i="22" s="1"/>
  <c r="X22" i="22" s="1"/>
  <c r="Y22" i="22" s="1"/>
  <c r="D23" i="22"/>
  <c r="E23" i="22"/>
  <c r="F23" i="22" s="1"/>
  <c r="G23" i="22" s="1"/>
  <c r="H23" i="22" s="1"/>
  <c r="I23" i="22" s="1"/>
  <c r="J23" i="22" s="1"/>
  <c r="K23" i="22" s="1"/>
  <c r="L23" i="22" s="1"/>
  <c r="M23" i="22" s="1"/>
  <c r="N23" i="22" s="1"/>
  <c r="O23" i="22" s="1"/>
  <c r="P23" i="22" s="1"/>
  <c r="Q23" i="22" s="1"/>
  <c r="R23" i="22" s="1"/>
  <c r="S23" i="22" s="1"/>
  <c r="T23" i="22" s="1"/>
  <c r="U23" i="22" s="1"/>
  <c r="V23" i="22" s="1"/>
  <c r="W23" i="22" s="1"/>
  <c r="X23" i="22" s="1"/>
  <c r="Y23" i="22" s="1"/>
  <c r="D24" i="22"/>
  <c r="E24" i="22" s="1"/>
  <c r="F24" i="22" s="1"/>
  <c r="G24" i="22"/>
  <c r="H24" i="22" s="1"/>
  <c r="I24" i="22" s="1"/>
  <c r="J24" i="22" s="1"/>
  <c r="K24" i="22" s="1"/>
  <c r="L24" i="22" s="1"/>
  <c r="M24" i="22" s="1"/>
  <c r="N24" i="22" s="1"/>
  <c r="O24" i="22" s="1"/>
  <c r="P24" i="22" s="1"/>
  <c r="Q24" i="22" s="1"/>
  <c r="R24" i="22" s="1"/>
  <c r="S24" i="22" s="1"/>
  <c r="T24" i="22" s="1"/>
  <c r="U24" i="22" s="1"/>
  <c r="V24" i="22" s="1"/>
  <c r="W24" i="22" s="1"/>
  <c r="X24" i="22" s="1"/>
  <c r="Y24" i="22" s="1"/>
  <c r="D25" i="22"/>
  <c r="E25" i="22"/>
  <c r="F25" i="22"/>
  <c r="G25" i="22" s="1"/>
  <c r="H25" i="22" s="1"/>
  <c r="I25" i="22" s="1"/>
  <c r="J25" i="22" s="1"/>
  <c r="K25" i="22" s="1"/>
  <c r="L25" i="22" s="1"/>
  <c r="M25" i="22" s="1"/>
  <c r="N25" i="22" s="1"/>
  <c r="O25" i="22" s="1"/>
  <c r="P25" i="22" s="1"/>
  <c r="Q25" i="22" s="1"/>
  <c r="R25" i="22" s="1"/>
  <c r="S25" i="22" s="1"/>
  <c r="T25" i="22" s="1"/>
  <c r="U25" i="22" s="1"/>
  <c r="V25" i="22" s="1"/>
  <c r="W25" i="22" s="1"/>
  <c r="X25" i="22" s="1"/>
  <c r="Y25" i="22" s="1"/>
  <c r="D26" i="22"/>
  <c r="E26" i="22" s="1"/>
  <c r="F26" i="22" s="1"/>
  <c r="G26" i="22"/>
  <c r="H26" i="22"/>
  <c r="I26" i="22" s="1"/>
  <c r="J26" i="22" s="1"/>
  <c r="K26" i="22" s="1"/>
  <c r="L26" i="22" s="1"/>
  <c r="M26" i="22" s="1"/>
  <c r="N26" i="22" s="1"/>
  <c r="O26" i="22" s="1"/>
  <c r="P26" i="22" s="1"/>
  <c r="Q26" i="22" s="1"/>
  <c r="R26" i="22" s="1"/>
  <c r="S26" i="22" s="1"/>
  <c r="T26" i="22" s="1"/>
  <c r="U26" i="22" s="1"/>
  <c r="V26" i="22" s="1"/>
  <c r="W26" i="22" s="1"/>
  <c r="X26" i="22" s="1"/>
  <c r="Y26" i="22" s="1"/>
  <c r="D27" i="22"/>
  <c r="E27" i="22"/>
  <c r="F27" i="22"/>
  <c r="G27" i="22" s="1"/>
  <c r="H27" i="22" s="1"/>
  <c r="I27" i="22"/>
  <c r="J27" i="22" s="1"/>
  <c r="K27" i="22" s="1"/>
  <c r="L27" i="22" s="1"/>
  <c r="M27" i="22" s="1"/>
  <c r="N27" i="22" s="1"/>
  <c r="O27" i="22" s="1"/>
  <c r="P27" i="22" s="1"/>
  <c r="Q27" i="22" s="1"/>
  <c r="R27" i="22" s="1"/>
  <c r="S27" i="22" s="1"/>
  <c r="T27" i="22" s="1"/>
  <c r="U27" i="22" s="1"/>
  <c r="V27" i="22" s="1"/>
  <c r="W27" i="22" s="1"/>
  <c r="X27" i="22" s="1"/>
  <c r="Y27" i="22" s="1"/>
  <c r="D28" i="22"/>
  <c r="E28" i="22" s="1"/>
  <c r="F28" i="22" s="1"/>
  <c r="G28" i="22" s="1"/>
  <c r="H28" i="22" s="1"/>
  <c r="I28" i="22" s="1"/>
  <c r="J28" i="22" s="1"/>
  <c r="K28" i="22" s="1"/>
  <c r="L28" i="22" s="1"/>
  <c r="M28" i="22" s="1"/>
  <c r="N28" i="22" s="1"/>
  <c r="O28" i="22" s="1"/>
  <c r="P28" i="22" s="1"/>
  <c r="Q28" i="22" s="1"/>
  <c r="R28" i="22" s="1"/>
  <c r="S28" i="22" s="1"/>
  <c r="T28" i="22" s="1"/>
  <c r="U28" i="22" s="1"/>
  <c r="V28" i="22" s="1"/>
  <c r="W28" i="22" s="1"/>
  <c r="X28" i="22" s="1"/>
  <c r="Y28" i="22" s="1"/>
  <c r="D29" i="22"/>
  <c r="E29" i="22"/>
  <c r="F29" i="22" s="1"/>
  <c r="G29" i="22" s="1"/>
  <c r="H29" i="22" s="1"/>
  <c r="I29" i="22" s="1"/>
  <c r="J29" i="22" s="1"/>
  <c r="K29" i="22" s="1"/>
  <c r="L29" i="22" s="1"/>
  <c r="M29" i="22" s="1"/>
  <c r="N29" i="22" s="1"/>
  <c r="O29" i="22" s="1"/>
  <c r="P29" i="22" s="1"/>
  <c r="Q29" i="22" s="1"/>
  <c r="R29" i="22" s="1"/>
  <c r="S29" i="22" s="1"/>
  <c r="T29" i="22" s="1"/>
  <c r="U29" i="22" s="1"/>
  <c r="V29" i="22" s="1"/>
  <c r="W29" i="22" s="1"/>
  <c r="X29" i="22" s="1"/>
  <c r="Y29" i="22" s="1"/>
  <c r="D30" i="22"/>
  <c r="E30" i="22" s="1"/>
  <c r="F30" i="22" s="1"/>
  <c r="G30" i="22" s="1"/>
  <c r="H30" i="22" s="1"/>
  <c r="I30" i="22" s="1"/>
  <c r="J30" i="22" s="1"/>
  <c r="K30" i="22" s="1"/>
  <c r="L30" i="22" s="1"/>
  <c r="M30" i="22" s="1"/>
  <c r="N30" i="22" s="1"/>
  <c r="O30" i="22" s="1"/>
  <c r="P30" i="22" s="1"/>
  <c r="Q30" i="22" s="1"/>
  <c r="R30" i="22" s="1"/>
  <c r="S30" i="22" s="1"/>
  <c r="T30" i="22" s="1"/>
  <c r="U30" i="22" s="1"/>
  <c r="V30" i="22" s="1"/>
  <c r="W30" i="22" s="1"/>
  <c r="X30" i="22" s="1"/>
  <c r="Y30" i="22" s="1"/>
  <c r="D31" i="22"/>
  <c r="E31" i="22"/>
  <c r="F31" i="22" s="1"/>
  <c r="G31" i="22" s="1"/>
  <c r="H31" i="22" s="1"/>
  <c r="I31" i="22" s="1"/>
  <c r="J31" i="22" s="1"/>
  <c r="K31" i="22" s="1"/>
  <c r="L31" i="22" s="1"/>
  <c r="M31" i="22" s="1"/>
  <c r="N31" i="22" s="1"/>
  <c r="O31" i="22" s="1"/>
  <c r="P31" i="22" s="1"/>
  <c r="Q31" i="22" s="1"/>
  <c r="R31" i="22" s="1"/>
  <c r="S31" i="22" s="1"/>
  <c r="T31" i="22" s="1"/>
  <c r="U31" i="22" s="1"/>
  <c r="V31" i="22" s="1"/>
  <c r="W31" i="22" s="1"/>
  <c r="X31" i="22" s="1"/>
  <c r="Y31" i="22" s="1"/>
  <c r="D32" i="22"/>
  <c r="E32" i="22" s="1"/>
  <c r="F32" i="22" s="1"/>
  <c r="G32" i="22"/>
  <c r="H32" i="22" s="1"/>
  <c r="I32" i="22" s="1"/>
  <c r="J32" i="22" s="1"/>
  <c r="K32" i="22" s="1"/>
  <c r="L32" i="22" s="1"/>
  <c r="M32" i="22" s="1"/>
  <c r="N32" i="22" s="1"/>
  <c r="O32" i="22" s="1"/>
  <c r="P32" i="22" s="1"/>
  <c r="Q32" i="22" s="1"/>
  <c r="R32" i="22" s="1"/>
  <c r="S32" i="22" s="1"/>
  <c r="T32" i="22" s="1"/>
  <c r="U32" i="22" s="1"/>
  <c r="V32" i="22" s="1"/>
  <c r="W32" i="22" s="1"/>
  <c r="X32" i="22" s="1"/>
  <c r="Y32" i="22" s="1"/>
  <c r="D33" i="22"/>
  <c r="E33" i="22"/>
  <c r="F33" i="22"/>
  <c r="G33" i="22" s="1"/>
  <c r="H33" i="22" s="1"/>
  <c r="I33" i="22" s="1"/>
  <c r="J33" i="22" s="1"/>
  <c r="K33" i="22" s="1"/>
  <c r="L33" i="22" s="1"/>
  <c r="M33" i="22" s="1"/>
  <c r="N33" i="22" s="1"/>
  <c r="O33" i="22" s="1"/>
  <c r="P33" i="22" s="1"/>
  <c r="Q33" i="22" s="1"/>
  <c r="R33" i="22" s="1"/>
  <c r="S33" i="22" s="1"/>
  <c r="T33" i="22" s="1"/>
  <c r="U33" i="22" s="1"/>
  <c r="V33" i="22" s="1"/>
  <c r="W33" i="22" s="1"/>
  <c r="X33" i="22" s="1"/>
  <c r="Y33" i="22" s="1"/>
  <c r="D35" i="22"/>
  <c r="E35" i="22" s="1"/>
  <c r="F35" i="22" s="1"/>
  <c r="G35" i="22"/>
  <c r="H35" i="22"/>
  <c r="I35" i="22" s="1"/>
  <c r="J35" i="22" s="1"/>
  <c r="K35" i="22" s="1"/>
  <c r="L35" i="22" s="1"/>
  <c r="M35" i="22" s="1"/>
  <c r="N35" i="22" s="1"/>
  <c r="O35" i="22" s="1"/>
  <c r="P35" i="22" s="1"/>
  <c r="Q35" i="22" s="1"/>
  <c r="R35" i="22" s="1"/>
  <c r="S35" i="22" s="1"/>
  <c r="T35" i="22" s="1"/>
  <c r="U35" i="22" s="1"/>
  <c r="V35" i="22" s="1"/>
  <c r="W35" i="22" s="1"/>
  <c r="X35" i="22" s="1"/>
  <c r="Y35" i="22" s="1"/>
  <c r="D36" i="22"/>
  <c r="E36" i="22"/>
  <c r="F36" i="22"/>
  <c r="G36" i="22" s="1"/>
  <c r="H36" i="22" s="1"/>
  <c r="I36" i="22"/>
  <c r="J36" i="22" s="1"/>
  <c r="K36" i="22" s="1"/>
  <c r="L36" i="22" s="1"/>
  <c r="M36" i="22" s="1"/>
  <c r="N36" i="22" s="1"/>
  <c r="O36" i="22" s="1"/>
  <c r="P36" i="22" s="1"/>
  <c r="Q36" i="22" s="1"/>
  <c r="R36" i="22" s="1"/>
  <c r="S36" i="22" s="1"/>
  <c r="T36" i="22" s="1"/>
  <c r="U36" i="22" s="1"/>
  <c r="V36" i="22" s="1"/>
  <c r="W36" i="22" s="1"/>
  <c r="X36" i="22" s="1"/>
  <c r="Y36" i="22" s="1"/>
  <c r="D37" i="22"/>
  <c r="E37" i="22" s="1"/>
  <c r="F37" i="22" s="1"/>
  <c r="G37" i="22" s="1"/>
  <c r="H37" i="22" s="1"/>
  <c r="I37" i="22" s="1"/>
  <c r="J37" i="22" s="1"/>
  <c r="K37" i="22" s="1"/>
  <c r="L37" i="22" s="1"/>
  <c r="M37" i="22" s="1"/>
  <c r="N37" i="22" s="1"/>
  <c r="O37" i="22" s="1"/>
  <c r="P37" i="22" s="1"/>
  <c r="Q37" i="22" s="1"/>
  <c r="R37" i="22" s="1"/>
  <c r="S37" i="22" s="1"/>
  <c r="T37" i="22" s="1"/>
  <c r="U37" i="22" s="1"/>
  <c r="V37" i="22" s="1"/>
  <c r="W37" i="22" s="1"/>
  <c r="X37" i="22" s="1"/>
  <c r="Y37" i="22" s="1"/>
  <c r="D38" i="22"/>
  <c r="E38" i="22"/>
  <c r="F38" i="22" s="1"/>
  <c r="G38" i="22" s="1"/>
  <c r="H38" i="22" s="1"/>
  <c r="I38" i="22" s="1"/>
  <c r="J38" i="22" s="1"/>
  <c r="K38" i="22" s="1"/>
  <c r="L38" i="22" s="1"/>
  <c r="M38" i="22" s="1"/>
  <c r="N38" i="22" s="1"/>
  <c r="O38" i="22" s="1"/>
  <c r="P38" i="22" s="1"/>
  <c r="Q38" i="22" s="1"/>
  <c r="R38" i="22" s="1"/>
  <c r="S38" i="22" s="1"/>
  <c r="T38" i="22" s="1"/>
  <c r="U38" i="22" s="1"/>
  <c r="V38" i="22" s="1"/>
  <c r="W38" i="22" s="1"/>
  <c r="X38" i="22" s="1"/>
  <c r="Y38" i="22" s="1"/>
  <c r="D40" i="22"/>
  <c r="E40" i="22" s="1"/>
  <c r="F40" i="22" s="1"/>
  <c r="G40" i="22" s="1"/>
  <c r="H40" i="22" s="1"/>
  <c r="I40" i="22" s="1"/>
  <c r="J40" i="22" s="1"/>
  <c r="K40" i="22" s="1"/>
  <c r="L40" i="22" s="1"/>
  <c r="M40" i="22" s="1"/>
  <c r="N40" i="22" s="1"/>
  <c r="O40" i="22" s="1"/>
  <c r="P40" i="22" s="1"/>
  <c r="Q40" i="22" s="1"/>
  <c r="R40" i="22" s="1"/>
  <c r="S40" i="22" s="1"/>
  <c r="T40" i="22" s="1"/>
  <c r="U40" i="22" s="1"/>
  <c r="V40" i="22" s="1"/>
  <c r="W40" i="22" s="1"/>
  <c r="X40" i="22" s="1"/>
  <c r="D41" i="22"/>
  <c r="E41" i="22" s="1"/>
  <c r="F41" i="22"/>
  <c r="G41" i="22" s="1"/>
  <c r="H41" i="22" s="1"/>
  <c r="I41" i="22" s="1"/>
  <c r="J41" i="22" s="1"/>
  <c r="K41" i="22" s="1"/>
  <c r="L41" i="22" s="1"/>
  <c r="M41" i="22" s="1"/>
  <c r="N41" i="22" s="1"/>
  <c r="O41" i="22" s="1"/>
  <c r="P41" i="22" s="1"/>
  <c r="Q41" i="22" s="1"/>
  <c r="R41" i="22" s="1"/>
  <c r="S41" i="22" s="1"/>
  <c r="T41" i="22" s="1"/>
  <c r="U41" i="22" s="1"/>
  <c r="V41" i="22" s="1"/>
  <c r="W41" i="22" s="1"/>
  <c r="X41" i="22" s="1"/>
  <c r="D42" i="22"/>
  <c r="E42" i="22"/>
  <c r="F42" i="22"/>
  <c r="G42" i="22" s="1"/>
  <c r="H42" i="22" s="1"/>
  <c r="I42" i="22" s="1"/>
  <c r="J42" i="22" s="1"/>
  <c r="K42" i="22" s="1"/>
  <c r="L42" i="22" s="1"/>
  <c r="M42" i="22" s="1"/>
  <c r="N42" i="22" s="1"/>
  <c r="O42" i="22" s="1"/>
  <c r="P42" i="22" s="1"/>
  <c r="Q42" i="22" s="1"/>
  <c r="R42" i="22" s="1"/>
  <c r="S42" i="22" s="1"/>
  <c r="T42" i="22" s="1"/>
  <c r="U42" i="22" s="1"/>
  <c r="V42" i="22" s="1"/>
  <c r="W42" i="22" s="1"/>
  <c r="X42" i="22" s="1"/>
  <c r="Y42" i="22" s="1"/>
  <c r="D45" i="22"/>
  <c r="E45" i="22" s="1"/>
  <c r="F45" i="22" s="1"/>
  <c r="G45" i="22"/>
  <c r="H45" i="22"/>
  <c r="I45" i="22" s="1"/>
  <c r="J45" i="22" s="1"/>
  <c r="K45" i="22" s="1"/>
  <c r="L45" i="22" s="1"/>
  <c r="M45" i="22" s="1"/>
  <c r="N45" i="22" s="1"/>
  <c r="O45" i="22" s="1"/>
  <c r="P45" i="22" s="1"/>
  <c r="Q45" i="22" s="1"/>
  <c r="R45" i="22" s="1"/>
  <c r="S45" i="22" s="1"/>
  <c r="T45" i="22" s="1"/>
  <c r="U45" i="22" s="1"/>
  <c r="V45" i="22" s="1"/>
  <c r="W45" i="22" s="1"/>
  <c r="X45" i="22" s="1"/>
  <c r="Y45" i="22" s="1"/>
  <c r="C46" i="22"/>
  <c r="D46" i="22"/>
  <c r="E46" i="22"/>
  <c r="F46" i="22" s="1"/>
  <c r="G46" i="22" s="1"/>
  <c r="H46" i="22"/>
  <c r="I46" i="22" s="1"/>
  <c r="J46" i="22" s="1"/>
  <c r="K46" i="22" s="1"/>
  <c r="L46" i="22" s="1"/>
  <c r="M46" i="22" s="1"/>
  <c r="N46" i="22" s="1"/>
  <c r="O46" i="22" s="1"/>
  <c r="P46" i="22" s="1"/>
  <c r="Q46" i="22" s="1"/>
  <c r="R46" i="22" s="1"/>
  <c r="S46" i="22" s="1"/>
  <c r="T46" i="22" s="1"/>
  <c r="U46" i="22" s="1"/>
  <c r="V46" i="22" s="1"/>
  <c r="W46" i="22" s="1"/>
  <c r="X46" i="22" s="1"/>
  <c r="Y46" i="22" s="1"/>
  <c r="D48" i="22"/>
  <c r="E48" i="22" s="1"/>
  <c r="F48" i="22"/>
  <c r="G48" i="22"/>
  <c r="H48" i="22" s="1"/>
  <c r="I48" i="22" s="1"/>
  <c r="J48" i="22" s="1"/>
  <c r="K48" i="22" s="1"/>
  <c r="L48" i="22" s="1"/>
  <c r="M48" i="22" s="1"/>
  <c r="N48" i="22" s="1"/>
  <c r="O48" i="22" s="1"/>
  <c r="P48" i="22" s="1"/>
  <c r="Q48" i="22" s="1"/>
  <c r="R48" i="22" s="1"/>
  <c r="S48" i="22" s="1"/>
  <c r="T48" i="22" s="1"/>
  <c r="U48" i="22" s="1"/>
  <c r="V48" i="22" s="1"/>
  <c r="W48" i="22" s="1"/>
  <c r="X48" i="22" s="1"/>
  <c r="Y48" i="22" s="1"/>
  <c r="D49" i="22"/>
  <c r="E49" i="22" s="1"/>
  <c r="F49" i="22" s="1"/>
  <c r="G49" i="22" s="1"/>
  <c r="H49" i="22" s="1"/>
  <c r="I49" i="22" s="1"/>
  <c r="J49" i="22" s="1"/>
  <c r="K49" i="22" s="1"/>
  <c r="L49" i="22" s="1"/>
  <c r="M49" i="22" s="1"/>
  <c r="N49" i="22" s="1"/>
  <c r="O49" i="22" s="1"/>
  <c r="P49" i="22" s="1"/>
  <c r="Q49" i="22" s="1"/>
  <c r="R49" i="22" s="1"/>
  <c r="S49" i="22" s="1"/>
  <c r="T49" i="22" s="1"/>
  <c r="U49" i="22" s="1"/>
  <c r="V49" i="22" s="1"/>
  <c r="W49" i="22" s="1"/>
  <c r="X49" i="22" s="1"/>
  <c r="Y49" i="22" s="1"/>
  <c r="D51" i="22"/>
  <c r="E51" i="22" s="1"/>
  <c r="F51" i="22" s="1"/>
  <c r="G51" i="22" s="1"/>
  <c r="H51" i="22" s="1"/>
  <c r="I51" i="22" s="1"/>
  <c r="J51" i="22" s="1"/>
  <c r="K51" i="22" s="1"/>
  <c r="L51" i="22" s="1"/>
  <c r="M51" i="22" s="1"/>
  <c r="N51" i="22" s="1"/>
  <c r="O51" i="22" s="1"/>
  <c r="P51" i="22" s="1"/>
  <c r="Q51" i="22" s="1"/>
  <c r="R51" i="22" s="1"/>
  <c r="S51" i="22" s="1"/>
  <c r="T51" i="22" s="1"/>
  <c r="U51" i="22" s="1"/>
  <c r="V51" i="22" s="1"/>
  <c r="W51" i="22" s="1"/>
  <c r="X51" i="22" s="1"/>
  <c r="Y51" i="22" s="1"/>
  <c r="D52" i="22"/>
  <c r="E52" i="22" s="1"/>
  <c r="F52" i="22" s="1"/>
  <c r="G52" i="22" s="1"/>
  <c r="H52" i="22" s="1"/>
  <c r="I52" i="22" s="1"/>
  <c r="J52" i="22" s="1"/>
  <c r="K52" i="22" s="1"/>
  <c r="L52" i="22" s="1"/>
  <c r="M52" i="22" s="1"/>
  <c r="N52" i="22" s="1"/>
  <c r="O52" i="22" s="1"/>
  <c r="P52" i="22" s="1"/>
  <c r="Q52" i="22" s="1"/>
  <c r="R52" i="22" s="1"/>
  <c r="S52" i="22" s="1"/>
  <c r="T52" i="22" s="1"/>
  <c r="U52" i="22" s="1"/>
  <c r="V52" i="22" s="1"/>
  <c r="W52" i="22" s="1"/>
  <c r="X52" i="22" s="1"/>
  <c r="Y52" i="22" s="1"/>
  <c r="D54" i="22"/>
  <c r="E54" i="22" s="1"/>
  <c r="F54" i="22" s="1"/>
  <c r="G54" i="22" s="1"/>
  <c r="H54" i="22" s="1"/>
  <c r="I54" i="22" s="1"/>
  <c r="J54" i="22" s="1"/>
  <c r="K54" i="22" s="1"/>
  <c r="L54" i="22" s="1"/>
  <c r="M54" i="22" s="1"/>
  <c r="N54" i="22" s="1"/>
  <c r="O54" i="22" s="1"/>
  <c r="P54" i="22" s="1"/>
  <c r="Q54" i="22" s="1"/>
  <c r="R54" i="22" s="1"/>
  <c r="S54" i="22" s="1"/>
  <c r="T54" i="22" s="1"/>
  <c r="U54" i="22" s="1"/>
  <c r="V54" i="22" s="1"/>
  <c r="W54" i="22" s="1"/>
  <c r="X54" i="22" s="1"/>
  <c r="Y54" i="22" s="1"/>
  <c r="D55" i="22"/>
  <c r="E55" i="22"/>
  <c r="F55" i="22" s="1"/>
  <c r="G55" i="22" s="1"/>
  <c r="H55" i="22" s="1"/>
  <c r="I55" i="22" s="1"/>
  <c r="J55" i="22" s="1"/>
  <c r="K55" i="22" s="1"/>
  <c r="L55" i="22" s="1"/>
  <c r="M55" i="22" s="1"/>
  <c r="N55" i="22" s="1"/>
  <c r="O55" i="22" s="1"/>
  <c r="P55" i="22" s="1"/>
  <c r="Q55" i="22" s="1"/>
  <c r="R55" i="22" s="1"/>
  <c r="S55" i="22" s="1"/>
  <c r="T55" i="22" s="1"/>
  <c r="U55" i="22" s="1"/>
  <c r="V55" i="22" s="1"/>
  <c r="W55" i="22" s="1"/>
  <c r="X55" i="22" s="1"/>
  <c r="D57" i="22"/>
  <c r="E57" i="22" s="1"/>
  <c r="F57" i="22" s="1"/>
  <c r="G57" i="22"/>
  <c r="H57" i="22"/>
  <c r="I57" i="22" s="1"/>
  <c r="J57" i="22" s="1"/>
  <c r="K57" i="22" s="1"/>
  <c r="L57" i="22" s="1"/>
  <c r="M57" i="22" s="1"/>
  <c r="N57" i="22" s="1"/>
  <c r="O57" i="22" s="1"/>
  <c r="P57" i="22" s="1"/>
  <c r="Q57" i="22" s="1"/>
  <c r="R57" i="22" s="1"/>
  <c r="S57" i="22" s="1"/>
  <c r="T57" i="22" s="1"/>
  <c r="U57" i="22" s="1"/>
  <c r="V57" i="22" s="1"/>
  <c r="W57" i="22" s="1"/>
  <c r="X57" i="22" s="1"/>
  <c r="Y57" i="22" s="1"/>
  <c r="D58" i="22"/>
  <c r="E58" i="22"/>
  <c r="F58" i="22"/>
  <c r="G58" i="22" s="1"/>
  <c r="H58" i="22" s="1"/>
  <c r="I58" i="22"/>
  <c r="J58" i="22" s="1"/>
  <c r="K58" i="22" s="1"/>
  <c r="L58" i="22" s="1"/>
  <c r="M58" i="22" s="1"/>
  <c r="N58" i="22" s="1"/>
  <c r="O58" i="22" s="1"/>
  <c r="P58" i="22" s="1"/>
  <c r="Q58" i="22" s="1"/>
  <c r="R58" i="22" s="1"/>
  <c r="S58" i="22" s="1"/>
  <c r="T58" i="22" s="1"/>
  <c r="U58" i="22" s="1"/>
  <c r="V58" i="22" s="1"/>
  <c r="W58" i="22" s="1"/>
  <c r="X58" i="22" s="1"/>
  <c r="Y58" i="22" s="1"/>
  <c r="D60" i="22"/>
  <c r="E60" i="22" s="1"/>
  <c r="F60" i="22" s="1"/>
  <c r="G60" i="22" s="1"/>
  <c r="H60" i="22" s="1"/>
  <c r="I60" i="22" s="1"/>
  <c r="J60" i="22" s="1"/>
  <c r="K60" i="22" s="1"/>
  <c r="L60" i="22" s="1"/>
  <c r="M60" i="22" s="1"/>
  <c r="N60" i="22" s="1"/>
  <c r="O60" i="22" s="1"/>
  <c r="P60" i="22" s="1"/>
  <c r="Q60" i="22" s="1"/>
  <c r="R60" i="22" s="1"/>
  <c r="S60" i="22" s="1"/>
  <c r="T60" i="22" s="1"/>
  <c r="U60" i="22" s="1"/>
  <c r="V60" i="22" s="1"/>
  <c r="W60" i="22" s="1"/>
  <c r="X60" i="22" s="1"/>
  <c r="Y60" i="22" s="1"/>
  <c r="D61" i="22"/>
  <c r="E61" i="22"/>
  <c r="F61" i="22" s="1"/>
  <c r="G61" i="22" s="1"/>
  <c r="H61" i="22" s="1"/>
  <c r="I61" i="22" s="1"/>
  <c r="J61" i="22" s="1"/>
  <c r="K61" i="22" s="1"/>
  <c r="L61" i="22" s="1"/>
  <c r="M61" i="22" s="1"/>
  <c r="N61" i="22" s="1"/>
  <c r="O61" i="22" s="1"/>
  <c r="P61" i="22" s="1"/>
  <c r="Q61" i="22" s="1"/>
  <c r="R61" i="22" s="1"/>
  <c r="S61" i="22" s="1"/>
  <c r="T61" i="22" s="1"/>
  <c r="U61" i="22" s="1"/>
  <c r="V61" i="22" s="1"/>
  <c r="W61" i="22" s="1"/>
  <c r="X61" i="22" s="1"/>
  <c r="Y61" i="22" s="1"/>
  <c r="D63" i="22"/>
  <c r="E63" i="22" s="1"/>
  <c r="F63" i="22" s="1"/>
  <c r="G63" i="22" s="1"/>
  <c r="H63" i="22" s="1"/>
  <c r="I63" i="22" s="1"/>
  <c r="J63" i="22" s="1"/>
  <c r="K63" i="22" s="1"/>
  <c r="L63" i="22" s="1"/>
  <c r="M63" i="22" s="1"/>
  <c r="N63" i="22" s="1"/>
  <c r="O63" i="22" s="1"/>
  <c r="P63" i="22" s="1"/>
  <c r="Q63" i="22" s="1"/>
  <c r="R63" i="22" s="1"/>
  <c r="S63" i="22" s="1"/>
  <c r="T63" i="22" s="1"/>
  <c r="U63" i="22" s="1"/>
  <c r="V63" i="22" s="1"/>
  <c r="W63" i="22" s="1"/>
  <c r="X63" i="22" s="1"/>
  <c r="Y63" i="22" s="1"/>
  <c r="D64" i="22"/>
  <c r="E64" i="22"/>
  <c r="F64" i="22" s="1"/>
  <c r="G64" i="22" s="1"/>
  <c r="H64" i="22" s="1"/>
  <c r="I64" i="22" s="1"/>
  <c r="J64" i="22" s="1"/>
  <c r="K64" i="22" s="1"/>
  <c r="L64" i="22" s="1"/>
  <c r="M64" i="22" s="1"/>
  <c r="N64" i="22" s="1"/>
  <c r="O64" i="22" s="1"/>
  <c r="P64" i="22" s="1"/>
  <c r="Q64" i="22" s="1"/>
  <c r="R64" i="22" s="1"/>
  <c r="S64" i="22" s="1"/>
  <c r="T64" i="22" s="1"/>
  <c r="U64" i="22" s="1"/>
  <c r="V64" i="22" s="1"/>
  <c r="W64" i="22" s="1"/>
  <c r="X64" i="22" s="1"/>
  <c r="Y64" i="22" s="1"/>
  <c r="D66" i="22"/>
  <c r="E66" i="22" s="1"/>
  <c r="F66" i="22" s="1"/>
  <c r="G66" i="22"/>
  <c r="H66" i="22" s="1"/>
  <c r="I66" i="22" s="1"/>
  <c r="J66" i="22" s="1"/>
  <c r="K66" i="22" s="1"/>
  <c r="L66" i="22" s="1"/>
  <c r="M66" i="22" s="1"/>
  <c r="N66" i="22" s="1"/>
  <c r="O66" i="22" s="1"/>
  <c r="P66" i="22" s="1"/>
  <c r="Q66" i="22" s="1"/>
  <c r="R66" i="22" s="1"/>
  <c r="S66" i="22" s="1"/>
  <c r="T66" i="22" s="1"/>
  <c r="U66" i="22" s="1"/>
  <c r="V66" i="22" s="1"/>
  <c r="W66" i="22" s="1"/>
  <c r="X66" i="22" s="1"/>
  <c r="Y66" i="22" s="1"/>
  <c r="D67" i="22"/>
  <c r="E67" i="22"/>
  <c r="F67" i="22"/>
  <c r="G67" i="22" s="1"/>
  <c r="H67" i="22" s="1"/>
  <c r="I67" i="22" s="1"/>
  <c r="J67" i="22" s="1"/>
  <c r="K67" i="22" s="1"/>
  <c r="L67" i="22" s="1"/>
  <c r="M67" i="22" s="1"/>
  <c r="N67" i="22" s="1"/>
  <c r="O67" i="22" s="1"/>
  <c r="P67" i="22" s="1"/>
  <c r="Q67" i="22" s="1"/>
  <c r="R67" i="22" s="1"/>
  <c r="S67" i="22" s="1"/>
  <c r="T67" i="22" s="1"/>
  <c r="U67" i="22" s="1"/>
  <c r="V67" i="22" s="1"/>
  <c r="W67" i="22" s="1"/>
  <c r="X67" i="22" s="1"/>
  <c r="Y67" i="22" s="1"/>
  <c r="L14" i="21"/>
  <c r="F22" i="21"/>
  <c r="G23" i="21" s="1"/>
  <c r="D30" i="21"/>
  <c r="F37" i="21" s="1"/>
  <c r="G38" i="21" s="1"/>
  <c r="H40" i="21" s="1"/>
  <c r="C80" i="17"/>
  <c r="D80" i="17"/>
  <c r="E80" i="17"/>
  <c r="F80" i="17"/>
  <c r="G80" i="17"/>
  <c r="H80" i="17"/>
  <c r="I80" i="17"/>
  <c r="J80" i="17"/>
  <c r="K80" i="17"/>
  <c r="C81" i="17"/>
  <c r="D81" i="17"/>
  <c r="E81" i="17"/>
  <c r="F81" i="17"/>
  <c r="G81" i="17"/>
  <c r="H81" i="17"/>
  <c r="I81" i="17"/>
  <c r="J81" i="17"/>
  <c r="K81" i="17"/>
  <c r="C82" i="17"/>
  <c r="D82" i="17"/>
  <c r="E82" i="17"/>
  <c r="F82" i="17"/>
  <c r="G82" i="17"/>
  <c r="H82" i="17"/>
  <c r="I82" i="17"/>
  <c r="J82" i="17"/>
  <c r="K82" i="17"/>
  <c r="C83" i="17"/>
  <c r="D83" i="17"/>
  <c r="E83" i="17"/>
  <c r="F83" i="17"/>
  <c r="G83" i="17"/>
  <c r="H83" i="17"/>
  <c r="I83" i="17"/>
  <c r="J83" i="17"/>
  <c r="K83" i="17"/>
  <c r="C84" i="17"/>
  <c r="D84" i="17"/>
  <c r="E84" i="17"/>
  <c r="F84" i="17"/>
  <c r="G84" i="17"/>
  <c r="H84" i="17"/>
  <c r="I84" i="17"/>
  <c r="J84" i="17"/>
  <c r="K84" i="17"/>
  <c r="C85" i="17"/>
  <c r="D85" i="17"/>
  <c r="E85" i="17"/>
  <c r="F85" i="17"/>
  <c r="G85" i="17"/>
  <c r="H85" i="17"/>
  <c r="I85" i="17"/>
  <c r="J85" i="17"/>
  <c r="K85" i="17"/>
  <c r="C86" i="17"/>
  <c r="D86" i="17"/>
  <c r="E86" i="17"/>
  <c r="F86" i="17"/>
  <c r="G86" i="17"/>
  <c r="H86" i="17"/>
  <c r="I86" i="17"/>
  <c r="J86" i="17"/>
  <c r="K86" i="17"/>
  <c r="C87" i="17"/>
  <c r="D87" i="17"/>
  <c r="E87" i="17"/>
  <c r="F87" i="17"/>
  <c r="G87" i="17"/>
  <c r="H87" i="17"/>
  <c r="I87" i="17"/>
  <c r="J87" i="17"/>
  <c r="K87" i="17"/>
  <c r="C88" i="17"/>
  <c r="D88" i="17"/>
  <c r="E88" i="17"/>
  <c r="F88" i="17"/>
  <c r="G88" i="17"/>
  <c r="H88" i="17"/>
  <c r="I88" i="17"/>
  <c r="J88" i="17"/>
  <c r="K88" i="17"/>
  <c r="C89" i="17"/>
  <c r="D89" i="17"/>
  <c r="E89" i="17"/>
  <c r="F89" i="17"/>
  <c r="G89" i="17"/>
  <c r="H89" i="17"/>
  <c r="I89" i="17"/>
  <c r="J89" i="17"/>
  <c r="K89" i="17"/>
  <c r="C4" i="20"/>
  <c r="D4" i="20" s="1"/>
  <c r="J4" i="20"/>
  <c r="K4" i="20" s="1"/>
  <c r="C5" i="20"/>
  <c r="D5" i="20"/>
  <c r="J5" i="20"/>
  <c r="K5" i="20" s="1"/>
  <c r="C6" i="20"/>
  <c r="D6" i="20"/>
  <c r="J6" i="20"/>
  <c r="K6" i="20" s="1"/>
  <c r="C7" i="20"/>
  <c r="D7" i="20" s="1"/>
  <c r="D6" i="6" s="1"/>
  <c r="J7" i="20"/>
  <c r="K7" i="20" s="1"/>
  <c r="C8" i="20"/>
  <c r="D8" i="20" s="1"/>
  <c r="J8" i="20"/>
  <c r="K8" i="20" s="1"/>
  <c r="C9" i="20"/>
  <c r="D9" i="20"/>
  <c r="J9" i="20"/>
  <c r="K9" i="20" s="1"/>
  <c r="C10" i="20"/>
  <c r="D10" i="20"/>
  <c r="B11" i="20"/>
  <c r="C11" i="20" s="1"/>
  <c r="J11" i="20"/>
  <c r="K11" i="20" s="1"/>
  <c r="C12" i="20"/>
  <c r="D12" i="20" s="1"/>
  <c r="J12" i="20"/>
  <c r="K12" i="20" s="1"/>
  <c r="C13" i="20"/>
  <c r="D13" i="20" s="1"/>
  <c r="J13" i="20"/>
  <c r="K13" i="20"/>
  <c r="C14" i="20"/>
  <c r="D14" i="20" s="1"/>
  <c r="C15" i="20"/>
  <c r="D15" i="20"/>
  <c r="C16" i="20"/>
  <c r="D16" i="20" s="1"/>
  <c r="J16" i="20"/>
  <c r="K16" i="20" s="1"/>
  <c r="C17" i="20"/>
  <c r="D17" i="20" s="1"/>
  <c r="C18" i="20"/>
  <c r="D18" i="20" s="1"/>
  <c r="C19" i="20"/>
  <c r="D19" i="20" s="1"/>
  <c r="J19" i="20"/>
  <c r="K19" i="20"/>
  <c r="C20" i="20"/>
  <c r="D20" i="20" s="1"/>
  <c r="C21" i="20"/>
  <c r="D21" i="20"/>
  <c r="C22" i="20"/>
  <c r="D22" i="20" s="1"/>
  <c r="J22" i="20"/>
  <c r="K22" i="20" s="1"/>
  <c r="C23" i="20"/>
  <c r="D23" i="20" s="1"/>
  <c r="C24" i="20"/>
  <c r="D24" i="20" s="1"/>
  <c r="C25" i="20"/>
  <c r="D25" i="20" s="1"/>
  <c r="J25" i="20"/>
  <c r="K25" i="20"/>
  <c r="C26" i="20"/>
  <c r="D26" i="20" s="1"/>
  <c r="C27" i="20"/>
  <c r="D27" i="20"/>
  <c r="B34" i="20"/>
  <c r="C34" i="20"/>
  <c r="D34" i="20"/>
  <c r="E34" i="20"/>
  <c r="B35" i="20"/>
  <c r="D35" i="20"/>
  <c r="E35" i="20"/>
  <c r="B36" i="20"/>
  <c r="C36" i="20"/>
  <c r="D36" i="20"/>
  <c r="E36" i="20"/>
  <c r="B37" i="20"/>
  <c r="C37" i="20"/>
  <c r="D37" i="20"/>
  <c r="E37" i="20"/>
  <c r="B38" i="20"/>
  <c r="C38" i="20"/>
  <c r="D38" i="20"/>
  <c r="E38" i="20"/>
  <c r="B39" i="20"/>
  <c r="C39" i="20"/>
  <c r="D39" i="20"/>
  <c r="E39" i="20"/>
  <c r="B40" i="20"/>
  <c r="C40" i="20"/>
  <c r="D40" i="20"/>
  <c r="E40" i="20"/>
  <c r="B41" i="20"/>
  <c r="C41" i="20"/>
  <c r="D41" i="20"/>
  <c r="E41" i="20"/>
  <c r="C8" i="8"/>
  <c r="D17" i="8" s="1"/>
  <c r="S8" i="8"/>
  <c r="C9" i="8"/>
  <c r="D25" i="8" s="1"/>
  <c r="E25" i="8" s="1"/>
  <c r="C10" i="8"/>
  <c r="D30" i="8"/>
  <c r="B15" i="8"/>
  <c r="D16" i="8"/>
  <c r="D20" i="8"/>
  <c r="L28" i="8"/>
  <c r="L32" i="8"/>
  <c r="L33" i="8" s="1"/>
  <c r="L50" i="8"/>
  <c r="D65" i="8"/>
  <c r="D66" i="8" s="1"/>
  <c r="D58" i="6" s="1"/>
  <c r="D69" i="8"/>
  <c r="D120" i="8" s="1"/>
  <c r="F22" i="15"/>
  <c r="D24" i="15"/>
  <c r="D121" i="6" s="1"/>
  <c r="D30" i="15"/>
  <c r="D36" i="15"/>
  <c r="F36" i="15"/>
  <c r="L36" i="15"/>
  <c r="L40" i="15"/>
  <c r="F41" i="15"/>
  <c r="L42" i="15"/>
  <c r="D47" i="15"/>
  <c r="D49" i="15"/>
  <c r="D51" i="15"/>
  <c r="D53" i="15"/>
  <c r="F54" i="15"/>
  <c r="D55" i="15"/>
  <c r="F56" i="15"/>
  <c r="F57" i="15"/>
  <c r="F58" i="15"/>
  <c r="D59" i="15"/>
  <c r="F59" i="15"/>
  <c r="D60" i="15"/>
  <c r="F60" i="15"/>
  <c r="D61" i="15"/>
  <c r="F61" i="15"/>
  <c r="D62" i="15"/>
  <c r="F62" i="15"/>
  <c r="L62" i="15"/>
  <c r="D71" i="15"/>
  <c r="Q71" i="15"/>
  <c r="D74" i="15"/>
  <c r="D78" i="15"/>
  <c r="D82" i="15"/>
  <c r="N82" i="15"/>
  <c r="D84" i="15"/>
  <c r="D86" i="15"/>
  <c r="D87" i="15"/>
  <c r="D91" i="15"/>
  <c r="D92" i="15"/>
  <c r="D93" i="15"/>
  <c r="D94" i="15"/>
  <c r="D95" i="15"/>
  <c r="D96" i="15"/>
  <c r="D97" i="15"/>
  <c r="D98" i="15"/>
  <c r="D100" i="15"/>
  <c r="K101" i="15"/>
  <c r="D105" i="15"/>
  <c r="D106" i="15"/>
  <c r="D139" i="6" s="1"/>
  <c r="F106" i="15"/>
  <c r="D107" i="15"/>
  <c r="F107" i="15"/>
  <c r="D108" i="15"/>
  <c r="F108" i="15"/>
  <c r="F109" i="15"/>
  <c r="F110" i="15"/>
  <c r="F111" i="15"/>
  <c r="D112" i="15"/>
  <c r="F112" i="15"/>
  <c r="D113" i="15"/>
  <c r="F113" i="15"/>
  <c r="D114" i="15"/>
  <c r="F114" i="15"/>
  <c r="D115" i="15"/>
  <c r="F115" i="15"/>
  <c r="D116" i="15"/>
  <c r="M117" i="15"/>
  <c r="D118" i="15"/>
  <c r="F118" i="15"/>
  <c r="D136" i="15"/>
  <c r="F136" i="15"/>
  <c r="L139" i="15"/>
  <c r="D140" i="15"/>
  <c r="F140" i="15"/>
  <c r="D141" i="15"/>
  <c r="F141" i="15"/>
  <c r="D142" i="15"/>
  <c r="F142" i="15"/>
  <c r="D143" i="15"/>
  <c r="F143" i="15"/>
  <c r="F146" i="15"/>
  <c r="L147" i="15"/>
  <c r="D147" i="15" s="1"/>
  <c r="F147" i="15"/>
  <c r="D148" i="15"/>
  <c r="F148" i="15"/>
  <c r="D149" i="15"/>
  <c r="F149" i="15"/>
  <c r="D152" i="15"/>
  <c r="F152" i="15"/>
  <c r="L153" i="15"/>
  <c r="D153" i="15" s="1"/>
  <c r="F153" i="15"/>
  <c r="D154" i="15"/>
  <c r="F154" i="15"/>
  <c r="D156" i="15"/>
  <c r="F156" i="15"/>
  <c r="F164" i="15"/>
  <c r="L164" i="15"/>
  <c r="F167" i="15"/>
  <c r="L167" i="15"/>
  <c r="F172" i="15"/>
  <c r="L172" i="15"/>
  <c r="F175" i="15"/>
  <c r="L175" i="15"/>
  <c r="D177" i="15"/>
  <c r="F177" i="15"/>
  <c r="L177" i="15"/>
  <c r="D178" i="15"/>
  <c r="F178" i="15"/>
  <c r="L178" i="15"/>
  <c r="D180" i="15"/>
  <c r="F180" i="15"/>
  <c r="L180" i="15"/>
  <c r="F182" i="15"/>
  <c r="F183" i="15"/>
  <c r="D184" i="15"/>
  <c r="F184" i="15"/>
  <c r="F185" i="15"/>
  <c r="D186" i="15"/>
  <c r="F186" i="15"/>
  <c r="F187" i="15"/>
  <c r="F188" i="15"/>
  <c r="D189" i="15"/>
  <c r="F189" i="15"/>
  <c r="D190" i="15"/>
  <c r="F190" i="15"/>
  <c r="L190" i="15"/>
  <c r="D193" i="15"/>
  <c r="F193" i="15"/>
  <c r="L194" i="15"/>
  <c r="L198" i="15"/>
  <c r="L200" i="15"/>
  <c r="D200" i="15" s="1"/>
  <c r="F200" i="15"/>
  <c r="F204" i="15"/>
  <c r="F205" i="15"/>
  <c r="F206" i="15"/>
  <c r="F207" i="15"/>
  <c r="D208" i="15"/>
  <c r="F208" i="15"/>
  <c r="F209" i="15"/>
  <c r="F210" i="15"/>
  <c r="D211" i="15"/>
  <c r="F211" i="15"/>
  <c r="D212" i="15"/>
  <c r="F212" i="15"/>
  <c r="F213" i="15"/>
  <c r="F214" i="15"/>
  <c r="F215" i="15"/>
  <c r="F216" i="15"/>
  <c r="F218" i="15"/>
  <c r="F219" i="15"/>
  <c r="F220" i="15"/>
  <c r="D221" i="15"/>
  <c r="F221" i="15"/>
  <c r="L221" i="15"/>
  <c r="L222" i="15"/>
  <c r="D222" i="15"/>
  <c r="F222" i="15"/>
  <c r="F223" i="15"/>
  <c r="D224" i="15"/>
  <c r="F224" i="15"/>
  <c r="F225" i="15"/>
  <c r="D226" i="15"/>
  <c r="D237" i="15"/>
  <c r="D270" i="15"/>
  <c r="D272" i="15"/>
  <c r="D273" i="15"/>
  <c r="D274" i="15"/>
  <c r="D275" i="15"/>
  <c r="D277" i="15"/>
  <c r="D278" i="15"/>
  <c r="L7" i="6"/>
  <c r="D18" i="6"/>
  <c r="D41" i="6"/>
  <c r="D43" i="6"/>
  <c r="D211" i="6" s="1"/>
  <c r="E211" i="6" s="1"/>
  <c r="E209" i="6" s="1"/>
  <c r="D45" i="6"/>
  <c r="D47" i="6"/>
  <c r="D63" i="6"/>
  <c r="E63" i="6"/>
  <c r="D64" i="6"/>
  <c r="E64" i="6" s="1"/>
  <c r="D65" i="6"/>
  <c r="E65" i="6" s="1"/>
  <c r="C67" i="6"/>
  <c r="D71" i="6"/>
  <c r="E71" i="6"/>
  <c r="D72" i="6"/>
  <c r="E72" i="6" s="1"/>
  <c r="D73" i="6"/>
  <c r="E73" i="6"/>
  <c r="D74" i="6"/>
  <c r="E74" i="6" s="1"/>
  <c r="C76" i="6"/>
  <c r="D80" i="6"/>
  <c r="E80" i="6"/>
  <c r="D81" i="6"/>
  <c r="E81" i="6" s="1"/>
  <c r="D82" i="6"/>
  <c r="E82" i="6"/>
  <c r="C84" i="6"/>
  <c r="D88" i="6"/>
  <c r="E88" i="6"/>
  <c r="D89" i="6"/>
  <c r="E89" i="6" s="1"/>
  <c r="D90" i="6"/>
  <c r="E90" i="6"/>
  <c r="C92" i="6"/>
  <c r="D96" i="6"/>
  <c r="E96" i="6" s="1"/>
  <c r="D97" i="6"/>
  <c r="E97" i="6" s="1"/>
  <c r="D98" i="6"/>
  <c r="E98" i="6" s="1"/>
  <c r="D99" i="6"/>
  <c r="E99" i="6"/>
  <c r="C101" i="6"/>
  <c r="D105" i="6"/>
  <c r="E105" i="6"/>
  <c r="D106" i="6"/>
  <c r="E106" i="6" s="1"/>
  <c r="D107" i="6"/>
  <c r="E107" i="6"/>
  <c r="D108" i="6"/>
  <c r="C111" i="6"/>
  <c r="D115" i="6"/>
  <c r="E115" i="6" s="1"/>
  <c r="D116" i="6"/>
  <c r="E116" i="6"/>
  <c r="D117" i="6"/>
  <c r="E117" i="6" s="1"/>
  <c r="C121" i="6"/>
  <c r="E121" i="6" s="1"/>
  <c r="D125" i="6"/>
  <c r="E125" i="6"/>
  <c r="D126" i="6"/>
  <c r="E126" i="6" s="1"/>
  <c r="D127" i="6"/>
  <c r="E127" i="6" s="1"/>
  <c r="C131" i="6"/>
  <c r="D135" i="6"/>
  <c r="E135" i="6"/>
  <c r="D136" i="6"/>
  <c r="E136" i="6" s="1"/>
  <c r="D137" i="6"/>
  <c r="E137" i="6"/>
  <c r="C139" i="6"/>
  <c r="E139" i="6" s="1"/>
  <c r="C142" i="6"/>
  <c r="D146" i="6"/>
  <c r="E146" i="6"/>
  <c r="G146" i="6" s="1"/>
  <c r="D147" i="6"/>
  <c r="E147" i="6" s="1"/>
  <c r="D148" i="6"/>
  <c r="E148" i="6"/>
  <c r="G148" i="6" s="1"/>
  <c r="C152" i="6"/>
  <c r="G147" i="6"/>
  <c r="M146" i="6"/>
  <c r="M147" i="6"/>
  <c r="M148" i="6"/>
  <c r="M149" i="6"/>
  <c r="M150" i="6"/>
  <c r="M151" i="6"/>
  <c r="M153" i="6"/>
  <c r="D156" i="6"/>
  <c r="E156" i="6" s="1"/>
  <c r="D157" i="6"/>
  <c r="E157" i="6"/>
  <c r="D158" i="6"/>
  <c r="E158" i="6" s="1"/>
  <c r="C162" i="6"/>
  <c r="D166" i="6"/>
  <c r="E166" i="6"/>
  <c r="D167" i="6"/>
  <c r="E167" i="6" s="1"/>
  <c r="D168" i="6"/>
  <c r="E168" i="6"/>
  <c r="C172" i="6"/>
  <c r="D176" i="6"/>
  <c r="E176" i="6"/>
  <c r="D177" i="6"/>
  <c r="E177" i="6" s="1"/>
  <c r="D178" i="6"/>
  <c r="E178" i="6"/>
  <c r="C182" i="6"/>
  <c r="D186" i="6"/>
  <c r="E186" i="6" s="1"/>
  <c r="D187" i="6"/>
  <c r="E187" i="6" s="1"/>
  <c r="D188" i="6"/>
  <c r="E188" i="6" s="1"/>
  <c r="C192" i="6"/>
  <c r="C196" i="6"/>
  <c r="D196" i="6"/>
  <c r="C197" i="6"/>
  <c r="D197" i="6"/>
  <c r="C198" i="6"/>
  <c r="E198" i="6" s="1"/>
  <c r="D198" i="6"/>
  <c r="D201" i="6"/>
  <c r="D202" i="6"/>
  <c r="D203" i="6"/>
  <c r="D206" i="6"/>
  <c r="E206" i="6" s="1"/>
  <c r="E205" i="6" s="1"/>
  <c r="C207" i="6"/>
  <c r="E207" i="6" s="1"/>
  <c r="D207" i="6"/>
  <c r="D210" i="6"/>
  <c r="E210" i="6"/>
  <c r="C214" i="6"/>
  <c r="D214" i="6"/>
  <c r="E214" i="6" s="1"/>
  <c r="E213" i="6" s="1"/>
  <c r="C215" i="6"/>
  <c r="D215" i="6"/>
  <c r="E215" i="6"/>
  <c r="C218" i="6"/>
  <c r="D218" i="6"/>
  <c r="C219" i="6"/>
  <c r="E219" i="6" s="1"/>
  <c r="D219" i="6"/>
  <c r="C220" i="6"/>
  <c r="D220" i="6"/>
  <c r="C223" i="6"/>
  <c r="E223" i="6" s="1"/>
  <c r="E222" i="6" s="1"/>
  <c r="D223" i="6"/>
  <c r="C224" i="6"/>
  <c r="E224" i="6" s="1"/>
  <c r="D224" i="6"/>
  <c r="C225" i="6"/>
  <c r="E225" i="6" s="1"/>
  <c r="D225" i="6"/>
  <c r="C226" i="6"/>
  <c r="D226" i="6"/>
  <c r="E226" i="6"/>
  <c r="D227" i="6"/>
  <c r="E227" i="6" s="1"/>
  <c r="D230" i="6"/>
  <c r="E230" i="6"/>
  <c r="D231" i="6"/>
  <c r="E231" i="6" s="1"/>
  <c r="E229" i="6" s="1"/>
  <c r="C234" i="6"/>
  <c r="E234" i="6" s="1"/>
  <c r="D234" i="6"/>
  <c r="D235" i="6"/>
  <c r="C235" i="6"/>
  <c r="E235" i="6" s="1"/>
  <c r="E233" i="6" s="1"/>
  <c r="C238" i="6"/>
  <c r="E238" i="6" s="1"/>
  <c r="D238" i="6"/>
  <c r="C239" i="6"/>
  <c r="D239" i="6"/>
  <c r="E239" i="6" s="1"/>
  <c r="E237" i="6" s="1"/>
  <c r="D240" i="6"/>
  <c r="C240" i="6"/>
  <c r="E240" i="6" s="1"/>
  <c r="D243" i="6"/>
  <c r="E243" i="6" s="1"/>
  <c r="D244" i="6"/>
  <c r="E244" i="6"/>
  <c r="C245" i="6"/>
  <c r="D248" i="6"/>
  <c r="E248" i="6" s="1"/>
  <c r="D249" i="6"/>
  <c r="E249" i="6" s="1"/>
  <c r="E247" i="6" s="1"/>
  <c r="C250" i="6"/>
  <c r="D253" i="6"/>
  <c r="E253" i="6"/>
  <c r="E252" i="6" s="1"/>
  <c r="D254" i="6"/>
  <c r="E254" i="6" s="1"/>
  <c r="C255" i="6"/>
  <c r="D258" i="6"/>
  <c r="E258" i="6" s="1"/>
  <c r="E257" i="6" s="1"/>
  <c r="D259" i="6"/>
  <c r="E259" i="6"/>
  <c r="C291" i="6"/>
  <c r="D294" i="6"/>
  <c r="E294" i="6"/>
  <c r="D295" i="6"/>
  <c r="E295" i="6" s="1"/>
  <c r="D296" i="6"/>
  <c r="E296" i="6"/>
  <c r="D297" i="6"/>
  <c r="E297" i="6" s="1"/>
  <c r="C300" i="6"/>
  <c r="D304" i="6"/>
  <c r="E304" i="6" s="1"/>
  <c r="D305" i="6"/>
  <c r="E305" i="6" s="1"/>
  <c r="D306" i="6"/>
  <c r="E306" i="6"/>
  <c r="D307" i="6"/>
  <c r="E307" i="6" s="1"/>
  <c r="C310" i="6"/>
  <c r="P304" i="6"/>
  <c r="D314" i="6"/>
  <c r="E314" i="6" s="1"/>
  <c r="D315" i="6"/>
  <c r="E315" i="6" s="1"/>
  <c r="D316" i="6"/>
  <c r="E316" i="6" s="1"/>
  <c r="D317" i="6"/>
  <c r="E317" i="6" s="1"/>
  <c r="C320" i="6"/>
  <c r="S322" i="6"/>
  <c r="S323" i="6"/>
  <c r="E348" i="6"/>
  <c r="F348" i="6" s="1"/>
  <c r="E350" i="6"/>
  <c r="F350" i="6"/>
  <c r="E352" i="6"/>
  <c r="F352" i="6" s="1"/>
  <c r="G352" i="6"/>
  <c r="H352" i="6"/>
  <c r="I352" i="6"/>
  <c r="J352" i="6"/>
  <c r="E354" i="6"/>
  <c r="F354" i="6"/>
  <c r="G354" i="6"/>
  <c r="H354" i="6"/>
  <c r="I354" i="6"/>
  <c r="J354" i="6"/>
  <c r="E356" i="6"/>
  <c r="F356" i="6" s="1"/>
  <c r="H356" i="6"/>
  <c r="E358" i="6"/>
  <c r="F358" i="6" s="1"/>
  <c r="E360" i="6"/>
  <c r="F360" i="6" s="1"/>
  <c r="A9" i="4"/>
  <c r="F17" i="4"/>
  <c r="F20" i="4"/>
  <c r="F26" i="4"/>
  <c r="F47" i="4" s="1"/>
  <c r="F56" i="4"/>
  <c r="F62" i="4"/>
  <c r="F65" i="4"/>
  <c r="F68" i="4"/>
  <c r="F81" i="4"/>
  <c r="F90" i="4"/>
  <c r="E220" i="6"/>
  <c r="D29" i="8"/>
  <c r="E29" i="8" s="1"/>
  <c r="D11" i="20"/>
  <c r="C203" i="6"/>
  <c r="E203" i="6" s="1"/>
  <c r="D21" i="8"/>
  <c r="E21" i="8" s="1"/>
  <c r="D182" i="6"/>
  <c r="E182" i="6" s="1"/>
  <c r="D310" i="6"/>
  <c r="E310" i="6"/>
  <c r="D300" i="6"/>
  <c r="E300" i="6" s="1"/>
  <c r="D245" i="6"/>
  <c r="E245" i="6"/>
  <c r="E242" i="6" s="1"/>
  <c r="D291" i="6"/>
  <c r="E291" i="6"/>
  <c r="D192" i="6"/>
  <c r="E192" i="6" s="1"/>
  <c r="D152" i="6"/>
  <c r="E152" i="6"/>
  <c r="D142" i="6"/>
  <c r="E142" i="6" s="1"/>
  <c r="D67" i="6"/>
  <c r="E67" i="6"/>
  <c r="D111" i="6"/>
  <c r="E111" i="6"/>
  <c r="D101" i="6"/>
  <c r="E101" i="6" s="1"/>
  <c r="D76" i="6"/>
  <c r="E76" i="6"/>
  <c r="D172" i="6"/>
  <c r="E172" i="6" s="1"/>
  <c r="D84" i="6"/>
  <c r="E84" i="6" s="1"/>
  <c r="D250" i="6"/>
  <c r="E250" i="6"/>
  <c r="D162" i="6"/>
  <c r="E162" i="6" s="1"/>
  <c r="D320" i="6"/>
  <c r="E320" i="6"/>
  <c r="D255" i="6"/>
  <c r="E255" i="6" s="1"/>
  <c r="D23" i="15"/>
  <c r="D92" i="6"/>
  <c r="E92" i="6" s="1"/>
  <c r="D131" i="6"/>
  <c r="E131" i="6" s="1"/>
  <c r="F23" i="4" l="1"/>
  <c r="D108" i="8"/>
  <c r="C11" i="8"/>
  <c r="D14" i="8" s="1"/>
  <c r="D15" i="8" s="1"/>
  <c r="E15" i="8" s="1"/>
  <c r="E16" i="8"/>
  <c r="E30" i="8"/>
  <c r="D24" i="8"/>
  <c r="E24" i="8" s="1"/>
  <c r="F9" i="8"/>
  <c r="D104" i="8"/>
  <c r="E20" i="8"/>
  <c r="D26" i="8"/>
  <c r="E26" i="8" s="1"/>
  <c r="E17" i="8"/>
  <c r="D34" i="8"/>
  <c r="E34" i="8" s="1"/>
  <c r="D117" i="8"/>
  <c r="D80" i="8"/>
  <c r="D33" i="8"/>
  <c r="E33" i="8" s="1"/>
  <c r="E10" i="8"/>
  <c r="D20" i="15"/>
  <c r="Y40" i="22"/>
  <c r="F20" i="15"/>
  <c r="D19" i="15"/>
  <c r="Y55" i="22"/>
  <c r="F19" i="15"/>
  <c r="F84" i="4"/>
  <c r="E14" i="8"/>
  <c r="D42" i="6"/>
  <c r="D39" i="15"/>
  <c r="H41" i="21"/>
  <c r="H43" i="21" s="1"/>
  <c r="F44" i="21" s="1"/>
  <c r="D21" i="15"/>
  <c r="Y41" i="22"/>
  <c r="F21" i="15"/>
  <c r="E196" i="6"/>
  <c r="C201" i="6"/>
  <c r="E201" i="6" s="1"/>
  <c r="C202" i="6"/>
  <c r="E202" i="6" s="1"/>
  <c r="E197" i="6"/>
  <c r="M145" i="6"/>
  <c r="D118" i="6"/>
  <c r="E108" i="6"/>
  <c r="D81" i="8"/>
  <c r="E218" i="6"/>
  <c r="E217" i="6" s="1"/>
  <c r="D70" i="8"/>
  <c r="D84" i="8"/>
  <c r="D105" i="8"/>
  <c r="D67" i="8"/>
  <c r="D116" i="8"/>
  <c r="E36" i="8" l="1"/>
  <c r="D36" i="8"/>
  <c r="D49" i="8" s="1"/>
  <c r="D53" i="8" s="1"/>
  <c r="F129" i="4"/>
  <c r="D55" i="8"/>
  <c r="D54" i="8"/>
  <c r="E200" i="6"/>
  <c r="D128" i="6"/>
  <c r="E118" i="6"/>
  <c r="E195" i="6"/>
  <c r="D106" i="8"/>
  <c r="D118" i="8"/>
  <c r="D82" i="8"/>
  <c r="D59" i="6"/>
  <c r="D121" i="8"/>
  <c r="D124" i="8" s="1"/>
  <c r="D71" i="8"/>
  <c r="D85" i="8"/>
  <c r="D88" i="8" s="1"/>
  <c r="D74" i="8"/>
  <c r="D100" i="8"/>
  <c r="D109" i="8"/>
  <c r="D112" i="8" s="1"/>
  <c r="D170" i="6"/>
  <c r="E170" i="6" s="1"/>
  <c r="D150" i="6"/>
  <c r="E150" i="6" s="1"/>
  <c r="G150" i="6" s="1"/>
  <c r="D129" i="6"/>
  <c r="E129" i="6" s="1"/>
  <c r="D119" i="6"/>
  <c r="E119" i="6" s="1"/>
  <c r="D308" i="6"/>
  <c r="E308" i="6" s="1"/>
  <c r="D298" i="6"/>
  <c r="E298" i="6" s="1"/>
  <c r="D140" i="6"/>
  <c r="E140" i="6" s="1"/>
  <c r="D190" i="6"/>
  <c r="E190" i="6" s="1"/>
  <c r="D318" i="6"/>
  <c r="E318" i="6" s="1"/>
  <c r="D180" i="6"/>
  <c r="E180" i="6" s="1"/>
  <c r="D160" i="6"/>
  <c r="E160" i="6" s="1"/>
  <c r="D109" i="6"/>
  <c r="E109" i="6" s="1"/>
  <c r="E55" i="8" l="1"/>
  <c r="D86" i="8"/>
  <c r="D89" i="8" s="1"/>
  <c r="D110" i="8"/>
  <c r="D113" i="8" s="1"/>
  <c r="D75" i="8"/>
  <c r="D101" i="8"/>
  <c r="D55" i="6" s="1"/>
  <c r="D122" i="8"/>
  <c r="D125" i="8" s="1"/>
  <c r="D57" i="6" s="1"/>
  <c r="D138" i="6"/>
  <c r="E128" i="6"/>
  <c r="E54" i="8"/>
  <c r="F50" i="4" l="1"/>
  <c r="F59" i="4"/>
  <c r="F71" i="4" s="1"/>
  <c r="D112" i="6"/>
  <c r="D53" i="6"/>
  <c r="F126" i="4"/>
  <c r="D54" i="6"/>
  <c r="F123" i="4"/>
  <c r="E138" i="6"/>
  <c r="D149" i="6"/>
  <c r="D56" i="6"/>
  <c r="F87" i="4"/>
  <c r="F93" i="4" s="1"/>
  <c r="F96" i="4" l="1"/>
  <c r="F99" i="4" s="1"/>
  <c r="F135" i="4"/>
  <c r="F53" i="4"/>
  <c r="F138" i="4"/>
  <c r="F141" i="4"/>
  <c r="E149" i="6"/>
  <c r="D159" i="6"/>
  <c r="D77" i="6"/>
  <c r="E77" i="6" s="1"/>
  <c r="D75" i="6" s="1"/>
  <c r="E75" i="6" s="1"/>
  <c r="E70" i="6" s="1"/>
  <c r="D68" i="6"/>
  <c r="F132" i="4"/>
  <c r="F111" i="4"/>
  <c r="F102" i="4"/>
  <c r="F105" i="4" s="1"/>
  <c r="E112" i="6"/>
  <c r="D122" i="6"/>
  <c r="F117" i="4"/>
  <c r="F120" i="4" s="1"/>
  <c r="F144" i="4" l="1"/>
  <c r="D110" i="6"/>
  <c r="E110" i="6" s="1"/>
  <c r="G149" i="6"/>
  <c r="D169" i="6"/>
  <c r="E159" i="6"/>
  <c r="D102" i="6"/>
  <c r="E102" i="6" s="1"/>
  <c r="D100" i="6" s="1"/>
  <c r="E100" i="6" s="1"/>
  <c r="E95" i="6" s="1"/>
  <c r="D85" i="6"/>
  <c r="E85" i="6" s="1"/>
  <c r="D83" i="6" s="1"/>
  <c r="E83" i="6" s="1"/>
  <c r="E79" i="6" s="1"/>
  <c r="E68" i="6"/>
  <c r="D66" i="6" s="1"/>
  <c r="E66" i="6" s="1"/>
  <c r="E62" i="6" s="1"/>
  <c r="D93" i="6"/>
  <c r="E93" i="6" s="1"/>
  <c r="D91" i="6" s="1"/>
  <c r="E91" i="6" s="1"/>
  <c r="E87" i="6" s="1"/>
  <c r="D132" i="6"/>
  <c r="E122" i="6"/>
  <c r="D120" i="6" s="1"/>
  <c r="E120" i="6" s="1"/>
  <c r="E114" i="6" s="1"/>
  <c r="D179" i="6" l="1"/>
  <c r="E169" i="6"/>
  <c r="E132" i="6"/>
  <c r="D130" i="6" s="1"/>
  <c r="E130" i="6" s="1"/>
  <c r="E124" i="6" s="1"/>
  <c r="D143" i="6"/>
  <c r="E143" i="6" l="1"/>
  <c r="D153" i="6"/>
  <c r="D189" i="6"/>
  <c r="E189" i="6" s="1"/>
  <c r="E179" i="6"/>
  <c r="D141" i="6" l="1"/>
  <c r="E141" i="6" s="1"/>
  <c r="E134" i="6" s="1"/>
  <c r="F108" i="4"/>
  <c r="F114" i="4" s="1"/>
  <c r="F146" i="4" s="1"/>
  <c r="E153" i="6"/>
  <c r="D183" i="6"/>
  <c r="D163" i="6"/>
  <c r="E183" i="6" l="1"/>
  <c r="D181" i="6" s="1"/>
  <c r="E181" i="6" s="1"/>
  <c r="E175" i="6" s="1"/>
  <c r="D193" i="6"/>
  <c r="G153" i="6"/>
  <c r="D151" i="6"/>
  <c r="E151" i="6" s="1"/>
  <c r="E163" i="6"/>
  <c r="D161" i="6" s="1"/>
  <c r="E161" i="6" s="1"/>
  <c r="E155" i="6" s="1"/>
  <c r="D173" i="6"/>
  <c r="E173" i="6" s="1"/>
  <c r="D171" i="6" s="1"/>
  <c r="E171" i="6" s="1"/>
  <c r="E165" i="6" s="1"/>
  <c r="F10" i="4" l="1"/>
  <c r="G151" i="6"/>
  <c r="H145" i="6" s="1"/>
  <c r="E145" i="6"/>
  <c r="G145" i="6" s="1"/>
  <c r="D301" i="6"/>
  <c r="E301" i="6" s="1"/>
  <c r="D311" i="6"/>
  <c r="E193" i="6"/>
  <c r="D191" i="6" s="1"/>
  <c r="D299" i="6" l="1"/>
  <c r="E299" i="6" s="1"/>
  <c r="E293" i="6" s="1"/>
  <c r="E191" i="6"/>
  <c r="E185" i="6" s="1"/>
  <c r="D321" i="6"/>
  <c r="E321" i="6" s="1"/>
  <c r="D319" i="6" s="1"/>
  <c r="E319" i="6" s="1"/>
  <c r="E313" i="6" s="1"/>
  <c r="E311" i="6"/>
  <c r="D309" i="6" s="1"/>
  <c r="E309" i="6" s="1"/>
  <c r="E303" i="6" s="1"/>
  <c r="F14" i="4"/>
  <c r="F73" i="4" s="1"/>
  <c r="F148" i="4" s="1"/>
  <c r="F151" i="4" l="1"/>
  <c r="F150" i="4"/>
  <c r="F152" i="4"/>
  <c r="F154" i="4" l="1"/>
  <c r="F156" i="4" s="1"/>
  <c r="F158" i="4" s="1"/>
  <c r="G114" i="4" l="1"/>
  <c r="G44" i="4"/>
  <c r="G32" i="4"/>
  <c r="G38" i="4"/>
  <c r="G120" i="4"/>
  <c r="G105" i="4"/>
  <c r="G41" i="4"/>
  <c r="G99" i="4"/>
  <c r="G35" i="4"/>
  <c r="G73" i="4"/>
  <c r="G148" i="4"/>
  <c r="G47" i="4"/>
  <c r="G156" i="4"/>
  <c r="G158" i="4"/>
  <c r="G29" i="4"/>
  <c r="G56" i="4"/>
  <c r="G62" i="4"/>
  <c r="G20" i="4"/>
  <c r="G81" i="4"/>
  <c r="G90" i="4"/>
  <c r="G65" i="4"/>
  <c r="G68" i="4"/>
  <c r="G17" i="4"/>
  <c r="G26" i="4"/>
  <c r="G84" i="4"/>
  <c r="G23" i="4"/>
  <c r="G129" i="4"/>
  <c r="G123" i="4"/>
  <c r="G59" i="4"/>
  <c r="G87" i="4"/>
  <c r="G126" i="4"/>
  <c r="G50" i="4"/>
  <c r="G132" i="4"/>
  <c r="G102" i="4"/>
  <c r="G141" i="4"/>
  <c r="G93" i="4"/>
  <c r="G53" i="4"/>
  <c r="G71" i="4"/>
  <c r="G135" i="4"/>
  <c r="G117" i="4"/>
  <c r="G111" i="4"/>
  <c r="G96" i="4"/>
  <c r="G138" i="4"/>
  <c r="G108" i="4"/>
  <c r="G144" i="4"/>
  <c r="G10" i="4"/>
  <c r="G14" i="4"/>
  <c r="G146" i="4"/>
  <c r="G151" i="4"/>
  <c r="G150" i="4"/>
  <c r="G152" i="4"/>
  <c r="G154" i="4"/>
</calcChain>
</file>

<file path=xl/comments1.xml><?xml version="1.0" encoding="utf-8"?>
<comments xmlns="http://schemas.openxmlformats.org/spreadsheetml/2006/main">
  <authors>
    <author>User</author>
  </authors>
  <commentList>
    <comment ref="B21" authorId="0" shapeId="0">
      <text>
        <r>
          <rPr>
            <b/>
            <sz val="9"/>
            <color indexed="81"/>
            <rFont val="Tahoma"/>
            <family val="2"/>
          </rPr>
          <t>User:</t>
        </r>
        <r>
          <rPr>
            <sz val="9"/>
            <color indexed="81"/>
            <rFont val="Tahoma"/>
            <family val="2"/>
          </rPr>
          <t xml:space="preserve">
NOTA: COPIAR ESTE RENGLON, CELDA D = +C8, CELDA E=SUMA DE MATERIALES A INCREMENTAR</t>
        </r>
      </text>
    </comment>
    <comment ref="B41" authorId="0" shapeId="0">
      <text>
        <r>
          <rPr>
            <b/>
            <sz val="9"/>
            <color indexed="81"/>
            <rFont val="Tahoma"/>
            <family val="2"/>
          </rPr>
          <t>User:</t>
        </r>
        <r>
          <rPr>
            <sz val="9"/>
            <color indexed="81"/>
            <rFont val="Tahoma"/>
            <family val="2"/>
          </rPr>
          <t xml:space="preserve">
NOTA: COPIAR ESTE RENGLON, CELDA D = +C8, CELDA E=SUMA DE MATERIALES A INCREMENTAR</t>
        </r>
      </text>
    </comment>
    <comment ref="B61" authorId="0" shapeId="0">
      <text>
        <r>
          <rPr>
            <b/>
            <sz val="9"/>
            <color indexed="81"/>
            <rFont val="Tahoma"/>
            <family val="2"/>
          </rPr>
          <t>User:</t>
        </r>
        <r>
          <rPr>
            <sz val="9"/>
            <color indexed="81"/>
            <rFont val="Tahoma"/>
            <family val="2"/>
          </rPr>
          <t xml:space="preserve">
NOTA: COPIAR ESTE RENGLON, CELDA D = +C8, CELDA E=SUMA DE MATERIALES A INCREMENTAR</t>
        </r>
      </text>
    </comment>
    <comment ref="B73" authorId="0" shapeId="0">
      <text>
        <r>
          <rPr>
            <b/>
            <sz val="9"/>
            <color indexed="81"/>
            <rFont val="Tahoma"/>
            <family val="2"/>
          </rPr>
          <t>User:</t>
        </r>
        <r>
          <rPr>
            <sz val="9"/>
            <color indexed="81"/>
            <rFont val="Tahoma"/>
            <family val="2"/>
          </rPr>
          <t xml:space="preserve">
NOTA: COPIAR ESTE RENGLON, CELDA D = +C8, CELDA E=SUMA DE MATERIALES A INCREMENTAR</t>
        </r>
      </text>
    </comment>
  </commentList>
</comments>
</file>

<file path=xl/sharedStrings.xml><?xml version="1.0" encoding="utf-8"?>
<sst xmlns="http://schemas.openxmlformats.org/spreadsheetml/2006/main" count="35944" uniqueCount="12616">
  <si>
    <t>CORTADORA DE CONCRETO</t>
  </si>
  <si>
    <t>h</t>
  </si>
  <si>
    <t>MANO DE OBRA AA</t>
  </si>
  <si>
    <t>hc</t>
  </si>
  <si>
    <t>HERRAMIENTAS MENORES</t>
  </si>
  <si>
    <t>d</t>
  </si>
  <si>
    <t>ESTACA DE MADERA</t>
  </si>
  <si>
    <t>un</t>
  </si>
  <si>
    <t>PUNTILLA CON CABEZA 2</t>
  </si>
  <si>
    <t>lb</t>
  </si>
  <si>
    <t>VIBROCOMPACTADOR TIPO RANA</t>
  </si>
  <si>
    <t>vj</t>
  </si>
  <si>
    <t>ML</t>
  </si>
  <si>
    <t>ANDAMIO TUBULAR</t>
  </si>
  <si>
    <t>AGUA DE CARROTANQUE</t>
  </si>
  <si>
    <t>lt</t>
  </si>
  <si>
    <t>UN</t>
  </si>
  <si>
    <t>VOLQUETA 6 M3</t>
  </si>
  <si>
    <t>PIEDRA</t>
  </si>
  <si>
    <t>m</t>
  </si>
  <si>
    <t>CONCRETO 1:3:4 ELABORADO EN OBRA</t>
  </si>
  <si>
    <t>CEMENTO GRIS</t>
  </si>
  <si>
    <t>kg</t>
  </si>
  <si>
    <t>GRAVILLA FINA</t>
  </si>
  <si>
    <t>ARENA</t>
  </si>
  <si>
    <t>ACERO DE REFUERZO PDR-60</t>
  </si>
  <si>
    <t>MANO DE OBRA BB</t>
  </si>
  <si>
    <t>CODO 90° 1/4 CXC SANITARIO 2</t>
  </si>
  <si>
    <t>TUBO PVC SANITARIO 2</t>
  </si>
  <si>
    <t>YEE SANITARIA 2</t>
  </si>
  <si>
    <t>UNIÓN PVC SANIT  2</t>
  </si>
  <si>
    <t>TUBO PVC SANITARIO 4</t>
  </si>
  <si>
    <t>CODO SANITARIO PVC CXC DE 45° DE 4</t>
  </si>
  <si>
    <t>UNIÓN PVC SANITARIA 4</t>
  </si>
  <si>
    <t>MORTERO  1:4</t>
  </si>
  <si>
    <t>MORTERO 1:4 IMPERMEABILIZADO</t>
  </si>
  <si>
    <t>MORTERO  1:5</t>
  </si>
  <si>
    <t>COSTO ADICIONAL BOMBEO</t>
  </si>
  <si>
    <t>ALAMBRE NEGRO</t>
  </si>
  <si>
    <t>SEGUETA NICHOLSON</t>
  </si>
  <si>
    <t>gl</t>
  </si>
  <si>
    <t>MORTERO 1:3</t>
  </si>
  <si>
    <t>IGASOL CUBIERTA (20 KG)</t>
  </si>
  <si>
    <t>ADAPTADOR HEMBRA PVC PRESION DE 3/4"</t>
  </si>
  <si>
    <t>%</t>
  </si>
  <si>
    <t>MANO DE OBRA DD</t>
  </si>
  <si>
    <t>CEMENTO BLANCO</t>
  </si>
  <si>
    <t>ml</t>
  </si>
  <si>
    <t>bt</t>
  </si>
  <si>
    <t>TUBO PRESIÓN /21 PVC 1 1/2</t>
  </si>
  <si>
    <t>CODO 90° PRESIÓN PVC 1 1/2</t>
  </si>
  <si>
    <t>UNIÓN PRESIÓN PVC 1 1/2</t>
  </si>
  <si>
    <t>TUBO PRESIÓN /13.5 PVC 1</t>
  </si>
  <si>
    <t>CODO 90° PRESIÓN PVC 1</t>
  </si>
  <si>
    <t>UNIÓN PRESIÓN PVC 1</t>
  </si>
  <si>
    <t>UNIÓN PRESIÓN PVC 3</t>
  </si>
  <si>
    <t>CODO 90° PRESIÓN PVC 3</t>
  </si>
  <si>
    <t>TUBO PRESIÓN /21 PVC 3</t>
  </si>
  <si>
    <t>CODO 90° PRESIÓN PVC 1/2</t>
  </si>
  <si>
    <t>TUBO PRESIÓN /9 PVC 1/2</t>
  </si>
  <si>
    <t>TUBO PRESIÓN /11 PVC 3/4</t>
  </si>
  <si>
    <t>YEE SANITARIA PVC REDUCIDA 4 X 2</t>
  </si>
  <si>
    <t>CODO 90° PRESIÓN PVC 3/4</t>
  </si>
  <si>
    <t xml:space="preserve"> h-h </t>
  </si>
  <si>
    <t xml:space="preserve"> ml </t>
  </si>
  <si>
    <t xml:space="preserve"> m2 </t>
  </si>
  <si>
    <t>MANO DE OBRA CC</t>
  </si>
  <si>
    <t>LIJA DE AGUA 965 SUPER</t>
  </si>
  <si>
    <t>LB</t>
  </si>
  <si>
    <t>VINILTEX</t>
  </si>
  <si>
    <t>ADAPTADOR MACHO 1/2</t>
  </si>
  <si>
    <t>ADAPTADOR MACHO 3/4</t>
  </si>
  <si>
    <t>LAVAMANOS AVANTI DE COLG</t>
  </si>
  <si>
    <t>MANGUERA CONEXIÓN FLEXIBLE</t>
  </si>
  <si>
    <t>ORINAL MEDIANO CON GRIFERIA</t>
  </si>
  <si>
    <t>AGUA</t>
  </si>
  <si>
    <t>AYUDANTE ALBAÑILERÍA (A)</t>
  </si>
  <si>
    <t>M2</t>
  </si>
  <si>
    <t>KG</t>
  </si>
  <si>
    <t>M3</t>
  </si>
  <si>
    <t>GL</t>
  </si>
  <si>
    <t>MES</t>
  </si>
  <si>
    <t>CHEQUE DE  3/4"-RED WHITE O SIMILAR</t>
  </si>
  <si>
    <t>TRITURADO</t>
  </si>
  <si>
    <t>REVUELTO</t>
  </si>
  <si>
    <t>TRANSPORTE</t>
  </si>
  <si>
    <t>UND</t>
  </si>
  <si>
    <t>UNIÓN PVC SANITARIA 6</t>
  </si>
  <si>
    <t>CODO SANITARIO PVC CXC DE 45° DE 2"</t>
  </si>
  <si>
    <t>TUBO VENTILACION 2"</t>
  </si>
  <si>
    <t>TUBO VENTILACION 3"</t>
  </si>
  <si>
    <t>VIBROCOMPACTADOR TIPO DINAPAC CA 15</t>
  </si>
  <si>
    <t>HR</t>
  </si>
  <si>
    <t>TRANSPORTE MEZCLA</t>
  </si>
  <si>
    <t>UNIÓN PVC SANIT  3"</t>
  </si>
  <si>
    <t>CODO 90° 1/4 CXC SANITARIO 3"</t>
  </si>
  <si>
    <t>TUBO PVC SANITARIO 3"</t>
  </si>
  <si>
    <t>Kg.</t>
  </si>
  <si>
    <t>RELLENO SELECCIONADO</t>
  </si>
  <si>
    <t>ABONO</t>
  </si>
  <si>
    <t>ALGARROBILLO</t>
  </si>
  <si>
    <t>PIE</t>
  </si>
  <si>
    <t>TABLÓN VITRIFICADO  .33  X .33</t>
  </si>
  <si>
    <t>EQUIPOS</t>
  </si>
  <si>
    <t>CERCHAS METALICAS</t>
  </si>
  <si>
    <t>PARALES  METALICOS 3 Y 4MT</t>
  </si>
  <si>
    <t>DIA</t>
  </si>
  <si>
    <t>TABLONES</t>
  </si>
  <si>
    <t>TABLERO DE MADERA .70 X 1.40 (CHAZAS)</t>
  </si>
  <si>
    <t>GUARDERAS .40 X 1.40</t>
  </si>
  <si>
    <t>CORTADORA PAVIMENTO 5CM</t>
  </si>
  <si>
    <t>MEZCLADORA, RANA, VIBRADOR, MOTOBOMBA CON OPERADOR</t>
  </si>
  <si>
    <t xml:space="preserve">MANO DE OBRA </t>
  </si>
  <si>
    <t>MANO DE OBRA AA-ALBAÑILERIA</t>
  </si>
  <si>
    <t>MANO DE OBRA BB-PLOMERIA Y ELECTRICAS</t>
  </si>
  <si>
    <t>MANO DE OBRA CC-PINTURA</t>
  </si>
  <si>
    <t>MANO DE OBRA DD-CARPINTERIA MADERA Y METAL.</t>
  </si>
  <si>
    <t>JORNAL DIARIO AYUDANTE</t>
  </si>
  <si>
    <t>AYUDANTE</t>
  </si>
  <si>
    <t>HC</t>
  </si>
  <si>
    <t>hr</t>
  </si>
  <si>
    <t>1.-SALARIOS DE MANO DE OBRA</t>
  </si>
  <si>
    <t xml:space="preserve">     Cesantias</t>
  </si>
  <si>
    <t xml:space="preserve">     Intereses</t>
  </si>
  <si>
    <t>VIBRADOR CON OPERADOR</t>
  </si>
  <si>
    <t>MEZCLADORA CON OPERADOR</t>
  </si>
  <si>
    <t>FORMALETA PARA PLACAS AEREAS</t>
  </si>
  <si>
    <t>D</t>
  </si>
  <si>
    <t>FORMALETA PARA COLUMNAS</t>
  </si>
  <si>
    <t>FORMALETA PARA PEDESTAL</t>
  </si>
  <si>
    <t>LISTON ALGARROBILLO 2 X 4"-4 USOS</t>
  </si>
  <si>
    <t>FORMALETA PARA VIGAS-VIGA CANAL-DESCOLGADO</t>
  </si>
  <si>
    <t>TABLA ALGARROBILLO 1 X 8"-4 USOS</t>
  </si>
  <si>
    <t xml:space="preserve">FORMALETA PARA DINTEL </t>
  </si>
  <si>
    <t>FORMALETA PARA ALFAJIAS</t>
  </si>
  <si>
    <t>FORMALETA PARA VIGAS SOBRE MURO</t>
  </si>
  <si>
    <t>FORMALETA PARA MESONES</t>
  </si>
  <si>
    <t>FORMALETA PARA COLUMNAS CIRCULARES</t>
  </si>
  <si>
    <t>ITEMS</t>
  </si>
  <si>
    <t>DESCRIPCION</t>
  </si>
  <si>
    <t>PIEDRA CHINA No. 3 BULTO X 10KG</t>
  </si>
  <si>
    <t>M3/KM</t>
  </si>
  <si>
    <t>jg</t>
  </si>
  <si>
    <t>DUCHA PRISMA  ECONOMICA O SIMILAR</t>
  </si>
  <si>
    <t>INCRUSTACIONES PORCELANA: TOALLERO, PAPELERA, JABONERA, GANCHO ELITE O SIMILAR</t>
  </si>
  <si>
    <t>LAVAMANOS ACUACER DE COLG</t>
  </si>
  <si>
    <t xml:space="preserve">ESQUINERO BRONCE </t>
  </si>
  <si>
    <t>ALUMOL (16 KG)</t>
  </si>
  <si>
    <t>TRANSPORTE MOTONIVELADORA</t>
  </si>
  <si>
    <t>DESPERDICIO</t>
  </si>
  <si>
    <t xml:space="preserve"> UN </t>
  </si>
  <si>
    <t>PIEDRA CHINA NO. 3</t>
  </si>
  <si>
    <t xml:space="preserve">RETIRO ESCOMBROS </t>
  </si>
  <si>
    <t>TELA VERDE ESTABILIZADA 2.1</t>
  </si>
  <si>
    <t>SIKA-1 (20 KG)</t>
  </si>
  <si>
    <t>CODO SANITARIO PVC CXC DE 45° DE 3"</t>
  </si>
  <si>
    <t>TUBO VENTILACION  4"</t>
  </si>
  <si>
    <t>4.5</t>
  </si>
  <si>
    <t>BARRAS DE SEGURIDAD, PARA MINUSVALIDOS LONG. .45MT, ACABADO CRMADO EN ACERO INOXIDABLE</t>
  </si>
  <si>
    <t>LAVAMANOS DE SOBREPONER MARCELLA BLANCO O SIMILAR SIN GRIFERIA</t>
  </si>
  <si>
    <t>PRELIMINARES</t>
  </si>
  <si>
    <t>%MO</t>
  </si>
  <si>
    <t xml:space="preserve">CADENERO 1 </t>
  </si>
  <si>
    <t xml:space="preserve">CADENERO 2 </t>
  </si>
  <si>
    <t xml:space="preserve">TOPOGRAFO </t>
  </si>
  <si>
    <t>VR. PARCIAL</t>
  </si>
  <si>
    <t>MEZCLADORA, RANA, VIBRADOR, MOTOBOMBA SIN OPERADOR</t>
  </si>
  <si>
    <t>OTROS COSTOS</t>
  </si>
  <si>
    <t xml:space="preserve">PRESTACIONES </t>
  </si>
  <si>
    <t xml:space="preserve">     Botas y Overol</t>
  </si>
  <si>
    <t xml:space="preserve">     Vacaciones 15 Dias</t>
  </si>
  <si>
    <t xml:space="preserve">     Primas 30 Dias</t>
  </si>
  <si>
    <t>SEGURIDAD SOCIAL</t>
  </si>
  <si>
    <t xml:space="preserve">     Seguro Colectivo</t>
  </si>
  <si>
    <t xml:space="preserve">     Pensiones</t>
  </si>
  <si>
    <t xml:space="preserve">     Medicina Familiar</t>
  </si>
  <si>
    <t xml:space="preserve">     Riesgos Profesionales</t>
  </si>
  <si>
    <t>APORTES SENA</t>
  </si>
  <si>
    <t>OTROS APORTES</t>
  </si>
  <si>
    <t xml:space="preserve">     Aporte Ordinario</t>
  </si>
  <si>
    <t xml:space="preserve">    F.I.C</t>
  </si>
  <si>
    <t xml:space="preserve">    I.C.B.F</t>
  </si>
  <si>
    <t xml:space="preserve">    Subsidio Familiar</t>
  </si>
  <si>
    <t>VALOR REAL DEL SALARIO</t>
  </si>
  <si>
    <t>A</t>
  </si>
  <si>
    <t>C</t>
  </si>
  <si>
    <t>E</t>
  </si>
  <si>
    <t>BASE</t>
  </si>
  <si>
    <t>Nota 4</t>
  </si>
  <si>
    <t>(52 Sem x 48 Hr)+8Hr</t>
  </si>
  <si>
    <t>365 x 8 Hhr</t>
  </si>
  <si>
    <t>2920 Hr-((52 Dom + 18 Fiestas + 3 Permisos) x 8 Hr)</t>
  </si>
  <si>
    <t>A/B</t>
  </si>
  <si>
    <t>A/C</t>
  </si>
  <si>
    <t>A/D</t>
  </si>
  <si>
    <t>A- Anual con Subsidio de Transporte</t>
  </si>
  <si>
    <t>B- Horas Calendario Anuales</t>
  </si>
  <si>
    <t>C- Horas Laborales Anuales</t>
  </si>
  <si>
    <t>D- Horas Habiles Anuales</t>
  </si>
  <si>
    <t>E- Valor Hora Calendario</t>
  </si>
  <si>
    <t>F- Valor Hora Laboral</t>
  </si>
  <si>
    <t>G- Valor Hora Efectiva</t>
  </si>
  <si>
    <t>A- Salario Minimo Legal</t>
  </si>
  <si>
    <t>B- Auxilio de Transporte</t>
  </si>
  <si>
    <t>C- Total Mensual</t>
  </si>
  <si>
    <t>D-  Anual (A/30x365)</t>
  </si>
  <si>
    <t>E-  Anual con Subsidio de Transporte</t>
  </si>
  <si>
    <t xml:space="preserve">      Subsidio de Transporte Anual</t>
  </si>
  <si>
    <t xml:space="preserve">CUADRILLA "AA" (Albañileria) </t>
  </si>
  <si>
    <t>Jornal Ayudante</t>
  </si>
  <si>
    <t>Valor Real del Jornal</t>
  </si>
  <si>
    <t>Jornal Oficial</t>
  </si>
  <si>
    <t>Valor Total Hr Oficial</t>
  </si>
  <si>
    <t>Valor Total Hr Ayudante</t>
  </si>
  <si>
    <t>Valor Dia Cuadrilla</t>
  </si>
  <si>
    <t>Valor Hr Cuadrilla</t>
  </si>
  <si>
    <t>Salida Electrica</t>
  </si>
  <si>
    <t>1.2 Minimos</t>
  </si>
  <si>
    <t>2.1 Minimos</t>
  </si>
  <si>
    <t xml:space="preserve">CUADRILLA "BB" (Instalaciones) </t>
  </si>
  <si>
    <t xml:space="preserve">CUADRILLA "CC" (Pintura) </t>
  </si>
  <si>
    <t xml:space="preserve">CUADRILLA "DD" (Carpinterias) </t>
  </si>
  <si>
    <t xml:space="preserve">CUADRILLA "EE" (Cableado Estructural) </t>
  </si>
  <si>
    <t>1.55 Hr AA</t>
  </si>
  <si>
    <t>2- CALCULO DE SOBRECOSTO POR HORAS EFECTIVAS TRABAJADAS-OBREROS CON UN SALARIO MINIMO TRABAJADO</t>
  </si>
  <si>
    <t xml:space="preserve">NOTAS: </t>
  </si>
  <si>
    <t>1.- Subsidio de transporte solo se paga hasta sueldos de 2 salarios minimos mensules legales vigentes.</t>
  </si>
  <si>
    <t>3.- Porcentajes solo son validos para actividades de construccion. Para otros empleados se debe utilizar 30 dias de cesantia y 2.2% (promedio para empresas de bajo riesgo).</t>
  </si>
  <si>
    <t>2.- Subsidio de transporte anual = Subsidio mensual / 30 x (365 dias-18 fiestas - 3 permisos- 15 dias vacaciones).</t>
  </si>
  <si>
    <t>5.- El crecimiento promedio del PIB entre 2005 y 2006 fue superior al 4%y por ello la cotizacion a pensiones por parte del patrono durante 2009 debe aumentar al 12%, segun lo dispuesto por la ley 297 del 2003.</t>
  </si>
  <si>
    <t>Los factores de sobrecostos se utilizan para valorizar el tiempo efectivo que un obrero dedica a su labor y refleja el costo del tiempo durante el cual no esta trabajando pero si esta devengando.</t>
  </si>
  <si>
    <t>Si se toma como base la hora calendario, se incrementa 24.57% para obtener la hora efectiva.</t>
  </si>
  <si>
    <t>Si se toma como base la hora laboral, se incrementa 6.83% para obtener la hora efectiva.</t>
  </si>
  <si>
    <t>Jornal = sueldo mensual x 12 meses / 365 dias.</t>
  </si>
  <si>
    <t xml:space="preserve">CUADRILLA "EE" (CABLEADO ESTRUCTURAL) </t>
  </si>
  <si>
    <t>ANTISOL ROJO (16KG)</t>
  </si>
  <si>
    <t>PORCELANATO .60X.60 DE PRIMERA CALIDAD</t>
  </si>
  <si>
    <t>PUNTILLA CON CABEZA 2" 159UN/LB</t>
  </si>
  <si>
    <t>LAMINA ONDULADA ASBESTO CEMENTO  No. 6 AREA UTIL 1.479 M2</t>
  </si>
  <si>
    <t>ACERO DE Ø3/8 CORRUGADA</t>
  </si>
  <si>
    <t>ACERO DE Ø1/2 CORRUGADA</t>
  </si>
  <si>
    <t>ACERO DE Ø5/8 CORRUGADA</t>
  </si>
  <si>
    <t>ACERO DE Ø3/4 CORRUGADA</t>
  </si>
  <si>
    <t>TABLÓN VITRIFICADO  .25  X .25</t>
  </si>
  <si>
    <t>LADRILLO A LA VISTA .07X.09X.25 CORAL 56 M2</t>
  </si>
  <si>
    <t>LADRILLO A LA VISTA .07X.09X.25 ESFUMADO 56 M2</t>
  </si>
  <si>
    <t>PERFIL U ALUMINIO 3/8 X 3/8</t>
  </si>
  <si>
    <t>ESQUINERO DE ALUMINIO 6.00ML</t>
  </si>
  <si>
    <t>TOLUA</t>
  </si>
  <si>
    <t>ALGARROBILLO 4"X2"X3.00MT</t>
  </si>
  <si>
    <t>TABLA 1''X12"X3.00MT ALGARROBILLO</t>
  </si>
  <si>
    <t>ALGARROBILLO 2"X2"X3.00MT</t>
  </si>
  <si>
    <t>ADAPTADOR MACHO PVC PRESION DE 3/4"</t>
  </si>
  <si>
    <t>ADAPTADOR HEMBRA PVC PRESION DE 1/2"</t>
  </si>
  <si>
    <t>ADAPTADOR MACHO PVC PRESION DE 1/2"</t>
  </si>
  <si>
    <t>ADAPTADOR HEMBRA PVC PRESION DE 1"</t>
  </si>
  <si>
    <t>ADAPTADOR MACHO PVC PRESION DE 1"</t>
  </si>
  <si>
    <t>ABARCO</t>
  </si>
  <si>
    <t>TABLA 1''X12"X3.00MT TOLUA</t>
  </si>
  <si>
    <t>ACERO DE Ø1/4 CORRUGADA</t>
  </si>
  <si>
    <t>ACERO DE Ø3/4 LISO</t>
  </si>
  <si>
    <t>I</t>
  </si>
  <si>
    <t>II</t>
  </si>
  <si>
    <t>III</t>
  </si>
  <si>
    <t>IV</t>
  </si>
  <si>
    <t>V</t>
  </si>
  <si>
    <t>VI</t>
  </si>
  <si>
    <t>VII</t>
  </si>
  <si>
    <t>VIII</t>
  </si>
  <si>
    <t>RIEL PAVIMENTO 3ML</t>
  </si>
  <si>
    <t>TRANSPORTE MATERIAL</t>
  </si>
  <si>
    <t>TORNILLO FIJADOR CANALETA</t>
  </si>
  <si>
    <t>DISOLVENTE THINNER CORRIENTE</t>
  </si>
  <si>
    <t>CERRADURA YALE DE SOBREPONER</t>
  </si>
  <si>
    <t>CONCOLOR 5 KG BLANCO NACAR O SIMILAR</t>
  </si>
  <si>
    <t>PLATINA DE 1 1/2" x1/4"-20X20CM</t>
  </si>
  <si>
    <t>VENTANA 744 ANOLOCK-VIDRIO BRONCE UN CUERPO SUPERIOR PROYECTANTE Y UN CUERPO INFERIOR FIJO .50X1.20</t>
  </si>
  <si>
    <t>VENTANA 744 ANOLOCK-VIDRIO BRONCE DOS NAVES FIJAS Y DOS CORREDIZAS 2.00X1.20</t>
  </si>
  <si>
    <t>VENTANA 744 ANOLOCK-VIDRIO BRONCE DOS NAVES FIJAS Y DOS CORREDIZAS 2.00X2.00</t>
  </si>
  <si>
    <t>VENTANA 744 ANOLOCK-VIDRIO BRONCE UNA NAVE FIJA Y UNA CORREDIZA 2.00X2.00</t>
  </si>
  <si>
    <t>VENTANA 744 ANOLOCK-VIDRIO BRONCE DOS NAVES BATIENTES 2.00X2.00</t>
  </si>
  <si>
    <t>TABLA 1''X4"X3.00MT ALGARROBILLO</t>
  </si>
  <si>
    <t>TABLA 1''X10"X3.00MT ALGARROBILLO</t>
  </si>
  <si>
    <t>ICOPOR 1 CM/DENS.20/1.24X.62</t>
  </si>
  <si>
    <t>PERFIL U DE ALUMINIO 3/8 X 3/8</t>
  </si>
  <si>
    <t xml:space="preserve">CONCOLOR BLANCO NACAR 5 KG PORCELANATO </t>
  </si>
  <si>
    <t>OMEGAS</t>
  </si>
  <si>
    <t>ANGULOS</t>
  </si>
  <si>
    <t>SUPERMASTIK</t>
  </si>
  <si>
    <t>CTE</t>
  </si>
  <si>
    <t>CINTA X75</t>
  </si>
  <si>
    <t>PRINCIPALES</t>
  </si>
  <si>
    <t>TORNILLOS</t>
  </si>
  <si>
    <t>TORNILLOS CORTOS</t>
  </si>
  <si>
    <t>LAMINA SUPERBOARD #8 2.44X1.22</t>
  </si>
  <si>
    <t>LAMINA SUPERBOARD #6 2.44X1.22</t>
  </si>
  <si>
    <t>METRO CUBICO</t>
  </si>
  <si>
    <t>CANTIDAD DE ARENA, CEMENTO, BALASTO Y RESISTENCIAS QUE SE OBTIENEN</t>
  </si>
  <si>
    <t>MEZCLA</t>
  </si>
  <si>
    <t>CEMENTO</t>
  </si>
  <si>
    <t>BALASTO</t>
  </si>
  <si>
    <t>AGUA LITROS</t>
  </si>
  <si>
    <t>A LOS 24 DIAS</t>
  </si>
  <si>
    <t>KILOS</t>
  </si>
  <si>
    <t>SACOS</t>
  </si>
  <si>
    <t>Agr. Hum.</t>
  </si>
  <si>
    <t>Agr. Sec.</t>
  </si>
  <si>
    <t>KG/CM2</t>
  </si>
  <si>
    <t>LB/IN2</t>
  </si>
  <si>
    <t>1.2.2</t>
  </si>
  <si>
    <t>8.5</t>
  </si>
  <si>
    <t>1. 2. 2 1/2</t>
  </si>
  <si>
    <t>7.5</t>
  </si>
  <si>
    <t>0.600</t>
  </si>
  <si>
    <t>0.760</t>
  </si>
  <si>
    <t>1. 2. 3</t>
  </si>
  <si>
    <t>0.555</t>
  </si>
  <si>
    <t>0.835</t>
  </si>
  <si>
    <t>1. 2. 3 1/2</t>
  </si>
  <si>
    <t>6.5</t>
  </si>
  <si>
    <t>0.515</t>
  </si>
  <si>
    <t>0.900</t>
  </si>
  <si>
    <t>1. 2. 4</t>
  </si>
  <si>
    <t>0.475</t>
  </si>
  <si>
    <t>0.950</t>
  </si>
  <si>
    <t>1. 2 1/2. 4</t>
  </si>
  <si>
    <t>5.5</t>
  </si>
  <si>
    <t>0.830</t>
  </si>
  <si>
    <t>1. 2 1/2. 4 1/2</t>
  </si>
  <si>
    <t>5.25</t>
  </si>
  <si>
    <t>0.520</t>
  </si>
  <si>
    <t>0.940</t>
  </si>
  <si>
    <t>1. 3. 3</t>
  </si>
  <si>
    <t>0.715</t>
  </si>
  <si>
    <t>1. 3. 4</t>
  </si>
  <si>
    <t>0.625</t>
  </si>
  <si>
    <t>0.825</t>
  </si>
  <si>
    <t>1. 3. 5</t>
  </si>
  <si>
    <t>0.975</t>
  </si>
  <si>
    <t>1. 3. 6</t>
  </si>
  <si>
    <t>0.500</t>
  </si>
  <si>
    <t>1. 4. 7</t>
  </si>
  <si>
    <t>3.5</t>
  </si>
  <si>
    <t>1. 4. 8</t>
  </si>
  <si>
    <t>3.25</t>
  </si>
  <si>
    <t>0.655</t>
  </si>
  <si>
    <t xml:space="preserve">LLAVE TERMINAL 97722 GRIVAL O SIMILAR DE JARDÍN </t>
  </si>
  <si>
    <t>UNIÓN PVC SANIT 1 1/2</t>
  </si>
  <si>
    <t>CODO 90° 1/4 CXC SANITARIO 1 1/2</t>
  </si>
  <si>
    <t>TUBO PVC SANITARIO 1 1/2</t>
  </si>
  <si>
    <t xml:space="preserve">LADRILLO 9X19X30 </t>
  </si>
  <si>
    <t>ACERO DE Ø1 CORRUGADA</t>
  </si>
  <si>
    <t>CONCRETO 1:2:3 ELABORADO EN OBRA-3.000PSI CLASE D</t>
  </si>
  <si>
    <t>CEDRO</t>
  </si>
  <si>
    <t>ROBLE</t>
  </si>
  <si>
    <t>VR. UNITARIO</t>
  </si>
  <si>
    <t>ANALISIS BASICOS</t>
  </si>
  <si>
    <t>MATERIALES BASICOS</t>
  </si>
  <si>
    <t>LISTADO DE MATERIALES-VALLEDUPAR</t>
  </si>
  <si>
    <t>CARRETO</t>
  </si>
  <si>
    <t>LLAVE PASO R/WHITE 1/2</t>
  </si>
  <si>
    <t>LLAVE PASO R/WHITE 3/4 O SIMILAR</t>
  </si>
  <si>
    <t>FLOTADOR Ø  3/4" EN BRONCE</t>
  </si>
  <si>
    <t>SIKA 101 BLANCO (10KG)</t>
  </si>
  <si>
    <t>SIKA 101 GRIS (10KG)</t>
  </si>
  <si>
    <t>PERFIL PARAL PARA MUROS EN DRY-WALL</t>
  </si>
  <si>
    <t>RELLENO GRANULAR-SUB-BASE</t>
  </si>
  <si>
    <t>RELLENO GRANULAR-BASE</t>
  </si>
  <si>
    <t>SECADOR DE MANOS ELECTRICO</t>
  </si>
  <si>
    <t>BARRAS DE SEGURIDAD, PARA MINUSVALIDOS LONG. .75MT, ACABADO CRMADO EN ACERO INOXIDABLE</t>
  </si>
  <si>
    <t>UNIÓN  3/4" PR</t>
  </si>
  <si>
    <t>EQUIPO DE TOPOGRAFIA (INCLUYE TRANSITO, NIVEL Y COMPLEMENTARIOS)</t>
  </si>
  <si>
    <t>TABLA 1''X8"X3.00MT ALGARROBILLO</t>
  </si>
  <si>
    <t>TUBO PRESIÓN /41 PVC 8</t>
  </si>
  <si>
    <t>LUBRICANTE 500GR PARA PVC</t>
  </si>
  <si>
    <t>BASE EN ARENA Y ATRAQUE EN GRAVA PARA TUBERIA DE 8 Y 10¨, ANCHO MINIMO ,80-ESPESOR ARENA DOS CAPAS DE ,10CM Y GRAVA IGUAL AL DIAMETRO DEL TUBO</t>
  </si>
  <si>
    <t>Diámetro de la tubería Ancho de zanja (m)</t>
  </si>
  <si>
    <t>75 a 200 mm (3" a 8")                                            0,60</t>
  </si>
  <si>
    <t>250 y 300 mm (10" y 12")                                     0,70</t>
  </si>
  <si>
    <t>375 y 400 mm (15" y 16")                                     0,80</t>
  </si>
  <si>
    <t>450 mm (18")                                                           0,90</t>
  </si>
  <si>
    <t>500 y 525 mm (20" y 21")                                     1,00</t>
  </si>
  <si>
    <t>675 mm (27")                                                           1,20</t>
  </si>
  <si>
    <t>750 mm (30")                                                           1,30</t>
  </si>
  <si>
    <t>825 mm (33")                                                           1,40</t>
  </si>
  <si>
    <t>900 mm (36")                                                           1,50</t>
  </si>
  <si>
    <t>1000 mm (40")                                                         1,80</t>
  </si>
  <si>
    <t>En redes de Gas:</t>
  </si>
  <si>
    <t>Para diámetros mayores a los contemplados en estas tabla, el ancho de la zanja será igual al</t>
  </si>
  <si>
    <t>diámetro exterior de la tubería más 0,40 m a cada lado. Para las domiciliarias de acueducto y</t>
  </si>
  <si>
    <t>gas se utilizará un ancho de zanja de 0,40 m.</t>
  </si>
  <si>
    <t>El ancho de las excavaciones se incrementará cuando se requiera entibado de acuerdo con el</t>
  </si>
  <si>
    <t>espesor determinado para éste.</t>
  </si>
  <si>
    <t>Cuando se presenten derrumbes la Interventoría definirá el tipo de cimentación a utilizar de</t>
  </si>
  <si>
    <t>acuerdo con las nuevas condiciones de la zanja.</t>
  </si>
  <si>
    <t>1.1.2. Profundidad de las Zanjas. Las zanjas para la colocación de las tuberías de redes de</t>
  </si>
  <si>
    <t>servicios tendrán las profundidades indicadas en los planos, incluyendo las requeridas para la</t>
  </si>
  <si>
    <t>cimentación. Cuando en la ejecución de las zanjas se emplee equipo mecánico, las</t>
  </si>
  <si>
    <t>excavaciones se llevarán hasta una cota de 0,20 m por encima de la indicada en los planos.</t>
  </si>
  <si>
    <t>Se excavará el resto por medios manuales y en forma cuidadosa, para no alterar el suelo de</t>
  </si>
  <si>
    <t>fundación y nivelar el fondo de la excavación, de tal manera que la distribución de esfuerzos</t>
  </si>
  <si>
    <t>sea uniforme en la superficie de apoyo del tubo y evitar que éste quede sometido a esfuerzos</t>
  </si>
  <si>
    <t>de flexión.</t>
  </si>
  <si>
    <t>Si los materiales encontrados a las cotas especificadas de colocación de las tuberías no son</t>
  </si>
  <si>
    <t>aptos para la instalación de las mismas, la excavación se llevará hasta la profundidad indicada</t>
  </si>
  <si>
    <t>por la Interventoría, quien también definirá el material de apoyo a utilizar. Esta sobreexcavación</t>
  </si>
  <si>
    <t>y entresuelo se medirán y pagarán de acuerdo con los ítems correspondientes.</t>
  </si>
  <si>
    <t>Las excavaciones en roca se llevarán hasta una cota de por lo menos 0,10 m por debajo de la</t>
  </si>
  <si>
    <t>indicada en los planos, el volumen adicional excavado se llenará con material seleccionado que</t>
  </si>
  <si>
    <t>sirva de apoyo uniforme y adecuado. Los precios de estas actividades se pagarán en los ítems</t>
  </si>
  <si>
    <t>respectivos.</t>
  </si>
  <si>
    <t>20 mm a 180 mm                                                     0,40</t>
  </si>
  <si>
    <t>200 m a 315 mm                                                       0,60</t>
  </si>
  <si>
    <t xml:space="preserve">DILATACION DE BRONCE </t>
  </si>
  <si>
    <t>CODO 90° PRESIÓN PVC 2</t>
  </si>
  <si>
    <t>UNIÓN PRESIÓN PVC 2</t>
  </si>
  <si>
    <t>TUBO PRESIÓN /21 PVC 2</t>
  </si>
  <si>
    <t>PLASTOCRETE DM-250GR X 50KG DE CEMENTO</t>
  </si>
  <si>
    <t>FORMALETA PARA MUROS DE CONTENCION DOS CARAS</t>
  </si>
  <si>
    <t xml:space="preserve"> MARCO METALICO DILAT. CAL 18 CON BISAGRA PARA HOJA DE MADERA , INCL. ANTICORROSIVO</t>
  </si>
  <si>
    <t>TAPA Y MARCO PARA REGISTRO ELECTRICO O SANITARIO 0.60X0.60, EN ANGULO 3/16X1 1/2" EN TAPA Y MARCO, INCL. VARILLAS DE 6MM Y ANTICORROSIVO</t>
  </si>
  <si>
    <t>HOJA EN LAMINA COLD ROLLED 1.00X2.00 CAL.18, INCLUYE ANTICORROSIVO-SUB-CONTRATO</t>
  </si>
  <si>
    <t>ACERO DE REFUERZO PDR-40</t>
  </si>
  <si>
    <t>PUNTILLA CON CABEZA 3/4 a 1"</t>
  </si>
  <si>
    <t>PUNTILLA CON CABEZA 1 1/ 2 a 3 1/2"</t>
  </si>
  <si>
    <t>BASE EN ARENA Y ATRAQUE EN GRAVA PARA TUBERIA DE 4 Y 6¨, ANCHO MINIMO ,60-ESPESOR ARENA DOS CAPAS DE ,10CM Y GRAVA IGUAL AL  DIAMETRO DEL TUBO</t>
  </si>
  <si>
    <t>PLASTOCRETE DM X 4,5KG</t>
  </si>
  <si>
    <t>0.31mm</t>
  </si>
  <si>
    <t>0.35mm</t>
  </si>
  <si>
    <t>0.45mm</t>
  </si>
  <si>
    <t>0.60mm</t>
  </si>
  <si>
    <t>0.70mm</t>
  </si>
  <si>
    <t>0.90mm</t>
  </si>
  <si>
    <t>1.20mm</t>
  </si>
  <si>
    <t>1.50mm</t>
  </si>
  <si>
    <t>1.90mm</t>
  </si>
  <si>
    <t>Calibre 14</t>
  </si>
  <si>
    <t>Calibre16</t>
  </si>
  <si>
    <t>Calibre 18</t>
  </si>
  <si>
    <t>Calibre 20</t>
  </si>
  <si>
    <t>Calibre 22</t>
  </si>
  <si>
    <t>Calibre 24</t>
  </si>
  <si>
    <t>Calibre 26</t>
  </si>
  <si>
    <t>Calibre 29</t>
  </si>
  <si>
    <t>Calibre 30</t>
  </si>
  <si>
    <t>Calibre 31</t>
  </si>
  <si>
    <t>0.27mm</t>
  </si>
  <si>
    <t>PULGADAS</t>
  </si>
  <si>
    <t>MILIMETROS</t>
  </si>
  <si>
    <t>EQUIVALENCIAS</t>
  </si>
  <si>
    <t>1/8"</t>
  </si>
  <si>
    <t>3/16"</t>
  </si>
  <si>
    <t>1/4"</t>
  </si>
  <si>
    <t>CINTA X90</t>
  </si>
  <si>
    <t>TORNILLOS 6MM</t>
  </si>
  <si>
    <t>TORNILLOS 8MM</t>
  </si>
  <si>
    <t>MASILLA TEFLON</t>
  </si>
  <si>
    <t>LAMINA DRY-WALL PLANO IMPORTADA 1/2 1.22 X 2.44</t>
  </si>
  <si>
    <t>LAMINA DRY-WALL PLANO NACIONAL 1/2 1.22 X 2.44</t>
  </si>
  <si>
    <t>CONCRETO PREMEZCLADO PUESTO EN OBRA MR 42</t>
  </si>
  <si>
    <t>LAMINA DRY-WALL PLANO IMPORTADA RH RESISTENTE A LA HUMEDAD 1/2 1.22 X 2.44</t>
  </si>
  <si>
    <t>km</t>
  </si>
  <si>
    <t xml:space="preserve">ACERO DE Ø1/4 CORRUGADA </t>
  </si>
  <si>
    <t>CODO 90°  1/4 CXC SANITARIO 4</t>
  </si>
  <si>
    <t>TRITURADO 3/4</t>
  </si>
  <si>
    <t>Pueblo Bello</t>
  </si>
  <si>
    <t>CONCRETO 2.000 PSI 140 Kg/Cm2</t>
  </si>
  <si>
    <t>CONCRETO 2.500 PSI 175 Kg/Cm2</t>
  </si>
  <si>
    <t>Vr Sin Bombeo</t>
  </si>
  <si>
    <t>CONCRETO 3.000 PSI 175 Kg/Cm2</t>
  </si>
  <si>
    <t>Plastico</t>
  </si>
  <si>
    <t>Bombeable</t>
  </si>
  <si>
    <t xml:space="preserve">Acelerado 3 Dias </t>
  </si>
  <si>
    <t>Total con bombeo</t>
  </si>
  <si>
    <t>CONCRETO 3.500 PSI 245 Kg/Cm2</t>
  </si>
  <si>
    <t>CONCRETO 4.000 PSI 280 Kg/Cm2</t>
  </si>
  <si>
    <t>CONCRETO 4.500 PSI 315 Kg/Cm2</t>
  </si>
  <si>
    <t>CONCRETO 5000 PSI 350 Kg/Cm2</t>
  </si>
  <si>
    <t>MARTILLO DEMOLEDOR ELECTRICO (HILTI)</t>
  </si>
  <si>
    <t xml:space="preserve">CONCRETO 1:3:6 ELABORADO EN OBRA  de  1.700 </t>
  </si>
  <si>
    <t xml:space="preserve">CONCRETO 1:3:5 ELABORADO EN OBRA  de  2.000 </t>
  </si>
  <si>
    <t>600 mm (24")                                                           1,10</t>
  </si>
  <si>
    <t>Volqueta a mano</t>
  </si>
  <si>
    <t>ESMALTE SINTET</t>
  </si>
  <si>
    <t xml:space="preserve">LIJA MASILLA </t>
  </si>
  <si>
    <t>TUBO PVC AGUAS NEGRAS 30" Novafor</t>
  </si>
  <si>
    <t>CONCRETO 1:1.5:1.5 ELABORADO EN OBRA- 4.000 PSI</t>
  </si>
  <si>
    <t>ANGULO 6M 2-1/2 * 1/4</t>
  </si>
  <si>
    <t>ANGULO 6M 2'' * 1/4</t>
  </si>
  <si>
    <t>ANGULO 6M 2'' * 1/8</t>
  </si>
  <si>
    <t>ALAMBRE GALV BWG 10</t>
  </si>
  <si>
    <t>SOLDADURA PVC PAVCO 1/4</t>
  </si>
  <si>
    <t>LIMPIADOR REMOV. 1/4 PAVCO.</t>
  </si>
  <si>
    <t>CODO SANITARIO PVC CXC DE 45° DE 6"</t>
  </si>
  <si>
    <t>TUBO PVC AGUAS NEGRAS 8" Novafor de pavco  200 MM</t>
  </si>
  <si>
    <t>TUBO PVC AGUAS NEGRAS 10" Novafor  250 MM</t>
  </si>
  <si>
    <t>TUBO PVC AGUAS NEGRAS 12" Novafor  315 MM</t>
  </si>
  <si>
    <t>TUBO PVC AGUAS NEGRAS 14" Novafor  355MM</t>
  </si>
  <si>
    <t>TUBO PVC AGUAS NEGRAS 16" Novafor  400 MM</t>
  </si>
  <si>
    <t>TUBO PVC AGUAS NEGRAS 20" Novafor  500 MM</t>
  </si>
  <si>
    <t>BAJANTE X 3 MTS PVC PAVCO. B.S</t>
  </si>
  <si>
    <t>SIKA SET NC X 230 KLS</t>
  </si>
  <si>
    <t>SIKA MERULEX I.F.S X 3 KLOS</t>
  </si>
  <si>
    <t>Longi</t>
  </si>
  <si>
    <t>PEGACOR  GRIS  10 Kg</t>
  </si>
  <si>
    <t>PUNTILLA EL CABALLO 2 1/2" X 11 CC</t>
  </si>
  <si>
    <t>TUBERIA  RDE 21  DE 3/4"</t>
  </si>
  <si>
    <t xml:space="preserve">Puesto en obra Valledupar </t>
  </si>
  <si>
    <t>GRAVILLA FINA 1/2"</t>
  </si>
  <si>
    <t xml:space="preserve">ARENA LAVADA CANTERA </t>
  </si>
  <si>
    <t>MOTONIVELADORA</t>
  </si>
  <si>
    <t xml:space="preserve">MR  41 </t>
  </si>
  <si>
    <t>CONCRETO EL DORADO FEBRERO -  2.013</t>
  </si>
  <si>
    <t>Fuera de V/dupar $800,00 Km/ M3</t>
  </si>
  <si>
    <t>Valor en cantera  el Dorado</t>
  </si>
  <si>
    <t xml:space="preserve">TRITURADO  </t>
  </si>
  <si>
    <t xml:space="preserve">TUBO PVC SANITARIO 6" </t>
  </si>
  <si>
    <t>TUBO PVC AGUAS NEGRAS 6" Novafor de pavco  160 MM</t>
  </si>
  <si>
    <t>ALAMBRE NEGRO No.17 kG</t>
  </si>
  <si>
    <t>CINTA SEGURIDAD DE 75 MM X 100 MTS</t>
  </si>
  <si>
    <t>Enero 2.015</t>
  </si>
  <si>
    <t>Invias</t>
  </si>
  <si>
    <t>PEGAPLUS PORCELANATO BLANCO X 25 KLS</t>
  </si>
  <si>
    <t>ENCHAPE EGEO BLANCO 25 X 35</t>
  </si>
  <si>
    <t xml:space="preserve">CALCULO DE CUADRILLAS </t>
  </si>
  <si>
    <t>PIRLAN BRONCE 1" * 3.00 ML</t>
  </si>
  <si>
    <t xml:space="preserve">PIRLAN ALUMINIO 1 1/2"* 6,00 ML </t>
  </si>
  <si>
    <t>SOPM</t>
  </si>
  <si>
    <t>ANALISIS DE PRECIOS UNITARIOS BASICO-VALLEDUPAR</t>
  </si>
  <si>
    <t>FORMALETA METALICA COLUMNA CIRCULAR  Ø .2 A .3 LONG. 3.00MT</t>
  </si>
  <si>
    <t>FORMALETA METALICA COLUMNA CIRCULAR Ø .4 A .5 LONG. 3.00MT</t>
  </si>
  <si>
    <t>FORMALETA METALICA COLUMNA CIRCULAR Ø .6 LONG. 3.00MT</t>
  </si>
  <si>
    <t>FORMALETA METALICA COLUMNA CUADRADA HASTA .40 X .40 LONG. 2.90MT</t>
  </si>
  <si>
    <t>Índice de precios al consumidor (IPC)</t>
  </si>
  <si>
    <t>Índice y variación porcentual mensual, año corrido y anual</t>
  </si>
  <si>
    <t>Información disponible desde julio de 1954</t>
  </si>
  <si>
    <t>base: diciembre 2008 = 100</t>
  </si>
  <si>
    <t>Año</t>
  </si>
  <si>
    <t>Mes</t>
  </si>
  <si>
    <t>IPC</t>
  </si>
  <si>
    <t>Variación mensual (%)</t>
  </si>
  <si>
    <t>Variación año corrido (%)</t>
  </si>
  <si>
    <t>Variación anual (%)</t>
  </si>
  <si>
    <t>Julio</t>
  </si>
  <si>
    <t>0,03770</t>
  </si>
  <si>
    <t>Agosto</t>
  </si>
  <si>
    <t>0,03742</t>
  </si>
  <si>
    <t>-0,76%</t>
  </si>
  <si>
    <t>Septiembre</t>
  </si>
  <si>
    <t>0,03690</t>
  </si>
  <si>
    <t>-1,37%</t>
  </si>
  <si>
    <t>-2,12%</t>
  </si>
  <si>
    <t>Octubre</t>
  </si>
  <si>
    <t>0,03703</t>
  </si>
  <si>
    <t>0,34%</t>
  </si>
  <si>
    <t>-1,79%</t>
  </si>
  <si>
    <t>Noviembre</t>
  </si>
  <si>
    <t>0,03713</t>
  </si>
  <si>
    <t>0,27%</t>
  </si>
  <si>
    <t>-1,52%</t>
  </si>
  <si>
    <t>Diciembre</t>
  </si>
  <si>
    <t>0,03733</t>
  </si>
  <si>
    <t>0,54%</t>
  </si>
  <si>
    <t>-1,00%</t>
  </si>
  <si>
    <t>Enero</t>
  </si>
  <si>
    <t>0,03726</t>
  </si>
  <si>
    <t>-0,17%</t>
  </si>
  <si>
    <t>Febrero</t>
  </si>
  <si>
    <t>0,03724</t>
  </si>
  <si>
    <t>-0,07%</t>
  </si>
  <si>
    <t>-0,23%</t>
  </si>
  <si>
    <t>Marzo</t>
  </si>
  <si>
    <t>0,03739</t>
  </si>
  <si>
    <t>0,40%</t>
  </si>
  <si>
    <t>0,17%</t>
  </si>
  <si>
    <t>Abril</t>
  </si>
  <si>
    <t>0,03765</t>
  </si>
  <si>
    <t>0,70%</t>
  </si>
  <si>
    <t>0,87%</t>
  </si>
  <si>
    <t>Mayo</t>
  </si>
  <si>
    <t>0,03749</t>
  </si>
  <si>
    <t>-0,43%</t>
  </si>
  <si>
    <t>0,43%</t>
  </si>
  <si>
    <t>Junio</t>
  </si>
  <si>
    <t>0,03746</t>
  </si>
  <si>
    <t>0,37%</t>
  </si>
  <si>
    <t>0,03738</t>
  </si>
  <si>
    <t>0,13%</t>
  </si>
  <si>
    <t>-0,87%</t>
  </si>
  <si>
    <t>0,03741</t>
  </si>
  <si>
    <t>0,10%</t>
  </si>
  <si>
    <t>0,23%</t>
  </si>
  <si>
    <t>-0,01%</t>
  </si>
  <si>
    <t>0,03721</t>
  </si>
  <si>
    <t>-0,53%</t>
  </si>
  <si>
    <t>-0,30%</t>
  </si>
  <si>
    <t>0,84%</t>
  </si>
  <si>
    <t>0,03731</t>
  </si>
  <si>
    <t>-0,04%</t>
  </si>
  <si>
    <t>0,77%</t>
  </si>
  <si>
    <t>0,03766</t>
  </si>
  <si>
    <t>0,94%</t>
  </si>
  <si>
    <t>0,90%</t>
  </si>
  <si>
    <t>1,44%</t>
  </si>
  <si>
    <t>0,03808</t>
  </si>
  <si>
    <t>1,12%</t>
  </si>
  <si>
    <t>2,03%</t>
  </si>
  <si>
    <t>0,03805</t>
  </si>
  <si>
    <t>-0,10%</t>
  </si>
  <si>
    <t>2,10%</t>
  </si>
  <si>
    <t>0,03820</t>
  </si>
  <si>
    <t>0,39%</t>
  </si>
  <si>
    <t>0,29%</t>
  </si>
  <si>
    <t>2,57%</t>
  </si>
  <si>
    <t>0,03855</t>
  </si>
  <si>
    <t>0,91%</t>
  </si>
  <si>
    <t>1,21%</t>
  </si>
  <si>
    <t>3,10%</t>
  </si>
  <si>
    <t>0,03879</t>
  </si>
  <si>
    <t>0,65%</t>
  </si>
  <si>
    <t>1,86%</t>
  </si>
  <si>
    <t>3,04%</t>
  </si>
  <si>
    <t>0,03908</t>
  </si>
  <si>
    <t>0,74%</t>
  </si>
  <si>
    <t>2,62%</t>
  </si>
  <si>
    <t>4,25%</t>
  </si>
  <si>
    <t>0,03944</t>
  </si>
  <si>
    <t>0,92%</t>
  </si>
  <si>
    <t>3,56%</t>
  </si>
  <si>
    <t>5,28%</t>
  </si>
  <si>
    <t>0,03975</t>
  </si>
  <si>
    <t>0,79%</t>
  </si>
  <si>
    <t>4,38%</t>
  </si>
  <si>
    <t>6,36%</t>
  </si>
  <si>
    <t>0,03957</t>
  </si>
  <si>
    <t>-0,47%</t>
  </si>
  <si>
    <t>3,89%</t>
  </si>
  <si>
    <t>5,76%</t>
  </si>
  <si>
    <t>0,03992</t>
  </si>
  <si>
    <t>0,88%</t>
  </si>
  <si>
    <t>4,81%</t>
  </si>
  <si>
    <t>7,26%</t>
  </si>
  <si>
    <t>0,04041</t>
  </si>
  <si>
    <t>1,25%</t>
  </si>
  <si>
    <t>6,11%</t>
  </si>
  <si>
    <t>8,31%</t>
  </si>
  <si>
    <t>0,04099</t>
  </si>
  <si>
    <t>1,42%</t>
  </si>
  <si>
    <t>7,62%</t>
  </si>
  <si>
    <t>8,83%</t>
  </si>
  <si>
    <t>0,04110</t>
  </si>
  <si>
    <t>7,91%</t>
  </si>
  <si>
    <t>0,04158</t>
  </si>
  <si>
    <t>1,18%</t>
  </si>
  <si>
    <t>9,30%</t>
  </si>
  <si>
    <t>0,04213</t>
  </si>
  <si>
    <t>1,32%</t>
  </si>
  <si>
    <t>2,52%</t>
  </si>
  <si>
    <t>10,30%</t>
  </si>
  <si>
    <t>0,04287</t>
  </si>
  <si>
    <t>1,74%</t>
  </si>
  <si>
    <t>4,30%</t>
  </si>
  <si>
    <t>11,21%</t>
  </si>
  <si>
    <t>0,04382</t>
  </si>
  <si>
    <t>2,24%</t>
  </si>
  <si>
    <t>6,64%</t>
  </si>
  <si>
    <t>12,97%</t>
  </si>
  <si>
    <t>0,04439</t>
  </si>
  <si>
    <t>1,28%</t>
  </si>
  <si>
    <t>8,00%</t>
  </si>
  <si>
    <t>13,58%</t>
  </si>
  <si>
    <t>0,04620</t>
  </si>
  <si>
    <t>4,10%</t>
  </si>
  <si>
    <t>12,43%</t>
  </si>
  <si>
    <t>17,15%</t>
  </si>
  <si>
    <t>0,04746</t>
  </si>
  <si>
    <t>2,72%</t>
  </si>
  <si>
    <t>15,49%</t>
  </si>
  <si>
    <t>19,39%</t>
  </si>
  <si>
    <t>0,04805</t>
  </si>
  <si>
    <t>1,23%</t>
  </si>
  <si>
    <t>16,91%</t>
  </si>
  <si>
    <t>21,43%</t>
  </si>
  <si>
    <t>0,04827</t>
  </si>
  <si>
    <t>0,46%</t>
  </si>
  <si>
    <t>17,45%</t>
  </si>
  <si>
    <t>20,93%</t>
  </si>
  <si>
    <t>0,04897</t>
  </si>
  <si>
    <t>19,15%</t>
  </si>
  <si>
    <t>21,17%</t>
  </si>
  <si>
    <t>0,04912</t>
  </si>
  <si>
    <t>0,31%</t>
  </si>
  <si>
    <t>19,51%</t>
  </si>
  <si>
    <t>19,84%</t>
  </si>
  <si>
    <t>0,04960</t>
  </si>
  <si>
    <t>0,99%</t>
  </si>
  <si>
    <t>20,69%</t>
  </si>
  <si>
    <t>0,04968</t>
  </si>
  <si>
    <t>0,15%</t>
  </si>
  <si>
    <t>19,46%</t>
  </si>
  <si>
    <t>0,04974</t>
  </si>
  <si>
    <t>0,12%</t>
  </si>
  <si>
    <t>0,28%</t>
  </si>
  <si>
    <t>18,05%</t>
  </si>
  <si>
    <t>0,05052</t>
  </si>
  <si>
    <t>1,58%</t>
  </si>
  <si>
    <t>17,86%</t>
  </si>
  <si>
    <t>0,05138</t>
  </si>
  <si>
    <t>1,70%</t>
  </si>
  <si>
    <t>3,59%</t>
  </si>
  <si>
    <t>17,24%</t>
  </si>
  <si>
    <t>0,05240</t>
  </si>
  <si>
    <t>1,99%</t>
  </si>
  <si>
    <t>5,65%</t>
  </si>
  <si>
    <t>18,06%</t>
  </si>
  <si>
    <t>0,05263</t>
  </si>
  <si>
    <t>6,10%</t>
  </si>
  <si>
    <t>13,90%</t>
  </si>
  <si>
    <t>0,05268</t>
  </si>
  <si>
    <t>0,09%</t>
  </si>
  <si>
    <t>6,20%</t>
  </si>
  <si>
    <t>10,99%</t>
  </si>
  <si>
    <t>0,05308</t>
  </si>
  <si>
    <t>0,76%</t>
  </si>
  <si>
    <t>7,00%</t>
  </si>
  <si>
    <t>10,47%</t>
  </si>
  <si>
    <t>0,05316</t>
  </si>
  <si>
    <t>0,16%</t>
  </si>
  <si>
    <t>7,18%</t>
  </si>
  <si>
    <t>10,14%</t>
  </si>
  <si>
    <t>0,05334</t>
  </si>
  <si>
    <t>0,33%</t>
  </si>
  <si>
    <t>7,53%</t>
  </si>
  <si>
    <t>8,92%</t>
  </si>
  <si>
    <t>0,05331</t>
  </si>
  <si>
    <t>-0,05%</t>
  </si>
  <si>
    <t>7,48%</t>
  </si>
  <si>
    <t>8,54%</t>
  </si>
  <si>
    <t>0,05356</t>
  </si>
  <si>
    <t>0,47%</t>
  </si>
  <si>
    <t>7,98%</t>
  </si>
  <si>
    <t>0,05438</t>
  </si>
  <si>
    <t>1,54%</t>
  </si>
  <si>
    <t>9,47%</t>
  </si>
  <si>
    <t>0,05488</t>
  </si>
  <si>
    <t>2,47%</t>
  </si>
  <si>
    <t>10,34%</t>
  </si>
  <si>
    <t>0,05512</t>
  </si>
  <si>
    <t>2,91%</t>
  </si>
  <si>
    <t>9,09%</t>
  </si>
  <si>
    <t>0,05599</t>
  </si>
  <si>
    <t>4,54%</t>
  </si>
  <si>
    <t>8,96%</t>
  </si>
  <si>
    <t>0,05640</t>
  </si>
  <si>
    <t>0,73%</t>
  </si>
  <si>
    <t>5,30%</t>
  </si>
  <si>
    <t>0,05677</t>
  </si>
  <si>
    <t>0,66%</t>
  </si>
  <si>
    <t>6,00%</t>
  </si>
  <si>
    <t>7,87%</t>
  </si>
  <si>
    <t>0,05711</t>
  </si>
  <si>
    <t>0,59%</t>
  </si>
  <si>
    <t>6,63%</t>
  </si>
  <si>
    <t>8,41%</t>
  </si>
  <si>
    <t>0,05721</t>
  </si>
  <si>
    <t>6,81%</t>
  </si>
  <si>
    <t>7,78%</t>
  </si>
  <si>
    <t>0,05701</t>
  </si>
  <si>
    <t>-0,35%</t>
  </si>
  <si>
    <t>6,44%</t>
  </si>
  <si>
    <t>7,23%</t>
  </si>
  <si>
    <t>0,05714</t>
  </si>
  <si>
    <t>0,24%</t>
  </si>
  <si>
    <t>6,69%</t>
  </si>
  <si>
    <t>7,14%</t>
  </si>
  <si>
    <t>0,05727</t>
  </si>
  <si>
    <t>0,22%</t>
  </si>
  <si>
    <t>6,92%</t>
  </si>
  <si>
    <t>7,42%</t>
  </si>
  <si>
    <t>0,05774</t>
  </si>
  <si>
    <t>0,83%</t>
  </si>
  <si>
    <t>7,81%</t>
  </si>
  <si>
    <t>0,05793</t>
  </si>
  <si>
    <t>0,32%</t>
  </si>
  <si>
    <t>6,52%</t>
  </si>
  <si>
    <t>0,05775</t>
  </si>
  <si>
    <t>0,02%</t>
  </si>
  <si>
    <t>5,24%</t>
  </si>
  <si>
    <t>0,05850</t>
  </si>
  <si>
    <t>1,29%</t>
  </si>
  <si>
    <t>6,14%</t>
  </si>
  <si>
    <t>0,05906</t>
  </si>
  <si>
    <t>0,96%</t>
  </si>
  <si>
    <t>2,29%</t>
  </si>
  <si>
    <t>5,49%</t>
  </si>
  <si>
    <t>0,05951</t>
  </si>
  <si>
    <t>3,06%</t>
  </si>
  <si>
    <t>5,52%</t>
  </si>
  <si>
    <t>0,05957</t>
  </si>
  <si>
    <t>3,17%</t>
  </si>
  <si>
    <t>4,93%</t>
  </si>
  <si>
    <t>0,05984</t>
  </si>
  <si>
    <t>3,64%</t>
  </si>
  <si>
    <t>4,79%</t>
  </si>
  <si>
    <t>0,06004</t>
  </si>
  <si>
    <t>3,99%</t>
  </si>
  <si>
    <t>4,96%</t>
  </si>
  <si>
    <t>0,06018</t>
  </si>
  <si>
    <t>4,23%</t>
  </si>
  <si>
    <t>5,57%</t>
  </si>
  <si>
    <t>0,06064</t>
  </si>
  <si>
    <t>5,02%</t>
  </si>
  <si>
    <t>6,12%</t>
  </si>
  <si>
    <t>0,06135</t>
  </si>
  <si>
    <t>1,17%</t>
  </si>
  <si>
    <t>6,25%</t>
  </si>
  <si>
    <t>7,13%</t>
  </si>
  <si>
    <t>0,06199</t>
  </si>
  <si>
    <t>1,04%</t>
  </si>
  <si>
    <t>7,35%</t>
  </si>
  <si>
    <t>0,06232</t>
  </si>
  <si>
    <t>7,59%</t>
  </si>
  <si>
    <t>0,06258</t>
  </si>
  <si>
    <t>0,42%</t>
  </si>
  <si>
    <t>8,36%</t>
  </si>
  <si>
    <t>0,06359</t>
  </si>
  <si>
    <t>1,61%</t>
  </si>
  <si>
    <t>2,59%</t>
  </si>
  <si>
    <t>8,70%</t>
  </si>
  <si>
    <t>0,06489</t>
  </si>
  <si>
    <t>2,04%</t>
  </si>
  <si>
    <t>4,68%</t>
  </si>
  <si>
    <t>9,87%</t>
  </si>
  <si>
    <t>0,06560</t>
  </si>
  <si>
    <t>1,10%</t>
  </si>
  <si>
    <t>5,83%</t>
  </si>
  <si>
    <t>10,23%</t>
  </si>
  <si>
    <t>0,06569</t>
  </si>
  <si>
    <t>5,97%</t>
  </si>
  <si>
    <t>10,27%</t>
  </si>
  <si>
    <t>0,06585</t>
  </si>
  <si>
    <t>6,23%</t>
  </si>
  <si>
    <t>10,03%</t>
  </si>
  <si>
    <t>0,06509</t>
  </si>
  <si>
    <t>-1,16%</t>
  </si>
  <si>
    <t>5,00%</t>
  </si>
  <si>
    <t>8,40%</t>
  </si>
  <si>
    <t>0,06467</t>
  </si>
  <si>
    <t>-0,63%</t>
  </si>
  <si>
    <t>4,34%</t>
  </si>
  <si>
    <t>7,47%</t>
  </si>
  <si>
    <t>0,06477</t>
  </si>
  <si>
    <t>4,50%</t>
  </si>
  <si>
    <t>0,06511</t>
  </si>
  <si>
    <t>0,52%</t>
  </si>
  <si>
    <t>5,04%</t>
  </si>
  <si>
    <t>6,13%</t>
  </si>
  <si>
    <t>0,06554</t>
  </si>
  <si>
    <t>0,67%</t>
  </si>
  <si>
    <t>5,74%</t>
  </si>
  <si>
    <t>0,06583</t>
  </si>
  <si>
    <t>0,44%</t>
  </si>
  <si>
    <t>5,63%</t>
  </si>
  <si>
    <t>0,06589</t>
  </si>
  <si>
    <t>0,53%</t>
  </si>
  <si>
    <t>5,29%</t>
  </si>
  <si>
    <t>0,06648</t>
  </si>
  <si>
    <t>0,89%</t>
  </si>
  <si>
    <t>0,06726</t>
  </si>
  <si>
    <t>3,66%</t>
  </si>
  <si>
    <t>0,06732</t>
  </si>
  <si>
    <t>2,63%</t>
  </si>
  <si>
    <t>0,06737</t>
  </si>
  <si>
    <t>0,07%</t>
  </si>
  <si>
    <t>2,79%</t>
  </si>
  <si>
    <t>0,06802</t>
  </si>
  <si>
    <t>3,78%</t>
  </si>
  <si>
    <t>3,30%</t>
  </si>
  <si>
    <t>0,06805</t>
  </si>
  <si>
    <t>0,04%</t>
  </si>
  <si>
    <t>3,82%</t>
  </si>
  <si>
    <t>4,55%</t>
  </si>
  <si>
    <t>0,06846</t>
  </si>
  <si>
    <t>0,60%</t>
  </si>
  <si>
    <t>4,44%</t>
  </si>
  <si>
    <t>5,85%</t>
  </si>
  <si>
    <t>0,06867</t>
  </si>
  <si>
    <t>4,76%</t>
  </si>
  <si>
    <t>6,01%</t>
  </si>
  <si>
    <t>0,06912</t>
  </si>
  <si>
    <t>5,45%</t>
  </si>
  <si>
    <t>6,15%</t>
  </si>
  <si>
    <t>0,06968</t>
  </si>
  <si>
    <t>0,81%</t>
  </si>
  <si>
    <t>6,30%</t>
  </si>
  <si>
    <t>0,07228</t>
  </si>
  <si>
    <t>3,74%</t>
  </si>
  <si>
    <t>9,79%</t>
  </si>
  <si>
    <t>0,07666</t>
  </si>
  <si>
    <t>6,06%</t>
  </si>
  <si>
    <t>16,34%</t>
  </si>
  <si>
    <t>0,08063</t>
  </si>
  <si>
    <t>5,18%</t>
  </si>
  <si>
    <t>15,73%</t>
  </si>
  <si>
    <t>21,29%</t>
  </si>
  <si>
    <t>0,08413</t>
  </si>
  <si>
    <t>20,75%</t>
  </si>
  <si>
    <t>25,08%</t>
  </si>
  <si>
    <t>0,08518</t>
  </si>
  <si>
    <t>1,24%</t>
  </si>
  <si>
    <t>22,25%</t>
  </si>
  <si>
    <t>26,52%</t>
  </si>
  <si>
    <t>0,08707</t>
  </si>
  <si>
    <t>2,22%</t>
  </si>
  <si>
    <t>24,97%</t>
  </si>
  <si>
    <t>29,24%</t>
  </si>
  <si>
    <t>0,08774</t>
  </si>
  <si>
    <t>25,93%</t>
  </si>
  <si>
    <t>28,99%</t>
  </si>
  <si>
    <t>0,08797</t>
  </si>
  <si>
    <t>0,26%</t>
  </si>
  <si>
    <t>26,25%</t>
  </si>
  <si>
    <t>29,28%</t>
  </si>
  <si>
    <t>0,08887</t>
  </si>
  <si>
    <t>1,03%</t>
  </si>
  <si>
    <t>27,56%</t>
  </si>
  <si>
    <t>29,83%</t>
  </si>
  <si>
    <t>0,09033</t>
  </si>
  <si>
    <t>1,64%</t>
  </si>
  <si>
    <t>29,65%</t>
  </si>
  <si>
    <t>31,55%</t>
  </si>
  <si>
    <t>0,09223</t>
  </si>
  <si>
    <t>32,37%</t>
  </si>
  <si>
    <t>33,44%</t>
  </si>
  <si>
    <t>0,09309</t>
  </si>
  <si>
    <t>0,93%</t>
  </si>
  <si>
    <t>33,60%</t>
  </si>
  <si>
    <t>0,09444</t>
  </si>
  <si>
    <t>1,46%</t>
  </si>
  <si>
    <t>30,67%</t>
  </si>
  <si>
    <t>0,09497</t>
  </si>
  <si>
    <t>0,55%</t>
  </si>
  <si>
    <t>2,02%</t>
  </si>
  <si>
    <t>23,88%</t>
  </si>
  <si>
    <t>0,09717</t>
  </si>
  <si>
    <t>2,32%</t>
  </si>
  <si>
    <t>4,39%</t>
  </si>
  <si>
    <t>20,51%</t>
  </si>
  <si>
    <t>0,09942</t>
  </si>
  <si>
    <t>18,18%</t>
  </si>
  <si>
    <t>0,10258</t>
  </si>
  <si>
    <t>10,20%</t>
  </si>
  <si>
    <t>20,43%</t>
  </si>
  <si>
    <t>0,10412</t>
  </si>
  <si>
    <t>1,51%</t>
  </si>
  <si>
    <t>11,86%</t>
  </si>
  <si>
    <t>19,58%</t>
  </si>
  <si>
    <t>0,10325</t>
  </si>
  <si>
    <t>-0,84%</t>
  </si>
  <si>
    <t>10,92%</t>
  </si>
  <si>
    <t>17,67%</t>
  </si>
  <si>
    <t>0,10171</t>
  </si>
  <si>
    <t>-1,49%</t>
  </si>
  <si>
    <t>9,27%</t>
  </si>
  <si>
    <t>15,63%</t>
  </si>
  <si>
    <t>0,10105</t>
  </si>
  <si>
    <t>-0,65%</t>
  </si>
  <si>
    <t>8,56%</t>
  </si>
  <si>
    <t>13,70%</t>
  </si>
  <si>
    <t>0,10028</t>
  </si>
  <si>
    <t>-0,77%</t>
  </si>
  <si>
    <t>7,73%</t>
  </si>
  <si>
    <t>11,01%</t>
  </si>
  <si>
    <t>0,10110</t>
  </si>
  <si>
    <t>0,82%</t>
  </si>
  <si>
    <t>8,61%</t>
  </si>
  <si>
    <t>9,62%</t>
  </si>
  <si>
    <t>0,10127</t>
  </si>
  <si>
    <t>8,80%</t>
  </si>
  <si>
    <t>0,10271</t>
  </si>
  <si>
    <t>1,41%</t>
  </si>
  <si>
    <t>8,75%</t>
  </si>
  <si>
    <t>-0,97%</t>
  </si>
  <si>
    <t>7,10%</t>
  </si>
  <si>
    <t>0,10315</t>
  </si>
  <si>
    <t>1,85%</t>
  </si>
  <si>
    <t>6,16%</t>
  </si>
  <si>
    <t>0,10496</t>
  </si>
  <si>
    <t>1,75%</t>
  </si>
  <si>
    <t>0,10627</t>
  </si>
  <si>
    <t>3,60%</t>
  </si>
  <si>
    <t>0,10789</t>
  </si>
  <si>
    <t>1,52%</t>
  </si>
  <si>
    <t>6,53%</t>
  </si>
  <si>
    <t>3,61%</t>
  </si>
  <si>
    <t>0,10797</t>
  </si>
  <si>
    <t>0,08%</t>
  </si>
  <si>
    <t>6,61%</t>
  </si>
  <si>
    <t>4,57%</t>
  </si>
  <si>
    <t>0,10819</t>
  </si>
  <si>
    <t>0,21%</t>
  </si>
  <si>
    <t>6,83%</t>
  </si>
  <si>
    <t>6,37%</t>
  </si>
  <si>
    <t>0,10919</t>
  </si>
  <si>
    <t>8,05%</t>
  </si>
  <si>
    <t>0,11154</t>
  </si>
  <si>
    <t>2,16%</t>
  </si>
  <si>
    <t>11,23%</t>
  </si>
  <si>
    <t>0,11310</t>
  </si>
  <si>
    <t>1,40%</t>
  </si>
  <si>
    <t>11,67%</t>
  </si>
  <si>
    <t>0,11590</t>
  </si>
  <si>
    <t>2,48%</t>
  </si>
  <si>
    <t>14,44%</t>
  </si>
  <si>
    <t>0,11739</t>
  </si>
  <si>
    <t>14,30%</t>
  </si>
  <si>
    <t>0,11890</t>
  </si>
  <si>
    <t>16,90%</t>
  </si>
  <si>
    <t>0,12181</t>
  </si>
  <si>
    <t>2,45%</t>
  </si>
  <si>
    <t>5,10%</t>
  </si>
  <si>
    <t>18,09%</t>
  </si>
  <si>
    <t>0,12544</t>
  </si>
  <si>
    <t>2,98%</t>
  </si>
  <si>
    <t>8,23%</t>
  </si>
  <si>
    <t>0,12691</t>
  </si>
  <si>
    <t>9,50%</t>
  </si>
  <si>
    <t>19,42%</t>
  </si>
  <si>
    <t>0,12683</t>
  </si>
  <si>
    <t>-0,06%</t>
  </si>
  <si>
    <t>9,43%</t>
  </si>
  <si>
    <t>17,56%</t>
  </si>
  <si>
    <t>0,12695</t>
  </si>
  <si>
    <t>9,54%</t>
  </si>
  <si>
    <t>17,58%</t>
  </si>
  <si>
    <t>0,12663</t>
  </si>
  <si>
    <t>-0,26%</t>
  </si>
  <si>
    <t>9,26%</t>
  </si>
  <si>
    <t>17,04%</t>
  </si>
  <si>
    <t>0,12801</t>
  </si>
  <si>
    <t>1,09%</t>
  </si>
  <si>
    <t>10,45%</t>
  </si>
  <si>
    <t>0,12939</t>
  </si>
  <si>
    <t>1,08%</t>
  </si>
  <si>
    <t>11,64%</t>
  </si>
  <si>
    <t>16,00%</t>
  </si>
  <si>
    <t>0,12973</t>
  </si>
  <si>
    <t>11,93%</t>
  </si>
  <si>
    <t>14,70%</t>
  </si>
  <si>
    <t>0,13081</t>
  </si>
  <si>
    <t>12,86%</t>
  </si>
  <si>
    <t>0,13149</t>
  </si>
  <si>
    <t>12,01%</t>
  </si>
  <si>
    <t>0,13209</t>
  </si>
  <si>
    <t>0,45%</t>
  </si>
  <si>
    <t>0,98%</t>
  </si>
  <si>
    <t>11,09%</t>
  </si>
  <si>
    <t>0,13354</t>
  </si>
  <si>
    <t>2,08%</t>
  </si>
  <si>
    <t>0,13406</t>
  </si>
  <si>
    <t>6,87%</t>
  </si>
  <si>
    <t>0,13490</t>
  </si>
  <si>
    <t>0,63%</t>
  </si>
  <si>
    <t>3,13%</t>
  </si>
  <si>
    <t>0,13728</t>
  </si>
  <si>
    <t>1,76%</t>
  </si>
  <si>
    <t>4,95%</t>
  </si>
  <si>
    <t>8,24%</t>
  </si>
  <si>
    <t>0,13749</t>
  </si>
  <si>
    <t>5,11%</t>
  </si>
  <si>
    <t>8,30%</t>
  </si>
  <si>
    <t>0,13727</t>
  </si>
  <si>
    <t>-0,16%</t>
  </si>
  <si>
    <t>4,94%</t>
  </si>
  <si>
    <t>0,13774</t>
  </si>
  <si>
    <t>7,60%</t>
  </si>
  <si>
    <t>0,13881</t>
  </si>
  <si>
    <t>0,78%</t>
  </si>
  <si>
    <t>7,28%</t>
  </si>
  <si>
    <t>0,13958</t>
  </si>
  <si>
    <t>0,56%</t>
  </si>
  <si>
    <t>6,71%</t>
  </si>
  <si>
    <t>0,14019</t>
  </si>
  <si>
    <t>7,17%</t>
  </si>
  <si>
    <t>0,14159</t>
  </si>
  <si>
    <t>7,68%</t>
  </si>
  <si>
    <t>0,14157</t>
  </si>
  <si>
    <t>0,14307</t>
  </si>
  <si>
    <t>1,05%</t>
  </si>
  <si>
    <t>2,05%</t>
  </si>
  <si>
    <t>0,14542</t>
  </si>
  <si>
    <t>3,73%</t>
  </si>
  <si>
    <t>8,48%</t>
  </si>
  <si>
    <t>0,14639</t>
  </si>
  <si>
    <t>4,42%</t>
  </si>
  <si>
    <t>8,52%</t>
  </si>
  <si>
    <t>0,14695</t>
  </si>
  <si>
    <t>0,38%</t>
  </si>
  <si>
    <t>4,82%</t>
  </si>
  <si>
    <t>7,04%</t>
  </si>
  <si>
    <t>0,14812</t>
  </si>
  <si>
    <t>0,80%</t>
  </si>
  <si>
    <t>5,66%</t>
  </si>
  <si>
    <t>0,14777</t>
  </si>
  <si>
    <t>-0,24%</t>
  </si>
  <si>
    <t>5,41%</t>
  </si>
  <si>
    <t>7,65%</t>
  </si>
  <si>
    <t>0,14797</t>
  </si>
  <si>
    <t>5,55%</t>
  </si>
  <si>
    <t>7,43%</t>
  </si>
  <si>
    <t>0,14848</t>
  </si>
  <si>
    <t>0,35%</t>
  </si>
  <si>
    <t>5,91%</t>
  </si>
  <si>
    <t>6,97%</t>
  </si>
  <si>
    <t>0,14951</t>
  </si>
  <si>
    <t>6,65%</t>
  </si>
  <si>
    <t>7,12%</t>
  </si>
  <si>
    <t>0,14932</t>
  </si>
  <si>
    <t>-0,13%</t>
  </si>
  <si>
    <t>6,51%</t>
  </si>
  <si>
    <t>0,15108</t>
  </si>
  <si>
    <t>0,15065</t>
  </si>
  <si>
    <t>-0,29%</t>
  </si>
  <si>
    <t>6,41%</t>
  </si>
  <si>
    <t>0,15189</t>
  </si>
  <si>
    <t>1,72%</t>
  </si>
  <si>
    <t>6,17%</t>
  </si>
  <si>
    <t>0,15441</t>
  </si>
  <si>
    <t>1,66%</t>
  </si>
  <si>
    <t>3,41%</t>
  </si>
  <si>
    <t>6,18%</t>
  </si>
  <si>
    <t>0,15579</t>
  </si>
  <si>
    <t>6,42%</t>
  </si>
  <si>
    <t>0,15662</t>
  </si>
  <si>
    <t>4,89%</t>
  </si>
  <si>
    <t>6,58%</t>
  </si>
  <si>
    <t>0,15724</t>
  </si>
  <si>
    <t>5,31%</t>
  </si>
  <si>
    <t>0,15783</t>
  </si>
  <si>
    <t>5,70%</t>
  </si>
  <si>
    <t>0,15885</t>
  </si>
  <si>
    <t>6,39%</t>
  </si>
  <si>
    <t>0,16091</t>
  </si>
  <si>
    <t>7,76%</t>
  </si>
  <si>
    <t>8,37%</t>
  </si>
  <si>
    <t>0,16131</t>
  </si>
  <si>
    <t>0,25%</t>
  </si>
  <si>
    <t>8,04%</t>
  </si>
  <si>
    <t>7,89%</t>
  </si>
  <si>
    <t>0,16220</t>
  </si>
  <si>
    <t>8,63%</t>
  </si>
  <si>
    <t>0,00%</t>
  </si>
  <si>
    <t>7,36%</t>
  </si>
  <si>
    <t>0,16223</t>
  </si>
  <si>
    <t>7,69%</t>
  </si>
  <si>
    <t>0,16361</t>
  </si>
  <si>
    <t>0,85%</t>
  </si>
  <si>
    <t>7,72%</t>
  </si>
  <si>
    <t>0,16588</t>
  </si>
  <si>
    <t>1,39%</t>
  </si>
  <si>
    <t>2,27%</t>
  </si>
  <si>
    <t>0,16671</t>
  </si>
  <si>
    <t>0,50%</t>
  </si>
  <si>
    <t>2,78%</t>
  </si>
  <si>
    <t>7,01%</t>
  </si>
  <si>
    <t>0,16847</t>
  </si>
  <si>
    <t>3,87%</t>
  </si>
  <si>
    <t>7,56%</t>
  </si>
  <si>
    <t>0,16894</t>
  </si>
  <si>
    <t>4,16%</t>
  </si>
  <si>
    <t>7,44%</t>
  </si>
  <si>
    <t>0,16797</t>
  </si>
  <si>
    <t>-0,58%</t>
  </si>
  <si>
    <t>6,43%</t>
  </si>
  <si>
    <t>0,16919</t>
  </si>
  <si>
    <t>4,31%</t>
  </si>
  <si>
    <t>0,16930</t>
  </si>
  <si>
    <t>5,22%</t>
  </si>
  <si>
    <t>0,17119</t>
  </si>
  <si>
    <t>0,17287</t>
  </si>
  <si>
    <t>0,17560</t>
  </si>
  <si>
    <t>8,26%</t>
  </si>
  <si>
    <t>0,17708</t>
  </si>
  <si>
    <t>2,43%</t>
  </si>
  <si>
    <t>9,15%</t>
  </si>
  <si>
    <t>0,17884</t>
  </si>
  <si>
    <t>3,45%</t>
  </si>
  <si>
    <t>0,18210</t>
  </si>
  <si>
    <t>1,83%</t>
  </si>
  <si>
    <t>5,34%</t>
  </si>
  <si>
    <t>9,78%</t>
  </si>
  <si>
    <t>0,18428</t>
  </si>
  <si>
    <t>1,20%</t>
  </si>
  <si>
    <t>6,60%</t>
  </si>
  <si>
    <t>10,54%</t>
  </si>
  <si>
    <t>0,18531</t>
  </si>
  <si>
    <t>7,20%</t>
  </si>
  <si>
    <t>10,00%</t>
  </si>
  <si>
    <t>0,18785</t>
  </si>
  <si>
    <t>1,37%</t>
  </si>
  <si>
    <t>8,67%</t>
  </si>
  <si>
    <t>11,19%</t>
  </si>
  <si>
    <t>0,18986</t>
  </si>
  <si>
    <t>1,07%</t>
  </si>
  <si>
    <t>9,83%</t>
  </si>
  <si>
    <t>13,03%</t>
  </si>
  <si>
    <t>0,19142</t>
  </si>
  <si>
    <t>10,73%</t>
  </si>
  <si>
    <t>13,14%</t>
  </si>
  <si>
    <t>0,19411</t>
  </si>
  <si>
    <t>12,28%</t>
  </si>
  <si>
    <t>14,65%</t>
  </si>
  <si>
    <t>0,19619</t>
  </si>
  <si>
    <t>13,49%</t>
  </si>
  <si>
    <t>14,60%</t>
  </si>
  <si>
    <t>0,19713</t>
  </si>
  <si>
    <t>0,48%</t>
  </si>
  <si>
    <t>14,03%</t>
  </si>
  <si>
    <t>0,19931</t>
  </si>
  <si>
    <t>13,50%</t>
  </si>
  <si>
    <t>0,20160</t>
  </si>
  <si>
    <t>1,15%</t>
  </si>
  <si>
    <t>13,84%</t>
  </si>
  <si>
    <t>0,20357</t>
  </si>
  <si>
    <t>3,27%</t>
  </si>
  <si>
    <t>13,83%</t>
  </si>
  <si>
    <t>0,20661</t>
  </si>
  <si>
    <t>1,49%</t>
  </si>
  <si>
    <t>13,46%</t>
  </si>
  <si>
    <t>0,20827</t>
  </si>
  <si>
    <t>13,02%</t>
  </si>
  <si>
    <t>0,21046</t>
  </si>
  <si>
    <t>6,76%</t>
  </si>
  <si>
    <t>13,57%</t>
  </si>
  <si>
    <t>0,21292</t>
  </si>
  <si>
    <t>8,01%</t>
  </si>
  <si>
    <t>13,34%</t>
  </si>
  <si>
    <t>0,21436</t>
  </si>
  <si>
    <t>0,68%</t>
  </si>
  <si>
    <t>8,74%</t>
  </si>
  <si>
    <t>12,90%</t>
  </si>
  <si>
    <t>0,21746</t>
  </si>
  <si>
    <t>1,45%</t>
  </si>
  <si>
    <t>10,31%</t>
  </si>
  <si>
    <t>13,60%</t>
  </si>
  <si>
    <t>0,22174</t>
  </si>
  <si>
    <t>1,97%</t>
  </si>
  <si>
    <t>12,48%</t>
  </si>
  <si>
    <t>14,24%</t>
  </si>
  <si>
    <t>0,22426</t>
  </si>
  <si>
    <t>1,13%</t>
  </si>
  <si>
    <t>13,76%</t>
  </si>
  <si>
    <t>14,31%</t>
  </si>
  <si>
    <t>0,22471</t>
  </si>
  <si>
    <t>0,20%</t>
  </si>
  <si>
    <t>13,99%</t>
  </si>
  <si>
    <t>0,22711</t>
  </si>
  <si>
    <t>13,95%</t>
  </si>
  <si>
    <t>0,23171</t>
  </si>
  <si>
    <t>3,11%</t>
  </si>
  <si>
    <t>14,94%</t>
  </si>
  <si>
    <t>0,23972</t>
  </si>
  <si>
    <t>3,46%</t>
  </si>
  <si>
    <t>6,68%</t>
  </si>
  <si>
    <t>17,75%</t>
  </si>
  <si>
    <t>0,24812</t>
  </si>
  <si>
    <t>3,51%</t>
  </si>
  <si>
    <t>10,42%</t>
  </si>
  <si>
    <t>20,09%</t>
  </si>
  <si>
    <t>0,25555</t>
  </si>
  <si>
    <t>2,99%</t>
  </si>
  <si>
    <t>13,72%</t>
  </si>
  <si>
    <t>22,70%</t>
  </si>
  <si>
    <t>0,26049</t>
  </si>
  <si>
    <t>1,93%</t>
  </si>
  <si>
    <t>15,92%</t>
  </si>
  <si>
    <t>23,77%</t>
  </si>
  <si>
    <t>0,26567</t>
  </si>
  <si>
    <t>18,23%</t>
  </si>
  <si>
    <t>24,78%</t>
  </si>
  <si>
    <t>0,26459</t>
  </si>
  <si>
    <t>-0,41%</t>
  </si>
  <si>
    <t>23,44%</t>
  </si>
  <si>
    <t>0,26825</t>
  </si>
  <si>
    <t>1,38%</t>
  </si>
  <si>
    <t>19,37%</t>
  </si>
  <si>
    <t>23,36%</t>
  </si>
  <si>
    <t>0,26973</t>
  </si>
  <si>
    <t>20,03%</t>
  </si>
  <si>
    <t>21,64%</t>
  </si>
  <si>
    <t>0,27558</t>
  </si>
  <si>
    <t>2,17%</t>
  </si>
  <si>
    <t>22,64%</t>
  </si>
  <si>
    <t>22,89%</t>
  </si>
  <si>
    <t>0,27883</t>
  </si>
  <si>
    <t>24,08%</t>
  </si>
  <si>
    <t>0,28679</t>
  </si>
  <si>
    <t>2,85%</t>
  </si>
  <si>
    <t>26,28%</t>
  </si>
  <si>
    <t>0,29406</t>
  </si>
  <si>
    <t>2,54%</t>
  </si>
  <si>
    <t>5,46%</t>
  </si>
  <si>
    <t>26,91%</t>
  </si>
  <si>
    <t>0,30373</t>
  </si>
  <si>
    <t>3,29%</t>
  </si>
  <si>
    <t>8,93%</t>
  </si>
  <si>
    <t>26,70%</t>
  </si>
  <si>
    <t>0,31198</t>
  </si>
  <si>
    <t>11,89%</t>
  </si>
  <si>
    <t>25,73%</t>
  </si>
  <si>
    <t>0,31567</t>
  </si>
  <si>
    <t>1,19%</t>
  </si>
  <si>
    <t>13,21%</t>
  </si>
  <si>
    <t>23,53%</t>
  </si>
  <si>
    <t>0,31897</t>
  </si>
  <si>
    <t>14,39%</t>
  </si>
  <si>
    <t>22,45%</t>
  </si>
  <si>
    <t>0,32200</t>
  </si>
  <si>
    <t>0,95%</t>
  </si>
  <si>
    <t>15,48%</t>
  </si>
  <si>
    <t>21,20%</t>
  </si>
  <si>
    <t>0,32297</t>
  </si>
  <si>
    <t>0,30%</t>
  </si>
  <si>
    <t>15,83%</t>
  </si>
  <si>
    <t>22,06%</t>
  </si>
  <si>
    <t>0,32796</t>
  </si>
  <si>
    <t>1,55%</t>
  </si>
  <si>
    <t>17,62%</t>
  </si>
  <si>
    <t>22,26%</t>
  </si>
  <si>
    <t>0,34175</t>
  </si>
  <si>
    <t>4,20%</t>
  </si>
  <si>
    <t>22,56%</t>
  </si>
  <si>
    <t>0,34565</t>
  </si>
  <si>
    <t>1,14%</t>
  </si>
  <si>
    <t>23,96%</t>
  </si>
  <si>
    <t>25,42%</t>
  </si>
  <si>
    <t>0,35231</t>
  </si>
  <si>
    <t>26,35%</t>
  </si>
  <si>
    <t>0,36240</t>
  </si>
  <si>
    <t>2,86%</t>
  </si>
  <si>
    <t>26,36%</t>
  </si>
  <si>
    <t>0,36844</t>
  </si>
  <si>
    <t>1,67%</t>
  </si>
  <si>
    <t>4,58%</t>
  </si>
  <si>
    <t>25,29%</t>
  </si>
  <si>
    <t>0,37855</t>
  </si>
  <si>
    <t>2,74%</t>
  </si>
  <si>
    <t>7,45%</t>
  </si>
  <si>
    <t>24,63%</t>
  </si>
  <si>
    <t>0,38805</t>
  </si>
  <si>
    <t>2,51%</t>
  </si>
  <si>
    <t>10,15%</t>
  </si>
  <si>
    <t>24,39%</t>
  </si>
  <si>
    <t>0,39515</t>
  </si>
  <si>
    <t>12,16%</t>
  </si>
  <si>
    <t>25,18%</t>
  </si>
  <si>
    <t>0,39806</t>
  </si>
  <si>
    <t>12,99%</t>
  </si>
  <si>
    <t>24,80%</t>
  </si>
  <si>
    <t>0,40044</t>
  </si>
  <si>
    <t>13,66%</t>
  </si>
  <si>
    <t>24,36%</t>
  </si>
  <si>
    <t>23,99%</t>
  </si>
  <si>
    <t>0,40586</t>
  </si>
  <si>
    <t>1,35%</t>
  </si>
  <si>
    <t>15,20%</t>
  </si>
  <si>
    <t>23,75%</t>
  </si>
  <si>
    <t>0,40980</t>
  </si>
  <si>
    <t>0,97%</t>
  </si>
  <si>
    <t>16,32%</t>
  </si>
  <si>
    <t>19,91%</t>
  </si>
  <si>
    <t>0,41219</t>
  </si>
  <si>
    <t>0,58%</t>
  </si>
  <si>
    <t>17,00%</t>
  </si>
  <si>
    <t>19,25%</t>
  </si>
  <si>
    <t>0,41492</t>
  </si>
  <si>
    <t>17,77%</t>
  </si>
  <si>
    <t>0,42442</t>
  </si>
  <si>
    <t>17,11%</t>
  </si>
  <si>
    <t>0,43422</t>
  </si>
  <si>
    <t>2,31%</t>
  </si>
  <si>
    <t>4,65%</t>
  </si>
  <si>
    <t>0,44337</t>
  </si>
  <si>
    <t>2,11%</t>
  </si>
  <si>
    <t>6,86%</t>
  </si>
  <si>
    <t>17,12%</t>
  </si>
  <si>
    <t>0,45149</t>
  </si>
  <si>
    <t>8,81%</t>
  </si>
  <si>
    <t>16,35%</t>
  </si>
  <si>
    <t>0,45714</t>
  </si>
  <si>
    <t>10,18%</t>
  </si>
  <si>
    <t>15,69%</t>
  </si>
  <si>
    <t>0,46864</t>
  </si>
  <si>
    <t>12,95%</t>
  </si>
  <si>
    <t>17,73%</t>
  </si>
  <si>
    <t>0,48085</t>
  </si>
  <si>
    <t>2,61%</t>
  </si>
  <si>
    <t>15,89%</t>
  </si>
  <si>
    <t>20,08%</t>
  </si>
  <si>
    <t>0,48781</t>
  </si>
  <si>
    <t>17,57%</t>
  </si>
  <si>
    <t>21,82%</t>
  </si>
  <si>
    <t>0,49622</t>
  </si>
  <si>
    <t>19,60%</t>
  </si>
  <si>
    <t>22,27%</t>
  </si>
  <si>
    <t>0,50423</t>
  </si>
  <si>
    <t>21,53%</t>
  </si>
  <si>
    <t>23,04%</t>
  </si>
  <si>
    <t>0,51651</t>
  </si>
  <si>
    <t>2,44%</t>
  </si>
  <si>
    <t>24,49%</t>
  </si>
  <si>
    <t>25,31%</t>
  </si>
  <si>
    <t>0,52181</t>
  </si>
  <si>
    <t>25,76%</t>
  </si>
  <si>
    <t>0,53358</t>
  </si>
  <si>
    <t>2,25%</t>
  </si>
  <si>
    <t>25,72%</t>
  </si>
  <si>
    <t>0,55378</t>
  </si>
  <si>
    <t>3,79%</t>
  </si>
  <si>
    <t>27,53%</t>
  </si>
  <si>
    <t>0,57600</t>
  </si>
  <si>
    <t>4,01%</t>
  </si>
  <si>
    <t>10,38%</t>
  </si>
  <si>
    <t>29,91%</t>
  </si>
  <si>
    <t>0,61689</t>
  </si>
  <si>
    <t>18,22%</t>
  </si>
  <si>
    <t>36,63%</t>
  </si>
  <si>
    <t>0,64389</t>
  </si>
  <si>
    <t>23,39%</t>
  </si>
  <si>
    <t>40,85%</t>
  </si>
  <si>
    <t>0,66381</t>
  </si>
  <si>
    <t>3,09%</t>
  </si>
  <si>
    <t>27,21%</t>
  </si>
  <si>
    <t>41,65%</t>
  </si>
  <si>
    <t>0,67052</t>
  </si>
  <si>
    <t>1,01%</t>
  </si>
  <si>
    <t>28,50%</t>
  </si>
  <si>
    <t>39,45%</t>
  </si>
  <si>
    <t>0,66835</t>
  </si>
  <si>
    <t>-0,32%</t>
  </si>
  <si>
    <t>28,08%</t>
  </si>
  <si>
    <t>37,01%</t>
  </si>
  <si>
    <t>0,66925</t>
  </si>
  <si>
    <t>0,14%</t>
  </si>
  <si>
    <t>28,26%</t>
  </si>
  <si>
    <t>34,87%</t>
  </si>
  <si>
    <t>0,66762</t>
  </si>
  <si>
    <t>27,94%</t>
  </si>
  <si>
    <t>32,40%</t>
  </si>
  <si>
    <t>0,66859</t>
  </si>
  <si>
    <t>28,13%</t>
  </si>
  <si>
    <t>29,44%</t>
  </si>
  <si>
    <t>0,67163</t>
  </si>
  <si>
    <t>28,71%</t>
  </si>
  <si>
    <t>0,67879</t>
  </si>
  <si>
    <t>27,22%</t>
  </si>
  <si>
    <t>0,68870</t>
  </si>
  <si>
    <t>0,71076</t>
  </si>
  <si>
    <t>3,20%</t>
  </si>
  <si>
    <t>23,40%</t>
  </si>
  <si>
    <t>0,72226</t>
  </si>
  <si>
    <t>1,62%</t>
  </si>
  <si>
    <t>7,54%</t>
  </si>
  <si>
    <t>17,08%</t>
  </si>
  <si>
    <t>0,73886</t>
  </si>
  <si>
    <t>2,30%</t>
  </si>
  <si>
    <t>10,01%</t>
  </si>
  <si>
    <t>14,75%</t>
  </si>
  <si>
    <t>0,75762</t>
  </si>
  <si>
    <t>12,80%</t>
  </si>
  <si>
    <t>14,13%</t>
  </si>
  <si>
    <t>0,75561</t>
  </si>
  <si>
    <t>-0,27%</t>
  </si>
  <si>
    <t>12,50%</t>
  </si>
  <si>
    <t>12,69%</t>
  </si>
  <si>
    <t>0,75665</t>
  </si>
  <si>
    <t>12,66%</t>
  </si>
  <si>
    <t>0,75980</t>
  </si>
  <si>
    <t>13,13%</t>
  </si>
  <si>
    <t>13,53%</t>
  </si>
  <si>
    <t>0,77552</t>
  </si>
  <si>
    <t>2,07%</t>
  </si>
  <si>
    <t>15,47%</t>
  </si>
  <si>
    <t>16,16%</t>
  </si>
  <si>
    <t>0,78639</t>
  </si>
  <si>
    <t>17,09%</t>
  </si>
  <si>
    <t>0,79537</t>
  </si>
  <si>
    <t>18,42%</t>
  </si>
  <si>
    <t>0,82162</t>
  </si>
  <si>
    <t>21,04%</t>
  </si>
  <si>
    <t>0,83673</t>
  </si>
  <si>
    <t>1,84%</t>
  </si>
  <si>
    <t>5,20%</t>
  </si>
  <si>
    <t>21,49%</t>
  </si>
  <si>
    <t>0,87093</t>
  </si>
  <si>
    <t>4,09%</t>
  </si>
  <si>
    <t>22,53%</t>
  </si>
  <si>
    <t>0,88684</t>
  </si>
  <si>
    <t>11,50%</t>
  </si>
  <si>
    <t>22,79%</t>
  </si>
  <si>
    <t>0,90593</t>
  </si>
  <si>
    <t>2,15%</t>
  </si>
  <si>
    <t>22,61%</t>
  </si>
  <si>
    <t>0,92104</t>
  </si>
  <si>
    <t>15,80%</t>
  </si>
  <si>
    <t>21,57%</t>
  </si>
  <si>
    <t>0,93297</t>
  </si>
  <si>
    <t>17,30%</t>
  </si>
  <si>
    <t>23,47%</t>
  </si>
  <si>
    <t>0,94967</t>
  </si>
  <si>
    <t>1,79%</t>
  </si>
  <si>
    <t>19,40%</t>
  </si>
  <si>
    <t>25,51%</t>
  </si>
  <si>
    <t>0,97035</t>
  </si>
  <si>
    <t>2,18%</t>
  </si>
  <si>
    <t>22,00%</t>
  </si>
  <si>
    <t>27,71%</t>
  </si>
  <si>
    <t>0,98387</t>
  </si>
  <si>
    <t>23,70%</t>
  </si>
  <si>
    <t>26,87%</t>
  </si>
  <si>
    <t>2,42%</t>
  </si>
  <si>
    <t>28,15%</t>
  </si>
  <si>
    <t>28,80%</t>
  </si>
  <si>
    <t>2,33%</t>
  </si>
  <si>
    <t>27,59%</t>
  </si>
  <si>
    <t>1,06%</t>
  </si>
  <si>
    <t>3,42%</t>
  </si>
  <si>
    <t>26,62%</t>
  </si>
  <si>
    <t>5,59%</t>
  </si>
  <si>
    <t>24,20%</t>
  </si>
  <si>
    <t>9,63%</t>
  </si>
  <si>
    <t>26,64%</t>
  </si>
  <si>
    <t>3,47%</t>
  </si>
  <si>
    <t>13,43%</t>
  </si>
  <si>
    <t>28,27%</t>
  </si>
  <si>
    <t>14,83%</t>
  </si>
  <si>
    <t>27,72%</t>
  </si>
  <si>
    <t>15,99%</t>
  </si>
  <si>
    <t>27,37%</t>
  </si>
  <si>
    <t>16,92%</t>
  </si>
  <si>
    <t>26,13%</t>
  </si>
  <si>
    <t>18,87%</t>
  </si>
  <si>
    <t>25,49%</t>
  </si>
  <si>
    <t>21,51%</t>
  </si>
  <si>
    <t>24,15%</t>
  </si>
  <si>
    <t>26,20%</t>
  </si>
  <si>
    <t>25,85%</t>
  </si>
  <si>
    <t>2,09%</t>
  </si>
  <si>
    <t>25,67%</t>
  </si>
  <si>
    <t>2,93%</t>
  </si>
  <si>
    <t>5,08%</t>
  </si>
  <si>
    <t>28,00%</t>
  </si>
  <si>
    <t>2,75%</t>
  </si>
  <si>
    <t>28,82%</t>
  </si>
  <si>
    <t>2,38%</t>
  </si>
  <si>
    <t>10,57%</t>
  </si>
  <si>
    <t>27,05%</t>
  </si>
  <si>
    <t>13,48%</t>
  </si>
  <si>
    <t>26,02%</t>
  </si>
  <si>
    <t>16,58%</t>
  </si>
  <si>
    <t>27,87%</t>
  </si>
  <si>
    <t>18,73%</t>
  </si>
  <si>
    <t>28,93%</t>
  </si>
  <si>
    <t>1,27%</t>
  </si>
  <si>
    <t>20,24%</t>
  </si>
  <si>
    <t>29,52%</t>
  </si>
  <si>
    <t>0,72%</t>
  </si>
  <si>
    <t>21,11%</t>
  </si>
  <si>
    <t>28,33%</t>
  </si>
  <si>
    <t>27,10%</t>
  </si>
  <si>
    <t>1,57%</t>
  </si>
  <si>
    <t>24,54%</t>
  </si>
  <si>
    <t>26,03%</t>
  </si>
  <si>
    <t>4,05%</t>
  </si>
  <si>
    <t>25,10%</t>
  </si>
  <si>
    <t>24,55%</t>
  </si>
  <si>
    <t>2,58%</t>
  </si>
  <si>
    <t>9,19%</t>
  </si>
  <si>
    <t>24,77%</t>
  </si>
  <si>
    <t>2,64%</t>
  </si>
  <si>
    <t>12,07%</t>
  </si>
  <si>
    <t>2,23%</t>
  </si>
  <si>
    <t>14,58%</t>
  </si>
  <si>
    <t>24,19%</t>
  </si>
  <si>
    <t>16,08%</t>
  </si>
  <si>
    <t>23,54%</t>
  </si>
  <si>
    <t>17,48%</t>
  </si>
  <si>
    <t>23,46%</t>
  </si>
  <si>
    <t>1,59%</t>
  </si>
  <si>
    <t>19,35%</t>
  </si>
  <si>
    <t>24,52%</t>
  </si>
  <si>
    <t>21,55%</t>
  </si>
  <si>
    <t>25,26%</t>
  </si>
  <si>
    <t>22,99%</t>
  </si>
  <si>
    <t>24,79%</t>
  </si>
  <si>
    <t>24,03%</t>
  </si>
  <si>
    <t>23,08%</t>
  </si>
  <si>
    <t>21,88%</t>
  </si>
  <si>
    <t>21,85%</t>
  </si>
  <si>
    <t>7,77%</t>
  </si>
  <si>
    <t>22,42%</t>
  </si>
  <si>
    <t>10,49%</t>
  </si>
  <si>
    <t>22,28%</t>
  </si>
  <si>
    <t>11,28%</t>
  </si>
  <si>
    <t>20,46%</t>
  </si>
  <si>
    <t>12,15%</t>
  </si>
  <si>
    <t>19,82%</t>
  </si>
  <si>
    <t>-0,08%</t>
  </si>
  <si>
    <t>18,32%</t>
  </si>
  <si>
    <t>12,09%</t>
  </si>
  <si>
    <t>17,42%</t>
  </si>
  <si>
    <t>1,65%</t>
  </si>
  <si>
    <t>14,86%</t>
  </si>
  <si>
    <t>17,20%</t>
  </si>
  <si>
    <t>16,06%</t>
  </si>
  <si>
    <t>0,49%</t>
  </si>
  <si>
    <t>16,64%</t>
  </si>
  <si>
    <t>17,02%</t>
  </si>
  <si>
    <t>1,34%</t>
  </si>
  <si>
    <t>1,78%</t>
  </si>
  <si>
    <t>15,42%</t>
  </si>
  <si>
    <t>8,14%</t>
  </si>
  <si>
    <t>14,16%</t>
  </si>
  <si>
    <t>9,88%</t>
  </si>
  <si>
    <t>15,17%</t>
  </si>
  <si>
    <t>1,22%</t>
  </si>
  <si>
    <t>11,22%</t>
  </si>
  <si>
    <t>15,67%</t>
  </si>
  <si>
    <t>16,19%</t>
  </si>
  <si>
    <t>12,87%</t>
  </si>
  <si>
    <t>16,51%</t>
  </si>
  <si>
    <t>0,57%</t>
  </si>
  <si>
    <t>13,51%</t>
  </si>
  <si>
    <t>15,27%</t>
  </si>
  <si>
    <t>15,82%</t>
  </si>
  <si>
    <t>16,39%</t>
  </si>
  <si>
    <t>2,13%</t>
  </si>
  <si>
    <t>18,28%</t>
  </si>
  <si>
    <t>19,27%</t>
  </si>
  <si>
    <t>3,00%</t>
  </si>
  <si>
    <t>21,24%</t>
  </si>
  <si>
    <t>8,58%</t>
  </si>
  <si>
    <t>22,82%</t>
  </si>
  <si>
    <t>2,81%</t>
  </si>
  <si>
    <t>11,63%</t>
  </si>
  <si>
    <t>23,81%</t>
  </si>
  <si>
    <t>4,52%</t>
  </si>
  <si>
    <t>16,67%</t>
  </si>
  <si>
    <t>27,61%</t>
  </si>
  <si>
    <t>18,82%</t>
  </si>
  <si>
    <t>27,91%</t>
  </si>
  <si>
    <t>18,13%</t>
  </si>
  <si>
    <t>25,64%</t>
  </si>
  <si>
    <t>-0,40%</t>
  </si>
  <si>
    <t>17,66%</t>
  </si>
  <si>
    <t>24,67%</t>
  </si>
  <si>
    <t>18,70%</t>
  </si>
  <si>
    <t>24,40%</t>
  </si>
  <si>
    <t>19,73%</t>
  </si>
  <si>
    <t>20,92%</t>
  </si>
  <si>
    <t>23,49%</t>
  </si>
  <si>
    <t>1,26%</t>
  </si>
  <si>
    <t>3,15%</t>
  </si>
  <si>
    <t>23,55%</t>
  </si>
  <si>
    <t>6,40%</t>
  </si>
  <si>
    <t>23,72%</t>
  </si>
  <si>
    <t>2,21%</t>
  </si>
  <si>
    <t>22,65%</t>
  </si>
  <si>
    <t>2,73%</t>
  </si>
  <si>
    <t>11,72%</t>
  </si>
  <si>
    <t>22,54%</t>
  </si>
  <si>
    <t>-0,72%</t>
  </si>
  <si>
    <t>10,91%</t>
  </si>
  <si>
    <t>16,40%</t>
  </si>
  <si>
    <t>-0,73%</t>
  </si>
  <si>
    <t>10,10%</t>
  </si>
  <si>
    <t>10,08%</t>
  </si>
  <si>
    <t>14,11%</t>
  </si>
  <si>
    <t>11,62%</t>
  </si>
  <si>
    <t>16,17%</t>
  </si>
  <si>
    <t>1,43%</t>
  </si>
  <si>
    <t>13,22%</t>
  </si>
  <si>
    <t>16,79%</t>
  </si>
  <si>
    <t>2,06%</t>
  </si>
  <si>
    <t>15,55%</t>
  </si>
  <si>
    <t>18,17%</t>
  </si>
  <si>
    <t>19,54%</t>
  </si>
  <si>
    <t>20,95%</t>
  </si>
  <si>
    <t>21,09%</t>
  </si>
  <si>
    <t>5,37%</t>
  </si>
  <si>
    <t>19,77%</t>
  </si>
  <si>
    <t>2,71%</t>
  </si>
  <si>
    <t>8,22%</t>
  </si>
  <si>
    <t>20,36%</t>
  </si>
  <si>
    <t>10,66%</t>
  </si>
  <si>
    <t>19,80%</t>
  </si>
  <si>
    <t>12,54%</t>
  </si>
  <si>
    <t>22,73%</t>
  </si>
  <si>
    <t>13,62%</t>
  </si>
  <si>
    <t>24,81%</t>
  </si>
  <si>
    <t>15,28%</t>
  </si>
  <si>
    <t>26,65%</t>
  </si>
  <si>
    <t>15,62%</t>
  </si>
  <si>
    <t>25,27%</t>
  </si>
  <si>
    <t>25,01%</t>
  </si>
  <si>
    <t>1,88%</t>
  </si>
  <si>
    <t>19,23%</t>
  </si>
  <si>
    <t>21,74%</t>
  </si>
  <si>
    <t>24,73%</t>
  </si>
  <si>
    <t>1,87%</t>
  </si>
  <si>
    <t>24,02%</t>
  </si>
  <si>
    <t>4,03%</t>
  </si>
  <si>
    <t>7,16%</t>
  </si>
  <si>
    <t>2,89%</t>
  </si>
  <si>
    <t>10,26%</t>
  </si>
  <si>
    <t>3,91%</t>
  </si>
  <si>
    <t>14,57%</t>
  </si>
  <si>
    <t>28,41%</t>
  </si>
  <si>
    <t>1,73%</t>
  </si>
  <si>
    <t>16,55%</t>
  </si>
  <si>
    <t>28,44%</t>
  </si>
  <si>
    <t>2,40%</t>
  </si>
  <si>
    <t>30,27%</t>
  </si>
  <si>
    <t>21,07%</t>
  </si>
  <si>
    <t>30,26%</t>
  </si>
  <si>
    <t>-0,18%</t>
  </si>
  <si>
    <t>20,86%</t>
  </si>
  <si>
    <t>0,71%</t>
  </si>
  <si>
    <t>21,72%</t>
  </si>
  <si>
    <t>29,00%</t>
  </si>
  <si>
    <t>1,56%</t>
  </si>
  <si>
    <t>23,62%</t>
  </si>
  <si>
    <t>28,59%</t>
  </si>
  <si>
    <t>25,33%</t>
  </si>
  <si>
    <t>27,68%</t>
  </si>
  <si>
    <t>28,12%</t>
  </si>
  <si>
    <t>2,83%</t>
  </si>
  <si>
    <t>3,32%</t>
  </si>
  <si>
    <t>27,03%</t>
  </si>
  <si>
    <t>8,89%</t>
  </si>
  <si>
    <t>26,53%</t>
  </si>
  <si>
    <t>2,53%</t>
  </si>
  <si>
    <t>24,85%</t>
  </si>
  <si>
    <t>24,88%</t>
  </si>
  <si>
    <t>15,16%</t>
  </si>
  <si>
    <t>23,63%</t>
  </si>
  <si>
    <t>16,95%</t>
  </si>
  <si>
    <t>23,76%</t>
  </si>
  <si>
    <t>18,56%</t>
  </si>
  <si>
    <t>25,69%</t>
  </si>
  <si>
    <t>20,22%</t>
  </si>
  <si>
    <t>26,55%</t>
  </si>
  <si>
    <t>1,60%</t>
  </si>
  <si>
    <t>22,15%</t>
  </si>
  <si>
    <t>26,61%</t>
  </si>
  <si>
    <t>24,32%</t>
  </si>
  <si>
    <t>27,09%</t>
  </si>
  <si>
    <t>26,12%</t>
  </si>
  <si>
    <t>26,69%</t>
  </si>
  <si>
    <t>7,09%</t>
  </si>
  <si>
    <t>27,12%</t>
  </si>
  <si>
    <t>10,19%</t>
  </si>
  <si>
    <t>27,63%</t>
  </si>
  <si>
    <t>13,29%</t>
  </si>
  <si>
    <t>27,98%</t>
  </si>
  <si>
    <t>1,95%</t>
  </si>
  <si>
    <t>15,51%</t>
  </si>
  <si>
    <t>28,24%</t>
  </si>
  <si>
    <t>28,97%</t>
  </si>
  <si>
    <t>19,36%</t>
  </si>
  <si>
    <t>28,72%</t>
  </si>
  <si>
    <t>21,26%</t>
  </si>
  <si>
    <t>28,98%</t>
  </si>
  <si>
    <t>2,37%</t>
  </si>
  <si>
    <t>24,14%</t>
  </si>
  <si>
    <t>30,24%</t>
  </si>
  <si>
    <t>1,92%</t>
  </si>
  <si>
    <t>26,54%</t>
  </si>
  <si>
    <t>30,65%</t>
  </si>
  <si>
    <t>29,11%</t>
  </si>
  <si>
    <t>30,97%</t>
  </si>
  <si>
    <t>32,36%</t>
  </si>
  <si>
    <t>31,98%</t>
  </si>
  <si>
    <t>31,65%</t>
  </si>
  <si>
    <t>9,21%</t>
  </si>
  <si>
    <t>31,18%</t>
  </si>
  <si>
    <t>2,80%</t>
  </si>
  <si>
    <t>12,27%</t>
  </si>
  <si>
    <t>31,16%</t>
  </si>
  <si>
    <t>2,20%</t>
  </si>
  <si>
    <t>14,74%</t>
  </si>
  <si>
    <t>31,49%</t>
  </si>
  <si>
    <t>16,56%</t>
  </si>
  <si>
    <t>31,00%</t>
  </si>
  <si>
    <t>1,81%</t>
  </si>
  <si>
    <t>18,68%</t>
  </si>
  <si>
    <t>31,60%</t>
  </si>
  <si>
    <t>20,19%</t>
  </si>
  <si>
    <t>31,20%</t>
  </si>
  <si>
    <t>21,94%</t>
  </si>
  <si>
    <t>30,01%</t>
  </si>
  <si>
    <t>23,56%</t>
  </si>
  <si>
    <t>29,25%</t>
  </si>
  <si>
    <t>25,06%</t>
  </si>
  <si>
    <t>28,22%</t>
  </si>
  <si>
    <t>26,82%</t>
  </si>
  <si>
    <t>3,49%</t>
  </si>
  <si>
    <t>27,43%</t>
  </si>
  <si>
    <t>3,34%</t>
  </si>
  <si>
    <t>6,96%</t>
  </si>
  <si>
    <t>27,35%</t>
  </si>
  <si>
    <t>27,08%</t>
  </si>
  <si>
    <t>12,56%</t>
  </si>
  <si>
    <t>27,15%</t>
  </si>
  <si>
    <t>15,18%</t>
  </si>
  <si>
    <t>27,30%</t>
  </si>
  <si>
    <t>17,76%</t>
  </si>
  <si>
    <t>20,12%</t>
  </si>
  <si>
    <t>28,36%</t>
  </si>
  <si>
    <t>0,75%</t>
  </si>
  <si>
    <t>21,02%</t>
  </si>
  <si>
    <t>27,70%</t>
  </si>
  <si>
    <t>22,03%</t>
  </si>
  <si>
    <t>26,92%</t>
  </si>
  <si>
    <t>23,07%</t>
  </si>
  <si>
    <t>26,32%</t>
  </si>
  <si>
    <t>25,70%</t>
  </si>
  <si>
    <t>25,13%</t>
  </si>
  <si>
    <t>3,24%</t>
  </si>
  <si>
    <t>24,82%</t>
  </si>
  <si>
    <t>3,25%</t>
  </si>
  <si>
    <t>24,71%</t>
  </si>
  <si>
    <t>8,60%</t>
  </si>
  <si>
    <t>24,18%</t>
  </si>
  <si>
    <t>1,94%</t>
  </si>
  <si>
    <t>10,71%</t>
  </si>
  <si>
    <t>12,49%</t>
  </si>
  <si>
    <t>22,21%</t>
  </si>
  <si>
    <t>14,23%</t>
  </si>
  <si>
    <t>21,38%</t>
  </si>
  <si>
    <t>15,64%</t>
  </si>
  <si>
    <t>17,10%</t>
  </si>
  <si>
    <t>19,68%</t>
  </si>
  <si>
    <t>21,69%</t>
  </si>
  <si>
    <t>21,23%</t>
  </si>
  <si>
    <t>22,37%</t>
  </si>
  <si>
    <t>22,60%</t>
  </si>
  <si>
    <t>22,50%</t>
  </si>
  <si>
    <t>3,68%</t>
  </si>
  <si>
    <t>6,95%</t>
  </si>
  <si>
    <t>23,01%</t>
  </si>
  <si>
    <t>9,32%</t>
  </si>
  <si>
    <t>23,41%</t>
  </si>
  <si>
    <t>11,92%</t>
  </si>
  <si>
    <t>23,94%</t>
  </si>
  <si>
    <t>13,65%</t>
  </si>
  <si>
    <t>23,86%</t>
  </si>
  <si>
    <t>14,68%</t>
  </si>
  <si>
    <t>22,69%</t>
  </si>
  <si>
    <t>16,86%</t>
  </si>
  <si>
    <t>22,35%</t>
  </si>
  <si>
    <t>18,14%</t>
  </si>
  <si>
    <t>22,31%</t>
  </si>
  <si>
    <t>1,11%</t>
  </si>
  <si>
    <t>20,79%</t>
  </si>
  <si>
    <t>22,16%</t>
  </si>
  <si>
    <t>22,59%</t>
  </si>
  <si>
    <t>3,52%</t>
  </si>
  <si>
    <t>5,44%</t>
  </si>
  <si>
    <t>8,20%</t>
  </si>
  <si>
    <t>21,33%</t>
  </si>
  <si>
    <t>10,62%</t>
  </si>
  <si>
    <t>12,45%</t>
  </si>
  <si>
    <t>21,30%</t>
  </si>
  <si>
    <t>13,81%</t>
  </si>
  <si>
    <t>21,66%</t>
  </si>
  <si>
    <t>21,50%</t>
  </si>
  <si>
    <t>15,43%</t>
  </si>
  <si>
    <t>17,44%</t>
  </si>
  <si>
    <t>20,52%</t>
  </si>
  <si>
    <t>18,37%</t>
  </si>
  <si>
    <t>20,13%</t>
  </si>
  <si>
    <t>6,62%</t>
  </si>
  <si>
    <t>20,81%</t>
  </si>
  <si>
    <t>8,87%</t>
  </si>
  <si>
    <t>20,20%</t>
  </si>
  <si>
    <t>11,02%</t>
  </si>
  <si>
    <t>19,90%</t>
  </si>
  <si>
    <t>12,75%</t>
  </si>
  <si>
    <t>19,78%</t>
  </si>
  <si>
    <t>14,04%</t>
  </si>
  <si>
    <t>19,70%</t>
  </si>
  <si>
    <t>15,76%</t>
  </si>
  <si>
    <t>20,57%</t>
  </si>
  <si>
    <t>21,13%</t>
  </si>
  <si>
    <t>18,43%</t>
  </si>
  <si>
    <t>21,87%</t>
  </si>
  <si>
    <t>20,76%</t>
  </si>
  <si>
    <t>21,63%</t>
  </si>
  <si>
    <t>20,62%</t>
  </si>
  <si>
    <t>6,45%</t>
  </si>
  <si>
    <t>18,93%</t>
  </si>
  <si>
    <t>8,18%</t>
  </si>
  <si>
    <t>18,52%</t>
  </si>
  <si>
    <t>9,94%</t>
  </si>
  <si>
    <t>18,60%</t>
  </si>
  <si>
    <t>11,26%</t>
  </si>
  <si>
    <t>18,67%</t>
  </si>
  <si>
    <t>12,19%</t>
  </si>
  <si>
    <t>17,88%</t>
  </si>
  <si>
    <t>17,93%</t>
  </si>
  <si>
    <t>14,91%</t>
  </si>
  <si>
    <t>18,01%</t>
  </si>
  <si>
    <t>16,02%</t>
  </si>
  <si>
    <t>17,80%</t>
  </si>
  <si>
    <t>16,96%</t>
  </si>
  <si>
    <t>17,81%</t>
  </si>
  <si>
    <t>0,61%</t>
  </si>
  <si>
    <t>17,68%</t>
  </si>
  <si>
    <t>17,84%</t>
  </si>
  <si>
    <t>3,28%</t>
  </si>
  <si>
    <t>5,13%</t>
  </si>
  <si>
    <t>18,03%</t>
  </si>
  <si>
    <t>2,60%</t>
  </si>
  <si>
    <t>19,24%</t>
  </si>
  <si>
    <t>2,90%</t>
  </si>
  <si>
    <t>11,00%</t>
  </si>
  <si>
    <t>20,74%</t>
  </si>
  <si>
    <t>12,73%</t>
  </si>
  <si>
    <t>20,67%</t>
  </si>
  <si>
    <t>14,66%</t>
  </si>
  <si>
    <t>20,27%</t>
  </si>
  <si>
    <t>0,03%</t>
  </si>
  <si>
    <t>14,69%</t>
  </si>
  <si>
    <t>18,94%</t>
  </si>
  <si>
    <t>15,03%</t>
  </si>
  <si>
    <t>15,44%</t>
  </si>
  <si>
    <t>16,70%</t>
  </si>
  <si>
    <t>17,18%</t>
  </si>
  <si>
    <t>3,94%</t>
  </si>
  <si>
    <t>15,38%</t>
  </si>
  <si>
    <t>4,92%</t>
  </si>
  <si>
    <t>11,17%</t>
  </si>
  <si>
    <t>9,98%</t>
  </si>
  <si>
    <t>6,55%</t>
  </si>
  <si>
    <t>6,88%</t>
  </si>
  <si>
    <t>8,78%</t>
  </si>
  <si>
    <t>7,41%</t>
  </si>
  <si>
    <t>9,28%</t>
  </si>
  <si>
    <t>9,33%</t>
  </si>
  <si>
    <t>8,66%</t>
  </si>
  <si>
    <t>9,65%</t>
  </si>
  <si>
    <t>9,23%</t>
  </si>
  <si>
    <t>8,25%</t>
  </si>
  <si>
    <t>3,62%</t>
  </si>
  <si>
    <t>1,71%</t>
  </si>
  <si>
    <t>5,39%</t>
  </si>
  <si>
    <t>9,73%</t>
  </si>
  <si>
    <t>1,00%</t>
  </si>
  <si>
    <t>9,96%</t>
  </si>
  <si>
    <t>-0,02%</t>
  </si>
  <si>
    <t>6,98%</t>
  </si>
  <si>
    <t>9,68%</t>
  </si>
  <si>
    <t>6,94%</t>
  </si>
  <si>
    <t>9,29%</t>
  </si>
  <si>
    <t>7,27%</t>
  </si>
  <si>
    <t>9,10%</t>
  </si>
  <si>
    <t>9,20%</t>
  </si>
  <si>
    <t>7,90%</t>
  </si>
  <si>
    <t>8,99%</t>
  </si>
  <si>
    <t>8,82%</t>
  </si>
  <si>
    <t>8,49%</t>
  </si>
  <si>
    <t>1,89%</t>
  </si>
  <si>
    <t>2,96%</t>
  </si>
  <si>
    <t>8,06%</t>
  </si>
  <si>
    <t>1,48%</t>
  </si>
  <si>
    <t>4,49%</t>
  </si>
  <si>
    <t>5,69%</t>
  </si>
  <si>
    <t>7,93%</t>
  </si>
  <si>
    <t>0,11%</t>
  </si>
  <si>
    <t>6,29%</t>
  </si>
  <si>
    <t>8,09%</t>
  </si>
  <si>
    <t>6,57%</t>
  </si>
  <si>
    <t>8,03%</t>
  </si>
  <si>
    <t>7,97%</t>
  </si>
  <si>
    <t>0,19%</t>
  </si>
  <si>
    <t>7,37%</t>
  </si>
  <si>
    <t>6,70%</t>
  </si>
  <si>
    <t>5,89%</t>
  </si>
  <si>
    <t>4,35%</t>
  </si>
  <si>
    <t>5,84%</t>
  </si>
  <si>
    <t>5,98%</t>
  </si>
  <si>
    <t>0,36%</t>
  </si>
  <si>
    <t>5,88%</t>
  </si>
  <si>
    <t>7,07%</t>
  </si>
  <si>
    <t>6,99%</t>
  </si>
  <si>
    <t>7,39%</t>
  </si>
  <si>
    <t>7,24%</t>
  </si>
  <si>
    <t>3,37%</t>
  </si>
  <si>
    <t>4,56%</t>
  </si>
  <si>
    <t>7,85%</t>
  </si>
  <si>
    <t>5,07%</t>
  </si>
  <si>
    <t>5,01%</t>
  </si>
  <si>
    <t>7,21%</t>
  </si>
  <si>
    <t>-0,14%</t>
  </si>
  <si>
    <t>4,86%</t>
  </si>
  <si>
    <t>5,42%</t>
  </si>
  <si>
    <t>7,11%</t>
  </si>
  <si>
    <t>0,06%</t>
  </si>
  <si>
    <t>5,48%</t>
  </si>
  <si>
    <t>6,49%</t>
  </si>
  <si>
    <t>6,19%</t>
  </si>
  <si>
    <t>6,28%</t>
  </si>
  <si>
    <t>6,21%</t>
  </si>
  <si>
    <t>3,57%</t>
  </si>
  <si>
    <t>3,97%</t>
  </si>
  <si>
    <t>4,59%</t>
  </si>
  <si>
    <t>6,07%</t>
  </si>
  <si>
    <t>-0,03%</t>
  </si>
  <si>
    <t>4,90%</t>
  </si>
  <si>
    <t>5,90%</t>
  </si>
  <si>
    <t>5,82%</t>
  </si>
  <si>
    <t>5,50%</t>
  </si>
  <si>
    <t>5,43%</t>
  </si>
  <si>
    <t>1,02%</t>
  </si>
  <si>
    <t>5,25%</t>
  </si>
  <si>
    <t>5,03%</t>
  </si>
  <si>
    <t>0,41%</t>
  </si>
  <si>
    <t>3,93%</t>
  </si>
  <si>
    <t>4,83%</t>
  </si>
  <si>
    <t>0,05%</t>
  </si>
  <si>
    <t>3,98%</t>
  </si>
  <si>
    <t>4,91%</t>
  </si>
  <si>
    <t>4,88%</t>
  </si>
  <si>
    <t>4,66%</t>
  </si>
  <si>
    <t>5,27%</t>
  </si>
  <si>
    <t>4,78%</t>
  </si>
  <si>
    <t>4,85%</t>
  </si>
  <si>
    <t>4,19%</t>
  </si>
  <si>
    <t>1,91%</t>
  </si>
  <si>
    <t>4,11%</t>
  </si>
  <si>
    <t>4,12%</t>
  </si>
  <si>
    <t>4,04%</t>
  </si>
  <si>
    <t>3,02%</t>
  </si>
  <si>
    <t>3,44%</t>
  </si>
  <si>
    <t>4,32%</t>
  </si>
  <si>
    <t>3,85%</t>
  </si>
  <si>
    <t>4,72%</t>
  </si>
  <si>
    <t>4,15%</t>
  </si>
  <si>
    <t>4,00%</t>
  </si>
  <si>
    <t>4,24%</t>
  </si>
  <si>
    <t>4,48%</t>
  </si>
  <si>
    <t>4,71%</t>
  </si>
  <si>
    <t>3,18%</t>
  </si>
  <si>
    <t>5,78%</t>
  </si>
  <si>
    <t>6,26%</t>
  </si>
  <si>
    <t>6,03%</t>
  </si>
  <si>
    <t>5,77%</t>
  </si>
  <si>
    <t>4,67%</t>
  </si>
  <si>
    <t>0,01%</t>
  </si>
  <si>
    <t>5,16%</t>
  </si>
  <si>
    <t>5,17%</t>
  </si>
  <si>
    <t>6,35%</t>
  </si>
  <si>
    <t>5,93%</t>
  </si>
  <si>
    <t>5,73%</t>
  </si>
  <si>
    <t>5,12%</t>
  </si>
  <si>
    <t>0,86%</t>
  </si>
  <si>
    <t>6,02%</t>
  </si>
  <si>
    <t>7,52%</t>
  </si>
  <si>
    <t>6,74%</t>
  </si>
  <si>
    <t>-0,19%</t>
  </si>
  <si>
    <t>7,57%</t>
  </si>
  <si>
    <t>6,90%</t>
  </si>
  <si>
    <t>7,94%</t>
  </si>
  <si>
    <t>7,67%</t>
  </si>
  <si>
    <t>6,47%</t>
  </si>
  <si>
    <t>2,26%</t>
  </si>
  <si>
    <t>2,28%</t>
  </si>
  <si>
    <t>4,77%</t>
  </si>
  <si>
    <t>3,81%</t>
  </si>
  <si>
    <t>-0,11%</t>
  </si>
  <si>
    <t>2,12%</t>
  </si>
  <si>
    <t>3,21%</t>
  </si>
  <si>
    <t>1,98%</t>
  </si>
  <si>
    <t>2,00%</t>
  </si>
  <si>
    <t>0,69%</t>
  </si>
  <si>
    <t>2,35%</t>
  </si>
  <si>
    <t>-0,09%</t>
  </si>
  <si>
    <t>3,40%</t>
  </si>
  <si>
    <t>3,19%</t>
  </si>
  <si>
    <t>2,84%</t>
  </si>
  <si>
    <t>3,23%</t>
  </si>
  <si>
    <t>2,67%</t>
  </si>
  <si>
    <t>2,95%</t>
  </si>
  <si>
    <t>4,02%</t>
  </si>
  <si>
    <t>3,96%</t>
  </si>
  <si>
    <t>3,54%</t>
  </si>
  <si>
    <t>3,55%</t>
  </si>
  <si>
    <t>1,47%</t>
  </si>
  <si>
    <t>3,43%</t>
  </si>
  <si>
    <t>2,01%</t>
  </si>
  <si>
    <t>3,03%</t>
  </si>
  <si>
    <t>3,08%</t>
  </si>
  <si>
    <t>2,34%</t>
  </si>
  <si>
    <t>2,77%</t>
  </si>
  <si>
    <t>1,77%</t>
  </si>
  <si>
    <t>-0,22%</t>
  </si>
  <si>
    <t>2,94%</t>
  </si>
  <si>
    <t>3,38%</t>
  </si>
  <si>
    <t>3,65%</t>
  </si>
  <si>
    <t>0,64%</t>
  </si>
  <si>
    <t>1,80%</t>
  </si>
  <si>
    <t>4,36%</t>
  </si>
  <si>
    <t>4,64%</t>
  </si>
  <si>
    <t>3,22%</t>
  </si>
  <si>
    <t>4,41%</t>
  </si>
  <si>
    <t>3,33%</t>
  </si>
  <si>
    <t>4,46%</t>
  </si>
  <si>
    <t>4,74%</t>
  </si>
  <si>
    <t>5,35%</t>
  </si>
  <si>
    <t>5,47%</t>
  </si>
  <si>
    <t>0,62%</t>
  </si>
  <si>
    <t>6,77%</t>
  </si>
  <si>
    <t>Fuente: cifras provenientes del Departamento Administrativo Nacional de Estadística (DANE) (www.dane.gov.co).</t>
  </si>
  <si>
    <t>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</si>
  <si>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Para mayor información consulte la metodología del índice de precios al consumidor en http://www.dane.gov.co/files/investigaciones/fichas/IPC.pdf.</t>
  </si>
  <si>
    <t>Total nacional - Serie histórica para un rango de fechas dado</t>
  </si>
  <si>
    <t xml:space="preserve">TABLAS </t>
  </si>
  <si>
    <t>CONCRETO EL DORADO</t>
  </si>
  <si>
    <t>CONCRETO</t>
  </si>
  <si>
    <t>PRECIO DE LISTA</t>
  </si>
  <si>
    <t>TOTAL</t>
  </si>
  <si>
    <t>MR42</t>
  </si>
  <si>
    <t>MR42 ACEL 3 DIAS</t>
  </si>
  <si>
    <t>MR42 ACEL 7 DIAS</t>
  </si>
  <si>
    <t>3000 PSI</t>
  </si>
  <si>
    <t>3500 PSI</t>
  </si>
  <si>
    <t xml:space="preserve">     * Todos los porcentajes estan relacionados con el salario para 365 dias.</t>
  </si>
  <si>
    <t xml:space="preserve">     * Los 18 feriados hacen referencia a los dias feriados que de lunes a viernes .</t>
  </si>
  <si>
    <t>4.- Un salario minimo por cada 40 trabajadores. El valor se obtiene asi: (Salario minimo x 12 / 40) / Salario anual estudiado.</t>
  </si>
  <si>
    <t>FACTOR MULTIPLICADOR</t>
  </si>
  <si>
    <t>A.  COSTO DIRECTOS</t>
  </si>
  <si>
    <t>A-1  SUELDOS</t>
  </si>
  <si>
    <t>A.2  PRESTACIONES SOCIALES</t>
  </si>
  <si>
    <t>a.</t>
  </si>
  <si>
    <t>Cesantías</t>
  </si>
  <si>
    <t>b.</t>
  </si>
  <si>
    <t>Intereses sobre cesantías (12% anual)</t>
  </si>
  <si>
    <t>c.</t>
  </si>
  <si>
    <t>Prima de servicios</t>
  </si>
  <si>
    <t>Vacaciones (15 días hábiles 2/3x1/12x100)</t>
  </si>
  <si>
    <t>e.</t>
  </si>
  <si>
    <t>Subsidio familiar y Sena</t>
  </si>
  <si>
    <t>f.</t>
  </si>
  <si>
    <t>Capacitación Sena</t>
  </si>
  <si>
    <t>I.C.B.F.</t>
  </si>
  <si>
    <t>Indemnizaciones</t>
  </si>
  <si>
    <t>Servicios y drogas no cubiertos por el I.S.S.</t>
  </si>
  <si>
    <t>Incapacidades</t>
  </si>
  <si>
    <t>Dotación de uniformes</t>
  </si>
  <si>
    <t>Extras</t>
  </si>
  <si>
    <t>Sub-total prestaciones sociales</t>
  </si>
  <si>
    <t>TOTAL COSTOS DIRECTOS (A)</t>
  </si>
  <si>
    <t>Gastos de personal técnico no facturable</t>
  </si>
  <si>
    <t>Gastos de administración</t>
  </si>
  <si>
    <t>d.</t>
  </si>
  <si>
    <t>Costos Financieros</t>
  </si>
  <si>
    <t>Gastos legales</t>
  </si>
  <si>
    <t>Sub-total costos indirectos</t>
  </si>
  <si>
    <t>TOTAL COSTOS (A + B)</t>
  </si>
  <si>
    <t>C.  HONORARIOS</t>
  </si>
  <si>
    <t>D.  TOTAL FACTOR</t>
  </si>
  <si>
    <t xml:space="preserve">FACTOR MULTIPLICADOR </t>
  </si>
  <si>
    <t>B.  COSTOS INDIRECTOS</t>
  </si>
  <si>
    <t>MR45</t>
  </si>
  <si>
    <t>MR43</t>
  </si>
  <si>
    <t>VIBROCOMPACTADOR TIPO RANA CON OPERADOR</t>
  </si>
  <si>
    <t>2900075 4-110 mm $87.368 $101.347</t>
  </si>
  <si>
    <t>2900077 6-160 mm $170.643 $197.946</t>
  </si>
  <si>
    <t>2900079 8-200 mm $233.035 $270.320</t>
  </si>
  <si>
    <t>2900065 10-250 mm  $340.359 $394.816</t>
  </si>
  <si>
    <t>2900067 12-315 mm $503.225 $583.741</t>
  </si>
  <si>
    <t>2902478 14-355 mm $586.924 $680.831</t>
  </si>
  <si>
    <t>2900069 16-400 mm $823.154 $954.859</t>
  </si>
  <si>
    <t>2900071 18-450 mm $1.092.230 $1.266.987</t>
  </si>
  <si>
    <t>2900073 20-500 mm $1.367.737 $1.586.575</t>
  </si>
  <si>
    <t>Tubos S4 (PS 4 kN/m² - 28 psi.) tramos por 6,5 m.</t>
  </si>
  <si>
    <t>2900514 27 pulg. $2.359.891 $2.737.474</t>
  </si>
  <si>
    <t>2906380 30 pulg. $3.074.063 $3.565.914</t>
  </si>
  <si>
    <t>2900506 33 pulg. $3.809.630 $4.419.171</t>
  </si>
  <si>
    <t>Tubos S8 (PS 8 kN/m² - 57 psi.) tramos por 6 m.</t>
  </si>
  <si>
    <t>CLAVO DE ACERO</t>
  </si>
  <si>
    <t>Referencia</t>
  </si>
  <si>
    <t xml:space="preserve"> Diámetro / Pulg. </t>
  </si>
  <si>
    <t xml:space="preserve">Precio sin IVA </t>
  </si>
  <si>
    <t xml:space="preserve">Precio con IVA </t>
  </si>
  <si>
    <t>2905226 1.1/2 70 $1.927 $2.235</t>
  </si>
  <si>
    <t>2906070 2 70 $2.210 $2.563</t>
  </si>
  <si>
    <t>2905309 3 40 $3.186 $3.696</t>
  </si>
  <si>
    <t>2905359 4 40 $6.353 $7.369</t>
  </si>
  <si>
    <t>2901704 6 8 $27.853 $32.310</t>
  </si>
  <si>
    <t xml:space="preserve"> Unión</t>
  </si>
  <si>
    <t xml:space="preserve">RESOLUCIÓN 747 DEL 9 MAR DE 1998.  </t>
  </si>
  <si>
    <t>MINISTERIO DE TRANSPORTE</t>
  </si>
  <si>
    <r>
      <t xml:space="preserve">"Por la cual se establecen los topes máximos para sueldos y demás gastos que se pueden pagar en los contratos de consultoría, por el </t>
    </r>
    <r>
      <rPr>
        <b/>
        <sz val="12"/>
        <rFont val="Arial"/>
        <family val="2"/>
      </rPr>
      <t>SISTEMA DE COBRO DE COSTOS DIRECTOS MAS SUELDOS AFECTADOS POR UN MULTIPLICADOR</t>
    </r>
    <r>
      <rPr>
        <sz val="10"/>
        <rFont val="Arial"/>
        <family val="2"/>
      </rPr>
      <t>"</t>
    </r>
  </si>
  <si>
    <t>TARIFA DE</t>
  </si>
  <si>
    <t>PERSONAL PROFESIONAL</t>
  </si>
  <si>
    <t>CATEGORIA 1</t>
  </si>
  <si>
    <t>CATEGORIA 2</t>
  </si>
  <si>
    <t>CATEGORIA 3</t>
  </si>
  <si>
    <t>CATEGORIA 4</t>
  </si>
  <si>
    <t>CATEGORIA 5</t>
  </si>
  <si>
    <t>CATEGORIA 6</t>
  </si>
  <si>
    <t>CATEGORIA 7</t>
  </si>
  <si>
    <t>CATEGORIA 8</t>
  </si>
  <si>
    <t>PERSONAL TECNICO</t>
  </si>
  <si>
    <t>Tecnólogo en áreas de Ingeniería</t>
  </si>
  <si>
    <t>Auxiliar de Ingeniería</t>
  </si>
  <si>
    <t>Dibujante 1</t>
  </si>
  <si>
    <t>Dibujante 2</t>
  </si>
  <si>
    <t>Topógrafo Inspector</t>
  </si>
  <si>
    <t>Topógrafo Auxiliar</t>
  </si>
  <si>
    <t>Batimetrista Inspector</t>
  </si>
  <si>
    <t>Batimetrista Auxiliar</t>
  </si>
  <si>
    <t>Laboratorista Inspector</t>
  </si>
  <si>
    <t>Laboratorista Auxiliar</t>
  </si>
  <si>
    <t>Operador Equipo de Perforación</t>
  </si>
  <si>
    <t>Operador Auxiliar de Equipo</t>
  </si>
  <si>
    <t>Inspector 1</t>
  </si>
  <si>
    <t>Inspector 2</t>
  </si>
  <si>
    <t>PERSONAL ADMINISTRATIVO</t>
  </si>
  <si>
    <t>Administrador</t>
  </si>
  <si>
    <t>Auxiliar Administrativo</t>
  </si>
  <si>
    <t>Secretaria 1</t>
  </si>
  <si>
    <t>Secretaria 2</t>
  </si>
  <si>
    <t>PERSONAL AUXILIAR TECNICO</t>
  </si>
  <si>
    <t>Cadenero 1</t>
  </si>
  <si>
    <t>Cadenero 2</t>
  </si>
  <si>
    <t>Secretaria o Motorista</t>
  </si>
  <si>
    <t>Campero, Pick-Up, Camioneta, Camión o similar.</t>
  </si>
  <si>
    <t>1300-2000</t>
  </si>
  <si>
    <t>Costo Diario</t>
  </si>
  <si>
    <t>Costo Mensual</t>
  </si>
  <si>
    <t>&gt; 2000</t>
  </si>
  <si>
    <t>Vehiculos con capacidad de carga de 3 Ton o más</t>
  </si>
  <si>
    <t>TOPOGRAFIA  (Incluye tránsito, nivel y elementos complementarios. El tránsito equivale al 72%, el nivel al 18% y los elementos complementarios el 10% del valor de la tarifa).</t>
  </si>
  <si>
    <t>LABORATORIO - Estudios</t>
  </si>
  <si>
    <t>LABORATORIO - Interventorias</t>
  </si>
  <si>
    <t>EQUIPO COMPLETO DE BATIMETRIA, HIDROMETRIA O SEDIMENTOMETRIA</t>
  </si>
  <si>
    <t>PLOTTER</t>
  </si>
  <si>
    <t>PROGRAMAS COMPUTACIONALES ESPECIALIZADOS  (Se excluye OS, Hojas de Cálculo, Procesadores de Palabra, BD convencionales, programas contables y administrativos)</t>
  </si>
  <si>
    <t>5% del costo de la licencia</t>
  </si>
  <si>
    <t>·        RESOLUCIÓN 747 DE 09 DE MARZO DE 1998</t>
  </si>
  <si>
    <t>·       MINISTERIO DE TRANSPORTE (MINTRANSPORTE)</t>
  </si>
  <si>
    <t>·        CONTENIDO:CONTRATOS DE CONSULTORÍA. SE FIJAN LOS TOPES MÁXIMOS PARA SUELDOS Y DEMÁS GASTOS QUE SE PUEDEN PAGAR POR EL SISTEMA DE COBRO DE COSTOS DIRECTOS MÁS SUELDOS AFECTADOS POR UN MULTIPLICADOR, Y SE ESTABLECE UN SISTEMA DE ACTUALIZACIÓN.</t>
  </si>
  <si>
    <t>·        TEMAS ESPECÍFICOS:ENTIDAD PÚBLICA, CONTRATACIÓN ADMINISTRATIVA</t>
  </si>
  <si>
    <t>·       REVISTA LEGISLACIÓN ECONÓMICA N°:1092 DE ABRIL 15 DE 1998, PG. 663</t>
  </si>
  <si>
    <t>·       BOLETÍN N°:479 DE MARZO 9 DE 1998</t>
  </si>
  <si>
    <t>RESOLUCIÓN 747 DE 1998</t>
  </si>
  <si>
    <t>(Marzo 9)</t>
  </si>
  <si>
    <t>“Por la cual se establecen los topes máximos para sueldos y demás gastos que se pueden pagar en los contratos de consultoría, por el sistema de cobro de costos directos más sueldos afectados por un multiplicador, y se establece un sistema de actualización”.</t>
  </si>
  <si>
    <t>(Nota: Derogada por la Resolución 10946 de 2011 artículo 5° del Ministerio de Transporte)</t>
  </si>
  <si>
    <t>El Ministro de Transporte,</t>
  </si>
  <si>
    <t>en ejercicio de sus facultades constitucionales y legales, en especial las que le confieren el artículo 208 de la Constitución Nacional, el Decreto 2171 de 1992; el Decreto 1050 de 1968 y la Ley 80 de 1993, y</t>
  </si>
  <si>
    <t>CONSIDERANDO:</t>
  </si>
  <si>
    <t>Que por Resolución 1888 del 15 de abril de 1997 se fijaron los topes máximos para sueldos y demás gastos que se pueden pagar por el sistema de cobro de costos directos más sueldos afectados por un multiplicador en los contratos de consultoría;</t>
  </si>
  <si>
    <t>Que se hace necesario actualizar tales montos y establecer un sistema automático de actualización mediante el IPC —índice de precios al consumidor total nacional— del año inmediatamente anterior, fijado por el Departamento Administrativo Nacional de Estadística, DANE,</t>
  </si>
  <si>
    <t>RESUELVE:</t>
  </si>
  <si>
    <t>ART. 1º—Establecer las categorías y determinar los sueldos máximos mensuales que se podrán reconocer en los contratos de consultoría, aplicables a las personas vinculadas laboralmente a las compañías consultoras.</t>
  </si>
  <si>
    <t>Personal profesional (ingenieros y otros)</t>
  </si>
  <si>
    <t>Categoría</t>
  </si>
  <si>
    <t>3.577.000</t>
  </si>
  <si>
    <t>2.726.000</t>
  </si>
  <si>
    <t>2.300.000</t>
  </si>
  <si>
    <t>1.959.000</t>
  </si>
  <si>
    <t>1.767.000</t>
  </si>
  <si>
    <t>1.576.000</t>
  </si>
  <si>
    <t>1.192.000</t>
  </si>
  <si>
    <t>1.124.000</t>
  </si>
  <si>
    <t>Personal técnico</t>
  </si>
  <si>
    <t>Tecnólogo en áreas de ingeniería</t>
  </si>
  <si>
    <t>Auxiliar de ingeniería</t>
  </si>
  <si>
    <t>Topógrafo inspector</t>
  </si>
  <si>
    <t>Topógrafo auxiliar</t>
  </si>
  <si>
    <t>Batimetrista inspector</t>
  </si>
  <si>
    <t>Batimetrista auxiliar</t>
  </si>
  <si>
    <t>Laboratorista inspector</t>
  </si>
  <si>
    <t>Laboratorista auxiliar</t>
  </si>
  <si>
    <t>Operador equipo de perforación</t>
  </si>
  <si>
    <t>Operador auxiliar de equipo</t>
  </si>
  <si>
    <t>Personal administrativo</t>
  </si>
  <si>
    <t>Auxiliar administrativo</t>
  </si>
  <si>
    <t>345 000</t>
  </si>
  <si>
    <t>Personal auxiliar técnico</t>
  </si>
  <si>
    <t>Conductor o motorista</t>
  </si>
  <si>
    <t>PAR. 1º—La entidad contratante reconocerá los valores pagados por los consultores, hasta los valores máximos fijados por la presente resolución, al personal asignado al proyecto, vinculado laboralmente a la firma consultora y en ningún caso aprobará la vinculación de profesionales sin su correspondiente matrícula.</t>
  </si>
  <si>
    <t>PAR. 2º—Para cargos no contemplados en la presente resolución y cuyos salarios sean inferiores al del conductor o motorista, los sueldos se regirán por los del mercado laboral local.</t>
  </si>
  <si>
    <t>PAR. 3º—Para efectos de la presente resolución, el personal profesional se clasifica en ocho (8) categorías.</t>
  </si>
  <si>
    <t>En la definición de las categorías se entiende por experiencia profesional el tiempo transcurrido a partir de la fecha de la expedición o confirmación de la matrícula o tarjeta profesional. En cuanto a la experiencia específica, ésta se determina como la práctica adquirida en el ejercicio de las funciones de el cargo en particular o en una determinada área del trabajo o área de la profesión, ocupación, arte u oficio.</t>
  </si>
  <si>
    <t>Para desempeñar cargos de los niveles directivo, asesor y profesional, se exigirá la correspondiente matrícula profesional para las profesiones legalmente reglamentadas, o el título profesional para aquellas profesiones no reglamentadas.</t>
  </si>
  <si>
    <t>Los profesionales extranjeros deberán acreditar su profesión y obtener los permisos, matrículas y autorizaciones a que haya lugar, en concordancia con la reglamentación vigente para cada profesión.</t>
  </si>
  <si>
    <t>Categoría 1. Profesional calificado para llevar a cabo funciones de director o especialista de proyectos, con experiencia profesional no menor de doce (12) años, de los cuales debe demostrar como mínimo diez (10) años de experiencia específica.</t>
  </si>
  <si>
    <t>Categoría 2. Profesional calificado para realizar funciones de director o especialista de proyectos, con experiencia profesional no menor de diez (10) años, de los cuales debe demostrar como mínimo siete (7) años de experiencia específica.</t>
  </si>
  <si>
    <t>Categoría 3. Profesional con experiencia técnica y administrativa para desempeñar funciones de especialista de proyectos o de residente de proyectos, con experiencia profesional no menor de ocho (8) años, de los cuales debe demostrar como mínimo cinco (5) años de experiencia específica.</t>
  </si>
  <si>
    <t>Categoría 4. Profesional con experiencia técnica y administrativa para desempeñar funciones de ingeniero residente de proyectos, con experiencia profesional no menor de seis (6) años, de los cuales debe demostrar como mínimo cuatro (4) años de experiencia específica.</t>
  </si>
  <si>
    <t>Categoría 5. Profesional con experiencia técnica y administrativa para desempeñar funciones de ingeniero residente de proyectos, con experiencia profesional no menor de cuatro (4) años, de los cuales debe demostrar como mínimo tres (3) años de experiencia específica.</t>
  </si>
  <si>
    <t>Categoría 6. Profesional con experiencia profesional no menor de tres (3) años, de los cuales debe demostrar como mínimo un (1) año de experiencia específica.</t>
  </si>
  <si>
    <t>Categoría 7. Profesional con experiencia profesional no menor de dos (2) años.</t>
  </si>
  <si>
    <t>Categoría 8. Profesional con experiencia profesional inferior a dos (2) años.</t>
  </si>
  <si>
    <t>PAR. 4º—Para la determinación de la experiencia profesional, con estudios de postgrado con título, se hará una equivalencia así:</t>
  </si>
  <si>
    <t>Título</t>
  </si>
  <si>
    <t>Experiencia profesional</t>
  </si>
  <si>
    <t>Especialización</t>
  </si>
  <si>
    <t>Dos (2) años</t>
  </si>
  <si>
    <t>Maestría</t>
  </si>
  <si>
    <t>Tres (3) años</t>
  </si>
  <si>
    <t>Doctorado</t>
  </si>
  <si>
    <t>Cuatro (4) años</t>
  </si>
  <si>
    <t>(Nota: Derogada por la Resolución 10946 de 2011 artículo 1° del Ministerio de Transporte)</t>
  </si>
  <si>
    <t>ART. 2º—Fijar las primas regionales mensuales para el personal que permanezca en el sitio de las obras por lo menos veintidós (22) días durante el mes, así:</t>
  </si>
  <si>
    <t>Profesionales</t>
  </si>
  <si>
    <t>Tecnólogos, auxiliares de ingeniería, topógrafos, batimetristas, laboratoristas e inspectores</t>
  </si>
  <si>
    <t>Dibujantes, cadeneros, conductores, motoristas y operadores de equipos de perforación</t>
  </si>
  <si>
    <t>PAR. 1º—Se reconocerá pago parcial proporcional de la prima regional para períodos de permanencia menor a veintidós (22) días, en los siguientes casos:</t>
  </si>
  <si>
    <t>a) Personal que haya tenido más de ocho (8) días de vacaciones legales o de incapacidad médica en un mes, y</t>
  </si>
  <si>
    <t>b) Personal que debido a su ingreso o retiro laboral, no cumpla con los veintidós (22) días en el frente de trabajo.</t>
  </si>
  <si>
    <t>PAR. 2º—Dicha prima podrá ser revisada en casos especiales en los que la entidad contratante lo considere conveniente por razones de orden público, salubridad y demás condiciones ambientales.</t>
  </si>
  <si>
    <t>PAR. 3º—Cuando de asignación de viáticos se trate, el valor máximo será el de las escalas de viáticos fijadas por la entidad contratante.</t>
  </si>
  <si>
    <t>ART. 3º—Fijar el valor máximo de los cánones que se pueden pagar por alquiler de vehículos y demás equipos asignados por el consultor al servicio exclusivo del proyecto, así:</t>
  </si>
  <si>
    <t>Tarifa de vehículos utilizados en contratos de Consultoría, tipo campero, pick-up, camioneta, camión o similar, incluyendo todos los costos de operación y mantenimiento, excepto el salario del conductor que se reconocerá por separado con cargo al contrato.</t>
  </si>
  <si>
    <t>En ningún caso se aceptarán vehículos que superen los 11 años de servicio.</t>
  </si>
  <si>
    <t>PAR. 3º—En el distanciómetro, el tránsito representa el 34% para el de capacidad de lectura superior a 1.500 metros y 43% en el de menor o igual a 1.500 metros.</t>
  </si>
  <si>
    <t>ART. 4º—Corresponderá a la entidad contratante, por intermedio del funcionario delegado para tal efecto, la aceptación de los ingenieros directores y especialistas y de otros profesionales equivalentes no contemplados en el artículo primero de la presente resolución, así como la fijación del canon de arrendamiento de campamentos, dotación de campamentos y equipos especiales no contemplados en esta resolución.</t>
  </si>
  <si>
    <t>ART. 5º—Los sueldos, costos directos y tarifas establecidas en la presente resolución, serán actualizados anualmente a partir del 1º de enero con la variación en el IPC —índice de precios al consumidor total nacional— del año inmediatamente anterior, publicado por el Departamento Administrativo Nacional de Estadística, DANE, y los valores se redondearán al múltiplo de mil más cercano.</t>
  </si>
  <si>
    <t>ART. 6º—La entidad contratante, cuando se trate de contratos especiales, podrá modificar los topes máximos fijados en esta resolución, con la debida justificación, por medio de resolución motivada.</t>
  </si>
  <si>
    <t>ART. 7º—La presente resolución rige a partir de la fecha de su publicación y se aplicará con efectos retroactivos desde el 1º de enero de 1998 y deroga las disposiciones que le sean contrarias, en especial la Resolución 1888 del 15 de abril de 1997, expedida por el Ministerio de Transporte.</t>
  </si>
  <si>
    <t>Publíquese y cúmplase.</t>
  </si>
  <si>
    <t>Dada en Santafé de Bogotá, D.C., 9 de marzo de 1998.</t>
  </si>
  <si>
    <t>_____________________</t>
  </si>
  <si>
    <t>[FIN]</t>
  </si>
  <si>
    <t>varilla #</t>
  </si>
  <si>
    <r>
      <t>Area (cm</t>
    </r>
    <r>
      <rPr>
        <b/>
        <vertAlign val="superscript"/>
        <sz val="10"/>
        <rFont val="Arial"/>
        <family val="2"/>
      </rPr>
      <t>2</t>
    </r>
    <r>
      <rPr>
        <b/>
        <sz val="10"/>
        <rFont val="Arial"/>
        <family val="2"/>
      </rPr>
      <t>)</t>
    </r>
  </si>
  <si>
    <r>
      <rPr>
        <b/>
        <sz val="12"/>
        <color indexed="18"/>
        <rFont val="Arial"/>
        <family val="2"/>
      </rPr>
      <t xml:space="preserve">Número de varillas  </t>
    </r>
    <r>
      <rPr>
        <b/>
        <sz val="10"/>
        <color indexed="18"/>
        <rFont val="Arial"/>
        <family val="2"/>
      </rPr>
      <t xml:space="preserve">                           </t>
    </r>
  </si>
  <si>
    <t># / 8</t>
  </si>
  <si>
    <t>Peso (kg/m)</t>
  </si>
  <si>
    <r>
      <rPr>
        <b/>
        <sz val="12"/>
        <color indexed="18"/>
        <rFont val="Arial"/>
        <family val="2"/>
      </rPr>
      <t xml:space="preserve">Número de varillas  </t>
    </r>
    <r>
      <rPr>
        <b/>
        <sz val="10"/>
        <color indexed="18"/>
        <rFont val="Arial"/>
        <family val="2"/>
      </rPr>
      <t xml:space="preserve"> (por mts)                          </t>
    </r>
  </si>
  <si>
    <t>Homecenter</t>
  </si>
  <si>
    <t>TANQUE PLASTICO 1.000LT Y ACCESORIOS</t>
  </si>
  <si>
    <t>LISTA DE PRECIOS CONCRETERAS 2016</t>
  </si>
  <si>
    <t>CEMEX COLOMBIA</t>
  </si>
  <si>
    <t>SLM CONSTRUCCIONES S.A.S</t>
  </si>
  <si>
    <t>ARGOS</t>
  </si>
  <si>
    <t>Mod. Rotura</t>
  </si>
  <si>
    <t>PRECIO CON IVA</t>
  </si>
  <si>
    <t>2000 PSI</t>
  </si>
  <si>
    <t>2500 PSI</t>
  </si>
  <si>
    <t>4000 PSI</t>
  </si>
  <si>
    <t>MORTERO 1:3 IMPERMEABILIZADO</t>
  </si>
  <si>
    <t>VALOR</t>
  </si>
  <si>
    <t>pino patula 4 cmx9x3 mts</t>
  </si>
  <si>
    <t>MR50</t>
  </si>
  <si>
    <t>4500 PSI</t>
  </si>
  <si>
    <t>5000 PSI</t>
  </si>
  <si>
    <t>IVA (19%)</t>
  </si>
  <si>
    <t xml:space="preserve">Vibrocompatador, potencia 153 HP, peso 10 Ton. </t>
  </si>
  <si>
    <t>CONCRETO ELABORADO EN OBRA-3.000PSI CLASE D-IMPERMEABILIZADO</t>
  </si>
  <si>
    <t>SIKA-1</t>
  </si>
  <si>
    <t xml:space="preserve">SIKA-1 </t>
  </si>
  <si>
    <t>CONCRETO EL DORADO AÑO 2017</t>
  </si>
  <si>
    <t>CONCRETO 3000 PSI ELABORADO EN OBRA</t>
  </si>
  <si>
    <t>CONCRETO 2500 PSI ELABORADO EN OBRA</t>
  </si>
  <si>
    <t xml:space="preserve">LAMINA ONDULADA FIBROCEMENTO  No. 4 </t>
  </si>
  <si>
    <t>homcenter</t>
  </si>
  <si>
    <t>CONCRETO 3000 PSI</t>
  </si>
  <si>
    <t>Con este incremento, el salario mínimo pasa de $737.717 a $781.242 y el auxilio de transporte pasa de $83.140 a $88.211.</t>
  </si>
  <si>
    <t>TRANSPORTE DE AGREGADOS PETROS</t>
  </si>
  <si>
    <t>km/m3</t>
  </si>
  <si>
    <t>MARCO SEGUETA NICHOLSON</t>
  </si>
  <si>
    <t xml:space="preserve">Carrotanque de agua(1000 Galones) </t>
  </si>
  <si>
    <t>ESTAMPILLA PROCULTURA</t>
  </si>
  <si>
    <t>ESTAMPILLA PROUNICESAR</t>
  </si>
  <si>
    <t>INDUPAL</t>
  </si>
  <si>
    <t>ESTAMPILLA PRODESARROLLO FRONTERIZO</t>
  </si>
  <si>
    <t>SEGURIDAD</t>
  </si>
  <si>
    <t>RETENCION A LA FUENTE</t>
  </si>
  <si>
    <t>TOTAL COSTOS INDIRECTOS (B)</t>
  </si>
  <si>
    <t>ANTISOL BLANCO PIGMENTADO (200KG)</t>
  </si>
  <si>
    <t>ACTIVIDADES PRELIMINARES</t>
  </si>
  <si>
    <t>ACTIVIDADES</t>
  </si>
  <si>
    <t>MOTONIVELADORA  POTENCIA 215 HP, ANCHO DE CUCHILLA 4,27 M, PESO 18 TON.</t>
  </si>
  <si>
    <t>CARGADOR : POTENCIA EN EL VOLANTE 110 HP, CLASIFICACIÓN DE RPM DEL MOTOR 2300.</t>
  </si>
  <si>
    <t>CARGADOR : POTENCIA EN EL VOLANTE 125 HP, CLASIFICACIÓN DE RPM DEL MOTOR 2300.</t>
  </si>
  <si>
    <t>RETROEXCAVADORA SOBRE LLANTAS, MOTOR 62HP, PROFUNDIDAD DE EXCAVACIÓN DE 5.41 METROS.</t>
  </si>
  <si>
    <t>CONCRETO 1:2:2 1/2 ELABORADO EN OBRA- (2800 -3200 PSI)</t>
  </si>
  <si>
    <t>CONCRETO 1:4:5 (1800 A 2000 PSI) ELABORADO EN OBRA</t>
  </si>
  <si>
    <t>CONCRETO 1:4:8 (1500 A 1800 PSI) ELABORADO EN OBRA</t>
  </si>
  <si>
    <t>CONCRETO ELABORADO EN OBRA-3.000PSI</t>
  </si>
  <si>
    <t>LUBRICANTE PVC 500 GRAMOS</t>
  </si>
  <si>
    <t>137137.33</t>
  </si>
  <si>
    <t>CANTIDAD</t>
  </si>
  <si>
    <t>CONCRETO ELABORADO EN OBRA -3.000 PSI CLASE D</t>
  </si>
  <si>
    <t>IMPUESTOS MUNICIPALES ALCALDIA VALLEDUPAR</t>
  </si>
  <si>
    <t>PINTURA PARA DEMARCACION  TRAFICO AMARILLO</t>
  </si>
  <si>
    <t>EQUIPOS PINTURA</t>
  </si>
  <si>
    <t>GLN</t>
  </si>
  <si>
    <t>VIAJE</t>
  </si>
  <si>
    <t>U.M</t>
  </si>
  <si>
    <t>U.M.</t>
  </si>
  <si>
    <t>LADRILLO RUSTICO 6X11X24CM 38U/M2 3.1K</t>
  </si>
  <si>
    <t>CARAVISTA ESTRUCTURAL 6X12X24CM</t>
  </si>
  <si>
    <t>DISCRIMINACION FACTOR MULTIPLICADOR PERSONAL PROFESIONAL Y TÉCNICO</t>
  </si>
  <si>
    <t>Gastos de promoción e instalaciones (oficinas)</t>
  </si>
  <si>
    <t>e.1  Impuestos oficiales</t>
  </si>
  <si>
    <t>e.2  Póliza de cumplimiento</t>
  </si>
  <si>
    <t>e.3  Póliza de anticipo</t>
  </si>
  <si>
    <t>e.4  Póliza salarios y prestaciones socales</t>
  </si>
  <si>
    <t>e.5  Industria y comercio</t>
  </si>
  <si>
    <t>e.6  Calidad servicio</t>
  </si>
  <si>
    <t>CONCRETO 1:1 1/2:2 ELABORADO EN OBRA (4000  PSI)</t>
  </si>
  <si>
    <t>CONCRETO 1:2:2 ELABORADO EN OBRA-(3500 PSI CLASE C)</t>
  </si>
  <si>
    <t>FORMALETA METALICA COLUMNA CUADRADA HASTA .40 X .40 LONG. 2.40MT</t>
  </si>
  <si>
    <t>Seguridad Social (salud + pensión)</t>
  </si>
  <si>
    <t>MANTO EDIL ESTÁNDAR 3MM ROLLO</t>
  </si>
  <si>
    <t>ELEMENTOS DE LIMPIEZA</t>
  </si>
  <si>
    <t>m2</t>
  </si>
  <si>
    <t>BICICLETA ESTATICA GIMNASIO BIOSALUDABLES</t>
  </si>
  <si>
    <t>HISTÓRICO DE TARIFAS 1998 - 2017</t>
  </si>
  <si>
    <t>INSUMOS</t>
  </si>
  <si>
    <t>Tendrá un incremento del 6%, equivalente a $46.874. Auxilio de transporte queda en $97.032. El total que recibirán los trabajadores es de $925.148.</t>
  </si>
  <si>
    <t>Al anunciar el aumento del 6% para el salario y del 10% para el auxilio del transporte, el presidente señaló que "es el aumento real más significativo en 25 años".</t>
  </si>
  <si>
    <t>De igual manera, agregó: "Esto muestra que nos  podemos poner de acuerdo en lo que le conviene al país. Colombia necesita reactivar la economía y al mismo tiempo ir mejorando las condiciones de todos los trabajadores y generando más empleos formales". </t>
  </si>
  <si>
    <t>El aumento fue celebrado tanto por empresarios com</t>
  </si>
  <si>
    <t>VR. UNITARIO 2018</t>
  </si>
  <si>
    <t>MR41</t>
  </si>
  <si>
    <t>RESISTENCIA ESPECIFICA A LOS 28 DIAS</t>
  </si>
  <si>
    <t>LADRILLO BOCADILLO 30 X 15 X 9.0</t>
  </si>
  <si>
    <t>LADRILLO BOCADILLO 19 x 15x 9</t>
  </si>
  <si>
    <t>TABLEROS PARA MUROS .40 X 1.20</t>
  </si>
  <si>
    <t>3000 ACEL 3 DIAS</t>
  </si>
  <si>
    <t>3000 ACEL 7 DIAS</t>
  </si>
  <si>
    <t>3500 ACEL 3 DIAS</t>
  </si>
  <si>
    <t>3500 ACEL 7 DIAS</t>
  </si>
  <si>
    <t>4000 ACEL 3 DIAS</t>
  </si>
  <si>
    <t>4000 ACEL 7 DIAS</t>
  </si>
  <si>
    <t>4500 ACEL 3 DIAS</t>
  </si>
  <si>
    <t>4500 ACEL 7 DIAS</t>
  </si>
  <si>
    <t>5000 ACEL 3 DIAS</t>
  </si>
  <si>
    <t>5000 ACEL 7 DIAS</t>
  </si>
  <si>
    <t>PEGACOR  BLANCO 1Kg</t>
  </si>
  <si>
    <t>PEGANTE PEGACOR PORCELANATO GRIS X 10 KL</t>
  </si>
  <si>
    <t>CINTA TEFLON 1/2 X 8 MTS</t>
  </si>
  <si>
    <t>CONCRETO EL DORADO AÑO 2019</t>
  </si>
  <si>
    <t>ESTUKA ACRILICO (20KG)</t>
  </si>
  <si>
    <t>ESTAMPILLA BIENESTAR ADULTO MAYOR</t>
  </si>
  <si>
    <t>RETEICA</t>
  </si>
  <si>
    <t xml:space="preserve">IMPUESTOS DEPARTAMENTALES </t>
  </si>
  <si>
    <t>SECRETARÍA DE OBRAS PÚBLICAS MUNICIPAL</t>
  </si>
  <si>
    <t>FECHA: ENERO DE 2020</t>
  </si>
  <si>
    <t>SECRETARÍA DE OBRAS PÚBLICAS</t>
  </si>
  <si>
    <t>SECRETARIA DE OBRAS PUBLICAS MUNICIPAL</t>
  </si>
  <si>
    <t>TARIFAS MANO DE OBRA Y PRESTACIONES SOCIALES</t>
  </si>
  <si>
    <t>MUNICIPIO DE VALLEDUPAR</t>
  </si>
  <si>
    <t>Subtotal</t>
  </si>
  <si>
    <t>MARCOS PUERTAS LAMINA CAL. 18, INCL.  ANTICORROSIVO -SUB-CONTRATO.</t>
  </si>
  <si>
    <t xml:space="preserve"> PINTURA ACABADO EN ESMALTE -SUB-CONTRATO</t>
  </si>
  <si>
    <t xml:space="preserve"> VIDRIO TRANSPARENTE 4 MM </t>
  </si>
  <si>
    <t>CONCRETO 3000 PSI CLASE D</t>
  </si>
  <si>
    <t xml:space="preserve">MANO DE OBRA D.D </t>
  </si>
  <si>
    <t>ADMINISTRACION</t>
  </si>
  <si>
    <t>IMPREVISTO</t>
  </si>
  <si>
    <t>UTILIDAD</t>
  </si>
  <si>
    <t>VALOR. UNITARIO</t>
  </si>
  <si>
    <t>VALOR TOTAL</t>
  </si>
  <si>
    <t>% DE INCIDENCIA</t>
  </si>
  <si>
    <t>TOTAL COSTOS INDIRECTOS</t>
  </si>
  <si>
    <t>TOTAL COSTO NETO</t>
  </si>
  <si>
    <t>VALOR TOTAL DEL PROYECTO</t>
  </si>
  <si>
    <t>DIAS</t>
  </si>
  <si>
    <t xml:space="preserve">TUBO PVC CONDUIT 3/4" </t>
  </si>
  <si>
    <t>ADAPTADOR TERMINAL PVC CONDUIT 3/4"</t>
  </si>
  <si>
    <t>CURVA PVC CONDUIT 3/4"</t>
  </si>
  <si>
    <t>Cable Cu THHN No 12 EXZHELLENT (LIBRE DE HALOGENUROS)</t>
  </si>
  <si>
    <t>INTERRUPTOR SENCILLO 120V</t>
  </si>
  <si>
    <t>CAJA RECTANGULAR  GALVANIZADA 2"X 4".</t>
  </si>
  <si>
    <t>PANEL LED RECTANGULAR P27265-41  INCRUSTAR   40W  120X30  6K  MARCA SYLVANIA O SIMILAR - 100V / 240V</t>
  </si>
  <si>
    <t xml:space="preserve">TUBO EMT 3/4" </t>
  </si>
  <si>
    <t>ADAPTADOR TERMINAL EMT DE 3/4"</t>
  </si>
  <si>
    <t>UNION EMT DE 3/4"</t>
  </si>
  <si>
    <t>CURVA EMT DE 3/4"</t>
  </si>
  <si>
    <t>CAJA METALICA RAWELLD OCTAGONAL</t>
  </si>
  <si>
    <t>ACCESORIOS DE FIJACION</t>
  </si>
  <si>
    <t>ENERO 2.020 ARGOS</t>
  </si>
  <si>
    <t>gobernacon 2020</t>
  </si>
  <si>
    <t>invias</t>
  </si>
  <si>
    <t>ojo preguntar</t>
  </si>
  <si>
    <t>GOBERNACION 2020</t>
  </si>
  <si>
    <t>FERRECESAR</t>
  </si>
  <si>
    <t xml:space="preserve">SE DEJO EL MISMO </t>
  </si>
  <si>
    <t>EL MISMO</t>
  </si>
  <si>
    <t>INTERNET</t>
  </si>
  <si>
    <t>ANDAMIOS COMPLETO</t>
  </si>
  <si>
    <t>GOBERNACION</t>
  </si>
  <si>
    <t>POR PORCENTAJE</t>
  </si>
  <si>
    <t xml:space="preserve">TABLERO MADERA .60 X 1.20 (CHAZAS) </t>
  </si>
  <si>
    <t>LA MISMA</t>
  </si>
  <si>
    <t>GOBERNACIION</t>
  </si>
  <si>
    <t>SE DEJO LA MISMA</t>
  </si>
  <si>
    <t>el mismo</t>
  </si>
  <si>
    <t>ferrecesar</t>
  </si>
  <si>
    <t>la misma</t>
  </si>
  <si>
    <t>el msmo</t>
  </si>
  <si>
    <t>PISO TABLON SAHARA 30.5X30.5 ALF</t>
  </si>
  <si>
    <t>CERÁMICA DUROPISO CORONA ALTO TRAFICO 60x60</t>
  </si>
  <si>
    <t>ENCH CORN MACEDONIA BCO 25X43X2 MTS</t>
  </si>
  <si>
    <t>VENTANA 744 ANOLOCK-VIDRIO BRONCE UNA NAVE FIJA Y UNA CORREDIZA 1.00X1.0</t>
  </si>
  <si>
    <t>ELEMENTOS DE FIJACIN DE DIVISION DE BAÑOS</t>
  </si>
  <si>
    <t>ELEMENTOS DE FIJACIN DE DIVISION DE ORNAL</t>
  </si>
  <si>
    <t>VIDRIO TRANSPARENTE 4MM</t>
  </si>
  <si>
    <t>EN PORCENTAGE</t>
  </si>
  <si>
    <t>FERRECESAR Y EL MISMO</t>
  </si>
  <si>
    <t>GRIFERÍA LAVAMANOS MONO BAJO ECO FRIENDLY STRETTO O SIMILAR</t>
  </si>
  <si>
    <t>REJILLA C/SOSCO 3 X 2 BRONCE ANTICUCARA</t>
  </si>
  <si>
    <t>PORCENTAGE</t>
  </si>
  <si>
    <t>PAPELERA, GANCHO ELITE O SIMILAR</t>
  </si>
  <si>
    <t>home center</t>
  </si>
  <si>
    <t>PEGANTE FORTE PORCELANATO GRIS X 25</t>
  </si>
  <si>
    <t>BOLSA</t>
  </si>
  <si>
    <t>BOQUILLA PORCELANATO NEGRA X 5 KLS</t>
  </si>
  <si>
    <t xml:space="preserve">CCC PISO PORCELANATO ARTICA NEGRO 56628 </t>
  </si>
  <si>
    <t>PÀQUETE</t>
  </si>
  <si>
    <t>ESQUINERO CERAMICO ( 1 MTS)</t>
  </si>
  <si>
    <t>Secretario de Obras Públicas Municipal</t>
  </si>
  <si>
    <t>Arquitecto  S.O.P.M</t>
  </si>
  <si>
    <t>MARIA RAIZA FUENTES LACOUTURE</t>
  </si>
  <si>
    <t xml:space="preserve">DIVISION ORINAL DE 1.48x0.46m EN ACERO INOXIDABLE  ENTANBORADO TIPO SOCODA REF.:304 CALB. 20 </t>
  </si>
  <si>
    <t>se dejop el m,mismo</t>
  </si>
  <si>
    <t>GRI. FLUXOMETRO ORINAL REF 70710/70634</t>
  </si>
  <si>
    <t>HOMO CENTER</t>
  </si>
  <si>
    <t>ORINAL TIPO ARRECIFE O SIMILAR PARA FLUXOMETRO BLANCO SECC 35.2 CM X 31,2</t>
  </si>
  <si>
    <t>COR. TAZA FLUXOMETRO C/GRIF.</t>
  </si>
  <si>
    <t>TAPAGOTERA SUPER EPOXICO METALICO 1/8</t>
  </si>
  <si>
    <t>DISPENSADOR DE PAPEL HIGIENICO</t>
  </si>
  <si>
    <t>SOCODA</t>
  </si>
  <si>
    <t>BARRA ABATIBLE SUPERIOR 800MM DISCAPACITADOS VERTICAL</t>
  </si>
  <si>
    <t>BARRA RECTA 600 DISCAPACITADOS</t>
  </si>
  <si>
    <t>DISPENSADORES DE JABON</t>
  </si>
  <si>
    <t>BEBEDERO ESCOLAR ENACERO INOXIDABLE DE 5M DE ARGO X60CMS DE ANCHO DE 5 LLAVES</t>
  </si>
  <si>
    <t>GRIFERIA LAVAPLATOS KIT LP MZ PRAKTI O SIMILAR-INCL. DESAGUE</t>
  </si>
  <si>
    <t>METALICAS SAEN</t>
  </si>
  <si>
    <t>COMPRESOR 1CON DOS MARTILLO</t>
  </si>
  <si>
    <t>TORNILLOS TPF 3/4</t>
  </si>
  <si>
    <t>TORNILLOS AUTOPERFORANTE 7/8</t>
  </si>
  <si>
    <t>TEJA ARQ GALV TZA 0.73 * 2.44 C30 (0.30 mm)</t>
  </si>
  <si>
    <t>CABALLETE ACESCO 0.60 X 2 ML 300647</t>
  </si>
  <si>
    <t>ANTICORROSIVO GRIS</t>
  </si>
  <si>
    <t>SOLDADURA 6011X1/8</t>
  </si>
  <si>
    <t>EQUIPO DE SOLDADURA ELÉCTRICA</t>
  </si>
  <si>
    <t>PERFIL GALVANIZADO PHR-C 160X60 CAL. 14X6MTS</t>
  </si>
  <si>
    <t>PERFIL GALVANIZADO PHR-C 220X80 CAL. 14X6MTS</t>
  </si>
  <si>
    <t>HOME CENTER</t>
  </si>
  <si>
    <t>EL ,ISMO</t>
  </si>
  <si>
    <t>FLANCHE DE 25CMS X2.40 CALIBRE 26</t>
  </si>
  <si>
    <t>PEG. SIL. SINTECO TRANSP. X 50 GR</t>
  </si>
  <si>
    <t>CLAVOS DE ACERO DE 2 1/2 CAJA DE 1 LIBRA</t>
  </si>
  <si>
    <t>PLATINA DE 1 1/2" x1/4"-30X30CM</t>
  </si>
  <si>
    <t>TORNILLOS 5/8"X8"</t>
  </si>
  <si>
    <t>PUERTA EN ACERO INOXIDABLE DE 1.48X0,57 P. MURO CALIDAD TIPO SOCODA</t>
  </si>
  <si>
    <t>PUERTA EN ACERO INOXIDABLE DE 1.48X0,87 P. MURO CALIDAD TIPO SOCODA</t>
  </si>
  <si>
    <t>PARAL C PARA PARALES EN ACERO INOXIDABLE0,03X1,71</t>
  </si>
  <si>
    <t>C EXTREMO  EN ACERO INOXIDABLE 0,0455X1,80</t>
  </si>
  <si>
    <t>PARAL C PARA  TABIQUE EN ACERO INOXIDABLE 0,03X1,48</t>
  </si>
  <si>
    <t>RECIBIDOR ,005*1,48</t>
  </si>
  <si>
    <t>PARAL EN ACERO INOPXIDABLE 0,37*1,80</t>
  </si>
  <si>
    <t>DIVISION METALICA DE BAÑO EN ACERO INOXIDABLE  ENTANBORADO TIPO SOCODA REF 304 -  TABIQUE 1,37*1,48-</t>
  </si>
  <si>
    <t xml:space="preserve">ANALISIS DE PRRECIOS UNITARIOS </t>
  </si>
  <si>
    <t>Actualizo: JAIR SUAREZ VANEGAS</t>
  </si>
  <si>
    <t xml:space="preserve"> ADECUACIÓN Y REMODELACIÓN CASA DE LOS ABUELOS EN EL BARRIO LA NEVADA MUNICIPIO DE VALLEDUPAR </t>
  </si>
  <si>
    <t>JUEGO PREFABRICADO DE MESA MAS CUATRO SILLAS EN CONCRETO</t>
  </si>
  <si>
    <t>ABECEDARIO GOLPE  4 MM</t>
  </si>
  <si>
    <t>ABECEDARIO GOLPE  5 MM</t>
  </si>
  <si>
    <t>ABECEDARIO GOLPE  6 MM</t>
  </si>
  <si>
    <t>ABECEDARIO GOLPE 3 MM</t>
  </si>
  <si>
    <t>ABRAZADERA AMARRE PLASTICA  4" BLANCA</t>
  </si>
  <si>
    <t>ABRAZADERA AMARRE PLASTICA  6" BLANCA</t>
  </si>
  <si>
    <t>ABRAZADERA AMARRE PLASTICA  8" BLANCA</t>
  </si>
  <si>
    <t>ABRAZADERA AMARRE PLASTICA 10" BLANCA</t>
  </si>
  <si>
    <t>ABRAZADERA AMARRE PLASTICA 12" BLANCA</t>
  </si>
  <si>
    <t>ABRAZADERA AMARRE PLASTICA 14" BLANCA</t>
  </si>
  <si>
    <t>ABRAZADERA AMARRE PLASTICA 21" BLANCA</t>
  </si>
  <si>
    <t>ABRAZADERA AMARRE PLASTICA 32" BLANCA</t>
  </si>
  <si>
    <t>ABRAZADERA COLLARIN DOS SALIDAS</t>
  </si>
  <si>
    <t>ABRAZADERA CONDUIT  3/4"</t>
  </si>
  <si>
    <t>ABRAZADERA CONDUIT DE 1/2"</t>
  </si>
  <si>
    <t>ABRAZADERA CONDUIT 1"</t>
  </si>
  <si>
    <t>ABRAZADERA CONDUIT 1" DOBLE</t>
  </si>
  <si>
    <t>ABRAZADERA CONDUIT 1 1/2"</t>
  </si>
  <si>
    <t>ABRAZADERA CONDUIT 1 1/2 DOBLE</t>
  </si>
  <si>
    <t>ABRAZADERA CONDUIT 1/2"</t>
  </si>
  <si>
    <t>ABRAZADERA CONDUIT 1/2" DOBLE</t>
  </si>
  <si>
    <t>ABRAZADERA CONDUIT 2"</t>
  </si>
  <si>
    <t>ABRAZADERA CONDUIT 2" DOBLE</t>
  </si>
  <si>
    <t>ABRAZADERA CONDUIT 3" DOBLE</t>
  </si>
  <si>
    <t>ABRAZADERA CONDUIT 3/4" DOBLE</t>
  </si>
  <si>
    <t>ABRAZADERA CONDUIT 3/8"</t>
  </si>
  <si>
    <t>ABRAZADERA CONDUIT 4" DOBLE</t>
  </si>
  <si>
    <t>ABRAZADERA CREM.  1/2" - 3/4" REF 1006</t>
  </si>
  <si>
    <t>ABRAZADERA CREM.  3/4" - 1"  REF 3008</t>
  </si>
  <si>
    <t>ABRAZADERA CREM.  3/8"   REF 1004</t>
  </si>
  <si>
    <t>ABRAZADERA CREM. 1" - 1 1/2" REF 3016</t>
  </si>
  <si>
    <t>ABRAZADERA CREM. 1 1/2" - 2" REF 3024</t>
  </si>
  <si>
    <t>ABRAZADERA CREM. 1/4" - 3/8" REF 1000</t>
  </si>
  <si>
    <t>ABRAZADERA CREM. 2" - 2 1/2" REF 3032</t>
  </si>
  <si>
    <t>ABRAZADERA CREM. 2 1/2" - 3" REF 3040</t>
  </si>
  <si>
    <t>ABRAZADERA CREM. 3" - 3 1/2" REF 3044</t>
  </si>
  <si>
    <t>ABRAZADERA CREM. 3 1/2" - 4" REF 3056</t>
  </si>
  <si>
    <t>ABRAZADERA CREM. 3 3/4" - 6" 3088</t>
  </si>
  <si>
    <t>ABRAZADERA CREM. 4" - 4 1/2" 3064</t>
  </si>
  <si>
    <t>ABRAZADERA CREM. 5" - 5 1/2" REF 3072</t>
  </si>
  <si>
    <t>ABRAZADERA INOX SILLA KIT 200 MM PAVCO</t>
  </si>
  <si>
    <t>ABRAZADERA MOFLE 1 1/2"</t>
  </si>
  <si>
    <t>ABRAZADERA MOFLE 2"</t>
  </si>
  <si>
    <t>ABRAZADERA MOFLE 2 1/2"</t>
  </si>
  <si>
    <t>ABRAZADERA MOFLE 3"</t>
  </si>
  <si>
    <t>ABRAZADERA PERA 1"</t>
  </si>
  <si>
    <t>ABRAZADERA PERA 1 1/2"</t>
  </si>
  <si>
    <t>ABRAZADERA PERA 1/2"</t>
  </si>
  <si>
    <t>ABRAZADERA PERA 2"</t>
  </si>
  <si>
    <t>ABRAZADERA PERA 3"</t>
  </si>
  <si>
    <t>ABRAZADERA PERA 3/4"</t>
  </si>
  <si>
    <t>ABRAZADERA PERA 4"</t>
  </si>
  <si>
    <t>ABRAZADERA TORN T501 - 1 1/16" A 1 3/16</t>
  </si>
  <si>
    <t>ABRAZADERA TORN T504 - 1 15/16" A 1 9/16</t>
  </si>
  <si>
    <t>ABRAZADERA TORN T507 - 1 7/8" A 2 1/16"</t>
  </si>
  <si>
    <t>ABRAZADERA TORN T508 - 2 1/16" A 2 1/4"</t>
  </si>
  <si>
    <t>ABRAZADERA TORN T509 - 2 1/4" A 2 7/16"</t>
  </si>
  <si>
    <t>ABRAZADERA TORN T510 - 2 7/16" A 2 5/8"</t>
  </si>
  <si>
    <t>ABRAZADERA TORN T511 - 2 5/8" A 2 27/32"</t>
  </si>
  <si>
    <t>ABRAZADERA TORN T512 - 2 37/32" A 3 1/16</t>
  </si>
  <si>
    <t>ABRAZADERA TORN T513 - 3 1/16" A 3 5/16"</t>
  </si>
  <si>
    <t>ABRAZADERA TORN T514 - 3 5/16" A 3 17/32</t>
  </si>
  <si>
    <t>ABRAZADERA TORN T515 - 3 17-32 - 3 25/32</t>
  </si>
  <si>
    <t>ABRAZADERA TORN T516 - 3 25/32" A 4"</t>
  </si>
  <si>
    <t>ABRAZADERA TORN T517 - 4" A 4 1/4"</t>
  </si>
  <si>
    <t>ABRAZADERA TORN T521 - 5 1/32" - 5 11/32</t>
  </si>
  <si>
    <t>ABRAZADERA TORN T522 -5 11/32" A 5 21/32</t>
  </si>
  <si>
    <t>ABRAZADERA TORN T523 - 5 21/32" A 6 1/16</t>
  </si>
  <si>
    <t>ABRAZADERA TORN T525 - 6 15/32 - 6 27/32</t>
  </si>
  <si>
    <t>ABRIGO CON CAPUCHA</t>
  </si>
  <si>
    <t>ABRIGO CON CAPUCHA ECONOMICO HOPEX</t>
  </si>
  <si>
    <t>ABRIGO PARA MOTOCICLISTA</t>
  </si>
  <si>
    <t>ABRIGO PONCHO</t>
  </si>
  <si>
    <t>ABRIGO 2 PIEZAS</t>
  </si>
  <si>
    <t>ACEITE DE CAPELA</t>
  </si>
  <si>
    <t xml:space="preserve">ACEITE DIESEL MASTER 50 </t>
  </si>
  <si>
    <t>ACEITE ORBITEL</t>
  </si>
  <si>
    <t>ACEITE 15W/40 4 TIEMPOS</t>
  </si>
  <si>
    <t>ACEITE 2 TIEMPO  STHIL</t>
  </si>
  <si>
    <t>ACEITE 20W /50 4 TIEMPOS</t>
  </si>
  <si>
    <t>ACEITE 3 EN 1 30 CC</t>
  </si>
  <si>
    <t>ACEITE 3 EN 1 90 CC</t>
  </si>
  <si>
    <t>ACEITE 4 TIEMPOS</t>
  </si>
  <si>
    <t>ACEITERA METAL. 250 ML</t>
  </si>
  <si>
    <t>ACEITERA METAL. 300 ML</t>
  </si>
  <si>
    <t>ACIDO MURIATICO</t>
  </si>
  <si>
    <t>ACIDO MURIATICO AL 12%</t>
  </si>
  <si>
    <t>ACIDO MURIATICO X 2000CC</t>
  </si>
  <si>
    <t>ACIDO MURIATICO X 500 CC</t>
  </si>
  <si>
    <t>ACIDO NITRICO</t>
  </si>
  <si>
    <t>ACIDO OXALICO</t>
  </si>
  <si>
    <t>ACOLILLADORA CON SEGUETA</t>
  </si>
  <si>
    <t>ACOPLE ALUM. RPTO 2" HEMBRA</t>
  </si>
  <si>
    <t>ACOPLE ALUM. RPTO 3"  HEMBRA</t>
  </si>
  <si>
    <t>ACOPLE MANG. AL 1</t>
  </si>
  <si>
    <t>ACOPLE MANG. AL 1 1/2</t>
  </si>
  <si>
    <t>ACOPLE MANG. AL 1/2</t>
  </si>
  <si>
    <t>ACOPLE MANG. AL 2</t>
  </si>
  <si>
    <t>ACOPLE MANG. AL 3</t>
  </si>
  <si>
    <t>ACOPLE MANG. AL 3/4</t>
  </si>
  <si>
    <t>ACOPLE MANG. AL 4</t>
  </si>
  <si>
    <t>ACOPLE P/MANG. VIBRADOR GASOLINA</t>
  </si>
  <si>
    <t>ACOPLE POLIET - PVC 1/2 A 3/4</t>
  </si>
  <si>
    <t>ACOPLE POLIET. PR  1/2</t>
  </si>
  <si>
    <t>ACOPLE POLIET. PR  3/4</t>
  </si>
  <si>
    <t>ACOPLE POLIET. PR 1</t>
  </si>
  <si>
    <t>ACOPLE POLIET. PR 1 1/2</t>
  </si>
  <si>
    <t>ACOPLE POLIET. PR 2</t>
  </si>
  <si>
    <t>ACOPLE POLIET. PR 3</t>
  </si>
  <si>
    <t>ACOPLE PVC POLIET 1"</t>
  </si>
  <si>
    <t>ACOPLE PVC POLIET. 1/2</t>
  </si>
  <si>
    <t>ACOPLE PVC POLIET. 1/2 HEMBRA</t>
  </si>
  <si>
    <t>ACOPLE PVC POLIET. 3/4</t>
  </si>
  <si>
    <t>ACOPLE RAPIDO  1/4</t>
  </si>
  <si>
    <t>ACOPLE RAPIDO AL. 1 1/2  ROSCADO</t>
  </si>
  <si>
    <t>ACOPLE RAPIDO AL. 2  ROSCADO</t>
  </si>
  <si>
    <t>ACOPLE RAPIDO AL. 3  LISO</t>
  </si>
  <si>
    <t>ACOPLE RAPIDO AL. 3" ROSCADO</t>
  </si>
  <si>
    <t>ACOPLE RAPIDO AL. 4 ROSCADO</t>
  </si>
  <si>
    <t>ACOPLE REPUESTO AL. 2" LISO</t>
  </si>
  <si>
    <t>ACOPLE REPUESTO AL. 3" LISO</t>
  </si>
  <si>
    <t>ACOUSTIC BLOCK1 1.22 X 1 FIBERGLASS</t>
  </si>
  <si>
    <t>ACOUSTIC BLOCK2 1.22 X 1 FIBERGLASS</t>
  </si>
  <si>
    <t>ACOUSTIC CONTROL VP 1.22 X 1 FIBERGLASS</t>
  </si>
  <si>
    <t>ACRONAL</t>
  </si>
  <si>
    <t>ACRONAL INVERCRIL X 200 KLS</t>
  </si>
  <si>
    <t>ACRONAL TEXILAN X KILO</t>
  </si>
  <si>
    <t>ACRONAL TEXILAN 554 X 200 KL</t>
  </si>
  <si>
    <t>ACRONAL X KILO</t>
  </si>
  <si>
    <t>ACUSTIFIBRA 1.22 X 2.44 X 1" FIBERGLASS</t>
  </si>
  <si>
    <t>ADAP. BAJANTE CANAL A A/LLUVIAS 4" PAVCO.</t>
  </si>
  <si>
    <t>ADAP. CPVC HEMBRA 3/4" X 1/4" PAVCO.</t>
  </si>
  <si>
    <t>ADAP. CPVC MACHO 1/2" PAVCO.</t>
  </si>
  <si>
    <t>ADAP. CPVC MACHO 3/4" PAVCO.</t>
  </si>
  <si>
    <t>ADAP. CPVC MACHO 3/4" TIGRE</t>
  </si>
  <si>
    <t>ADAP. HEMBRA 1" PAVCO.</t>
  </si>
  <si>
    <t>ADAP HEMBRA 1" PAVCO</t>
  </si>
  <si>
    <t>ADAP. HEMBRA 1" TIGRE</t>
  </si>
  <si>
    <t>ADAP. HEMBRA 1 1/2" PAVCO.</t>
  </si>
  <si>
    <t>ADAP HEMBRA 1 1/2" PAVCO</t>
  </si>
  <si>
    <t>ADAP. HEMBRA 1 1/2" TIGRE</t>
  </si>
  <si>
    <t>ADAP. HEMBRA 1 1/4" PAVCO.</t>
  </si>
  <si>
    <t>ADAP. HEMBRA 1 1/4" TIGRE</t>
  </si>
  <si>
    <t>ADAP. HEMBRA 1/2" PAVCO.</t>
  </si>
  <si>
    <t>ADAP HEMBRA 1/2" PAVCO</t>
  </si>
  <si>
    <t>ADAP. HEMBRA 1/2" PTC.</t>
  </si>
  <si>
    <t>ADAP. HEMBRA 1/2" TIGRE</t>
  </si>
  <si>
    <t>ADAP. HEMBRA 2" PAVCO.</t>
  </si>
  <si>
    <t>ADAP HEMBRA 2" PAVCO</t>
  </si>
  <si>
    <t>ADAP. HEMBRA 2" TIGRE</t>
  </si>
  <si>
    <t>ADAP. HEMBRA 2 1/2" PAVCO.</t>
  </si>
  <si>
    <t>ADAP. HEMBRA 2 1/2" TIGRE</t>
  </si>
  <si>
    <t>ADAP. HEMBRA 3" PAVCO.</t>
  </si>
  <si>
    <t>ADAP HEMBRA 3" PAVCO</t>
  </si>
  <si>
    <t>ADAP. HEMBRA 3" TIGRE</t>
  </si>
  <si>
    <t>ADAP. HEMBRA 3/4" PAVCO.</t>
  </si>
  <si>
    <t>ADAP HEMBRA 3/4" PAVCO</t>
  </si>
  <si>
    <t>ADAP. HEMBRA 3/4" PTC.</t>
  </si>
  <si>
    <t>ADAP. HEMBRA 3/4" TIGRE</t>
  </si>
  <si>
    <t>ADAP. HEMBRA 4" PAVCO.</t>
  </si>
  <si>
    <t>ADAP LIMPIEZA 10" SN PAVCO</t>
  </si>
  <si>
    <t>ADAP. LIMPIEZA 2" SN PAVCO.</t>
  </si>
  <si>
    <t>ADAP. LIMPIEZA 3" SN PAVCO.</t>
  </si>
  <si>
    <t>ADAP. LIMPIEZA 4" SN PAVCO.</t>
  </si>
  <si>
    <t>ADAP. LIMPIEZA 4" SN TIGRE</t>
  </si>
  <si>
    <t>ADAP. LIMPIEZA 6" SN PAVCO</t>
  </si>
  <si>
    <t>ADAP. LIMPIEZA 8" SN PAVCO</t>
  </si>
  <si>
    <t>ADAP. MACHO PF + UAD 1/2" PAVCO.</t>
  </si>
  <si>
    <t>ADAP. MACHO PF + UAD 3/4" PAVCO</t>
  </si>
  <si>
    <t>ADAP. MACHO 1" PAVCO.</t>
  </si>
  <si>
    <t>ADAP. MACHO 1" TIGRE</t>
  </si>
  <si>
    <t>ADAP. MACHO 1 1/2" PAVCO.</t>
  </si>
  <si>
    <t>ADAP. MACHO 1 1/2" TIGRE</t>
  </si>
  <si>
    <t>ADAP. MACHO 1 1/4" PAVCO.</t>
  </si>
  <si>
    <t>ADAP. MACHO 1 1/4" TIGRE</t>
  </si>
  <si>
    <t>ADAP. MACHO 1/2" PAVCO.</t>
  </si>
  <si>
    <t>ADAP. MACHO 1/2" PTC.</t>
  </si>
  <si>
    <t>ADAP. MACHO 1/2" TIGRE</t>
  </si>
  <si>
    <t>ADAP. MACHO 2" PAVCO.</t>
  </si>
  <si>
    <t>ADAP. MACHO 2" TIGRE</t>
  </si>
  <si>
    <t>ADAP. MACHO 2 1/2" PAVCO.</t>
  </si>
  <si>
    <t>ADAP. MACHO 3" PAVCO.</t>
  </si>
  <si>
    <t>ADAP. MACHO 3" TIGRE</t>
  </si>
  <si>
    <t>ADAP. MACHO 3/4" PAVCO.</t>
  </si>
  <si>
    <t>ADAP. MACHO 3/4" PTC.</t>
  </si>
  <si>
    <t>ADAP. MACHO 3/4" TIGRE</t>
  </si>
  <si>
    <t>ADAP. MACHO 4" PAVCO.</t>
  </si>
  <si>
    <t>ADAP. NOVAFORT A SANITARIO 160 X 6"</t>
  </si>
  <si>
    <t>ADAP. NOVAFORT SANIT. 110  X 4"</t>
  </si>
  <si>
    <t>ADAP. TERMINAL CAMPANA 3" PAVCO.</t>
  </si>
  <si>
    <t>ADAP. TERMINAL CAMPANA 4" PAVCO</t>
  </si>
  <si>
    <t>ADAP. TERMINAL DUCTO TDP 4" PAVCO</t>
  </si>
  <si>
    <t>ADAP. TERMINAL DUCTO 2" PAVCO</t>
  </si>
  <si>
    <t>ADAP. TERMINAL DUCTO 3" PAVCO</t>
  </si>
  <si>
    <t>ADAP. TERMINAL DUCTO 6" PAVCO</t>
  </si>
  <si>
    <t>ADAP. TERMINAL 1" PAVCO.</t>
  </si>
  <si>
    <t>ADAP. TERMINAL 1 1/2" PAVCO.</t>
  </si>
  <si>
    <t>ADAP. TERMINAL 1 1/4" PAVCO.</t>
  </si>
  <si>
    <t>ADAP. TERMINAL 1/2" PAVCO.</t>
  </si>
  <si>
    <t>ADAP. TERMINAL 1/2" TIGRE</t>
  </si>
  <si>
    <t>ADAP. TERMINAL 2" PAVCO.</t>
  </si>
  <si>
    <t>ADAP. TERMINAL 3/4" PAVCO.</t>
  </si>
  <si>
    <t>ADAPTADOR TALADRO CORTABALDOSA RUBI TS60</t>
  </si>
  <si>
    <t>ADAPTADOR TERM EMT 1</t>
  </si>
  <si>
    <t>ADAPTADOR TERM. EMT 1 1/2</t>
  </si>
  <si>
    <t>ADAPTADOR TERM. EMT 1 1/4</t>
  </si>
  <si>
    <t>ADAPTADOR TERM EMT 1/2</t>
  </si>
  <si>
    <t>ADAPTADOR TERM. EMT 2"</t>
  </si>
  <si>
    <t>ADAPTADOR TERM. EMT 3/4</t>
  </si>
  <si>
    <t>ADHESIVO EPOXICO NOVAFORT X 1/2 GALON 96</t>
  </si>
  <si>
    <t>ADOQUIN DE CEMENTO 11 X20 X6CMT</t>
  </si>
  <si>
    <t>AGUA STOP GRI. REF O23440</t>
  </si>
  <si>
    <t>AGUA STOP GRI. RF 01006</t>
  </si>
  <si>
    <t>AGUA STOP GRI. RF. 01349</t>
  </si>
  <si>
    <t>AGUA STOP RF 582087 I/GR.</t>
  </si>
  <si>
    <t>AISLADOR PIVOTE P/CERCA ELEC</t>
  </si>
  <si>
    <t>AJUSTADOR ALIFATICO ESMALTES 06 375 CC</t>
  </si>
  <si>
    <t>AJUSTADOR ALIFATICO ESMALTES 06 750 CC S</t>
  </si>
  <si>
    <t>AJUSTADOR AROMATICO P/TRAFICO 07 375 CC</t>
  </si>
  <si>
    <t>AJUSTADOR AROMATICO P/TRAFICO 07 750 CC</t>
  </si>
  <si>
    <t>AJUSTADOR DE PINTURAS</t>
  </si>
  <si>
    <t>AJUSTADOR P/EPOXICOS 03 750 CC SAPOLIN</t>
  </si>
  <si>
    <t>AJUSTADOR P/TRAFICO SAPOLIN</t>
  </si>
  <si>
    <t>ALAMBRE COBRE CENTELSA N° 10 AMARILLO</t>
  </si>
  <si>
    <t>ALAMBRE COBRE CENTELSA N° 10 AZUL</t>
  </si>
  <si>
    <t>ALAMBRE COBRE CENTELSA N° 10 BLANCO</t>
  </si>
  <si>
    <t>ALAMBRE COBRE CENTELSA N° 10 NEGRO</t>
  </si>
  <si>
    <t>ALAMBRE COBRE CENTELSA N° 10 ROJO</t>
  </si>
  <si>
    <t>ALAMBRE COBRE CENTELSA N° 10 VERDE</t>
  </si>
  <si>
    <t>ALAMBRE COBRE CENTELSA N° 12 AMARILLO</t>
  </si>
  <si>
    <t>ALAMBRE COBRE CENTELSA N° 12 AZUL</t>
  </si>
  <si>
    <t>ALAMBRE COBRE CENTELSA N° 12 BLANCO</t>
  </si>
  <si>
    <t>ALAMBRE COBRE CENTELSA N° 12 NEGRO</t>
  </si>
  <si>
    <t>ALAMBRE COBRE CENTELSA N° 12 ROJO</t>
  </si>
  <si>
    <t>ALAMBRE COBRE CENTELSA N° 12 VERDE</t>
  </si>
  <si>
    <t>ALAMBRE COBRE CENTELSA N° 14 AMARILLO</t>
  </si>
  <si>
    <t>ALAMBRE COBRE CENTELSA N° 14 AZUL</t>
  </si>
  <si>
    <t>ALAMBRE COBRE CENTELSA N° 14 BLANCO</t>
  </si>
  <si>
    <t>ALAMBRE COBRE CENTELSA N° 14 NEGRO</t>
  </si>
  <si>
    <t>ALAMBRE COBRE CENTELSA N° 14 ROJO</t>
  </si>
  <si>
    <t>ALAMBRE COBRE CENTELSA N° 14 VERDE</t>
  </si>
  <si>
    <t>ALAMBRE COBRE CENTELSA N° 8 AMARILLO</t>
  </si>
  <si>
    <t>ALAMBRE COBRE CENTELSA N° 8 BLANCO</t>
  </si>
  <si>
    <t>ALAMBRE COBRE CENTELSA N° 8 NEGRO</t>
  </si>
  <si>
    <t>ALAMBRE COBRE CENTELSA N° 8 ROJO</t>
  </si>
  <si>
    <t>ALAMBRE COBRE DESNUDO # 14 NEXANS</t>
  </si>
  <si>
    <t>ALAMBRE COBRE ECON. N. 10</t>
  </si>
  <si>
    <t>ALAMBRE COBRE ECON. N. 12</t>
  </si>
  <si>
    <t>ALAMBRE COBRE ECON. N. 8</t>
  </si>
  <si>
    <t>ALAMBRE COBRE N.  8 CEDSA</t>
  </si>
  <si>
    <t>ALAMBRE COBRE N. 12 CENTELSA</t>
  </si>
  <si>
    <t>ALAMBRE COBRE N. 14 CEDSA</t>
  </si>
  <si>
    <t>ALAMBRE COBRE NEXANS N° 10 AMARILLO</t>
  </si>
  <si>
    <t>ALAMBRE COBRE NEXANS N° 10 AZUL</t>
  </si>
  <si>
    <t>ALAMBRE COBRE NEXANS N° 10 BLANCO</t>
  </si>
  <si>
    <t>ALAMBRE COBRE NEXANS N° 10 NEGRO</t>
  </si>
  <si>
    <t>ALAMBRE COBRE NEXANS N° 10 VERDE</t>
  </si>
  <si>
    <t>ALAMBRE COBRE NEXANS N° 12 AMARILLO</t>
  </si>
  <si>
    <t>ALAMBRE COBRE NEXANS N° 12 AZUL</t>
  </si>
  <si>
    <t>ALAMBRE COBRE NEXANS N° 12 NEGRO</t>
  </si>
  <si>
    <t>ALAMBRE COBRE NEXANS N° 12 ROJO</t>
  </si>
  <si>
    <t>ALAMBRE COBRE NEXANS N° 14 AMARILLO</t>
  </si>
  <si>
    <t>ALAMBRE COBRE NEXANS N° 14 AZUL</t>
  </si>
  <si>
    <t>ALAMBRE COBRE NEXANS N° 14 ROJO</t>
  </si>
  <si>
    <t>ALAMBRE COBRE NEXANS N° 14 VERDE</t>
  </si>
  <si>
    <t>ALAMBRE COBRE NEXANS N° 8 AZUL</t>
  </si>
  <si>
    <t>ALAMBRE COBRE NEXANS N° 8 BLANCO</t>
  </si>
  <si>
    <t>ALAMBRE COBRE NEXANS N° 8 NEGRO</t>
  </si>
  <si>
    <t>ALAMBRE COBRE NEXANS N° 8 ROJO</t>
  </si>
  <si>
    <t>ALAMBRE COBRE PROCABLES N° 10</t>
  </si>
  <si>
    <t>ALAMBRE COBRE PROCABLES N° 12</t>
  </si>
  <si>
    <t>ALAMBRE GALV. CERCA ELECTRICA 2.5MM X 25 KLS</t>
  </si>
  <si>
    <t>ALAMBRE GALV. K 10</t>
  </si>
  <si>
    <t>ALAMBRE GALV. K 12</t>
  </si>
  <si>
    <t>ALAMBRE GALV. K 14</t>
  </si>
  <si>
    <t>ALAMBRE GALV. K 16</t>
  </si>
  <si>
    <t>ALAMBRE GALV. K 18</t>
  </si>
  <si>
    <t>ALAMBRE NEGRO K 17</t>
  </si>
  <si>
    <t>ALAMBRE P. K 12.5 X 350 M EL TIGRE</t>
  </si>
  <si>
    <t>ALAMBRE P. K 12.5 X 350 ML X 32 KL IOWA</t>
  </si>
  <si>
    <t>ALAMBRE P. K 14 X 350 M EL TIGRE</t>
  </si>
  <si>
    <t>ALAMBRE P. K 14 X 350 ML X 24 KLS IOWO</t>
  </si>
  <si>
    <t>ALAMBRE P. K 16 X 400 ML X 15 KLS IOWA</t>
  </si>
  <si>
    <t>ALAMBRE P. K 16 X 400 MTS IMPERIAL</t>
  </si>
  <si>
    <t>ALAMBRE P. K 16.5 X 400M EL TIGRE</t>
  </si>
  <si>
    <t>ALCAYATA DOBLE PLATINA</t>
  </si>
  <si>
    <t>ALCAYATA PLATINA Y TORNILLO</t>
  </si>
  <si>
    <t>ALCAYATA TRIPLE PLATINA</t>
  </si>
  <si>
    <t>ALDABILLAS 1 1/2</t>
  </si>
  <si>
    <t>ALICATE AISLADO PROF RANGER 8</t>
  </si>
  <si>
    <t>ALICATE CON ALARMA N. 9</t>
  </si>
  <si>
    <t>ALICATE CONSTRURAMA 8"</t>
  </si>
  <si>
    <t>ALICATE DIABLO</t>
  </si>
  <si>
    <t>ALICATE DIABLO INCOLMA</t>
  </si>
  <si>
    <t>ALICATE DIABLO NICHOLSON</t>
  </si>
  <si>
    <t>ALICATE DIABLO 10.5" HERRAGRO</t>
  </si>
  <si>
    <t>ALICATE H.S INGCO 10" HSJP0110</t>
  </si>
  <si>
    <t>ALICATE H.S IRWIN 10 R M0102L3</t>
  </si>
  <si>
    <t>ALICATE H.S PROTO 10" RECTO 293R/XL</t>
  </si>
  <si>
    <t>ALICATE H.S STANLEY HOJALATERA 8"  84398</t>
  </si>
  <si>
    <t>ALICATE H.S STANLEY SOLDADOR 9"  84397</t>
  </si>
  <si>
    <t>ALICATE H.S STANLEY 10 R 84371</t>
  </si>
  <si>
    <t>ALICATE H.S V/GRIP  6 R TIPO C</t>
  </si>
  <si>
    <t>ALICATE H.S V/GRIP  8 R</t>
  </si>
  <si>
    <t>ALICATE H.S V/GRIP 20 R</t>
  </si>
  <si>
    <t>ALICATE MEC. STANLEY 8"  84098</t>
  </si>
  <si>
    <t>ALICATE MEC. 8" MPTOOLS</t>
  </si>
  <si>
    <t>ALICATE STANLEY ELECT  8"  REF 84023</t>
  </si>
  <si>
    <t>ALICATE STANLEY ELECT 1000V 8'  84002</t>
  </si>
  <si>
    <t>ALICATE STANLEY 8" REF 84056 PROF</t>
  </si>
  <si>
    <t>ALICATE STANLEY 9 PROF.  REF 84154</t>
  </si>
  <si>
    <t>ALICATE UNIVER. 8 MPTOOLS</t>
  </si>
  <si>
    <t>ALICATE UNIVERSAL PROF 8" MASSO</t>
  </si>
  <si>
    <t>ALICATE UNIVERSAL 8" INGCO HCP28208</t>
  </si>
  <si>
    <t>ALICATE VISE-GRIP 10 REF. 310S</t>
  </si>
  <si>
    <t>ALLANADORA 36" MOTOR 6.5 HP WARRIOR</t>
  </si>
  <si>
    <t>ALMADANA COLIMA 3 LB CC</t>
  </si>
  <si>
    <t>ALMADANA DE BRONCE 12 LB C/C FIBRA DE VIDRIO</t>
  </si>
  <si>
    <t>ALMADANA DE BRONCE 3 LB C/C</t>
  </si>
  <si>
    <t>ALMADANA DE BRONCE 6 LB C/C DE MADERA</t>
  </si>
  <si>
    <t>ALMADANA 10 LB C/C GAVILAN</t>
  </si>
  <si>
    <t>ALMADANA 10 LB C/C HERRAGRO</t>
  </si>
  <si>
    <t>ALMADANA 12 LB C/C GAVILAN</t>
  </si>
  <si>
    <t>ALMADANA 12 LB C/C HERRAGRO</t>
  </si>
  <si>
    <t>ALMADANA 12 LB C/C MPTOOLS</t>
  </si>
  <si>
    <t>ALMADANA 14 LB C/C HERRAGRO</t>
  </si>
  <si>
    <t>ALMADANA 14 LB C/C IMACASA</t>
  </si>
  <si>
    <t>ALMADANA 16 LB C/C HERRAGRO</t>
  </si>
  <si>
    <t>ALMADANA 16 LB C/C INCOLMA</t>
  </si>
  <si>
    <t>ALMADANA 16 LB C/C MPTOOLS</t>
  </si>
  <si>
    <t>ALMADANA 18 LB C/C HERRAGRO</t>
  </si>
  <si>
    <t>ALMADANA 18 LB C/C MPTOOLS</t>
  </si>
  <si>
    <t>ALMADANA 2 LB C/C COLIMA</t>
  </si>
  <si>
    <t>ALMADANA 2 LB C/C HERRAGRO</t>
  </si>
  <si>
    <t>ALMADANA 20 LB C/C HERRAGRO</t>
  </si>
  <si>
    <t>ALMADANA 3 LB C/C COLIMA</t>
  </si>
  <si>
    <t>ALMADANA 3 LB C/C HERRAGRO</t>
  </si>
  <si>
    <t>ALMADANA 3 LB C/C MPTOOLS</t>
  </si>
  <si>
    <t>ALMADANA 4 LB C/C GAVILAN</t>
  </si>
  <si>
    <t>ALMADANA 4 LB C/C HERRAGRO</t>
  </si>
  <si>
    <t>ALMADANA 4 LB C/C MPTOOLS</t>
  </si>
  <si>
    <t>ALMADANA 6 LB C/C COLIMA</t>
  </si>
  <si>
    <t>ALMADANA 6 LB C/C HERRAGRO</t>
  </si>
  <si>
    <t>ALMADANA 6 LB F/VIDRIO HERRAGRO</t>
  </si>
  <si>
    <t>ALMADANA 8 LB C/C GAVILAN</t>
  </si>
  <si>
    <t>ALMADANA 8 LB C/C HERRAGRO</t>
  </si>
  <si>
    <t>ALMOHADILLA PARA POLICHADORA 7" DISCOVER</t>
  </si>
  <si>
    <t>ALQUILER ANDAMIOS CON PLANCHON</t>
  </si>
  <si>
    <t>ALQUILER CAMION CAP 10 TON</t>
  </si>
  <si>
    <t>ALQUILER CHAZA DE MADERA</t>
  </si>
  <si>
    <t>ALQUILER DE RETRO EXCAVADORA X DIA</t>
  </si>
  <si>
    <t>ALQUILER DE RETROEXCAVADORA X DIA</t>
  </si>
  <si>
    <t>ALQUILER DE VOLQUETA  DE 6 M3 X DIA</t>
  </si>
  <si>
    <t>ALQUILER GUARDERA 1.4 X 0.4</t>
  </si>
  <si>
    <t>ALQUILER PARALES 3.0 MTS</t>
  </si>
  <si>
    <t>ALQULER CERCHA METALICA 3.0 MTS</t>
  </si>
  <si>
    <t>AMARRE METALICO EXTRA LARGO 50 CMS</t>
  </si>
  <si>
    <t>AMARRES N. 16</t>
  </si>
  <si>
    <t>AMARRES PLASTICO C-18</t>
  </si>
  <si>
    <t>AMONIACO</t>
  </si>
  <si>
    <t>AMORTIGUADOR TRA/DELAN MONRRO INSTALADO</t>
  </si>
  <si>
    <t>ANCLAJE QUIMICO EPCON G5 X 22 ONZ</t>
  </si>
  <si>
    <t>ANGULO EXTERNO 13X7 DEXSON</t>
  </si>
  <si>
    <t>ANGULO EXTERNO 20X12 DEXSON</t>
  </si>
  <si>
    <t>ANGULO EXTERNO 40X25 DEXSON</t>
  </si>
  <si>
    <t>ANGULO PLANO 40 X 25 DEXSON</t>
  </si>
  <si>
    <t>ANGULO 1/4" X 1 1/2" X 6 ML</t>
  </si>
  <si>
    <t>ANGULO 1/4" X 2" X 6 ML</t>
  </si>
  <si>
    <t>ANGULO 1/4" X 2 1/2" X 6 ML</t>
  </si>
  <si>
    <t>ANGULO 1/4" X 3" X 6 ML</t>
  </si>
  <si>
    <t>ANGULO 1/4" X 4" X 6 ML</t>
  </si>
  <si>
    <t>ANGULO 1/8" X 1  (2.5 X 25 MM)  X 6 ML</t>
  </si>
  <si>
    <t>ANGULO 1/8" X 1 1/2" X 6 ML</t>
  </si>
  <si>
    <t>ANGULO 1/8" X 1 1/4" X 6 ML</t>
  </si>
  <si>
    <t>ANGULO 1/8" X 2" X 6 ML</t>
  </si>
  <si>
    <t>ANGULO 1/8" X 3/4" MM X 6 ML (19X2.5)MM</t>
  </si>
  <si>
    <t>ANGULO 3/16" X 1" X 6 ML</t>
  </si>
  <si>
    <t>ANGULO 3/16" X 1 1/2" X 6 ML</t>
  </si>
  <si>
    <t>ANGULO 3/16" X 2" X 6 ML</t>
  </si>
  <si>
    <t>ANGULO 3/16" X 2 1/2" X 6 ML</t>
  </si>
  <si>
    <t>ANGULO 5/16" X 3" X 6 ML</t>
  </si>
  <si>
    <t>ANGULO 5/16" X 4" X 6 ML</t>
  </si>
  <si>
    <t>ANILLO STD B.S. RF 792368</t>
  </si>
  <si>
    <t>ANILLO 0.30 REF 393884/690017 B.S</t>
  </si>
  <si>
    <t>APISONADOR BARNES HONDA 3 HP GX100 GX 100</t>
  </si>
  <si>
    <t>APISONADOR CANG HONDA RM 70H - 3HP GX100</t>
  </si>
  <si>
    <t>APISONADOR CANG HONDA RM 70H 4HP GX120</t>
  </si>
  <si>
    <t>APISONADOR CANG HONDA 5.5 HP CT66 GX 160</t>
  </si>
  <si>
    <t>APISONADOR HONDA GX100 3 HP CT66P-2A</t>
  </si>
  <si>
    <t>ARANDELA  1/2  K= 60</t>
  </si>
  <si>
    <t>ARANDELA  1/4  K= 320</t>
  </si>
  <si>
    <t>ARANDELA  3/16 K= 650</t>
  </si>
  <si>
    <t>ARANDELA  3/4  K= 36</t>
  </si>
  <si>
    <t>ARANDELA  3/8  K= 100</t>
  </si>
  <si>
    <t>ARANDELA  5/16 K= 130</t>
  </si>
  <si>
    <t>ARANDELA  5/8  K= 40</t>
  </si>
  <si>
    <t>ARANDELA  7/16 K= 100</t>
  </si>
  <si>
    <t>ARANDELA CON NEOPRENO HILTY</t>
  </si>
  <si>
    <t>ARANDELA GALV. TROPICALIZADA 1/2</t>
  </si>
  <si>
    <t>ARANDELA GALV 1/2"</t>
  </si>
  <si>
    <t>ARANDELA GALV 1/4</t>
  </si>
  <si>
    <t>ARANDELA GALV 3/16</t>
  </si>
  <si>
    <t>ARANDELA GALV 3/8"</t>
  </si>
  <si>
    <t>ARANDELA GALV. 5/16</t>
  </si>
  <si>
    <t>ARANDELA PLANA  1/2</t>
  </si>
  <si>
    <t>ARANDELA PLANA  1/4</t>
  </si>
  <si>
    <t>ARANDELA PLANA  3/16</t>
  </si>
  <si>
    <t>ARANDELA PLANA  3/4</t>
  </si>
  <si>
    <t>ARANDELA PLANA  3/8</t>
  </si>
  <si>
    <t>ARANDELA PLANA  5/16</t>
  </si>
  <si>
    <t>ARANDELA PLANA  5/8</t>
  </si>
  <si>
    <t>ARANDELA PLANA  7/16</t>
  </si>
  <si>
    <t>ARANDELA PLANA GRADO 8 1/2"</t>
  </si>
  <si>
    <t>ARANDELA PLANA 1</t>
  </si>
  <si>
    <t xml:space="preserve">ARANDELA PLANA 5/16 BRONCE </t>
  </si>
  <si>
    <t>ARANDELA 1     K= 20</t>
  </si>
  <si>
    <t>AREIA BORDE PALMAR EXT CREMA 40 X 40</t>
  </si>
  <si>
    <t>AREIA BORDE PALMAR INT CREMA 50 X 40</t>
  </si>
  <si>
    <t>AREIA BORDE PALMAR RECTO CREMA 40 X 40</t>
  </si>
  <si>
    <t>AREIA HIDROFUGANTE MATE</t>
  </si>
  <si>
    <t>ARENA  X METROS</t>
  </si>
  <si>
    <t>ARENA COLADA</t>
  </si>
  <si>
    <t>ARENA DE RIO EMPACADA</t>
  </si>
  <si>
    <t>ARENA DE RIO EMPACADA EN BULTOS</t>
  </si>
  <si>
    <t>ARENA X METROS</t>
  </si>
  <si>
    <t>ARENON</t>
  </si>
  <si>
    <t>ARGOLLA GOZNE # 1</t>
  </si>
  <si>
    <t>ARGOLLA GOZNE # 1 1/2</t>
  </si>
  <si>
    <t>ARGOLLA HAMACA HIERRO</t>
  </si>
  <si>
    <t>ARGOLLA LISA CAFE 1 1/4"</t>
  </si>
  <si>
    <t>ARGOLLA LISA CAFE 1/2"</t>
  </si>
  <si>
    <t>ARGOLLA LISA DORADA 1"</t>
  </si>
  <si>
    <t>ARGOLLA LISA DORADA 1 1/4"</t>
  </si>
  <si>
    <t>ARGOLLA LISA DORADA 1/2"</t>
  </si>
  <si>
    <t>ARNES DE SEGURIDAD</t>
  </si>
  <si>
    <t>ARNES DE SEGURIDAD CITRUX ESLG AMORTG MO</t>
  </si>
  <si>
    <t>ARNES DE SEGURIDAD WELLDON ESLG. AMORTG.</t>
  </si>
  <si>
    <t>ARNES DE SEGURIDAD WELLDON ESLG. NORMAL</t>
  </si>
  <si>
    <t>ARNES DE SEGURIDAD 4 ARGOLLAS HERGO</t>
  </si>
  <si>
    <t>ARNES DE SEGURIDAD 4 ARGOLLAS STEELPRO 838</t>
  </si>
  <si>
    <t>ARNES PARA GUADAÑA</t>
  </si>
  <si>
    <t>ARNES PARA GUADAÑA SENCILLO</t>
  </si>
  <si>
    <t>ARO Y TAPA CONTENEDOR ELITE AL V1</t>
  </si>
  <si>
    <t>ARO Y TAPA CONTENEDOR ELITE BLANCO</t>
  </si>
  <si>
    <t>AROMATICA HINDU</t>
  </si>
  <si>
    <t>AROMATICA HINDU FRUTOS ROJOS</t>
  </si>
  <si>
    <t>ARRANCADOR DIRECTO 220V 5.6-8A</t>
  </si>
  <si>
    <t>ARRANCADOR DTO 6.3 - 10 AMP  220/230V</t>
  </si>
  <si>
    <t>ARRANCADOR MH-SODIO 100/400W</t>
  </si>
  <si>
    <t>ARRANCADOR SODIO 150 / 400</t>
  </si>
  <si>
    <t>ARREGLOS Y MANTENIMIENTO GUADAÑ</t>
  </si>
  <si>
    <t xml:space="preserve">ARRENDAMIENTO DE MEZCLADORA </t>
  </si>
  <si>
    <t>ASFALTO X TAMBOR 90 KLS</t>
  </si>
  <si>
    <t>ASPERSOR SECTORIAL 3/4 FUNNY</t>
  </si>
  <si>
    <t>AVELLANADOR STANLEY  5/8</t>
  </si>
  <si>
    <t>AZADON PAPERO 3119-01 HERRAGRO</t>
  </si>
  <si>
    <t>AZADON REF 3120 C/CABO HERRAGRO</t>
  </si>
  <si>
    <t>AZADON REF. 3753 - 2</t>
  </si>
  <si>
    <t>AZADON 3037 HERRAGRO</t>
  </si>
  <si>
    <t>AZADON 3118 HERRAGRO</t>
  </si>
  <si>
    <t>AZUCAR MORENA X TUBITO</t>
  </si>
  <si>
    <t>AZUFRE AGRICOLA</t>
  </si>
  <si>
    <t>BAJANTE X 3 MTS PVC PAVCO.</t>
  </si>
  <si>
    <t xml:space="preserve">BALA PANEL LED 60X60 40W </t>
  </si>
  <si>
    <t>BALASTRO ELECT. 1 X 40</t>
  </si>
  <si>
    <t>BALASTRO ELECT 2 / 32 TB</t>
  </si>
  <si>
    <t>BALASTRO ELECT. 2 X 32  T8</t>
  </si>
  <si>
    <t>BALASTRO ELECT. 2 X 32 W SILVANIA</t>
  </si>
  <si>
    <t>BALASTRO ELECT. 2 X 48</t>
  </si>
  <si>
    <t>BALASTRO ELECT 2 X 48</t>
  </si>
  <si>
    <t>BALASTRO ELECT. 2 X 48 T12</t>
  </si>
  <si>
    <t>BALASTRO ELECT. 2 X 54 T5</t>
  </si>
  <si>
    <t>BALASTRO ELECT. 2 X 96</t>
  </si>
  <si>
    <t>BALASTRO ELECT 2 X 96</t>
  </si>
  <si>
    <t>BALASTRO ELECT. 2 X 96 T12</t>
  </si>
  <si>
    <t>BALASTRO ELECT. 4 X 32  T8</t>
  </si>
  <si>
    <t>BALASTRO MAGNETICO 1X40W PHILIPS</t>
  </si>
  <si>
    <t>BALASTRO MERCURIO 250 W ELECT</t>
  </si>
  <si>
    <t>BALASTRO MERCURIO 250W ELECT.</t>
  </si>
  <si>
    <t>BALASTRO MERCURIO 400 W</t>
  </si>
  <si>
    <t>BALASTRO MERCURIO 400W ELECT.</t>
  </si>
  <si>
    <t>BALASTRO PARA PANEL LED 48W ENERLUX</t>
  </si>
  <si>
    <t>BALASTRO SODIO 250W</t>
  </si>
  <si>
    <t>BALASTRO SODIO 400 W</t>
  </si>
  <si>
    <t>BALASTRO SODIO 400W ELECTROCONTROL</t>
  </si>
  <si>
    <t>BALASTRO SODIO 70W</t>
  </si>
  <si>
    <t>BALASTRO SYLVANIA 2 X 48</t>
  </si>
  <si>
    <t>BALASTRO SYLVANIA 2 X 48 T12</t>
  </si>
  <si>
    <t>BALDE IMUSA ORD. 454 (11 LTS)</t>
  </si>
  <si>
    <t>BALDE NEGRO PLAST C/CRETERO GOYA</t>
  </si>
  <si>
    <t>BALDE NEGRO PLAST C/CRETERO HERRAGRO</t>
  </si>
  <si>
    <t>BALDE NEGRO PLAST C/CRETERO MACHO INDURRUEDAS</t>
  </si>
  <si>
    <t>BALDE PLASTICO CON TAPA AMARILLO</t>
  </si>
  <si>
    <t>BALDE PLASTICO CON TAPA BLANCO</t>
  </si>
  <si>
    <t>BALINERA COLGANTE AT/40 DOBLE</t>
  </si>
  <si>
    <t>BALINERA COLGANTE AT/440 CUADR.</t>
  </si>
  <si>
    <t>BALLETA BLANCA</t>
  </si>
  <si>
    <t>BALLETA ROJA</t>
  </si>
  <si>
    <t>BANDA NACIONAL 1 1/2</t>
  </si>
  <si>
    <t>BANDA NACIONAL 2</t>
  </si>
  <si>
    <t>BANDA NACIONAL 2 1/2</t>
  </si>
  <si>
    <t>BANDA NACIONAL 3</t>
  </si>
  <si>
    <t>BANDA NACIONAL 4</t>
  </si>
  <si>
    <t>BANDA NACIONAL 6</t>
  </si>
  <si>
    <t>BANDEJA PARA PINTURA GOYA</t>
  </si>
  <si>
    <t>BARBIQUI  HERRAGRO</t>
  </si>
  <si>
    <t>BARBIQUI MPTOOLS</t>
  </si>
  <si>
    <t>BARBIQUI STANLEY  12  REF 02112</t>
  </si>
  <si>
    <t>BARBUQUEJO CON MENTONERA 2 APOYO</t>
  </si>
  <si>
    <t>BARBUQUEJO CON MENTONERA 4 APOYO</t>
  </si>
  <si>
    <t>BARRA DE BRONCE FOSFORADO SAE 40 1" X 0.90</t>
  </si>
  <si>
    <t>BARRA HERRAGRO 12</t>
  </si>
  <si>
    <t>BARRA HERRAGRO 14</t>
  </si>
  <si>
    <t>BARRA HERRAGRO 16</t>
  </si>
  <si>
    <t>BARRA HERRAGRO 18</t>
  </si>
  <si>
    <t>BARRERA NARANJA 2.00 X 1.00 ML</t>
  </si>
  <si>
    <t>BARRETON  3167 - 4 HERRAGRO</t>
  </si>
  <si>
    <t>BARRETON 3167 - 1 1/4 HERRAGRO</t>
  </si>
  <si>
    <t>BARRETON 3167 - 3 1/2 HERRAGRO</t>
  </si>
  <si>
    <t>BASCULA ELECT. DE 50K</t>
  </si>
  <si>
    <t>BASCULA RELOJ 5 KLS</t>
  </si>
  <si>
    <t>BASE CAJA DE INSP. NOVACAM 315MM PAVCO</t>
  </si>
  <si>
    <t>BASE PARA FOTOCELDA</t>
  </si>
  <si>
    <t>BASUERO CON TAPA COLEMPAQUES 150 LT</t>
  </si>
  <si>
    <t>BASURERO PEDAL 50 LTS AMARILLO</t>
  </si>
  <si>
    <t>BASURERO PEDAL 50 LTS AZUL</t>
  </si>
  <si>
    <t>BASURERO PEDAL 50 LTS VERDE</t>
  </si>
  <si>
    <t xml:space="preserve">BATE FUEGO </t>
  </si>
  <si>
    <t>BATEA METALICA</t>
  </si>
  <si>
    <t>BATERIA CARRO 800</t>
  </si>
  <si>
    <t>BATERIA 1150</t>
  </si>
  <si>
    <t>BEBEDERO PLASTICO 1000 LTS. BAJO</t>
  </si>
  <si>
    <t>BEBEDERO PLASTICO 250 LTS. BAJO</t>
  </si>
  <si>
    <t>BEBEDERO PLASTICO 500 LTS. BAJO</t>
  </si>
  <si>
    <t>BENTONITA ARCICOL X 50 KLS</t>
  </si>
  <si>
    <t>BENTONITA BENTOGEL X 50 KLS</t>
  </si>
  <si>
    <t>BICICLETA DE CARGA  RUEDA REFRZADA</t>
  </si>
  <si>
    <t>BISAGRA ACCION DOBLE</t>
  </si>
  <si>
    <t>BISAGRA COMUN COB. 1</t>
  </si>
  <si>
    <t>BISAGRA COMUN COB. 1 1/2</t>
  </si>
  <si>
    <t>BISAGRA COMUN COB. 2</t>
  </si>
  <si>
    <t>BISAGRA COMUN COB. 2 1/2</t>
  </si>
  <si>
    <t>BISAGRA COMUN COB. 3</t>
  </si>
  <si>
    <t>BISAGRA COMUN COB. 3 1/2</t>
  </si>
  <si>
    <t>BISAGRA COMUN COB. 4</t>
  </si>
  <si>
    <t>BISAGRA COMUN HI. 1 1/2</t>
  </si>
  <si>
    <t>BISAGRA COMUN HI. 2</t>
  </si>
  <si>
    <t>BISAGRA COMUN HI. 2 1/2</t>
  </si>
  <si>
    <t>BISAGRA CON CIERRE PRESION</t>
  </si>
  <si>
    <t>BISAGRA INTEGRAL GABINETE PARCHE</t>
  </si>
  <si>
    <t>BISAGRA MUEBLE COB. 1 1/2</t>
  </si>
  <si>
    <t>BISAGRA MUEBLE COB. 2</t>
  </si>
  <si>
    <t>BISAGRA MUEBLE COB. 2 1/2</t>
  </si>
  <si>
    <t>BISAGRA MUEBLE COB. 3</t>
  </si>
  <si>
    <t>BISAGRA NUDO COB. 2 1/2 RF 239</t>
  </si>
  <si>
    <t>BISAGRA NUDO COB. 3     RF 239</t>
  </si>
  <si>
    <t>BISAGRA NUDO COB. 3 1/2 RF 239</t>
  </si>
  <si>
    <t>BISAGRA PIANO X 2 MTS</t>
  </si>
  <si>
    <t>BISAGRA PISO VAIVEN INDUMA CROMADA</t>
  </si>
  <si>
    <t>BISAGRA PISO VAIVEN R31 GATO DORADA</t>
  </si>
  <si>
    <t>BISAGRA PISO VAIVEN R32 GATO CROM</t>
  </si>
  <si>
    <t>BISAGRA PISO VAIVEN 100 INAFER</t>
  </si>
  <si>
    <t>BISAGRA PISO VAIVEN 180 INAFER</t>
  </si>
  <si>
    <t>BISAGRA XA EQUIPO X 3 PZAS</t>
  </si>
  <si>
    <t>BISTURI ACERO T/BOLSILLO INGCO HKNS1806</t>
  </si>
  <si>
    <t>BISTURI ALUMINIO INGCO HKNS1808</t>
  </si>
  <si>
    <t>BISTURI JGO 3 PZAS REF 71013 KOALA</t>
  </si>
  <si>
    <t>BISTURI MULTIPROPOSITO INGCO METAL HUK618</t>
  </si>
  <si>
    <t>BISTURI MULTISERVICIO  MPTOOLS</t>
  </si>
  <si>
    <t>BISTURI PLASTICO INGCO HKNS1805</t>
  </si>
  <si>
    <t>BISTURI PLASTICO RANGER  2004034</t>
  </si>
  <si>
    <t>BISTURI PLASTICO RANGER 2004033</t>
  </si>
  <si>
    <t>BISTURI PLASTICO 2 PZ MPTOOLS</t>
  </si>
  <si>
    <t>BISTURI STANLEY 10016</t>
  </si>
  <si>
    <t>BISTURI STANLEY 10299</t>
  </si>
  <si>
    <t>BLACK THEATER BOARD 24 X 48 X 1" FIBERGLASS</t>
  </si>
  <si>
    <t>BLACK THEATER BOARD 48 X 96 X 1" FIBERGLASS</t>
  </si>
  <si>
    <t>BLANCO DE ZINC</t>
  </si>
  <si>
    <t>BLANCO LLAVE 1000 DERECHA</t>
  </si>
  <si>
    <t>BLANCO LLAVE 1000 IZQUIERDA</t>
  </si>
  <si>
    <t>BLANCO LLAVE 1005</t>
  </si>
  <si>
    <t>BLANCO LLAVE 1500</t>
  </si>
  <si>
    <t>BLANCO LLAVE 3005</t>
  </si>
  <si>
    <t>BLOQUE ABUSARDADO CEMENTO H 15 X 20 X 40</t>
  </si>
  <si>
    <t>BLOQUE ABUSARDADO CEMENTO H 20 X 20 X 40</t>
  </si>
  <si>
    <t>BLOQUE ARCILLA  # 4  H10 10 X 20 X 30</t>
  </si>
  <si>
    <t>BLOQUE ARCILLA  # 5  H15 X 20 X 30</t>
  </si>
  <si>
    <t>BLOQUE ARCILLA # 4</t>
  </si>
  <si>
    <t>BLOQUE CEMENTO H 10 X20 X 40</t>
  </si>
  <si>
    <t>BLOQUE CEMENTO H 12 X 20 X 40</t>
  </si>
  <si>
    <t>BLOQUE CEMENTO H 20 X 20 X 40</t>
  </si>
  <si>
    <t>BLOQUE CEMENTO H15 15 X 20 X 40</t>
  </si>
  <si>
    <t>BLOQUE ESPONJA BOSCH FINO 100X5</t>
  </si>
  <si>
    <t>BLOQUE ESPONJA BOSCH MEDIO 60</t>
  </si>
  <si>
    <t>BLOQUE ESPONJA BOSCH SUPERFINO</t>
  </si>
  <si>
    <t>BLOQUELON ARCILLA 80 X 20 X 7</t>
  </si>
  <si>
    <t>BOBEDILLA DE CEMENTO 15X20X50</t>
  </si>
  <si>
    <t>BOCEL MEDIA CAÑA 3CM X 3 CM</t>
  </si>
  <si>
    <t>BOCEL MEDIACAÑA  3CM X 3CM X 2.5 ML</t>
  </si>
  <si>
    <t>BOLA COBRE P/VALVULA 1/2" - 3/4"</t>
  </si>
  <si>
    <t>BOLA PLASTICA P/VALVULA 1" - 1 1/2" - 2"</t>
  </si>
  <si>
    <t>BOLSA BASURA 70 X 100  CM (PAQ 10 UNID)</t>
  </si>
  <si>
    <t>BOLSA BASURA 80 X 100  X 10 UDS</t>
  </si>
  <si>
    <t>BOLSA DE CEMENTO GRIS X 50 KLS</t>
  </si>
  <si>
    <t>BOLSA DE PEGANTE X 25 KLS</t>
  </si>
  <si>
    <t>BOLSA PLASTICA  TRANSPA 26" X 39"</t>
  </si>
  <si>
    <t>BOLSA TRANSPARENTE 43X53  5KG</t>
  </si>
  <si>
    <t>BOLSACRETO 1,20 X 2,40 MTS REF 1101</t>
  </si>
  <si>
    <t>BOMBA DE PIE PARA LLANTA</t>
  </si>
  <si>
    <t>BOMBA DE PIE PARA LLANTA SURTEK</t>
  </si>
  <si>
    <t>BOMBA DE PIE PARA LLANTA TRUPER</t>
  </si>
  <si>
    <t xml:space="preserve">BOMBA EXTRACTORA  ROTATIVA ALUMINUM </t>
  </si>
  <si>
    <t>BOMBA EXTRACTORA LIQUIDOS ALUMINIO TC1061</t>
  </si>
  <si>
    <t>BOMBA LIQUIDOS ROTATIVA UNIVERSAL</t>
  </si>
  <si>
    <t>BOMBA MANUAL P/THINNER ARCO</t>
  </si>
  <si>
    <t>BOMBILLO AHORRADOR 105 W LEXMANA</t>
  </si>
  <si>
    <t>BOMBILLO AHORRADOR 11W GENERAL</t>
  </si>
  <si>
    <t>BOMBILLO AHORRADOR 14W PHILIPS AMARILLA</t>
  </si>
  <si>
    <t>BOMBILLO AHORRADOR 14W PHILIPS BLANCA</t>
  </si>
  <si>
    <t>BOMBILLO AHORRADOR 15W GENERAL</t>
  </si>
  <si>
    <t>BOMBILLO AHORRADOR 15W PHILIPS</t>
  </si>
  <si>
    <t>BOMBILLO AHORRADOR 15W SILVANIA</t>
  </si>
  <si>
    <t>BOMBILLO AHORRADOR 20 LUMEK</t>
  </si>
  <si>
    <t>BOMBILLO AHORRADOR 20 W PHILIPS</t>
  </si>
  <si>
    <t>BOMBILLO AHORRADOR 23 W PHILLIS</t>
  </si>
  <si>
    <t>BOMBILLO AHORRADOR 25 W LEXMANA</t>
  </si>
  <si>
    <t>BOMBILLO AHORRADOR 25 W PHILIPS</t>
  </si>
  <si>
    <t>BOMBILLO AHORRADOR 25W SYLVANIA</t>
  </si>
  <si>
    <t>BOMBILLO AHORRADOR 27 W ILUMAX</t>
  </si>
  <si>
    <t>BOMBILLO AHORRADOR 27 W PHILIPS</t>
  </si>
  <si>
    <t>BOMBILLO AHORRADOR 42 W LUMEK</t>
  </si>
  <si>
    <t>BOMBILLO AHORRADOR 42W ILUMAX</t>
  </si>
  <si>
    <t>BOMBILLO AHORRADOR 45 W LUMEK</t>
  </si>
  <si>
    <t>BOMBILLO AHORRADOR 65 W ILUMAX</t>
  </si>
  <si>
    <t>BOMBILLO AHORRADOR 80 W LUMEK</t>
  </si>
  <si>
    <t>BOMBILLO AHORRADOR 85 W ILUMAX</t>
  </si>
  <si>
    <t>BOMBILLO AHORRADOR 9 W COPA ILUMAX</t>
  </si>
  <si>
    <t>BOMBILLO CLARO  60</t>
  </si>
  <si>
    <t>BOMBILLO DICROICO 50W/110V</t>
  </si>
  <si>
    <t>BOMBILLO DICROICO 50W/12V</t>
  </si>
  <si>
    <t>BOMBILLO LED  7 W DEKO</t>
  </si>
  <si>
    <t xml:space="preserve">BOMBILLO LED  7 W ILUKEK 6500K </t>
  </si>
  <si>
    <t>BOMBILLO LED  7 W ILUMAX</t>
  </si>
  <si>
    <t>BOMBILLO LED  9 W DEKO</t>
  </si>
  <si>
    <t>BOMBILLO LED  9 W FULLWAT 6500K E27</t>
  </si>
  <si>
    <t>BOMBILLO LED  9 W PHILIPS</t>
  </si>
  <si>
    <t xml:space="preserve">BOMBILLO LED 11,5 W LUMEK 6500K </t>
  </si>
  <si>
    <t xml:space="preserve">BOMBILLO LED 12 W FULLWAT 6500K </t>
  </si>
  <si>
    <t>BOMBILLO LED 12 W PHILIPS</t>
  </si>
  <si>
    <t>BOMBILLO LED 13,5 W PHILIPS</t>
  </si>
  <si>
    <t xml:space="preserve">BOMBILLO LED 14 W LUMEK 6500K </t>
  </si>
  <si>
    <t>BOMBILLO LED 15 W ENERLUX  E-27</t>
  </si>
  <si>
    <t xml:space="preserve">BOMBILLO LED 17,5 W LUMEK 6500K </t>
  </si>
  <si>
    <t>BOMBILLO LED 20 W FULLWAT  E27</t>
  </si>
  <si>
    <t>BOMBILLO LED 30 W LUMEK</t>
  </si>
  <si>
    <t>BOMBILLO LED 40 W SOLE E27</t>
  </si>
  <si>
    <t>BOMBILLO LED 50 W DEKO</t>
  </si>
  <si>
    <t xml:space="preserve">BOMBILLO LED 50 W E27 </t>
  </si>
  <si>
    <t>BOMBILLO LED 50 W FULLWAT E27</t>
  </si>
  <si>
    <t xml:space="preserve">BOMBILLO LED 80 W SYLVANIA E40 </t>
  </si>
  <si>
    <t>BOMBILLO MASTER PLT 42W 840 4P PHILIPS</t>
  </si>
  <si>
    <t>BOMBILLO MERCURIO 125W PHILIPS</t>
  </si>
  <si>
    <t>BOMBILLO MERCURIO 250 NIPPON</t>
  </si>
  <si>
    <t>BOMBILLO MERCURIO 250 W SILVANIA</t>
  </si>
  <si>
    <t>BOMBILLO MERCURIO 250W SYLVANIA</t>
  </si>
  <si>
    <t>BOMBILLO MERCURIO 400 EURO</t>
  </si>
  <si>
    <t>BOMBILLO METALAR MH 250 W SILVANIA</t>
  </si>
  <si>
    <t>BOMBILLO METALAR 1000 W PHILIPS</t>
  </si>
  <si>
    <t>BOMBILLO METALAR 400 W PHILIPS</t>
  </si>
  <si>
    <t>BOMBILLO MINI LINX 25 W</t>
  </si>
  <si>
    <t>BOMBILLO MIXTA 160 SYLVANIA</t>
  </si>
  <si>
    <t>BOMBILLO PILOTO AJI</t>
  </si>
  <si>
    <t xml:space="preserve">BOMBILLO P/NEVERA LED 3 W </t>
  </si>
  <si>
    <t>BOMBILLO RF 150 W COLOR  R38</t>
  </si>
  <si>
    <t>BOMBILLO SODIO 250 OPALUX</t>
  </si>
  <si>
    <t>BOMBILLO SODIO 400 W OPALU</t>
  </si>
  <si>
    <t>BOMBILLO SODIO 400W SILVANIA</t>
  </si>
  <si>
    <t>BOMBILLO SODIO 70W SYLVANIA</t>
  </si>
  <si>
    <t>BOMBILLO 1 CONTACT 12 VOLT X 10 UNID</t>
  </si>
  <si>
    <t>BOMBILLO 160/220 L/MIXTA SILVANIA</t>
  </si>
  <si>
    <t>BOMBILLOS GU 10</t>
  </si>
  <si>
    <t>BONO DE OBRA BLANCA</t>
  </si>
  <si>
    <t>BOQUILLA ATRAPA LLAMA OXIGENO</t>
  </si>
  <si>
    <t>BOQUILLA C/ GAS VICTOR # 4</t>
  </si>
  <si>
    <t>BOQUILLA C/ACETILENO # 0 VICTOR</t>
  </si>
  <si>
    <t>BOQUILLA C/ACETILENO # 1 VICTOR</t>
  </si>
  <si>
    <t>BOQUILLA C/ACETILENO # 2 VICTOR</t>
  </si>
  <si>
    <t>BOQUILLA C/ACETILENO # 3 VICTOR</t>
  </si>
  <si>
    <t>BOQUILLA C/ACETILENO # 4 VICTOR</t>
  </si>
  <si>
    <t>BOQUILLA CONDUIT  1/2</t>
  </si>
  <si>
    <t>BOQUILLA CONDUIT  3/4</t>
  </si>
  <si>
    <t>BOQUILLA CONDUIT 1</t>
  </si>
  <si>
    <t>BOQUILLA CONDUIT 1 1/4</t>
  </si>
  <si>
    <t>BOQUILLA CONDUIT 2</t>
  </si>
  <si>
    <t>BOQUILLA CORTAR ACET.</t>
  </si>
  <si>
    <t>BOQUILLA CORTAR GAS VICTOR Nª 6</t>
  </si>
  <si>
    <t>BOQUILLA ENGRAZADORA</t>
  </si>
  <si>
    <t>BOQUILLA PORCELAN CONCOLOR BEIG X 2 KL</t>
  </si>
  <si>
    <t>BOQUILLA PORCELAN CONCOLOR BEIG X 5 KL</t>
  </si>
  <si>
    <t>BOQUILLA PORCELAN CONCOLOR BLANCO ANTIGUO X 5 KL</t>
  </si>
  <si>
    <t>BOQUILLA PORCELAN CONCOLOR BLANCO X 2 KL</t>
  </si>
  <si>
    <t>BOQUILLA PORCELAN CONCOLOR BLANCO X 5 KL</t>
  </si>
  <si>
    <t>BOQUILLA PORCELAN CONCOLOR GRIS X 2 KL</t>
  </si>
  <si>
    <t>BOQUILLA PORCELAN CONCOLOR NEGRO X 2 KL</t>
  </si>
  <si>
    <t>BOQUILLA PORCELAN CONCOLOR TABACO X 2 KL</t>
  </si>
  <si>
    <t>BOQUILLA PORCELANATO BLANCO X 5 KLS</t>
  </si>
  <si>
    <t>BOQUILLA SIKA ANCHORFIX 2/S 249498</t>
  </si>
  <si>
    <t>BORNE BATERIA</t>
  </si>
  <si>
    <t>BOTA BRAHMA CAPELLADA TG 2261 T39</t>
  </si>
  <si>
    <t>BOTA BRAHMA OM 1779</t>
  </si>
  <si>
    <t>BOTA DIELECTRICA ALPACA  Nº 42</t>
  </si>
  <si>
    <t>BOTA DIELECTRICA GRULLA  Nº 42</t>
  </si>
  <si>
    <t>BOTA DIELECTRICA P70 N°42</t>
  </si>
  <si>
    <t>BOTA EXKOL BUBBLE GUMMERS</t>
  </si>
  <si>
    <t>BOTA NOBUK P70 N. 38</t>
  </si>
  <si>
    <t>BOTA NOBUK P70 N. 39</t>
  </si>
  <si>
    <t>BOTA NOBUK P70 N. 40</t>
  </si>
  <si>
    <t>BOTA NOBUK P70 N. 41</t>
  </si>
  <si>
    <t>BOTA NOBUK P70 N. 42</t>
  </si>
  <si>
    <t>BOTA NOBUK P70 N. 43</t>
  </si>
  <si>
    <t>BOTA PRINCCO DIELECTRICA P. ACERO N° 42</t>
  </si>
  <si>
    <t>BOTA PVC ARGYL CINTA ROJA N° 38</t>
  </si>
  <si>
    <t>BOTA PVC ARGYL CINTA ROJA N° 40</t>
  </si>
  <si>
    <t>BOTA PVC ARGYL CINTA ROJA N° 40 P/ACERO</t>
  </si>
  <si>
    <t>BOTA PVC ARGYL SAFETY P/ACERO N° 37</t>
  </si>
  <si>
    <t>BOTA PVC ARGYL SAFETY P/ACERO N° 38</t>
  </si>
  <si>
    <t>BOTA PVC ARGYL SAFETY P/ACERO N° 39</t>
  </si>
  <si>
    <t>BOTA PVC ARGYL SAFETY P/ACERO N° 41</t>
  </si>
  <si>
    <t>BOTA PVC ARGYL SAFETY P/ACERO N° 43</t>
  </si>
  <si>
    <t>BOTA PVC MACHA A.  38 NEGRA</t>
  </si>
  <si>
    <t>BOTA PVC MACHA A.  39 NEGRA</t>
  </si>
  <si>
    <t>BOTA PVC MACHA A.  40 NEGRA</t>
  </si>
  <si>
    <t>BOTA PVC MACHA A.  41 NEGRA</t>
  </si>
  <si>
    <t>BOTA PVC MACHA A.  42 NEGRA</t>
  </si>
  <si>
    <t>BOTA PVC MACHA A.  43 NEGRA</t>
  </si>
  <si>
    <t>BOTA PVC MACHA B.  38 NEGRA</t>
  </si>
  <si>
    <t>BOTA PVC RAMBO A. # 38</t>
  </si>
  <si>
    <t>BOTA SAGA SEGURIDAD N° 37</t>
  </si>
  <si>
    <t>BOTA SAGA SEGURIDAD N° 38</t>
  </si>
  <si>
    <t>BOTA SAGA SEGURIDAD N° 39</t>
  </si>
  <si>
    <t>BOTA SAGA SEGURIDAD N° 40</t>
  </si>
  <si>
    <t>BOTA SAGA SEGURIDAD N° 41</t>
  </si>
  <si>
    <t>BOTA SAGA SEGURIDAD N° 42</t>
  </si>
  <si>
    <t>BOTA SAGA SEGURIDAD N° 43</t>
  </si>
  <si>
    <t>BOTA SAGA SEGURIDAD N° 44</t>
  </si>
  <si>
    <t>BOTA SAGA SEGURIDAD SOLDADOR 3046 TALLA 41</t>
  </si>
  <si>
    <t>BOTA SEGURIDAD SAGA 2021 N* 35</t>
  </si>
  <si>
    <t>BOTA SEGURIDAD SAGA 2021 N° 36</t>
  </si>
  <si>
    <t>BOTA SEGURIDAD SAGA 2021 N° 37</t>
  </si>
  <si>
    <t>BOTA SEGURIDAD SAGA 2021 N° 38</t>
  </si>
  <si>
    <t>BOTA SEGURIDAD SAGA 2021 N° 39</t>
  </si>
  <si>
    <t>BOTA SEGURIDAD SAGA 2021 N° 40</t>
  </si>
  <si>
    <t>BOTA SEGURIDAD SAGA 2021 N° 41</t>
  </si>
  <si>
    <t>BOTA SEGURIDAD SAGA 2021 N° 42</t>
  </si>
  <si>
    <t>BOTA SEGURIDAD SAGA 2021 N° 43</t>
  </si>
  <si>
    <t>BOTA SEGURIDAD SAGA 2021 N° 44</t>
  </si>
  <si>
    <t>BOTA SUPER MACHA P/A # 37</t>
  </si>
  <si>
    <t>BOTA SUPER MACHA P/A # 38</t>
  </si>
  <si>
    <t>BOTA SUPER MACHA P/A # 39</t>
  </si>
  <si>
    <t>BOTA SUPER MACHA P/A # 40</t>
  </si>
  <si>
    <t>BOTA SUPER MACHA P/A # 41</t>
  </si>
  <si>
    <t>BOTA SUPER MACHA P/A # 42</t>
  </si>
  <si>
    <t>BOTA SUPER MACHA P/A # 43</t>
  </si>
  <si>
    <t>BOTA SUPER MACHA P/A # 44</t>
  </si>
  <si>
    <t>BOTA TERRANO CAFE # 39</t>
  </si>
  <si>
    <t>BOTA TERRANO CAFE # 41</t>
  </si>
  <si>
    <t>BOTA TERRANO CAFE # 42</t>
  </si>
  <si>
    <t>BOTA TERRANO DIELECTRICA NEGRA  520 N 39</t>
  </si>
  <si>
    <t>BOTA TERRANO DIELECTRICA NEGRA 520 N 40</t>
  </si>
  <si>
    <t>BOTA TERRANO DIELECTRICA NEGRA 520 N 41</t>
  </si>
  <si>
    <t>BOTA TERRANO DIELECTRICA NEGRA 520 N 42</t>
  </si>
  <si>
    <t>BOTA TERRANO DIELECTRICA NEGRA 520 N 43</t>
  </si>
  <si>
    <t>BOTA TERRANO DIELECTRICA 520 N 38</t>
  </si>
  <si>
    <t>BOTA TERRANO ELITE CAFE 620 N 37</t>
  </si>
  <si>
    <t>BOTA TERRANO ELITE CAFE 620 N 38</t>
  </si>
  <si>
    <t>BOTA TERRANO ELITE CAFE 620 N 39</t>
  </si>
  <si>
    <t>BOTA TERRANO ELITE CAFE 620 N 40</t>
  </si>
  <si>
    <t>BOTA TERRANO ELITE CAFE 620 N 41</t>
  </si>
  <si>
    <t>BOTA TERRANO ELITE CAFE 620 N 42</t>
  </si>
  <si>
    <t>BOTA TERRANO ELITE CAFE 620 N 43</t>
  </si>
  <si>
    <t>BOTA TERRANO NEGRA 1001 N. 38</t>
  </si>
  <si>
    <t>BOTA TERRANO NEGRA 1001 N. 39</t>
  </si>
  <si>
    <t>BOTA TERRANO NEGRA 1001 N. 40</t>
  </si>
  <si>
    <t>BOTA TERRANO NEGRA 1001 N. 41</t>
  </si>
  <si>
    <t>BOTA TERRANO NEGRA 1001 N. 42</t>
  </si>
  <si>
    <t>BOTA TERRANO NEGRA 1001 N. 43</t>
  </si>
  <si>
    <t>BOTA TERRANO S/RIDAD NEGRA 2001 N 37</t>
  </si>
  <si>
    <t>BOTA TERRANO S/RIDAD NEGRA 2001 N 38</t>
  </si>
  <si>
    <t>BOTA TERRANO S/RIDAD NEGRA 2001 N 39</t>
  </si>
  <si>
    <t>BOTA TERRANO S/RIDAD NEGRA 2001 N 40</t>
  </si>
  <si>
    <t>BOTA TERRANO S/RIDAD NEGRA 2001 N 41</t>
  </si>
  <si>
    <t>BOTA TERRANO S/RIDAD NEGRA 2001 N 42</t>
  </si>
  <si>
    <t>BOTA TERRANO S/RIDAD NEGRA 2001 N 43</t>
  </si>
  <si>
    <t>BOTA TERRANO S/RIDAD NEGRA 2001 N 44</t>
  </si>
  <si>
    <t>BOTA T/SOLDADOR RF 128RH # 39</t>
  </si>
  <si>
    <t>BOTIQUIN DE LONA</t>
  </si>
  <si>
    <t>BOTIQUIN MEDIANO 45X25X15</t>
  </si>
  <si>
    <t>BRIDA ROSCADA 3" PVC 3088 PCP</t>
  </si>
  <si>
    <t>BRIDA SOLDADA 2" PVC 3106 PCP</t>
  </si>
  <si>
    <t>BRIDA SOLDADA 3" PVC</t>
  </si>
  <si>
    <t>BRIDA SOLDADA 4" PVC</t>
  </si>
  <si>
    <t>BRIDA SOLDADA 6" PVC</t>
  </si>
  <si>
    <t>BRIDA SOLDAR SCH 40  2</t>
  </si>
  <si>
    <t>BRIDA SOLDAR SLIP-ON 8"</t>
  </si>
  <si>
    <t>BRIDA SOLDAR 3" SCH 80 PAVCO</t>
  </si>
  <si>
    <t>BRIDA SOLDAR 4"</t>
  </si>
  <si>
    <t>BRILLA METAL  PEQUEÑO  JULIAO</t>
  </si>
  <si>
    <t>BROCA CENTRAR 5</t>
  </si>
  <si>
    <t>BROCA CENTRAR 7</t>
  </si>
  <si>
    <t>BROCA CERAMICA BOSH 5/32 - 4MM</t>
  </si>
  <si>
    <t>BROCA CERAMICA 3/16 BOSH -5MM</t>
  </si>
  <si>
    <t xml:space="preserve">BROCA ESPADA 1" TC0812 </t>
  </si>
  <si>
    <t>BROCA ESPADA 1/2 TC0807 TOOLCRAFT</t>
  </si>
  <si>
    <t>BROCA ESPADA 3/4 HERRAGRO</t>
  </si>
  <si>
    <t>BROCA ESPADA 3/8</t>
  </si>
  <si>
    <t>BROCA ESPADA 3/8 HERRAGRO</t>
  </si>
  <si>
    <t>BROCA ESPADA 5/16</t>
  </si>
  <si>
    <t>BROCA ESPADA 5/8</t>
  </si>
  <si>
    <t>BROCA ESPADA 5/8 HERRAGRO</t>
  </si>
  <si>
    <t>BROCA ESPADA 7/8" TC 0811</t>
  </si>
  <si>
    <t>BROCA HSS ESCALONADA 1/4" - 1 3/8" MAKITA 31055</t>
  </si>
  <si>
    <t>BROCA HSS ESCALONADA 1/8" - 1/2" MAKITA 31011</t>
  </si>
  <si>
    <t>BROCA HSS 11/16 LARGA DORMER</t>
  </si>
  <si>
    <t>BROCA HSS 11/32 DEWALT</t>
  </si>
  <si>
    <t>BROCA HSS 11/32 DORMER</t>
  </si>
  <si>
    <t>BROCA HSS 11/32 IRWIN</t>
  </si>
  <si>
    <t>BROCA HSS 1/16</t>
  </si>
  <si>
    <t>BROCA HSS 1/16 DEWALT</t>
  </si>
  <si>
    <t>BROCA HSS 1/2</t>
  </si>
  <si>
    <t>BROCA HSS 1/2 DORMER</t>
  </si>
  <si>
    <t>BROCA HSS 1/2 IRWIN</t>
  </si>
  <si>
    <t>BROCA HSS 1/2 X 1" REDUCC</t>
  </si>
  <si>
    <t>BROCA HSS 1/2 X 3/4" REDUCC</t>
  </si>
  <si>
    <t>BROCA HSS 1/2 X 5/8 DORMER</t>
  </si>
  <si>
    <t>BROCA HSS 13/32 DEWALT</t>
  </si>
  <si>
    <t>BROCA HSS 13/32 DISCOVER</t>
  </si>
  <si>
    <t>BROCA HSS 13/32 IRWIN</t>
  </si>
  <si>
    <t>BROCA HSS 1/4</t>
  </si>
  <si>
    <t>BROCA HSS 1/4 DORMER</t>
  </si>
  <si>
    <t>BROCA HSS 1/4 IRWIN</t>
  </si>
  <si>
    <t>BROCA HSS 1/4 170014B DEWALT</t>
  </si>
  <si>
    <t>BROCA HSS 15/32</t>
  </si>
  <si>
    <t>BROCA HSS 15/32 IRWIN</t>
  </si>
  <si>
    <t>BROCA HSS 15/64</t>
  </si>
  <si>
    <t>BROCA HSS 15/64 DEWALT</t>
  </si>
  <si>
    <t>BROCA HSS 15/64 DORMER</t>
  </si>
  <si>
    <t>BROCA HSS 1/64</t>
  </si>
  <si>
    <t>BROCA HSS 17/64</t>
  </si>
  <si>
    <t>BROCA HSS 17/64 DEWALT</t>
  </si>
  <si>
    <t>BROCA HSS 17/64 DORMER</t>
  </si>
  <si>
    <t>BROCA HSS 1/8</t>
  </si>
  <si>
    <t>BROCA HSS 1/8 DORMER</t>
  </si>
  <si>
    <t>BROCA HSS 1/8 IRWIN</t>
  </si>
  <si>
    <t>BROCA HSS 1/8 170018B DEWALT</t>
  </si>
  <si>
    <t>BROCA HSS 19/32 DORMER</t>
  </si>
  <si>
    <t>BROCA HSS 19/64 DEWALT</t>
  </si>
  <si>
    <t>BROCA HSS 19/64 DORMER</t>
  </si>
  <si>
    <t>BROCA HSS 19/64 IRWIN</t>
  </si>
  <si>
    <t>BROCA HSS 21/64</t>
  </si>
  <si>
    <t>BROCA HSS 21/64 DEWALT</t>
  </si>
  <si>
    <t>BROCA HSS 21/64 DORMER</t>
  </si>
  <si>
    <t>BROCA HSS 23/64</t>
  </si>
  <si>
    <t>BROCA HSS 23/64 DEWALT</t>
  </si>
  <si>
    <t>BROCA HSS 23/64 DORMER</t>
  </si>
  <si>
    <t>BROCA HSS 25/64</t>
  </si>
  <si>
    <t>BROCA HSS 25/64 DEWALT</t>
  </si>
  <si>
    <t>BROCA HSS 25/64 DORMER</t>
  </si>
  <si>
    <t>BROCA HSS 27/64</t>
  </si>
  <si>
    <t>BROCA HSS 27/64 DEWALT</t>
  </si>
  <si>
    <t>BROCA HSS 27/64 DORMER</t>
  </si>
  <si>
    <t>BROCA HSS 29/64 DORMER</t>
  </si>
  <si>
    <t>BROCA HSS 29/64 IRWIN</t>
  </si>
  <si>
    <t>BROCA HSS 3/16</t>
  </si>
  <si>
    <t>BROCA HSS 3/16 DEWALT</t>
  </si>
  <si>
    <t>BROCA HSS 3/16 DORMER</t>
  </si>
  <si>
    <t>BROCA HSS 3/32</t>
  </si>
  <si>
    <t>BROCA HSS 3/32 DEWALT</t>
  </si>
  <si>
    <t>BROCA HSS 3/4</t>
  </si>
  <si>
    <t>BROCA HSS 3/64</t>
  </si>
  <si>
    <t>BROCA HSS 3/64 DISCOVER</t>
  </si>
  <si>
    <t>BROCA HSS 3/8</t>
  </si>
  <si>
    <t>BROCA HSS 3/8 DORMER</t>
  </si>
  <si>
    <t>BROCA HSS 3/8 IRWIN</t>
  </si>
  <si>
    <t>BROCA HSS 3/8 170038B DEWALT</t>
  </si>
  <si>
    <t>BROCA HSS 5/16</t>
  </si>
  <si>
    <t>BROCA HSS 5/16 DISCOVER</t>
  </si>
  <si>
    <t>BROCA HSS 5/16 DORMER</t>
  </si>
  <si>
    <t>BROCA HSS 5/32</t>
  </si>
  <si>
    <t>BROCA HSS 5/32 DORMER</t>
  </si>
  <si>
    <t>BROCA HSS 5/32 170532B DEWALT</t>
  </si>
  <si>
    <t>BROCA HSS 5/64</t>
  </si>
  <si>
    <t>BROCA HSS 5/64 DEWALT</t>
  </si>
  <si>
    <t>BROCA HSS 5/64 DISCOVER</t>
  </si>
  <si>
    <t>BROCA HSS 5/64 DORMER</t>
  </si>
  <si>
    <t>BROCA HSS 5/64 IRWIN</t>
  </si>
  <si>
    <t xml:space="preserve">BROCA HSS 5/8" CILINDRICA DORMER </t>
  </si>
  <si>
    <t>BROCA HSS 7/16</t>
  </si>
  <si>
    <t>BROCA HSS 7/16 DEWALT</t>
  </si>
  <si>
    <t>BROCA HSS 7/16 IRWIN</t>
  </si>
  <si>
    <t>BROCA HSS 7/32</t>
  </si>
  <si>
    <t>BROCA HSS 7/32 DEWALT</t>
  </si>
  <si>
    <t>BROCA HSS 7/32 DISCOVER</t>
  </si>
  <si>
    <t>BROCA HSS 7/32 DORMER</t>
  </si>
  <si>
    <t>BROCA HSS 7/32 IRWIN</t>
  </si>
  <si>
    <t>BROCA HSS 7/64</t>
  </si>
  <si>
    <t>BROCA HSS 7/64 DEWALT</t>
  </si>
  <si>
    <t>BROCA HSS 7/64 IRWIN</t>
  </si>
  <si>
    <t>BROCA HSS 9/16</t>
  </si>
  <si>
    <t>BROCA HSS 9/32 DEWALT</t>
  </si>
  <si>
    <t>BROCA HSS 9/32 DORMER</t>
  </si>
  <si>
    <t>BROCA HSS 9/32 IRWIN</t>
  </si>
  <si>
    <t>BROCA HSS 9/64</t>
  </si>
  <si>
    <t>BROCA HSS 9/64 DISCOVER</t>
  </si>
  <si>
    <t>BROCA HSS 9/64 170964B DEWALT</t>
  </si>
  <si>
    <t>BROCA MADERA P/BARBIQUI 1</t>
  </si>
  <si>
    <t>BROCA MADERA P/BARBIQUI 1/2</t>
  </si>
  <si>
    <t>BROCA MADERA P/BARBIQUI 1/4</t>
  </si>
  <si>
    <t>BROCA MADERA P/BARBIQUI 3/4</t>
  </si>
  <si>
    <t>BROCA MADERA P/BARBIQUI 3/8</t>
  </si>
  <si>
    <t>BROCA MADERA P/BARBIQUI 5/16</t>
  </si>
  <si>
    <t>BROCA MADERA P/BARBIQUI 5/8</t>
  </si>
  <si>
    <t>BROCA MADERA P/BARBIQUI 7/8</t>
  </si>
  <si>
    <t>BROCA MADERA P/TALADRO 1/8 HERRAGRO</t>
  </si>
  <si>
    <t>BROCA MADERA P/TALADRO 3/16 HERRAGRO</t>
  </si>
  <si>
    <t>BROCA MURO BOSCH 3/4" X 16" SDS MAX</t>
  </si>
  <si>
    <t>BROCA MURO HILTI TE-C 5/8" X 8"</t>
  </si>
  <si>
    <t>BROCA MURO 1 X 10" SDSPLUS 01074 MAKITA</t>
  </si>
  <si>
    <t>BROCA MURO 1 X 13" SDSMAX 00371 MAKITA</t>
  </si>
  <si>
    <t>BROCA MURO 1 X 21" SDSMAX 0387 MAKITA</t>
  </si>
  <si>
    <t>BROCA MURO 1 1/4 X 21" SDSMAX 430 MAKITA</t>
  </si>
  <si>
    <t>BROCA MURO 1/2</t>
  </si>
  <si>
    <t>BROCA MURO 1/2 IRWIN</t>
  </si>
  <si>
    <t>BROCA MURO 1/2 LARGA</t>
  </si>
  <si>
    <t>BROCA MURO 1/2 X 10" SDSPLUS 0769 DEWALT</t>
  </si>
  <si>
    <t>BROCA MURO 1/2 X 12" SDSPLUS 0979 MAKITA</t>
  </si>
  <si>
    <t>BROCA MURO 1/2 X 16" SDSMAX 5804 DEWALT</t>
  </si>
  <si>
    <t>BROCA MURO 1/2 X 4" SDSPLUS 0768 DEWALT</t>
  </si>
  <si>
    <t>BROCA MURO 1/2 X 6" SDSNEMES 59542 MAKIT</t>
  </si>
  <si>
    <t>BROCA MURO 1/2 X 6" SDSPLUS IRWIN</t>
  </si>
  <si>
    <t>BROCA MURO 1/2 X 6" SDSPLUS 0963 MAKITA</t>
  </si>
  <si>
    <t>BROCA MURO 1/2 X 6" 24430 MAKITA</t>
  </si>
  <si>
    <t>BROCA MURO 1/4</t>
  </si>
  <si>
    <t>BROCA MURO 1/4 BOSCH</t>
  </si>
  <si>
    <t>BROCA MURO 1/4 IRWIN</t>
  </si>
  <si>
    <t>BROCA MURO 1/4 LARGA</t>
  </si>
  <si>
    <t>BROCA MURO 1/4 X 12" 24371 MAKITA</t>
  </si>
  <si>
    <t>BROCA MURO 1/4 X 2" SDSPLUS 0756 DEWALT</t>
  </si>
  <si>
    <t>BROCA MURO 1/4 X 4" SDSPLUS INCOLMA</t>
  </si>
  <si>
    <t>BROCA MURO 1/4 X 4" SDSPLUS 0757 DEWALT</t>
  </si>
  <si>
    <t>BROCA MURO 1/4 X 4" 530650C DEWALT</t>
  </si>
  <si>
    <t>BROCA MURO 1/4 X 6" SDSNEMES 17815 MAKITA</t>
  </si>
  <si>
    <t>BROCA MURO 1/4 X 6" SDSPLUS IRWIN</t>
  </si>
  <si>
    <t>BROCA MURO 1/4 X 6" SDSPLUS 0876 MAKITA</t>
  </si>
  <si>
    <t>BROCA MURO 1/4 X 6" 24365 MAKITA</t>
  </si>
  <si>
    <t>BROCA MURO 1/4 X 6" 540635C DEWALT</t>
  </si>
  <si>
    <t>BROCA MURO 1/8</t>
  </si>
  <si>
    <t>BROCA MURO 3/16</t>
  </si>
  <si>
    <t>BROCA MURO 3/16 BOSCH</t>
  </si>
  <si>
    <t>BROCA MURO 3/16 X 3" 24321 MAKITA</t>
  </si>
  <si>
    <t>BROCA MURO 3/16 X 4" SDSPLUS 0826 MAKITA</t>
  </si>
  <si>
    <t>BROCA MURO 3/16 X 5" TC-C HILTI</t>
  </si>
  <si>
    <t>BROCA MURO 3/16 X 6" SDSNEMES 17762 MAKITA</t>
  </si>
  <si>
    <t>BROCA MURO 3/16 X 6" SDSPLUS 0832 MAKITA</t>
  </si>
  <si>
    <t>BROCA MURO 3/4 X 10" SDSPLUS 0776 DEWALT</t>
  </si>
  <si>
    <t>BROCA MURO 3/4 X 12" SDSPLUS 01046 MAKITA</t>
  </si>
  <si>
    <t>BROCA MURO 3/4 X 12" TCC HILTI</t>
  </si>
  <si>
    <t>BROCA MURO 3/4 X 12" TE-C HILTI</t>
  </si>
  <si>
    <t>BROCA MURO 3/4 X 8" SDSPLUS MAKITA 1030</t>
  </si>
  <si>
    <t>BROCA MURO 3/8</t>
  </si>
  <si>
    <t>BROCA MURO 3/8 BOSCH</t>
  </si>
  <si>
    <t>BROCA MURO 3/8 CONSTRURAMA</t>
  </si>
  <si>
    <t>BROCA MURO 3/8 IRWIN</t>
  </si>
  <si>
    <t>BROCA MURO 3/8 LARGA</t>
  </si>
  <si>
    <t>BROCA MURO 3/8 X 10" SDSPLUS DISCOVER</t>
  </si>
  <si>
    <t>BROCA MURO 3/8 X 10" SDSPLUS 0765 DEWALT</t>
  </si>
  <si>
    <t>BROCA MURO 3/8 X 12" SDSPLUS 0935 MAKITA</t>
  </si>
  <si>
    <t>BROCA MURO 3/8 X 4" SDSPLUS 0763 DEWALT</t>
  </si>
  <si>
    <t>BROCA MURO 3/8 X 5" 531000C DEWALT</t>
  </si>
  <si>
    <t>BROCA MURO 3/8 X 6 REDUCC</t>
  </si>
  <si>
    <t>BROCA MURO 3/8 X 6" SDSNEMES II 59483 MAKITA</t>
  </si>
  <si>
    <t>BROCA MURO 3/8 X 6" SDSPLUS INCOLMA</t>
  </si>
  <si>
    <t>BROCA MURO 3/8 X 6" SDSPLUS 0929 MAKITA</t>
  </si>
  <si>
    <t>BROCA MURO 3/8 X 6" 24402 MAKITA</t>
  </si>
  <si>
    <t>BROCA MURO 3/8 X 6" 540950C DEWALT</t>
  </si>
  <si>
    <t>BROCA MURO 5/16</t>
  </si>
  <si>
    <t>BROCA MURO 5/16 BOSCH</t>
  </si>
  <si>
    <t>BROCA MURO 5/16 IRWIN</t>
  </si>
  <si>
    <t>BROCA MURO 5/16 LARGA</t>
  </si>
  <si>
    <t>BROCA MURO 5/16 X 12" LARGA DEWALT</t>
  </si>
  <si>
    <t>BROCA MURO 5/16 X 12" TE-CX HILTI</t>
  </si>
  <si>
    <t>BROCA MURO 5/16 X 12" 24393 MAKITA</t>
  </si>
  <si>
    <t>BROCA MURO 5/16 X 4" SDSPLUS 0762 DEWALT</t>
  </si>
  <si>
    <t>BROCA MURO 5/16 X 6" SDSNEMES 17859 MAKITA</t>
  </si>
  <si>
    <t>BROCA MURO 5/16 X 6" SDSPLUS 0907 MAKITA</t>
  </si>
  <si>
    <t>BROCA MURO 5/16 X 6" TE-CX HILTI</t>
  </si>
  <si>
    <t>BROCA MURO 5/16 X 6" 24387 MAKITA</t>
  </si>
  <si>
    <t>BROCA MURO 5/16 X 6" 540800C DEWALT</t>
  </si>
  <si>
    <t>BROCA MURO 5/8</t>
  </si>
  <si>
    <t>BROCA MURO 5/8 X 10" SDSPLUS 0773 DEWALT</t>
  </si>
  <si>
    <t>BROCA MURO 5/8 X 12" SDSPLUS 01018 MAKITA</t>
  </si>
  <si>
    <t>BROCA MURO 5/8 X 21" SDSMAX 5809 DEWALT</t>
  </si>
  <si>
    <t>BROCA MURO 5/8 X 6" SDSPLUS 0772 DEWALT</t>
  </si>
  <si>
    <t>BROCA MURO 5/8 X 6" 24452 MAKITA</t>
  </si>
  <si>
    <t>BROCA MURO 5/8 X 8" SDSPLUS 01002 MAKITA</t>
  </si>
  <si>
    <t>BROCA MURO 7/16 X 6" SDSPLUS 5433 DEWALT</t>
  </si>
  <si>
    <t>BROCA MURO 7/8 X 21" SDSMAX 0365 MAKITA</t>
  </si>
  <si>
    <t>BROCA MURO 7/8 X 21" SDSMAX 5816 DEWALT</t>
  </si>
  <si>
    <t>BROCA MURO 7/8 X 8" SDSPLUS 01052 MAKITA</t>
  </si>
  <si>
    <t>BROCA MURO 7/8 X 8" SDSPLUS 777 DEWALT</t>
  </si>
  <si>
    <t>BROCHA CHINA 1 1/2</t>
  </si>
  <si>
    <t>BROCHA CHINA 2 1/2</t>
  </si>
  <si>
    <t>BROCHA CHINA 3</t>
  </si>
  <si>
    <t>BROCHA CLASICA NEGRA GOYA 2"</t>
  </si>
  <si>
    <t>BROCHA IMPERIAL NEGRA 1 1/2" GOYA</t>
  </si>
  <si>
    <t>BROCHA IMPERIAL 3"</t>
  </si>
  <si>
    <t>BROCHA INCEPAL METRO PIRAMIDE 2"</t>
  </si>
  <si>
    <t>BROCHA PICASO  1/2</t>
  </si>
  <si>
    <t>BROCHA PICASO 1 1/2</t>
  </si>
  <si>
    <t>BROCHA PICASO 2 1/2</t>
  </si>
  <si>
    <t>BROCHA PICASO 3</t>
  </si>
  <si>
    <t>BROCHA PICASO 3 1/2</t>
  </si>
  <si>
    <t>BROCHA PICASO 4</t>
  </si>
  <si>
    <t>BROCHA PICASO 6</t>
  </si>
  <si>
    <t>BROCHA POPULAR ACEPINT 3"</t>
  </si>
  <si>
    <t>BROCHA POPULAR ACEPINT 4"</t>
  </si>
  <si>
    <t>BROCHA POPULAR GOYA 2"</t>
  </si>
  <si>
    <t>BROCHA POPULAR GOYA 3"</t>
  </si>
  <si>
    <t>BROCHA POPULAR GOYA 4"</t>
  </si>
  <si>
    <t>BROCHA PROF. MONA 1" AGROFER</t>
  </si>
  <si>
    <t>BROCHA PROF. MONA 1" GOYA</t>
  </si>
  <si>
    <t>BROCHA PROF. MONA 1.1/2" GOYA</t>
  </si>
  <si>
    <t>BROCHA PROF. MONA 2" ACEPINT MANG MADERA</t>
  </si>
  <si>
    <t>BROCHA PROF. MONA 2" GOYA</t>
  </si>
  <si>
    <t>BROCHA PROF. MONA 2 1/2" ACEPINT MANG MADERA</t>
  </si>
  <si>
    <t>BROCHA PROF. MONA 2 1/2" GOYA</t>
  </si>
  <si>
    <t>BROCHA PROF. MONA 3"</t>
  </si>
  <si>
    <t>BROCHA PROF. MONA 3" ACEPINT MANG MADERA</t>
  </si>
  <si>
    <t>BROCHA PROF. MONA 3" GOYA</t>
  </si>
  <si>
    <t>BROCHA PROF MONA 4</t>
  </si>
  <si>
    <t>BROCHA PROF. MONA 4" ACEPINT MANG MADERA</t>
  </si>
  <si>
    <t>BROCHA PROF. MONA 4" GOYA</t>
  </si>
  <si>
    <t>BROCHA PROF. MONA 5" GOYA</t>
  </si>
  <si>
    <t>BROCHA ZAFIRA NEGRA 6" GOYA</t>
  </si>
  <si>
    <t>BUJE CPVC 1" X 1/2" PAVCO</t>
  </si>
  <si>
    <t>BUJE CPVC 1" X 3/4" PAVCO</t>
  </si>
  <si>
    <t>BUJE CPVC 1 1/2" X 1" PAVCO</t>
  </si>
  <si>
    <t>BUJE CPVC 1 1/4" X 1" PAVCO</t>
  </si>
  <si>
    <t>BUJE CPVC 3/4" X 1/2" PAVCO.</t>
  </si>
  <si>
    <t>BUJE CPVC 3/4" X 1/2" TIGRE</t>
  </si>
  <si>
    <t xml:space="preserve">BUJE LVM PLASTICO 2" </t>
  </si>
  <si>
    <t xml:space="preserve">BUJE LVM SILICONADO 1 1/2"  AGROFER </t>
  </si>
  <si>
    <t>BUJE LVM SILICONADO 2" AGROFER</t>
  </si>
  <si>
    <t>BUJE LVP PLASTICO 2"</t>
  </si>
  <si>
    <t>BUJE LVP SILICONADO 1 1/2" P/SIFON INTEGRAL  AGROFER</t>
  </si>
  <si>
    <t>BUJE LVP SILICONADO 1 1/2" SIFON EN P AGROFER</t>
  </si>
  <si>
    <t>BUJE LVP SILICONADO 2" SIFON EN P AGROFER</t>
  </si>
  <si>
    <t>BUJE LVP SILICONADO 2" SIFON INTEGRAL AGOFER</t>
  </si>
  <si>
    <t>BUJE PR 1" X  1/2" ROSC PAVCO.</t>
  </si>
  <si>
    <t>BUJE PR 1" X  3/4" ROSC PAVCO.</t>
  </si>
  <si>
    <t>BUJE PR 1" X 1/2" SOLD</t>
  </si>
  <si>
    <t>BUJE PR 1" X 1/2" SOLD PAVCO</t>
  </si>
  <si>
    <t>BUJE PR 1" X 1/2" SOLD TIGRE</t>
  </si>
  <si>
    <t>BUJE PR 1" X 3/4" SOLD PAVCO.</t>
  </si>
  <si>
    <t>BUJE PR 1" X 3/4" SOLD TIGRE</t>
  </si>
  <si>
    <t>BUJE PR 1 1/2" X  3/4" SOLD PAVCO.</t>
  </si>
  <si>
    <t>BUJE PR 1 1/2" X 1" SOLD PAVCO</t>
  </si>
  <si>
    <t>BUJE PR 1 1/2" X 1 SOLD TIGRE</t>
  </si>
  <si>
    <t>BUJE PR 1 1/2" X 1 1/4" SOLD PAVCO.</t>
  </si>
  <si>
    <t>BUJE PR 1 1/2" X 1/2" SOLD PAVCO.</t>
  </si>
  <si>
    <t>BUJE PR 1 1/4" X 1" SOLD PAVCO.</t>
  </si>
  <si>
    <t>BUJE PR 1 1/4" X 1/2" SOLD PAVCO.</t>
  </si>
  <si>
    <t>BUJE PR 1 1/4" X 3/4" SOLD PAVCO.</t>
  </si>
  <si>
    <t>BUJE PR 2" X 1" SOLD PAVCO.</t>
  </si>
  <si>
    <t>BUJE PR 2" X 1" SOLD TIGRE</t>
  </si>
  <si>
    <t>BUJE PR 2" X 1 1/2" ROSC PAVCO.</t>
  </si>
  <si>
    <t>BUJE PR 2" X 1 1/2" SOLD PAVCO.</t>
  </si>
  <si>
    <t>BUJE PR 2" X 1 1/4" SOLD PAVCO.</t>
  </si>
  <si>
    <t>BUJE PR 2" X 1/2" SOLD PAVCO.</t>
  </si>
  <si>
    <t>BUJE PR 2" X 1/2" SOLD TIGRE</t>
  </si>
  <si>
    <t>BUJE PR 2" X 3/4" SOLD PAVCO.</t>
  </si>
  <si>
    <t>BUJE PR 2 1/2" X 1 1/2" SOLD PAVCO.</t>
  </si>
  <si>
    <t>BUJE PR 2 1/2" X 2" SOLD PAVCO.</t>
  </si>
  <si>
    <t>BUJE PR 3" X 2" ROSC PAVCO.</t>
  </si>
  <si>
    <t>BUJE PR 3" X 2" SOLD PAVCO.</t>
  </si>
  <si>
    <t>BUJE PR 3" X 2 1/2" SOLD PAVCO.</t>
  </si>
  <si>
    <t>BUJE PR 3/4" X 1/2" ROSC PAVCO.</t>
  </si>
  <si>
    <t>BUJE PR 3/4" X 1/2" SOLD PAVCO.</t>
  </si>
  <si>
    <t>BUJE PR 3/4" X 1/2" SOLD TIGRE</t>
  </si>
  <si>
    <t>BUJE PR 4" X 2" SOLD PAVCO.</t>
  </si>
  <si>
    <t>BUJE PR 4" X 2 1/2" SOLD PAVCO.</t>
  </si>
  <si>
    <t>BUJE PR 4" X 3" SOLD PAVCO.</t>
  </si>
  <si>
    <t>BUJE PR 6" X 4" SOLD PAVCO</t>
  </si>
  <si>
    <t>BUJE SN 10" X 6" PAVCO</t>
  </si>
  <si>
    <t>BUJE SN 10" X 8" PAVCO</t>
  </si>
  <si>
    <t>BUJE SN 2" X 1 1/2" PAVCO.</t>
  </si>
  <si>
    <t>BUJE SN 2" X 1 1/2" PTC.</t>
  </si>
  <si>
    <t>BUJE SN 2" X 1 1/2" TIGRE</t>
  </si>
  <si>
    <t>BUJE SN 3" X 2" PAVCO.</t>
  </si>
  <si>
    <t>BUJE SN 3" X 2" PTC.</t>
  </si>
  <si>
    <t>BUJE SN 4" X 2" PAVCO.</t>
  </si>
  <si>
    <t>BUJE SN 4" X 2" PTC.</t>
  </si>
  <si>
    <t>BUJE SN 4" X 2" TIGRE</t>
  </si>
  <si>
    <t>BUJE SN 4" X 3" PAVCO.</t>
  </si>
  <si>
    <t>BUJE SN 4" X 3" PTC.</t>
  </si>
  <si>
    <t>BUJE SN 4" X 3" TIGRE</t>
  </si>
  <si>
    <t>BUJE SN 6" X 4" PAVCO.</t>
  </si>
  <si>
    <t>BUJE SN 6" X 4" TIGRE</t>
  </si>
  <si>
    <t>BUJE SN 8" X 4" PAVCO</t>
  </si>
  <si>
    <t>BUJE SN 8" X 6" PAVCO</t>
  </si>
  <si>
    <t>BUJER AMORTIGUADOR TRASERO DVE843</t>
  </si>
  <si>
    <t>BUJIA GUADAÑA HUSQVARNA</t>
  </si>
  <si>
    <t>BULTOS DE SULFATO DE ALUMINIO</t>
  </si>
  <si>
    <t>BULTOS DE UREA</t>
  </si>
  <si>
    <t>BURIL ACERO  1/4 X 4"</t>
  </si>
  <si>
    <t>BURIL ACERO  1/8-2</t>
  </si>
  <si>
    <t>BURIL ACERO  3/8 X 3"</t>
  </si>
  <si>
    <t>BURIL ACERO  5/16 X 2 1/2</t>
  </si>
  <si>
    <t>BURIL ACERO KOALA 1/4 X 2 1/2</t>
  </si>
  <si>
    <t>BURIL ACERO 1/2 X 4</t>
  </si>
  <si>
    <t>BURIL ACERO 5/16</t>
  </si>
  <si>
    <t>BURIL HSS 1" X 6"</t>
  </si>
  <si>
    <t>BURIL HSS 1/2 X 4"  MPTOOLS</t>
  </si>
  <si>
    <t>BURIL HSS 3/8 X 3</t>
  </si>
  <si>
    <t>BURIL P/TUG. DER.  1/2 AR</t>
  </si>
  <si>
    <t>BURIL P/TUG. DER.  3/4 AR</t>
  </si>
  <si>
    <t>BURIL P/TUG. DER.  3/8 AR</t>
  </si>
  <si>
    <t>BURIL P/TUG. DER.  5/16 AR</t>
  </si>
  <si>
    <t>BURIL P/TUG. DER.  5/8 AR</t>
  </si>
  <si>
    <t>BURIL P/TUG. INT. 1/2</t>
  </si>
  <si>
    <t>BURIL P/TUG. INT. 3/8</t>
  </si>
  <si>
    <t>BURIL P/TUG. INT. 5/8</t>
  </si>
  <si>
    <t>BURIL P/TUG. IZQ.  1/2 AL</t>
  </si>
  <si>
    <t>BURIL P/TUG. IZQ.  3/4 AL</t>
  </si>
  <si>
    <t>BURIL P/TUG. IZQ.  3/8 AL</t>
  </si>
  <si>
    <t>BURIL P/TUG. IZQ.  5/16 AL</t>
  </si>
  <si>
    <t>BURIL P/TUG. IZQ.  5/8 AL</t>
  </si>
  <si>
    <t>BURIL P/TUG. RECTO  1/2 E</t>
  </si>
  <si>
    <t>BURIL P/TUG. RECTO  3/4 E</t>
  </si>
  <si>
    <t>BURIL P/TUG. RECTO  3/8 E</t>
  </si>
  <si>
    <t>BURIL P/TUG. RECTO  5/16 E</t>
  </si>
  <si>
    <t>BURIL P/TUG. RECTO  5/8</t>
  </si>
  <si>
    <t>CABALLETE ACESCO C90 X 2MTS</t>
  </si>
  <si>
    <t>CABALLETE ACESCO MASTER MIL AZUL X 2 MT</t>
  </si>
  <si>
    <t>CABALLETE ACESCO MATER MIL BLANCO 0,60 X 2 MT</t>
  </si>
  <si>
    <t>CABALLETE LIMAHOYA VERDE/BLANCO X 2 ML</t>
  </si>
  <si>
    <t>CABALLETE LIMATESA BLANCO/BLANCO X 2ML</t>
  </si>
  <si>
    <t>CABALLETE LIMATESA TERRAC / BLANCO X 2 ML</t>
  </si>
  <si>
    <t>CABALLETE POLIPROLENO VERDE X 2MTS</t>
  </si>
  <si>
    <t>CABALLETE TECHOLINE ROJO 0.54 X2MTS</t>
  </si>
  <si>
    <t>CABALLETE TECHOLINE VERDE 0.54 X 2 MTS</t>
  </si>
  <si>
    <t>CABALLETE TECHOLIT X 2 MTS</t>
  </si>
  <si>
    <t>CABALLETE TERMOACUSTIC AZUL/BLANCO X 2 ML</t>
  </si>
  <si>
    <t>CABALLETE TERMOACUSTIC BLANCO/VERDE X 2 ML</t>
  </si>
  <si>
    <t>CABALLETE TERMOACUSTIC TERRAC/BLANCO X 2 ML</t>
  </si>
  <si>
    <t>CABALLETE TERMOACUSTIC VERDE/BLANCO X 2 ML</t>
  </si>
  <si>
    <t>CABEZOTE  1/2</t>
  </si>
  <si>
    <t>CABEZOTE  3/4</t>
  </si>
  <si>
    <t>CABEZOTE 1</t>
  </si>
  <si>
    <t>CABEZOTE 1 1/4</t>
  </si>
  <si>
    <t>CABLE ACR NO. 2/0</t>
  </si>
  <si>
    <t>CABLE BATERIA NO. 4</t>
  </si>
  <si>
    <t>CABLE COAXIAL RG-6U NEGRO</t>
  </si>
  <si>
    <t>CABLE DUPLEX CENTELSA 2 X 10</t>
  </si>
  <si>
    <t>CABLE DUPLEX CENTELSA 2 X 12</t>
  </si>
  <si>
    <t>CABLE DUPLEX CENTELSA 2 X 14</t>
  </si>
  <si>
    <t>CABLE DUPLEX CENTELSA 2 X 16</t>
  </si>
  <si>
    <t>CABLE DUPLEX CENTELSA 2 X 20</t>
  </si>
  <si>
    <t>CABLE DUPLEX 2 X 20</t>
  </si>
  <si>
    <t>CABLE DUPLEX 2X12 ECON.</t>
  </si>
  <si>
    <t>CABLE DUPLEX 2X14 ECON.</t>
  </si>
  <si>
    <t>CABLE DUPLEX 2X16 ECON.</t>
  </si>
  <si>
    <t>CABLE ENC. CENTELSA 2 X 10</t>
  </si>
  <si>
    <t>CABLE ENC. CENTELSA 2 X 12</t>
  </si>
  <si>
    <t>CABLE ENC. CENTELSA 2 X 14</t>
  </si>
  <si>
    <t>CABLE ENC. CENTELSA 2 X 16</t>
  </si>
  <si>
    <t>CABLE ENC. CENTELSA 3 X  8</t>
  </si>
  <si>
    <t>CABLE ENC. CENTELSA 3 X 10</t>
  </si>
  <si>
    <t>CABLE ENC. CENTELSA 3 X 12</t>
  </si>
  <si>
    <t>CABLE ENC. CENTELSA 3 X 14</t>
  </si>
  <si>
    <t>CABLE ENC. CENTELSA 3 X 16</t>
  </si>
  <si>
    <t>CABLE ENC. CENTELSA 3 X 18</t>
  </si>
  <si>
    <t>CABLE ENC. CENTELSA 4 X  8</t>
  </si>
  <si>
    <t>CABLE ENC. CENTELSA 4 X 10</t>
  </si>
  <si>
    <t>CABLE ENC. CENTELSA 4 X 12</t>
  </si>
  <si>
    <t>CABLE ENC. CENTELSA 4 X 16</t>
  </si>
  <si>
    <t>CABLE ENC 2 X 10</t>
  </si>
  <si>
    <t>CABLE ENC. 2 X 10 NEXANS</t>
  </si>
  <si>
    <t>CABLE ENC. 2 X 14 NEXANS</t>
  </si>
  <si>
    <t>CABLE ENC. 3 X 10 NEXANS</t>
  </si>
  <si>
    <t>CABLE ENC 3 X 12</t>
  </si>
  <si>
    <t>CABLE ENC. 3 X 8 NEXANS</t>
  </si>
  <si>
    <t>CABLE ENC. 4 X 10 NEXANS</t>
  </si>
  <si>
    <t>CABLE PARA INICIAR BATERIA X 2 MTS</t>
  </si>
  <si>
    <t>CABLE PARA TV</t>
  </si>
  <si>
    <t>CABLE POLARIZADO 2X18</t>
  </si>
  <si>
    <t>CABLE SOLDADOR CENTELSA 1/0</t>
  </si>
  <si>
    <t>CABLE SOLDADOR CENTELSA 2/0</t>
  </si>
  <si>
    <t>CABLE TELEFONO CENTELSA  INT. 6 PARES</t>
  </si>
  <si>
    <t>CABLE TELEFONO CENTELSA  2 X 18 EXTERIOR</t>
  </si>
  <si>
    <t>CABLE TELEFONO CENTELSA 2 X 22</t>
  </si>
  <si>
    <t>CABLE TIMBRE CENTELSA 2 X 22</t>
  </si>
  <si>
    <t>CABLE UTP NIVEL 6</t>
  </si>
  <si>
    <t>CABLE VEHICULO N. 14</t>
  </si>
  <si>
    <t>CABLE VEHICULO NO. 10</t>
  </si>
  <si>
    <t>CABLE VEHICULO NO. 10 X 14.0 MTS</t>
  </si>
  <si>
    <t>CABLE VEHICULO NO. 10 X 2.0 MTS</t>
  </si>
  <si>
    <t>CABLE VEHICULO NO. 10 X 33.0 MTS</t>
  </si>
  <si>
    <t>CABLE VEHICULO NO. 10 X 34.0 MTS</t>
  </si>
  <si>
    <t>CABLE VEHICULO NO. 10 X 38.0 MTS</t>
  </si>
  <si>
    <t>CABLE VEHICULO NO. 10 X 4.0 MTS</t>
  </si>
  <si>
    <t>CABLE VEHICULO NO. 10 X 8.0 MTS</t>
  </si>
  <si>
    <t>CABLE VEHICULO NO. 12 X 14.0 MTS</t>
  </si>
  <si>
    <t>CABLE VEHICULO NO. 12 X 15.0 MTS</t>
  </si>
  <si>
    <t>CABLE VEHICULO NO. 12 X 3.0 MTS</t>
  </si>
  <si>
    <t>CABLE VEHICULO NO. 14 X 10.0 MTS</t>
  </si>
  <si>
    <t>CABLE VEHICULO NO. 16 X 49.0 MTS</t>
  </si>
  <si>
    <t>CABLE VEHICULO NO. 16 X 50.0 MTS</t>
  </si>
  <si>
    <t>CABLE VEHICULO NO. 16 X 59.0 MTS</t>
  </si>
  <si>
    <t>CABLE 7 HILOS # 6</t>
  </si>
  <si>
    <t>CABLE 7 HILOS CENTELSA  N° 1/0</t>
  </si>
  <si>
    <t>CABLE 7 HILOS CENTELSA  N° 4/0</t>
  </si>
  <si>
    <t>CABLE 7 HILOS CENTELSA N° 1/0</t>
  </si>
  <si>
    <t>CABLE 7 HILOS CENTELSA N° 10 AMARILLO</t>
  </si>
  <si>
    <t>CABLE 7 HILOS CENTELSA N° 10 AZUL</t>
  </si>
  <si>
    <t>CABLE 7 HILOS CENTELSA N° 10 BLANCO</t>
  </si>
  <si>
    <t>CABLE 7 HILOS CENTELSA N° 10 NEGRO</t>
  </si>
  <si>
    <t>CABLE 7 HILOS CENTELSA N° 10 ROJO</t>
  </si>
  <si>
    <t>CABLE 7 HILOS CENTELSA N° 10 VERDE</t>
  </si>
  <si>
    <t>CABLE 7 HILOS CENTELSA N° 12 AMARILLO</t>
  </si>
  <si>
    <t>CABLE 7 HILOS CENTELSA N° 12 AZUL</t>
  </si>
  <si>
    <t>CABLE 7 HILOS CENTELSA N° 12 BLANCO</t>
  </si>
  <si>
    <t>CABLE 7 HILOS CENTELSA N° 12 NEGRO</t>
  </si>
  <si>
    <t>CABLE 7 HILOS CENTELSA N° 12 ROJO</t>
  </si>
  <si>
    <t>CABLE 7 HILOS CENTELSA N° 12 VERDE</t>
  </si>
  <si>
    <t>CABLE 7 HILOS CENTELSA N* 14 AMARILLO</t>
  </si>
  <si>
    <t>CABLE 7 HILOS CENTELSA N* 14 BLANCO</t>
  </si>
  <si>
    <t>CABLE 7 HILOS CENTELSA N* 14 NEGRO</t>
  </si>
  <si>
    <t>CABLE 7 HILOS CENTELSA N* 14 VERDE</t>
  </si>
  <si>
    <t>CABLE 7 HILOS CENTELSA N° 2</t>
  </si>
  <si>
    <t>CABLE 7 HILOS CENTELSA N° 4</t>
  </si>
  <si>
    <t>CABLE 7 HILOS CENTELSA N° 6 NEGRO</t>
  </si>
  <si>
    <t>CABLE 7 HILOS CENTELSA N° 8 BLANCO</t>
  </si>
  <si>
    <t>CABLE 7 HILOS CENTELSA N° 8 NEGRO</t>
  </si>
  <si>
    <t>CABLE 7 HILOS CENTELSA N° 8 VERDE</t>
  </si>
  <si>
    <t>CABLE 7 HILOS N. 10</t>
  </si>
  <si>
    <t>CABLE 7 HILOS N° 10 NEXANS</t>
  </si>
  <si>
    <t>CABLE 7 HILOS N. 12</t>
  </si>
  <si>
    <t>CABLE 7 HILOS Nº 12 NEXANS</t>
  </si>
  <si>
    <t>CABLE 7 HILOS N. 14</t>
  </si>
  <si>
    <t>CABLE 7 HILOS Nº 6 NEXANS</t>
  </si>
  <si>
    <t>CABLE 7 HILOS Nª 8 NEXANS</t>
  </si>
  <si>
    <t>CABLE 7 HILOS NEXANS N° 12 BLANCO</t>
  </si>
  <si>
    <t>CABLE 7 HILOS NEXANS N° 12 NEGRO</t>
  </si>
  <si>
    <t>CABLE 7 HILOS NEXANS N° 12 ROJO</t>
  </si>
  <si>
    <t>CABLE 7 HILOS NEXANS N° 12 VERDE</t>
  </si>
  <si>
    <t>CABLE 7 HILOS NEXANS N° 14 NEGRO</t>
  </si>
  <si>
    <t>CABLE 7 HILOS NEXANS N° 14 ROJO</t>
  </si>
  <si>
    <t>CABLE 7 HILOS NEXANS N° 14 VERDE</t>
  </si>
  <si>
    <t>CABLE 7 HILOS 2.0</t>
  </si>
  <si>
    <t>CABO ESCOBON METALICO 1" CAL 40 REF 816</t>
  </si>
  <si>
    <t>CABO ESCOB/TRAP METALICO 7/8" CAL. 30</t>
  </si>
  <si>
    <t>CABO HACHA</t>
  </si>
  <si>
    <t>CABO PALA</t>
  </si>
  <si>
    <t>CABO PICO</t>
  </si>
  <si>
    <t>CABUYA # 3 X 1.0 KLS</t>
  </si>
  <si>
    <t>CADENA ESL. GALV.  1/2</t>
  </si>
  <si>
    <t>CADENA ESL. GALV.  1/4</t>
  </si>
  <si>
    <t>CADENA ESL. GALV.  1/8</t>
  </si>
  <si>
    <t>CADENA ESL. GALV.  3/16</t>
  </si>
  <si>
    <t>CADENA ESL. GALV.  3/8</t>
  </si>
  <si>
    <t>CADENA ESL. GALV.  5/16</t>
  </si>
  <si>
    <t>CADENA ESL. HIERRO  1/4</t>
  </si>
  <si>
    <t>CADENA ESL. HIERRO  1/8</t>
  </si>
  <si>
    <t>CADENA ESL. HIERRO  3/16</t>
  </si>
  <si>
    <t>CADENA ESL. HIERRO  3/8</t>
  </si>
  <si>
    <t xml:space="preserve">CADENA MOTOSIERRA MAKITA 45 CM DCS 500 </t>
  </si>
  <si>
    <t>CADENA MOTOSIERRA ROLLO 361 STH</t>
  </si>
  <si>
    <t>CADENA OREGON ROLLO = 30MT.</t>
  </si>
  <si>
    <t>CADENA PLASTICA AMARILLA-NEGRA</t>
  </si>
  <si>
    <t>CADENA PLASTICA 8MM X 25MTR</t>
  </si>
  <si>
    <t>CADENA TRANS. 1 X100 LINNK BELT</t>
  </si>
  <si>
    <t>CADENA TRANSM. 1 X 80 ECONOMICA</t>
  </si>
  <si>
    <t>CADENA TRASM. 1 X 40 ECONOMICA</t>
  </si>
  <si>
    <t>CADENA TRASM. 1 X 40 X JAPONESA</t>
  </si>
  <si>
    <t>CADENA TRASM. 1 X 50 ECONOMICA</t>
  </si>
  <si>
    <t>CADENA TRASM. 1 X 50 X JAPONESA</t>
  </si>
  <si>
    <t>CADENA TRASM. 1 X 60 X JAPONESA</t>
  </si>
  <si>
    <t>CADENA TRASM. 1 X 60 X 3.05 MTS</t>
  </si>
  <si>
    <t>CADENA TRASM. 1 X 80 X 3.05 MTS</t>
  </si>
  <si>
    <t>CADENA TRASM. 2 X 50 X 3.05 MTS</t>
  </si>
  <si>
    <t>CAFETERA COLDELEC 30 TINTOS RF</t>
  </si>
  <si>
    <t>CAIMAN BANDA NO. 35</t>
  </si>
  <si>
    <t>CAIMAN BANDA NO. 45</t>
  </si>
  <si>
    <t>CAIMAN BANDA NO. 55</t>
  </si>
  <si>
    <t>CAJA FOTOCONTACTOR ALUMBRADO</t>
  </si>
  <si>
    <t>CAJA FUERTE MEDIANA YALE35100</t>
  </si>
  <si>
    <t>CAJA GALV OCTAGONAL</t>
  </si>
  <si>
    <t>CAJA GALV OCTAGONAL CON RETIE</t>
  </si>
  <si>
    <t>CAJA GALV 2" X 4"</t>
  </si>
  <si>
    <t>CAJA GALV 2" X 4" CON RETIE</t>
  </si>
  <si>
    <t>CAJA GALV 4" X 4"</t>
  </si>
  <si>
    <t>CAJA GALV 4" X 4" CON RETIE</t>
  </si>
  <si>
    <t>CAJA HONDA 4 X 4 C/RETIE</t>
  </si>
  <si>
    <t>CAJA HTA  METALICA 20" TOOLCDRAFT TC4044</t>
  </si>
  <si>
    <t>CAJA HTA METALICA 19"</t>
  </si>
  <si>
    <t>CAJA HTA 22 TITAN WF3271</t>
  </si>
  <si>
    <t>CAJA HTAL VERTICAL 40MM DEXSON</t>
  </si>
  <si>
    <t>CAJA HTAS C  7</t>
  </si>
  <si>
    <t>CAJA HTAS C  9</t>
  </si>
  <si>
    <t>CAJA HTAS METAL 466X210X232 COMPART.</t>
  </si>
  <si>
    <t>CAJA HTAS METALICA CM 20"</t>
  </si>
  <si>
    <t>CAJA H/TAS METALICA 26"  BIG RED</t>
  </si>
  <si>
    <t>CAJA HTAS PLASTICA 22"</t>
  </si>
  <si>
    <t>CAJA MENOR GRANDE YALE 11293</t>
  </si>
  <si>
    <t>CAJA MENOR MEDIANA YALE 11292</t>
  </si>
  <si>
    <t>CAJA PARA LLAVES DE LAVADORA PAVCO</t>
  </si>
  <si>
    <t>CAJA PLASTICA P/ MEDIDOR AGUA</t>
  </si>
  <si>
    <t>CAJA PVC OCTAGONAL ECONOMICA</t>
  </si>
  <si>
    <t>CAJA PVC OCTAGONAL PAVCO.</t>
  </si>
  <si>
    <t>CAJA PVC OCTAGONAL PROELECTRICOS</t>
  </si>
  <si>
    <t>CAJA PVC OCTAGONAL TIGRE</t>
  </si>
  <si>
    <t>CAJA PVC 2" X 4" ECONOMICA</t>
  </si>
  <si>
    <t>CAJA PVC 2" X 4" PAVCO.</t>
  </si>
  <si>
    <t>CAJA PVC 2 X 4 PAVCO</t>
  </si>
  <si>
    <t>CAJA PVC 2" X 4" PROELECTRICOS</t>
  </si>
  <si>
    <t>CAJA PVC 2" X 4" TIGRE</t>
  </si>
  <si>
    <t>CAJA PVC 4" X 4" ECONOMICA</t>
  </si>
  <si>
    <t>CAJA PVC 4" X 4" PAVCO.</t>
  </si>
  <si>
    <t>CAJA PVC 4" X 4" PROELECTRICOS</t>
  </si>
  <si>
    <t>CAJA PVC 4" X 4" TIGRE</t>
  </si>
  <si>
    <t>CAJA RAWEL 2 X 4 SALIDA DE 1/2</t>
  </si>
  <si>
    <t>CAJA RAWEL 2 X 4 SALIDA 3/4</t>
  </si>
  <si>
    <t>CAJA REP. 15 X 15 METALICA PROELECTICOS</t>
  </si>
  <si>
    <t>CAJA REP. 15 X 15 PLASTICA</t>
  </si>
  <si>
    <t>CAJA REP. 20 X 10 METALICA PROELECTICOS</t>
  </si>
  <si>
    <t>CAJA REP. 20 X 20  METALICA PROELECTRICO</t>
  </si>
  <si>
    <t>CAJA REP. 20 X 25 METALICA PROELECTRICOS</t>
  </si>
  <si>
    <t>CAJA REP. 25 X 25</t>
  </si>
  <si>
    <t>CAJA REP. 25 X 25 METALICA PROELECTRICOS</t>
  </si>
  <si>
    <t>CAJA REP. 30 X 30 METALICA PROELECTRICOS</t>
  </si>
  <si>
    <t>CAJA REP. 30 X 30 X 15</t>
  </si>
  <si>
    <t>CAJA 12 CTOS BIF C/P LUMINEX</t>
  </si>
  <si>
    <t>CAJA 12 CTOS BIF S/P LUMINEX</t>
  </si>
  <si>
    <t>CAJA 12 CTOS BIFASICA S/P SQ SCHNEI 1042</t>
  </si>
  <si>
    <t>CAJA 12 CTOS TRIF. C/P LUMINEX</t>
  </si>
  <si>
    <t>CAJA 16 CTOS BIF. C/P</t>
  </si>
  <si>
    <t>CAJA 16 CTOS BIF. S/PUERTA</t>
  </si>
  <si>
    <t>CAJA 18 CTOS C/P BIFASICA SCHNEI 1054</t>
  </si>
  <si>
    <t>CAJA 18 CTOS C/P TRIF. TWP LUMINEX</t>
  </si>
  <si>
    <t>CAJA 2 CTOS FAMEL</t>
  </si>
  <si>
    <t>CAJA 2 CTOS LUMINEX</t>
  </si>
  <si>
    <t>CAJA 2 CTOS TERCOL C/RETIE</t>
  </si>
  <si>
    <t>CAJA 24 CTOS BIFASICA LLAVE E/T LUMINEX</t>
  </si>
  <si>
    <t>CAJA 24 CTOS C/P TRIFASICO SCHNEI 1084</t>
  </si>
  <si>
    <t>CAJA 30 CTOS C/ET TRIF LUMINEX</t>
  </si>
  <si>
    <t>CAJA 36 CTOS TRIF. LUMINEX</t>
  </si>
  <si>
    <t>CAJA 4 CTOS BIPOLAR</t>
  </si>
  <si>
    <t>CAJA 4 CTOS LUMINEX</t>
  </si>
  <si>
    <t>CAJA 4 CTOS LUMINEX KIT LUJO C/4 TACO 20</t>
  </si>
  <si>
    <t>CAJA 4 CTOS S/P MONOF VTQ-4 SCHNEI 1010</t>
  </si>
  <si>
    <t>CAJA 6 CTOS BIFASICA S/P SCHNEI 1036</t>
  </si>
  <si>
    <t>CAJA 6 CTOS LUMINEX</t>
  </si>
  <si>
    <t>CAJA 6 CTOS LUMINEX KIT LUJO C/5 TACOS</t>
  </si>
  <si>
    <t>CAJA 8 CTOS BIFASICO S/P SQ SCHNEI 1039</t>
  </si>
  <si>
    <t>CAJA 8 CTOS IMET</t>
  </si>
  <si>
    <t>CAJA 8 CTOS LUMINEX</t>
  </si>
  <si>
    <t>CAJA 8 CTOS MONOF AVE</t>
  </si>
  <si>
    <t>CAJAS DE ENCHAPE JAYA BLANCO 25 X 35</t>
  </si>
  <si>
    <t>CAL HIDRATADA X 10 KLS MAESTRO</t>
  </si>
  <si>
    <t>CAL HIDRATADA X 10 KLS PROCALCO</t>
  </si>
  <si>
    <t>CAL VIVA</t>
  </si>
  <si>
    <t>CALADO CEMENTO 20 X 20 X 10  (25 UNS X MTRO CUADRADO)</t>
  </si>
  <si>
    <t>CALADORA DE BRAZO 16" DW</t>
  </si>
  <si>
    <t>CALADORA DREMEL RF 6800-01 TRIO</t>
  </si>
  <si>
    <t>CALADORA INGCO 800W C/5 CUCHILLAS UJS80028</t>
  </si>
  <si>
    <t>CALADORA MAKITA M4301 G</t>
  </si>
  <si>
    <t>CALADORA MAKITA 450W 4327</t>
  </si>
  <si>
    <t>CALIBRADOR AIRE 100 LBS</t>
  </si>
  <si>
    <t xml:space="preserve">CALIBRADOR DE GALGAS 32 HOJAS </t>
  </si>
  <si>
    <t>CALIBRADOR DE ROSCAS 4-60</t>
  </si>
  <si>
    <t>CALIBRADOR NIQUELADO DISC. 6"</t>
  </si>
  <si>
    <t>CALIBRADOR PIE DE REY 6" SURTEK</t>
  </si>
  <si>
    <t>CALIBRADOR PIE 6" DE REY INOX. BEST.VALU</t>
  </si>
  <si>
    <t>CALIBRADOR PUNTAS A 45° 26 HOJAS</t>
  </si>
  <si>
    <t>CAMA SENCILLA DE MADERA 1X 2M ROBLE</t>
  </si>
  <si>
    <t>CAMILLA POLIETILENO ALTA DENSIDAD</t>
  </si>
  <si>
    <t>CAMISA AZUL LINO OXFORD</t>
  </si>
  <si>
    <t>CAMISA DESPULP. 2 1/2</t>
  </si>
  <si>
    <t>CAMISA DRIL M/L CON REFLECTIVO</t>
  </si>
  <si>
    <t>CAMISA EN DRILL</t>
  </si>
  <si>
    <t>CAMISETA TIPO POLO</t>
  </si>
  <si>
    <t>CANAL AMAZONAS X 3 MTS PAVCO.</t>
  </si>
  <si>
    <t>CANAL METALICA X 11 MTS</t>
  </si>
  <si>
    <t>CANAL U 1/4 X 3 X 6 ML</t>
  </si>
  <si>
    <t>CANAL U 1/4 X 6 X 6 ML</t>
  </si>
  <si>
    <t>CANAL U 1/4 X 8 X 6 ML</t>
  </si>
  <si>
    <t>CANAL U 3/16 X 4 X 6ML</t>
  </si>
  <si>
    <t>CANALETA ACESCO 90 CAL 22 X 6 MTS</t>
  </si>
  <si>
    <t>CANALETA BLANCA  60 X 40 X 2ML DEXSON</t>
  </si>
  <si>
    <t>CANALETA BLANCA 10 X 10 C/ADH</t>
  </si>
  <si>
    <t>CANALETA BLANCA 100 X 45 X2  ML DEXSON</t>
  </si>
  <si>
    <t>CANALETA BLANCA 13 X 7 C/ADH DEXSON</t>
  </si>
  <si>
    <t>CANALETA BLANCA 13 X 7 X 2 MTS  C/ADH PAVCO</t>
  </si>
  <si>
    <t>CANALETA BLANCA 20 X 12 C/ADH</t>
  </si>
  <si>
    <t>CANALETA BLANCA 20 X 12 S/ADH</t>
  </si>
  <si>
    <t>CANALETA BLANCA 20 X 12 X 2 MTS C/ADH PAVCO</t>
  </si>
  <si>
    <t>CANALETA BLANCA 20 X 20 C/ADH</t>
  </si>
  <si>
    <t>CANALETA BLANCA 25 X 25</t>
  </si>
  <si>
    <t>CANALETA BLANCA 32 X 12 C/ADH X 2 ML DEX</t>
  </si>
  <si>
    <t>CANALETA BLANCA 32 X 12 C/D X 2ML DEXSON</t>
  </si>
  <si>
    <t>CANALETA BLANCA 32 X 12 X 2 MTS S/ADH PAVCO</t>
  </si>
  <si>
    <t>CANALETA BLANCA 40 X 22 X 2 MTS S/ADH PAVCO</t>
  </si>
  <si>
    <t>CANALETA BLANCA 60 X 40 C/D X 2ML DEXSON</t>
  </si>
  <si>
    <t>CANDADO ANTICIZALLA #60 MM 301</t>
  </si>
  <si>
    <t>CANDADO EGRET REF. 25</t>
  </si>
  <si>
    <t>CANDADO EGRET REF. 30</t>
  </si>
  <si>
    <t>CANDADO EGRET REF. 40</t>
  </si>
  <si>
    <t>CANDADO EGRET REF. 50</t>
  </si>
  <si>
    <t>CANDADO EGRET REF. 60</t>
  </si>
  <si>
    <t>CANDADO FLEXON CF-510</t>
  </si>
  <si>
    <t>CANDADO GATO REF 25</t>
  </si>
  <si>
    <t>CANDADO GATO REF 50</t>
  </si>
  <si>
    <t>CANDADO MASTERLOCK DE BLOQUEO ROJO ML410RED</t>
  </si>
  <si>
    <t>CANDADO SCHLAGE I-20 SEGUREX</t>
  </si>
  <si>
    <t>CANDADO SCHLAGE I-25 SEGUREX</t>
  </si>
  <si>
    <t>CANDADO SCHLAGE I-30 SEGUREX</t>
  </si>
  <si>
    <t>CANDADO SCHLAGE I-40 SEGUREX</t>
  </si>
  <si>
    <t>CANDADO SCHLAGE I-60 SEGUREX</t>
  </si>
  <si>
    <t>CANDADO SHLAGE S-50 SEGUREX</t>
  </si>
  <si>
    <t>CANDADO SHLAGE S-60 SEGUREX</t>
  </si>
  <si>
    <t>CANDADO VERA REF.  30 L</t>
  </si>
  <si>
    <t>CANDADO YALE ALEMAN 840 2001</t>
  </si>
  <si>
    <t>CANDADO YALE ALEMAN 850 2002</t>
  </si>
  <si>
    <t>CANDADO YALE ALEMAN 870 PLUS 2070</t>
  </si>
  <si>
    <t>CANDADO YALE ALEMAN 870 2003</t>
  </si>
  <si>
    <t>CANDADO YALE ALUMINIO COLORES 25 MM</t>
  </si>
  <si>
    <t>CANDADO YALE ALUMINIO COLORES 32 MM</t>
  </si>
  <si>
    <t>CANDADO YALE ITALIANO 30 1101</t>
  </si>
  <si>
    <t>CANDADO YALE ITALIANO 40 1102</t>
  </si>
  <si>
    <t>CANDADO YALE ITALIANO 50 1103</t>
  </si>
  <si>
    <t>CANDADO YALE ITALIANO 60 1104</t>
  </si>
  <si>
    <t>CANDADO YALE ITALIANO 70 1105</t>
  </si>
  <si>
    <t>CANDADO YALE VIAJERO YP1 AMARILLO 8825</t>
  </si>
  <si>
    <t>CANDADO YALE VIAJERO YP2 ROJO / GRIS 8507-06</t>
  </si>
  <si>
    <t>CANDADO YALE 40 A/CIZALLA Y110 8404</t>
  </si>
  <si>
    <t>CANDADO YALE 50 B/CLETA Y110 8402</t>
  </si>
  <si>
    <t>CANDADO YALE 60 A/CIZALLA Y124 8406</t>
  </si>
  <si>
    <t>CANDADO YALE 61MM Y220 INTERPERIE 8816</t>
  </si>
  <si>
    <t>CANDADO YALE 61MM Y221 ANTICIZALL 8505</t>
  </si>
  <si>
    <t>CANDADO YALE 71MM Y220 INTEMP 8817</t>
  </si>
  <si>
    <t>CANDADO YALE 850 INTE AMARLLO 2041</t>
  </si>
  <si>
    <t>CANDADO YALE 870 LLAVE MAESTRA</t>
  </si>
  <si>
    <t>CANDADO YALE 870INT AMARILLO 2047</t>
  </si>
  <si>
    <t>CANECA CONICA COLEMPAQUES 150LT CON TAPA</t>
  </si>
  <si>
    <t>CANECA VAIVEN X 3 PZ (G,V,R) COLEMPAQUES</t>
  </si>
  <si>
    <t>CANECON PINTUCO VINILO BLANCO 1501</t>
  </si>
  <si>
    <t>CANILLA PARA LLAVE TERM. GATO</t>
  </si>
  <si>
    <t>CANILLERA ERGONOMICA   P/GUADAÑA LARGA</t>
  </si>
  <si>
    <t>CANILLERA ERGONOMICA P/GUADAÑA CORTA</t>
  </si>
  <si>
    <t>CANTONERA ELECTRICA GATO 731</t>
  </si>
  <si>
    <t>CANTONERA ELECTRICA P/PERFIL DE ALUMINI</t>
  </si>
  <si>
    <t>CANTONERA ELECTRICA SEGUREX A/SX 110V P/</t>
  </si>
  <si>
    <t>CANTONERA ELECTRICA 730 GATO</t>
  </si>
  <si>
    <t>CANTONERA ELECTRICA 734 GATO</t>
  </si>
  <si>
    <t>CAOLIN BARICHARA X 25 KLS</t>
  </si>
  <si>
    <t>CAOLIN EMPERADOR  X 25 KLS</t>
  </si>
  <si>
    <t>CAOLIN FARAON X 25 KLS</t>
  </si>
  <si>
    <t>CAPACITOR 40 MF  MARCHA</t>
  </si>
  <si>
    <t>CARBONATO DE CALCIO EXTRA 25 KL</t>
  </si>
  <si>
    <t>CARBURADOR PARA GUADAÑA FS-450</t>
  </si>
  <si>
    <t>CARBURO PINTAR BLANCO X 4 KLS</t>
  </si>
  <si>
    <t>CARBURO PINTAR COLOR</t>
  </si>
  <si>
    <t>CARETA ESMERILAR</t>
  </si>
  <si>
    <t>CARETA ESMERILAR STEELPRO</t>
  </si>
  <si>
    <t>CARETA SOLD INTELIGENTE</t>
  </si>
  <si>
    <t>CARETA SOLDAR DIGITAL DX500</t>
  </si>
  <si>
    <t>CARETA SOLDAR DIGITAL SPARK-350F</t>
  </si>
  <si>
    <t>CARETA SOLDAR V. LEV.  MAVERICK DYNASTY</t>
  </si>
  <si>
    <t>CARETA SOLDAR V. LEV. ARSEG 9011</t>
  </si>
  <si>
    <t>CARETA SOLDAR V. LEV. BLACK PHANTER</t>
  </si>
  <si>
    <t>CARGA AMARILLA # 22 RAMSET</t>
  </si>
  <si>
    <t>CARGA ROJA CREMALLERA HILTI</t>
  </si>
  <si>
    <t>CARGA VERDE # 22 CHINA</t>
  </si>
  <si>
    <t>CARGA VERDE # 22 RAMSET</t>
  </si>
  <si>
    <t>CARRETILLA BUGGY HERRAGRO</t>
  </si>
  <si>
    <t>CARRETILLA HERRAGRO AZUL R/APIN 4000</t>
  </si>
  <si>
    <t>CARRETILLA HERRAGRO BUGGY R/ANTIP 2000</t>
  </si>
  <si>
    <t>CARRETILLA HERRAGRO BUGGY R/N 2000</t>
  </si>
  <si>
    <t>CARRETILLA HERRAGRO C/CRETERA 1000 MANGO METAL</t>
  </si>
  <si>
    <t>CARRETILLA HERRAGRO MEGACONST R/ANTIP 2010</t>
  </si>
  <si>
    <t>CARRETILLA HERRAGRO PLASTICA R/ANT 5000</t>
  </si>
  <si>
    <t>CARRETILLA HERRAGRO PLASTICA 5000 R/N</t>
  </si>
  <si>
    <t>CARRETILLA HERRAGRO VERSATIL R/APIN 3000</t>
  </si>
  <si>
    <t>CARRETILLA HERRAGRO VERSATIL R/N 3000</t>
  </si>
  <si>
    <t>CARRETILLA IMSA CACHACA PLASTICA R/N</t>
  </si>
  <si>
    <t>CARRETILLA IMSA LA MACHA METALICA 8140</t>
  </si>
  <si>
    <t>CARRETILLA IMSA VERSATIL R/N 8230</t>
  </si>
  <si>
    <t>CARRETILLA IMSA VERTEX METAL R/APIN 4488</t>
  </si>
  <si>
    <t>CARRO CORTACESPED 38 CM 18 V + CARG DOBLE + 2 BAT 4 AMP</t>
  </si>
  <si>
    <t>CARRO EXPRIMIDOR 35 LTS R 210</t>
  </si>
  <si>
    <t>CARTON CORRUGADO 1.20MT</t>
  </si>
  <si>
    <t>CARTUCHO FILTRO PARTICULA S/ACEITE RF 75</t>
  </si>
  <si>
    <t>CARTUCHO P/VAPOR ORG. GASES N7500-3</t>
  </si>
  <si>
    <t>CARTUCHOS PARTIC P100 75FFP X 2 UNID</t>
  </si>
  <si>
    <t>CARTUCHOS PARTICULAS 3M P100 X 2 UND</t>
  </si>
  <si>
    <t>CASCO ARSEG REF. 10096 AMARILLO</t>
  </si>
  <si>
    <t>CASCO ARSEG REF. 10096 GRIS</t>
  </si>
  <si>
    <t>CASCO SEG. BLACK-P ALA ANCHA BLANCO RACH</t>
  </si>
  <si>
    <t>CASCO SEGURIDAD NORTH A-59 AMARILLO</t>
  </si>
  <si>
    <t>CASCO SEGURIDAD NORTH A59 AZUL</t>
  </si>
  <si>
    <t>CASCO SEGURIDAD NORTH A-59 BLANCO</t>
  </si>
  <si>
    <t>CASCO SEGURIDAD NORTH A59 GRIS</t>
  </si>
  <si>
    <t>CASCO SEGURIDAD NORTH A59 NARANJA</t>
  </si>
  <si>
    <t>CASCO SEGURIDAD NORTH A-59 ROJO</t>
  </si>
  <si>
    <t>CASCO SEGURIDAD NORTH A59 VERDE</t>
  </si>
  <si>
    <t>CASCO SEGURIDAD NORTH A-59R BLANCO RACHE</t>
  </si>
  <si>
    <t>CASCO TIPO CAPITAN BLACK-PHANTER BENGAL AZUL</t>
  </si>
  <si>
    <t>CASCO TIPO CAPITAN BLACK-PHANTER BENGAL BLANCO</t>
  </si>
  <si>
    <t>CASCO TIPO CAPITAN BLACK-PHANTER BENGAL GRIS</t>
  </si>
  <si>
    <t>CASCO TIPO CAPITAN BLACK-PHANTER BENGAL NARANJA</t>
  </si>
  <si>
    <t>CASCO TIPO CAPITAN BLACK-PHANTER BENGAL ROJO</t>
  </si>
  <si>
    <t>CASCO TIPO CAPITAN BLACK-PHANTER BENGAL VERDE</t>
  </si>
  <si>
    <t>CASCO TIPO CAPITAN BLANCO SURTEK</t>
  </si>
  <si>
    <t>CASCO TIPO CAPITAN NORTH A-59 BLANCO</t>
  </si>
  <si>
    <t>CASCO TIPO CAPITAN ROJO</t>
  </si>
  <si>
    <t>CASCO TIPO CAPITAN STEELPRO AMARILLO</t>
  </si>
  <si>
    <t>CASCO TIPO CAPITAN STEELPRO AZUL</t>
  </si>
  <si>
    <t>CASCO TIPO CAPITAN STEELPRO BLANCO RACHE</t>
  </si>
  <si>
    <t>CASCO TIPO CAPITAN STEELPRO GRIS</t>
  </si>
  <si>
    <t>CASCO TIPO CAPITAN STEELPRO NARANJA</t>
  </si>
  <si>
    <t>CASCO TIPO CAPITAN STEELPRO ROJO</t>
  </si>
  <si>
    <t>CASCO TIPO CAPITAN STEELPRO VERDE</t>
  </si>
  <si>
    <t>CASCO TIPO 2 TRABAJO EN ALTURAS C/BARB</t>
  </si>
  <si>
    <t>CATALIZADOR PARA CAUCHO</t>
  </si>
  <si>
    <t xml:space="preserve">CATALIZADOR PARA CAUCHO SILICONA </t>
  </si>
  <si>
    <t>CAUCHO KIT SILLA YEE 200 X 160 PAVCO</t>
  </si>
  <si>
    <t>CAUCHO NEOPRENO ROJO 1/8 SL 1,20 MTS ANC</t>
  </si>
  <si>
    <t>CAUCHO NEOPRENO ROJO 3/16 S/L 1.2 ANCHO</t>
  </si>
  <si>
    <t>CAUCHO NEOPRENO 1/8 S/L 1.15 MT ANCHO</t>
  </si>
  <si>
    <t>CAUTIN ELECTRICO 30W STANLEY</t>
  </si>
  <si>
    <t>CAUTIN ELECTRICO 45W STANLEY SI45</t>
  </si>
  <si>
    <t>CAUTIN PARA SOLDAR SP-40 WELLER</t>
  </si>
  <si>
    <t>CAUTIN SP-23 WELLER</t>
  </si>
  <si>
    <t>CAVA  AMERICANA JUNIOR 30 LTS</t>
  </si>
  <si>
    <t>CAVA HIELERA  ARTIC AMERICANA 46/48 LT</t>
  </si>
  <si>
    <t xml:space="preserve">CAVA HIELERA ICEROLLER 55 LT </t>
  </si>
  <si>
    <t>CCC ACCESORIOS ASTRO BLANCO 06813</t>
  </si>
  <si>
    <t>CCC ASIENTO BASIC CT REDONDO BCO 86900</t>
  </si>
  <si>
    <t>CCC ASIENTO SANITARIO COMODOR BCO 82900</t>
  </si>
  <si>
    <t>CCC BARRA SEGURIDAD 24" 70656</t>
  </si>
  <si>
    <t>CCC BASE DECO KAMPER MULTICO 60757</t>
  </si>
  <si>
    <t>CCC BRAZO REGADERA RETTO RE402</t>
  </si>
  <si>
    <t>CCC BRIDA SANITARIA 73760</t>
  </si>
  <si>
    <t>CCC CANASTILLA 4" + SIFON EN P 93518</t>
  </si>
  <si>
    <t>CCC CHEQUE CORTINA 1/2" 79715</t>
  </si>
  <si>
    <t>CCC CHEQUE CORTINA 1"79717</t>
  </si>
  <si>
    <t>CCC CHEQUE VERTICAL 1" 79720</t>
  </si>
  <si>
    <t>CCC COMBO ACUACER PLUS C/PEDESTAL93744</t>
  </si>
  <si>
    <t>CCC COMBO AGUA PLUSS II</t>
  </si>
  <si>
    <t>CCC COMBO AGUAPRO AL BCO 20042</t>
  </si>
  <si>
    <t>CCC COMBO AVANTY PLUS 30141</t>
  </si>
  <si>
    <t>CCC COMBO CONJUNTO DUCHA 54495 X 6 UND</t>
  </si>
  <si>
    <t>CCC COMBO CONSTRUCTOR 4.8 30118</t>
  </si>
  <si>
    <t>CCC COMBO GANAMAX II</t>
  </si>
  <si>
    <t>CCC COMBO HAPPY II 22625</t>
  </si>
  <si>
    <t>CCC COMBO MANANTIAL 4.8 C/PEDESTAL BCO 20291</t>
  </si>
  <si>
    <t>CCC COMBO MEZCLADOR LVP 54595 X 6 UND</t>
  </si>
  <si>
    <t>CCC COMBO OPP ACUAPLUS II 32034</t>
  </si>
  <si>
    <t>CCC COMBO TREVI CON INCRUSTACIONES</t>
  </si>
  <si>
    <t>CCC COMBO VIB B 30441</t>
  </si>
  <si>
    <t>CCC COMBO VIP A BOTON 30461</t>
  </si>
  <si>
    <t>CCC COMBO VIP B C/PEDESTAL REF 30010</t>
  </si>
  <si>
    <t>CCC COMBO VIP DUAL 30182</t>
  </si>
  <si>
    <t>CCC CONCOLOR BEIGE X 5 KLS</t>
  </si>
  <si>
    <t>CCC CONCOLOR GRIS CLARO X 5 KL</t>
  </si>
  <si>
    <t>CCC CONCOLOR JE BLANCO X 5 KLS</t>
  </si>
  <si>
    <t>CCC CONCOLOR JE NEGRO X 5 KLS</t>
  </si>
  <si>
    <t>CCC CONCOLOR JTA ANTIHONGOS BEIGE X 5 KLS</t>
  </si>
  <si>
    <t>CCC CONCOLOR JTA ANTIHONGOS BLANCO X 5 KLS</t>
  </si>
  <si>
    <t>CCC CONCOLOR JTA ANTIHONGOS GRIS CLARO  X 5 KLS</t>
  </si>
  <si>
    <t>CCC CONJUNTO LLAVE DUCHA 54495</t>
  </si>
  <si>
    <t>CCC CRUCETA JUNTAS 1MM 96024</t>
  </si>
  <si>
    <t>CCC CUADRADO FAYSAL MULTICO 91791</t>
  </si>
  <si>
    <t>CCC DESAGUE PUSH PLAST C/REBOSE 93541</t>
  </si>
  <si>
    <t>CCC DESAGUE PUSH PLAST S/REBOSE 93540</t>
  </si>
  <si>
    <t>CCC DESAGUE SENC + SIFON + GRIFL</t>
  </si>
  <si>
    <t>CCC DESAGUE SENCILLO GRIVAL</t>
  </si>
  <si>
    <t>CCC DESAGUE SENCILLO REBS + SIFON 93154</t>
  </si>
  <si>
    <t>CCC DUCHA ARCE CUADRADA</t>
  </si>
  <si>
    <t>CCC DUCHA BALANCE PRESION 27402</t>
  </si>
  <si>
    <t>CCC DUCHA MONOCONTROL MALVA SSB 40088</t>
  </si>
  <si>
    <t>CCC DUCHA MONOCONTROL SSB LENA 401</t>
  </si>
  <si>
    <t>CCC DUCHA SENC BALTA CUADRADA BL 40200</t>
  </si>
  <si>
    <t>CCC DUCHA SENC PISIS 54430</t>
  </si>
  <si>
    <t>CCC DUCHA SENCILLA PISCIS PLUS 54435</t>
  </si>
  <si>
    <t>CCC DUCHA SSB 8" PISCIS 54410</t>
  </si>
  <si>
    <t>CCC DUCHA SSB 8P CEDRO CE 418</t>
  </si>
  <si>
    <t>CCC DUCHA TELEFONO KADIZ</t>
  </si>
  <si>
    <t>CCC ELASTIKA BLANCA TUBO 40741</t>
  </si>
  <si>
    <t>CCC ENCH EGEO 25 X 35 BLANCO 35607</t>
  </si>
  <si>
    <t>CCC ENCH JAYA BLANCO 28614</t>
  </si>
  <si>
    <t>CCC ENCH JAYA PLANA BCO 28614</t>
  </si>
  <si>
    <t>CCC ENCH MURAL ABIGAIL MULTICO 606889</t>
  </si>
  <si>
    <t>CCC ENCH NUEVO VALENCIA PLANA BLANCO X 2,25 MTS</t>
  </si>
  <si>
    <t>CCC ENCH NUEVO VALENCIA 28612</t>
  </si>
  <si>
    <t>CCC ENCH PARED ADRIATICO AGUAMARINA</t>
  </si>
  <si>
    <t>CCC ENCH PARED ADRIATICO AZUL 20110</t>
  </si>
  <si>
    <t>CCC ENCH PARED ALPINO BLANCO 60528</t>
  </si>
  <si>
    <t>CCC ENCH PARED ANSER ESTRU 75704</t>
  </si>
  <si>
    <t>CCC ENCH PARED ARCOIRIS AZUL CLARO 43684</t>
  </si>
  <si>
    <t>CCC ENCH PARED ARCOIRIS VERDE 43684</t>
  </si>
  <si>
    <t>CCC ENCH PARED AUREA MARFIL 45678</t>
  </si>
  <si>
    <t>CCC ENCH PARED BARAJAS BEIGE 30593</t>
  </si>
  <si>
    <t>CCC ENCH PARED DELTA BEIGE 28743</t>
  </si>
  <si>
    <t>CCC ENCH PARED MARIA MARFIL 285099</t>
  </si>
  <si>
    <t>CCC ENCH PARED MILONGA BEIGE 30597</t>
  </si>
  <si>
    <t>CCC ENCH PARED OCEANO AZUL CLARO</t>
  </si>
  <si>
    <t>CCC ENCH PARED OCEANO AZUL OSCURO</t>
  </si>
  <si>
    <t>CCC ENCH PARED OCEANO NEGRO</t>
  </si>
  <si>
    <t>CCC ENCH PARED OTUN PLANA BCO MATE</t>
  </si>
  <si>
    <t>CCC ENCH PARED PAINE EST BEIGE</t>
  </si>
  <si>
    <t>CCC ENCH PARED PLANA BCO</t>
  </si>
  <si>
    <t>CCC ENCH PARED RIALTO BLANCO 43678</t>
  </si>
  <si>
    <t>CCC ENCH PARED RIALTO NEGRO 43678</t>
  </si>
  <si>
    <t>CCC ENCH PARED ROMA GEIGE 28563</t>
  </si>
  <si>
    <t>CCC ENCH PARED SANTA ANA 57704</t>
  </si>
  <si>
    <t>CCC ESTUCOR ESTUCO PLASTICO</t>
  </si>
  <si>
    <t>CCC EXTENSOR VASTAGO DUCHA 1351</t>
  </si>
  <si>
    <t>CCC FACHALETA ANTRACITA MULTICOLOR</t>
  </si>
  <si>
    <t>CCC FACHALETA MARBELLA  BEIGE 41666</t>
  </si>
  <si>
    <t>CCC FACHALETA SANTA JUANA MULTIC</t>
  </si>
  <si>
    <t>CCC GANCHO DOBLE ASTRO</t>
  </si>
  <si>
    <t>CCC GRIFERIA  LVM MONOC ALTO VERA VA 10188</t>
  </si>
  <si>
    <t>CCC GRIFERIA LVM IND CTA BALTA 411220</t>
  </si>
  <si>
    <t>CCC GRIFERIA LVM LLV IND ARTESA AE103</t>
  </si>
  <si>
    <t>CCC GRIFERIA LVM MONOC BAJO THAMES TH 10155</t>
  </si>
  <si>
    <t>CCC GRIFERIA LVM MONOC PARED TISZA TS 10355</t>
  </si>
  <si>
    <t>CCC GRIFERIA LVM PARED RETTO</t>
  </si>
  <si>
    <t>CCC GRIFERIA LVM PISIS 54149</t>
  </si>
  <si>
    <t>CCC GRIFERIA LVM PUSH MESA 94712</t>
  </si>
  <si>
    <t>CCC GRIFERIA LVM SENC NOGAL 54113</t>
  </si>
  <si>
    <t>CCC GRIFERIA LVM 4P KELDA CONSTR 581268</t>
  </si>
  <si>
    <t>CCC GRIFERIA LVM 4P NOGAL 54114</t>
  </si>
  <si>
    <t>CCC GRIFERIA MONOC TUNEZ 79511</t>
  </si>
  <si>
    <t xml:space="preserve">CCC GRIFERIA MONOCONTROL  KORAL </t>
  </si>
  <si>
    <t>CCC JABONERA ELITE</t>
  </si>
  <si>
    <t>CCC JGO ACCESORIOS TRENTO CONSTR X 4 UDS 54640</t>
  </si>
  <si>
    <t>CCC JGO ACCESORIOS X 6 NILO 54600</t>
  </si>
  <si>
    <t>CCC JGO ACCESORIOS X 6 PALERMO PL61000</t>
  </si>
  <si>
    <t>CCC JGO ACCESORIOS X 6 UN OBI</t>
  </si>
  <si>
    <t>CCC JGO ACCESORIOS X 6 UN RODANO 54603</t>
  </si>
  <si>
    <t>CCC JGO HTAS BROCAS DIAM X 3 PZ  27/35/75 MM</t>
  </si>
  <si>
    <t>CCC LAVAMANOS ACUACER 73390</t>
  </si>
  <si>
    <t>CCC LAVAMANOS DE INCRUSTAR C/PLETO</t>
  </si>
  <si>
    <t>CCC LAVAMANOS ELIPSE O13521</t>
  </si>
  <si>
    <t>CCC LAVAMANOS MARSELLA HI 01301</t>
  </si>
  <si>
    <t>CCC LAVAMANOS MILANO 1411</t>
  </si>
  <si>
    <t>CCC LAVAMANOS SAN LORENZO INCRUS</t>
  </si>
  <si>
    <t>CCC LAVAMANOS SOBREPONER CPLETO</t>
  </si>
  <si>
    <t>CCC LAVAMANOS SPAZIO II</t>
  </si>
  <si>
    <t>CCC LAVAMANOS TEMPO 174411</t>
  </si>
  <si>
    <t>CCC LAVAMANOS TRENTTO S/PONER 11396</t>
  </si>
  <si>
    <t>CCC LAVAPLATOS C/MESON 3P/DERECHO PC 5200</t>
  </si>
  <si>
    <t>CCC LAVAPLATOS C/MESON 3P/IZQ PC5240</t>
  </si>
  <si>
    <t>CCC LAVAPLATOS COMBO 49 X 45 PC5100</t>
  </si>
  <si>
    <t>CCC LAVAPLATOS COMBO 61 X 48 501040</t>
  </si>
  <si>
    <t>CCC LAVAPLATOS POCETA PC520</t>
  </si>
  <si>
    <t>CCC LAVAPLATOS POCETA SOBRE PONER PC500</t>
  </si>
  <si>
    <t>CCC LAVAPLATOS POCETA 61X48 50212</t>
  </si>
  <si>
    <t>CCC LISTON GACELA MULTICOLOR 459771</t>
  </si>
  <si>
    <t>CCC LISTON KABALI CAFE 43619</t>
  </si>
  <si>
    <t>CCC LLAVE COCINA EXTEN CR 97790</t>
  </si>
  <si>
    <t>CCC LLAVE JARDIN C/EXTENSION 38043</t>
  </si>
  <si>
    <t>CCC LLAVE JARDIN CTE 79727</t>
  </si>
  <si>
    <t>CCC LLAVE JARDIN SATIN X 4 UNDS</t>
  </si>
  <si>
    <t>CCC LLAVE LVM AE 103</t>
  </si>
  <si>
    <t>CCC MANG LVM</t>
  </si>
  <si>
    <t>CCC MANG LVM X 12 UND</t>
  </si>
  <si>
    <t>CCC MANG SN X 12 UND</t>
  </si>
  <si>
    <t>CCC MANG SN 38013</t>
  </si>
  <si>
    <t>CCC MEGAPEGA CONSTR CORONA GRIS X 40KLS 9048</t>
  </si>
  <si>
    <t>CCC MEZC LVM MONOCONTROL 72152</t>
  </si>
  <si>
    <t>CCC MEZC LVP BALTA PP504</t>
  </si>
  <si>
    <t>CCC MEZC LVP BALTA 41500</t>
  </si>
  <si>
    <t>CCC MEZC LVP GALAXIA 50508</t>
  </si>
  <si>
    <t>CCC MEZC LVP PISIS 54506</t>
  </si>
  <si>
    <t>CCC MEZC LVP SENCILLO PISCIS 54960</t>
  </si>
  <si>
    <t>CCC MEZC MONOCONTROL PRAGA 72152</t>
  </si>
  <si>
    <t>CCC MORTERO PARAGUAS GRIS</t>
  </si>
  <si>
    <t>CCC MOSAICO CARDO MULTICOLOR 308701</t>
  </si>
  <si>
    <t>CCC MOSAICO MACERATA 2 BEIGE 307881</t>
  </si>
  <si>
    <t>CCC MOSAICO PIEDRA FRANCESA MULTICOLOR 308031</t>
  </si>
  <si>
    <t>CCC MOSAICO TEIDEGRIS 30768</t>
  </si>
  <si>
    <t>CCC MOSAICOVESUBIO NARANJA 30771</t>
  </si>
  <si>
    <t>CCC MUEBLE COLLIS C/LAVAM ORBIS 45 46052</t>
  </si>
  <si>
    <t>CCC MUEBLE COLLIS C/LAVAM ORBIS 60 46053</t>
  </si>
  <si>
    <t>CCC MUEBLE MANTRA 45 CENIZA</t>
  </si>
  <si>
    <t>CCC ORINAL ARRECIFE GRIF PUSH 61014A</t>
  </si>
  <si>
    <t>CCC ORINAL MEDIANO GRIF TIPO PUSH BCO 0886</t>
  </si>
  <si>
    <t>CCC ORINAL MEDIANO VALV FLUJO AUSTABLE CO2321</t>
  </si>
  <si>
    <t>CCC ORINAL PETITE C/GRIFERIA PUSH 06137</t>
  </si>
  <si>
    <t>CCC PAPELERA ELITE</t>
  </si>
  <si>
    <t>CCC PARAGUAS ADVANCED 40741</t>
  </si>
  <si>
    <t>CCC PEDESTAL VERONA/MILAN 5210</t>
  </si>
  <si>
    <t>CCC PEGACOR CONSTR GRIS PORCE X 40 KLS</t>
  </si>
  <si>
    <t>CCC PEGACOR CONSTRUCTOR GRIS X 40 KL</t>
  </si>
  <si>
    <t>CCC PEGACOR FLEX GRIS X 25 KLS</t>
  </si>
  <si>
    <t>CCC PEGACOR MAX BLANCO X 25 KLS</t>
  </si>
  <si>
    <t>CCC PEGACOR MAX GRIS X 25 KLOS</t>
  </si>
  <si>
    <t>CCC PISO AGRA BEIGE 45820</t>
  </si>
  <si>
    <t>CCC PISO ANDINO BLANCO REF 33603</t>
  </si>
  <si>
    <t>CCC PISO ANDINO NEGRO 33603</t>
  </si>
  <si>
    <t>CCC PISO ARUBA ARENA 45830</t>
  </si>
  <si>
    <t>CCC PISO BERLIN REC BEIGE 90712</t>
  </si>
  <si>
    <t xml:space="preserve">CCC PISO CORDOBA ROJO </t>
  </si>
  <si>
    <t>CCC PISO CORDOBA ROJO 45766</t>
  </si>
  <si>
    <t>CCC PISO CRETA ARD CAFE 33641</t>
  </si>
  <si>
    <t>CCC PISO DUROPISO BLANCO</t>
  </si>
  <si>
    <t>CCC PISO EVIA ARD BEIGE 33640</t>
  </si>
  <si>
    <t>CCC PISO EXTERIOR MURCIA</t>
  </si>
  <si>
    <t>CCC PISO GALENA BEIGE CD</t>
  </si>
  <si>
    <t>CCC PISO HARA BEIGE 57567</t>
  </si>
  <si>
    <t>CCC PISO HONDA GRIS 42599</t>
  </si>
  <si>
    <t>CCC PISO INDIA OXIDO 45802</t>
  </si>
  <si>
    <t>CCC PISO JULIANA BEIGE 33635</t>
  </si>
  <si>
    <t>CCC PISO JULIANA CON GOTA BEIGE</t>
  </si>
  <si>
    <t>CCC PISO JULIANA CONSTRUCTOR BEIGE 33503</t>
  </si>
  <si>
    <t>CCC PISO KARINA GRIS CLARO 45698</t>
  </si>
  <si>
    <t>CCC PISO MANHATTAN GRIS METRO</t>
  </si>
  <si>
    <t>CCC PISO MARMARA GRIS 577262</t>
  </si>
  <si>
    <t>CCC PISO MELIDA BEIGE 57556</t>
  </si>
  <si>
    <t>CCC PISO METROPOLI GRIS CD</t>
  </si>
  <si>
    <t>CCC PISO MIKONOS ARD BLANCO 33639</t>
  </si>
  <si>
    <t>CCC PISO MINDI REC CAFE 90402</t>
  </si>
  <si>
    <t>CCC PISO NATURAL PIEDRA FILOSOFAL</t>
  </si>
  <si>
    <t>CCC PISO NEVADO BLANCO REF 45912</t>
  </si>
  <si>
    <t>CCC PISO NUEVO ARUBA ARENA CD</t>
  </si>
  <si>
    <t>CCC PISO NUEVO ARUBA ARENA 57711</t>
  </si>
  <si>
    <t>CCC PISO NUEVO ARUBA ARENA 57795</t>
  </si>
  <si>
    <t>CCC PISO NURIA BLANCO 45889</t>
  </si>
  <si>
    <t>CCC PISO ORNAMENTAL GABRIELA 45675</t>
  </si>
  <si>
    <t>CCC PISO PARED EGEO BANCO 20 X 20</t>
  </si>
  <si>
    <t>CCC PISO PARED EGEO 20.5 X 20.5 BLANCO X 1,51 M2</t>
  </si>
  <si>
    <t>CCC PISO PARED NATAL BEIG</t>
  </si>
  <si>
    <t>CCC PISO PARED NATAL BLANCO</t>
  </si>
  <si>
    <t>CCC PISO PIEDRA FRANCESA BEIGE 57793</t>
  </si>
  <si>
    <t>CCC PISO PIETRA ITALI BEIGE 577172</t>
  </si>
  <si>
    <t>CCC PISO PIETRA SANTA MULTICOLOR 42727</t>
  </si>
  <si>
    <t>CCC PISO PIZARRA NATURAL BEIGE 772791</t>
  </si>
  <si>
    <t>CCC PISO PIZARRA NATURAL MULTICOLOR</t>
  </si>
  <si>
    <t>CCC PISO PIZARRA NEW BLACK REF 45813</t>
  </si>
  <si>
    <t>CCC PISO PORCELANATO ALMA BEIGE</t>
  </si>
  <si>
    <t>CCC PISO PORCELANATO ALMA BEIGE X 1.44 M</t>
  </si>
  <si>
    <t>CCC PISO PORCELANATO ARTICA NEGRO 56628</t>
  </si>
  <si>
    <t>CCC PISO PORTUGAL BEIG X 1.63 MTS</t>
  </si>
  <si>
    <t>CCC PISO RECOLETA BEIGE X 1,63 M2 42647</t>
  </si>
  <si>
    <t>CCC PISO RECOLETA BEIGE 42647</t>
  </si>
  <si>
    <t>CCC PISO TRINIDAD ARENA</t>
  </si>
  <si>
    <t>CCC PISO VENETO BLANCO 56584</t>
  </si>
  <si>
    <t>CCC PISO VESUBIO NARANJA 30771</t>
  </si>
  <si>
    <t>CCC PISO ZIECON BEIGE 1.65 MTS</t>
  </si>
  <si>
    <t>CCC PLAFON CERAMICO</t>
  </si>
  <si>
    <t>CCC PORCELANATO SELLADO ALMA MARFIL 60108</t>
  </si>
  <si>
    <t>CCC PORCELANATO SOHO GRIS 56632</t>
  </si>
  <si>
    <t>CCC PORCELANATO URBAN ARENA 56645</t>
  </si>
  <si>
    <t>CCC PQTE TAPA REGISTRO X 12 UDS</t>
  </si>
  <si>
    <t>CCC REGADERA FUNCIONAL CR 9248</t>
  </si>
  <si>
    <t>CCC REGISTRO DH ARTESA AE4000</t>
  </si>
  <si>
    <t>CCC REGISTRO DUCHA PISCIS 54413</t>
  </si>
  <si>
    <t>CCC REGULACION DE 1/2" PLASTICA</t>
  </si>
  <si>
    <t>CCC REJILLA REDONDA 3P 93707</t>
  </si>
  <si>
    <t>CCC RJILLA PISO VANGUAR 10 X 10  93720</t>
  </si>
  <si>
    <t>CCC SANITARIO ACUA PLUS II 02666</t>
  </si>
  <si>
    <t>CCC SANITARIO ACUACER PLUS 32038</t>
  </si>
  <si>
    <t>CCC SANITARIO ACUACER 30038</t>
  </si>
  <si>
    <t>CCC SANITARIO AQUAPRO AL BCO 20040</t>
  </si>
  <si>
    <t>CCC SANITARIO AVANTI PLUS</t>
  </si>
  <si>
    <t>CCC SANITARIO BRONZO CONTROL AZUL 12145</t>
  </si>
  <si>
    <t>CCC SANITARIO GANAMAX 30342</t>
  </si>
  <si>
    <t>CCC SANITARIO MONTECARLO NOVO HET AL BCO</t>
  </si>
  <si>
    <t>CCC SANITARIO MONTECARLO NOVO HET RD BCO</t>
  </si>
  <si>
    <t>CCC SANITARIO QUADRATO NS 52041</t>
  </si>
  <si>
    <t>CCC SANITARIO SMART ALONGADO BCO 0291</t>
  </si>
  <si>
    <t>CCC SELLO CONCRETO GRIS 40741</t>
  </si>
  <si>
    <t>CCC SELLO POLIURETANO BLANCO REF 40741</t>
  </si>
  <si>
    <t>CCC SIFON BOTELLA GRIS 93134</t>
  </si>
  <si>
    <t>CCC SIFON EN P GRIS REF 93508</t>
  </si>
  <si>
    <t>CCC SIFON EN P REPOSICION 71960</t>
  </si>
  <si>
    <t>CCC SIFON FLEXIBLE GRIS 93547 GRIVAL</t>
  </si>
  <si>
    <t>CCC SUBCJ LLAVE INDIV LORENA 43113</t>
  </si>
  <si>
    <t>CCC TANQUE - TAPA - GRIF ACUACER</t>
  </si>
  <si>
    <t>CCC TAPA REGISTRO X 12 UNDS  93703</t>
  </si>
  <si>
    <t>CCC TAZA ACUACER TREVI 03000</t>
  </si>
  <si>
    <t>CCC TAZA ADRIATICA EP C/GRIFERIA CO529</t>
  </si>
  <si>
    <t>CCC TAZA BALTICA ES 1.28 GPF/GF ANTIV</t>
  </si>
  <si>
    <t>CCC TELA PARAGUAS X 25 MTS</t>
  </si>
  <si>
    <t>CCC TEX-JOINT ACABADO</t>
  </si>
  <si>
    <t>CCC TEX-JOINT JUNTAS CUÑEETE</t>
  </si>
  <si>
    <t>CCC TEX-JOINT JUNTAS GALON</t>
  </si>
  <si>
    <t>CCC TUBO EXTENSOR LVM 25C</t>
  </si>
  <si>
    <t>CCC UNIDAD MONOC 40 MM</t>
  </si>
  <si>
    <t>CCC UNIDAD MONOCONTROL 35 MM</t>
  </si>
  <si>
    <t>CCC VALVULA COMPUERTA 1" 70765</t>
  </si>
  <si>
    <t>CCC VALVULA COMPUERTA 1/2" 70763</t>
  </si>
  <si>
    <t>CCC VALVULA COMPUERTA 1/2 79709</t>
  </si>
  <si>
    <t>CCC VALVULA COMPUERTA 3/4" 70764</t>
  </si>
  <si>
    <t>CCC VALVULA COMPUERTA 3/4 79710</t>
  </si>
  <si>
    <t>CCC VALVULA REG 1/2  LV PLASTICA 96715</t>
  </si>
  <si>
    <t>CCC VALVULA REG 1/2 SANIT PLASTICA 96735</t>
  </si>
  <si>
    <t>CEMENTO BLANCO X 20 KG CEMEX TOLTECA</t>
  </si>
  <si>
    <t>CEMENTO BLANCO X 40 KG CEMEX TOLTECA</t>
  </si>
  <si>
    <t>CEMENTO BLANCO X 40 KG NARE</t>
  </si>
  <si>
    <t>CEMENTO BLANCO X 40 KLS</t>
  </si>
  <si>
    <t>CEMENTO CONCRAX 1700 X 25 KLS</t>
  </si>
  <si>
    <t>CEMENTO ESTRUCTURAL X 42,5 KLS CEMEX</t>
  </si>
  <si>
    <t>CEMENTO EXTRUCTURAL 42,5 KL CEMEX</t>
  </si>
  <si>
    <t>CEMENTO GRIS X 50 KG CEMEX</t>
  </si>
  <si>
    <t>CEMENTO GRIS X 50 KG VALLENATO</t>
  </si>
  <si>
    <t>CEMENTO GRIS 50 KG</t>
  </si>
  <si>
    <t>CEPILLO ACABADO 48" (ADAPT Y DOS MANGOS)</t>
  </si>
  <si>
    <t>CEPILLO ACERO FULLER REF. 4761</t>
  </si>
  <si>
    <t>CEPILLO ACERO FULLER 4761</t>
  </si>
  <si>
    <t>CEPILLO ACERO INCEPAL M/MADERA RF 103M</t>
  </si>
  <si>
    <t>CEPILLO ACERO INOXIDABLE FECIN</t>
  </si>
  <si>
    <t>CEPILLO ACERO MADERA GOYA</t>
  </si>
  <si>
    <t>CEPILLO ACERO MANGO PLASTICO GOYA</t>
  </si>
  <si>
    <t>CEPILLO CARPINTERIA CRAFTSMAN 26729</t>
  </si>
  <si>
    <t>CEPILLO CARPINTERO ELECT DW</t>
  </si>
  <si>
    <t>CEPILLO DE BANCO 12" KROSS</t>
  </si>
  <si>
    <t>CEPILLO IND. 2.5 HP X 12 1/2 CRAFTSMAN</t>
  </si>
  <si>
    <t>CEPILLO LAVAR AUTOS RF 337 FULLER S/MANG</t>
  </si>
  <si>
    <t>CEPILLO LAVAR PISOS # 1014 S/C.</t>
  </si>
  <si>
    <t>CEPILLO LAVAR REF. 389 FULLER</t>
  </si>
  <si>
    <t>CEPILLO MADERA #3 TRAMONTINA</t>
  </si>
  <si>
    <t>CEPILLO PARA TECHOS REF:4426 S/CABO</t>
  </si>
  <si>
    <t>CEPILLO STANLEY NO. 4 GLOBAL 12174</t>
  </si>
  <si>
    <t>CERA PARA BRILLAR</t>
  </si>
  <si>
    <t>CERCHAS METALICAS EN VARILLA -1/ 2 MTRS X6</t>
  </si>
  <si>
    <t>CERR BARRA  ANTIPA  Y MANIJA  YALE 35010 / 2016</t>
  </si>
  <si>
    <t>CERR GATER ACERO INOX 620 SSO ALC.</t>
  </si>
  <si>
    <t>CERR GATER PTA PPAL BL5335</t>
  </si>
  <si>
    <t>CERR GATO REF 1550</t>
  </si>
  <si>
    <t>CERR GATO REF 1556</t>
  </si>
  <si>
    <t>CERR GATO 1553 NIQ</t>
  </si>
  <si>
    <t>CERR GUIAS 60 CM</t>
  </si>
  <si>
    <t>CERR INAFER EX C/LLAVE Y MANIJA C1000</t>
  </si>
  <si>
    <t>CERR INAFER MEGA DER.</t>
  </si>
  <si>
    <t>CERR INAFER SUPRA DER</t>
  </si>
  <si>
    <t>CERR INAFER SUPRA IZQUIERDA</t>
  </si>
  <si>
    <t>CERR INAFER 1550</t>
  </si>
  <si>
    <t>CERR MASSO BAÑO AC/PULIDO RF 7804 B</t>
  </si>
  <si>
    <t>CERR MUEBLE SAFE MAD COB 112-30</t>
  </si>
  <si>
    <t>CERR PICO LORO CISA 45010 - 16</t>
  </si>
  <si>
    <t>CERR PICO LORO DURACLOCK</t>
  </si>
  <si>
    <t>CERR REF 31610 YALE - 50</t>
  </si>
  <si>
    <t>CERR REF 5304 YALE ALC</t>
  </si>
  <si>
    <t>CERR SAFE CIL VENECIA CO ALC 7141</t>
  </si>
  <si>
    <t>CERR SAFE CIL VERONA MAD ALC 4141</t>
  </si>
  <si>
    <t>CERR SAFE CIL VERONA MAD WC 4152</t>
  </si>
  <si>
    <t>CERR SAFE ENT PPAL 4242A</t>
  </si>
  <si>
    <t>CERR SAFE LLAVE LLAVE COB 2200</t>
  </si>
  <si>
    <t>CERR SAFE S/PONER 590</t>
  </si>
  <si>
    <t>CERR SCHLAGE A 40S BALL PLATINUM</t>
  </si>
  <si>
    <t>CERR SCHLAGE A 40S BEIG LUNA GOLD</t>
  </si>
  <si>
    <t>CERR SCHLAGE A 40S BELL WOOD GOLD MADERA</t>
  </si>
  <si>
    <t>CERR SCHLAGE A 40S JUPITER ANTIQUE</t>
  </si>
  <si>
    <t>CERR SCHLAGE A 40S JUPITER CROMADO MATE</t>
  </si>
  <si>
    <t>CERR SCHLAGE A 40S LAVER FAIR ANT.</t>
  </si>
  <si>
    <t>CERR SCHLAGE A 40S LAVER FAIR GOLD</t>
  </si>
  <si>
    <t>CERR SCHLAGE A 40S NOVO AL</t>
  </si>
  <si>
    <t>CERR SCHLAGE A 40S ORBIT ANTIQ.</t>
  </si>
  <si>
    <t>CERR SCHLAGE A 40S ORBIT CROMADA</t>
  </si>
  <si>
    <t>CERR SCHLAGE A 40S ORBIT GOLD.</t>
  </si>
  <si>
    <t>CERR SCHLAGE A 40S ROSADO LUNA NEGRA</t>
  </si>
  <si>
    <t>CERR SCHLAGE A 40S SATURNO PLATINO</t>
  </si>
  <si>
    <t>CERR SCHLAGE A 40S TULIP GOLD ALUM DORAD</t>
  </si>
  <si>
    <t>CERR SCHLAGE A 50PD JUPITER ANTICADA</t>
  </si>
  <si>
    <t>CERR SCHLAGE A 50PD ORBIT ANTI.</t>
  </si>
  <si>
    <t>CERR SCHLAGE A 50PD ORBIT CROMADA</t>
  </si>
  <si>
    <t>CERR SCHLAGE A 50PD ORBIT GOLD BRILLANTE</t>
  </si>
  <si>
    <t>CERR SCHLAGE A 50WS BELL WOOD GOLD MADERA</t>
  </si>
  <si>
    <t>CERR SCHLAGE A 50WS BELL WOOD PLATINUM</t>
  </si>
  <si>
    <t>CERR SCHLAGE A 50WS FLAIR ANTIK.</t>
  </si>
  <si>
    <t>CERR SCHLAGE A 50WS FLAIR GOLD.</t>
  </si>
  <si>
    <t>CERR SCHLAGE A 50WS JUPITER CROM.</t>
  </si>
  <si>
    <t>CERR SCHLAGE A 50WS SATURNO PLATINUM</t>
  </si>
  <si>
    <t>CERR SCHLAGE A 80 PD BALL PLATINUM</t>
  </si>
  <si>
    <t>CERR SCHLAGE A 80 PD ORBIT CROM MATE APT</t>
  </si>
  <si>
    <t>CERR SCHLAGE A 80PD BELL WOOD GOLD</t>
  </si>
  <si>
    <t>CERR SCHLAGE A 80PD JUPITER CROMO MATE</t>
  </si>
  <si>
    <t>CERR SCHLAGE A 87PD BELL WOOD GOLD</t>
  </si>
  <si>
    <t>CERR SCHLAGE B 360 PX CR/MATE</t>
  </si>
  <si>
    <t>CERR SCHLAGE CERROJO LL/MARIP NIQ LA 60</t>
  </si>
  <si>
    <t>CERR SCHLAGE ELEGAN CROMA MATE HE-380</t>
  </si>
  <si>
    <t>CERR SCHLAGE PRESTIGE P80 JUPITER S/NIQ.</t>
  </si>
  <si>
    <t>CERR SCHLAGE PX ANTIK REF 362</t>
  </si>
  <si>
    <t>CERR SCHLAGE PX CROM REF 352</t>
  </si>
  <si>
    <t>CERR SCHLAGE PX GOLD REF 362</t>
  </si>
  <si>
    <t>CERR SEGURO WC MANIJ ACERO AM40L-Y</t>
  </si>
  <si>
    <t>CERR STANLEY CERROJO LL/MARIPOSA NIQUEL S836031</t>
  </si>
  <si>
    <t>CERR VERA CLOSET EMBUTIR 30 MM</t>
  </si>
  <si>
    <t>CERR VERA PUNTO DINAMICO TIPO VERA VF - 6</t>
  </si>
  <si>
    <t>CERR VERA REF 1550</t>
  </si>
  <si>
    <t>CERR VERA REF 1555</t>
  </si>
  <si>
    <t>CERR VERA TRES MACHOS VF - 6</t>
  </si>
  <si>
    <t>CERR VERA VF - 6 DERECHA</t>
  </si>
  <si>
    <t>CERR VERA VF - 6 IZQUIERDA</t>
  </si>
  <si>
    <t>CERR VERA VITRINA REF 1557</t>
  </si>
  <si>
    <t>CERR VISALOK POMO ACERO LLAVE 626</t>
  </si>
  <si>
    <t>CERR YALE ASIS ALC 9057</t>
  </si>
  <si>
    <t>CERR YALE ASIS BAÑO (WC) 9056</t>
  </si>
  <si>
    <t>CERR YALE ASIS ENT PPAL 9060</t>
  </si>
  <si>
    <t>CERR YALE AUSTIN ALCOBA 6481</t>
  </si>
  <si>
    <t>CERR YALE AUSTIN US26D COMBO ENTRA 6616</t>
  </si>
  <si>
    <t>CERR YALE AUSTIN 6476  ENT/PAL</t>
  </si>
  <si>
    <t>CERR YALE AUSTIN 6478 BAÑO</t>
  </si>
  <si>
    <t>CERR YALE BARI ALC 9055</t>
  </si>
  <si>
    <t>CERR YALE BARI ENT PPAL 9059</t>
  </si>
  <si>
    <t>CERR YALE BARI WC 9054</t>
  </si>
  <si>
    <t>CERR YALE BOSTON ALCOBA 6475</t>
  </si>
  <si>
    <t>CERR YALE BOSTON WC 6474</t>
  </si>
  <si>
    <t>CERR YALE CAROLINA ALCOB 6376</t>
  </si>
  <si>
    <t>CERR YALE CAROLINA COMBO LL/LL 6618</t>
  </si>
  <si>
    <t>CERR YALE CAROLINA WC 6374</t>
  </si>
  <si>
    <t>CERR YALE CAROLINA 6377 ENT/PAL</t>
  </si>
  <si>
    <t>CERR YALE CERROJO LLA/MARIP NIQ 170 4080</t>
  </si>
  <si>
    <t>CERR YALE CERROJO LL/LL CR 170 4038 PLUS</t>
  </si>
  <si>
    <t>CERR YALE CERROJO LL/LL DORADO 170 4012</t>
  </si>
  <si>
    <t>CERR YALE CERROJO LL/LL NIQUEL 170 4011</t>
  </si>
  <si>
    <t>CERR YALE CERROJO LL/MARIP KENT 4099</t>
  </si>
  <si>
    <t>CERR YALE EIFFEL CROMO SATIN 32016</t>
  </si>
  <si>
    <t>CERR YALE L C/MANIJA REF 370 4004</t>
  </si>
  <si>
    <t>CERR YALE LFMT 6373 WC</t>
  </si>
  <si>
    <t>CERR YALE LFMTCS 6375 ALC</t>
  </si>
  <si>
    <t>CERR YALE LUJO C/B LLAVE/MARI 8991</t>
  </si>
  <si>
    <t>CERR YALE LUJO WALES LL/LLAVE 8987</t>
  </si>
  <si>
    <t>CERR YALE MADERA ALC REF 5304 6038</t>
  </si>
  <si>
    <t>CERR YALE MADERA WC REF 5302 6019</t>
  </si>
  <si>
    <t>CERR YALE MANIJA ENT PPAL BARI 9106</t>
  </si>
  <si>
    <t>CERR YALE MANIJA ENT PPAL CAPRI 9107</t>
  </si>
  <si>
    <t>CERR YALE PARA MUEBLE REF 2044C 5007</t>
  </si>
  <si>
    <t>CERR YALE PLUS REF 3610 - 60 DERE 3076</t>
  </si>
  <si>
    <t>CERR YALE REF 31610 - 50 DERECH 3070</t>
  </si>
  <si>
    <t>CERR YALE REF 31610 - 50 IZQUI 3071</t>
  </si>
  <si>
    <t>CERR YALE REF 3610 - 60 DER 3046</t>
  </si>
  <si>
    <t>CERR YALE REF 3610 - 60 IZQ 3047</t>
  </si>
  <si>
    <t>CERR YALE REF 987 DERECHA 3007</t>
  </si>
  <si>
    <t>CERR YALE REF 987 IZQU 3108</t>
  </si>
  <si>
    <t>CERR YALE ROSET 1/4 REF 396 S DER 3025</t>
  </si>
  <si>
    <t>CERR YALE ROSET 1/4 REF 396 S IZQ 3026</t>
  </si>
  <si>
    <t>CERR YALE SIN ROSET REF 396 S IZQ 3022</t>
  </si>
  <si>
    <t>CERR YALE SOBREP/S 3623-60 DER 3320</t>
  </si>
  <si>
    <t>CERR YALE SOBREP/S 3623-60 IZQ 3321</t>
  </si>
  <si>
    <t>CERR YALE S/ROSET REF 396 S DERECH 3021</t>
  </si>
  <si>
    <t>CERROJO P/C  4</t>
  </si>
  <si>
    <t>CERROJO P/C  6</t>
  </si>
  <si>
    <t>CERROJO P/C  8</t>
  </si>
  <si>
    <t>CERROJO P/C 10</t>
  </si>
  <si>
    <t>CERROJO P/C 12 IN/A.</t>
  </si>
  <si>
    <t>CHAIRA MANGO PLASTICO 12</t>
  </si>
  <si>
    <t>CHALECO DE MALLA REFLECTIVO NARANJA</t>
  </si>
  <si>
    <t>CHALECO DE MALLA REFLECTIVO VERDE</t>
  </si>
  <si>
    <t>CHAPETA LVMS I/GR.</t>
  </si>
  <si>
    <t>CHASAS DE MADERA  0.70X1.40</t>
  </si>
  <si>
    <t xml:space="preserve">CHAVETA GALV. 3/16 X 1-1/2 </t>
  </si>
  <si>
    <t>CHAVETAS GALV. 3/16 X 3 1/2</t>
  </si>
  <si>
    <t>CHAVETAS GALV. 5/16X 2-1/2</t>
  </si>
  <si>
    <t>CHAVETAS GALV. 5/16X3</t>
  </si>
  <si>
    <t>CHAZO  1/2</t>
  </si>
  <si>
    <t>CHAZO  1/4</t>
  </si>
  <si>
    <t>CHAZO  3/16</t>
  </si>
  <si>
    <t>CHAZO  3/8</t>
  </si>
  <si>
    <t>CHAZO  5/16</t>
  </si>
  <si>
    <t>CHAZO DRYWALL MARIPOSA 1/4"</t>
  </si>
  <si>
    <t>CHAZO DRYWALL MARIPOSA 5/16"</t>
  </si>
  <si>
    <t>CHAZO DRYWALL PLASTICO</t>
  </si>
  <si>
    <t>CHAZO EXP. C/GANCHO M10 - 5/8 ABIERTO</t>
  </si>
  <si>
    <t>CHAZO EXP. C/GANCHO M10 5/8 CERRADO</t>
  </si>
  <si>
    <t>CHAZO EXP. C/GANCHO M12 - 3/4 ABIERTO</t>
  </si>
  <si>
    <t>CHAZO EXP. C/GANCHO M12 3/4 CERRADO</t>
  </si>
  <si>
    <t>CHAZO EXP. C/GANCHO M8 - 1/2 ABIERTO</t>
  </si>
  <si>
    <t>CHAZO EXP. C/GANCHO M8 - 1/2 CERRADO</t>
  </si>
  <si>
    <t>CHAZO EXP. 1/2 X 3 TAIWAN</t>
  </si>
  <si>
    <t>CHAZO EXP. 1/2 X 4 TAIWAN</t>
  </si>
  <si>
    <t>CHAZO EXP. 1/4 X 1 3/8 TAIWAN</t>
  </si>
  <si>
    <t>CHAZO EXP. 1/4 X 2 1/4 TAIWAN</t>
  </si>
  <si>
    <t>CHAZO EXP. 3/4 X 6 1/4 TAIWAN</t>
  </si>
  <si>
    <t>CHAZO EXP. 3/8 X 1 7/8 TAIWAN</t>
  </si>
  <si>
    <t>CHAZO EXP. 3/8 X 3 TAIWAN</t>
  </si>
  <si>
    <t>CHAZO EXP. 3/8 X 4 TAIWAN</t>
  </si>
  <si>
    <t>CHAZO EXP. 5/16 X 1 1/2 TAIWAN</t>
  </si>
  <si>
    <t>CHAZO EXP. 5/16 X 2 TAIWAN</t>
  </si>
  <si>
    <t>CHAZO EXP. 5/16 X 2 1/2 TAIWAN</t>
  </si>
  <si>
    <t>CHAZO HDI ROSCA INT. 1/2  HILTI</t>
  </si>
  <si>
    <t>CHAZO HDI ROSCA INT 5/8" HILTI</t>
  </si>
  <si>
    <t>CHAZO HILTI HLC 1/2 X 4</t>
  </si>
  <si>
    <t>CHAZO HILTI HLC 3/8 X 3</t>
  </si>
  <si>
    <t>CHAZO HILTI HLC 5/16 X 1 1/2</t>
  </si>
  <si>
    <t>CHAZO HILTI METALICO 1/4" X 1"</t>
  </si>
  <si>
    <t>CHAZO PLAST. C/T HNR 1/4 X 1 1/4</t>
  </si>
  <si>
    <t>CHAZO PLAST. C/T HNR 1/4 X 1 5/8</t>
  </si>
  <si>
    <t>CHAZO PLAST. C/T HNR 1/4 X 2 1/4</t>
  </si>
  <si>
    <t>CHAZO PLAST. C/T HNR 3/16 X 1 1/2</t>
  </si>
  <si>
    <t>CHAZO PLAST. C/T HNR 3/16 X 1 5/8</t>
  </si>
  <si>
    <t>CHAZO ROSCA INTERNA 1/2 RANSET</t>
  </si>
  <si>
    <t>CHAZO ROSCA INTERNA 1/4 RANSET</t>
  </si>
  <si>
    <t>CHAZO ROSCA INTERNA 3/8 RANSET</t>
  </si>
  <si>
    <t>CHAZO ROSCA INTERNA 5/16 RANSET</t>
  </si>
  <si>
    <t xml:space="preserve">CHAZOS 1/4 </t>
  </si>
  <si>
    <t xml:space="preserve">CHAZOS 3/8 </t>
  </si>
  <si>
    <t>CHEQUE ANTIRRETORNO A/NEGRAS 4" PCP 3148</t>
  </si>
  <si>
    <t>CHEQUE ANTIRRETORNO A/NEGRAS 6" PCP 3377</t>
  </si>
  <si>
    <t>CHEQUE CORTINA 1 HELBERT HICC025</t>
  </si>
  <si>
    <t>CHEQUE CORTINA 1 NAPOLI</t>
  </si>
  <si>
    <t>CHEQUE CORTINA 1 R/WHITE</t>
  </si>
  <si>
    <t>CHEQUE CORTINA 1" TCL TIPO ITALY</t>
  </si>
  <si>
    <t>CHEQUE CORTINA 1 1/2 HELBERT HICC038</t>
  </si>
  <si>
    <t>CHEQUE CORTINA 1 1/2 HELMAN</t>
  </si>
  <si>
    <t>CHEQUE CORTINA 1/2 NAPOLI</t>
  </si>
  <si>
    <t>CHEQUE CORTINA 1/2 R/WHITE</t>
  </si>
  <si>
    <t>CHEQUE CORTINA 1/2" TCL TIPO ITALY</t>
  </si>
  <si>
    <t>CHEQUE CORTINA 2 HELBERT HICC050</t>
  </si>
  <si>
    <t>CHEQUE CORTINA 2 HELMAN</t>
  </si>
  <si>
    <t>CHEQUE CORTINA 2" ITALY TCL</t>
  </si>
  <si>
    <t>CHEQUE CORTINA 3 HELBERT HICC075</t>
  </si>
  <si>
    <t>CHEQUE CORTINA 3/4 HELBERT HICC019</t>
  </si>
  <si>
    <t>CHEQUE CORTINA 3/4 NAPOLI / ITALY</t>
  </si>
  <si>
    <t>CHEQUE CORTINA 3/4 R/WHITE</t>
  </si>
  <si>
    <t>CHEQUE GRANADA HF 1 1/4</t>
  </si>
  <si>
    <t>CHEQUE HIDRO 1 1/2" HELBERT HGVC 038</t>
  </si>
  <si>
    <t>CHEQUE HIDRO 2" HELBERT HGVC050</t>
  </si>
  <si>
    <t>CHEQUE H/TAL 1 BLOCK ITALIANO</t>
  </si>
  <si>
    <t>CHEQUE H/TAL 1 NAPOLI</t>
  </si>
  <si>
    <t>CHEQUE H/TAL 1 YORK</t>
  </si>
  <si>
    <t>CHEQUE H/TAL 1 1/2 HELBERT HFVC038</t>
  </si>
  <si>
    <t>CHEQUE H/TAL 1 1/2 HELMAN</t>
  </si>
  <si>
    <t>CHEQUE H/TAL 1 1/2 YORK</t>
  </si>
  <si>
    <t>CHEQUE H/TAL 1 1/4 HELBERT HFVC032</t>
  </si>
  <si>
    <t>CHEQUE H/TAL 1 1/4 YORK</t>
  </si>
  <si>
    <t>CHEQUE H/TAL 1/2 YORK</t>
  </si>
  <si>
    <t>CHEQUE H/TAL 1/2 797180 GRIVAL</t>
  </si>
  <si>
    <t>CHEQUE H/TAL 2 HELBERT HFVC050</t>
  </si>
  <si>
    <t>CHEQUE H/TAL 2 HELMAN</t>
  </si>
  <si>
    <t>CHEQUE H/TAL 2 YORK</t>
  </si>
  <si>
    <t>CHEQUE H/TAL 3 HELBERT HFVC075</t>
  </si>
  <si>
    <t>CHEQUE H/TAL 3 ITALIANO</t>
  </si>
  <si>
    <t>CHEQUE H/TAL 3/4 HELBERT HFVC019</t>
  </si>
  <si>
    <t>CHEQUE H/TAL 3/4 YORK</t>
  </si>
  <si>
    <t>CHEQUE H/TAL 4 ITALIANO</t>
  </si>
  <si>
    <t>CHEQUE PIE ALUMINIO 1"</t>
  </si>
  <si>
    <t>CHEQUE PIE ALUMINIO 1 1/2"</t>
  </si>
  <si>
    <t>CHEQUE PIE ALUMINIO 2"</t>
  </si>
  <si>
    <t>CHEQUE PIE ALUMINIO 3"</t>
  </si>
  <si>
    <t>CHEQUE PIE ALUMINIO 4</t>
  </si>
  <si>
    <t>CHEQUE PIE PVC 1"</t>
  </si>
  <si>
    <t>CHEQUE PIE PVC 1 1/2"</t>
  </si>
  <si>
    <t>CHEQUE PIE PVC 2"</t>
  </si>
  <si>
    <t>CHEQUE PIE PVC 3"</t>
  </si>
  <si>
    <t>CHEQUE PIE 1 HELMAN</t>
  </si>
  <si>
    <t>CHEQUE PIE 1 NAPOLI</t>
  </si>
  <si>
    <t>CHEQUE PIE 1 VAHUEL</t>
  </si>
  <si>
    <t>CHEQUE PIE 1 1/2 HELBERT HAVP038</t>
  </si>
  <si>
    <t>CHEQUE PIE 1 1/2 HELMAN</t>
  </si>
  <si>
    <t>CHEQUE PIE 1 1/2 NAPOLI</t>
  </si>
  <si>
    <t>CHEQUE PIE 1 1/2 PRO-BLOCK PEDROLLO</t>
  </si>
  <si>
    <t>CHEQUE PIE 1 1/4 HELBERT HAVP032</t>
  </si>
  <si>
    <t>CHEQUE PIE 1 1/4 HELMAN</t>
  </si>
  <si>
    <t>CHEQUE PIE 2 HELBERT HAVP050</t>
  </si>
  <si>
    <t>CHEQUE PIE 2 HELMAN</t>
  </si>
  <si>
    <t>CHEQUE PIE 2 NAPOLI</t>
  </si>
  <si>
    <t>CHEQUE PIE 2 VAHUEL</t>
  </si>
  <si>
    <t>CHEQUE PIE 2 1/2 HELBERT HAVM063</t>
  </si>
  <si>
    <t>CHEQUE PIE 2 1/2 HELMAN</t>
  </si>
  <si>
    <t>CHEQUE PIE 3 HELBERT HBVP075</t>
  </si>
  <si>
    <t>CHEQUE PIE 3 HELMAN</t>
  </si>
  <si>
    <t>CHEQUE PIE 3 NAPOLI</t>
  </si>
  <si>
    <t>CHEQUE PIE 3/4 HELMAN</t>
  </si>
  <si>
    <t>CHEQUE PIE 4" HELBERT HBVP100</t>
  </si>
  <si>
    <t>CHEQUE PIE 4 HELMAN</t>
  </si>
  <si>
    <t>CHEQUE VERTICAL 3/4 GRIVAL 797190</t>
  </si>
  <si>
    <t>CHIP CON ANTENA GPS</t>
  </si>
  <si>
    <t>CHUMACERA  3/4</t>
  </si>
  <si>
    <t>CHUMACERA 1</t>
  </si>
  <si>
    <t>CHUMACERA 1 1/2</t>
  </si>
  <si>
    <t>CHUMACERA 1 1/4</t>
  </si>
  <si>
    <t>CHUMACERA 2</t>
  </si>
  <si>
    <t>CHUPA CON PALO ECONOMICA</t>
  </si>
  <si>
    <t>CIELO RASO FIBERGLAS STARS-ORION 060X060</t>
  </si>
  <si>
    <t>CIERRA ANILLO P/PISTON 2 1/8 -5"</t>
  </si>
  <si>
    <t>CIERRA ANILLO 3 1/2" - 7" SURTEK</t>
  </si>
  <si>
    <t>CIERRA PUERTA KING</t>
  </si>
  <si>
    <t>CIERRA PUERTA SEGUREX REF 603</t>
  </si>
  <si>
    <t>CIERRA PUERTA YALE 1002 PLATA 7018</t>
  </si>
  <si>
    <t>CIERRA PUERTA YALE 2234 PLATA 8320</t>
  </si>
  <si>
    <t>CIERRA PUERTA YALE 3005 PLATA 7019</t>
  </si>
  <si>
    <t>CIERRE DE RODILLO</t>
  </si>
  <si>
    <t>CIERRE MAGNETICO</t>
  </si>
  <si>
    <t>CIERRE MAGNETICO 334</t>
  </si>
  <si>
    <t>CIERRE RODILLO BRONCE</t>
  </si>
  <si>
    <t>CIGUEÑAL RF 260124 EJE V. B.S</t>
  </si>
  <si>
    <t>CIMBRA PARA TRAZAR ECONOMICA</t>
  </si>
  <si>
    <t>CIMBRA PARA TRAZAR STANLEY 47443</t>
  </si>
  <si>
    <t>CINCEL DEWALT PALA 1 X 16 SDSMAX 807</t>
  </si>
  <si>
    <t>CINCEL DEWALT PALA 3/4 X 10 SDSPLUS 0802</t>
  </si>
  <si>
    <t>CINCEL DEWALT PALA 3/4 X 24 0812</t>
  </si>
  <si>
    <t>CINCEL DEWALT PALA 5962</t>
  </si>
  <si>
    <t>CINCEL DEWALT PUNTA 10" SDSPLUS 0801</t>
  </si>
  <si>
    <t>CINCEL DEWALT PUNTA 16" SDS MAX 0805</t>
  </si>
  <si>
    <t>CINCEL DEWALT PUNTA 5960</t>
  </si>
  <si>
    <t>CINCEL FORTE 5/8 X 12</t>
  </si>
  <si>
    <t>CINCEL FOY SURTEK 3/4 X 12 PALA</t>
  </si>
  <si>
    <t>CINCEL FOY SURTEK 3/4 X 8</t>
  </si>
  <si>
    <t>CINCEL FOY SURTEK 5/8 X 8</t>
  </si>
  <si>
    <t>CINCEL HERRAGRO 1 X 10 DE PUNTA</t>
  </si>
  <si>
    <t>CINCEL HERRAGRO 1/2 X 6 PALA</t>
  </si>
  <si>
    <t>CINCEL HERRAGRO 3/4 X 12 PALA</t>
  </si>
  <si>
    <t>CINCEL IMACASA 5/8 X 10</t>
  </si>
  <si>
    <t>CINCEL INGCO PALA 1 X 12 C/P HCCL0812512</t>
  </si>
  <si>
    <t>CINCEL MAKITA PALA  1" X 16 SDS MAX 80818</t>
  </si>
  <si>
    <t>CINCEL MAKITA PALA 1" X 16 SDS MAX 34213</t>
  </si>
  <si>
    <t>CINCEL MAKITA PALA 2" X 16 SDS MAX 34481</t>
  </si>
  <si>
    <t>CINCEL MAKITA PALA 3/4 X16 SDSPLUS 19021</t>
  </si>
  <si>
    <t>CINCEL MAKITA PALA 3/4X10 51150 SDS</t>
  </si>
  <si>
    <t>CINCEL MAKITA PUNTA HEXAGONAL 1 1/8" CON MUESCA D-21353</t>
  </si>
  <si>
    <t>CINCEL MAKITA PUNTA 16 HR2470 SDP 19015</t>
  </si>
  <si>
    <t>CINCEL MAKITA PUNTA 16 SDS MAX 34431</t>
  </si>
  <si>
    <t>CINCEL STANLEY PUNTA 3/4 X 12 16319</t>
  </si>
  <si>
    <t>CINCEL STANLEY 1/2 X 6</t>
  </si>
  <si>
    <t>CINCEL STANLEY 1/4 X 5 16306</t>
  </si>
  <si>
    <t>CINCEL STANLEY 3/4 X 10</t>
  </si>
  <si>
    <t>CINCEL STANLEY 3/4 X 10 16313</t>
  </si>
  <si>
    <t>CINCEL STANLEY 3/4" X 12" 16314</t>
  </si>
  <si>
    <t>CINCEL STANLEY 3/4 X 6</t>
  </si>
  <si>
    <t>CINCEL STANLEY 3/4" X 8"  16310</t>
  </si>
  <si>
    <t>CINCEL STANLEY 3/8 X 6</t>
  </si>
  <si>
    <t>CINCEL STANLEY 5/8 X 6</t>
  </si>
  <si>
    <t>CINCEL STANLEY 5/8 X 7</t>
  </si>
  <si>
    <t>CINCEL STANLEY 5/8 X12 16309</t>
  </si>
  <si>
    <t>CINCEL SURTEK 3/4 X 12</t>
  </si>
  <si>
    <t>CINTA AISLANTE ABRO COLOR</t>
  </si>
  <si>
    <t>CINTA AISLANTE CELUX NEGRA</t>
  </si>
  <si>
    <t>CINTA AISLANTE SCOTH  23</t>
  </si>
  <si>
    <t>CINTA AISLANTE SCOTH  33</t>
  </si>
  <si>
    <t>CINTA AISLANTE TEMFLEX AMARILLA</t>
  </si>
  <si>
    <t>CINTA AISLANTE TEMFLEX AZUL</t>
  </si>
  <si>
    <t>CINTA AISLANTE TEMFLEX BLANCO</t>
  </si>
  <si>
    <t>CINTA AISLANTE TEMFLEX CAFE</t>
  </si>
  <si>
    <t>CINTA AISLANTE TEMFLEX MORADA</t>
  </si>
  <si>
    <t>CINTA AISLANTE TEMFLEX NARANJA</t>
  </si>
  <si>
    <t>CINTA AISLANTE TEMFLEX NEGRA</t>
  </si>
  <si>
    <t>CINTA AISLANTE TEMFLEX ROJO</t>
  </si>
  <si>
    <t>CINTA AISLANTE TEMFLEX VERDE</t>
  </si>
  <si>
    <t>CINTA ANTIDESLIZANTE 2" FOTOLUMINISCENTE</t>
  </si>
  <si>
    <t>CINTA BANDY  3/4</t>
  </si>
  <si>
    <t>CINTA BANDY 1/2</t>
  </si>
  <si>
    <t>CINTA CONSPICUITY R/BLAN 983-32 5C X 45.7M</t>
  </si>
  <si>
    <t>CINTA DE VINILO PARA AIRE</t>
  </si>
  <si>
    <t>CINTA DOBLE FAZ X 30 MTS</t>
  </si>
  <si>
    <t>CINTA DOBLE FAZ 1/2 X 10 MTS</t>
  </si>
  <si>
    <t>CINTA DOBLE FAZ 3/4 X 10 MTS</t>
  </si>
  <si>
    <t>CINTA DUCT TAPE REF 386</t>
  </si>
  <si>
    <t>CINTA EMP. ABRO 1/2"</t>
  </si>
  <si>
    <t>CINTA EMP. CELLUX 1"</t>
  </si>
  <si>
    <t xml:space="preserve">CINTA EMP. CELLUX 1 1/2" </t>
  </si>
  <si>
    <t>CINTA EMP. CELLUX 1/2"</t>
  </si>
  <si>
    <t>CINTA EMP. CELLUX 2"</t>
  </si>
  <si>
    <t>CINTA EMP. CELLUX 3/4"</t>
  </si>
  <si>
    <t>CINTA EMP. SOCO 1/2"</t>
  </si>
  <si>
    <t>CINTA EMP. 3M 1"</t>
  </si>
  <si>
    <t>CINTA FOIL DE ALUMINIO</t>
  </si>
  <si>
    <t>CINTA MALLA</t>
  </si>
  <si>
    <t>CINTA MALLA ADHESIVA 5 CM X 45 ML</t>
  </si>
  <si>
    <t>CINTA MALLA ADHESIVA 5 CM X 90 ML</t>
  </si>
  <si>
    <t>CINTA METAL  ESQ.  DRIWALT</t>
  </si>
  <si>
    <t>CINTA METR. DISCOVER 20 MTS METALICA</t>
  </si>
  <si>
    <t>CINTA METR. GAVILAN 5 MTS</t>
  </si>
  <si>
    <t>CINTA METR. HERRAGRO 5 MTS</t>
  </si>
  <si>
    <t>CINTA METR. HERRAGRO 8 MTS</t>
  </si>
  <si>
    <t>CINTA METR. INGCO 3 MTS HSMT0803</t>
  </si>
  <si>
    <t>CINTA METR. INGCO 5 MTS HSMT08052</t>
  </si>
  <si>
    <t>CINTA METR. INGCO 8 MTS HSMT0808</t>
  </si>
  <si>
    <t>CINTA METR. IRWIN 10 MTS METALICA</t>
  </si>
  <si>
    <t>CINTA METR. JHONSON 30 MTS F/V</t>
  </si>
  <si>
    <t>CINTA METR. KOMELON 20 METALICA</t>
  </si>
  <si>
    <t>CINTA METR. KOMELON 20 MTS</t>
  </si>
  <si>
    <t>CINTA METR. KOMELON 30 METALICA</t>
  </si>
  <si>
    <t>CINTA METR. KOMELON 30 MTS</t>
  </si>
  <si>
    <t>CINTA METR. KOMELON 5 MTS</t>
  </si>
  <si>
    <t>CINTA METR. KOMELON 50 MTS</t>
  </si>
  <si>
    <t>CINTA METR. KOMELON 8 MTS</t>
  </si>
  <si>
    <t>CINTA METR. LUFKIN  3 MTS</t>
  </si>
  <si>
    <t>CINTA METR. LUFKIN  5 MTS</t>
  </si>
  <si>
    <t>CINTA METR. LUFKIN 8 MTS.</t>
  </si>
  <si>
    <t>CINTA METR. STANLEY 3 MTS 30608</t>
  </si>
  <si>
    <t>CINTA METR. STANLEY 30 MTS METAL</t>
  </si>
  <si>
    <t>CINTA METR. STANLEY 30 MTS 34262S</t>
  </si>
  <si>
    <t>CINTA METR. STANLEY 5 MTS  30615</t>
  </si>
  <si>
    <t>CINTA METR. STANLEY 50 MTS 34263</t>
  </si>
  <si>
    <t>CINTA METR. STANLEY 8 MTS 30506</t>
  </si>
  <si>
    <t>CINTA METR. STANLEY 8 MTS 30626</t>
  </si>
  <si>
    <t>CINTA METR. SULTAN 10 MTS.</t>
  </si>
  <si>
    <t>CINTA METR. SULTAN 5 MTS</t>
  </si>
  <si>
    <t>CINTA METR. SULTAN 8 MTS</t>
  </si>
  <si>
    <t>CINTA PAPEL 2"</t>
  </si>
  <si>
    <t>CINTA PAPEL 2" DRYWALL 150 MTS</t>
  </si>
  <si>
    <t>CINTA PAPEL 2" X 150 MTS YESO</t>
  </si>
  <si>
    <t>CINTA PAPEL 2" X 75 MTS YESO</t>
  </si>
  <si>
    <t>CINTA P/DEMARCAR AMARILLA</t>
  </si>
  <si>
    <t>CINTA P/DEMARCAR AZUL</t>
  </si>
  <si>
    <t>CINTA P/DEMARCAR BLANCA</t>
  </si>
  <si>
    <t>CINTA P/DEMARCAR ROJO</t>
  </si>
  <si>
    <t>CINTA REFLECTIVA VERDE 3M</t>
  </si>
  <si>
    <t>CINTA SCOTH 33</t>
  </si>
  <si>
    <t>CINTA SEGURIDAD DE 75 MM X 500 MTS</t>
  </si>
  <si>
    <t>CINTA TEFLON P/AGUA 1/2 X 8 MTS</t>
  </si>
  <si>
    <t xml:space="preserve">CINTA TEFLON 1/2 X 8 MTS </t>
  </si>
  <si>
    <t>CINTA TEFLON 3/4" X 15 MTS</t>
  </si>
  <si>
    <t>CINTA TEFLON 3/4 X 18 MTS</t>
  </si>
  <si>
    <t>CINTA TEFLON 3/4 X 8 MTS AQUAVID</t>
  </si>
  <si>
    <t>CINTA TRANSPARENTE 2 ECONOMICA</t>
  </si>
  <si>
    <t>CINTA TRANSPARENTE 2" X 200 YARDAS</t>
  </si>
  <si>
    <t>CINTA TRANSPARENTE 2" X 300 YARDAS</t>
  </si>
  <si>
    <t>CINTAS CONFORTABLES 2" X 18 MTS REF 510</t>
  </si>
  <si>
    <t>CINTURON ERGONOMICO</t>
  </si>
  <si>
    <t>CINTURON PORTA HERRAMIENTA ZUBIOLA</t>
  </si>
  <si>
    <t>CINTURON SEGURIDAD ZUBIOLA</t>
  </si>
  <si>
    <t>CIZALLA PALANCA ALBA 7/8  22MM</t>
  </si>
  <si>
    <t>CIZALLA PALANCA 3005  (CORTE LAMIN) HERR</t>
  </si>
  <si>
    <t>CIZALLA PALANCA 3010 HERRAGRO</t>
  </si>
  <si>
    <t>CIZALLA PALANCA 3500  PLUS HERRAGRO</t>
  </si>
  <si>
    <t>CIZALLA PALANCA 3510 PLUS HERRAGRO</t>
  </si>
  <si>
    <t>CIZALLA TIJ. COOP/T 18 TC0039</t>
  </si>
  <si>
    <t>CIZALLA TIJ. COOP/T 24" TC0040</t>
  </si>
  <si>
    <t xml:space="preserve">CIZALLA TIJ. COOP/T 36  </t>
  </si>
  <si>
    <t>CIZALLA TIJ. COOP/T 42</t>
  </si>
  <si>
    <t>CIZALLA TIJ. HERRAGRO 24"</t>
  </si>
  <si>
    <t>CIZALLA TIJ. HERRAGRO 30"</t>
  </si>
  <si>
    <t>CIZALLA TIJ. INGCO 18" HBC0818</t>
  </si>
  <si>
    <t>CIZALLA TIJ. INGCO 24" HBC0824</t>
  </si>
  <si>
    <t>CIZALLA TIJ. INGCO 30" HBC830</t>
  </si>
  <si>
    <t>CIZALLA TIJ. INGCO 36" HBC0836</t>
  </si>
  <si>
    <t>CIZALLA TIJ. STANLEY 12</t>
  </si>
  <si>
    <t>CIZALLA TIJ. STANLEY 18"  95564</t>
  </si>
  <si>
    <t>CIZALLA TIJ. STANLEY 24"  95565</t>
  </si>
  <si>
    <t>CIZALLA TIJ. STANLEY 30"  95566</t>
  </si>
  <si>
    <t>CIZALLA TIJ. STANLEY 36 95567</t>
  </si>
  <si>
    <t>CIZALLA TIJ. STANLEY 8" 14371</t>
  </si>
  <si>
    <t>CIZALLA TIJ. WOLFOX 30" WF1625</t>
  </si>
  <si>
    <t>CLARIFICADOR DE AGUA X 5 KLOS CLARITPLUS</t>
  </si>
  <si>
    <t>CLAVO A/NG  3/4</t>
  </si>
  <si>
    <t>CLAVO A/NG 1</t>
  </si>
  <si>
    <t>CLAVO A/NG 1 1/2</t>
  </si>
  <si>
    <t>CLAVO A/NG 2</t>
  </si>
  <si>
    <t>CLAVO A/NG 2 1/2</t>
  </si>
  <si>
    <t>CLAVO A/NG 3</t>
  </si>
  <si>
    <t>CLAVO A/VER 1     L=350</t>
  </si>
  <si>
    <t>CLAVO A/VER 1 1/2 L=172</t>
  </si>
  <si>
    <t>CLAVO A/VER 2     L=87</t>
  </si>
  <si>
    <t>CLAVO A/VER 2" CORSAN</t>
  </si>
  <si>
    <t>CLAVO A/VER 2 1/2 L=70</t>
  </si>
  <si>
    <t>CLAVO A/VER 3     L=59</t>
  </si>
  <si>
    <t>CLAVO A/VER 3 CORSAN</t>
  </si>
  <si>
    <t>CLAVO A/VR 1</t>
  </si>
  <si>
    <t>CLAVO A/VR 1 1/2</t>
  </si>
  <si>
    <t>CLAVO A/VR 2</t>
  </si>
  <si>
    <t>CLAVO A/VR 2 1/2</t>
  </si>
  <si>
    <t>CLAVO A/VR 3</t>
  </si>
  <si>
    <t>CLAVO A/VR 3 1/2</t>
  </si>
  <si>
    <t>CLAVO A/VR 3/4</t>
  </si>
  <si>
    <t>CLAVO A/VR 4</t>
  </si>
  <si>
    <t>CLAVO GALVANIZADO 3 CABALLO VARETA</t>
  </si>
  <si>
    <t>CLAVO GALVANIZADO 3 C=50KLS</t>
  </si>
  <si>
    <t>CLAVO GALVANIZADO 4 CABALLO VARETA</t>
  </si>
  <si>
    <t>CLAVO GALVANIZADO 4 C=25KLS</t>
  </si>
  <si>
    <t>CLAVO GALVANIZADO 5 CABALLO VARETA</t>
  </si>
  <si>
    <t>CLAVO GALVANIZADO 5 C=25KLS</t>
  </si>
  <si>
    <t>CLAVO RANSET 5/16 X 1</t>
  </si>
  <si>
    <t>CLAVO SDM 27 PB HILTI</t>
  </si>
  <si>
    <t>CLAVO SDM 54 PB  HILTI</t>
  </si>
  <si>
    <t>CLAVO ZINC C.A MEJIA 2 X 9</t>
  </si>
  <si>
    <t>CLAVO ZINC PUMA 2 X 9</t>
  </si>
  <si>
    <t>CLAVO ZINC 2 X 9 CABALLO</t>
  </si>
  <si>
    <t>CLAVO ZINC 2 X 9 CABALLO C=50LBS</t>
  </si>
  <si>
    <t>CLIP PARA POLISOMBRA</t>
  </si>
  <si>
    <t>CLIPS GRAPA</t>
  </si>
  <si>
    <t>CLORO AL 91 %</t>
  </si>
  <si>
    <t>CLORO CLINCOR  X 10 KLS</t>
  </si>
  <si>
    <t>CLORO CLOROZIDE 91% X 50KLS</t>
  </si>
  <si>
    <t>CLORO PURICLOR 70% X 40 KLOS</t>
  </si>
  <si>
    <t>CLORO PURIFLEX 70% X 40 KLS</t>
  </si>
  <si>
    <t>COBERTURA EN VARILLA CORRUGADA</t>
  </si>
  <si>
    <t>COCINA LEÑA 3 PTOS 41CM X 1.10MTS CPTA</t>
  </si>
  <si>
    <t>CODO ACERO SCH 40  3"</t>
  </si>
  <si>
    <t>CODO ACERO 1/2 X 90ª SOLD</t>
  </si>
  <si>
    <t>CODO ACERO 2" SOLD</t>
  </si>
  <si>
    <t>CODO ACERO 3" X 90</t>
  </si>
  <si>
    <t>CODO ACERO 3/4" SOLD.</t>
  </si>
  <si>
    <t>CODO BAJANTE 45ª PVC PAVCO.</t>
  </si>
  <si>
    <t>CODO BAJANTE 90ª PVC PAVCO.</t>
  </si>
  <si>
    <t>CODO GALV. 1" X 45</t>
  </si>
  <si>
    <t>CODO GALV. 1" X 90</t>
  </si>
  <si>
    <t>CODO GALV. 1 X 90</t>
  </si>
  <si>
    <t>CODO GALV. 1 1/2" X 1 1/4" CLL</t>
  </si>
  <si>
    <t>CODO GALV. 1 1/2" X 45</t>
  </si>
  <si>
    <t>CODO GALV. 1 1/2" X 90</t>
  </si>
  <si>
    <t>CODO GALV. 1 1/4" X 1" CLL</t>
  </si>
  <si>
    <t>CODO GALV. 1 1/4" X 90</t>
  </si>
  <si>
    <t>CODO GALV. 1/2</t>
  </si>
  <si>
    <t>CODO GALV. 1/2" CLL</t>
  </si>
  <si>
    <t>CODO GALV. 1/2" X 45</t>
  </si>
  <si>
    <t>CODO GALV. 1/2" X 90</t>
  </si>
  <si>
    <t>CODO GALV. 1/4" X 90</t>
  </si>
  <si>
    <t>CODO GALV. 2" X 45</t>
  </si>
  <si>
    <t>CODO GALV. 2" X 90</t>
  </si>
  <si>
    <t>CODO GALV. 2 1/2" X 45</t>
  </si>
  <si>
    <t>CODO GALV. 2 1/2" X 90</t>
  </si>
  <si>
    <t>CODO GALV. 3" X 45</t>
  </si>
  <si>
    <t>CODO GALV. 3" X 90</t>
  </si>
  <si>
    <t>CODO GALV. 3/4" X 1/2" CLL</t>
  </si>
  <si>
    <t>CODO GALV. 3/4" X 90</t>
  </si>
  <si>
    <t>CODO GALV. 3/8" X 90</t>
  </si>
  <si>
    <t>CODO GALV. 4" X 45</t>
  </si>
  <si>
    <t>CODO GALV. 4" X 90</t>
  </si>
  <si>
    <t>CODO HIERRO 1" NEGRO</t>
  </si>
  <si>
    <t>CODO HIERRO 1 1/2" NEGRO</t>
  </si>
  <si>
    <t>CODO HIERRO 2" NEGRO</t>
  </si>
  <si>
    <t>CODO HIERRO 3/4" NEGRO</t>
  </si>
  <si>
    <t>CODO NOVAFORT 110 MM X 45° (4") PAVCO</t>
  </si>
  <si>
    <t>CODO NOVAFORT 160MM X 45º (6") PAVCO</t>
  </si>
  <si>
    <t>CODO NOVAFORT 160MM X 90 (6") PAVCO</t>
  </si>
  <si>
    <t>CODO NOVAFORT 200 MM X 45 ( 8" ) PAVCO</t>
  </si>
  <si>
    <t>CODO NOVAFORT 250 MM X 45 (10") PAVCO</t>
  </si>
  <si>
    <t>CODO NOVAFORT 315MM X 45 (12") PAVCO</t>
  </si>
  <si>
    <t>CODO POLIETILENO 1"</t>
  </si>
  <si>
    <t>CODO POLIETILENO 1 1/2"</t>
  </si>
  <si>
    <t>CODO POLIETILENO 1/2"</t>
  </si>
  <si>
    <t>CODO POLIETILENO 2"</t>
  </si>
  <si>
    <t>CODO POLIETILENO 3"</t>
  </si>
  <si>
    <t>CODO POLIETILENO 3/4"</t>
  </si>
  <si>
    <t>CODO PR CPVC  1" 45 PAVCO</t>
  </si>
  <si>
    <t>CODO PR CPVC 1 1/2" 90 PAVCO</t>
  </si>
  <si>
    <t>CODO PR CPVC 1 1/4" 90 PAVCO</t>
  </si>
  <si>
    <t>CODO PR CPVC 1" 90 PAVCO</t>
  </si>
  <si>
    <t>CODO PR CPVC 1/2" 45 PAVCO</t>
  </si>
  <si>
    <t>CODO PR CPVC 1/2" 90 PAVCO</t>
  </si>
  <si>
    <t>CODO PR CPVC 3/4" 45 PAVCO</t>
  </si>
  <si>
    <t>CODO PR CPVC 3/4" 90 PAVCO</t>
  </si>
  <si>
    <t>CODO PR CPVC 3/4" 90 TIGRE</t>
  </si>
  <si>
    <t>CODO PR 1 1/2" 45 PAVCO.</t>
  </si>
  <si>
    <t>CODO PR 1 1/2" 45 TIGRE</t>
  </si>
  <si>
    <t>CODO PR 1 1/2" 90 PAVCO</t>
  </si>
  <si>
    <t>CODO PR 1 1/2" 90 PAVCO.</t>
  </si>
  <si>
    <t>CODO PR 1 1/2" 90 TIGRE</t>
  </si>
  <si>
    <t>CODO PR 1 1/4" 45 PAVCO.</t>
  </si>
  <si>
    <t>CODO PR 1 1/4" 45 TIGRE</t>
  </si>
  <si>
    <t>CODO PR 1 1/4" 90 PAVCO.</t>
  </si>
  <si>
    <t>CODO PR 1" 45 PAVCO.</t>
  </si>
  <si>
    <t>CODO PR 1" 45 TIGRE</t>
  </si>
  <si>
    <t>CODO PR 1" 90 PAVCO</t>
  </si>
  <si>
    <t>CODO PR 1" 90 PAVCO.</t>
  </si>
  <si>
    <t>CODO PR 1" 90 TIGRE</t>
  </si>
  <si>
    <t>CODO PR 1/2" 45 PAVCO.</t>
  </si>
  <si>
    <t>CODO PR 1/2" 45 TIGRE</t>
  </si>
  <si>
    <t>CODO PR 1/2" 90 PAVCO</t>
  </si>
  <si>
    <t>CODO PR 1/2" 90 PAVCO.</t>
  </si>
  <si>
    <t>CODO PR 1/2" 90 PTC.</t>
  </si>
  <si>
    <t>CODO PR 1/2" 90 ROSC PAVCO.</t>
  </si>
  <si>
    <t>CODO PR 1/2" 90 ROSC PTC</t>
  </si>
  <si>
    <t>CODO PR 1/2" 90 ROSC TIGRE</t>
  </si>
  <si>
    <t>CODO PR 1/2" 90 TIGRE</t>
  </si>
  <si>
    <t>CODO PR 2 1/2" 45 PAVCO.</t>
  </si>
  <si>
    <t>CODO PR 2 1/2" 45 TIGRE</t>
  </si>
  <si>
    <t>CODO PR 2 1/2" 90 PAVCO.</t>
  </si>
  <si>
    <t>CODO PR 2 1/2" 90 TIGRE</t>
  </si>
  <si>
    <t>CODO PR 2" 45 PAVCO.</t>
  </si>
  <si>
    <t>CODO PR 2" 45 TIGRE</t>
  </si>
  <si>
    <t>CODO PR 2" 90 PAVCO</t>
  </si>
  <si>
    <t>CODO PR 2" 90 PAVCO.</t>
  </si>
  <si>
    <t>CODO PR 2" 90 TIGRE</t>
  </si>
  <si>
    <t>CODO PR 3" 45 PAVCO.</t>
  </si>
  <si>
    <t>CODO PR 3" 45 TIGRE</t>
  </si>
  <si>
    <t>CODO PR 3" 90 PAVCO</t>
  </si>
  <si>
    <t>CODO PR 3" 90 PAVCO.</t>
  </si>
  <si>
    <t>CODO PR 3" 90 TIGRE</t>
  </si>
  <si>
    <t>CODO PR 3/4" 45 PAVCO.</t>
  </si>
  <si>
    <t>CODO PR 3/4" 45 TIGRE</t>
  </si>
  <si>
    <t>CODO PR 3/4" 90 PAVCO</t>
  </si>
  <si>
    <t>CODO PR 3/4" 90 PAVCO.</t>
  </si>
  <si>
    <t>CODO PR 3/4" 90 PTC.</t>
  </si>
  <si>
    <t>CODO PR 3/4" 90 TIGRE</t>
  </si>
  <si>
    <t>CODO PR 4" 45 PAVCO.</t>
  </si>
  <si>
    <t>CODO PR 4" 90 PAVCO.</t>
  </si>
  <si>
    <t>CODO PR 4" 90 TIGRE</t>
  </si>
  <si>
    <t>CODO PR 6" 45 PAVCO</t>
  </si>
  <si>
    <t>CODO PR 6" 90 PAVCO</t>
  </si>
  <si>
    <t>CODO PR 8" 90 PAVCO</t>
  </si>
  <si>
    <t>CODO PVC PRESION 3/4 X 90</t>
  </si>
  <si>
    <t>CODO RANURADO 3"</t>
  </si>
  <si>
    <t>CODO SN 1 1/2" CXC 45 PAVCO.</t>
  </si>
  <si>
    <t>CODO SN 1 1/2" CXC 45 TIGRE</t>
  </si>
  <si>
    <t>CODO SN 1 1/2" CXC 90 PAVCO.</t>
  </si>
  <si>
    <t>CODO SN 1 1/2" CXC 90 PTC.</t>
  </si>
  <si>
    <t>CODO SN 1 1/2" CXC 90 TIGRE</t>
  </si>
  <si>
    <t>CODO SN 1 1/2" CXE 45 PAVCO</t>
  </si>
  <si>
    <t>CODO SN 1 1/2" CXE 90 PAVCO.</t>
  </si>
  <si>
    <t>CODO SN 10" CXC 45 PAVCO</t>
  </si>
  <si>
    <t>CODO SN 10" CXC 90 PAVCO</t>
  </si>
  <si>
    <t>CODO SN 10" CXE 45 PAVCO</t>
  </si>
  <si>
    <t>CODO SN 2" C X C 90</t>
  </si>
  <si>
    <t>CODO SN 2" C X C 90 PAVCO</t>
  </si>
  <si>
    <t>CODO SN 2" CXC 45 PAVCO.</t>
  </si>
  <si>
    <t>CODO SN 2" CXC 45 PTC.</t>
  </si>
  <si>
    <t>CODO SN 2" CXC 45 TIGRE</t>
  </si>
  <si>
    <t>CODO SN 2" CXC 90 PAVCO.</t>
  </si>
  <si>
    <t>CODO SN 2" CXC 90 PTC.</t>
  </si>
  <si>
    <t>CODO SN 2" CXC 90 TIGRE</t>
  </si>
  <si>
    <t>CODO SN 2" CXE 45 PAVCO.</t>
  </si>
  <si>
    <t>CODO SN 2" CXE 90 PAVCO.</t>
  </si>
  <si>
    <t>CODO SN 2" CXE 90 PTC.</t>
  </si>
  <si>
    <t>CODO SN 2" CXE 90 TIGRE</t>
  </si>
  <si>
    <t>CODO SN 2" X 22 1/2  CXC  PAVCO</t>
  </si>
  <si>
    <t>CODO SN 3 " X 22 1/2  CXC  PAVCO</t>
  </si>
  <si>
    <t>CODO SN 3" C X C 45 PAVCO</t>
  </si>
  <si>
    <t>CODO SN 3" C X C 90 PAVCO</t>
  </si>
  <si>
    <t>CODO SN 3" CXC 45 PAVCO.</t>
  </si>
  <si>
    <t>CODO SN 3" CXC 45 PTC.</t>
  </si>
  <si>
    <t>CODO SN 3" CXC 45 TIGRE</t>
  </si>
  <si>
    <t>CODO SN 3" CXC 90 PAVCO.</t>
  </si>
  <si>
    <t>CODO SN 3" CXC 90 PTC.</t>
  </si>
  <si>
    <t>CODO SN 3" CXC 90 TIGRE</t>
  </si>
  <si>
    <t>CODO SN 3" CXE 45 PAVCO.</t>
  </si>
  <si>
    <t>CODO SN 3" CXE 45 PTC</t>
  </si>
  <si>
    <t>CODO SN 3" CXE 90 PAVCO.</t>
  </si>
  <si>
    <t>CODO SN 3" X 2" REV PAVCO.</t>
  </si>
  <si>
    <t>CODO SN 3" X 2" REV TIGRE</t>
  </si>
  <si>
    <t>CODO SN 4" C X C 45 PAVCO</t>
  </si>
  <si>
    <t>CODO SN 4" C X C 90 PAVCO</t>
  </si>
  <si>
    <t>CODO SN 4" CXC 45 PAVCO.</t>
  </si>
  <si>
    <t>CODO SN 4" CXC 45 PTC.</t>
  </si>
  <si>
    <t>CODO SN 4" CXC 45 TIGRE</t>
  </si>
  <si>
    <t>CODO SN 4" CXC 90 PAVCO.</t>
  </si>
  <si>
    <t>CODO SN 4" CXC 90 PTC.</t>
  </si>
  <si>
    <t>CODO SN 4" CXC 90 TIGRE</t>
  </si>
  <si>
    <t>CODO SN 4" CXE 45 PAVCO.</t>
  </si>
  <si>
    <t>CODO SN 4" CXE 45 TIGRE</t>
  </si>
  <si>
    <t>CODO SN 4" CXE 90 PAVCO.</t>
  </si>
  <si>
    <t>CODO SN 4" X 2" REV PAVCO.</t>
  </si>
  <si>
    <t>CODO SN 4" X 2" REV TIGRE</t>
  </si>
  <si>
    <t>CODO SN 4" X 22 1/2  CXC  PAVCO</t>
  </si>
  <si>
    <t>CODO SN 6" CXC 45 PAVCO.</t>
  </si>
  <si>
    <t>CODO SN 6" CXC 45 TIGRE</t>
  </si>
  <si>
    <t>CODO SN 6" CXC 90 PAVCO.</t>
  </si>
  <si>
    <t>CODO SN 6" CXC 90 TIGRE</t>
  </si>
  <si>
    <t>CODO SN 6" CXE 45 PAVCO.</t>
  </si>
  <si>
    <t>CODO SN 6" CXE 90 PAVCO</t>
  </si>
  <si>
    <t>CODO SN 8" CXC 45 PAVCO</t>
  </si>
  <si>
    <t>CODO SN 8" CXC 90 PAVCO</t>
  </si>
  <si>
    <t>CODO TF AQUAF 45 PN 10 - 90 MM PAVCO</t>
  </si>
  <si>
    <t>CODO TF AQUAF 90 PN 10 - 90 MM PAVCO</t>
  </si>
  <si>
    <t>CODO TF AQUAF 90 PN 16 - 110 MM PAVCO</t>
  </si>
  <si>
    <t>CODO TF AQUAF 90 PN 16 - 160 MM PAVCO</t>
  </si>
  <si>
    <t>CODO TF AQUAF 90 PN 16 - 63 MM PAVCO</t>
  </si>
  <si>
    <t>CODO TF AQUAF 90 PN 16 - 90 MM PAVCO</t>
  </si>
  <si>
    <t>CODO UZ 2 1/2" X 45° GRAN RADIO PAVCO</t>
  </si>
  <si>
    <t>CODO UZ 2 1/2" X 90° GRAN RADIO PAVCO</t>
  </si>
  <si>
    <t>CODO UZ 2" 90 GRAN RADIO PAVCO</t>
  </si>
  <si>
    <t>CODO UZ 2" 90 RADIO CORTO PAVCO</t>
  </si>
  <si>
    <t>CODO UZ 3" 22.1/2 PAVCO.</t>
  </si>
  <si>
    <t>CODO UZ 3" 45 RADIO CORTO PAVCO</t>
  </si>
  <si>
    <t>CODO UZ 3" 90 GRAN RADIO PAVCO.</t>
  </si>
  <si>
    <t>CODO UZ 3" 90 RADIO CORTO PAVCO</t>
  </si>
  <si>
    <t>CODO UZ 4" 45 GRAN RADIO PAVCO</t>
  </si>
  <si>
    <t>CODO UZ 4" 90  GRAN RADIO PAVCO</t>
  </si>
  <si>
    <t>CODO UZ 4" 90 RADIO CORTO PAVCO</t>
  </si>
  <si>
    <t>CODO UZ 6" 22 1/2 GRAN RADIO PAVCO</t>
  </si>
  <si>
    <t>CODO UZ 6" 45 GRAN RADIO PAVCO</t>
  </si>
  <si>
    <t>CODO UZ 6" 45 RC 2909094 PAVCO</t>
  </si>
  <si>
    <t>CODO UZ 6" 90 GRAN RADIO PAVCO</t>
  </si>
  <si>
    <t>CODO UZ 6" 90 RC 2903464 PAVCO</t>
  </si>
  <si>
    <t>CODO UZ 8" 45 GRAN RADIO PAVCO</t>
  </si>
  <si>
    <t>CODO UZ 8" 45 RADIO CORTO PAVCO</t>
  </si>
  <si>
    <t>CODO UZ 8" 90 GRAN RADIO PAVCO</t>
  </si>
  <si>
    <t>COFRE 50 X 40 X 25</t>
  </si>
  <si>
    <t>COLCHON 1.20 X 0.9  CAMA SENCILLA</t>
  </si>
  <si>
    <t>COLLAR DER. POLIPROPILENO 63 MM X 1/2"</t>
  </si>
  <si>
    <t>COLLAR DER. 2" X 1/2" PAVCO.</t>
  </si>
  <si>
    <t>COLLAR DER. 2" X 3/4' PAVCO.</t>
  </si>
  <si>
    <t>COLLAR DER. 2 1/2" X  1/2" PAVCO.</t>
  </si>
  <si>
    <t>COLLAR DER. 2 1/2" X  3/4" PAVCO.</t>
  </si>
  <si>
    <t>COLLAR DER. 3' X 1/2" PAVCO.</t>
  </si>
  <si>
    <t>COLLAR DER. 3' X 3/4' PAVCO.</t>
  </si>
  <si>
    <t>COLLAR DER. 4" X 1/2" PAVCO.</t>
  </si>
  <si>
    <t>COLLAR DER. 4" X 3/4" PAVCO.</t>
  </si>
  <si>
    <t>COLLAR DER. 6" X 1/2" PAVCO.</t>
  </si>
  <si>
    <t>COLLAR DER. 6" X 3/4" PAVCO.</t>
  </si>
  <si>
    <t>COLLAR DER. 8" X 1" PAVCO.</t>
  </si>
  <si>
    <t>COLLAR HD 3" X 1/2" PARA PVC</t>
  </si>
  <si>
    <t>COLLAR POLIETILENO  1 1/2" X 1"</t>
  </si>
  <si>
    <t>COLLAR POLIETILENO  1 1/2" X 3/4"</t>
  </si>
  <si>
    <t>COLLAR POLIETILENO  2" X 1"</t>
  </si>
  <si>
    <t>COLLAR POLIETILENO  2" X 3/4"</t>
  </si>
  <si>
    <t>COLLAR POLIETILENO 1 1/2" X 3/4" PCP</t>
  </si>
  <si>
    <t>COLLAR POLIETILENO 3" X 1"</t>
  </si>
  <si>
    <t>COLLAR POLIETILENO 3" X 1 1/2"</t>
  </si>
  <si>
    <t>COLLAR POLIETILENO 4" X 1"</t>
  </si>
  <si>
    <t>COLLAR POLIETILENO 4" X 1 1/2"</t>
  </si>
  <si>
    <t>COLLAR POLIETILENO 4" X 3/4"</t>
  </si>
  <si>
    <t>COLLAR POLIETILENO 6" X 2" PCP</t>
  </si>
  <si>
    <t>COLOCADOR CHAZO  HID 1/4</t>
  </si>
  <si>
    <t>COLOCADOR CHAZO HID 3/8</t>
  </si>
  <si>
    <t>COLOMBINA PLASTICA P/SEÑALIZACION</t>
  </si>
  <si>
    <t>COMBO ACUACER OPP BLANCO ( INCLUYE 2 MANGUERAS)</t>
  </si>
  <si>
    <t>COMBO ACUACER PLUS MIXTO S/PEDEST BLANCO BOTON</t>
  </si>
  <si>
    <t>COMBO ACUACER PLUS MIXTO S/PEDEST BONE BOTON</t>
  </si>
  <si>
    <t>COMBO AQUAPRO RED BLANCO S/PEDEST CORONA</t>
  </si>
  <si>
    <t xml:space="preserve">COMBO AVANTI PLUS BOTON BLANCO </t>
  </si>
  <si>
    <t>COMBO HIDROFLO PEDROLLO CP 680C 5.5 HP T</t>
  </si>
  <si>
    <t>COMBO LAGUNA BEIGE C/P CORONA</t>
  </si>
  <si>
    <t>COMBO LAGUNA S/PEDESTAL BLANCO BOTON</t>
  </si>
  <si>
    <t>COMBO OPP  MIXTO BLANCO</t>
  </si>
  <si>
    <t>COMBO OPP MIXTO BONE</t>
  </si>
  <si>
    <t>COMBUSTIBLE ACPM</t>
  </si>
  <si>
    <t>COMBUSTIBLE GASOLINA</t>
  </si>
  <si>
    <t>COMEDERO COLEMPAQUES ESQUINERO NEGRO</t>
  </si>
  <si>
    <t>COMEDERO COLEMPAQUES 75 LTS RECTANGULAR</t>
  </si>
  <si>
    <t>COMISION ENERO Y FEBRERO 2018</t>
  </si>
  <si>
    <t>COMPAS EXTERIOR</t>
  </si>
  <si>
    <t>COMPRESOR CON MANGUERA</t>
  </si>
  <si>
    <t>COMPRESOR CONMANGUERAS</t>
  </si>
  <si>
    <t>COMPRESOR DISCOVER 2 HP</t>
  </si>
  <si>
    <t>COMPRESOR TOOLCRAFT 2 HP 24 LTS TC2045</t>
  </si>
  <si>
    <t>COMPRESOR TOOLCRAFT 3 HP 100 LTS TC3332</t>
  </si>
  <si>
    <t>COMPRESOR WOLFOX 2 HP 24 LTS WF0736</t>
  </si>
  <si>
    <t>CONCERTINA  DOBLE CRUZADA C 30 X 18" AC/INOX 4,5 MTS</t>
  </si>
  <si>
    <t>CONCERTINA CRUZADA C 30 X 18" AC/INOX 6.0 MTS</t>
  </si>
  <si>
    <t>CONDENSADOR 10 MF  ELECTR.</t>
  </si>
  <si>
    <t>CONDENSADOR 25 MF ELECTR.</t>
  </si>
  <si>
    <t>CONDENSADOR 25 MF 250 V</t>
  </si>
  <si>
    <t>CONDENSADOR 35 MF</t>
  </si>
  <si>
    <t>CONDENSADOR 45 UF  250V</t>
  </si>
  <si>
    <t>CONDULETA EN L 2 LISA</t>
  </si>
  <si>
    <t>CONDULETA EN L 2 ROSC</t>
  </si>
  <si>
    <t>CONDULETA EN LB 1</t>
  </si>
  <si>
    <t>CONDULETA EN LB 1.1/2</t>
  </si>
  <si>
    <t>CONDULETA EN LB 2</t>
  </si>
  <si>
    <t>CONDULETA EN LB 3/4</t>
  </si>
  <si>
    <t>CONDULETA EN LR 1/2</t>
  </si>
  <si>
    <t>CONDULETA EN T 1</t>
  </si>
  <si>
    <t>CONDULETA EN T 1 1/2</t>
  </si>
  <si>
    <t>CONDULETA EN T 1 1/4</t>
  </si>
  <si>
    <t>CONDULETA EN T 1/2</t>
  </si>
  <si>
    <t>CONDULETA EN T 2</t>
  </si>
  <si>
    <t>CONDULETA EN T 3/4</t>
  </si>
  <si>
    <t>CONDULETA 2" ALUMINIO ARLINTONG</t>
  </si>
  <si>
    <t>CONECTOR CABLE COAXIAL LISO</t>
  </si>
  <si>
    <t>CONECTOR CABLE COAXIAL ROSCADO</t>
  </si>
  <si>
    <t>CONECTOR CURVO 1</t>
  </si>
  <si>
    <t>CONECTOR CURVO 1/2</t>
  </si>
  <si>
    <t>CONECTOR CURVO 3/4</t>
  </si>
  <si>
    <t>CONECTOR LIQU ELECTRICO 2"</t>
  </si>
  <si>
    <t>CONECTOR RECTO 1</t>
  </si>
  <si>
    <t>CONECTOR RECTO 1/2</t>
  </si>
  <si>
    <t>CONECTOR RECTO 3/4</t>
  </si>
  <si>
    <t>CONECTOR SOPORTE ILUMAX GU 10</t>
  </si>
  <si>
    <t>CONECTOR UNION ROSCADA COAXIAL</t>
  </si>
  <si>
    <t>CONECTOR VTCR-4 RESORTE AMLLO 22-14 AWG</t>
  </si>
  <si>
    <t>CONECTOR VTCR-6 RESORTE ROJO 18-10 AWG</t>
  </si>
  <si>
    <t>CONGELADOR ELECTROLUX 320 LTS</t>
  </si>
  <si>
    <t>CONGELADOR INDUCOL RF CIC - 18</t>
  </si>
  <si>
    <t>CONGELADOR 3 PUERTAS INDU 28BL 1CD</t>
  </si>
  <si>
    <t>CONJUNTO DUCHA  RF 54410  8" PISCIS</t>
  </si>
  <si>
    <t>CONJUNTO LLAVE/DUCHA  8" RF 41411</t>
  </si>
  <si>
    <t>CONJUNTO LLAV/REG GRICOL RF 1157-00</t>
  </si>
  <si>
    <t>CONJUNTO LLAV/REG GRIVAL  RF DALIA  203331</t>
  </si>
  <si>
    <t>CONJUNTO LLAV/REG GRIVAL AV4060001 ALUVIA</t>
  </si>
  <si>
    <t>CONJUNTO LLAV/REG GRIVAL REF AE 403 ARTE</t>
  </si>
  <si>
    <t>CONJUNTO LLAV/REG GRIVAL REF AE401 ARTESA</t>
  </si>
  <si>
    <t>CONJUNTO LLAV/REG GRIVAL REF OR 400 ROBLE</t>
  </si>
  <si>
    <t>CONJUNTO LLAV/REG GRIVAL REF 41414 PALANCA BALTA</t>
  </si>
  <si>
    <t>CONJUNTO LLAV/REG GRIVAL REF 50430 GALAX</t>
  </si>
  <si>
    <t>CONJUNTO LLAV/REG GRIVAL REF 54430 PISCIS</t>
  </si>
  <si>
    <t>CONJUNTO LLAV/REG GRIVAL REF 544956661</t>
  </si>
  <si>
    <t xml:space="preserve">CONJUNTO LLAV/REG GRIVAL 603331 BRIZA  </t>
  </si>
  <si>
    <t>CONOS R/TIVOS PVC 0.45CM NARANJA</t>
  </si>
  <si>
    <t>CONOS R/TIVOS PVC 70 CM NARANJA SM</t>
  </si>
  <si>
    <t>CONOS R/TIVOS PVC 70CM AMARILLO</t>
  </si>
  <si>
    <t>CONOS R/TIVOS PVC 90CM NARANJA</t>
  </si>
  <si>
    <t>CONSTRUCCION BATERIA ( CTOS DIRECTOS)</t>
  </si>
  <si>
    <t>CONSTRUCTOR CONSTRUMASTIC ( DRYWALL)</t>
  </si>
  <si>
    <t>CONSTRUCTOR CONSTRUMASTIC X 20KLS</t>
  </si>
  <si>
    <t>CONSTRUCTOR CONSTRURAPID ( ACELERANTE)</t>
  </si>
  <si>
    <t>CONSTRUCTOR ESPUMA POLIURETANO AEROSOL</t>
  </si>
  <si>
    <t>CONSTRUCTOR FILL 5 AÑOS BLANCO</t>
  </si>
  <si>
    <t>CONSTRUCTOR FILL 5 AÑOS BLANCO 2791</t>
  </si>
  <si>
    <t>CONSTRUCTOR FILL 5 AÑOS GRIS</t>
  </si>
  <si>
    <t>CONSTRUCTOR FILL 5 AÑOS GRIS 2753</t>
  </si>
  <si>
    <t>CONSTRUCTOR IMPRIMAX BLANCO 3501</t>
  </si>
  <si>
    <t>CONSTRUCTOR LATEX 0.25 KL</t>
  </si>
  <si>
    <t>CONSTRUCTOR LATEX 4.5KL</t>
  </si>
  <si>
    <t>CONSTRUCTOR MASTER 1 X 1 KL I/PERMEABILI</t>
  </si>
  <si>
    <t>CONSTRUCTOR MORTERO INP KIT X 10 KL</t>
  </si>
  <si>
    <t>CONSTRUCTOR PINTUCO 1 X 1 KL</t>
  </si>
  <si>
    <t>CONSTRUCTOR PINTUCO 1 X 2 KL</t>
  </si>
  <si>
    <t>CONSTRUCTOR PINTUCO 1 X 4 KL</t>
  </si>
  <si>
    <t>CONSTRUCTOR SILICONITE A3 TRANSPARENTE</t>
  </si>
  <si>
    <t>CONSTRUCTOR SILICONITE 3103 A5 TRANSP</t>
  </si>
  <si>
    <t>CONSTRUCTOR SILICONITE 4W TRANSPARENTE</t>
  </si>
  <si>
    <t>CONSTRUCTOR SILICONITE 7 TRANSPARENTE</t>
  </si>
  <si>
    <t>CONTACTOR LC1D32  32AMP</t>
  </si>
  <si>
    <t>CONTACTOR 0910</t>
  </si>
  <si>
    <t>CONTACTOR 12 V</t>
  </si>
  <si>
    <t>CONTACTOR 12 VOLT ELECTR.</t>
  </si>
  <si>
    <t>CONTACTOR 24 V</t>
  </si>
  <si>
    <t>CONTACTOR 24 VOLT  ELECTR.</t>
  </si>
  <si>
    <t>CONTENEDOR DE BASURA 360 LTS</t>
  </si>
  <si>
    <t>CONTENEDOR ELITE 121 LT NEGRO</t>
  </si>
  <si>
    <t>CONTENEDOR ELITE 121 LT VERDE</t>
  </si>
  <si>
    <t>CONTENEDOR P/ BASURA PUNTO ECOLOG 55 LT</t>
  </si>
  <si>
    <t>CONTENEDORES DE BASURA 120 LT</t>
  </si>
  <si>
    <t>CONTRA TUERCA  1/2</t>
  </si>
  <si>
    <t>CONTRA TUERCA 1</t>
  </si>
  <si>
    <t>CONTRA TUERCA 1 1/2</t>
  </si>
  <si>
    <t>CONTRA TUERCA 1 1/4"</t>
  </si>
  <si>
    <t>CONTRA TUERCA 2</t>
  </si>
  <si>
    <t>CONTRATUBO STANLEY 93021</t>
  </si>
  <si>
    <t>CONVERCRIL 3M</t>
  </si>
  <si>
    <t>COPA   1/2  - 12 MM IRWIN</t>
  </si>
  <si>
    <t xml:space="preserve">COPA BUJIA </t>
  </si>
  <si>
    <t>COPA BUJIA 13/16 STANLEY 4-86581</t>
  </si>
  <si>
    <t>COPA DESBASTE DIAMANTADA 4 1/2" NORTON X 7/8</t>
  </si>
  <si>
    <t>COPA DESBASTE DIAMANTADA 7" NORTON X 7/8</t>
  </si>
  <si>
    <t>COR. J/INC. X 4 PZA ATICA</t>
  </si>
  <si>
    <t>COR. LAVAMANOS SAN LORENZO</t>
  </si>
  <si>
    <t>COR. ORINAL MEDIANO BLANCO C/G. PUS</t>
  </si>
  <si>
    <t>CORAZA LIQU 2"</t>
  </si>
  <si>
    <t>CORNIZA PARA ESQUINA PVC BLANCA</t>
  </si>
  <si>
    <t>CORREA  ACANALADA CFC-18-01C</t>
  </si>
  <si>
    <t>CORRUGA 1/2 X KG</t>
  </si>
  <si>
    <t>CORTA BALDOSA  RUBI FAST 85 13939 C/B</t>
  </si>
  <si>
    <t>CORTA BALDOSA C/TALADRO 3 EN 1</t>
  </si>
  <si>
    <t>CORTA BALDOSA INDUSTRIAL 600 MM DISCOVER</t>
  </si>
  <si>
    <t>CORTA BALDOSA INDUSTRIAL 600MM DISCOVER</t>
  </si>
  <si>
    <t>CORTA BALDOSA IRWIN 50 CM</t>
  </si>
  <si>
    <t>CORTA BALDOSA IRWIN 75 CM</t>
  </si>
  <si>
    <t>CORTA BALDOSA IRWIN 90 CM</t>
  </si>
  <si>
    <t>CORTA BALDOSA RUBI STAR 50 S/E</t>
  </si>
  <si>
    <t>CORTA BALDOSA RUBI TS 60 C/E</t>
  </si>
  <si>
    <t>CORTA BALDOSA RUBI TS 60 S/E.</t>
  </si>
  <si>
    <t>CORTA BALDOSA TOMECANIC</t>
  </si>
  <si>
    <t>CORTA BALDOZAS 700MM 28 HOPEX</t>
  </si>
  <si>
    <t>CORTA FRIO BLISTER 7''MPTOOLS</t>
  </si>
  <si>
    <t>CORTA FRIO C/DIAGONAL 6" INGCO HDCP28168</t>
  </si>
  <si>
    <t>CORTA FRIO C/DIAGONAL 7" INGCO HDCP28188</t>
  </si>
  <si>
    <t>CORTA FRIO CONSTRURAMA 8"</t>
  </si>
  <si>
    <t>CORTA FRIO DIAG. 4 1/2 MPTOOLS</t>
  </si>
  <si>
    <t>CORTA FRIO IRWIN 8" 1864037</t>
  </si>
  <si>
    <t>CORTA FRIO LADO CROMO VANADIO IND. DISCO</t>
  </si>
  <si>
    <t>CORTA FRIO LATERAL STANLEY 6" 84009</t>
  </si>
  <si>
    <t>CORTA FRIO LATERAL STANLEY 7"  84108</t>
  </si>
  <si>
    <t xml:space="preserve">CORTA FRIO LATERAL STANLEY 8" 84005 </t>
  </si>
  <si>
    <t>CORTA FRIO LATERAL STANLEY 8" 84622</t>
  </si>
  <si>
    <t>CORTA FRIO PROTO 4-5/8 J285G</t>
  </si>
  <si>
    <t>CORTA FRIO RANGER</t>
  </si>
  <si>
    <t>CORTA FRIO STANLEY 6" PROF  84054</t>
  </si>
  <si>
    <t>CORTA TUBO CONSTRURAMA 3/16-2"</t>
  </si>
  <si>
    <t>CORTA TUBO DE PVC TRUPER 1 5/8</t>
  </si>
  <si>
    <t>CORTA TUBO PVC INGCO 225MM HPC0442</t>
  </si>
  <si>
    <t>CORTA TUBO STANLEY MINI 93033</t>
  </si>
  <si>
    <t>CORTA TUBO STANLEY PESADO 93021</t>
  </si>
  <si>
    <t>CORTA TUBO STANLEY 93020</t>
  </si>
  <si>
    <t>CORTADOR DRYWALL AJUST 1 3/16- 4 3/4" MAKIT 57093</t>
  </si>
  <si>
    <t>CORTADORA DE MARMOL  MAKITA  110 MM 4100NH2X</t>
  </si>
  <si>
    <t>CORTADORA LADRILLO  S/MOTOR  KIM</t>
  </si>
  <si>
    <t>CORTADORA PISO 14" MAKITA</t>
  </si>
  <si>
    <t>CORTADORA PISO 18" MOTOR 13 HP WARRIO GASOLINA</t>
  </si>
  <si>
    <t>CORTAPISO GASOL 9 HP WARRIO 14"</t>
  </si>
  <si>
    <t>CORTAVIDRIO INGCO 178MM HGCT03</t>
  </si>
  <si>
    <t>CORTAVIDRIO JOBO MANGO ROJO</t>
  </si>
  <si>
    <t>CORTE LAMINA FORMALETA</t>
  </si>
  <si>
    <t>CRUCETA AUTOSOPORTABLE METAL 2.40</t>
  </si>
  <si>
    <t>CRUCETA 2 MM P/PORCELANATO</t>
  </si>
  <si>
    <t>CRUCETA 3MM X 150 U/D</t>
  </si>
  <si>
    <t>CRUZETA. GALV.  2</t>
  </si>
  <si>
    <t>CUCHARON METALICO</t>
  </si>
  <si>
    <t>CUCHILLA  DOBLE/TIRO</t>
  </si>
  <si>
    <t>CUCHILLA CEP/SPAUCEL PLANO</t>
  </si>
  <si>
    <t>CUCHILLA CEP/STANLEY 1 3/4</t>
  </si>
  <si>
    <t>CUCHILLA CEP/STANLEY 2</t>
  </si>
  <si>
    <t>CUCHILLA CEP/STANLEY 2 1/2</t>
  </si>
  <si>
    <t>CUCHILLA CEP/STANLEY 2 3/8</t>
  </si>
  <si>
    <t>CUCHILLA CIZALLA 3000 C/LAM HERRAGRO</t>
  </si>
  <si>
    <t>CUCHILLA CIZALLA 3005 C/LAM HERRAGRO</t>
  </si>
  <si>
    <t>CUCHILLA CIZALLA 3010 C/LAM HERRAGRO</t>
  </si>
  <si>
    <t>CUCHILLA CIZALLA 3500/3510 C/VAR HERRAGR</t>
  </si>
  <si>
    <t>CUCHILLA CORTA BALD 10 MM</t>
  </si>
  <si>
    <t>CUCHILLA CORTA BALDOSA 10 MM RUBI</t>
  </si>
  <si>
    <t>CUCHILLA CORTA BALDOSA 16MM</t>
  </si>
  <si>
    <t>CUCHILLA CORTA BALDOSA 22MM</t>
  </si>
  <si>
    <t>CUCHILLA CORTA BALDOSA 6 MM IRWIN</t>
  </si>
  <si>
    <t>CUCHILLA CORTA BALDOSA 6 MM RUBI</t>
  </si>
  <si>
    <t>CUCHILLA CORTA BALDOSA 8 MM RUBI</t>
  </si>
  <si>
    <t>CUCHILLA CORTA CESPED BLADEP 671014610 MAKITA</t>
  </si>
  <si>
    <t>CUCHILLA DOBLE TIRO 3 X 100</t>
  </si>
  <si>
    <t>CUCHILLA GUADA¥A 3 PUNTAS</t>
  </si>
  <si>
    <t>CUCHILLA GUADAÑADORA CAL 13 X 1" HERRAGR</t>
  </si>
  <si>
    <t>CUCHILLA GUADAÑADORA CAL 13 X 3/4" HERRA</t>
  </si>
  <si>
    <t>CUCHILLA PICAPAST 2 HUECOS 3775 HERRAGRO</t>
  </si>
  <si>
    <t>CUCHILLA PICAPAST 3 HUECOS 3779 HERRAGRO</t>
  </si>
  <si>
    <t>CUCHILLO CARNICERO  6" M/MADERA</t>
  </si>
  <si>
    <t>CUCHILLO CARNICERO 10 PROFESIONAL</t>
  </si>
  <si>
    <t>CUCHILLO CARNICERO 12 PROFESIONAL</t>
  </si>
  <si>
    <t>CUCHILLO COCINA 8" M/PLASTICO</t>
  </si>
  <si>
    <t>CUCHILLO PALMERO 14131002 HERRAGRO</t>
  </si>
  <si>
    <t>CUCHILLO TRAMONTINA  6"</t>
  </si>
  <si>
    <t>CUCHILLO ZAPATERIA</t>
  </si>
  <si>
    <t>CUÑA PARA MOTOR 1/2 X 12</t>
  </si>
  <si>
    <t>CUÑAS PARA MOTOR 3/4</t>
  </si>
  <si>
    <t>CUÑETE DE ESTUCO</t>
  </si>
  <si>
    <t>CUÑETE ESTUCO CONSTRUMASTIC</t>
  </si>
  <si>
    <t>CUÑETE PULIPLAS</t>
  </si>
  <si>
    <t>CUPLING 3"</t>
  </si>
  <si>
    <t>CURVA DUCTO TDP 4" X 90 PAVCO</t>
  </si>
  <si>
    <t>CURVA GALV 1" CONDUIT.</t>
  </si>
  <si>
    <t>CURVA GALV 1 1/2" CONDUIT.</t>
  </si>
  <si>
    <t>CURVA GALV 2" CONDUIT.</t>
  </si>
  <si>
    <t>CURVA GALV 3/4" CONDUIT.</t>
  </si>
  <si>
    <t>CURVA METALICA 1" EMT.</t>
  </si>
  <si>
    <t>CURVA METALICA 1 1/2" EMT.</t>
  </si>
  <si>
    <t>CURVA METALICA 1 1/4" EMT.</t>
  </si>
  <si>
    <t>CURVA METALICA 1/2" EMT.</t>
  </si>
  <si>
    <t>CURVA METALICA 2" EMT.</t>
  </si>
  <si>
    <t>CURVA METALICA 3/4" EMT.</t>
  </si>
  <si>
    <t>CURVA PVC 1" X 90 PAVCO.</t>
  </si>
  <si>
    <t>CURVA PVC 1" X 90 PTC</t>
  </si>
  <si>
    <t>CURVA PVC 1" X 90 SCH 40 PAVCO</t>
  </si>
  <si>
    <t>CURVA PVC 1" X 90 TIGRE</t>
  </si>
  <si>
    <t>CURVA PVC 1 1/2" PTC</t>
  </si>
  <si>
    <t>CURVA PVC 1 1/2" X 90 PAVCO.</t>
  </si>
  <si>
    <t>CURVA PVC 1 1/4" X 90 PAVCO.</t>
  </si>
  <si>
    <t>CURVA PVC 1 1/4" X 90 PTC</t>
  </si>
  <si>
    <t>CURVA PVC 1/2</t>
  </si>
  <si>
    <t>CURVA PVC 1/2" X 90 PAVCO</t>
  </si>
  <si>
    <t>CURVA PVC 1/2" X 90 PAVCO.</t>
  </si>
  <si>
    <t>CURVA PVC 1/2" X 90 PTC</t>
  </si>
  <si>
    <t>CURVA PVC 1/2 X 90 SCH 40 PAVCO</t>
  </si>
  <si>
    <t>CURVA PVC 1/2 X 90 SCH 40 TIGRE</t>
  </si>
  <si>
    <t>CURVA PVC 1/2" X 90 TIGRE</t>
  </si>
  <si>
    <t>CURVA PVC 2" X 90 PAVCO.</t>
  </si>
  <si>
    <t>CURVA PVC 2" X 90 PTC</t>
  </si>
  <si>
    <t>CURVA PVC 3" X 90 PAVCO.</t>
  </si>
  <si>
    <t>CURVA PVC 3/4" X 90 PAVCO</t>
  </si>
  <si>
    <t>CURVA PVC 3/4" X 90 PAVCO.</t>
  </si>
  <si>
    <t>CURVA PVC 3/4" X 90 PTC</t>
  </si>
  <si>
    <t>CURVA PVC 3/4" X 90 TIGRE</t>
  </si>
  <si>
    <t>CURVA PVC 4" X 90 PAVCO.</t>
  </si>
  <si>
    <t>DADO ACESA CROMO 13 MM</t>
  </si>
  <si>
    <t>DADO ACESA CROMO 15 MM</t>
  </si>
  <si>
    <t>DADO C. ACESA   13/32</t>
  </si>
  <si>
    <t>DADO C. ACESA 1 1/4</t>
  </si>
  <si>
    <t>DADO C. DREBO   19/32</t>
  </si>
  <si>
    <t>DADO C. DREBO   29/32</t>
  </si>
  <si>
    <t>DADO C. DREBO  7/8</t>
  </si>
  <si>
    <t>DADO C. DREBO 1 1/16</t>
  </si>
  <si>
    <t>DADO C. DREBO 1 3/16 - 1/2</t>
  </si>
  <si>
    <t>DADO C. GERMANY    25/32</t>
  </si>
  <si>
    <t>DADO C. WILLIAN  7/8</t>
  </si>
  <si>
    <t>DADO GERMANY EXAG. 10</t>
  </si>
  <si>
    <t>DADO GERMANY EXAG. 11</t>
  </si>
  <si>
    <t>DADO GERMANY EXAG. 13</t>
  </si>
  <si>
    <t>DADO GERMANY EXAG. 15</t>
  </si>
  <si>
    <t>DADO GERMANY EXAG. 3/8</t>
  </si>
  <si>
    <t>DADO GERMANY EXAG. 7/16</t>
  </si>
  <si>
    <t>DADO PROTO 3/4 X 1 3/16 REF</t>
  </si>
  <si>
    <t>DADO STALEY 3/4  X  1 13/16</t>
  </si>
  <si>
    <t>DADO STANLEY ESTRIADO 24 MM</t>
  </si>
  <si>
    <t>DADO STANLEY EXAG. 5/8</t>
  </si>
  <si>
    <t>DADO STANLEY 1/2 - 1</t>
  </si>
  <si>
    <t>DADO STANLEY 1/2 - 1 1/8</t>
  </si>
  <si>
    <t>DADO STANLEY 1/2 - 10 MM</t>
  </si>
  <si>
    <t>DADO STANLEY 1/2 - 11 MM</t>
  </si>
  <si>
    <t>DADO STANLEY 1/2 - 1/2</t>
  </si>
  <si>
    <t>DADO STANLEY 1/2 - 15 MM</t>
  </si>
  <si>
    <t>DADO STANLEY 1/2 - 15/16 88771</t>
  </si>
  <si>
    <t>DADO STANLEY 1/2 - 3/4 88768</t>
  </si>
  <si>
    <t>DADO STANLEY 1/2 - 3/8</t>
  </si>
  <si>
    <t>DADO STANLEY 1/2 - 7-16</t>
  </si>
  <si>
    <t>DADO STANLEY 1/2 - 9/16</t>
  </si>
  <si>
    <t>DADO STANLEY 3/4  X  1 1/2</t>
  </si>
  <si>
    <t>DADO STANLEY 3/4 - 1 1/16</t>
  </si>
  <si>
    <t>DADO STANLEY 3/4 - 1 3/16</t>
  </si>
  <si>
    <t>DADO STANLEY 3/4 X 1</t>
  </si>
  <si>
    <t>DADO STANLEY 3/8 - 10MM</t>
  </si>
  <si>
    <t>DADO STANLEY 3/8 X 6MM 86301</t>
  </si>
  <si>
    <t>DADO TORNILLO NC  3/4 HSS</t>
  </si>
  <si>
    <t>DELANTAL BLANCO PVC</t>
  </si>
  <si>
    <t>DELANTAL PARA GAUDAÑA</t>
  </si>
  <si>
    <t>DELANTAL SOLDAR EN CARNAZA</t>
  </si>
  <si>
    <t>DELANTAL SOLDAR EN VAQUETA 60 X 110</t>
  </si>
  <si>
    <t>DERIVACION EN T MARFIL 32 X 12 DEXSON</t>
  </si>
  <si>
    <t>DERIVACION EN T MARFIL 40 X 25 DEXSON</t>
  </si>
  <si>
    <t>DERIVACION EN T MARFIL 60X40 DEXSON</t>
  </si>
  <si>
    <t>DERIVACION T 20X12 DEXSON</t>
  </si>
  <si>
    <t>DESAGUE AUTOM. RF. 93100 GRIVAL</t>
  </si>
  <si>
    <t>DESAGUE PUSH 93540 S/REVO GRIVAL</t>
  </si>
  <si>
    <t>DESAGUE PUSH 93541</t>
  </si>
  <si>
    <t>DESAGUE PUSH 93541 C/REVO GRIVAL</t>
  </si>
  <si>
    <t>DESAGUE SENC. RF. 93110 GRIVAL</t>
  </si>
  <si>
    <t>DESGARRATADERA P/CACAO REF 3710-2 HERRAG</t>
  </si>
  <si>
    <t>DESGARRETADERA BRASIL RESORTE</t>
  </si>
  <si>
    <t>DEST. ATILA ESTR 1/4X4 9684</t>
  </si>
  <si>
    <t>DEST ATILA PALA 1/4 X 6 9646</t>
  </si>
  <si>
    <t>DEST. ATILA PALA 1/4X4 9604</t>
  </si>
  <si>
    <t>DEST. ATILA PALA 1/4X6 9646</t>
  </si>
  <si>
    <t>DEST. ATILA PALA 1/4X8 9638</t>
  </si>
  <si>
    <t>DEST. ATILA PALA 3/16X3 9631</t>
  </si>
  <si>
    <t>DEST. ATILA PALA 3/16X4 9632</t>
  </si>
  <si>
    <t>DEST. ATILA PALA 3/16X7 9833</t>
  </si>
  <si>
    <t>DEST. BOLSILLO PALA  SURTIDO</t>
  </si>
  <si>
    <t>DEST. CONSTRURAMA ESTRIA 1/4 X 6</t>
  </si>
  <si>
    <t>DEST. CONSTRURAMA ESTRIA 3/16 X 6</t>
  </si>
  <si>
    <t>DEST. CONSTRURAMA PALA 1/8 X 6</t>
  </si>
  <si>
    <t>DEST. CONSTRURAMA PALA 3/16 X 6</t>
  </si>
  <si>
    <t>DEST. FORTE 6 EN 1</t>
  </si>
  <si>
    <t>DEST. FOY ESTR 1/4X3</t>
  </si>
  <si>
    <t>DEST. FOY PALA 1/4X4 SURTEK</t>
  </si>
  <si>
    <t>DEST. FOY PALA 5/16X6  SURTEK</t>
  </si>
  <si>
    <t>DEST. IMPACTO DISCOVER</t>
  </si>
  <si>
    <t>DEST. INCOLMA PALA 3/16X3</t>
  </si>
  <si>
    <t>DEST. INGCO ESTRIA 1/4 X 5" HS28PH2125</t>
  </si>
  <si>
    <t>DEST. INGCO ESTRIA 1/4 X 6" HS28PH2150</t>
  </si>
  <si>
    <t>DEST. INGCO ESTRIA 3/16 X 4" HS28PH1100</t>
  </si>
  <si>
    <t>DEST. IRWIN ESTR 1/4 X 4" 1864487</t>
  </si>
  <si>
    <t>DEST. IRWIN ESTR 1/4 X 6</t>
  </si>
  <si>
    <t>DEST. IRWIN ESTR 3/16 X 6</t>
  </si>
  <si>
    <t>DEST. IRWIN PALA 1/4 X 6" 1864435</t>
  </si>
  <si>
    <t>DEST. KOALA PALA 1/4X5</t>
  </si>
  <si>
    <t>DEST. MADERA PALA # 2</t>
  </si>
  <si>
    <t>DEST. MADERA PALA # 3</t>
  </si>
  <si>
    <t>DEST. MADERA PALA # 4</t>
  </si>
  <si>
    <t>DEST. PROBADOR LARGO</t>
  </si>
  <si>
    <t>DEST. PROTO PALA 1/4 X 1 1/2 88002</t>
  </si>
  <si>
    <t>DEST. ROSCO ESTR 1/4X2 B 41 PUÑO</t>
  </si>
  <si>
    <t>DEST. ROSCO PALA 1/4X2 B41 CORTO</t>
  </si>
  <si>
    <t>DEST. ROSCO PALA 1/4X5 V 46 SQ</t>
  </si>
  <si>
    <t>DEST. ROSCO PALA 3/16X8 V 38</t>
  </si>
  <si>
    <t>DEST. ROSCO PALA 5/16X6  V  58</t>
  </si>
  <si>
    <t>DEST. STANLEY ESTR 1/4" X 4" 69145  PROF</t>
  </si>
  <si>
    <t>DEST. STANLEY ESTR 1/4X4 60002 THIRFTY</t>
  </si>
  <si>
    <t>DEST. STANLEY ESTR 3/16X4 THIRFTY</t>
  </si>
  <si>
    <t>DEST. STANLEY ESTR 3/16X4 69141B PROF</t>
  </si>
  <si>
    <t>DEST. STANLEY ESTR 5/16X6 69148 PROF</t>
  </si>
  <si>
    <t>DEST. STANLEY PALA 1000 W 65970</t>
  </si>
  <si>
    <t>DEST. STANLEY PALA 1/4 X 4 66164</t>
  </si>
  <si>
    <t>DEST. STANLEY PALA 1/4" X 6"  69120 PROF</t>
  </si>
  <si>
    <t>DEST. STANLEY PALA 1/4X4 60004THIRFTY</t>
  </si>
  <si>
    <t>DEST. STANLEY PALA 1/4X4 69119B PROF</t>
  </si>
  <si>
    <t>DEST. STANLEY PALA 1/4X6 60006 THIRF</t>
  </si>
  <si>
    <t>DEST. STANLEY PALA 3/16 X 3 69109B PROF</t>
  </si>
  <si>
    <t>DEST. STANLEY PALA 3/16 X 6 60005B THIRF</t>
  </si>
  <si>
    <t>DEST. STANLEY PALA 3/16X3 THIRF</t>
  </si>
  <si>
    <t>DEST. STANLEY PALA 3/16X4 69111  PROF</t>
  </si>
  <si>
    <t>DEST. STANLEY PALA 3/16X6 69112B THIRF</t>
  </si>
  <si>
    <t>DEST. STANLEY PALA 3/8X10 69124B PROF</t>
  </si>
  <si>
    <t>DEST. STANLEY PALA 3/8X8 69123B  PROF</t>
  </si>
  <si>
    <t>DEST. STANLEY PALA 5/16X6 69121B PROF</t>
  </si>
  <si>
    <t>DEST. VESSEL ESTRIA 5/16X5 6300-P3-150</t>
  </si>
  <si>
    <t>DEST. VESSEL PALA 1/4X3 6300 55-75</t>
  </si>
  <si>
    <t>DEST. VESSEL PALA 1/4X5 6300 7-125</t>
  </si>
  <si>
    <t>DETERGENTE DERSA X 1 KILO</t>
  </si>
  <si>
    <t>DETERGENTE FULL FRES X 2LT</t>
  </si>
  <si>
    <t>DIABLO ROJO 350 GRAMOS</t>
  </si>
  <si>
    <t>DIF/CIAL CADENA 1 TN X 3 MTS KOCH</t>
  </si>
  <si>
    <t>DIF/CIAL CADENA 1 TN X 3 MTS TC4401 OOLCRAFT</t>
  </si>
  <si>
    <t>DIF/CIAL CADENA 2 TN X 5 MTS DAESAN</t>
  </si>
  <si>
    <t>DIF/CIAL CADENA 2 TON X 3 MTS BEST VALUE</t>
  </si>
  <si>
    <t>DIF/CIAL CADENA 3 TON X 3 MTS BEST VALUE</t>
  </si>
  <si>
    <t>DIF/CIAL DE PALANCA 3/4 TN X 1.5 M DAESA</t>
  </si>
  <si>
    <t>DIF/CIAL SEÑORITA 2 TON</t>
  </si>
  <si>
    <t>DIF/CIAL SEÑOTITA 4 TN</t>
  </si>
  <si>
    <t>DIF/CIAL TOOLCRAFT ELECT300/600 KG TC3415</t>
  </si>
  <si>
    <t>DIFERENCIAL DE PALANCA 3 TON. KOCH</t>
  </si>
  <si>
    <t>DILATACION AMARILLA ECONOM.</t>
  </si>
  <si>
    <t>DILATACION BLANCA ECONOM.</t>
  </si>
  <si>
    <t>DILATACION BRONCE 4 X 11 MM X 3 ML</t>
  </si>
  <si>
    <t>DILATACION EN ALUMNIO</t>
  </si>
  <si>
    <t>DILATACION NEGRA ECONOM.</t>
  </si>
  <si>
    <t xml:space="preserve">DIOXIDO DE TITANIO </t>
  </si>
  <si>
    <t>DISCO ABRASIVO HUMMER 2 1/2"X1/32"X1/4"</t>
  </si>
  <si>
    <t>DISCO ABRASIVO HUMMER 3" X 1/8" X 3/8"</t>
  </si>
  <si>
    <t>DISCO C/ACERO INX 1.6 X 4 1/2" PREMIER</t>
  </si>
  <si>
    <t>DISCO C/ACERO 1.6 X 4 1/2 CAMELFLEX</t>
  </si>
  <si>
    <t>DISCO C/ACERO 1.6 X 4 1/2 CLASSIC NORTON</t>
  </si>
  <si>
    <t>DISCO C/ACERO 1.6 X 7  C/DUM. PREMIER</t>
  </si>
  <si>
    <t>DISCO C/ACERO 4 1/2 X1.6X22.2 A36 CAMAF</t>
  </si>
  <si>
    <t>DISCO C/MAR 1/4 X 7 PABSA RFZDO</t>
  </si>
  <si>
    <t>DISCO C/MAR 1/8 X 10 C-24 PABSA</t>
  </si>
  <si>
    <t>DISCO C/MAR 1/8 X 16 PABSA</t>
  </si>
  <si>
    <t>DISCO C/MAR 1/8 X 4 1/2 HERRAGRO</t>
  </si>
  <si>
    <t>DISCO C/MAR 1/8 X 7 BOSCH</t>
  </si>
  <si>
    <t>DISCO C/MAR 1/8 X 7 C-24 CAMAFLEX</t>
  </si>
  <si>
    <t>DISCO C/MAR 1/8 X 7 C-24 C/DUM PREMI</t>
  </si>
  <si>
    <t>DISCO C/MAR 1/8 X 7 DAVINCI</t>
  </si>
  <si>
    <t>DISCO C/MAR 1/8 X 7 HERRAGRO</t>
  </si>
  <si>
    <t>DISCO C/MAR 1/8 X 8 PABSA</t>
  </si>
  <si>
    <t>DISCO C/MAR 1/8 X 9 BOSCH</t>
  </si>
  <si>
    <t>DISCO C/MAR 1/8 X 9 C-24 C/DUM PREMI</t>
  </si>
  <si>
    <t>DISCO C/MAR 1/8 X 9 C-24 DW</t>
  </si>
  <si>
    <t>DISCO C/MAR 1/8 X 9 C-24 PABSA</t>
  </si>
  <si>
    <t>DISCO C/MAR 1/8 X 9 DAVINCI</t>
  </si>
  <si>
    <t>DISCO C/MAR 1/8 X 9 DISCOVER</t>
  </si>
  <si>
    <t>DISCO C/MET 0.045 X 4 1/2 DW 8062</t>
  </si>
  <si>
    <t>DISCO C/MET 0.055 X 7 DW (1.4) DW 8065</t>
  </si>
  <si>
    <t>DISCO C/MET 0.4 X 4 1/2 NORTON</t>
  </si>
  <si>
    <t>DISCO C/MET 1.0 X 41/2 PREMIER</t>
  </si>
  <si>
    <t>DISCO C/MET 1/4 X 7 HILTI</t>
  </si>
  <si>
    <t>DISCO C/MET 1.6 X 7 CAMAFLEX</t>
  </si>
  <si>
    <t>DISCO C/MET 1/8 X 14 DW 44640</t>
  </si>
  <si>
    <t>DISCO C/MET 1/8 X 14 NORTON</t>
  </si>
  <si>
    <t>DISCO C/MET 1/8 X 4 1/2 DW 44820</t>
  </si>
  <si>
    <t>DISCO C/MET 1/8 X 4 1/2 HILTI</t>
  </si>
  <si>
    <t>DISCO C/MET 1/8 X 7 A-24 DW 44840</t>
  </si>
  <si>
    <t>DISCO C/MET 1/8 X 9 A-27 C/DUM PREM</t>
  </si>
  <si>
    <t>DISCO C/MET 1/8 X 9 A-30 PABSA</t>
  </si>
  <si>
    <t>DISCO C/MET 1/8 X 9 DW 44860</t>
  </si>
  <si>
    <t>DISCO C/MET 3/64 X 4 1/2  2631 MAKITA</t>
  </si>
  <si>
    <t>DISCO C/MET 7/64 X 14 7225 MAKITA</t>
  </si>
  <si>
    <t>DISCO C/METAL FINO 0.8 X 4 1/2 PREMIER</t>
  </si>
  <si>
    <t>DISCO C/METAL FINO 0.8 X 41/2 MAKIT 727</t>
  </si>
  <si>
    <t>DISCO C/METAL FINO 1/16 X 7 B-12669 MAKITA</t>
  </si>
  <si>
    <t>DISCO C/METAL FINO 1/16 X 9 B-12675 MAKITA</t>
  </si>
  <si>
    <t>DISCO C/METAL FINO 1.9 X 9 DW 8067</t>
  </si>
  <si>
    <t>DISCO DE FLOTADO PARA ALLANADORA</t>
  </si>
  <si>
    <t>DISCO D/MANTADO 18" AZUL WARRIOR CONCRETO RFZADO O VIEJO</t>
  </si>
  <si>
    <t>DISCO D/TADO 14" IHD NORTON CONCRETO</t>
  </si>
  <si>
    <t>DISCO D/TADO 14" LASER TURBO SOLGA</t>
  </si>
  <si>
    <t>DISCO D/TADO 14" SEG DISCOVER</t>
  </si>
  <si>
    <t>DISCO D/TADO 14" SEG MAKITA 56998</t>
  </si>
  <si>
    <t>DISCO D/TADO 14" SEG NORTON ASFALTO/CONCRETO</t>
  </si>
  <si>
    <t>DISCO D/TADO 14" ZDH 500</t>
  </si>
  <si>
    <t>DISCO D/TADO 18" CIMAR PARA CONCRETO</t>
  </si>
  <si>
    <t>DISCO D/TADO 18" COMBO PRO NORTON</t>
  </si>
  <si>
    <t>DISCO D/TADO 4 1/2 C/DUM CONT.</t>
  </si>
  <si>
    <t>DISCO D/TADO 4 1/2 C/DUM SEG.</t>
  </si>
  <si>
    <t>DISCO D/TADO 4 1/2 C/DUM TURBO</t>
  </si>
  <si>
    <t>DISCO D/TADO 4 1/2 DISCOVER CONTINUO</t>
  </si>
  <si>
    <t>DISCO D/TADO 4 1/2 DISCOVER SEG.</t>
  </si>
  <si>
    <t>DISCO D/TADO 4 1/2 DISCOVER TURBO</t>
  </si>
  <si>
    <t>DISCO D/TADO 4 1/2 MAKITA CONT LISO 05212</t>
  </si>
  <si>
    <t>DISCO D/TADO 4 1/2 MAKITA SEG C/GR 41420</t>
  </si>
  <si>
    <t>DISCO D/TADO 4 1/2 MAKITA SEG CON 44270</t>
  </si>
  <si>
    <t>DISCO D/TADO 4 1/2 METABO SEG</t>
  </si>
  <si>
    <t>DISCO D/TADO 4 1/2 METABO TURBO</t>
  </si>
  <si>
    <t>DISCO D/TADO 4 1/2 NEO S8115N SEG</t>
  </si>
  <si>
    <t>DISCO D/TADO 4 1/2 NORTON CLASSIC CONT</t>
  </si>
  <si>
    <t>DISCO D/TADO 4 1/2 NORTON CLASSIC SEG</t>
  </si>
  <si>
    <t>DISCO D/TADO 4 1/2 NORTON CLASSIC TURBO</t>
  </si>
  <si>
    <t>DISCO D/TADO 4 1/2" SEG</t>
  </si>
  <si>
    <t>DISCO D/TADO 4 1/2 UTUSTOOLS</t>
  </si>
  <si>
    <t>DISCO D/TADO 4 1/2 WELLDONE</t>
  </si>
  <si>
    <t>DISCO D/TADO 7 C/DUM TURBO</t>
  </si>
  <si>
    <t>DISCO D/TADO 7 CONSTRURAMA CONTI</t>
  </si>
  <si>
    <t>DISCO D/TADO 7 DISCOVER CONTINUO</t>
  </si>
  <si>
    <t>DISCO D/TADO 7 DISCOVER SEG.</t>
  </si>
  <si>
    <t>DISCO D/TADO 7 DISCOVER TURBO</t>
  </si>
  <si>
    <t>DISCO D/TADO 7 MAKITA SEG C/G 44339</t>
  </si>
  <si>
    <t>DISCO D/TADO 7 MAKITA SEG CON 44286</t>
  </si>
  <si>
    <t>DISCO D/TADO 7 NEO S8180N SEG.</t>
  </si>
  <si>
    <t>DISCO D/TADO 7 NEO T8180N TURBO.</t>
  </si>
  <si>
    <t>DISCO D/TADO 7 UTUSTOOLS</t>
  </si>
  <si>
    <t>DISCO D/TADO 7 WELLDONE</t>
  </si>
  <si>
    <t>DISCO D/TADO 9 C/DUM SEG.</t>
  </si>
  <si>
    <t>DISCO D/TADO 9 C/DUM TURBO</t>
  </si>
  <si>
    <t>DISCO D/TADO 9 DISCOVER SEG.</t>
  </si>
  <si>
    <t>DISCO D/TADO 9 DISCOVER TURBO</t>
  </si>
  <si>
    <t>DISCO D/TADO 9" DW TURBO</t>
  </si>
  <si>
    <t>DISCO D/TADO 9 LUKIA BLANCO SEG.</t>
  </si>
  <si>
    <t>DISCO D/TADO 9 MAKITA C/G 44345</t>
  </si>
  <si>
    <t>DISCO D/TADO 9 MAKITA 44292 SEG</t>
  </si>
  <si>
    <t>DISCO D/TADO 9" MULTIPROPOSITO AZUL</t>
  </si>
  <si>
    <t>DISCO D/TADO 9 WELLDONE TURBO MAX</t>
  </si>
  <si>
    <t>DISCO FIBRA REMOV OXID/PINT MAKITA 6295 ESPEJO</t>
  </si>
  <si>
    <t>DISCO FIBRA REMOV OXID/PINT MAKITA 6332 BURDO</t>
  </si>
  <si>
    <t>DISCO FIBRA 115 X 22GR 36 REF 539537643</t>
  </si>
  <si>
    <t>DISCO FLAP METAL 4 1/2  N. 120</t>
  </si>
  <si>
    <t>DISCO FLAP METAL 4 1/2 Nº 60 INTERFLEX</t>
  </si>
  <si>
    <t>DISCO FLAP METAL 4 1/2" N. 60 MAKITA 3730</t>
  </si>
  <si>
    <t>DISCO FLAP METAL 4 1/2 Nº 80 INTERFLEX</t>
  </si>
  <si>
    <t>DISCO FLAP METAL 4 1/2 Nº 80 LTF C/DUM</t>
  </si>
  <si>
    <t>DISCO FLAP METAL 4 1/2" N. 80 MAKITA 3746</t>
  </si>
  <si>
    <t>DISCO FLAP METAL 4 1/2 X 7/8 N. 60</t>
  </si>
  <si>
    <t>DISCO FLAP METAL 7"  N. 40</t>
  </si>
  <si>
    <t>DISCO FLAP METAL 7"  N. 60</t>
  </si>
  <si>
    <t>DISCO FLAP METAL 7" N. 60 MAKITA 3833</t>
  </si>
  <si>
    <t>DISCO FLAP METAL 7" N. 80 INTERFLEX</t>
  </si>
  <si>
    <t>DISCO FLAP METAL 7" X 5/8 N. 120</t>
  </si>
  <si>
    <t>DISCO HOKIT 24-7"</t>
  </si>
  <si>
    <t>DISCO LIJA # 100 C/DUM</t>
  </si>
  <si>
    <t>DISCO LIJA # 120 C/DUM</t>
  </si>
  <si>
    <t>DISCO LIJA # 16</t>
  </si>
  <si>
    <t>DISCO LIJA # 24 C/DUM</t>
  </si>
  <si>
    <t>DISCO LIJA # 36 C/DUM</t>
  </si>
  <si>
    <t>DISCO LIJA # 50 C/DUM</t>
  </si>
  <si>
    <t>DISCO LIJA # 60 CAMELFLEX</t>
  </si>
  <si>
    <t>DISCO LIJA # 60 C/DUM</t>
  </si>
  <si>
    <t>DISCO LIJA # 80 C/DUM</t>
  </si>
  <si>
    <t>DISCO LIJA VENTRO 120 LIJADORA MAKITA 33386</t>
  </si>
  <si>
    <t>DISCO LIJA VENTRO 80 LIJADORA MAKITA 33364</t>
  </si>
  <si>
    <t>DISCO LIJA 7" X 7/8 GRA 36 RF 77696010007</t>
  </si>
  <si>
    <t>DISCO MOTA POLICHAR</t>
  </si>
  <si>
    <t>DISCO PULIR 1/4 X 4 1/2</t>
  </si>
  <si>
    <t>DISCO PULIR 1/4 X 4 1/2 BLACK/DECKER</t>
  </si>
  <si>
    <t>DISCO PULIR 1/4 X 4 1/2 BOSCH</t>
  </si>
  <si>
    <t>DISCO PULIR 1/4 X 4 1/2 DW 44830</t>
  </si>
  <si>
    <t>DISCO PULIR 1/4 X 4 1/2 HERRAGRO</t>
  </si>
  <si>
    <t>DISCO PULIR 1/4 X 4 1/2 HILTI</t>
  </si>
  <si>
    <t>DISCO PULIR 1/4 X 4 1/2 LTW C/DUM</t>
  </si>
  <si>
    <t>DISCO PULIR 1/4 X 7 BLACK/DECKER</t>
  </si>
  <si>
    <t>DISCO PULIR 1/4 X 7 BOSCH</t>
  </si>
  <si>
    <t>DISCO PULIR 1/4 X 7 DW 54850</t>
  </si>
  <si>
    <t>DISCO PULIR 1/4 X 7 GEMINIS</t>
  </si>
  <si>
    <t>DISCO PULIR 1/4 X 9 DW 44870</t>
  </si>
  <si>
    <t>DISCO PULIR 1/4X4 1/2X5/8 MOLEMAB</t>
  </si>
  <si>
    <t>DISCO PULIR 1/4X9X5/8 MOLEMAB</t>
  </si>
  <si>
    <t>DISCO PULIR 7X1/4X5/8 C/T MOLEMAB</t>
  </si>
  <si>
    <t>DISCO 1/16 X 7 A 27 MOLEMAB</t>
  </si>
  <si>
    <t>DISCO 1/16 X 9 A 27 MOLEMAB</t>
  </si>
  <si>
    <t>DISCO 1/4 X 4 1/2  A 24  MOLEMAB</t>
  </si>
  <si>
    <t>DISCO 1/4 X 7 A24 MOLEMAB</t>
  </si>
  <si>
    <t>DISCO 1/8 X 4 1/2 3 EN 1 PREMIER</t>
  </si>
  <si>
    <t>DISCO 1/8 X 7 C-24 REF. MOLEMAB</t>
  </si>
  <si>
    <t>DISCO 1/8 X 9 A-24 REF. MOLEMAB</t>
  </si>
  <si>
    <t>DISCO 1/8 X 9 C-24 REF. MOLEMAB</t>
  </si>
  <si>
    <t>DISPENSADOR DE PIE AGUA FRIA Y CALIENTE ABBA</t>
  </si>
  <si>
    <t>DOBLADORA LAMINA MANUAL MODELO CAL16 X 2500 DN</t>
  </si>
  <si>
    <t>DUCHA TELEDUCHA CORAL GRIVAL 5551</t>
  </si>
  <si>
    <t>DUCTOLON P/CORBATA 3 MM X 26.5 X 250 MTS</t>
  </si>
  <si>
    <t xml:space="preserve">E/B PEDROLLO VXM 10/30-N 220V 60HZ  </t>
  </si>
  <si>
    <t>E/BOMBA  PEDROLLO S/MERGIBLE TOP MULTI</t>
  </si>
  <si>
    <t>E/BOMBA BARMESA 110V 1-1/2X1-1/2- 1 HP WEG. C/A</t>
  </si>
  <si>
    <t>E/BOMBA DISCOVER QB 60  1/2 HP</t>
  </si>
  <si>
    <t>E/BOMBA IHM ABA - 2.0 C/TRAMPA</t>
  </si>
  <si>
    <t>E/BOMBA IHM JD 1A 3/4 HP IHM</t>
  </si>
  <si>
    <t>E/BOMBA IHM JD 2A 1.5 HP WEG</t>
  </si>
  <si>
    <t>E/BOMBA IHM JS 2A 1.5 HP</t>
  </si>
  <si>
    <t>E/BOMBA IHM 20H-7.5TW</t>
  </si>
  <si>
    <t>E/BOMBA PEDROLLO ALUM 1 HP 110/220V</t>
  </si>
  <si>
    <t>E/BOMBA PEDROLLO CP 680 2" X 2" MONOFASI</t>
  </si>
  <si>
    <t>E/BOMBA PEDROLLO CP 680 2" X 2" 5.5 HP T</t>
  </si>
  <si>
    <t>E/BOMBA PEDROLLO CPM 600 1" X 1" 1/2 HP</t>
  </si>
  <si>
    <t>E/BOMBA PEDROLLO CPM 610 - 3/4 HP</t>
  </si>
  <si>
    <t>E/BOMBA PEDROLLO CPM 620 - 1 HP X 1"</t>
  </si>
  <si>
    <t>E/BOMBA PEDROLLO MKM 3HP 1X11/2 VERTICAL</t>
  </si>
  <si>
    <t>E/BOMBA PEDROLLO MKM 3/16-N 2HP 220/60</t>
  </si>
  <si>
    <t>E/BOMBA PEDROLLO NKM 1 HP 220 V</t>
  </si>
  <si>
    <t>E/BOMBA PEDROLLO PKM 60 1/2 HP</t>
  </si>
  <si>
    <t>E/BOMBA PEDROLLO PLURIJET 1 1/4"X1" 2HP</t>
  </si>
  <si>
    <t>E/BOMBA PEDROLLO RF CPM 660 2HP 1 1/4X1</t>
  </si>
  <si>
    <t>E/BOMBA PEDROLLO SUMERGIBL TOP 0.33 HP</t>
  </si>
  <si>
    <t>E/BOMBA PEDROLLO SUMERGIBL ZDM1A 3/4HP</t>
  </si>
  <si>
    <t>E/BOMBA PEDROLLO 1"X1 1/4" 1.5 HP CPM650</t>
  </si>
  <si>
    <t>E/BOMBA PEDROLLO 2"  HFM 5 B  1 HP</t>
  </si>
  <si>
    <t>E/BOMBA PEDROLLO 4SR25G/20MP 2 HP 220V</t>
  </si>
  <si>
    <t>E/BOMBA TOOLCRAFT PKM 60 1/2 HP TC2666</t>
  </si>
  <si>
    <t>E/BOMBA TOOLCRAFT 1 HP SUGERGIBLE T/BALA TC4576</t>
  </si>
  <si>
    <t>E/BOMBA TOOLCRAFT 1 HP TC2665</t>
  </si>
  <si>
    <t>EDIL MANTO LIDER 30 S X 10 MTS</t>
  </si>
  <si>
    <t>EFCO AISLADOR DE CARBURO 8530</t>
  </si>
  <si>
    <t>EFCO ANILLOS 8530</t>
  </si>
  <si>
    <t>EFCO ANTIVIBRADOR 8530</t>
  </si>
  <si>
    <t>EFCO ARRANQUE COMPLETO 8530</t>
  </si>
  <si>
    <t>EFCO BRIDA INF. 8510</t>
  </si>
  <si>
    <t>EFCO BRIDA SUP. 8510</t>
  </si>
  <si>
    <t>EFCO CAMPANA CLUTCH  8510</t>
  </si>
  <si>
    <t>EFCO CARBURADOR  8510</t>
  </si>
  <si>
    <t>EFCO COPETA 8510 SEGUNDA SERIE</t>
  </si>
  <si>
    <t>EFCO EJE RIGIDO  8510</t>
  </si>
  <si>
    <t>EFCO EMBRAGUE 8510</t>
  </si>
  <si>
    <t>EFCO EMPAQUE CARBURADOR</t>
  </si>
  <si>
    <t>EFCO EMPAQUE CILINDRO</t>
  </si>
  <si>
    <t>EFCO EMPAQUETADURA GRAL 8510</t>
  </si>
  <si>
    <t>EFCO ENVASE MEDIDOR 900 CC</t>
  </si>
  <si>
    <t>EFCO FILTRO DE AIRE 8510</t>
  </si>
  <si>
    <t>EFCO FILTRO DE COMBUSTIBLE</t>
  </si>
  <si>
    <t>EFCO MOFLE 8510</t>
  </si>
  <si>
    <t>EFCO PISTON COMPLETO 8400</t>
  </si>
  <si>
    <t>EFCO PISTON CPTO 8510</t>
  </si>
  <si>
    <t>EFCO PISTON CPTO 8530</t>
  </si>
  <si>
    <t>EFCO TUBO 0.32 8510/8530</t>
  </si>
  <si>
    <t>EFCO TUERCA CUCHILLA 8530</t>
  </si>
  <si>
    <t>EJE ACELERADOR RF 496861 B.S</t>
  </si>
  <si>
    <t>ELECTROBOMBA 4" - 7.5 HP WEG. IHM</t>
  </si>
  <si>
    <t>ELEMENTO ESPUMA RF 696263 B.S</t>
  </si>
  <si>
    <t>ELEMENTO ESPUMA 492889 / 004148 B.S</t>
  </si>
  <si>
    <t>ELEMENTO PAPEL 491384 B.S</t>
  </si>
  <si>
    <t>ELEMENTO PAPEL 494511/494511S B.S</t>
  </si>
  <si>
    <t>ELEMENTO PAPEL 494586/497725 B.S</t>
  </si>
  <si>
    <t>ELEMENTO RF 271466 / 004109 ESPUMA B.S</t>
  </si>
  <si>
    <t>ELEMENTO RF 396424/396424S B.S</t>
  </si>
  <si>
    <t>ELEMENTO RF 710268 ESPUMA B.S</t>
  </si>
  <si>
    <t>ELEVADOR/ESTABILIZADOR EV 1500  E</t>
  </si>
  <si>
    <t>ELEVADOR/ESTABILIZADOR EV2000E</t>
  </si>
  <si>
    <t>ELEVADOR/ESTABILIZADOR 3000 W 110V</t>
  </si>
  <si>
    <t>EMBUDO METALICO</t>
  </si>
  <si>
    <t>EMBUDO PLASTICO</t>
  </si>
  <si>
    <t>EMPAQUE CULATA REF. 698717 B.S</t>
  </si>
  <si>
    <t>EMPAQUE CULATA RF 271866  B.S</t>
  </si>
  <si>
    <t>EMPAQUE DE CAUCHO # 4 X 100 MTS</t>
  </si>
  <si>
    <t>EMPAQUE MOTOR REF. 491999 B.S</t>
  </si>
  <si>
    <t>EMPAQUE MOTOR REF. 496865 B.S</t>
  </si>
  <si>
    <t>EMPAQUE PISTOLA SPRAYIT</t>
  </si>
  <si>
    <t>EMPAQUE RF 272067 CULATA B.S</t>
  </si>
  <si>
    <t>EMPAQUE RF 272157/272157S B.S</t>
  </si>
  <si>
    <t>EMPAQUE RF 272167 CULATA B.S</t>
  </si>
  <si>
    <t>EMPAQUET. RF 299719 MOTOR B.S</t>
  </si>
  <si>
    <t>EMPAQUET. RF 397144/495602 MOT. B.S</t>
  </si>
  <si>
    <t>EMPAQUET. RF 492653 MOT. B.S</t>
  </si>
  <si>
    <t>EMPAQUET. RF 495603 B.S</t>
  </si>
  <si>
    <t>EMPAQUET. RF 495661 MOTOR B.S</t>
  </si>
  <si>
    <t>EMPAQUET. RF 497070 MOTOR B.S</t>
  </si>
  <si>
    <t>EMPAQUET. RF 715032 MOTOR B.S</t>
  </si>
  <si>
    <t>EMULSION ASFALTICA FIBERGLAS 1 GAL 25063</t>
  </si>
  <si>
    <t>EMULSION ASFALTICA FIBERGLAS 5 GAL 25060</t>
  </si>
  <si>
    <t>EMULSION ASFALTICA SIKA 18 KLS (815048)</t>
  </si>
  <si>
    <t>EMULSION ASFALTICA SIKA 3.5 KLS (815007)</t>
  </si>
  <si>
    <t>ENCENDEDOR ACETILENO</t>
  </si>
  <si>
    <t>ENCH ALFA ECOCER AZUL CIELO 20 X 20</t>
  </si>
  <si>
    <t>ENCH ALFA ECOCER CREMA 20 X 20</t>
  </si>
  <si>
    <t>ENCH ALFA ECOCER VERDE 20 X 20</t>
  </si>
  <si>
    <t>ENCH CORN ALGECIRAS BEIG 30 X 45 X 1.5 M</t>
  </si>
  <si>
    <t>ENCH CORON BLEND AZUL 25 X 43 X 1.29 M2</t>
  </si>
  <si>
    <t>ENCH CORON ESTR ECO BLANCO 30 X 60 X 1.08 M</t>
  </si>
  <si>
    <t>ENCH CORON FACHALETA 30.5 X 43.5 X 1.06</t>
  </si>
  <si>
    <t>ENCH CORON JAYA BCO 20.5 X 30.5 X 2.25 MTS</t>
  </si>
  <si>
    <t>ENCH CORON JAYA BCO 25 X 35 X 2 MTS</t>
  </si>
  <si>
    <t>ENCH CORON NATAL BEIGE 20 X 20</t>
  </si>
  <si>
    <t>ENCH CORON NATAL BLANCO 20 X 20 X 1.51</t>
  </si>
  <si>
    <t>ENCH CORON NATAL VERDE 20 X 20</t>
  </si>
  <si>
    <t>ENCH CORON OCEANO AZUL 43X25X1,32 M</t>
  </si>
  <si>
    <t>ENCH CORON OCEANO BEIGE 25 X 43 X 1.29 M</t>
  </si>
  <si>
    <t>ENCH CORON SALVAD BEIGE 30 X 60 X 1.08 M</t>
  </si>
  <si>
    <t>ENCH CORON TEJARES BEIGE 28.7X57.5 X 1.15 M</t>
  </si>
  <si>
    <t>ENCH CORONA  ADARE BEIGE 30 X 60 X 1,08 MTS</t>
  </si>
  <si>
    <t>ENCH CORONA  ADRIATICO 20,5X20,5X1,51 MTS</t>
  </si>
  <si>
    <t>ENCH CORONA ALPINO BLANCO 30X60 1.08M</t>
  </si>
  <si>
    <t>ENCHAPE ALFA BLANCO 30 X 30 1,86 MTS</t>
  </si>
  <si>
    <t>ENCHAPE BLANCO 20.3 X 30.5 ALFA</t>
  </si>
  <si>
    <t>ENCHUFE C. P/T CODELCA</t>
  </si>
  <si>
    <t>ENCHUFE C. P/T FULGORE FU0415</t>
  </si>
  <si>
    <t>ENCHUFE C TRIF. 20A CODELCA</t>
  </si>
  <si>
    <t>ENCHUFE CAUCHO CODELCA</t>
  </si>
  <si>
    <t>ENCHUFE CONV. REDONDO/PLANO</t>
  </si>
  <si>
    <t>ENCHUFE CONVERTIBLE P/T</t>
  </si>
  <si>
    <t>ENCHUFE C.P/T CODELCA</t>
  </si>
  <si>
    <t>ENCHUFE P/TOMA CARITA CHINA</t>
  </si>
  <si>
    <t>ENCHUFE P/TR 20 A CODELCA</t>
  </si>
  <si>
    <t>ENCHUFE SEGURIDAD 20 A CODELCA</t>
  </si>
  <si>
    <t>ENCHUFE SEGURIDAD 2611 BIPOLAR LEVITON</t>
  </si>
  <si>
    <t>ENCHUFE SEGURIDAD 2711 TRIPOLAR LEVITON</t>
  </si>
  <si>
    <t>ENCHUFE TRIF. 50A CODELCA</t>
  </si>
  <si>
    <t xml:space="preserve">ENGRAPADORA STANLEY TR 150 </t>
  </si>
  <si>
    <t>ENGRAPADORA T/LIVIANO STANLEY TR 40</t>
  </si>
  <si>
    <t>ENGRAPADORA T/LIVIANO STANLEY TR 45</t>
  </si>
  <si>
    <t>ENGRAZADORA DISCOVER</t>
  </si>
  <si>
    <t>ENGRAZADORA INGCO 400C/14OZ T/PESADO GRG015001</t>
  </si>
  <si>
    <t>ENGRAZADORA PRESOL</t>
  </si>
  <si>
    <t>EQUIPO INVERSOR ARWELD 200 AMP LINC</t>
  </si>
  <si>
    <t>EQUIPO SOLD. ELITE ARC 160 110V - 220V</t>
  </si>
  <si>
    <t>EQUIPO SOLD. ELITE ARC 180 A 110/220V</t>
  </si>
  <si>
    <t>EQUIPO SOLD INVERSOR  TIG 9250 NEXT 250</t>
  </si>
  <si>
    <t>EQUIPO SOLD INVERSOR NEXT 200A 110-220</t>
  </si>
  <si>
    <t>EQUIPO SOLD INVERSOR NEXT 250A 220V</t>
  </si>
  <si>
    <t>EQUIPO SOLD INVERSOR NEXT 280A 220V</t>
  </si>
  <si>
    <t>EQUIPO SOLD INVERSOR 60-125-110V DISCOVE</t>
  </si>
  <si>
    <t>EQUIPO SOLD. JOURNEYMAN VICTOR</t>
  </si>
  <si>
    <t>EQUIPO SOLD. LINCOL RX 330 AC/DC</t>
  </si>
  <si>
    <t>EQUIPO SOLD. LINCOLN 225AC/DC</t>
  </si>
  <si>
    <t>EQUIPO SOLD. LINCON 225 AC</t>
  </si>
  <si>
    <t>EQUIPO SOLD. SOLTER 200A PROF 220V</t>
  </si>
  <si>
    <t>ESCALERA AL. GATO TIJERA 4 PASOS T/AZUL</t>
  </si>
  <si>
    <t>ESCALERA AL. GATO TIJERA 5 PASOS T/AZUL</t>
  </si>
  <si>
    <t>ESCALERA AL. PLATAFORMA 1.5 MTRS</t>
  </si>
  <si>
    <t>ESCALERA AL. PLATAFORMA 3MTRS</t>
  </si>
  <si>
    <t>ESCALERA AL. TIJERA  3 PASOS</t>
  </si>
  <si>
    <t>ESCALERA AL. TIJERA  4 PASOS</t>
  </si>
  <si>
    <t>ESCALERA AL. TIJERA  5 PASOS</t>
  </si>
  <si>
    <t>ESCALERA AL. TIJERA  6 PASOS</t>
  </si>
  <si>
    <t>ESCALERA AL. TIJERA  8 PASOS</t>
  </si>
  <si>
    <t>ESCALERA AL. TIJERA 10 PASOS</t>
  </si>
  <si>
    <t>ESCALERA AL. TIJERA 10 PASOS INDUSTRIAL</t>
  </si>
  <si>
    <t>ESCALERA AL. TIJERA 5 PASOS INDUSTRIAL</t>
  </si>
  <si>
    <t>ESCALERA DE EXTENCION FV 24 PELDAÑ WORKER</t>
  </si>
  <si>
    <t>ESCALERA EXT 8.6 MTS EF8.6 FIBRA VIDRIO</t>
  </si>
  <si>
    <t>ESCALERA EXTENSION 10MT FIBRA V DOS CUER</t>
  </si>
  <si>
    <t>ESCALERA MULTIPROPOSITO DTH 03</t>
  </si>
  <si>
    <t>ESCALERA TIJERA EN FIBRA 0.90</t>
  </si>
  <si>
    <t>ESCALERA TIJERA 1.5MTR EN FIBRA</t>
  </si>
  <si>
    <t>ESCALERA TIJERA 6 PIES P/ALUMINIO</t>
  </si>
  <si>
    <t xml:space="preserve">ESCALERA TIPO BANCO 2 PASOS </t>
  </si>
  <si>
    <t>ESCALERA TIPO TIJERA 4 MTS PASOS F/V</t>
  </si>
  <si>
    <t>ESCALERA TIPO TIJERA 8  PASOS F/V</t>
  </si>
  <si>
    <t>ESCOBA PLASTICA DALIA GRANDE</t>
  </si>
  <si>
    <t>ESCOBA PLASTICA FULLER REF. 224 C/C</t>
  </si>
  <si>
    <t>ESCOBA PLASTICA FULLER REF. 228 C/C</t>
  </si>
  <si>
    <t>ESCOBA PLASTICA FULLER SUAVE GIRASOL SIN /C</t>
  </si>
  <si>
    <t>ESCOBA PLASTICA FULLER TURQUESA/ORQUIDEA C/C 2054</t>
  </si>
  <si>
    <t>ESCOBILLAS PULIDORA</t>
  </si>
  <si>
    <t>ESCOBON PLASTICO FULLER REF. 1602 S/C</t>
  </si>
  <si>
    <t>ESCOFINA LATONERIA 14</t>
  </si>
  <si>
    <t>ESCRITORIO EN MADERA USADOS</t>
  </si>
  <si>
    <t>ESCUADRA NIVEL 12 STANLEY 46012</t>
  </si>
  <si>
    <t>ESCUADRA SPICTOOLS 12"</t>
  </si>
  <si>
    <t>ESCUADRA STANLEY  8 THRITY 46038</t>
  </si>
  <si>
    <t>ESCUADRA STANLEY COMBINACION 12" 46028</t>
  </si>
  <si>
    <t>ESCUADRA STANLEY 10 PROF. 46534</t>
  </si>
  <si>
    <t>ESCUADRA STANLEY 10 THRIFTY 46039</t>
  </si>
  <si>
    <t>ESCUADRA STANLEY 12 PROF. 46536</t>
  </si>
  <si>
    <t>ESCUADRA STANLEY 12" THRIFTY 46040</t>
  </si>
  <si>
    <t>ESCUADRA STANLEY 24 45600</t>
  </si>
  <si>
    <t>ESGRAFIADOS GRANIPLAS PINTUCO 300K COLOR</t>
  </si>
  <si>
    <t>ESLINGA AJUSTABLE RF 901792 1.8 MT C/G</t>
  </si>
  <si>
    <t>ESLINGA C/AMORTIGUADOR IMPACTO 3/4 HERGO</t>
  </si>
  <si>
    <t>ESLINGA C/AMORTIGUADOR IMPACTO 3/4 STEELPRO 841</t>
  </si>
  <si>
    <t>ESLINGA DOBLE C/AMORTIGUADOR IMPACTO HERGO</t>
  </si>
  <si>
    <t>ESLINGA DOBLE C/AMORTIGUADOR IMPACTO 3/4 STEELPRO 842</t>
  </si>
  <si>
    <t>ESLINGA SENCILLA 3/4 STEELPRO 500843</t>
  </si>
  <si>
    <t>ESMERIL BANCO BENCHE 1 HP X 10"</t>
  </si>
  <si>
    <t>ESMERIL BANCO DEWALT 5/8 HP X 6" REF 752</t>
  </si>
  <si>
    <t>ESMERIL BANCO DEWALT 5/8 HP X 8" REF 758</t>
  </si>
  <si>
    <t>ESMERIL BANCO DISCOVER 1/2 HP X 6" T/PES</t>
  </si>
  <si>
    <t>ESMERIL BANCO INGCO 6" 150W UBG61502</t>
  </si>
  <si>
    <t>ESMERIL BANCO INGCO 8" 350W UB83502</t>
  </si>
  <si>
    <t>ESMERIL BANCO MAKITA 6 601 + PUL 4530</t>
  </si>
  <si>
    <t>ESMERIL DE BANCO TOOLCRAFT 6" 1/3 HP TC 1963</t>
  </si>
  <si>
    <t>ESPATULA CONSTRURAMA 3"</t>
  </si>
  <si>
    <t>ESPATULA GAVILA 3" M/MADERA</t>
  </si>
  <si>
    <t>ESPATULA HERRAGRO 2" M/MADERA RIGIDA</t>
  </si>
  <si>
    <t>ESPATULA HERRAGRO 4"</t>
  </si>
  <si>
    <t>ESPATULA HERRAGRO 4" M/MADERA FLEXIBLE/RIGIDA</t>
  </si>
  <si>
    <t>ESPATULA INGCO 2,5" HPUT08060</t>
  </si>
  <si>
    <t>ESPATULA INGCO 3" HPT08080</t>
  </si>
  <si>
    <t>ESPATULA INGCO 4" HPUT08100</t>
  </si>
  <si>
    <t>ESPATULA LUFKIN 2" M/PLASTICO</t>
  </si>
  <si>
    <t>ESPATULA METALICA MANGO DE MADERA 8"</t>
  </si>
  <si>
    <t>ESPATULA METALICA PROFESIONAL GOYA</t>
  </si>
  <si>
    <t>ESPATULA PLASTICA</t>
  </si>
  <si>
    <t>ESPATULA PLASTICA GOYA</t>
  </si>
  <si>
    <t>ESPATULA ROTTER 2" MANGO PLASTICO</t>
  </si>
  <si>
    <t>ESPATULA STANLEY 2 COLLINS 28081</t>
  </si>
  <si>
    <t>ESPATULA STANLEY 2 1/2 COLLINS</t>
  </si>
  <si>
    <t>ESPATULA STANLEY 3" 28023</t>
  </si>
  <si>
    <t>ESPATULA STANLEY 4" 28024</t>
  </si>
  <si>
    <t>ESPONJILLA DOBLE X 3 UN</t>
  </si>
  <si>
    <t>ESQUINERO BLANCO</t>
  </si>
  <si>
    <t>ESQUINERO PERFORADO BLANCO</t>
  </si>
  <si>
    <t>ESTABILIZADOR EV-1000 MAGON</t>
  </si>
  <si>
    <t>ESTABILIZADOR EV-1500 MAGON</t>
  </si>
  <si>
    <t>ESTABILIZADOR EV-2000 MAGON</t>
  </si>
  <si>
    <t>ESTABILIZADOR EV-3000</t>
  </si>
  <si>
    <t>ESTABILIZADOR MAGOM POWER 8</t>
  </si>
  <si>
    <t xml:space="preserve">ESTACA DE MADERA 30CMT 5CM </t>
  </si>
  <si>
    <t>ESTACA MADERA  2 X 2 X 24"</t>
  </si>
  <si>
    <t>ESTACA MADERA 3CMX3CM X 1MTS</t>
  </si>
  <si>
    <t xml:space="preserve">ESTANTERIA CANTILIVER DOBLE  H =2,5 </t>
  </si>
  <si>
    <t>ESTANTERIA 30 X 90</t>
  </si>
  <si>
    <t>ESTARTES 20 F-2</t>
  </si>
  <si>
    <t>ESTARTES 40</t>
  </si>
  <si>
    <t>ESTETOSCOPIO PARA MECANICA</t>
  </si>
  <si>
    <t>ESTIBA PLASTICA 1.20 X 1.0 MT</t>
  </si>
  <si>
    <t>ESTIBADORA GATO PATIN 2,5 TN</t>
  </si>
  <si>
    <t>ESTIBADORA GATO PATIN 2.5 TON TC4391</t>
  </si>
  <si>
    <t>ESTIBAS DE MADERA 120X100X15</t>
  </si>
  <si>
    <t>ESTOPA</t>
  </si>
  <si>
    <t>ESTRUCTURA METALICA 2-1/2 K-14 TIPO EST</t>
  </si>
  <si>
    <t>ESTUCO ESTUC PLASTIC X 30 KL CORON</t>
  </si>
  <si>
    <t>ESTUCO ESTUCOR LISTO X 25 KLS CORONA</t>
  </si>
  <si>
    <t>ESTUCO ESTUCOR PLASTICO GALON CORONA</t>
  </si>
  <si>
    <t>ESTUCO MASILLA PROF INT PANELTEC CORONA</t>
  </si>
  <si>
    <t>ESTUCO MASTIC PINTUCO BCO X 27 KL 18070</t>
  </si>
  <si>
    <t>ESTUCO PROF INTERIOR PINTUCO 17060 30 KL</t>
  </si>
  <si>
    <t>ESTUCO PROF INT/EXT PINTUCO 17090 X 30 K</t>
  </si>
  <si>
    <t>ESTUCO TEX - JOINT ACABADO X 5.7 KL CORONA 13111</t>
  </si>
  <si>
    <t>ESTUCO TEX - JOINT JUNTAS X 4.4 KL CORONA 13001</t>
  </si>
  <si>
    <t>ESTUFA ELECTRICA  110 - 2 PUESTOS</t>
  </si>
  <si>
    <t>EXTENS ELECT 30 MTS USA X 100 FT</t>
  </si>
  <si>
    <t>EXTENSION ELECT 15 MTS X 2X14 FULGORE FP0155</t>
  </si>
  <si>
    <t>EXTENSION ELECT 8 MT X 2X14 FULGORE FP0154</t>
  </si>
  <si>
    <t>EXTENSION ELECTRICA 15MTS USA</t>
  </si>
  <si>
    <t>EXTENSION ELECTRICA 30 MTS USA X 100 FT</t>
  </si>
  <si>
    <t>EXTENSION ELECTRICA 30MTS USA X 100FT</t>
  </si>
  <si>
    <t>EXTENSION ELECTRICA 7.5MTS USA</t>
  </si>
  <si>
    <t>EXTENSION STANLEY 1/2" X 10"</t>
  </si>
  <si>
    <t>EXTENSION STANLEY 1/2" X 2 1/2" 86406</t>
  </si>
  <si>
    <t>EXTENSION STANLEY 1/2" X 5"</t>
  </si>
  <si>
    <t>EXTENSION STANLEY 3/4" X 4"  89306</t>
  </si>
  <si>
    <t>EXTENSION STANLEY 3/8" X 3"</t>
  </si>
  <si>
    <t>EXTENSOR COLEMPAQUES CILINDRICO VERDE</t>
  </si>
  <si>
    <t>EXTINTOR DE 123 SOLKAFLAM</t>
  </si>
  <si>
    <t>EXTINTOR PQS 20 LBS ABC</t>
  </si>
  <si>
    <t>EXTRACTOR AIRE 10</t>
  </si>
  <si>
    <t>EXTRACTOR AIRE 12</t>
  </si>
  <si>
    <t>EXTRACTOR AIRE 14"</t>
  </si>
  <si>
    <t>EXTRACTOR AIRE 17" MONOFASICO</t>
  </si>
  <si>
    <t>EXTRACTOR AIRE 18</t>
  </si>
  <si>
    <t>EXTRACTOR AIRE 4"</t>
  </si>
  <si>
    <t>EXTRACTOR AIRE 6"</t>
  </si>
  <si>
    <t>EXTRACTOR AIRE 8</t>
  </si>
  <si>
    <t>EXTRACTOR POLEA 455 3 PATAS 8</t>
  </si>
  <si>
    <t>FACE LATERJ-45 1 PUESTO POWEST</t>
  </si>
  <si>
    <t>FACHALETA  ESTOARAQUES 7 X 25  CASA BLAN</t>
  </si>
  <si>
    <t>FACHALETA TOLEDO CORCHO CORAL</t>
  </si>
  <si>
    <t>FACHALETA TOLEDO CORCHO ESFUMADO 57UX MT</t>
  </si>
  <si>
    <t>FACHALETA TOLEDO LISO</t>
  </si>
  <si>
    <t>FALSA ESCUADRA STANLEY 8" REF 46830</t>
  </si>
  <si>
    <t>FERTILIZANTE AGROCAFE  X BULTOS</t>
  </si>
  <si>
    <t>FERTILIZANTE FOLIAR X GALON</t>
  </si>
  <si>
    <t>FIBRA DE VIDRIO</t>
  </si>
  <si>
    <t>FIBRO DISCO BOSCH Nª 80</t>
  </si>
  <si>
    <t>FIJA PLUS  X 2 KLS</t>
  </si>
  <si>
    <t>FILTRO COMBUSTIBLE FS 450</t>
  </si>
  <si>
    <t>FILTRO DE  AIRE HUSQVARNA</t>
  </si>
  <si>
    <t>FILTRO DE AIRE GUADAÑA STHIL 450</t>
  </si>
  <si>
    <t>FILTRO ELEMENTO PRIMARIO MTX 70</t>
  </si>
  <si>
    <t>FILTRO EN Y 3"</t>
  </si>
  <si>
    <t>FILTRO HF EN Y  3"</t>
  </si>
  <si>
    <t>FILTRO MALLA 1"  X 200MESH</t>
  </si>
  <si>
    <t>FILTRO RF 298090 PLAST. B.S</t>
  </si>
  <si>
    <t>FILTRO RF 392368 AIRE B.S</t>
  </si>
  <si>
    <t>FILTRO RF 396397 AIRE B.S</t>
  </si>
  <si>
    <t>FILTRO RF 399810 AIRE B.S</t>
  </si>
  <si>
    <t>FLANCHE A/CARBON 3"</t>
  </si>
  <si>
    <t>FLANCHE ACERO 1 1/2"</t>
  </si>
  <si>
    <t>FLANCHE P/ TANQUE 1/2" LARGO AGROFER</t>
  </si>
  <si>
    <t>FLANCHE P/TANQUE 1" CORTO AGROFER</t>
  </si>
  <si>
    <t>FLANCHE P/TANQUE 1" LARGO AGROFER</t>
  </si>
  <si>
    <t>FLETE</t>
  </si>
  <si>
    <t>FLETE PAGADO A TRANSPORTADORA</t>
  </si>
  <si>
    <t>FLOTACANAL DE 48" (ADAPT Y DOS TUBOS)</t>
  </si>
  <si>
    <t>FLOTADOR ELECTRICO MAC T-80</t>
  </si>
  <si>
    <t>FLOTADOR ELECTRICO MAC 3 KEY</t>
  </si>
  <si>
    <t>FLOTADOR ELECTRICO 110/220 V 15(4) A VIY</t>
  </si>
  <si>
    <t>FLOTADOR PARA BEBEDERO</t>
  </si>
  <si>
    <t>FLUXOMETRO RF 70700-70710</t>
  </si>
  <si>
    <t>FORMON BRASIL  3/4</t>
  </si>
  <si>
    <t>FORMON BRASIL  5/8</t>
  </si>
  <si>
    <t>FORMON GURBIO 1/2</t>
  </si>
  <si>
    <t>FORMON INGCO 1" HWC0825</t>
  </si>
  <si>
    <t>FORMON INGCO 1/2" HWC0812</t>
  </si>
  <si>
    <t>FORMON INGCO 3/4" HWC0819</t>
  </si>
  <si>
    <t>FORMON KOALA 3/4</t>
  </si>
  <si>
    <t>FORMON KOALA 5/8</t>
  </si>
  <si>
    <t>FORMON STANLEY  3/4 16111</t>
  </si>
  <si>
    <t>FORMON STANLEY  5/8 16110</t>
  </si>
  <si>
    <t>FORMON STANLEY  7/8</t>
  </si>
  <si>
    <t>FORMON STANLEY 1 1/4</t>
  </si>
  <si>
    <t>FORMON STANLEY 1" 16115</t>
  </si>
  <si>
    <t>FORRO IMPERMEABLE PARA WINCHE</t>
  </si>
  <si>
    <t xml:space="preserve">FOTOCELDA  </t>
  </si>
  <si>
    <t>FOTOCELDA FISCHER 1000</t>
  </si>
  <si>
    <t>FRESA ESC HSS 1/2"</t>
  </si>
  <si>
    <t>FRESA ESC HSS 1/4"</t>
  </si>
  <si>
    <t>FRESA ESC HSS 3/16"</t>
  </si>
  <si>
    <t>FRESA ESC HSS 3/8"</t>
  </si>
  <si>
    <t>FRESA ESC HSS 5/16"</t>
  </si>
  <si>
    <t>FRESA ESC HSS 5/32"</t>
  </si>
  <si>
    <t>FRESCASA CON PAPEL 600X48X3 1/2 (18.58MT</t>
  </si>
  <si>
    <t>FRESCASA ECO. 7.5MX1.2MX3.5" (9MT2)</t>
  </si>
  <si>
    <t>FUMIGADORA HERRAGRO MANUAL 2 LTS</t>
  </si>
  <si>
    <t>FUMIGADORA HERRAGRO MANUAL 8 LTS</t>
  </si>
  <si>
    <t>FUMIGADORA HERRAGRO PLAST ULTRA 43218120</t>
  </si>
  <si>
    <t>FUMIGADORA HERRAGRO TOMSON PLAST 43218320</t>
  </si>
  <si>
    <t>FUMIGADORA MITSUBISHI 2T 25.6 CC</t>
  </si>
  <si>
    <t>FUNDA MACHETILLA 18</t>
  </si>
  <si>
    <t>FUNDA MACHETILLA 20</t>
  </si>
  <si>
    <t>FUNDA RULA 24</t>
  </si>
  <si>
    <t>FUNDENTE ALUMINIO</t>
  </si>
  <si>
    <t>FUNDENTE BRONCE X 1 LB.</t>
  </si>
  <si>
    <t>FUNDENTE PLATA 1/2 LB.</t>
  </si>
  <si>
    <t>FUSIBLE CILINDRICO 1 AMP</t>
  </si>
  <si>
    <t>FUSIBLE ENCAPS EN PORCELANA 25 AM 13200</t>
  </si>
  <si>
    <t>FUSIBLE ENCAPSULADO PORC 25 AMP DE 13200 VOLT</t>
  </si>
  <si>
    <t>FUSIBLE RF 300010  6 AM SIEMENS</t>
  </si>
  <si>
    <t>FUSIBLE RF 300011 10 AM SIEMENS</t>
  </si>
  <si>
    <t>FUSIBLE SOGA 30 AMP</t>
  </si>
  <si>
    <t>FUSIBLE SOGA 30 AMP STAVOL</t>
  </si>
  <si>
    <t>FUSIBLE SOGA 40 AMP</t>
  </si>
  <si>
    <t>FUSIBLE SOGA 40 AMP  STAVOL</t>
  </si>
  <si>
    <t>GABINETE 60 X 40 - 25</t>
  </si>
  <si>
    <t>GAFA CLARA  ANTIFOG PATA CURVA FIJA  AL-159</t>
  </si>
  <si>
    <t xml:space="preserve">GAFA CLARA  XV 100 UVEX </t>
  </si>
  <si>
    <t>GAFA CLARA ANTIFOG BLACK PANTHER GB-9302</t>
  </si>
  <si>
    <t>GAFA CLARA KLEENGUARD V-10</t>
  </si>
  <si>
    <t>GAFA CLARA KP101 KRYPTON</t>
  </si>
  <si>
    <t>GAFA CLARA LINTECH Z87</t>
  </si>
  <si>
    <t>GAFA CLARA SPY STEELPRO</t>
  </si>
  <si>
    <t>GAFA OSCURA ANTIFOG BLACK PANTHER AL-159</t>
  </si>
  <si>
    <t>GAFA OSCURA BLACK PANTHER</t>
  </si>
  <si>
    <t>GAFA OSCURA CREWS BLACK TK-122</t>
  </si>
  <si>
    <t>GAFA OSCURA ELEMENT</t>
  </si>
  <si>
    <t>GAFA OSCURA KP 102 KRYPTON</t>
  </si>
  <si>
    <t>GAFA OSCURA LINKTECH Z87</t>
  </si>
  <si>
    <t>GAFA OSCURA LINTECH</t>
  </si>
  <si>
    <t>GAFA OSCURA SPY STEELPRO</t>
  </si>
  <si>
    <t>GAFA OSCURA WELLDONE</t>
  </si>
  <si>
    <t>GALAPAGO H.  2 X  1/2</t>
  </si>
  <si>
    <t>GALAPAGO H.  2 X 1</t>
  </si>
  <si>
    <t>GALAPAGO H.  3 X  1/2</t>
  </si>
  <si>
    <t>GALAPAGO H.  3 X  3/4</t>
  </si>
  <si>
    <t>GALAPAGO H.  3 X 1</t>
  </si>
  <si>
    <t>GALAPAGO H.  4 X  1/2</t>
  </si>
  <si>
    <t>GALAPAGO H.  4 X  3/4</t>
  </si>
  <si>
    <t>GALAPAGO H.  4 X 1</t>
  </si>
  <si>
    <t>GALAPAGO H.  6 X  1/2</t>
  </si>
  <si>
    <t>GALAPAGO H.  6 X  3/4</t>
  </si>
  <si>
    <t>GALAPAGO H.  6 X 1</t>
  </si>
  <si>
    <t>GALAPAGO H.  8 X 1 1/2</t>
  </si>
  <si>
    <t>GALLETA PLAFON</t>
  </si>
  <si>
    <t>GALLETA REDONDA</t>
  </si>
  <si>
    <t>GALLETA 2 X 4</t>
  </si>
  <si>
    <t>GALON ALUMOL</t>
  </si>
  <si>
    <t>GALON IGASOL</t>
  </si>
  <si>
    <t>GALONES DE PINTURA ANTOCORROSIVA BLANCO</t>
  </si>
  <si>
    <t>GALONES DE THINNER</t>
  </si>
  <si>
    <t>GANCHO CARGA 1 TN 5/8"</t>
  </si>
  <si>
    <t>GANCHO CARGA 5 TONELADAS</t>
  </si>
  <si>
    <t>GANCHO CARGA 500 KLS (5/16)</t>
  </si>
  <si>
    <t>GANCHO CARGA 750 KLS (3/8)</t>
  </si>
  <si>
    <t>GANCHO ETERNIT</t>
  </si>
  <si>
    <t>GANCHO ETERNIT 55 MM</t>
  </si>
  <si>
    <t>GANCHO GALV. 4.7 MM X 25 CMS  AJOVER</t>
  </si>
  <si>
    <t>GANCHO HAMACA HIERRO</t>
  </si>
  <si>
    <t>GANCHO HAMACA PARA EMPOT NIQUELADO</t>
  </si>
  <si>
    <t>GANCHO MOSQUETON GRANDE</t>
  </si>
  <si>
    <t>GANCHOS PARA TEJAS MASTERMIL</t>
  </si>
  <si>
    <t>GARRAFA  5 GLS E/CA KIKO</t>
  </si>
  <si>
    <t>GARRAFA 1 GALON CTE.</t>
  </si>
  <si>
    <t>GAS PROPANO</t>
  </si>
  <si>
    <t>GATO BOTELLA INGCO 2 TON HBJ202</t>
  </si>
  <si>
    <t>GATO BOTELLA INGCO 6 TN HBJ602</t>
  </si>
  <si>
    <t>GATO HIDRAULICO 12 TON. MEGA</t>
  </si>
  <si>
    <t>GATO HIDRAULICO 2 RANGER</t>
  </si>
  <si>
    <t>GATO HIDRAULICO 3 TON. MEGA</t>
  </si>
  <si>
    <t>GATO HIDRAULICO 6 TN BIG RED</t>
  </si>
  <si>
    <t xml:space="preserve">GATO HIRAULICO 10 TN </t>
  </si>
  <si>
    <t>GATO PARA GABINETE 80N</t>
  </si>
  <si>
    <t>GATO TIPO ZORRA INGCO 2 TN HFJ201</t>
  </si>
  <si>
    <t>G&amp;E ADAPTADOR AL MANGO ELIMINATOR</t>
  </si>
  <si>
    <t>G&amp;E CONECTOR AL CEPILLO</t>
  </si>
  <si>
    <t>GEODREN PLANAR PAVCO ANCHO 0.5 M</t>
  </si>
  <si>
    <t>GEODREN VIAL PAVCO TB 100 MM X 0.5 M</t>
  </si>
  <si>
    <t>GEODREN VIAL PAVCO TB 100 MM X 1.O M</t>
  </si>
  <si>
    <t>GEODREN VIAL PAVCO TB 100 MM X 2.0 M</t>
  </si>
  <si>
    <t>GEOTEXTIL NO TEJIDO 1600 S X 3.5 ML PAVC</t>
  </si>
  <si>
    <t>GEOTEXTIL NO TEJIDO 1600 X 3.5 ML PAVCO</t>
  </si>
  <si>
    <t>GEOTEXTIL NO TEJIDO 1800 ANCHO 3.5 X 150 X 525 M2 PAVCO</t>
  </si>
  <si>
    <t>GEOTEXTIL NO TEJIDO 2000 ANCHO 3.5 PAVCO</t>
  </si>
  <si>
    <t>GEOTEXTIL NO TEJIDO 2500 ANCHO 3.5 PAVCO</t>
  </si>
  <si>
    <t>GEOTEXTIL NO TEJIDO 3000 X 3.5 X 420 M2</t>
  </si>
  <si>
    <t>GEOTEXTIL NO TEJIDO 4000  ANCHO 3.5 X 130 ML PAVCO</t>
  </si>
  <si>
    <t>GEOTEXTIL NO TEJIDO1600 ANCHO 3.5 PAVCO</t>
  </si>
  <si>
    <t>GEOTEXTIL TEJIDO 2400 ANCHO 3.85 X 120 X 462 M2 PAVCO</t>
  </si>
  <si>
    <t>GORRA PAVA</t>
  </si>
  <si>
    <t>GOTERO MICROTUBO 4MM</t>
  </si>
  <si>
    <t>GOZNE  1/2</t>
  </si>
  <si>
    <t>GOZNE  3/4</t>
  </si>
  <si>
    <t>GOZNE  5/8</t>
  </si>
  <si>
    <t>GOZNE ALETA 2</t>
  </si>
  <si>
    <t>GOZNE ALETA 3</t>
  </si>
  <si>
    <t>GOZNE ALETA 5</t>
  </si>
  <si>
    <t>GRACERA CURVA  1/2  45</t>
  </si>
  <si>
    <t>GRACERA CURVA  1/2  90</t>
  </si>
  <si>
    <t>GRACERA CURVA  1/4 90</t>
  </si>
  <si>
    <t>GRACERA CURVA  3/8  45</t>
  </si>
  <si>
    <t>GRACERA CURVA  3/8  90</t>
  </si>
  <si>
    <t>GRACERA RECTA  1/4</t>
  </si>
  <si>
    <t>GRACERA RECTA  3/8</t>
  </si>
  <si>
    <t>GRACERA RECTA  5/16</t>
  </si>
  <si>
    <t>GRACERA RECTA LARGA 3/8"</t>
  </si>
  <si>
    <t>GRACERA SEMIC.  5/16  45</t>
  </si>
  <si>
    <t>GRACERA SEMIC.  5/16  90</t>
  </si>
  <si>
    <t>GRAFITO EN POLVO 18 GM DISCOVER</t>
  </si>
  <si>
    <t>GRANIPLAS BLANCO</t>
  </si>
  <si>
    <t>GRANITO BLANCO N. 1 X 40KLS</t>
  </si>
  <si>
    <t>GRANITO BLANCO N 2 X 40 KLS</t>
  </si>
  <si>
    <t>GRANITO BLANCO N. 2 X 40KLS</t>
  </si>
  <si>
    <t>GRANITO BLANCO N. 3 X 40KLS</t>
  </si>
  <si>
    <t>GRANITO NEGRO  N. 2 X 40 KLS</t>
  </si>
  <si>
    <t>GRAPA ALAMPUA 1 X 9  CUÑETE=25 KLS</t>
  </si>
  <si>
    <t>GRAPA ALAMPUA 1 X 9 X 1000 GMS CABALLO</t>
  </si>
  <si>
    <t>GRAPA ALAMPUA 1 X 9 X 25 KLS. PUMA</t>
  </si>
  <si>
    <t>GRAPA ALAMPUA 1X9 PUMA</t>
  </si>
  <si>
    <t>GRAPA COAXIAL RG 59 #6</t>
  </si>
  <si>
    <t>GRAPA COOPER WEL</t>
  </si>
  <si>
    <t>GRAPA COOPER WEL C/RETIE</t>
  </si>
  <si>
    <t>GRAPA PARA ENGRAPADORA 1/2 TRA 708 LARGA</t>
  </si>
  <si>
    <t>GRAPA PARA ENGRAPADORA 3/8 TRA 706 LARGA</t>
  </si>
  <si>
    <t>GRAPA PARA ENGRAPADORA 5/16 TRA 205T CORT</t>
  </si>
  <si>
    <t>GRAPA PARA ENGRAPADORA 5/16 TRA 705 LARG</t>
  </si>
  <si>
    <t>GRAPA PLASTICA</t>
  </si>
  <si>
    <t>GRAPA PRENSA HILOS 3 PERNOS</t>
  </si>
  <si>
    <t>GRAPA TIPO PISTOLA 6- 4/O</t>
  </si>
  <si>
    <t>GRAPA UNISTRUT 1"</t>
  </si>
  <si>
    <t>GRAPA UNISTRUT 1 1/4"</t>
  </si>
  <si>
    <t>GRAPA UNISTRUT 1.1/2</t>
  </si>
  <si>
    <t>GRAPA UNISTRUT 1/2</t>
  </si>
  <si>
    <t>GRAPA UNISTRUT 2</t>
  </si>
  <si>
    <t>GRAPA UNISTRUT 2 1/2"</t>
  </si>
  <si>
    <t>GRAPA UNISTRUT 3"</t>
  </si>
  <si>
    <t>GRAPA UNISTRUT 3/4</t>
  </si>
  <si>
    <t>GRAPA UNISTRUT 4"</t>
  </si>
  <si>
    <t>GRAPA UNISTRUT 6"</t>
  </si>
  <si>
    <t>GRASA MULTIPROPOSITO</t>
  </si>
  <si>
    <t>GRASA NORMAL</t>
  </si>
  <si>
    <t>GRASA PARA BROCAS MAKITA 4683-7</t>
  </si>
  <si>
    <t>GRASA TIPO RODAMIENTO GALX 4KIL</t>
  </si>
  <si>
    <t>GRATA COPA ENTORCHA 4 X 5/8 FECIN</t>
  </si>
  <si>
    <t>GRATA COPA TRENZADA 4 X 5/8 OSBORN</t>
  </si>
  <si>
    <t>GRATA COPA TRENZADA 5 X 5/8 FECIN</t>
  </si>
  <si>
    <t>GRATA COPA TRENZADA 5 X 5/8 JAZZ</t>
  </si>
  <si>
    <t>GRATA COPA 4 X 5/8 J</t>
  </si>
  <si>
    <t>GRATA COPA 4 X 5/8 JAZ</t>
  </si>
  <si>
    <t>GRATA COPA 5 X 5/8 FULLER</t>
  </si>
  <si>
    <t>GRATA COPA 5 X 5/8 JAZ</t>
  </si>
  <si>
    <t>GRATA PLANA COBRE 6 X 3/4 FECIN</t>
  </si>
  <si>
    <t>GRATA PLANA PULIMETAL A120 C/DUM</t>
  </si>
  <si>
    <t>GRATA PLANA PULIMETAL A36  C/DUM</t>
  </si>
  <si>
    <t>GRATA PLANA PULIMETAL A60 C/DUM</t>
  </si>
  <si>
    <t>GRATA PLANA PULIMETAL A80 C/DUM</t>
  </si>
  <si>
    <t>GRATA PLANA TRENZADA 4 1/2 X 5/8 FECIN</t>
  </si>
  <si>
    <t>GRATA PLANA TRENZADA 4 1/2 X 5/8 JAZZ</t>
  </si>
  <si>
    <t>GRATA PLANA TRENZADA 6 X 5/8</t>
  </si>
  <si>
    <t>GRATA PLANA TRENZADA 6 X 5/8 FECIN</t>
  </si>
  <si>
    <t>GRATA PLANA TRENZADA 7 X 5/8 FECIN</t>
  </si>
  <si>
    <t>GRATA PLANA 2 1/2"</t>
  </si>
  <si>
    <t>GRATA PLANA 6 X 1"</t>
  </si>
  <si>
    <t>GRAVA  DE 2"</t>
  </si>
  <si>
    <t>GRAVILA X METROS</t>
  </si>
  <si>
    <t>GRAVILLA CANTO RODADO DE 9" A 12"</t>
  </si>
  <si>
    <t>GRAVILLA EMPACADA X MTR</t>
  </si>
  <si>
    <t>GRAVILLA X METROS</t>
  </si>
  <si>
    <t>GRAVILLA X M3</t>
  </si>
  <si>
    <t>GRAVILLA 1" X METROS</t>
  </si>
  <si>
    <t>GRAVILLA 3/4" X METROS</t>
  </si>
  <si>
    <t>GRI. CARTUCHO CERAMICO IZQ REF 1469</t>
  </si>
  <si>
    <t>GRI. ESCUDO LVM RF 011605</t>
  </si>
  <si>
    <t>GRI. ESCUDO RF 1783</t>
  </si>
  <si>
    <t>GRI. FLUXOMETRO SANITARIO 70930 GRIVAL</t>
  </si>
  <si>
    <t>GRI. LAVAMANOS REF. 59113  VENTO</t>
  </si>
  <si>
    <t>GRI. LVMANOS RF AE 103 1 LLAVE GRIVAL</t>
  </si>
  <si>
    <t>GRI. MUEBLE ASIENTO BASIC BLANCO 86900</t>
  </si>
  <si>
    <t>GRI. MUEBLE COMODOR RED BLANCO 82900</t>
  </si>
  <si>
    <t>GRI. REPUESTO BOTON 38MM 02406</t>
  </si>
  <si>
    <t>GRI. SOSCO CONEXION LVM  93153</t>
  </si>
  <si>
    <t>GRI. VALVULA REGULACION METALICA 79731</t>
  </si>
  <si>
    <t>GRI. VASTAGO REF. 01127</t>
  </si>
  <si>
    <t>GRIF. LVM GRIVAL 60131</t>
  </si>
  <si>
    <t>GRIF. LVMS ANTIV REF 94712 GRIVAL</t>
  </si>
  <si>
    <t>GRIF. ORINAL ANTIV REF 94713 GRIVAL</t>
  </si>
  <si>
    <t>GRIF. ORINAL RF. 70302</t>
  </si>
  <si>
    <t>GRIF. ORINAL RF.70320  GRIVAL</t>
  </si>
  <si>
    <t>GRIF. SENSOR SANITARIO RF 100012 GRIVA</t>
  </si>
  <si>
    <t>GRIF. SN  EUROTEC</t>
  </si>
  <si>
    <t>GRIF. SN ECONOMICA I/GR.</t>
  </si>
  <si>
    <t>GRIF. SN RF 80631 GRI. 32MM</t>
  </si>
  <si>
    <t>GRIF. SN RF 80632 GRI. 26CM</t>
  </si>
  <si>
    <t>GRIFERIA ORINAL 70320</t>
  </si>
  <si>
    <t>GRILLETE  1/2  CROSBY 2 TN</t>
  </si>
  <si>
    <t>GRILLETE  3/4</t>
  </si>
  <si>
    <t>GRILLETE  5/8</t>
  </si>
  <si>
    <t>GRILLETE 3/4 CROSBY 4 TN</t>
  </si>
  <si>
    <t>GRILLETE 5/8 CROSBY 3 TN</t>
  </si>
  <si>
    <t>GRIVAL ACC REF 54694 PORTA ROLLO</t>
  </si>
  <si>
    <t>GRIVAL INCR ALUVIA KIT X 6 PZ AV600</t>
  </si>
  <si>
    <t>GRIVAL INCR RF 54600 NILO 6 PZ</t>
  </si>
  <si>
    <t>GRIVAL INCR RF 54602 ATTICA 6 PZ</t>
  </si>
  <si>
    <t>GRIVAL INCR RF 54603 RODANO 6 PZ</t>
  </si>
  <si>
    <t>GRIVAL INCR RF 54604 VALENCIA 6 PZ</t>
  </si>
  <si>
    <t>GRIVAL INCR SPAZI 7 PZ REF 67600666</t>
  </si>
  <si>
    <t>GRIVAL INCR TOALL ARGO REF 31730444</t>
  </si>
  <si>
    <t>GUADAÑADORA B&amp;S 41.5 CC BC 42-W</t>
  </si>
  <si>
    <t>GUADAÑADORA HONDA EJE FLEXIBLE DE-435-4T</t>
  </si>
  <si>
    <t>GUADAÑADORA HUSQVARNA  REF. 143 R</t>
  </si>
  <si>
    <t>GUADAÑADORA MAKITA 4T 4351UH 4 TIEMPOS</t>
  </si>
  <si>
    <t>GUADAÑADORA R &amp; S</t>
  </si>
  <si>
    <t>GUADAÑADORA R&amp;S</t>
  </si>
  <si>
    <t>GUADAÑADORA STHIL FS 280</t>
  </si>
  <si>
    <t>GUADAÑADORA STHIL FS 450</t>
  </si>
  <si>
    <t>GUADAÑADORA STHILL CORTA CET KA-85R</t>
  </si>
  <si>
    <t>GUANTE CORTO BAQ. - CARNAZA</t>
  </si>
  <si>
    <t>GUANTE CORTO CARNAZA</t>
  </si>
  <si>
    <t>GUANTE CORTO CARNAZA Y TELA CONSTRURAMA</t>
  </si>
  <si>
    <t>GUANTE DOMESTICO AMARILLO</t>
  </si>
  <si>
    <t>GUANTE EXCALIBUR ANTICORTE NIVEL 5</t>
  </si>
  <si>
    <t>GUANTE HERO CALOR Y ANTICORTE NIVEL 5</t>
  </si>
  <si>
    <t>GUANTE HYFLEX PROTECCION CORTE NIVEL 3 N.10</t>
  </si>
  <si>
    <t>GUANTE HYFLEX PROTECCION CORTE NIVEL 3 N.8</t>
  </si>
  <si>
    <t>GUANTE HYFLEX PROTECCION CORTE NIVEL 3 N.9</t>
  </si>
  <si>
    <t>GUANTE INDUSTRIAL CALIBRE 35</t>
  </si>
  <si>
    <t>GUANTE INDUSTRIAL C-35 X 21" EXTRALARGO LADECOL</t>
  </si>
  <si>
    <t>GUANTE LARGO BAQ. - CARNAZA  0.20 CMS</t>
  </si>
  <si>
    <t>GUANTE LARGO BAQ. - CARNAZA 0.15 CMS</t>
  </si>
  <si>
    <t>GUANTE LARGO CARNAZA 0.15 CMS</t>
  </si>
  <si>
    <t>GUANTE LARGO CARNAZA 0.20 CMS</t>
  </si>
  <si>
    <t>GUANTE MCR SAFETY NITRILO NEGRO</t>
  </si>
  <si>
    <t>GUANTE NAYLON/LATEX AZUL OVID 51</t>
  </si>
  <si>
    <t>GUANTE NITRILO AZUL G-40 KLEENGUARD</t>
  </si>
  <si>
    <t>GUANTE NITRILO GLADIO SOLVEX 13"</t>
  </si>
  <si>
    <t>GUANTE NITRILO JACKSON LARGO G80 #9</t>
  </si>
  <si>
    <t>GUANTE NITRILO NEGRO OVID 301 4121</t>
  </si>
  <si>
    <t>GUANTE POLIESTER/LATEX GRIS 9688</t>
  </si>
  <si>
    <t>GUANTE PREDATOR CORRUG FULL NITRILO 9761</t>
  </si>
  <si>
    <t>GUANTE PUNTOS POLIMEROS</t>
  </si>
  <si>
    <t>GUANTE SOLDAR SENCILLO ROJO</t>
  </si>
  <si>
    <t>GUANTE TIPO INGENIERO</t>
  </si>
  <si>
    <t xml:space="preserve">GUANTE TIPO INGENIERO </t>
  </si>
  <si>
    <t>GUANTE TIPO INGENIERO REFORZADO</t>
  </si>
  <si>
    <t>GUANTE VINILO X 100</t>
  </si>
  <si>
    <t>GUARDA CABO 1/2</t>
  </si>
  <si>
    <t>GUARDA CABO 3/4</t>
  </si>
  <si>
    <t>GUARDA CABO 5/8</t>
  </si>
  <si>
    <t>GUARDIAN AC. RF 398182 B.S</t>
  </si>
  <si>
    <t>GUASA PR  1/2</t>
  </si>
  <si>
    <t>GUASA PR  1/4  LB = 682</t>
  </si>
  <si>
    <t>GUASA PR  3/4</t>
  </si>
  <si>
    <t>GUASA PR  3/8  LB = 250</t>
  </si>
  <si>
    <t>GUASA PR  5/16 LB = 325</t>
  </si>
  <si>
    <t>GUASA PR  5/8  LB =  54</t>
  </si>
  <si>
    <t>GUASA PR  7/16 LB = 146</t>
  </si>
  <si>
    <t>GUASA PR  7/8  LB =  32</t>
  </si>
  <si>
    <t>GUASA PR  9/16 LB =  85</t>
  </si>
  <si>
    <t>GUASA PR 1</t>
  </si>
  <si>
    <t>GUAYA  ACERO 1/2" (6X19)</t>
  </si>
  <si>
    <t>GUAYA ACERO  1/2</t>
  </si>
  <si>
    <t>GUAYA ACERO  1/4</t>
  </si>
  <si>
    <t>GUAYA ACERO  1/4 (6X19)</t>
  </si>
  <si>
    <t>GUAYA ACERO  3/16 (6X19)</t>
  </si>
  <si>
    <t>GUAYA ACERO  3/8 (6X19)</t>
  </si>
  <si>
    <t>GUAYA ACERO  5/16 (6X19)</t>
  </si>
  <si>
    <t>GUAYA ACERO  5/8  (6X19)</t>
  </si>
  <si>
    <t>GUAYA ACERO 3/4  ALMA ACERO</t>
  </si>
  <si>
    <t>GUAYA GALV.  1/4 FORRADA</t>
  </si>
  <si>
    <t>GUAYA GALV.  1/8</t>
  </si>
  <si>
    <t>GUAYA GALV.  3/16</t>
  </si>
  <si>
    <t>GUAYA GALV. 1/16</t>
  </si>
  <si>
    <t>GUAYA GALV. 1/8 FORRADA</t>
  </si>
  <si>
    <t>GUAYA GALV. 3/16 FORRADA</t>
  </si>
  <si>
    <t>GUAYA GUADAÑA STHIL 450</t>
  </si>
  <si>
    <t>HACHA HERRAGRO 4 4310</t>
  </si>
  <si>
    <t>HACHUELA MULTIUSO HERRAGRO 1517-10</t>
  </si>
  <si>
    <t>HEBILLA BANDY 1/2</t>
  </si>
  <si>
    <t>HEBILLA BANDY 3/4</t>
  </si>
  <si>
    <t>HERBICIDA ESTELAR 480 X 5 GLN</t>
  </si>
  <si>
    <t>HERBICIDA PANZER</t>
  </si>
  <si>
    <t>HERBICIDA STELAR 1280 X 10 LITR</t>
  </si>
  <si>
    <t>HF CODO EXT LISO 10" X 45</t>
  </si>
  <si>
    <t>HF CODO HD B X B 3 X 90</t>
  </si>
  <si>
    <t>HF CODO 11. DE  4</t>
  </si>
  <si>
    <t>HF CODO 12" X 90</t>
  </si>
  <si>
    <t>HF CODO 22. DE  4</t>
  </si>
  <si>
    <t>HF CODO 22. DE  6</t>
  </si>
  <si>
    <t>HF CODO 3 X 11 AC</t>
  </si>
  <si>
    <t>HF CODO 8 X 45 PVC</t>
  </si>
  <si>
    <t>HF CODO 90. DE  2</t>
  </si>
  <si>
    <t>HF CODO 90. DE  3</t>
  </si>
  <si>
    <t>HF CRUZ  4 X 3</t>
  </si>
  <si>
    <t>HF CRUZ  6 X 6</t>
  </si>
  <si>
    <t>HF CRUZ  8 X 3</t>
  </si>
  <si>
    <t>HF CRUZ 4 X 2 AC</t>
  </si>
  <si>
    <t>HF CRUZ 6 X 3 AC</t>
  </si>
  <si>
    <t>HF HIDRANTES 3</t>
  </si>
  <si>
    <t>HF KIT EMPAQUE Y TORNILLOS BRIDA 2"</t>
  </si>
  <si>
    <t>HF KIT EMPAQUE Y TORNILLOS BRIDA 3"</t>
  </si>
  <si>
    <t>HF KIT EMPAQUE Y TORNILLOS BRIDA 4·</t>
  </si>
  <si>
    <t>HF REDUCCION  6 X 2</t>
  </si>
  <si>
    <t>HF REDUCCION EXT LISO 10" X 8"</t>
  </si>
  <si>
    <t>HF REDUCCION 10 X 6</t>
  </si>
  <si>
    <t>HF REDUCCION 14 X 16 AC</t>
  </si>
  <si>
    <t>HF REDUCCION 6 X 3</t>
  </si>
  <si>
    <t>HF REDUCCION 6 X 4</t>
  </si>
  <si>
    <t>HF REDUCCION 8 X 3</t>
  </si>
  <si>
    <t>HF RUEDA MANEJO 30</t>
  </si>
  <si>
    <t>HF TAPA ANDEN</t>
  </si>
  <si>
    <t>HF TAPA VALVULA</t>
  </si>
  <si>
    <t>HF TEE  HD EXT LISO 10" X 10" X 10"</t>
  </si>
  <si>
    <t>HF TEE  3 X 3</t>
  </si>
  <si>
    <t>HF TEE  4 X 2</t>
  </si>
  <si>
    <t>HF TEE  8 X 6</t>
  </si>
  <si>
    <t>HF TEE HD B X B 4" X 3"</t>
  </si>
  <si>
    <t>HF TEE 12 X 12 AC</t>
  </si>
  <si>
    <t>HF TEE 6 X 3 AC</t>
  </si>
  <si>
    <t>HF TEE 6 X 4 AC</t>
  </si>
  <si>
    <t>HF TEE 8 X 2</t>
  </si>
  <si>
    <t>HF UNION DERRER 8"</t>
  </si>
  <si>
    <t>HF UNION DRESSER 10"</t>
  </si>
  <si>
    <t>HF UNION UNIVERSAL 10" R1 - R1</t>
  </si>
  <si>
    <t>HF UNION UNIVERSAL 10" R1 - R2</t>
  </si>
  <si>
    <t>HF UNION UNIVERSAL 12" R1 - R1</t>
  </si>
  <si>
    <t>HF UNION UNIVERSAL 12" R1 - R2</t>
  </si>
  <si>
    <t>HF UNION UNIVERSAL 14" R1 - R2</t>
  </si>
  <si>
    <t xml:space="preserve">HF UNION UNIVERSAL 16" R1 </t>
  </si>
  <si>
    <t>HF UNION UNIVERSAL 16" R1 - R2</t>
  </si>
  <si>
    <t>HF UNION UNIVERSAL 20" MULTITUBERIAS</t>
  </si>
  <si>
    <t>HF UNION UNIVERSAL 3" MULTITUB AZUL R1-R1</t>
  </si>
  <si>
    <t>HF UNION UNIVERSAL 3" SOLO TUB PVC</t>
  </si>
  <si>
    <t>HF UNION UNIVERSAL 4" MULTITUBER AZUL</t>
  </si>
  <si>
    <t>HF UNION UNIVERSAL 4" SOLO TUB PVC</t>
  </si>
  <si>
    <t>HF UNION UNIVERSAL 6" MULTITUB AZUL R1 - R2</t>
  </si>
  <si>
    <t>HF UNION UNIVERSAL 6" MULTITUB AZUL R1-R1</t>
  </si>
  <si>
    <t>HF UNION UNIVERSAL 8" R1 - R2</t>
  </si>
  <si>
    <t>HF UNION UNIVERSAL 8" R1-R1</t>
  </si>
  <si>
    <t>HF VALVULA COMP BRIDA CON RUEDA 2"</t>
  </si>
  <si>
    <t>HF VALVULA COMP BRIDA CON RUEDA 4"</t>
  </si>
  <si>
    <t>HF VALVULA DE  2" EXT LISO</t>
  </si>
  <si>
    <t>HF VALVULA DE  3" EXT LISO</t>
  </si>
  <si>
    <t>HF VALVULA DE  4" EXT LISO</t>
  </si>
  <si>
    <t>HF VALVULA DE  6" BRIDA</t>
  </si>
  <si>
    <t>HF VALVULA DE  6" EXT LISO</t>
  </si>
  <si>
    <t>HF VALVULA DE 10" EXT ACAMPANADO</t>
  </si>
  <si>
    <t>HF VALVULA DE 10" EXT LISO</t>
  </si>
  <si>
    <t>HF VALVULA DE 12" EXT LISO</t>
  </si>
  <si>
    <t>HF VALVULA DE 4" EXT ACAMPANADO</t>
  </si>
  <si>
    <t>HF VALVULA DE 6" EXT ACAMPANADO</t>
  </si>
  <si>
    <t>HF VALVULA DE 8" EXT LISO</t>
  </si>
  <si>
    <t>HF YEE  3 X 2</t>
  </si>
  <si>
    <t>HF YEE 4 X 4"</t>
  </si>
  <si>
    <t>HIDRANTE 1" X 1"</t>
  </si>
  <si>
    <t>HIDRANTE 3/4" X 1"</t>
  </si>
  <si>
    <t>HIDROFLO CPM 660 100 LT 2 HP</t>
  </si>
  <si>
    <t>HIDROFLO JAMECO 1/2 HP 1" X 1"</t>
  </si>
  <si>
    <t>HIDROFLO PEDROLLO PRESURIZAD 1/2 HP</t>
  </si>
  <si>
    <t>HIDROFRESH CP2108 200 LTS PEDROLLO</t>
  </si>
  <si>
    <t>HIDRO/LVRA  TOOLCRAFT VERTICAL 1350W TC3574</t>
  </si>
  <si>
    <t>HIDRO/LVRA ELEC DISCOVER 110 BAR PI 1860</t>
  </si>
  <si>
    <t>HIDRO/LVRA ELEC DISCOVER 90 BAR SWTR 90</t>
  </si>
  <si>
    <t>HIDRO/LVRA ELEC HERRAGRO H-4100 1400 WAT</t>
  </si>
  <si>
    <t>HIDRO/LVRA ELEC INGCO 1400W UHPWR14008</t>
  </si>
  <si>
    <t>HIDRO/LVRA TOOLCRAFT 1500V TC3575</t>
  </si>
  <si>
    <t>HIDRO/LVRA 13 HP GASO 3200 PSI</t>
  </si>
  <si>
    <t>HIDROSELLO NOVAFORT 110 MM ( 4" ) PAVCO</t>
  </si>
  <si>
    <t>HIDROSELLO NOVAFORT 160 MM (6") PAVCO</t>
  </si>
  <si>
    <t>HIDROSELLO NOVAFORT 200 MM ( 8 ) PAVCO</t>
  </si>
  <si>
    <t>HIDROSELLO NOVAFORT 250 MM (10") PAVCO</t>
  </si>
  <si>
    <t>HIDROSELLO NOVAFORT 315 MM  (12")  PAVCO</t>
  </si>
  <si>
    <t>HIDROSELLO NOVAFORT 355 MM ( 14" ) PAVCO</t>
  </si>
  <si>
    <t>HIDROSELLO NOVAFORT 400 MM (16") PAVCO</t>
  </si>
  <si>
    <t>HIDROSELLO NOVAFORT 450 MM ( 18" ) PAVCO</t>
  </si>
  <si>
    <t>HIDROSOLDA X 15 KLS</t>
  </si>
  <si>
    <t>HIERRO EN CHIPA  1/4</t>
  </si>
  <si>
    <t>HIERRO EN CHIPA  3/8</t>
  </si>
  <si>
    <t>HIERRO FIG KIT 1 216 FLEJES 31.79 KLS</t>
  </si>
  <si>
    <t>HIERRO FIG KIT 2 199 FLEJES 29.75 KLS</t>
  </si>
  <si>
    <t>HIPOCLORITO DE CALCIO AL 91%</t>
  </si>
  <si>
    <t>HIPOCLORITO DE CALCIO 70%</t>
  </si>
  <si>
    <t>HIPOCLORITO DE SODIO X 20KIL</t>
  </si>
  <si>
    <t>HOMBRE SOLO  292 R - 10 PROTO</t>
  </si>
  <si>
    <t>HONDA BUJIA</t>
  </si>
  <si>
    <t>HONDA ELEMENTO FILTRO 5 HP 883 W-20</t>
  </si>
  <si>
    <t xml:space="preserve">HORNOS MICROONDAS </t>
  </si>
  <si>
    <t>HOZ CON DIENTES</t>
  </si>
  <si>
    <t xml:space="preserve">IMPRIMANTE AMIGO PRO FIBERGLAS </t>
  </si>
  <si>
    <t>IMPRIMANTE AMIGO PRO FIBERGLAS 5 GAL 185</t>
  </si>
  <si>
    <t>IMPULSOR P/CERCA ELEC CAP 240 KM</t>
  </si>
  <si>
    <t>IN/A. PIE AMIGO 10 - 14 C/TE</t>
  </si>
  <si>
    <t>INCRUST ASTRO  BLANCO 3 PZ</t>
  </si>
  <si>
    <t>INHIBIDOR CORROCION SP400 X 16ONZ</t>
  </si>
  <si>
    <t>INMUNIZANTE MADERA FORTE/PINTE</t>
  </si>
  <si>
    <t>INMUNIZANTE MADERA X 4000 CC</t>
  </si>
  <si>
    <t>INMUNIZANTE VARETA NEGRO PINTUCO</t>
  </si>
  <si>
    <t>INSECTICIDA  LORBAN</t>
  </si>
  <si>
    <t>INSERTO TNMG 160408</t>
  </si>
  <si>
    <t>INSERTO TNMG 220408</t>
  </si>
  <si>
    <t>INSTAFACIL CAFE CORTINA 1 X 1/2</t>
  </si>
  <si>
    <t>INT. DIMMER 3OO W LUNARE</t>
  </si>
  <si>
    <t>INT. DIMMER 500 W ABITARE</t>
  </si>
  <si>
    <t>INT. DOBLE ABITARE</t>
  </si>
  <si>
    <t>INT. DOBLE AMBIA</t>
  </si>
  <si>
    <t>INT. DOBLE ARQUEA</t>
  </si>
  <si>
    <t>INT. DOBLE BRINK</t>
  </si>
  <si>
    <t>INT. DOBLE CONM. ABITARE</t>
  </si>
  <si>
    <t>INT. DOBLE. CONM DUALE SIEMENS</t>
  </si>
  <si>
    <t>INT. DOBLE CONM. GALICA</t>
  </si>
  <si>
    <t>INT. DOBLE CONM. GENESIS 7542</t>
  </si>
  <si>
    <t>INT. DOBLE CONM. LUMINEX</t>
  </si>
  <si>
    <t>INT. DOBLE CONM. LUNARE BLANCO 4021D</t>
  </si>
  <si>
    <t>INT. DOBLE CONM. SICA</t>
  </si>
  <si>
    <t>INT. DOBLE GALICA LUM</t>
  </si>
  <si>
    <t>INT. DOBLE GENESIS</t>
  </si>
  <si>
    <t>INT. DOBLE GENESIS BLANCO 7502</t>
  </si>
  <si>
    <t>INT. DOBLE ILUS SIEMENS</t>
  </si>
  <si>
    <t>INT. DOBLE L/P. ABITARE</t>
  </si>
  <si>
    <t>INT. DOBLE LUMINEX</t>
  </si>
  <si>
    <t>INT. DOBLE LUNARE BLANCO 3141</t>
  </si>
  <si>
    <t>INT. DOBLE SICA</t>
  </si>
  <si>
    <t>INT. DOBLE S/M AVE LUM</t>
  </si>
  <si>
    <t>INT. MAS TOMA AMBIA LUM</t>
  </si>
  <si>
    <t>INT. MAS TOMA ARQUEA LUM</t>
  </si>
  <si>
    <t>INT. MAS TOMA AVE S/MURO LUM</t>
  </si>
  <si>
    <t>INT. MAS TOMA BRINK</t>
  </si>
  <si>
    <t>INT. MAS TOMA GALICA LUM</t>
  </si>
  <si>
    <t>INT. MAS TOMA GENESIS BLANCO 7517</t>
  </si>
  <si>
    <t>INT. MAS TOMA GFCI LEVINTON</t>
  </si>
  <si>
    <t>INT. MAS TOMA L/P ABITARE</t>
  </si>
  <si>
    <t>INT. MAS TOMA LUNARE 4371</t>
  </si>
  <si>
    <t>INT. MAS TOMA PILOTO LUM</t>
  </si>
  <si>
    <t>INT. MAS TOMA SICA</t>
  </si>
  <si>
    <t>INT. SENC. ABITARE</t>
  </si>
  <si>
    <t>INT. SENC. AMBIA LUM</t>
  </si>
  <si>
    <t>INT. SENC AMBIA LUMI</t>
  </si>
  <si>
    <t>INT. SENC. CONM ABITARE</t>
  </si>
  <si>
    <t>INT. SENC. CONM. ARQUEA LUM</t>
  </si>
  <si>
    <t>INT. SENC. CONM DUALE SIEMENS</t>
  </si>
  <si>
    <t>INT. SENC. CONM. GALICA LUM</t>
  </si>
  <si>
    <t>INT. SENC. CONM GENESIS BLANCO 7504</t>
  </si>
  <si>
    <t>INT. SENC. CONM LUM</t>
  </si>
  <si>
    <t>INT. SENC. CONM. LUNARE BLANCO 4021</t>
  </si>
  <si>
    <t>INT. SENC. CONM. SICA</t>
  </si>
  <si>
    <t>INT. SENC. GALICA LUM</t>
  </si>
  <si>
    <t>INT. SENC. GENESIS BLANCO 7500</t>
  </si>
  <si>
    <t>INT. SENC. ILUS SIEMENS</t>
  </si>
  <si>
    <t>INT. SENC. L/P ABITARE</t>
  </si>
  <si>
    <t>INT. SENC. LUNARE BLANCO 4011</t>
  </si>
  <si>
    <t>INT. SENC MAS TOMA DUALE SIEMENS</t>
  </si>
  <si>
    <t>INT. SENC. SICA</t>
  </si>
  <si>
    <t>INT. TIMBRE  ABITARE</t>
  </si>
  <si>
    <t>INT. TIMBRE  BRINK</t>
  </si>
  <si>
    <t>INT. TIMBRE AMBIA LUM</t>
  </si>
  <si>
    <t>INT. TIMBRE ARQUEA LUM</t>
  </si>
  <si>
    <t>INT. TIMBRE GALICA LUM</t>
  </si>
  <si>
    <t>INT. TIMBRE GENESIS BLANCO 7505</t>
  </si>
  <si>
    <t>INT. TIMBRE LUMINEX</t>
  </si>
  <si>
    <t>INT. TIMBRE LUNARE BLANCO 4061</t>
  </si>
  <si>
    <t>INT. TIMBRE S/M AVE LUM</t>
  </si>
  <si>
    <t>INT. TRIPLE ABITARE</t>
  </si>
  <si>
    <t>INT. TRIPLE AMBIA LUM</t>
  </si>
  <si>
    <t>INT. TRIPLE COMM. LUMINEX</t>
  </si>
  <si>
    <t>INT. TRIPLE CONM GENESIS BLANCO 7543</t>
  </si>
  <si>
    <t>INT. TRIPLE CONM. L.P LUM</t>
  </si>
  <si>
    <t>INT. TRIPLE CONM. LUNARE BLANCO 021T</t>
  </si>
  <si>
    <t>INT. TRIPLE GALICA LUM.</t>
  </si>
  <si>
    <t>INT. TRIPLE GENESIS BLANCO 7503</t>
  </si>
  <si>
    <t>INT. TRIPLE LUNARE BEIGE</t>
  </si>
  <si>
    <t>INT. TRIPLE LUNARE BLANCO 3191</t>
  </si>
  <si>
    <t>INT. TRIPLE SICA</t>
  </si>
  <si>
    <t>INVERSOR C/PUERTO USB 400W</t>
  </si>
  <si>
    <t>ISOPO FIQUE</t>
  </si>
  <si>
    <t>JABON LIQUIDO DE MANO</t>
  </si>
  <si>
    <t>JABON LIQUIDO P/MANOS TIPO II X GL</t>
  </si>
  <si>
    <t>JEANS INDUSTRIAL</t>
  </si>
  <si>
    <t>JGO ACOPLE RAPIDO 2" (NIPLE 2X6-ABRAZADERA -UNION GALV)</t>
  </si>
  <si>
    <t>JGO ALICATE AISLADO 1000V X 3 PZAS 84011</t>
  </si>
  <si>
    <t>JGO BOTADOR TAIWAN</t>
  </si>
  <si>
    <t>JGO BRISTOL 2.5 - 8  6 PZ RF 2291</t>
  </si>
  <si>
    <t>JGO BROCA ESPADA MADERA 6 PZ</t>
  </si>
  <si>
    <t>JGO BROCA HHS, MURO, PUNTAS INGCO 16PZ 9165</t>
  </si>
  <si>
    <t>JGO BROCA HSS 1/16 - 1/2 X 29 PZ</t>
  </si>
  <si>
    <t>JGO BROCA HSS 1/16 - 1/2 X 29 PZ DORMER</t>
  </si>
  <si>
    <t>JGO BROCA HSS 1/16 - 1/4 IRWIN</t>
  </si>
  <si>
    <t>JGO BROCA MURO INGCO 5/32-3/8 5PZ UAKDB3055</t>
  </si>
  <si>
    <t>JGO BROCA SDSPLUS INGCO 1/4-15/32 UAKD2052</t>
  </si>
  <si>
    <t>JGO COPA FOY 10-22 X 14 PZAS</t>
  </si>
  <si>
    <t>JGO COPA FOY 3/8" - 1 1/16" 15 PZ</t>
  </si>
  <si>
    <t>JGO COPA INGCO MM 10-32 25 PZ 1/2" HKTS12251</t>
  </si>
  <si>
    <t>JGO COPA INGCO MM 4-32 44PZ 1/4" Y 1/2" HKTS42441</t>
  </si>
  <si>
    <t>JGO COPA RANGER 3/8 A 1" 10 PZ REF 503</t>
  </si>
  <si>
    <t>JGO COPA STANLEY  X 25PZ MIXTO86737</t>
  </si>
  <si>
    <t>JGO COPA STANLEY  3/8 -1 X 14 PZ R 86503</t>
  </si>
  <si>
    <t>JGO COPA STANLEY MM X 23 PZAS 3/8  86209</t>
  </si>
  <si>
    <t>JGO COPA STANLEY MM 25 PZ 86736</t>
  </si>
  <si>
    <t>JGO COPA STANLEY PUL/MM 60 PZ 92809</t>
  </si>
  <si>
    <t>JGO COPA STANLEY PUL/21 PZ 3/4 CTE 87557</t>
  </si>
  <si>
    <t>JGO COPA STANLEY 10 - 22 X 14 PZ R 86501</t>
  </si>
  <si>
    <t>JGO COPA STANLEY 10 A 32 29 PZ 86504</t>
  </si>
  <si>
    <t>JGO COPA STANLEY 1/2 9PZ TORX 89098</t>
  </si>
  <si>
    <t>JGO COPA STANLEY 3/8 X 1 1/8X22PZ 86533</t>
  </si>
  <si>
    <t>JGO COPA STANLEY 3/8-15/16 11 PZ 86735</t>
  </si>
  <si>
    <t>JGO DE ASPAS PARA  ALLANADORA 36"</t>
  </si>
  <si>
    <t>JGO DEST Y PUNTAS 16 PZ DISCOVER 208116</t>
  </si>
  <si>
    <t>JGO DESTORN. INGCO 6 PZ HKSD0628</t>
  </si>
  <si>
    <t>JGO DESTORN. INGCO 6PZ 1000V HKISD0608</t>
  </si>
  <si>
    <t>JGO DESTORN. PRECISION 6 PZ 66052 STANLE</t>
  </si>
  <si>
    <t>JGO DESTORN. RELOJ PT 6 PZ</t>
  </si>
  <si>
    <t>JGO DESTORN. STANLEY X 6PZ THIRFTY 60060</t>
  </si>
  <si>
    <t>JGO DESTORN. STANLEY 10 PZ PROF 69172</t>
  </si>
  <si>
    <t>JGO DESTORN. STANLEY 6 PZ 69170 PROF</t>
  </si>
  <si>
    <t>JGO DESTORN. TORX  4 PZ STANLEY 69173</t>
  </si>
  <si>
    <t>JGO DESTORN 7PZ STANLEY 65980</t>
  </si>
  <si>
    <t>JGO EXTRACTOR P/TORNILLO 5PZA</t>
  </si>
  <si>
    <t>JGO FORMONES 3 PZS</t>
  </si>
  <si>
    <t>JGO GURBIAS 12 PZS</t>
  </si>
  <si>
    <t>JGO HTAS JARDINERIA 3PZ KOALA</t>
  </si>
  <si>
    <t>JGO HTAS JARDINERIA 4PZ CONTI</t>
  </si>
  <si>
    <t>JGO LIMAS 8 PZS</t>
  </si>
  <si>
    <t>JGO LLAVE BRISTOL CHESCO 1.5 -10MM 88061</t>
  </si>
  <si>
    <t>JGO LLAVE BRISTOL INGCO 5-10MM 9PZ HHK11091</t>
  </si>
  <si>
    <t>JGO LLAVE BRISTOL PROTO 15 PZ MM 4988M</t>
  </si>
  <si>
    <t xml:space="preserve">JGO LLAVE BRISTOL PROTO 4971 </t>
  </si>
  <si>
    <t xml:space="preserve">JGO LLAVE BRISTOL PROTO 4972 </t>
  </si>
  <si>
    <t>JGO LLAVE BRISTOL STANLEY MM 10PZ 69253</t>
  </si>
  <si>
    <t>JGO LLAVE BRISTOL STANLEY PUL 69-257</t>
  </si>
  <si>
    <t>JGO LLAVE BRISTOL,TORX INGCO 18PZ HHKST0181</t>
  </si>
  <si>
    <t>JGO LLAVE EXTRIA ACESA  1/4 - 7/8    6 P</t>
  </si>
  <si>
    <t>JGO LLAVE EXTRIA INGCO 6-22MM 8PZ HKSPA1088</t>
  </si>
  <si>
    <t>JGO LLAVE MIXTA INGCO 6-19MM 8 PZ HKSPA1088</t>
  </si>
  <si>
    <t>JGO LLAVE MIXTA INGCO 6-32MM 12 PZ HKSPA1143</t>
  </si>
  <si>
    <t>JGO LLAVE MIXTA MM7-24 14PZ STANLEY 86081</t>
  </si>
  <si>
    <t>JGO LLAVE MIXTA PROTO 9 PZ 7-15MM 1200H</t>
  </si>
  <si>
    <t>JGO LLAVE MIXTA STANLEY 3/8 X 1 1/4 86970</t>
  </si>
  <si>
    <t>JGO LLAVE MIXTA STANLEY 8 PZ MM 88855</t>
  </si>
  <si>
    <t>JGO LLAVE MIXTA STANLEY10-32M 14PZ 86082</t>
  </si>
  <si>
    <t>JGO LLAVE MIXTA X 20PZ STANLEY 85783</t>
  </si>
  <si>
    <t>JGO LLAVE MIXTA 1200 FM 7 - 21 PROTO</t>
  </si>
  <si>
    <t>JGO LLAVE MIXTA 1200 HM 5/16 - 3/4 PROTO</t>
  </si>
  <si>
    <t>JGO LLAVE MIXTA 3/8X1 STANLEY 11PZ 86084</t>
  </si>
  <si>
    <t>JGO LLAVE MIXTA 8-17 MM STANLEY 86974</t>
  </si>
  <si>
    <t>JGO LLAVE TORX INGCO T10-T50 9PZ HHK13091</t>
  </si>
  <si>
    <t>JGO PUNTAS MAKITA 11 PZ 28597</t>
  </si>
  <si>
    <t>JGO PUNTAS PHILLIPS # 2 X 2" 3 PZ</t>
  </si>
  <si>
    <t>JGO PUNTAS PHILLIPS # 2X2" 5 PZ</t>
  </si>
  <si>
    <t>JGO PUNTAS Y BROCAS MAKITA 50 PZ D-42313</t>
  </si>
  <si>
    <t>JGO SCOPA MAKITA 5/8-2" 6 PZ 21886</t>
  </si>
  <si>
    <t>JGO SIERRA BIMETAL X 9PZ 7/8 X 1 1/2</t>
  </si>
  <si>
    <t>JGO SIERRA C/MADERA 2 PZ DISCOVER 718120</t>
  </si>
  <si>
    <t>JGO SIERRA C/METAL 2 PZ DISCOVER 718250</t>
  </si>
  <si>
    <t>JGO SOCKE T-5</t>
  </si>
  <si>
    <t>JGO SOCKETS C/TE</t>
  </si>
  <si>
    <t>JGO SOCKETS SLINLINE</t>
  </si>
  <si>
    <t>JGO SOCKETS T8</t>
  </si>
  <si>
    <t>JGO SOCRE DICROICO</t>
  </si>
  <si>
    <t>JUEGO DADOS 1/2-24 PZAS.T45512. AMPRO</t>
  </si>
  <si>
    <t>JUEGO DADOS 1/2-24 PZAS.145411. AMPRO.MM</t>
  </si>
  <si>
    <t>JUEGO PANTALON Y CAMISA  ANTIFLUIDO</t>
  </si>
  <si>
    <t>JUNTA EXPANSIVA 3" PAVCO.</t>
  </si>
  <si>
    <t>JUNTA EXPANSIVA 4" PAVCO.</t>
  </si>
  <si>
    <t>JUNTA EXPANSIVA 6" PAVCO</t>
  </si>
  <si>
    <t>KILOS EN CHIPA 3/8</t>
  </si>
  <si>
    <t>KIT CARBUR. RF. 493762/498260 B.S</t>
  </si>
  <si>
    <t>KIT CARBUR. RF.715156 B.S</t>
  </si>
  <si>
    <t>KIT CARBURADOR 497578 B.S</t>
  </si>
  <si>
    <t>KIT DE ARRANQUE DE 400 CPLET</t>
  </si>
  <si>
    <t>KIT DE CONSTRUCCION CITRUX KIMBERLY</t>
  </si>
  <si>
    <t>KIT DE MEDICAMENTOS PARA BOTIQUIN</t>
  </si>
  <si>
    <t>KIT MEDIDOR CON REGISTROS</t>
  </si>
  <si>
    <t>KIT METALAR  1000 W CPTO</t>
  </si>
  <si>
    <t>KIT METALAR 1000 W CPTO</t>
  </si>
  <si>
    <t>KIT METALHALIDE 400 W X 208-200</t>
  </si>
  <si>
    <t>KIT REP. PARCHES/VALVULAS</t>
  </si>
  <si>
    <t>KIT RF 299060 AGUJA B.S</t>
  </si>
  <si>
    <t>KIT RF 391071 CARB. B.S</t>
  </si>
  <si>
    <t>KIT RF 394010 CARB. B.S</t>
  </si>
  <si>
    <t>KIT RF 395670 CARB. B.S</t>
  </si>
  <si>
    <t>KIT SODIO 400 W ELECT.</t>
  </si>
  <si>
    <t>KIT SODIO 70 W ELECT.</t>
  </si>
  <si>
    <t>LADRILLO A LA VISTA BRILLANTE VITRIFICAD</t>
  </si>
  <si>
    <t>LADRILLO A LA VISTA MATE</t>
  </si>
  <si>
    <t>LADRILLO BOCADILLO 28 X 14 X 7.5</t>
  </si>
  <si>
    <t>LADRILLO MAGRES LISO 30 X 30</t>
  </si>
  <si>
    <t>LAM. ACERO INOX C-18 1.50 X 3 MT</t>
  </si>
  <si>
    <t>LAM. ACERO INOX C-20 1.50 X 3 MT</t>
  </si>
  <si>
    <t>LAM. ALBESTO 1/16</t>
  </si>
  <si>
    <t>LAM. ALBESTO 1/32</t>
  </si>
  <si>
    <t>LAM. ALBESTO 1/64</t>
  </si>
  <si>
    <t>LAM. ALBESTO 1/8</t>
  </si>
  <si>
    <t>LAM. ALFAJOR  C 12  1 X 3 MTS</t>
  </si>
  <si>
    <t>LAM. ALFAJOR ALUM. 1MTX2MT.X3.0MM</t>
  </si>
  <si>
    <t>LAM. ALFAJOR ALUM. 1.X2. MTSX 2.5MM</t>
  </si>
  <si>
    <t>LAM. ALFAJOR ALUM 4 X 8 X 2. MM</t>
  </si>
  <si>
    <t>LAM. ALFAJOR ALUM 4 X 8 X 3 MM</t>
  </si>
  <si>
    <t>LAM. ALFAJOR 1/4" 1.0 X 3 MTS</t>
  </si>
  <si>
    <t>LAM. ALFAJOR 1/8" 1. X 3 MTS</t>
  </si>
  <si>
    <t xml:space="preserve">LAM. ALFAJOR 3 X 1 X 3/16 ( 4.0 MM ) </t>
  </si>
  <si>
    <t>LAM. BLANCA 15 MM X 2.15</t>
  </si>
  <si>
    <t>LAM. CIELO RASO FIBRA VIDRIO 0.61 X 0.61</t>
  </si>
  <si>
    <t>LAM. CIELORASO FIBRAVIDRIO 62X1.24 20140</t>
  </si>
  <si>
    <t>LAM. CORCHO CAUCHO  3/16"</t>
  </si>
  <si>
    <t>LAM. CORCHO CAUCHO 1/4</t>
  </si>
  <si>
    <t>LAM. CRISTAL CONCHA COCO 1X 1.8</t>
  </si>
  <si>
    <t>LAM. CRISTAL 100% X 5 MM 1.20 X 1.80 MT</t>
  </si>
  <si>
    <t>LAM. CRISTAL 1.20X 1.80 3MM</t>
  </si>
  <si>
    <t>LAM. C/ROLL CAL. 20 M 2 X 1</t>
  </si>
  <si>
    <t>LAM. C/ROLL K 14 4 X 8</t>
  </si>
  <si>
    <t>LAM. C/ROLL K 16 4 X 8</t>
  </si>
  <si>
    <t>LAM. C/ROLL K 22 4 X 8</t>
  </si>
  <si>
    <t>LAM. C/ROLL K 24  4 X 8</t>
  </si>
  <si>
    <t>LAM. C/ROLL K-18 2X1</t>
  </si>
  <si>
    <t>LAM. C/ROLL K-18 4 X 8</t>
  </si>
  <si>
    <t>LAM. C/ROLL K-20 2 X1</t>
  </si>
  <si>
    <t>LAM. C/ROLL K-20 4X8</t>
  </si>
  <si>
    <t>LAM. ESPUMA  10 CMTR 1X 2.40</t>
  </si>
  <si>
    <t>LAM. FORMALETA 18MM X 1.83 X 2.44</t>
  </si>
  <si>
    <t>LAM. FORMALETA 19MM 1.53 X 2.44ML</t>
  </si>
  <si>
    <t>LAM. FORMALETA 2,15 X 2,44 X 18 MM</t>
  </si>
  <si>
    <t>LAM. FORMICA BLANCA BTE</t>
  </si>
  <si>
    <t>LAM. FORMICA BLANCA MATE</t>
  </si>
  <si>
    <t>LAM. FORMICA CHANPAÑA MATE</t>
  </si>
  <si>
    <t>LAM. FORMICA GRIS  MATE</t>
  </si>
  <si>
    <t>LAM. FORMICA MADERA 1.22X 2.44ML</t>
  </si>
  <si>
    <t>LAM. GALV. K- 30 4X8</t>
  </si>
  <si>
    <t>LAM. GALV. K-14 4 X 8</t>
  </si>
  <si>
    <t>LAM. GALV. K-16 4 X 8 CORPACERO</t>
  </si>
  <si>
    <t>LAM. GALV. K-18 4 X 8 CORPACERO</t>
  </si>
  <si>
    <t>LAM. GALV. K-20 4 X 8 CORPACERO</t>
  </si>
  <si>
    <t>LAM. GALV. K-22 4 X 8 CORPACERO</t>
  </si>
  <si>
    <t>LAM. GALV. RECTANGULAR 30 X 40 CM K 18</t>
  </si>
  <si>
    <t>LAM. HIERRO 1" 4X8</t>
  </si>
  <si>
    <t>LAM. HIERRO 1/2  4 X 8</t>
  </si>
  <si>
    <t>LAM. HIERRO 1/4  4 X 8</t>
  </si>
  <si>
    <t>LAM. HIERRO 1/4 1 X 2</t>
  </si>
  <si>
    <t>LAM. HIERRO 1/8  4 X 8</t>
  </si>
  <si>
    <t>LAM. HIERRO 1/8 1 X 2</t>
  </si>
  <si>
    <t>LAM. HIERRO 3/16 1 X 2</t>
  </si>
  <si>
    <t>LAM. HIERRO 3/16 4 X 8 ( 4 MM )</t>
  </si>
  <si>
    <t>LAM. HIERRO 3/4  4 X 8</t>
  </si>
  <si>
    <t>LAM. HIERRO 3/8  4 X 8</t>
  </si>
  <si>
    <t>LAM. HIERRO 3/8 1 X 2</t>
  </si>
  <si>
    <t>LAM. HIERRO 5/8  4 X 8</t>
  </si>
  <si>
    <t>LAM. ICOPOR LISA 1 X 1 X 10MM</t>
  </si>
  <si>
    <t>LAM. ICOPOR LISA 1 X 1 X 20MM</t>
  </si>
  <si>
    <t>LAM. ICOPOR LISA 1 X 1 X 25MM</t>
  </si>
  <si>
    <t>LAM. ICOPOR LISA 1 X 1 X 75MM</t>
  </si>
  <si>
    <t>LAM. ICOPOR 0.62 X 1.24 GR. BLANCO</t>
  </si>
  <si>
    <t xml:space="preserve">LAM. MDF 15MM  1.83 X  2.44 </t>
  </si>
  <si>
    <t>LAM. MDF 9MM 1.83X2.44</t>
  </si>
  <si>
    <t>LAM. TRIPLEX 4 X 8 DE  4MM</t>
  </si>
  <si>
    <t>LAM. TRIPLEX 4 X 8 DE 12MM</t>
  </si>
  <si>
    <t>LAM. TRIPLEX 4 X 8 DE 14MM</t>
  </si>
  <si>
    <t>LAM. TRIPLEX 4 X 8 DE 14MM OVERLAY</t>
  </si>
  <si>
    <t>LAM. TRIPLEX 4 X 8 DE 15MM</t>
  </si>
  <si>
    <t>LAM. TRIPLEX 4 X 8 DE 15MM CHAPILLADO</t>
  </si>
  <si>
    <t>LAM. TRIPLEX 4 X 8 DE 18MM</t>
  </si>
  <si>
    <t>LAM. TRIPLEX 4 X 8 DE 3.5MM</t>
  </si>
  <si>
    <t>LAM TRIPLEX 4 X 8 DE 4 MM OVERLAY</t>
  </si>
  <si>
    <t xml:space="preserve">LAM. TRIPLEX 4 X 8 DE 7 MM </t>
  </si>
  <si>
    <t>LAM. TRIPLEX 4 X 8 DE 7MM ESTRUCTURAL</t>
  </si>
  <si>
    <t>LAM. TRIPLEX 4 X 8 4MM PIZANO</t>
  </si>
  <si>
    <t xml:space="preserve">LAM. TRIPLEX 4 X 8 9MM </t>
  </si>
  <si>
    <t>LAM. ZINC COR. CORPACER 3 X 8 C-35</t>
  </si>
  <si>
    <t>LAM. ZINC COR. CORPACERO 3 X 10 C-34</t>
  </si>
  <si>
    <t>LAM. ZINC COR. CORPACERO 3 X 10 C-35</t>
  </si>
  <si>
    <t>LAM. ZINC COR. CORPACERO 3 X 7 C-34</t>
  </si>
  <si>
    <t>LAM. ZINC COR. CORPACERO 3 X 7 C-35</t>
  </si>
  <si>
    <t>LAM. ZINC COR. CORPACERO 3 X 8 C-34</t>
  </si>
  <si>
    <t>LAM. ZINC COR. INDU 3 X 10 C-35</t>
  </si>
  <si>
    <t>LAM. ZINC COR. INDU 3 X 7 C-35</t>
  </si>
  <si>
    <t>LAM. ZINC COR. INDU 3 X 8 C - 35</t>
  </si>
  <si>
    <t>LAM. ZINC LISO CORPACERO CAL 36 090 X 214</t>
  </si>
  <si>
    <t>LAMINA  ACRILICA 5 MM 1.20 X 1.80</t>
  </si>
  <si>
    <t xml:space="preserve">LAMINA CIELO RAZO PVC </t>
  </si>
  <si>
    <t>LAMPARA  BALA PANEL REDONDA 24 LED  SILVANIA</t>
  </si>
  <si>
    <t>LAMPARA  LED 19-22W  COMPLETA</t>
  </si>
  <si>
    <t>LAMPARA CIRCULAR 28W T5 PHILIPS</t>
  </si>
  <si>
    <t>LAMPARA CIRCULAR 38W LEXMANA</t>
  </si>
  <si>
    <t>LAMPARA DE EMERGENCIA 2X16 LED</t>
  </si>
  <si>
    <t>LAMPARA ELEC.CELDAS 60X60  4X17W</t>
  </si>
  <si>
    <t>LAMPARA ELEC.CELDAS 60X60 4X17 INC</t>
  </si>
  <si>
    <t>LAMPARA ELECTRONICA 2X32W C/ACRILICO CPT</t>
  </si>
  <si>
    <t>LAMPARA EMERGENCIA AC/DC 1 X 24</t>
  </si>
  <si>
    <t>LAMPARA EMERGENCIA AC/DC 2 X 24</t>
  </si>
  <si>
    <t>LAMPARA HERMETICA IP-65 (2X32-T8)</t>
  </si>
  <si>
    <t xml:space="preserve">LAMPARA LED S/PONER RED 18W </t>
  </si>
  <si>
    <t>LAMPARA LED SPRING 80W SILVANIA P27858-36</t>
  </si>
  <si>
    <t>LAMPARA LED 10W RECARGABLE/LUZ SOLAR</t>
  </si>
  <si>
    <t xml:space="preserve">LAMPARA LED 4,8W RECARGABLE </t>
  </si>
  <si>
    <t>LAMPARA MH 400-208-200</t>
  </si>
  <si>
    <t>LAMPARA OJO BUEY  2 X26W</t>
  </si>
  <si>
    <t>LAMPARA OVNI 22 W</t>
  </si>
  <si>
    <t xml:space="preserve">LAMPARA PANEL LED 30 CMS X 120 CM X 40W 6500K </t>
  </si>
  <si>
    <t>LAMPARA PANEL LED 40W- 60 X 60  6500K</t>
  </si>
  <si>
    <t xml:space="preserve">LAMPARA TIPO HONGO REF BARICHERY </t>
  </si>
  <si>
    <t>LAMPARA TIPO LED 6W CALIDA</t>
  </si>
  <si>
    <t>LAMPARA T4 AMARILLA 20W</t>
  </si>
  <si>
    <t>LAMPARA T4 AMARILLA 28W</t>
  </si>
  <si>
    <t>LAMPARA T4 AMARILLA 6W</t>
  </si>
  <si>
    <t>LAMPARA T4 AZUL 20W</t>
  </si>
  <si>
    <t>LAMPARA T4 AZUL 28M</t>
  </si>
  <si>
    <t>LAMPARA T4 AZUL 6W</t>
  </si>
  <si>
    <t>LAMPARA T4 BLANCA 20W</t>
  </si>
  <si>
    <t>LAMPARA T4 BLANCA 28W</t>
  </si>
  <si>
    <t>LAMPARA T4 BLANCA 6W</t>
  </si>
  <si>
    <t>LAMPARA 1 X 40 SV</t>
  </si>
  <si>
    <t>LAMPARA 2 X 32</t>
  </si>
  <si>
    <t>LAMPARA 2 X 40 SV</t>
  </si>
  <si>
    <t>LAMPARA 2 X 48 EMPOTRAR</t>
  </si>
  <si>
    <t>LAMPARA 2 X 48 INDUSTRIAL</t>
  </si>
  <si>
    <t>LAMPARA 2 X 48 S/V</t>
  </si>
  <si>
    <t>LAMPARA 2 X 96 SV</t>
  </si>
  <si>
    <t>LAMPARAS LED 60 X 60</t>
  </si>
  <si>
    <t>LAPIZ  ROJO CARPINTERIA</t>
  </si>
  <si>
    <t>LATECOL</t>
  </si>
  <si>
    <t>LATECOL  X 210 KL S</t>
  </si>
  <si>
    <t>LAVADERO GRANITO 60 X 40 CM</t>
  </si>
  <si>
    <t>LAVADERO 70 X 91 X 33</t>
  </si>
  <si>
    <t>LAVAMANOS BLANCO MILANO 1 LLAVE KIT GRIF TAMARA</t>
  </si>
  <si>
    <t>LAVAMANOS CORONA  ACUACER C/PEDESTAL 73390</t>
  </si>
  <si>
    <t>LAVAMANOS MARSELLA SOBR. BLANCO</t>
  </si>
  <si>
    <t>LAVAP A/INOX 1 1/2 GUINOVART</t>
  </si>
  <si>
    <t>LAVAP A/INOX 100 X 50 POC DER COMBO GRIC</t>
  </si>
  <si>
    <t>LAVAP A/INOX 100 X 50 POC IZQ COMBO GRIC</t>
  </si>
  <si>
    <t>LAVAP A/INOX 100 X 50 POC IZQ GUINOVART</t>
  </si>
  <si>
    <t>LAVAP A/INOX 100 X 50 S/GRIF ATLANTIS</t>
  </si>
  <si>
    <t>LAVAP A/INOX 100 X 50 1 H POCET/DEREC GUINOVART</t>
  </si>
  <si>
    <t>LAVAP A/INOX 100 X 50 3 H POC DER GUINOVART</t>
  </si>
  <si>
    <t>LAVAP A/INOX 120 X 50 3H SOBREP ATLANT</t>
  </si>
  <si>
    <t>LAVAP A/INOX 120 X 52 ALA- POC IZQ GUINOVART</t>
  </si>
  <si>
    <t>LAVAP A/INOX 120 X 52 ALA-POC DERECHO  GUINOVART</t>
  </si>
  <si>
    <t>LAVAP A/INOX 120 X 52 1H POC DER GUINO COTORRA</t>
  </si>
  <si>
    <t>LAVAP A/INOX 120 X 52 1H POC IZQ GUINO GUACHENE</t>
  </si>
  <si>
    <t>LAVAP A/INOX 120 X 52 1H POC IZQ GUINOVA</t>
  </si>
  <si>
    <t>LAVAP A/INOX 120 X 52 3H DER ATLANTIS</t>
  </si>
  <si>
    <t>LAVAP A/INOX 120 X 52 3H IZQUI ATLANTIS</t>
  </si>
  <si>
    <t>LAVAP A/INOX 120 X 60 3H POC DERECHA GIONOVART 521</t>
  </si>
  <si>
    <t xml:space="preserve">LAVAP A/INOX 120 X 60 3H POC DERECHA SOCODA </t>
  </si>
  <si>
    <t>LAVAP A/INOX 120 X 60 3H POC IZQ SOCODA</t>
  </si>
  <si>
    <t>LAVAP A/INOX 43 X52 COMBO GRICOL</t>
  </si>
  <si>
    <t>LAVAP A/INOX 50 X 35 4" S/M GUINOVART</t>
  </si>
  <si>
    <t>LAVAP A/INOX 501 POC S/MEZCL GUINOVART</t>
  </si>
  <si>
    <t>LAVAP A/INOX 502 A POC GUINOVART</t>
  </si>
  <si>
    <t>LAVAP A/INOX 511 SENC. ESPALD. PLATAC</t>
  </si>
  <si>
    <t>LAVAP A/INOX 53 X 43 3H SOCODA</t>
  </si>
  <si>
    <t>LAVAP A/INOX 531 2ALAS 1 POC GUINOV</t>
  </si>
  <si>
    <t>LAVAP A/INOX 56 X 40 GRICOL</t>
  </si>
  <si>
    <t>LAVAP A/INOX 60 X 40 GUINOVART</t>
  </si>
  <si>
    <t>LAVAP A/INOX 62 X 42 COMBO GRIVAL TO509</t>
  </si>
  <si>
    <t>LAVAP A/INOX 62 X 48 C/MEZC  DAVANI</t>
  </si>
  <si>
    <t>LAVAP A/INOX 62 X 48 COMBO GRICOL</t>
  </si>
  <si>
    <t>LAVAP A/INOX 62 X 48 3 HUECOS GRICOL</t>
  </si>
  <si>
    <t>LAVAP A/INOX 62 X 48 3 HUECOS GUINOVART</t>
  </si>
  <si>
    <t>LAVAP A/INOX 62 X 48 3H EMPOTRAR ATLANT</t>
  </si>
  <si>
    <t>LAVAP A/INOX 80 X 47 1H POC DERECHA GIONOVART</t>
  </si>
  <si>
    <t>LAVAP A/INOX 84 X 56 D/P COMBO GRICOL</t>
  </si>
  <si>
    <t>LAVAP A/INOX 94X48 DER 1LLAVE COMB GRICO</t>
  </si>
  <si>
    <t>LAVAP A/INOX 94X48 IZ 1LLAVE COMB GRICO</t>
  </si>
  <si>
    <t>LAVAPLATOS DOBLE 75 X 47 X 18 CMS-304 PC5600</t>
  </si>
  <si>
    <t>LEGAJADOR AZ T/ CARTA AZUL</t>
  </si>
  <si>
    <t>LEVA REG. RF 291364 B.S</t>
  </si>
  <si>
    <t>LICUADORA INDUSTRIAL</t>
  </si>
  <si>
    <t>LIJA AGUA C/DUM / NORTON  Nº  120</t>
  </si>
  <si>
    <t>LIJA AGUA C/DUM / NORTON  N° 1500</t>
  </si>
  <si>
    <t>LIJA AGUA C/DUM / NORTON Nº   80</t>
  </si>
  <si>
    <t>LIJA AGUA C/DUM / NORTON Nº  100</t>
  </si>
  <si>
    <t>LIJA AGUA C/DUM / NORTON Nº  150</t>
  </si>
  <si>
    <t>LIJA AGUA C/DUM / NORTON Nº  180</t>
  </si>
  <si>
    <t>LIJA AGUA C/DUM / NORTON Nº  220</t>
  </si>
  <si>
    <t>LIJA AGUA C/DUM / NORTON Nº  240</t>
  </si>
  <si>
    <t>LIJA AGUA C/DUM / NORTON Nº  400</t>
  </si>
  <si>
    <t>LIJA AGUA C/DUM / NORTON N° 1000</t>
  </si>
  <si>
    <t>LIJA AGUA C/DUM Nº   60</t>
  </si>
  <si>
    <t>LIJA AGUA C/DUM Nº  280</t>
  </si>
  <si>
    <t>LIJA AGUA C/DUM Nº  320</t>
  </si>
  <si>
    <t>LIJA AGUA C/DUM Nº  360</t>
  </si>
  <si>
    <t>LIJA AGUA FANDELI N°  150</t>
  </si>
  <si>
    <t>LIJA AGUA FANDELI N°  220</t>
  </si>
  <si>
    <t>LIJA AGUA FANDELI N° 100</t>
  </si>
  <si>
    <t>LIJA AGUA FANDELI N° 240</t>
  </si>
  <si>
    <t>LIJA AGUA FANDELI N° 400</t>
  </si>
  <si>
    <t>LIJA AGUA FANDELI N°120</t>
  </si>
  <si>
    <t>LIJA AGUA FANDELI N°180</t>
  </si>
  <si>
    <t>LIJA AGUA MOLEMAB Nº  240</t>
  </si>
  <si>
    <t>LIJA AGUA 3M # 220</t>
  </si>
  <si>
    <t>LIJA AGUA 3M Nº   80</t>
  </si>
  <si>
    <t>LIJA AGUA 3M Nº  100</t>
  </si>
  <si>
    <t>LIJA AGUA 3M Nº  150</t>
  </si>
  <si>
    <t>LIJA AGUA 3M Nº  180</t>
  </si>
  <si>
    <t>LIJA AGUA 3M Nº  240</t>
  </si>
  <si>
    <t>LIJA AGUA 3M Nº  280</t>
  </si>
  <si>
    <t>LIJA AGUA 3M Nº  320</t>
  </si>
  <si>
    <t>LIJA AGUA 3M Nº  400</t>
  </si>
  <si>
    <t>LIJA AGUA 3M Nª 1000</t>
  </si>
  <si>
    <t>LIJA ESMERIL PABSA Nº  36</t>
  </si>
  <si>
    <t>LIJA ESMERIL PABSA Nº  40</t>
  </si>
  <si>
    <t>LIJA ESMERIL PABSA Nº  50</t>
  </si>
  <si>
    <t>LIJA ESMERIL PABSA Nº 100</t>
  </si>
  <si>
    <t>LIJA ESMERIL PABSA Nº 120</t>
  </si>
  <si>
    <t>LIJA ESMERIL PABSA Nº 150</t>
  </si>
  <si>
    <t>LIJA ESMERIL PABSA Nª 60</t>
  </si>
  <si>
    <t>LIJA ORBITAL # 80</t>
  </si>
  <si>
    <t>LIJA P/METAL C/DUM  6" Nº  24</t>
  </si>
  <si>
    <t>LIJA P/METAL C/DUM  6" Nº  36</t>
  </si>
  <si>
    <t>LIJA P/METAL C/DUM  6" Nº  40</t>
  </si>
  <si>
    <t>LIJA P/METAL C/DUM  6" Nº 120</t>
  </si>
  <si>
    <t>LIJA P/METAL C/DUM  6" Nº 150</t>
  </si>
  <si>
    <t>LIJA P/METAL C/DUM 12" Nº  24</t>
  </si>
  <si>
    <t>LIJA P/METAL C/DUM 12" Nº  36</t>
  </si>
  <si>
    <t>LIJA P/METAL C/DUM 12" Nº  50</t>
  </si>
  <si>
    <t>LIJA P/METAL C/DUM 12" Nº  60</t>
  </si>
  <si>
    <t>LIJA P/METAL C/DUM 12" Nº  80</t>
  </si>
  <si>
    <t>LIJA P/METAL C/DUM 12" Nº 100</t>
  </si>
  <si>
    <t>LIJA P/METAL C/DUM 12" Nº 120</t>
  </si>
  <si>
    <t>LIJA P/METAL C/DUM 12" Nº 150</t>
  </si>
  <si>
    <t>LIJA P/METAL C/DUM 12" Nº 180</t>
  </si>
  <si>
    <t>LIJADORA DE BANDA  DISCOVER</t>
  </si>
  <si>
    <t>LIJADORA DE BANDA  PROFESIONAL</t>
  </si>
  <si>
    <t>LIJADORA DE VIDRIO 5" 440 W MAKITA GV5010</t>
  </si>
  <si>
    <t>LIJADORA DW D26451 ROTO-ORBITAL 5"</t>
  </si>
  <si>
    <t>LIJADORA MAKITA ORBITAL 1/4" 170 W BO4510H</t>
  </si>
  <si>
    <t>LIJADORA MAKITA ROTORBITAL 5" 240W 9204G</t>
  </si>
  <si>
    <t>LIJAS NORTON 180</t>
  </si>
  <si>
    <t>LIJAS NORTON 220</t>
  </si>
  <si>
    <t>LIMA BASTARDA CUCHILLA 10</t>
  </si>
  <si>
    <t>LIMA BASTARDA M/CAÑA  6</t>
  </si>
  <si>
    <t>LIMA BASTARDA M/CAÑA  8</t>
  </si>
  <si>
    <t>LIMA BASTARDA PLANA  6</t>
  </si>
  <si>
    <t>LIMA BASTARDA PLANA 10</t>
  </si>
  <si>
    <t>LIMA BASTARDA PLANA 12</t>
  </si>
  <si>
    <t>LIMA BASTARDA PLANA 4" HERRAGRO</t>
  </si>
  <si>
    <t>LIMA BASTARDA PLANA 8" HERRAGRO</t>
  </si>
  <si>
    <t>LIMA BASTARDA RED.  6</t>
  </si>
  <si>
    <t>LIMA BASTARDA RED.  8</t>
  </si>
  <si>
    <t>LIMA BASTARDA RED. 10" HERRAGRO</t>
  </si>
  <si>
    <t>LIMA ESCOFINA 14" HERRAGRO</t>
  </si>
  <si>
    <t>LIMA MOTOSIERRA HERRAGRO 3/16X8</t>
  </si>
  <si>
    <t>LIMA MOTOSIERRA HERRAGRO 7/32X8</t>
  </si>
  <si>
    <t>LIMA MOTOSIERRA 3/16 X 8</t>
  </si>
  <si>
    <t>LIMA MOTOSIERRA 7/32 X 8</t>
  </si>
  <si>
    <t>LIMA SERRUCHO GAVILAN 4 1/2</t>
  </si>
  <si>
    <t>LIMA SERRUCHO NICHOLSON 4 1/2</t>
  </si>
  <si>
    <t>LIMA TRIANG. GAVILAN 6 C/C</t>
  </si>
  <si>
    <t>LIMA TRIANG. HERRAGRO 6 C/C</t>
  </si>
  <si>
    <t>LIMA TRIANG. HERRAGRO 6 S/C</t>
  </si>
  <si>
    <t>LIMA TRIANG. NICHOLSON 6 C/C</t>
  </si>
  <si>
    <t>LIMA TRIANG. NICHOLSON 8 S/C</t>
  </si>
  <si>
    <t>LIMPIA BOQUILLA</t>
  </si>
  <si>
    <t>LIMPIA CRISTAL METALICO</t>
  </si>
  <si>
    <t>LIMPIADOR DESINFECTANT X 2LT</t>
  </si>
  <si>
    <t>LIMPIADOR DUXTER CRC X 10 ONZ</t>
  </si>
  <si>
    <t>LIMPIADOR ELECTRONICO CRC X 8 ONZ</t>
  </si>
  <si>
    <t>LIMPIADOR FINAL DE OBRA CORONA X 4000 CM</t>
  </si>
  <si>
    <t>LIMPIADOR FINAL DE OBRA SPRAY CORONA 540 CC</t>
  </si>
  <si>
    <t>LIMPIADOR PVC TANGIT 1/16 (240 ML)</t>
  </si>
  <si>
    <t>LIMPIADOR PVC 1/4</t>
  </si>
  <si>
    <t>LIMPIADOR REMOV. CESOL PVC 1/32</t>
  </si>
  <si>
    <t>LIMPIADOR REMOV. CESOL PVC 1/4</t>
  </si>
  <si>
    <t>LIMPIADOR REMOV. CESOL PVC 1/64</t>
  </si>
  <si>
    <t>LIMPIADOR REMOV. CESOL PVC 1/8</t>
  </si>
  <si>
    <t>LIMPIADOR REMOV. PAVCO PVC 1/128</t>
  </si>
  <si>
    <t>LIMPIADOR REMOV. PAVCO PVC 1/32</t>
  </si>
  <si>
    <t>LIMPIADOR REMOV. PAVCO PVC 1/4</t>
  </si>
  <si>
    <t>LIMPIADOR REMOV. PAVCO PVC 1/64</t>
  </si>
  <si>
    <t>LIMPIADOR REMOV. PAVCO PVC 1/8 PAVCO</t>
  </si>
  <si>
    <t>LIMPIADOR REMOV. TIGRE PVC 1/4</t>
  </si>
  <si>
    <t>LIMPIADOR ULTRA CLEAN ESPUMA 16 OZ</t>
  </si>
  <si>
    <t>LIMPIAVIDRIOS X 500CC</t>
  </si>
  <si>
    <t>LIMPIDO SODIUM X 3785CC</t>
  </si>
  <si>
    <t>LIMPION WIPERS WYPALL X-70 SAP 30163165</t>
  </si>
  <si>
    <t>LIMPION WYPALL X 70</t>
  </si>
  <si>
    <t>LINEA DE VIDA VERT 16 MM X 20 MTS STEELPRO C/GANCHO</t>
  </si>
  <si>
    <t>LINEA DE VIDA VERT 16 MM X 30 MTS STEELPRO C/GANCHO</t>
  </si>
  <si>
    <t>LINTERNA DISCOVER LED RECARG KN 9046</t>
  </si>
  <si>
    <t>LINTERNA DISCOVER LED RECARG KN 9057LA</t>
  </si>
  <si>
    <t>LINTERNA DISCOVER LED 15W RECAR KN 9001</t>
  </si>
  <si>
    <t>LINTERNA DISCOVER 11 LED RECARG.</t>
  </si>
  <si>
    <t>LINTERNA DISCOVER 36 LED RECARG.</t>
  </si>
  <si>
    <t>LINTERNA LASER VARTA 670</t>
  </si>
  <si>
    <t>LINTERNA MANOS LIBRES 5013</t>
  </si>
  <si>
    <t>LINTERNA RECARGABLE TOOLCRAFT 15 LEDS TC 3390</t>
  </si>
  <si>
    <t>LINTERNA RECARGABLE TOOLCRAFT 15 LEDS TC3387 ERGONO</t>
  </si>
  <si>
    <t>LINTERNA RECARGABLE TOOLCRAFT 7-19 LED TC3386</t>
  </si>
  <si>
    <t>LINTERNA VARTA 10 LED</t>
  </si>
  <si>
    <t>LINTERNA VARTA 11 LED RECARGABLE</t>
  </si>
  <si>
    <t>LINTERNA VARTA 12 LED R/GABLE MANOS LIBR</t>
  </si>
  <si>
    <t>LINTERNA VARTA 7 LED RECARG.</t>
  </si>
  <si>
    <t>LIQUIDO FRENOS 1/4</t>
  </si>
  <si>
    <t>LIQUIDO FRENOS 1/8</t>
  </si>
  <si>
    <t>LISTELO  DECORADOS 880016356</t>
  </si>
  <si>
    <t>LISTON  CARACOLI 2.5 X 12 X 3 MTS</t>
  </si>
  <si>
    <t>LISTON ALFAJIA MADERA 2 X 4 X 3.20 ML</t>
  </si>
  <si>
    <t>LISTON CACTIVO 4 X 2 X 6 MTS</t>
  </si>
  <si>
    <t>LISTON CARRETO 4 X 4 X 3 ML</t>
  </si>
  <si>
    <t>LISTON CARRETO 5 X 5 X 3.5</t>
  </si>
  <si>
    <t>LISTON DE MADERA  4" X 2" X 4MTRS</t>
  </si>
  <si>
    <t>LISTON MAD. 8" X 3" X 3MTRS ABARC</t>
  </si>
  <si>
    <t>LISTON MADERA  2" X 1-1/2"  X 4,5 MTS</t>
  </si>
  <si>
    <t>LISTON MADERA ABARCO 4 X 2 X 4.50</t>
  </si>
  <si>
    <t>LISTON MADERA CEDRO 3CMT X17CM X 3MTS</t>
  </si>
  <si>
    <t>LISTON MADERA CEIBA ROJA 4"X4" X 3MTRS</t>
  </si>
  <si>
    <t>LISTON MADERA CEIBA ROJA2"X 6"X 3MTS</t>
  </si>
  <si>
    <t>LISTON MADERA DE 3 X2</t>
  </si>
  <si>
    <t>LISTON MADERA MAQUI 6 X 4 X 6.M</t>
  </si>
  <si>
    <t>LISTON MADERA TOLUA 3 X 1 X 3 MTS CEPILL</t>
  </si>
  <si>
    <t>LISTON MADERA 12 CMTX 1" X 3 ML</t>
  </si>
  <si>
    <t>LISTON MADERA 14.5CMT X14.5CMT X 2.40MTR</t>
  </si>
  <si>
    <t>LISTON MADERA 2 X 1  X 3MTS</t>
  </si>
  <si>
    <t>LISTON MADERA 2 X 2  X  4,5 MTS</t>
  </si>
  <si>
    <t>LISTON MADERA 2 X 2 X 3 MTS</t>
  </si>
  <si>
    <t>LISTON MADERA 2 X 2 X 3.5 MTS</t>
  </si>
  <si>
    <t>LISTON MADERA 2 X 3 X 3 MTS</t>
  </si>
  <si>
    <t>LISTON MADERA 2 X 3 X 3.5 ML AMARCO</t>
  </si>
  <si>
    <t>LISTON MADERA 3 X 2 X 3MTS CARRETO</t>
  </si>
  <si>
    <t>LISTON MADERA 3" X 3" X 2 ML</t>
  </si>
  <si>
    <t>LISTON MADERA 3 X 3 X 3 MTS</t>
  </si>
  <si>
    <t>LISTON MADERA 4  X 4  X 3 MTS</t>
  </si>
  <si>
    <t>LISTON MADERA 4 CM X 4 CM X 3 ML</t>
  </si>
  <si>
    <t>LISTON MADERA 4 X 2 X 3 MTS</t>
  </si>
  <si>
    <t>LISTON MADERA 4 X 3 X 3 MTS</t>
  </si>
  <si>
    <t>LISTON MADERA 4 X 3 X 4.5 ML AMARCO</t>
  </si>
  <si>
    <t>LISTON MADERA 4" X 4" X 2.50 ML</t>
  </si>
  <si>
    <t>LISTON MADERA 4 X 4 X 4 MTS</t>
  </si>
  <si>
    <t>LISTON MADERA 4 X3X 3MTS ALG.</t>
  </si>
  <si>
    <t>LISTON MADERA 4 X6  X 3 ML</t>
  </si>
  <si>
    <t>LISTON POSTE EN MADERA 4 X 4 X 6 ML</t>
  </si>
  <si>
    <t>LLANA D 10 X 10 M/MADERA CARIBE</t>
  </si>
  <si>
    <t>LLANA DENTADA GOYA</t>
  </si>
  <si>
    <t>LLANA DENTADA HERRAGRO 50210</t>
  </si>
  <si>
    <t>LLANA LISA COLLINS/LUKIN</t>
  </si>
  <si>
    <t>LLANA LISA CONSTRURAMA 11"</t>
  </si>
  <si>
    <t>LLANA LISA HERRAGRO 50110</t>
  </si>
  <si>
    <t>LLANA LISA INOX 420 GOYA</t>
  </si>
  <si>
    <t>LLANA LISA PROFESIONAL GOYA</t>
  </si>
  <si>
    <t>LLANA LISA VENECIANO GOYA</t>
  </si>
  <si>
    <t>LLANA PLASTICA GOYA GRANDE NARANJA</t>
  </si>
  <si>
    <t>LLANA RANURADA COLLINS</t>
  </si>
  <si>
    <t>LLANAS LISA COLLINS</t>
  </si>
  <si>
    <t>LLANTA CORAZA C/NEUM HERRAGRO</t>
  </si>
  <si>
    <t>LLANTA NEUM. 250/280 # 4 IMSA 1040</t>
  </si>
  <si>
    <t>LLANTA NEUM. 350 # 8 IMSA 1290</t>
  </si>
  <si>
    <t>LLANTA NEUM. 350/400 # 10 IMSA</t>
  </si>
  <si>
    <t>LLANTA NEUM. 350/410 # 4 IMSA 1080</t>
  </si>
  <si>
    <t>LLAVE B.F.   11/16 -   19/32 PROTO</t>
  </si>
  <si>
    <t>LLAVE B.F.   11/16 -   25/32 PROTO</t>
  </si>
  <si>
    <t>LLAVE B.F.   13/16 -  7/8 PROTO</t>
  </si>
  <si>
    <t>LLAVE B.F.   15/16 - 1 PROTO</t>
  </si>
  <si>
    <t>LLAVE B.F.  1/4  -  5/16  ZUB.</t>
  </si>
  <si>
    <t>LLAVE B.F.  3/4  -  5/8 PROTO</t>
  </si>
  <si>
    <t>LLAVE BF AC.  3/4  - 7/8 STANLEY</t>
  </si>
  <si>
    <t>LLAVE BF AC.  7/8  -  13/16</t>
  </si>
  <si>
    <t>LLAVE BF AC.  7/8  -  25/32</t>
  </si>
  <si>
    <t>LLAVE BF AC. N.  8 -  9</t>
  </si>
  <si>
    <t>LLAVE BF AC. N. 15 - 16</t>
  </si>
  <si>
    <t>LLAVE BF AC. N. 16 - 17</t>
  </si>
  <si>
    <t>LLAVE BF AC. N. 17 - 19</t>
  </si>
  <si>
    <t>LLAVE BF AC. N. 18 - 19</t>
  </si>
  <si>
    <t>LLAVE BF AC. N. 19 - 22</t>
  </si>
  <si>
    <t>LLAVE BF AC. N. 20 - 22</t>
  </si>
  <si>
    <t>LLAVE BF AC. N. 21 - 23</t>
  </si>
  <si>
    <t>LLAVE BF AC. N. 24 - 26</t>
  </si>
  <si>
    <t>LLAVE BF AC. N. 27 - 30</t>
  </si>
  <si>
    <t>LLAVE BF AC. N. 27 - 32</t>
  </si>
  <si>
    <t>LLAVE BF AC. 1  - 15/16</t>
  </si>
  <si>
    <t>LLAVE BF AC. 1 1/16 - 1 1/4</t>
  </si>
  <si>
    <t>LLAVE BF ACESA  1/4  - 5/16</t>
  </si>
  <si>
    <t>LLAVE BF ACESA  5/8  -  25/32</t>
  </si>
  <si>
    <t>LLAVE B.F. MM 18 - 19 PROTO</t>
  </si>
  <si>
    <t>LLAVE B.F. MM 20 - 22 PROTO</t>
  </si>
  <si>
    <t>LLAVE B.F. MM 21 - 24 PROTO</t>
  </si>
  <si>
    <t>LLAVE B.F. MM 22 - 24 PROTO</t>
  </si>
  <si>
    <t>LLAVE B.F. MM 24 - 26 PROTO</t>
  </si>
  <si>
    <t>LLAVE B.F. MM 27 - 30 PROTO</t>
  </si>
  <si>
    <t>LLAVE B.F. MM 30 - 32 PROTO</t>
  </si>
  <si>
    <t>LLAVE B.F. R. 3060 1 3/8 - 1 7/16 PROTO</t>
  </si>
  <si>
    <t>LLAVE B.F. R. 3070 1 1/2 - 1 5/8 PROTO</t>
  </si>
  <si>
    <t>LLAVE B.F. R. 3075 1 11/16-1 13/16 PROTO</t>
  </si>
  <si>
    <t>LLAVE B.F. R. 3080 1 7/8 - 2 PROTO</t>
  </si>
  <si>
    <t>LLAVE B.F. SNAPON 1 3/4 - 1 3/4 PROTO</t>
  </si>
  <si>
    <t>LLAVE BF STANLEY 1/2X9/16</t>
  </si>
  <si>
    <t>LLAVE B.F. 1 1/16 - 1 1/4 PROTO</t>
  </si>
  <si>
    <t>LLAVE B.F. 1 1/4  - 1 3/8 PROTO</t>
  </si>
  <si>
    <t>LLAVE B.F. 1 1/8  - 1 1/16 PROTO</t>
  </si>
  <si>
    <t>LLAVE BOLA 1" ITALI</t>
  </si>
  <si>
    <t>LLAVE BOLA 1 NAPOLI</t>
  </si>
  <si>
    <t>LLAVE BOLA 1 PVC LISA</t>
  </si>
  <si>
    <t>LLAVE BOLA 1 PVC LISA PCP  3041</t>
  </si>
  <si>
    <t>LLAVE BOLA 1 PVC LISA PCP ECONOMICA 3102</t>
  </si>
  <si>
    <t>LLAVE BOLA 1 PVC ROSC</t>
  </si>
  <si>
    <t>LLAVE BOLA 1 PVC ROSC ECONO PCP</t>
  </si>
  <si>
    <t>LLAVE BOLA 1 TCL</t>
  </si>
  <si>
    <t>LLAVE BOLA 1 1/2 ACERO</t>
  </si>
  <si>
    <t>LLAVE BOLA 1 1/2 ACERO C/BRIDA</t>
  </si>
  <si>
    <t>LLAVE BOLA 1 1/2 GRIVAL REF 79704</t>
  </si>
  <si>
    <t>LLAVE BOLA 1 1/2 HELBERT</t>
  </si>
  <si>
    <t>LLAVE BOLA 1 1/2" ITALI</t>
  </si>
  <si>
    <t>LLAVE BOLA 1 1/2" NAPOLI</t>
  </si>
  <si>
    <t>LLAVE BOLA 1 1/2 NAPOLI</t>
  </si>
  <si>
    <t>LLAVE BOLA 1 1/2 PVC LISA</t>
  </si>
  <si>
    <t>LLAVE BOLA 1 1/2 PVC LISA PCP ECONOMICA</t>
  </si>
  <si>
    <t>LLAVE BOLA 1 1/2 PVC LISA PCP 3070</t>
  </si>
  <si>
    <t>LLAVE BOLA 1 1/2 PVC ROSC</t>
  </si>
  <si>
    <t>LLAVE BOLA 1 1/2 PVC ROSCA PCP ECONOMICA 3307</t>
  </si>
  <si>
    <t>LLAVE BOLA 1 1/2 TCL</t>
  </si>
  <si>
    <t>LLAVE BOLA 1 1/4 GRIVAL REF 79703</t>
  </si>
  <si>
    <t>LLAVE BOLA 1 1/4 NAPOLI</t>
  </si>
  <si>
    <t>LLAVE BOLA 1 1/4 PVC LISA</t>
  </si>
  <si>
    <t>LLAVE BOLA 1 1/4 PVC LISA PCP ECONO 3306</t>
  </si>
  <si>
    <t>LLAVE BOLA 1 1/4 TCL</t>
  </si>
  <si>
    <t>LLAVE BOLA 1/2"  TIPO ITALIANA ECO</t>
  </si>
  <si>
    <t>LLAVE BOLA 1/2 ANTIFRAUDE TCL</t>
  </si>
  <si>
    <t xml:space="preserve">LLAVE BOLA 1/2 BUGATTI </t>
  </si>
  <si>
    <t>LLAVE BOLA 1/2 CPVC</t>
  </si>
  <si>
    <t>LLAVE BOLA 1/2 CPVC LISA PCP 3030</t>
  </si>
  <si>
    <t>LLAVE BOLA 1/2 GRIVAL REF 79700</t>
  </si>
  <si>
    <t>LLAVE BOLA 1/2 GRIVAL REF 79706 H/H</t>
  </si>
  <si>
    <t>LLAVE BOLA 1/2 GRIVAL REF 79707 H/M</t>
  </si>
  <si>
    <t>LLAVE BOLA 1/2 ITALI MACHO</t>
  </si>
  <si>
    <t>LLAVE BOLA 1/2 NAPOLI</t>
  </si>
  <si>
    <t>LLAVE BOLA 1/2 NAPOLI ANTIFRAUDE</t>
  </si>
  <si>
    <t>LLAVE BOLA 1/2 PVC ANTIF ROSCA METAL PCP</t>
  </si>
  <si>
    <t>LLAVE BOLA 1/2 PVC LISA</t>
  </si>
  <si>
    <t>LLAVE BOLA 1/2 PVC LISA APOLO</t>
  </si>
  <si>
    <t>LLAVE BOLA 1/2 PVC LISA ECONO PCP</t>
  </si>
  <si>
    <t>LLAVE BOLA 1/2 PVC LISA 7975 GRIVAL</t>
  </si>
  <si>
    <t>LLAVE BOLA 1/2 PVC ROSC</t>
  </si>
  <si>
    <t>LLAVE BOLA 1/2 PVC ROSC ECONO PCP3062</t>
  </si>
  <si>
    <t>LLAVE BOLA 1/2 PVC ROSCA METAL PCP</t>
  </si>
  <si>
    <t>LLAVE BOLA 1/2 TCL</t>
  </si>
  <si>
    <t>LLAVE BOLA 1/4 TCL</t>
  </si>
  <si>
    <t>LLAVE BOLA 2 GRIVAL REF 79705</t>
  </si>
  <si>
    <t>LLAVE BOLA 2" HELBERT BUGATTI TABU050</t>
  </si>
  <si>
    <t>LLAVE BOLA 2 NAPOLI</t>
  </si>
  <si>
    <t>LLAVE BOLA 2 PVC LISA</t>
  </si>
  <si>
    <t>LLAVE BOLA 2 PVC LISA  PCP ECONOMICA 3310</t>
  </si>
  <si>
    <t>LLAVE BOLA 2 PVC LISA PCP 3074</t>
  </si>
  <si>
    <t>LLAVE BOLA 2 PVC ROSC</t>
  </si>
  <si>
    <t>LLAVE BOLA 2 PVC ROSC PCP ECONOMICA 3309</t>
  </si>
  <si>
    <t>LLAVE BOLA 2 TCL</t>
  </si>
  <si>
    <t>LLAVE BOLA 2 1/2 HELBERT</t>
  </si>
  <si>
    <t>LLAVE BOLA 2 1/2 ITALI</t>
  </si>
  <si>
    <t>LLAVE BOLA 2 1/2 NAPOLI</t>
  </si>
  <si>
    <t>LLAVE BOLA 2 1/2 TCL</t>
  </si>
  <si>
    <t>LLAVE BOLA 3" HELBERT GUGATTI TABU075</t>
  </si>
  <si>
    <t>LLAVE BOLA 3 NAPOLI</t>
  </si>
  <si>
    <t>LLAVE BOLA 3 PVC LISA</t>
  </si>
  <si>
    <t>LLAVE BOLA 3 PVC ROSC</t>
  </si>
  <si>
    <t>LLAVE BOLA 3 TCL</t>
  </si>
  <si>
    <t>LLAVE BOLA 3/4 ANTIFRAUDE</t>
  </si>
  <si>
    <t>LLAVE BOLA 3/4 CPVC LISA 3031 PCP</t>
  </si>
  <si>
    <t>LLAVE BOLA 3/4 GRIVAL REF 79701</t>
  </si>
  <si>
    <t>LLAVE BOLA 3/4" ITALY</t>
  </si>
  <si>
    <t>LLAVE BOLA 3/4 NAPOLI</t>
  </si>
  <si>
    <t>LLAVE BOLA 3/4 PVC LISA</t>
  </si>
  <si>
    <t>LLAVE BOLA 3/4 PVC LISA PAVCO</t>
  </si>
  <si>
    <t>LLAVE BOLA 3/4 PVC LISA PCP ECONOMICA 3100</t>
  </si>
  <si>
    <t>LLAVE BOLA 3/4 PVC ROSC</t>
  </si>
  <si>
    <t>LLAVE BOLA 3/4 TCL</t>
  </si>
  <si>
    <t>LLAVE BOLA 3/8 HELBERT</t>
  </si>
  <si>
    <t>LLAVE BOLA 3/8 TCL</t>
  </si>
  <si>
    <t>LLAVE BOLA 4 ITALI</t>
  </si>
  <si>
    <t>LLAVE BOLA 4 NAPOLI</t>
  </si>
  <si>
    <t>LLAVE BOLA 4 PVC LISA</t>
  </si>
  <si>
    <t>LLAVE BOLA 4 PVC ROSC</t>
  </si>
  <si>
    <t>LLAVE BOLA 4 TCL</t>
  </si>
  <si>
    <t>LLAVE BOLA 6 PVC LISA</t>
  </si>
  <si>
    <t>LLAVE BRISTOL   1/2 PROTO</t>
  </si>
  <si>
    <t>LLAVE BRISTOL   7/8 PROTO</t>
  </si>
  <si>
    <t>LLAVE BRISTOL  1/2</t>
  </si>
  <si>
    <t>LLAVE BRISTOL  1/4</t>
  </si>
  <si>
    <t>LLAVE BRISTOL  1/8</t>
  </si>
  <si>
    <t>LLAVE BRISTOL  3/16</t>
  </si>
  <si>
    <t>LLAVE BRISTOL  3/8</t>
  </si>
  <si>
    <t>LLAVE BRISTOL  5/16</t>
  </si>
  <si>
    <t>LLAVE BRISTOL  5/32</t>
  </si>
  <si>
    <t>LLAVE BRISTOL  7/32</t>
  </si>
  <si>
    <t>LLAVE BRISTOL  7/8</t>
  </si>
  <si>
    <t>LLAVE BRISTOL MM  6</t>
  </si>
  <si>
    <t>LLAVE BRISTOL MM  8</t>
  </si>
  <si>
    <t>LLAVE BRISTOL MM 10</t>
  </si>
  <si>
    <t>LLAVE COMB.  MM 1229 PROTO</t>
  </si>
  <si>
    <t>LLAVE COMB.  5/16  ZUB.</t>
  </si>
  <si>
    <t>LLAVE COMB. MM 1207 PROTO</t>
  </si>
  <si>
    <t>LLAVE COMB. MM 1209 PROTO</t>
  </si>
  <si>
    <t>LLAVE COMB. MM 1211 PROTO</t>
  </si>
  <si>
    <t>LLAVE COMB. MM 1212 PROTO</t>
  </si>
  <si>
    <t>LLAVE COMB. MM 1213 PROTO</t>
  </si>
  <si>
    <t>LLAVE COMB. MM 1214 PROTO</t>
  </si>
  <si>
    <t>LLAVE COMB. MM 1215 PROTO</t>
  </si>
  <si>
    <t>LLAVE COMB. MM 1216 PROTO</t>
  </si>
  <si>
    <t>LLAVE COMB. MM 1218 PROTO</t>
  </si>
  <si>
    <t>LLAVE COMB. MM 1220 PROTO</t>
  </si>
  <si>
    <t>LLAVE COMB. MM 1221 PROTO</t>
  </si>
  <si>
    <t>LLAVE COMB. MM 1223 PROTO</t>
  </si>
  <si>
    <t>LLAVE COMB. MM 1225 PROTO</t>
  </si>
  <si>
    <t>LLAVE COMB. MM 1226 PROTO</t>
  </si>
  <si>
    <t>LLAVE COMB. MM 1227 PROTO</t>
  </si>
  <si>
    <t>LLAVE COMB. MM 1230 PROTO</t>
  </si>
  <si>
    <t>LLAVE COMB. MM 1232 PROTO</t>
  </si>
  <si>
    <t>LLAVE COMB. MM 1236 PROTO</t>
  </si>
  <si>
    <t>LLAVE COMB. MM 1250 PROTO</t>
  </si>
  <si>
    <t>LLAVE COMB. R 1210 -  5/16 PROTO</t>
  </si>
  <si>
    <t>LLAVE COMB. R 1211 -   11/32 PROTO</t>
  </si>
  <si>
    <t>LLAVE COMB. R 1212 -  3/8  PROTO</t>
  </si>
  <si>
    <t>LLAVE COMB. R 1220 -  5/8 PROTO</t>
  </si>
  <si>
    <t>LLAVE COMB. R 1226 -   13/16 PROTO</t>
  </si>
  <si>
    <t>LLAVE COMB. R 1228 -  7/8 PROTO</t>
  </si>
  <si>
    <t>LLAVE COMB. R 1232 - 1 PROTO</t>
  </si>
  <si>
    <t>LLAVE COMB. R 1234 - 1 1/16 PROTO</t>
  </si>
  <si>
    <t>LLAVE COMB. R 1240 - 1 1/4 PROTO</t>
  </si>
  <si>
    <t>LLAVE COMB. R 1244 - 1 3/16 PROTO</t>
  </si>
  <si>
    <t>LLAVE COMB. R 1244 - 1 3/8 PROTO</t>
  </si>
  <si>
    <t>LLAVE COMB. R 1246 - 1 7/16 PROTO</t>
  </si>
  <si>
    <t>LLAVE COMB. R 1248 - 1 1/2 PROTO</t>
  </si>
  <si>
    <t>LLAVE COMB. R 1252 - 1 5/8 PROTO</t>
  </si>
  <si>
    <t>LLAVE COMB. R 1254 - 1 11/16 PROTO</t>
  </si>
  <si>
    <t>LLAVE COMB. R 1256 - 1 3/4 PROTO</t>
  </si>
  <si>
    <t>LLAVE COMB. SNAPON R. 1 9/16 PROTO</t>
  </si>
  <si>
    <t>LLAVE CRUZETA MIKELS</t>
  </si>
  <si>
    <t>LLAVE CRUZETA PRETUL</t>
  </si>
  <si>
    <t>LLAVE DOBLE SEGURO (BAYONETA) 1" X 1"</t>
  </si>
  <si>
    <t>LLAVE DOBLE SEGURO (BAYONETA) 1" X 3/4"</t>
  </si>
  <si>
    <t>LLAVE DUCHA CAMP. ITALIANA</t>
  </si>
  <si>
    <t>LLAVE DUCHA GRIFER CROM.</t>
  </si>
  <si>
    <t>LLAVE DUCHA GRIVAL PASO REF BO401</t>
  </si>
  <si>
    <t>LLAVE DUCHA GRIVAL REF AE 400 ARTESA</t>
  </si>
  <si>
    <t>LLAVE DUCHA GRIVAL REF CP 403 ARCE</t>
  </si>
  <si>
    <t>LLAVE DUCHA GRIVAL REF 41415 BALTA</t>
  </si>
  <si>
    <t>LLAVE DUCHA GRIVAL REF 41416 BALTA</t>
  </si>
  <si>
    <t>LLAVE DUCHA GRIVAL 70001 ALUVIA</t>
  </si>
  <si>
    <t>LLAVE DUCHA HELMAN</t>
  </si>
  <si>
    <t>LLAVE DUCHA PASO BLANCA 2907878 PAVCO</t>
  </si>
  <si>
    <t>LLAVE EXP. BAHCO  10</t>
  </si>
  <si>
    <t>LLAVE EXP. CONSTRURAMA 8"</t>
  </si>
  <si>
    <t>LLAVE EXP. INGCO 12" HADW131122</t>
  </si>
  <si>
    <t>LLAVE EXP. IRWIN 10"</t>
  </si>
  <si>
    <t>LLAVE EXP. IRWIN 12"</t>
  </si>
  <si>
    <t>LLAVE EXP. IRWIN 8"</t>
  </si>
  <si>
    <t>LLAVE EXP. MPTOOLS 10"</t>
  </si>
  <si>
    <t>LLAVE EXP. MPTOOLS 12"</t>
  </si>
  <si>
    <t>LLAVE EXP. STANLEY  6" 87431</t>
  </si>
  <si>
    <t>LLAVE EXP. STANLEY  8 87-432</t>
  </si>
  <si>
    <t>LLAVE EXP. STANLEY 10 87-433</t>
  </si>
  <si>
    <t>LLAVE EXP. STANLEY 12" REF 87434</t>
  </si>
  <si>
    <t>LLAVE EXP. STANLEY 15 87-435</t>
  </si>
  <si>
    <t>LLAVE EXP. TOOLCRAFT  12 WF452</t>
  </si>
  <si>
    <t>LLAVE EXT. AC.  1/4  -  5/16</t>
  </si>
  <si>
    <t>LLAVE EXT. AC.  3/4  -  25/32</t>
  </si>
  <si>
    <t>LLAVE EXT. AC.  3/4  -  7/8</t>
  </si>
  <si>
    <t>LLAVE EXT. AC.  3/8  -  5/16</t>
  </si>
  <si>
    <t>LLAVE EXT. AC.  3/8  -  7/16</t>
  </si>
  <si>
    <t>LLAVE EXT. AC.  5/8  -  11/16</t>
  </si>
  <si>
    <t>LLAVE EXT. AC.  5/8  -  3/4</t>
  </si>
  <si>
    <t>LLAVE EXT. AC. N.  6 -  7</t>
  </si>
  <si>
    <t>LLAVE EXT. AC. N. 14 - 15</t>
  </si>
  <si>
    <t>LLAVE EXT. AC. N. 18 - 19</t>
  </si>
  <si>
    <t>LLAVE EXT. AC. N. 20 - 22</t>
  </si>
  <si>
    <t>LLAVE EXT. AC. N. 21 - 23</t>
  </si>
  <si>
    <t>LLAVE EXT. AC. N. 25 - 28</t>
  </si>
  <si>
    <t>LLAVE EXT. AC. N. 30 - 32</t>
  </si>
  <si>
    <t>LLAVE EXT. AC. 7/8 - 13/16</t>
  </si>
  <si>
    <t>LLAVE EXT. STANLEY 1/2X9/16</t>
  </si>
  <si>
    <t>LLAVE EXTRIA    13/16 -  7/8 PROTO</t>
  </si>
  <si>
    <t>LLAVE EXTRIA   3/4  -  13/16 PROTO</t>
  </si>
  <si>
    <t>LLAVE EXTRIA  3/4  -   11/16 PROTO</t>
  </si>
  <si>
    <t>LLAVE EXTRIA  3/4  -  7/8 PROTO</t>
  </si>
  <si>
    <t>LLAVE EXTRIA  5/8  -   11/16 PROTO</t>
  </si>
  <si>
    <t>LLAVE EXTRIA  7/8  - 1 1/16 PROTO</t>
  </si>
  <si>
    <t>LLAVE EXTRIA MM 15 - 18 PROTO</t>
  </si>
  <si>
    <t>LLAVE EXTRIA MM 18 - 19 PROTO</t>
  </si>
  <si>
    <t>LLAVE EXTRIA MM 20 - 22 PROTO</t>
  </si>
  <si>
    <t>LLAVE EXTRIA MM 24 - 26 PROTO</t>
  </si>
  <si>
    <t>LLAVE EXTRIA MM 27 -32     RF 1132 PROTO</t>
  </si>
  <si>
    <t>LLAVE EXTRIA MM 30 -32     RF 1133 PROTO</t>
  </si>
  <si>
    <t>LLAVE EXTRIA MM 32 -36   RF 1134  PROTO</t>
  </si>
  <si>
    <t>LLAVE EXTRIA MM 36 -41     RF 1135 PROTO</t>
  </si>
  <si>
    <t>LLAVE EXTRIA 1 1/4  - 1 7/16  1161 PROTO</t>
  </si>
  <si>
    <t>LLAVE EXTRIA 1 5/8  - 1 11/16 PROTO</t>
  </si>
  <si>
    <t>LLAVE EXTRIA 1 7/16 - 1 1/2   1162 PROTO</t>
  </si>
  <si>
    <t>LLAVE EXTRIA 1 7/16 - 1 5/8   1163 PROTO</t>
  </si>
  <si>
    <t>LLAVE GAS 1/2 ITALY</t>
  </si>
  <si>
    <t>LLAVE GAS 1/2 NAPOLI</t>
  </si>
  <si>
    <t>LLAVE GAS 1/2 TCL</t>
  </si>
  <si>
    <t>LLAVE GAS 3/4 ITALY</t>
  </si>
  <si>
    <t>LLAVE GLOBO  1/2</t>
  </si>
  <si>
    <t>LLAVE GLOBO  3/4</t>
  </si>
  <si>
    <t>LLAVE GLOBO 1 1/2</t>
  </si>
  <si>
    <t>LLAVE GLOBO 1 1/4</t>
  </si>
  <si>
    <t xml:space="preserve">LLAVE LAVADORA CROMADA 9915-11 GRICOL </t>
  </si>
  <si>
    <t>LLAVE LAVADORA PLASTICA RF 96766 GRIVAL</t>
  </si>
  <si>
    <t>LLAVE LVM ALTO BLANCO 2907874 PAVCO</t>
  </si>
  <si>
    <t>LLAVE LVM BAJO BLANCO 2907875 PAVCO</t>
  </si>
  <si>
    <t>LLAVE LVM GRICOL REF 10638-00 PLATINO</t>
  </si>
  <si>
    <t>LLAVE LVM GRICOL REF 10900-00 HELVETIA T</t>
  </si>
  <si>
    <t>LLAVE LVM GRICOL REF 11100-00 KRISTHAL</t>
  </si>
  <si>
    <t>LLAVE LVM GRICOL REF 1400-00 TOSCANA TRA</t>
  </si>
  <si>
    <t>LLAVE LVM GRICOL RF 109001 HELVETIA CROM</t>
  </si>
  <si>
    <t>LLAVE LVM GRICOL RF 115001 PIANA CROMO</t>
  </si>
  <si>
    <t>LLAVE LVM GRIVAL REF AE 100 C/MANG.</t>
  </si>
  <si>
    <t>LLAVE LVM GRIVAL REF CP 106</t>
  </si>
  <si>
    <t>LLAVE MANDRIL  1/2</t>
  </si>
  <si>
    <t>LLAVE MANDRIL  1/4</t>
  </si>
  <si>
    <t>LLAVE MANDRIL  3/8</t>
  </si>
  <si>
    <t>LLAVE MIXTA ACESA   1/4</t>
  </si>
  <si>
    <t>LLAVE MIXTA ACESA   5/16</t>
  </si>
  <si>
    <t>LLAVE MIXTA ACESA 21</t>
  </si>
  <si>
    <t>LLAVE MIXTA FOY 12MM SURTEK</t>
  </si>
  <si>
    <t>LLAVE MIXTA FOY 7/16 SURTEK</t>
  </si>
  <si>
    <t>LLAVE MIXTA INCOLMA 3/8</t>
  </si>
  <si>
    <t>LLAVE MIXTA INCOLMA 5/8</t>
  </si>
  <si>
    <t>LLAVE MIXTA INGCO 10 MM HCSPA101</t>
  </si>
  <si>
    <t>LLAVE MIXTA INGCO 11 MM HCSPA111</t>
  </si>
  <si>
    <t>LLAVE MIXTA INGCO 12 MM HCSPA121</t>
  </si>
  <si>
    <t>LLAVE MIXTA INGCO 13 MM HCSPA131</t>
  </si>
  <si>
    <t>LLAVE MIXTA INGCO 14 MM HCSPA141</t>
  </si>
  <si>
    <t>LLAVE MIXTA INGCO 15 MM HCSPA151</t>
  </si>
  <si>
    <t>LLAVE MIXTA INGCO 19MM HCSPA191</t>
  </si>
  <si>
    <t>LLAVE MIXTA INGCO 22 MM HCSPA221</t>
  </si>
  <si>
    <t>LLAVE MIXTA INGCO 8 MM HCSPA081</t>
  </si>
  <si>
    <t>LLAVE MIXTA RANGER  3/8</t>
  </si>
  <si>
    <t>LLAVE MIXTA RANGER 11 MM</t>
  </si>
  <si>
    <t>LLAVE MIXTA RANGER 1/2</t>
  </si>
  <si>
    <t>LLAVE MIXTA RANGER 12 MM</t>
  </si>
  <si>
    <t>LLAVE MIXTA RANGER 5/8</t>
  </si>
  <si>
    <t>LLAVE MIXTA RANGER 7/16</t>
  </si>
  <si>
    <t>LLAVE MIXTA STANLEY  7 MM 86852</t>
  </si>
  <si>
    <t>LLAVE MIXTA STANLEY 1 1/16 86844</t>
  </si>
  <si>
    <t>LLAVE MIXTA STANLEY 1 1/2 89718</t>
  </si>
  <si>
    <t>LLAVE MIXTA STANLEY 1 1/4</t>
  </si>
  <si>
    <t>LLAVE MIXTA STANLEY 1 1/8"  86845</t>
  </si>
  <si>
    <t>LLAVE MIXTA STANLEY 1 5/16</t>
  </si>
  <si>
    <t>LLAVE MIXTA STANLEY 1" 86843</t>
  </si>
  <si>
    <t>LLAVE MIXTA STANLEY 10MM T/RACHE 91974</t>
  </si>
  <si>
    <t>LLAVE MIXTA STANLEY 10MM 86855</t>
  </si>
  <si>
    <t>LLAVE MIXTA STANLEY 11 MM 86856</t>
  </si>
  <si>
    <t>LLAVE MIXTA STANLEY 11/16" 86838</t>
  </si>
  <si>
    <t>LLAVE MIXTA STANLEY 1/2"  86835</t>
  </si>
  <si>
    <t>LLAVE MIXTA STANLEY 12MM T/RACHE 91976</t>
  </si>
  <si>
    <t>LLAVE MIXTA STANLEY 12MM 86857</t>
  </si>
  <si>
    <t>LLAVE MIXTA STANLEY 13MM T/RACHE 91977</t>
  </si>
  <si>
    <t>LLAVE MIXTA STANLEY 13MM 86858</t>
  </si>
  <si>
    <t>LLAVE MIXTA STANLEY 13/16</t>
  </si>
  <si>
    <t>LLAVE MIXTA STANLEY 14 MM  86859</t>
  </si>
  <si>
    <t>LLAVE MIXTA STANLEY 1/4 86831</t>
  </si>
  <si>
    <t>LLAVE MIXTA STANLEY 14MM T/RACHE 91978</t>
  </si>
  <si>
    <t>LLAVE MIXTA STANLEY 15MM 86860</t>
  </si>
  <si>
    <t>LLAVE MIXTA STANLEY 15/16"  86842</t>
  </si>
  <si>
    <t>LLAVE MIXTA STANLEY 16 MM 86861</t>
  </si>
  <si>
    <t>LLAVE MIXTA STANLEY 17MM  86862</t>
  </si>
  <si>
    <t>LLAVE MIXTA STANLEY 18MM</t>
  </si>
  <si>
    <t>LLAVE MIXTA STANLEY 19MM  62909521</t>
  </si>
  <si>
    <t>LLAVE MIXTA STANLEY 20</t>
  </si>
  <si>
    <t>LLAVE MIXTA STANLEY 21</t>
  </si>
  <si>
    <t>LLAVE MIXTA STANLEY 22MM  86867</t>
  </si>
  <si>
    <t>LLAVE MIXTA STANLEY 3/4"  86839</t>
  </si>
  <si>
    <t>LLAVE MIXTA STANLEY 3/4" T/RACHE  91972</t>
  </si>
  <si>
    <t>LLAVE MIXTA STANLEY 3/8 T/RACHE</t>
  </si>
  <si>
    <t>LLAVE MIXTA STANLEY 3/8" 86833</t>
  </si>
  <si>
    <t>LLAVE MIXTA STANLEY 5/16"  86832</t>
  </si>
  <si>
    <t>LLAVE MIXTA STANLEY 5/8" 86837</t>
  </si>
  <si>
    <t>LLAVE MIXTA STANLEY 6 MM</t>
  </si>
  <si>
    <t>LLAVE MIXTA STANLEY 7/16"  86834</t>
  </si>
  <si>
    <t>LLAVE MIXTA STANLEY 7/16 T/RACHE 91967</t>
  </si>
  <si>
    <t>LLAVE MIXTA STANLEY 7/8"  86841</t>
  </si>
  <si>
    <t>LLAVE MIXTA STANLEY 8MM  86853</t>
  </si>
  <si>
    <t>LLAVE MIXTA STANLEY 9MM 86854</t>
  </si>
  <si>
    <t>LLAVE MIXTA STANLEY 9/16"  86836</t>
  </si>
  <si>
    <t>LLAVE MIXTA STANLEY 9/16 T/RACHE 91969</t>
  </si>
  <si>
    <t>LLAVE MONOC LAVAMANOS DE MEZA TIP 94712</t>
  </si>
  <si>
    <t>LLAVE MULTIPLE GRIVAL 98720</t>
  </si>
  <si>
    <t>LLAVE PARA FILTRO STANLEY</t>
  </si>
  <si>
    <t>LLAVE PASO 1 CTE</t>
  </si>
  <si>
    <t>LLAVE PASO 1 ITALY</t>
  </si>
  <si>
    <t>LLAVE PASO 1 R/WHITE</t>
  </si>
  <si>
    <t>LLAVE PASO 1 TIPO R/WHITE ANSI</t>
  </si>
  <si>
    <t>LLAVE PASO 1 1/2 ITALY TCL</t>
  </si>
  <si>
    <t>LLAVE PASO 1 1/2 R/WHITE</t>
  </si>
  <si>
    <t>LLAVE PASO 1 1/2 TIPO R/WHITE ANSI</t>
  </si>
  <si>
    <t>LLAVE PASO 1 1/4 CTE</t>
  </si>
  <si>
    <t>LLAVE PASO 1 1/4 R/WHITE</t>
  </si>
  <si>
    <t>LLAVE PASO 1/2 GRIVAL 79709</t>
  </si>
  <si>
    <t>LLAVE PASO 1/2 NAPOLI</t>
  </si>
  <si>
    <t>LLAVE PASO 1/2 R/WHITE</t>
  </si>
  <si>
    <t>LLAVE PASO 1/2 TCL TIPO ITALY</t>
  </si>
  <si>
    <t>LLAVE PASO 2 ITALY TCL</t>
  </si>
  <si>
    <t>LLAVE PASO 2 R/WHITE</t>
  </si>
  <si>
    <t>LLAVE PASO 2 1/2 ITALY</t>
  </si>
  <si>
    <t>LLAVE PASO 3 R/WHITE</t>
  </si>
  <si>
    <t>LLAVE PASO 3 TCL TIPO ITALY</t>
  </si>
  <si>
    <t>LLAVE PASO 3/4 CTE</t>
  </si>
  <si>
    <t>LLAVE PASO 3/4 GRIVAL 70764</t>
  </si>
  <si>
    <t>LLAVE PASO 3/4 GRIVAL 79710</t>
  </si>
  <si>
    <t>LLAVE PASO 3/4 NAPOLI</t>
  </si>
  <si>
    <t>LLAVE PASO 3/4 R/WHITE</t>
  </si>
  <si>
    <t>LLAVE PASO 3/4 TCL TIPO  ITALY</t>
  </si>
  <si>
    <t>LLAVE PASO 3/8 R/WHITE</t>
  </si>
  <si>
    <t>LLAVE PASO 4 ITAP R 155</t>
  </si>
  <si>
    <t>LLAVE PASO 4 NAPOLI</t>
  </si>
  <si>
    <t>LLAVE PASO 4 R/WHITE</t>
  </si>
  <si>
    <t>LLAVE PASO 4 TCL TIPO ITALY</t>
  </si>
  <si>
    <t>LLAVE TACON 1 1/4 - 1 1/16</t>
  </si>
  <si>
    <t>LLAVE TACON 1 1/8 -  1 1/4</t>
  </si>
  <si>
    <t>LLAVE TACON 1 1/8 - 1 1/2</t>
  </si>
  <si>
    <t>LLAVE TERM. BLANCA 2907876 PAVCO</t>
  </si>
  <si>
    <t>LLAVE TERM. BRONCE GRICOL LIV 1998306</t>
  </si>
  <si>
    <t>LLAVE TERM. COBRE AGROFER</t>
  </si>
  <si>
    <t>LLAVE TERM. COBRE G/P.</t>
  </si>
  <si>
    <t>LLAVE TERM. COBRE LIV. VALME</t>
  </si>
  <si>
    <t>LLAVE TERM. COBRE 9981-06 GRICOL</t>
  </si>
  <si>
    <t>LLAVE TERM. CROMADA AGROFER</t>
  </si>
  <si>
    <t>LLAVE TERM. CROMADA LIVIANA GRAMA (FEDERALLI)</t>
  </si>
  <si>
    <t>LLAVE TERM. CROMADA 9977-11 GRICOL</t>
  </si>
  <si>
    <t>LLAVE TERM. CROMADA 9983-11 GRICOL</t>
  </si>
  <si>
    <t>LLAVE TERM. EXT NIQ 9954 GRICOL</t>
  </si>
  <si>
    <t>LLAVE TERM. GATO 1345</t>
  </si>
  <si>
    <t>LLAVE TERM. GRI. RF 97720. JARDIN</t>
  </si>
  <si>
    <t>LLAVE TERM. GRIFOS COB.</t>
  </si>
  <si>
    <t>LLAVE TERM. GRIV. 97721</t>
  </si>
  <si>
    <t>LLAVE TERM. INTERGRIFOS COBRE.</t>
  </si>
  <si>
    <t>LLAVE TERM. INTERGRIFOS NIQ.</t>
  </si>
  <si>
    <t>LLAVE TERM. NIQ. VALME</t>
  </si>
  <si>
    <t>LLAVE TERM. NIQUE CONTI PESADA</t>
  </si>
  <si>
    <t>LLAVE TERM. PASTA</t>
  </si>
  <si>
    <t>LLAVE TERMIN CON ACOPL</t>
  </si>
  <si>
    <t>LLAVE TERMINA JARDIN PVC PCP</t>
  </si>
  <si>
    <t>LLAVE TERMINAL GATO</t>
  </si>
  <si>
    <t>LLAVE TUBO  ALUMINIO N. 18 RIDGID</t>
  </si>
  <si>
    <t>LLAVE TUBO ALUMINIO N. 36 RIDGID</t>
  </si>
  <si>
    <t>LLAVE TUBO CONSTRURAMA 10"</t>
  </si>
  <si>
    <t>LLAVE TUBO INGCO  8"  HPW0808</t>
  </si>
  <si>
    <t>LLAVE TUBO INGCO 10"  HPW0810</t>
  </si>
  <si>
    <t>LLAVE TUBO INGCO 12" HPW0812</t>
  </si>
  <si>
    <t>LLAVE TUBO INGCO 14" HPW0814</t>
  </si>
  <si>
    <t xml:space="preserve">LLAVE TUBO INGCO 24" HPW0824 </t>
  </si>
  <si>
    <t>LLAVE TUBO MP TOOLS #10</t>
  </si>
  <si>
    <t>LLAVE TUBO MP TOOLS #14</t>
  </si>
  <si>
    <t>LLAVE TUBO MP TOOLS #18</t>
  </si>
  <si>
    <t>LLAVE TUBO MP TOOLS 24"</t>
  </si>
  <si>
    <t>LLAVE TUBO RANGER 12"</t>
  </si>
  <si>
    <t>LLAVE TUBO RANGER 8"</t>
  </si>
  <si>
    <t>LLAVE TUBO RID GID 12</t>
  </si>
  <si>
    <t>LLAVE TUBO RID GID 18</t>
  </si>
  <si>
    <t>LLAVE TUBO RID GID 24</t>
  </si>
  <si>
    <t>LLAVE TUBO RID GID 36</t>
  </si>
  <si>
    <t>LLAVE TUBO STANLEY 10" 87622</t>
  </si>
  <si>
    <t>LLAVE TUBO STANLEY 12" 87623</t>
  </si>
  <si>
    <t>LLAVE TUBO STANLEY 14 87624</t>
  </si>
  <si>
    <t>LLAVE TUBO STANLEY 18" 87625</t>
  </si>
  <si>
    <t>LLAVE TUBO STANLEY 24 87626</t>
  </si>
  <si>
    <t>LLAVE TUBO STANLEY 36" 87627</t>
  </si>
  <si>
    <t>LLAVE TUBO STANLEY 8" 87621</t>
  </si>
  <si>
    <t>LLAVE TUBO SUPER EGO # 14</t>
  </si>
  <si>
    <t>LLAVE TUBO SUPER EGO # 18</t>
  </si>
  <si>
    <t>LLAVE TUBO SUPER EGO # 24</t>
  </si>
  <si>
    <t>LLAVE TUBO SUPER EGO # 8</t>
  </si>
  <si>
    <t>LLAVE TUBO SUPER EGO #10</t>
  </si>
  <si>
    <t>LLAVE TUBO SUPER EGO #12</t>
  </si>
  <si>
    <t>LLAVE TUBO TOOLCRAFT 8" WF4608</t>
  </si>
  <si>
    <t>LORSBAN POLVO</t>
  </si>
  <si>
    <t>LOSETA ALFA CUADR AMAR 30 X 30</t>
  </si>
  <si>
    <t>LOSETA ALFA CUADR GRIS 30 X 30</t>
  </si>
  <si>
    <t>LOSETA ALFA CUADR VERDE 30 X 30</t>
  </si>
  <si>
    <t>LOSETA ALFA CUADRAD ROJO 30 X 30</t>
  </si>
  <si>
    <t>LUBRICANTE CRC 336 X 16 ONZ</t>
  </si>
  <si>
    <t>LUBRICANTE CRC 556 X 16 ONZ</t>
  </si>
  <si>
    <t>LUBRICANTE CRC 556 X 8 ONZ</t>
  </si>
  <si>
    <t>LUBRICANTE P/UNION CANAL PAVCO</t>
  </si>
  <si>
    <t>LUBRICANTE PVC X 4 KG PAVCO</t>
  </si>
  <si>
    <t>LUBRICANTE PVC X 500 GR PAVCO</t>
  </si>
  <si>
    <t>LUBRICANTE SUPER LUB 160 GR</t>
  </si>
  <si>
    <t>LUBRICANTE WD 40 X 11 ONZ</t>
  </si>
  <si>
    <t>LUBRICANTE WD 40 X 5.5 ONZ</t>
  </si>
  <si>
    <t>LUBRICANTE WD 40 X 8 ONZ</t>
  </si>
  <si>
    <t>MACHETILLA  24 TRES CANALES A/CORNETA</t>
  </si>
  <si>
    <t>MACHETILLA COLLINS # 18</t>
  </si>
  <si>
    <t>MACHETILLA 12" DE LUJO RAMBO</t>
  </si>
  <si>
    <t>MACHETILLA 16</t>
  </si>
  <si>
    <t>MACHETILLA 18 COLLINS</t>
  </si>
  <si>
    <t>MACHETILLA 18 GAVILAN</t>
  </si>
  <si>
    <t>MACHETILLA 18 TRES CANALES HERRAGRO</t>
  </si>
  <si>
    <t>MACHETILLA 20 MANGO ERGONOMICO</t>
  </si>
  <si>
    <t>MACHETILLA 20 TRES CANALES HERRAGRO</t>
  </si>
  <si>
    <t>MACHIMBRE VIROLA INMUNIZADO</t>
  </si>
  <si>
    <t>MACHUELO NC 1/2 MP</t>
  </si>
  <si>
    <t>MACHUELO NC 1/4 MP</t>
  </si>
  <si>
    <t>MACHUELO NC 3/8 MP</t>
  </si>
  <si>
    <t>MACHUELO NC 7/8 DORMER</t>
  </si>
  <si>
    <t>MACHUELO 12MM 3 PZAS. 1.5</t>
  </si>
  <si>
    <t>MACHUELO 16MM X 2.0 HSS</t>
  </si>
  <si>
    <t>MACHUELOS HSS -NC  3/16</t>
  </si>
  <si>
    <t>MACHUELOS HSS NC 3/4</t>
  </si>
  <si>
    <t>MACHUELOS HSS 8MM X 3PZAS X 1.25 DORMER</t>
  </si>
  <si>
    <t>MACHUELOS NC  5/32 MP</t>
  </si>
  <si>
    <t>MACHUELOS NC 1/2 TITEX GOLD</t>
  </si>
  <si>
    <t>MACHUELOS NC 1/4 RANGER</t>
  </si>
  <si>
    <t>MACHUELOS NC 7/16 RANGER</t>
  </si>
  <si>
    <t>MACHUELOS NF  3/8 WARRIOR</t>
  </si>
  <si>
    <t>MACHUELOS NF  5/16</t>
  </si>
  <si>
    <t>MACHUELOS NPT  1/2</t>
  </si>
  <si>
    <t>MACHUELOS NPT 3/4 HSS</t>
  </si>
  <si>
    <t>MACROMEDIDOR  2" BERMAND BRIDA</t>
  </si>
  <si>
    <t>MADERA ALGARROBILLO 4 X 4</t>
  </si>
  <si>
    <t>MADERA TOLUA</t>
  </si>
  <si>
    <t>MAGNETO TELESCOPIO 130-640</t>
  </si>
  <si>
    <t>MALETA HERRAMIENTAS 16" 516126</t>
  </si>
  <si>
    <t xml:space="preserve">MALLA  ELECTROSOLDADA 5.5 MM XX-159 </t>
  </si>
  <si>
    <t>MALLA CAFETERO 4 X 4 X 1.5</t>
  </si>
  <si>
    <t>MALLA C/VENA 200 X 50</t>
  </si>
  <si>
    <t>MALLA ELEC. 3 MM15X15X18 MTS NO APTO REFUE CRETO</t>
  </si>
  <si>
    <t>MALLA ELEC. 4 MM X 15 X 15 X 18 MTS</t>
  </si>
  <si>
    <t>MALLA ELEC. 4 MM 15 X 15 M084</t>
  </si>
  <si>
    <t>MALLA ELEC. 4.5 MM 15 X 15 M106</t>
  </si>
  <si>
    <t>MALLA ELEC. 5.0 MM 15 X 15 M131</t>
  </si>
  <si>
    <t>MALLA ELEC. 6 MM 15 X 15 M 188</t>
  </si>
  <si>
    <t xml:space="preserve">MALLA ELEC. 6.5 MM 15 X 15 </t>
  </si>
  <si>
    <t>MALLA ESLAB CAL 10.5 X 150 X 2</t>
  </si>
  <si>
    <t>MALLA ESLAB CAL 10.5 X 150 X 2 (ROLLO X 10 MTS)</t>
  </si>
  <si>
    <t>MALLA ESLAB CAL 10.5 X 180 X 2 1/4</t>
  </si>
  <si>
    <t>MALLA ESLAB CAL 10.5 X 180 X 2 1/4 (ROLLO X 10 MTS)</t>
  </si>
  <si>
    <t>MALLA ESLAB CAL 10.5 X 200 X 2 1/2</t>
  </si>
  <si>
    <t>MALLA ESLAB CAL 10.5 X 200 X 2 1/2 (ROLLO X 10 MTS)</t>
  </si>
  <si>
    <t>MALLA ESLAB. 10.5 X 2.00 PVC ROLLO 10 MT</t>
  </si>
  <si>
    <t xml:space="preserve">MALLA EXPANDIDA  50 </t>
  </si>
  <si>
    <t>MALLA EXPANDIDA 60</t>
  </si>
  <si>
    <t>MALLA GAVION 2 X 1 X 1 K 13</t>
  </si>
  <si>
    <t>MALLA GRADUADA CHIVO/CERDO 1.20 X 50 ML</t>
  </si>
  <si>
    <t>MALLA MOSQ FIBRAV VERDE 1.0 MTS</t>
  </si>
  <si>
    <t>MALLA MOSQ FIBRAV VERDE 1.20 MTS</t>
  </si>
  <si>
    <t>MALLA PAJARO 0.90</t>
  </si>
  <si>
    <t>MALLA PAJARO 090 R=30MTS</t>
  </si>
  <si>
    <t>MALLA PLASTICA GALLINERO 50ML</t>
  </si>
  <si>
    <t>MALLA PLASTICA 1</t>
  </si>
  <si>
    <t>MALLA PLASTICA 1.20</t>
  </si>
  <si>
    <t>MALLA POLLO 1.50 X 1.1/4" X 36 MTS</t>
  </si>
  <si>
    <t>MALLA POLLO 1.80 X 1 1/4" X 36 MTS</t>
  </si>
  <si>
    <t>MALLA SEÑALIZACION NARANJA 1.0 X 45 MTS</t>
  </si>
  <si>
    <t>MALLA ZARANDA 2 X 2</t>
  </si>
  <si>
    <t>MALLA ZARANDA 2 X 2  X 30MTS</t>
  </si>
  <si>
    <t>MALLA ZARANDA 3 X 3</t>
  </si>
  <si>
    <t>MALLA ZARANDA 3 X 3  X 30MTS</t>
  </si>
  <si>
    <t>MALLA ZARANDA 4 X 4</t>
  </si>
  <si>
    <t>MALLA ZARANDA 4 X 4 X 30MTS</t>
  </si>
  <si>
    <t>MALLA ZARANDA 5 X 5</t>
  </si>
  <si>
    <t>MALLA ZARANDA 5 X 5  X 30MTS</t>
  </si>
  <si>
    <t>MALLA ZARANDA 6 X 6</t>
  </si>
  <si>
    <t>MALLA ZARANDA 6 X 6  X 30MTS</t>
  </si>
  <si>
    <t>MANDRIL BASE 3  ( 5/8 )</t>
  </si>
  <si>
    <t>MANDRIL CONICO  1/2</t>
  </si>
  <si>
    <t>MANDRIL CONICO  3/4</t>
  </si>
  <si>
    <t>MANDRIL SDS BOSH 982-</t>
  </si>
  <si>
    <t>MANDRIL TALADRO  DISCOVER  1/2 ROSCADO</t>
  </si>
  <si>
    <t>MANDRIL TALADRO  1/2" BEST VALUE</t>
  </si>
  <si>
    <t>MANDRIL TALADRO  3/8 10 MM</t>
  </si>
  <si>
    <t>MANDRIL TALADRO CONICO 1/2 PESAD ROHM</t>
  </si>
  <si>
    <t>MANDRIL TALADRO 1/2 ROOM</t>
  </si>
  <si>
    <t>MANDRIL TALADRO 3/8  JACOBS</t>
  </si>
  <si>
    <t>MANDRIL 1/2 X 13 MM GSB</t>
  </si>
  <si>
    <t>MANG ACOMETIDA PF + UAD 1/2" PAVCO ROLLO X 90</t>
  </si>
  <si>
    <t>MANG ACOMETIDA PF + UAD 3/4" PAVCO ROLLO X 90 MTS</t>
  </si>
  <si>
    <t>MANG. BICOLOR  3/4</t>
  </si>
  <si>
    <t>MANG. BICOLOR 1"</t>
  </si>
  <si>
    <t>MANG. BICOLOR 1/2</t>
  </si>
  <si>
    <t>MANG. BICOLOR 1/2  X  2.0 MTS</t>
  </si>
  <si>
    <t>MANG. BICOLOR 1/2 X 10,0 MTS</t>
  </si>
  <si>
    <t>MANG. BICOLOR 1/2 X 14.0 MTS</t>
  </si>
  <si>
    <t>MANG. BICOLOR 1/2 X 15.0 MTS</t>
  </si>
  <si>
    <t>MANG. BICOLOR 1/2 X 18.0 MTS</t>
  </si>
  <si>
    <t>MANG. BICOLOR 1/2 X 3.0 MTS</t>
  </si>
  <si>
    <t>MANG. BICOLOR 1/2 X 5.0 MTS</t>
  </si>
  <si>
    <t>MANG. BICOLOR 1/2 X 6.0 MTS</t>
  </si>
  <si>
    <t>MANG. BICOLOR 1/2 X 7.0 MTS</t>
  </si>
  <si>
    <t>MANG. BICOLOR 1/2 X 9.0 MTS</t>
  </si>
  <si>
    <t>MANG. CAUCHO LONA 2" AMARILLA X 40 MTS</t>
  </si>
  <si>
    <t>MANG. DESCARGA AGUA 2"</t>
  </si>
  <si>
    <t>MANG. DESCARGA AGUA 3"</t>
  </si>
  <si>
    <t>MANG. DESCARGA AGUA 4"</t>
  </si>
  <si>
    <t>MANG. DUPLEX  1/4</t>
  </si>
  <si>
    <t>MANG. ENGRAZADORA  3/8 X 12</t>
  </si>
  <si>
    <t>MANG. FLEXICONDUIT  1/2" PAVCO</t>
  </si>
  <si>
    <t>MANG. FLEXICONDUIT 1 METALICA</t>
  </si>
  <si>
    <t>MANG. FLEXICONDUIT 1" PAVCO</t>
  </si>
  <si>
    <t>MANG. FLEXICONDUIT 1/2 METALICA</t>
  </si>
  <si>
    <t>MANG. FLEXICONDUIT 3/4 METALICA</t>
  </si>
  <si>
    <t>MANG. GAS AMARILLA 3/8</t>
  </si>
  <si>
    <t>MANG. GAS. B.S RF 391498/296004</t>
  </si>
  <si>
    <t>MANG. GAS FLEXIBLE PVC AMARILLA</t>
  </si>
  <si>
    <t>MANG. GAS NATURAL AMARILLA PEALPE</t>
  </si>
  <si>
    <t>MANG. GAS NATURAL PLASTICA</t>
  </si>
  <si>
    <t>MANG. GAS NATURAL 1.20 MTS MET. SEDAL</t>
  </si>
  <si>
    <t>MANG. GAS NATURAL 1.20 MTS PLAST SEDAL</t>
  </si>
  <si>
    <t>MANG. HELIFLEX 2</t>
  </si>
  <si>
    <t>MANG. JARDIN LISA  15 MTS</t>
  </si>
  <si>
    <t>MANG. JARDIN LISA  20 MTS</t>
  </si>
  <si>
    <t>MANG. JARDIN LISA  30 MTS</t>
  </si>
  <si>
    <t>MANG. JARDIN LISA 1/2 C-40</t>
  </si>
  <si>
    <t>MANG. JARDIN SWAN 1/2"</t>
  </si>
  <si>
    <t>MANG. JARDIN SWAN 1/2" X 10,0 MTS</t>
  </si>
  <si>
    <t>MANG. JARDIN SWAN 1/2" X 15.0 MTS</t>
  </si>
  <si>
    <t>MANG. JARDIN SWAN 1/2" X 2.0 MTS</t>
  </si>
  <si>
    <t>MANG. JARDIN SWAN 1/2" X 4,0 MTS</t>
  </si>
  <si>
    <t>MANG. LVADORA 3/4 X 3/4 X 1.2 ML</t>
  </si>
  <si>
    <t>MANG. LVM GRIVAL.</t>
  </si>
  <si>
    <t>MANG. LVM 40 CMS PCP</t>
  </si>
  <si>
    <t>MANG. PARA GASOLINA 1/4"</t>
  </si>
  <si>
    <t>MANG. POLIET 1 1/2" ( ROLLO X 100 MTS )</t>
  </si>
  <si>
    <t>MANG. POLIETILENO 1" CAL 40 ROLLO 100 MT</t>
  </si>
  <si>
    <t>MANG. POLIETILENO 11/2" CAL 40 ROLLO 100</t>
  </si>
  <si>
    <t>MANG. POLIETILENO 1/2" CAL. 40</t>
  </si>
  <si>
    <t>MANG. POLIETILENO 1/2" CAL 40 ROLLO 100</t>
  </si>
  <si>
    <t>MANG. POLIETILENO 2" CAL 40 ROLLO 100 MT</t>
  </si>
  <si>
    <t>MANG. POLIETILENO 3" CAL 40 ROLLO 50 MT</t>
  </si>
  <si>
    <t>MANG. POLIETILENO 3/4" CAL 40 ROLLO 100</t>
  </si>
  <si>
    <t>MANG. POLIETILENO1/2" CAL 40 ROLLO 100</t>
  </si>
  <si>
    <t>MANG. P/VIBRADOR ELEC X 4.5 MT</t>
  </si>
  <si>
    <t>MANG. P/VIBRADOR GASO 4.5 MTS</t>
  </si>
  <si>
    <t>MANG. RIEGO GOTEO AUTOCOMPENSAD 1/2</t>
  </si>
  <si>
    <t>MANG. SANITARIO C/LLAVE PAVCO</t>
  </si>
  <si>
    <t>MANG. SANITARIO GRICOL</t>
  </si>
  <si>
    <t>MANG. SANITARIO GRIVAL</t>
  </si>
  <si>
    <t>MANG. SANITARIO PLASTICA</t>
  </si>
  <si>
    <t>MANG. SN 40 CMS PCP 2004</t>
  </si>
  <si>
    <t>MANG. SUCCION 1 1/2" X 6 ML</t>
  </si>
  <si>
    <t>MANG. SUCCION 2" X 6 ML</t>
  </si>
  <si>
    <t>MANG. SUCCION 3" X 6 ML</t>
  </si>
  <si>
    <t>MANG. SUCCION 4" X 6 ML</t>
  </si>
  <si>
    <t>MANG. TRANSP.  1/2</t>
  </si>
  <si>
    <t>MANG. TRANSP.  1/4</t>
  </si>
  <si>
    <t>MANG. TRANSP.  1/8</t>
  </si>
  <si>
    <t>MANG. TRANSP.  3/16</t>
  </si>
  <si>
    <t>MANG. TRANSP.  3/4</t>
  </si>
  <si>
    <t>MANG. TRANSP.  3/8</t>
  </si>
  <si>
    <t>MANG. TRANSP.  5/16</t>
  </si>
  <si>
    <t>MANG. TRANSP. 1</t>
  </si>
  <si>
    <t>MANG. TRANSP. 1 X 37 MTS</t>
  </si>
  <si>
    <t>MANG. TRANSP. 1 X 46 MTS</t>
  </si>
  <si>
    <t>MANG. TRANSP. 1 X 6 MTS</t>
  </si>
  <si>
    <t>MANG. TRANSP. 1 1/2</t>
  </si>
  <si>
    <t>MANG. TRANSP. 1 1/2 X 30 MTS</t>
  </si>
  <si>
    <t>MANG. TRANSP. 1 1/4</t>
  </si>
  <si>
    <t>MANG. TRANSP. 1 1/4 X 17 MTS</t>
  </si>
  <si>
    <t>MANG. TRANSP. 1 1/4 X 30 MTS</t>
  </si>
  <si>
    <t>MANG. TRANSP. 1 1/4 X 50 MTS</t>
  </si>
  <si>
    <t>MANG. TRANSP. 1/4" PRESION FLEXIMALLA</t>
  </si>
  <si>
    <t>MANG. TRANSP. 1/4 X 23 MTS</t>
  </si>
  <si>
    <t>MANG. TRANSP. 1/4 X 28 MTS</t>
  </si>
  <si>
    <t>MANG. TRANSP. 1/8 X 20 MTS</t>
  </si>
  <si>
    <t>MANG. TRANSP. 1/8 X 33 MTS</t>
  </si>
  <si>
    <t>MANG. TRANSP. 2</t>
  </si>
  <si>
    <t>MANG. TRANSP. 2 X 17 MTS</t>
  </si>
  <si>
    <t>MANG. TRANSP. 2 X 2 MTS</t>
  </si>
  <si>
    <t>MANG. TRANSP. 3/16 X 52 MTS</t>
  </si>
  <si>
    <t>MANG. TRANSP. 3/4 X 50 MTS</t>
  </si>
  <si>
    <t>MANG. TRANSP. 3/4 X 7.50 MTS</t>
  </si>
  <si>
    <t>MANG. TRANSP. 3/8  X 9 MTS</t>
  </si>
  <si>
    <t>MANG. TRANSP. 3/8 X 5 MTS</t>
  </si>
  <si>
    <t>MANG. TRANSP. 3/8 X 7 MTS</t>
  </si>
  <si>
    <t>MANG. TRANSP. 5/16 X 2 MTS</t>
  </si>
  <si>
    <t>MANG. TRANSP. 5/16 X 26 MTS</t>
  </si>
  <si>
    <t>MANG. TRANSP. 5/16 X 4 MTS</t>
  </si>
  <si>
    <t>MANG. TRANSP. 5/16 X 5 MTS</t>
  </si>
  <si>
    <t>MANG. TRANSP. 5/16 X 75 MTS</t>
  </si>
  <si>
    <t>MANG. TRANSP. 5/16 X 8 MTS</t>
  </si>
  <si>
    <t>MANG. UNIROYAL  3/4</t>
  </si>
  <si>
    <t>MANG. UNIROYAL 1</t>
  </si>
  <si>
    <t>MANG. UNIROYAL 1/2</t>
  </si>
  <si>
    <t>MANG. UNIROYAL 1/4</t>
  </si>
  <si>
    <t>MANG. UNIROYAL 1/4 X 1.9 MTS</t>
  </si>
  <si>
    <t>MANG. UNIROYAL 1/4 X 4 MTS</t>
  </si>
  <si>
    <t>MANG. UNIROYAL 3/8</t>
  </si>
  <si>
    <t>MANG. UNIROYAL 5/16</t>
  </si>
  <si>
    <t>MANGA CARNAZA SOLDAR</t>
  </si>
  <si>
    <t>MANGO ART. STANLEY 17" 1/2</t>
  </si>
  <si>
    <t>MANGO ART. STANLEY 3/8</t>
  </si>
  <si>
    <t>MANGO DE EXTENSION  KRAFT TOOL</t>
  </si>
  <si>
    <t>MANGO EN T STANLEY 1/2</t>
  </si>
  <si>
    <t>MANGO SOLDADOR OXIGENO</t>
  </si>
  <si>
    <t>MANGO STANLEY T 3/4</t>
  </si>
  <si>
    <t>MANIJA ALEMAN LATONADO</t>
  </si>
  <si>
    <t>MANIJA ESPAÑOLA PAVONADA</t>
  </si>
  <si>
    <t>MANIJA P/BARRA ANTIPANICO YALE 32016</t>
  </si>
  <si>
    <t>MANIJA PUERTA PAVONADA</t>
  </si>
  <si>
    <t>MANIJA SN CROMADA INDUGRIFOS</t>
  </si>
  <si>
    <t>MANIJA TANQUE GRI. RF 93750</t>
  </si>
  <si>
    <t>MANILA FIQUE  1/4</t>
  </si>
  <si>
    <t>MANILA FIQUE  5/8</t>
  </si>
  <si>
    <t>MANIQUETA P/CERCA ELCT TIPO PERA</t>
  </si>
  <si>
    <t>MANO DE OBRAS DE ARREGLOS LOCATIVAS</t>
  </si>
  <si>
    <t>MANOMETRO ACETIL PSI  0-30 BAJA</t>
  </si>
  <si>
    <t>MANOMETRO ACETIL PSI ALTA 0 - 400</t>
  </si>
  <si>
    <t>MANOMETRO AIRE  60</t>
  </si>
  <si>
    <t>MANOMETRO AIRE 100</t>
  </si>
  <si>
    <t>MANOMETRO AIRE 150</t>
  </si>
  <si>
    <t>MANOMETRO AIRE 200</t>
  </si>
  <si>
    <t>MANOMETRO GLICERINA 0-100</t>
  </si>
  <si>
    <t>MANOMETRO GLICERINA 0-150</t>
  </si>
  <si>
    <t>MANOMETRO GLICERINA 0-200</t>
  </si>
  <si>
    <t>MANOMETRO GLICERINA 0-300</t>
  </si>
  <si>
    <t>MANOMETRO GLICERINA 0-500</t>
  </si>
  <si>
    <t>MANOMETRO GLICERINA 0-60</t>
  </si>
  <si>
    <t>MANOMETRO OXIG. ALTA  0- 4000</t>
  </si>
  <si>
    <t>MANTENIMIENTO  MEDIDOR DE AGUA 3"</t>
  </si>
  <si>
    <t>MANTENIMIENTO CANGURO</t>
  </si>
  <si>
    <t xml:space="preserve">MANTO BITUPLAST </t>
  </si>
  <si>
    <t>MANTO BITUPLAST  3.0 MM</t>
  </si>
  <si>
    <t xml:space="preserve">MANTO EDIL POLIESTER 3 MM </t>
  </si>
  <si>
    <t>MANTO FIBERG SISTEMA AMIGO (MANTO + IMPRIM) X 10 M2</t>
  </si>
  <si>
    <t>MANTO FIBERGLASS ADHES AMIGO PRO 2.5 FOI</t>
  </si>
  <si>
    <t>MANTO FIBERGLASS COLOMBIA 3 MM</t>
  </si>
  <si>
    <t xml:space="preserve">MANTO FIBERGLASS PIETRA VERDE GRILLO 3.5 MM </t>
  </si>
  <si>
    <t>MANTO FIBERGLASS PRO 2.2 MM FG 200</t>
  </si>
  <si>
    <t>MANTO FIBERGLASS PRO 2.5 MM FOIL ALUM</t>
  </si>
  <si>
    <t>MANTO SIKA SBS FV 2.2</t>
  </si>
  <si>
    <t>MAQUINA P/HIELO CP 36 KLS INDUCOL</t>
  </si>
  <si>
    <t>MARCADOR PARA METAL</t>
  </si>
  <si>
    <t>MARCO EN MADERA PUERTA</t>
  </si>
  <si>
    <t>MARCO SEGUETA CONSTRURAMA 12"</t>
  </si>
  <si>
    <t>MARCO SEGUETA HERRAGRO</t>
  </si>
  <si>
    <t xml:space="preserve">MARCO SEGUETA INGCO T/INDUSTRIAL 12" HHE3088 </t>
  </si>
  <si>
    <t>MARCO SEGUETA INGCO T/PESADO 12" HHF3008</t>
  </si>
  <si>
    <t>MARCO SEGUETA MINI. TRAMONTINA G</t>
  </si>
  <si>
    <t>MARCO SEGUETA RANGER</t>
  </si>
  <si>
    <t>MARCO SEGUETA STANLEY  20206</t>
  </si>
  <si>
    <t>MARCO SEGUETA STANLEY PROFESIONAL  15098</t>
  </si>
  <si>
    <t>MARCO SEGUETA STANLEY PROFESIONAL 15098</t>
  </si>
  <si>
    <t>MARCO SEGUETA VERA</t>
  </si>
  <si>
    <t>MARIPOSA ACELERADOR RF  691181 B.S</t>
  </si>
  <si>
    <t>MARMOLINA MM BLANCA X 40 KLS</t>
  </si>
  <si>
    <t>MARTILLO BOLA BRONCE 1 LB</t>
  </si>
  <si>
    <t>MARTILLO BOLA MPTOOLS 1 LB</t>
  </si>
  <si>
    <t>MARTILLO BOLA MPTOOLS 1 1/2LB</t>
  </si>
  <si>
    <t>MARTILLO BOLA MPTOOLS 2 LB</t>
  </si>
  <si>
    <t>MARTILLO BOLA 1 LBRA STANLEY</t>
  </si>
  <si>
    <t>MARTILLO BOLA 1 1/2 LBRA STANLEY</t>
  </si>
  <si>
    <t>MARTILLO BOLA 2 LBS STANLEY</t>
  </si>
  <si>
    <t>MARTILLO BOLA 2 1/2  LB</t>
  </si>
  <si>
    <t>MARTILLO CAUCHO 3 CAUCHOSAN</t>
  </si>
  <si>
    <t>MARTILLO CAUCHO 4 CAUCHOSAN</t>
  </si>
  <si>
    <t>MARTILLO CAUCHO 5 CAUCHOSAN</t>
  </si>
  <si>
    <t>MARTILLO CONSTRURAMA 16</t>
  </si>
  <si>
    <t>MARTILLO FORTE #27</t>
  </si>
  <si>
    <t>MARTILLO GAVILAN 25</t>
  </si>
  <si>
    <t>MARTILLO HERRAGRO 16</t>
  </si>
  <si>
    <t>MARTILLO HERRAGRO 18</t>
  </si>
  <si>
    <t>MARTILLO HERRAGRO 25</t>
  </si>
  <si>
    <t>MARTILLO HERRAGRO 27</t>
  </si>
  <si>
    <t>MARTILLO HERRAGRO 29</t>
  </si>
  <si>
    <t>MARTILLO HERRAGRO 32 C/M</t>
  </si>
  <si>
    <t>MARTILLO MPTOOLS UÑA # 27</t>
  </si>
  <si>
    <t>MARTILLO MPTOOLS UÑA # 29</t>
  </si>
  <si>
    <t>MARTILLO PLASTICO 50</t>
  </si>
  <si>
    <t>MARTILLO STANLEY N. 27</t>
  </si>
  <si>
    <t>MARTILLO STANLEY UÑA 23MM</t>
  </si>
  <si>
    <t>MARTILLO STANLEY 27 51271</t>
  </si>
  <si>
    <t>MARTILLO STANLEY 29 51274</t>
  </si>
  <si>
    <t>MASCARILLA DESECHABLE BLANCO ( N-95 )</t>
  </si>
  <si>
    <t>MASCARILLA DESECHABLE BLANCO VALVULA N95</t>
  </si>
  <si>
    <t>MASCARILLA DESECHABLE GRIS</t>
  </si>
  <si>
    <t>MASCARILLA DESECHABLE NORTH</t>
  </si>
  <si>
    <t>MASILLA EPOXICA LIDER X 50 GR</t>
  </si>
  <si>
    <t>MASILLA EPOXICA LIDER 100 GMS</t>
  </si>
  <si>
    <t>MASILLA GYPLAC</t>
  </si>
  <si>
    <t>MASILLA PARA YESO ETERMASTIC X 5 GL 945957</t>
  </si>
  <si>
    <t>MASILLA PLACO PANEL</t>
  </si>
  <si>
    <t>MATERIAL DE RELLENO</t>
  </si>
  <si>
    <t>MECHA TRAPERO  REF. 11029 S/C</t>
  </si>
  <si>
    <t>MECHA TRAPERO ALGOD 450 ACOPLE S/C 1053</t>
  </si>
  <si>
    <t>MECHA TRAPERO ALGOD 450 GR  CON CABO</t>
  </si>
  <si>
    <t>MECHA TRAPERO ALGODON N 1005 S/CABO</t>
  </si>
  <si>
    <t>MECHA TRAPERO ALGODON 400 GR 25020 S/C</t>
  </si>
  <si>
    <t>MECHA TRAPERO ALGODON 750 GR S/CABO</t>
  </si>
  <si>
    <t>MECHA TRAPERO MICROFIBRA 300 GR 1001 S/C</t>
  </si>
  <si>
    <t xml:space="preserve">MEDIDOR AGUA  1" TCL  </t>
  </si>
  <si>
    <t>MEDIDOR AGUA  1/2"  C/UNICO R-100 C/CERTIFICADO TCL</t>
  </si>
  <si>
    <t>MEDIDOR AGUA V-15 1/2 ACUATUBOS</t>
  </si>
  <si>
    <t>MEDIDOR AGUA 1" ACUATUBOS</t>
  </si>
  <si>
    <t>MEDIDOR AGUA 1" TCL</t>
  </si>
  <si>
    <t>MEDIDOR AGUA 1 1/2"</t>
  </si>
  <si>
    <t>MEDIDOR AGUA 1/2" METALICO R160 HELBERT</t>
  </si>
  <si>
    <t>MEDIDOR AGUA 1/2" R-160 ACUATUBOS C/CERTIFICADO</t>
  </si>
  <si>
    <t>MEDIDOR AGUA 1/2" R-160 TCL C/CERTIFICADO</t>
  </si>
  <si>
    <t>MEDIDOR AGUA 1/2 VERTICAL TAVIRA</t>
  </si>
  <si>
    <t>MEDIDOR AGUA 1/2PLASTICO TIPO B HELBERT</t>
  </si>
  <si>
    <t>MEDIDOR AGUA 3/4 HELBERT</t>
  </si>
  <si>
    <t>MEDIDOR AGUA 3/4 VERTICAL TAVIRA</t>
  </si>
  <si>
    <t>MEDIDOR AGUAS NEGRAS BERMAND 4"</t>
  </si>
  <si>
    <t>MEDIDOR AIRE CAMION 10-160 LBS INGLES</t>
  </si>
  <si>
    <t>MEDIDOR BERMAD 2"</t>
  </si>
  <si>
    <t>MEDIDOR DE AGUA  ELSTER DE 4"</t>
  </si>
  <si>
    <t xml:space="preserve">MEDIDOR DE AGUA 3" </t>
  </si>
  <si>
    <t>MEDIDOR DISTANCIA LASER GLM 50 BOSCH</t>
  </si>
  <si>
    <t>MEDIDOR DISTANCIA SKIL 520</t>
  </si>
  <si>
    <t>MEDIDOR JANZ TIPO WOLTMAN 8"</t>
  </si>
  <si>
    <t>MEDIDOR LOCALIZADOR DE CABLE</t>
  </si>
  <si>
    <t>MEDIDOR MULTIMETRO ANALOGO 1000V</t>
  </si>
  <si>
    <t>MEDIDOR RUEDA STANLEY 77175</t>
  </si>
  <si>
    <t>MELAZA X 1 KILOS</t>
  </si>
  <si>
    <t>MEMBRANA ACUSTICA FIBERGLASS</t>
  </si>
  <si>
    <t>MESA DE MADERA CON DOS GAVETA</t>
  </si>
  <si>
    <t>MESA PLASTICA RIMAX</t>
  </si>
  <si>
    <t>METRO MADERA MAROMETRO</t>
  </si>
  <si>
    <t>MEZC. DUCHA GRICOL 8" RF 109351 HELVETIA</t>
  </si>
  <si>
    <t>MEZC. DUCHA GRICOL 8" RF 117351 HELIX/PA</t>
  </si>
  <si>
    <t>MEZC. DUCHA GRICOL 8" RF 118351 TEDESCA</t>
  </si>
  <si>
    <t>MEZC. DUCHA GRICOL 8" 1153511 CROMO PIAN</t>
  </si>
  <si>
    <t>MEZC. DUCHA GRIVAL RF OR 413</t>
  </si>
  <si>
    <t>MEZC. DUCHA GRIVAL RF 0R 412</t>
  </si>
  <si>
    <t>MEZC. LVM GRICOL 4" REF 1180811 CROM TED</t>
  </si>
  <si>
    <t>MEZC. LVM GRICOL 4" RF 109021 HELVETIA C</t>
  </si>
  <si>
    <t>MEZC. LVM GRICOL 4" RF 115021 PIANA CROM</t>
  </si>
  <si>
    <t>MEZC. LVM GRICOL 8" REF 1105</t>
  </si>
  <si>
    <t>MEZC. LVM GRICOL 8" RF 115031 PIANA CROM</t>
  </si>
  <si>
    <t>MEZC. LVM GRICOL 8" RF118031 TEDESCA</t>
  </si>
  <si>
    <t>MEZC. LVM GRICOL 8"/4" RF 109031 HELVETI</t>
  </si>
  <si>
    <t>MEZC. LVM GRIVAL  4" DALIA RF 03331</t>
  </si>
  <si>
    <t>MEZC. LVM GRIVAL MONOC PRAGA 7215201</t>
  </si>
  <si>
    <t>MEZC. LVM GRIVAL 4"  AE 107</t>
  </si>
  <si>
    <t>MEZC. LVM GRIVAL 4'' REF CE 103</t>
  </si>
  <si>
    <t>MEZC. LVM GRIVAL 4" RF 41113 BALT</t>
  </si>
  <si>
    <t>MEZC. LVM GRIVAL 4" 1030001 ALUVIA PALA</t>
  </si>
  <si>
    <t>MEZC. LVM GRIVAL 8" DALIA  RF 13331</t>
  </si>
  <si>
    <t>MEZC. LVM GRIVAL 8" REF CP 124 ARCE</t>
  </si>
  <si>
    <t>MEZC. LVM KIT GRIVAL 4" VENTO</t>
  </si>
  <si>
    <t>MEZC. LVM KIT GRIVAL 8"  CP 121 ARCE</t>
  </si>
  <si>
    <t>MEZC. LVM KIT GRIVAL 8"  59131 VENTO</t>
  </si>
  <si>
    <t>MEZC. LVM KIT GRIVAL 8" REF AE 105</t>
  </si>
  <si>
    <t>MEZC. LVM 4 REF 51150</t>
  </si>
  <si>
    <t>MEZC. LVP ALTO BLANCO 2907872 PAVCO</t>
  </si>
  <si>
    <t>MEZC. LVP ALTO CROMO 2907871 PAVCO</t>
  </si>
  <si>
    <t>MEZC. LVP AQUAVID REF 80020 CROMADO 8"</t>
  </si>
  <si>
    <t>MEZC. LVP GRICOL REF 010601 C/CISNE</t>
  </si>
  <si>
    <t>MEZC. LVP GRICOL REF 105883 HELIX PALETT</t>
  </si>
  <si>
    <t>MEZC. LVP GRICOL REF 108268 PIANA</t>
  </si>
  <si>
    <t>MEZC. LVP GRICOL REF 10928-00 HELVETIA</t>
  </si>
  <si>
    <t>MEZC. LVP GRICOL REF 10928-11 HELVETIA</t>
  </si>
  <si>
    <t>MEZC. LVP GRICOL REF 10929-00 HELVETIA K</t>
  </si>
  <si>
    <t>MEZC. LVP GRICOL REF 10929-11 HELVETIA K</t>
  </si>
  <si>
    <t>MEZC. LVP GRICOL REF 111292 + 2 MANG</t>
  </si>
  <si>
    <t>MEZC. LVP GRICOL REF 1127-00 KRISTAL</t>
  </si>
  <si>
    <t>MEZC. LVP GRICOL REF 11828-11 TEDESCA</t>
  </si>
  <si>
    <t>MEZC. LVP GRICOL RF 109281 ARCO HELVETIA</t>
  </si>
  <si>
    <t>MEZC. LVP GRICOL RF 115281 CISNE PIANA</t>
  </si>
  <si>
    <t>MEZC. LVP GRICOL RF 115501 PIANA</t>
  </si>
  <si>
    <t>MEZC. LVP GRICOL RF 117281 HELIX/PALET C</t>
  </si>
  <si>
    <t>MEZC. LVP GRICOL 1 LLAVE RF 109431 HELVE</t>
  </si>
  <si>
    <t>MEZC. LVP GRICOL 1 LLAVE RF 117501 HELIX</t>
  </si>
  <si>
    <t>MEZC. LVP GRIVAL PALANCA ALUVIA AV507</t>
  </si>
  <si>
    <t>MEZC. LVP GRIVAL REF CV 540 SEVILLA</t>
  </si>
  <si>
    <t>MEZC. LVP GRIVAL REF 415113 BALTA PARED</t>
  </si>
  <si>
    <t>MEZC. LVP GRIVAL REF 50500 GALAX</t>
  </si>
  <si>
    <t>MEZC. LVP GRIVAL REF 50550 PRAKTI</t>
  </si>
  <si>
    <t>MEZC LVP GRIVAL REF 54506 PISCIS</t>
  </si>
  <si>
    <t>MEZC. LVP GRIVAL REF 79528 PARED</t>
  </si>
  <si>
    <t>MEZC. LVP GRIVAL SENC PALANCA ALUVIA AV503</t>
  </si>
  <si>
    <t>MEZC. LVP GRIVAL SENC TRICETA ALUVIA AV504</t>
  </si>
  <si>
    <t>MEZC. LVP GRIVAL TRICETA ALUVIA AV508</t>
  </si>
  <si>
    <t>MEZC. LVP GRIVAL 1 LLAVE + MANG BRIZA 3331</t>
  </si>
  <si>
    <t>MEZC. LVP GRIVAL 8" REF  43510 DALIA</t>
  </si>
  <si>
    <t>MEZC. LVP KIT GRIVAL  50508 GALAXIA</t>
  </si>
  <si>
    <t>MEZC. LVP KIT GRIVAL REF 41500</t>
  </si>
  <si>
    <t>MEZC. LVP KIT GRIVAL REF 50910 GALAXI</t>
  </si>
  <si>
    <t>MEZC. LVP KIT GRIVAL REF 50950</t>
  </si>
  <si>
    <t>MEZC. LVP KIT GRIVAL REF 54560</t>
  </si>
  <si>
    <t>MEZC. LVP KIT GRIVAL RF 41504 BALTA</t>
  </si>
  <si>
    <t>MEZC. LVP KIT GRIVAL 45514 NOGAL</t>
  </si>
  <si>
    <t>MEZC. LVP KIT GRIVAL 5050001 BALTA PICO</t>
  </si>
  <si>
    <t>MEZC. LVP KIT GRIVAL 54506 PISCIS</t>
  </si>
  <si>
    <t>MEZC. LVP KIT GRIVAL 54580 AQUA (NO PAQUETE)</t>
  </si>
  <si>
    <t>MEZC. LVP KIT GRIVAL 54960 PISCIS</t>
  </si>
  <si>
    <t>MEZC. LVP KIT GRIVAL 59505 AMARETO</t>
  </si>
  <si>
    <t>MEZC. LVP KIT MONOCONT REF 2014 TOTAL</t>
  </si>
  <si>
    <t>MEZCLADOR RE 500 HILTI</t>
  </si>
  <si>
    <t>MEZCLADORA  1 SACO FECON CON MOTOR 2 HP</t>
  </si>
  <si>
    <t>MEZCLADORA  2 SACOS C/MOTOR DIESEL10HP</t>
  </si>
  <si>
    <t>MEZCLADORA TOOLCRAFT 550W TC5065</t>
  </si>
  <si>
    <t>MEZCLADORA 1 1/2 SACOS C/MOTOR GAS 13 HP</t>
  </si>
  <si>
    <t>MEZCLADORA 1 1/2 SACOS MOTOR 6,5 HP GASOLINA</t>
  </si>
  <si>
    <t>MEZCLADORA 400 LTS 9 HP GASOLINA KING</t>
  </si>
  <si>
    <t>MICROESFERAS REFLECTIVAS X 25 KLS</t>
  </si>
  <si>
    <t>MICROJET NARANJA OARA RIEGO</t>
  </si>
  <si>
    <t>MINERAL AMARILLO DEMATEO ALEMAN</t>
  </si>
  <si>
    <t>MINERAL AMARILLO NUBIOLA</t>
  </si>
  <si>
    <t>MINERAL AZUL DEMATEO ALEMAN</t>
  </si>
  <si>
    <t>MINERAL AZUL NUBIOLA</t>
  </si>
  <si>
    <t>MINERAL NEGRO DEMATEO ALEMAN</t>
  </si>
  <si>
    <t>MINERAL NEGRO NUBIOLA</t>
  </si>
  <si>
    <t>MINERAL ROJO BAYER</t>
  </si>
  <si>
    <t>MINERAL ROJO DEMATEO ALEMAN</t>
  </si>
  <si>
    <t>MINERAL ROJO NUBIOLA</t>
  </si>
  <si>
    <t>MINERAL VERDE DEMATEO ALEMAN</t>
  </si>
  <si>
    <t>MOFLE RF 393615/493936 B.S</t>
  </si>
  <si>
    <t>MOLDURAS  PLANA DE 1"</t>
  </si>
  <si>
    <t>MOLDURAS  6 LINEAS</t>
  </si>
  <si>
    <t>MOLDURAS RINCONERA  N. 3</t>
  </si>
  <si>
    <t>MOLDURAS SOBRE MARCO REF. 4</t>
  </si>
  <si>
    <t>MOLDURAS TALICON</t>
  </si>
  <si>
    <t>MOLDURAS 0.5 CM X 10CM X 3MTRS</t>
  </si>
  <si>
    <t>MOLDURAS 1 X 1 X 3 MTS</t>
  </si>
  <si>
    <t>MONOGAFAS AUTOGENA SOLDAR VERDE</t>
  </si>
  <si>
    <t>MOSAICO AFRODITA 30 X 30</t>
  </si>
  <si>
    <t>MOSAICO APOLO 25 X 25</t>
  </si>
  <si>
    <t>MOSAICO BACO 25 X 25</t>
  </si>
  <si>
    <t>MOSAICO PENELOPE 25 X 25</t>
  </si>
  <si>
    <t>MOSQUETON CARBINER</t>
  </si>
  <si>
    <t>MOSQUETON DE SEGURIDAD</t>
  </si>
  <si>
    <t>MOTOBOMBA  3 X 3  X 7 HP DIESEL HERRAGRO</t>
  </si>
  <si>
    <t>MOTOBOMBA DIESEL 4 X 4  X 10 HP ECOMAX</t>
  </si>
  <si>
    <t>MOTOBOMBA D2000/2" IHM</t>
  </si>
  <si>
    <t>MOTOBOMBA HONDA GX 200-50H 6.5HP 2X2</t>
  </si>
  <si>
    <t>MOTOBOMBA HONDA WB30XT 2"X2" 5HP</t>
  </si>
  <si>
    <t>MOTOBOMBA HONDA 4 X 4 13 HP TIPO TRACK</t>
  </si>
  <si>
    <t>MOTOBOMBA IHM 2"X2" 6,7HP DIESEL</t>
  </si>
  <si>
    <t>MOTOBOMBA TOOLCRAFT 2" GASOLINA 5.5 HP TC 3361</t>
  </si>
  <si>
    <t>MOTOBOMBA TOOLCRAFT 3" GASOLINA 6.5 HP TC3362</t>
  </si>
  <si>
    <t>MOTOBOMBA 3"  ALUMINIO 6.5 HP WARRIOR AUTOCEBANTE</t>
  </si>
  <si>
    <t>MOTOBOMBA 30AG/F400 3X3 DIESEL IHM 10 HP</t>
  </si>
  <si>
    <t>MOTOBOMBA 3.5 HP GS 50/9P - 2 IHM</t>
  </si>
  <si>
    <t>MOTOBOMBA 65 75/20I 8HP 3" IHM</t>
  </si>
  <si>
    <t>MOTOR CONDENSADORA A/A</t>
  </si>
  <si>
    <t>MOTOR DIESEL 10 HP 18000 RPM ECOHORSE</t>
  </si>
  <si>
    <t>MOTOR DIESEL 6 HP 1800 RPM WARRIO</t>
  </si>
  <si>
    <t>MOTOR DIESEL 6.1 HP 1800 RPM KAMA</t>
  </si>
  <si>
    <t>MOTOR DIESEL 9.5 HP KAMA 1800 RPM</t>
  </si>
  <si>
    <t>MOTOR DIESEL 9,5 HP KAMA 3600RPM</t>
  </si>
  <si>
    <t>MOTOR GAS.  3.5 HP C/REDUCTOR</t>
  </si>
  <si>
    <t>MOTOR GAS.  3.5 HP S/REDUCTOR</t>
  </si>
  <si>
    <t>MOTOR GAS.  6.5 HP B&amp;S</t>
  </si>
  <si>
    <t>MOTOR GAS.  9 HP  HONDA 3600 RPM</t>
  </si>
  <si>
    <t>MOTOR GAS. 13HP WARRIOR 3600 RPM</t>
  </si>
  <si>
    <t>MOTOR GAS. 6.5 HP (CARCO) DEK</t>
  </si>
  <si>
    <t>MOTOR GAS. 6.5 HP DEWALT DW650LAG-B3</t>
  </si>
  <si>
    <t>MOTOR GAS. 6.5 HP X 1800 RPM HONDA</t>
  </si>
  <si>
    <t>MOTOR GAS. 7.5 HP VANGUARD</t>
  </si>
  <si>
    <t>MOTOR GAS. 9 HP VANGUARD X 3600 RPM</t>
  </si>
  <si>
    <t>MOTOR MON. 1.0 HP X 3600 RPM BOMBA</t>
  </si>
  <si>
    <t>MOTOR MON. 3.0HP  X 3600 RPM MARATHON</t>
  </si>
  <si>
    <t>MOTOR MON. 5.0 HP X 1800 RPM LEESON</t>
  </si>
  <si>
    <t>MOTOR TRIF. 25 HP X 3600 RPM</t>
  </si>
  <si>
    <t>MOTOSIERRA HUSQVARNA 365</t>
  </si>
  <si>
    <t>MOTOSIERRA MAKITA  2HP 45 CM DCS500</t>
  </si>
  <si>
    <t>MOTOSIERRA STHIL MS 382</t>
  </si>
  <si>
    <t>MOTOSIERRA STIHL MS 660</t>
  </si>
  <si>
    <t>MOTOSIERRA STIHL MS-250</t>
  </si>
  <si>
    <t>MOTOTOL PROXXON 515</t>
  </si>
  <si>
    <t>MOTOTOLL DISCOVER REF. PT3A</t>
  </si>
  <si>
    <t>MOTOTOLL DISCOVER 210 PZ EDG 110</t>
  </si>
  <si>
    <t>MOTOTOLL DREMEL RF. 290 VIBROGRABADOR</t>
  </si>
  <si>
    <t>MOTOTOLL DREMEL RF. 3956</t>
  </si>
  <si>
    <t>MOTOTOLL INGCO 130W C/52 ACCES UMG1309</t>
  </si>
  <si>
    <t>MOTOTOLL PIEDRA  B 41</t>
  </si>
  <si>
    <t>MOTOTOLL PIEDRA A  1</t>
  </si>
  <si>
    <t>MOTOTOLL PIEDRA A  11</t>
  </si>
  <si>
    <t>MOTOTOLL PIEDRA A  13</t>
  </si>
  <si>
    <t>MOTOTOLL PIEDRA A  3</t>
  </si>
  <si>
    <t>MOTOTOLL PIEDRA A  34</t>
  </si>
  <si>
    <t>MOTOTOLL PIEDRA A  36</t>
  </si>
  <si>
    <t>MOTOTOLL PIEDRA A  37</t>
  </si>
  <si>
    <t>MOTOTOLL PIEDRA A  38</t>
  </si>
  <si>
    <t>MOTOTOLL PIEDRA A  5</t>
  </si>
  <si>
    <t>MOTOTOLL PIEDRA A 12</t>
  </si>
  <si>
    <t>MOTOTOLL PIEDRA A 60</t>
  </si>
  <si>
    <t>MOTOTOLL PIEDRA B 52</t>
  </si>
  <si>
    <t>MOTOTOLL PIEDRA B 61</t>
  </si>
  <si>
    <t>MOTOTOLL PIEDRA W 222</t>
  </si>
  <si>
    <t>MOTOTOLL RTX -1</t>
  </si>
  <si>
    <t>MOTOTOLL TOOLCRAFT 300W TC4486</t>
  </si>
  <si>
    <t>MOTOTOOL DEWALT DW888</t>
  </si>
  <si>
    <t>MOTOTOOL DREMEL 300/55</t>
  </si>
  <si>
    <t>MTRS CABLE 7 HILOS CENTELSA NO. 12 ROJO</t>
  </si>
  <si>
    <t>MTRS CABLE 7 HILOS CENTELSA NO. 12 VERDE</t>
  </si>
  <si>
    <t>MTRS CABLE 7 HILOS CENTELSA 12 BLANCO</t>
  </si>
  <si>
    <t>MUEBLE LAVAMANOS  40 X 35 ALUVIA HABANO</t>
  </si>
  <si>
    <t>MUEBLE SN BLANCO 581701 I/GR</t>
  </si>
  <si>
    <t>MUELA BARBIQUI SURTEK</t>
  </si>
  <si>
    <t>MULTIMETRO FLUKE 113</t>
  </si>
  <si>
    <t>MULTIMETRO FLUKE 115</t>
  </si>
  <si>
    <t xml:space="preserve">MULTIMETRO INGCO DIGITAL DM200 </t>
  </si>
  <si>
    <t>NARIZ TINA GRICOL 511919</t>
  </si>
  <si>
    <t>NATRAZOL</t>
  </si>
  <si>
    <t>NAVAJA MULTIUSO INGCO 15 FUNCIONES HMFK8158</t>
  </si>
  <si>
    <t>NAVILOCURA BATERIA 7 PZAS ANTIAD IMUSA</t>
  </si>
  <si>
    <t>NAVILOCURA LICUADORA 1.5 LTS UNIVERSAL</t>
  </si>
  <si>
    <t>NAYLON CORDEL 1/2 N. 13</t>
  </si>
  <si>
    <t>NAYLON CORDEL 1/4   N. 5</t>
  </si>
  <si>
    <t>NAYLON CORDEL 3/16  N. 4</t>
  </si>
  <si>
    <t>NAYLON CORDEL 3/8   N. 10</t>
  </si>
  <si>
    <t>NAYLON CORDEL 3/8" N° 10 AZUL REY</t>
  </si>
  <si>
    <t>NAYLON CORDEL 5/16  N. 8</t>
  </si>
  <si>
    <t>NAYLON CORDEL 5/8  N. 16 CRUDO</t>
  </si>
  <si>
    <t>NAYLON CORDEL 5/8 N. 16  AZUL REY</t>
  </si>
  <si>
    <t>NAYLON CUERDA LINEA DE VIDA N°11</t>
  </si>
  <si>
    <t>NAYLON DE 12000 X 750</t>
  </si>
  <si>
    <t>NAYLON DE 3000 (ROLLO X 300)</t>
  </si>
  <si>
    <t>NAYLON GUADA¥A X 400 MTS</t>
  </si>
  <si>
    <t>NAYLON MARINO 1/2"</t>
  </si>
  <si>
    <t>NAYLON PARA GUADAÑA RED NEGRO</t>
  </si>
  <si>
    <t>NAYLON PARA PESCA</t>
  </si>
  <si>
    <t>NAYLON POLIAGRICOLA X 5 KLS</t>
  </si>
  <si>
    <t>NAYLON POLIPRO 1/2</t>
  </si>
  <si>
    <t>NAYLON POLIPRO. 1/4" X 250 MTS PREMIUN</t>
  </si>
  <si>
    <t>NAYLON POLIPRO. 3/8" X 192 MTS PREMIUM</t>
  </si>
  <si>
    <t>NAYLON POLIPRO. 3/8" X 200 MTS PREMIUN</t>
  </si>
  <si>
    <t>NAYLON POLIPRO. 3/8 X 250MTS</t>
  </si>
  <si>
    <t>NAYLON TODOTERRENO N 12-1 VERDE</t>
  </si>
  <si>
    <t>NAYLON Y/O CAÑANO X KL</t>
  </si>
  <si>
    <t>NAYLON 1 DE 25 MM</t>
  </si>
  <si>
    <t>NAYLON 1/2 DE 13 MM ( ROLLO X  MTS)</t>
  </si>
  <si>
    <t>NAYLON 1/2 DE 13 MM X 20 MTS</t>
  </si>
  <si>
    <t>NAYLON 1/2 DE 13 MM X 3,0 MTS</t>
  </si>
  <si>
    <t>NAYLON 1/2 DE 13 MM X 4,50 MTS</t>
  </si>
  <si>
    <t>NAYLON 1/2 DE 13 MM X 5,0 MTS</t>
  </si>
  <si>
    <t>NAYLON 1/2 DE 13 MM X 6,0 MTS</t>
  </si>
  <si>
    <t>NAYLON 1/2 DE 13 MM X 7,0 MTS</t>
  </si>
  <si>
    <t>NAYLON 1/4 DE 6 MM (ROLLO X 500)</t>
  </si>
  <si>
    <t xml:space="preserve">NAYLON 3/4 DE 19 MM ( ROLLO X </t>
  </si>
  <si>
    <t>NAYLON 3/8 DE 10 MM (ROLLO X 250)</t>
  </si>
  <si>
    <t>NAYLON 5/16 DE 8 MM (ROLLO X MTS)</t>
  </si>
  <si>
    <t>NAYLON 5/8 DE 16 MM ( ROLLO X  )</t>
  </si>
  <si>
    <t>NAYLON 5/8 DE 16 MM X 10 MTS</t>
  </si>
  <si>
    <t>NAYLON 5/8 DE 16 MM X 11 MTS</t>
  </si>
  <si>
    <t>NAYLON 5/8 DE 16 MM X 3 MTS</t>
  </si>
  <si>
    <t>NAYLON 5/8 DE 16 MM X 4 MTS</t>
  </si>
  <si>
    <t>NAYLON 5/8 DE 16 MM X 5 MTS</t>
  </si>
  <si>
    <t>NAYLON 5/8 DE 16 MM X 50 MTS</t>
  </si>
  <si>
    <t>NAYLON 5/8 DE 16 MM X 7 MTS</t>
  </si>
  <si>
    <t>NEUMATICO 245/75R-16</t>
  </si>
  <si>
    <t>NEUMATICO 250/280 #  4 IMSA 0110</t>
  </si>
  <si>
    <t>NEUMATICO 350 # 8 IMSA 94450</t>
  </si>
  <si>
    <t>NEUMATICO 350-4 INDURRUEDAS MACHO</t>
  </si>
  <si>
    <t>NEUMATICO 350/410 # 4 IMSA 0480</t>
  </si>
  <si>
    <t>NEUMATICO 350-8 INDURRUEDAS MACHO</t>
  </si>
  <si>
    <t>NEUMATICO 400-8</t>
  </si>
  <si>
    <t>NEVERA ABBA REF RL5 SERIE 130400178</t>
  </si>
  <si>
    <t>NEVERA CAVA MARINE 85 LT BLANCA</t>
  </si>
  <si>
    <t xml:space="preserve">NEVERA ECOFRIAL PUERTA VIDRIO 230 LTRS </t>
  </si>
  <si>
    <t>NEVERA ICOPOR 15 LTS</t>
  </si>
  <si>
    <t>NEVERA ICOPOR 26 LTS</t>
  </si>
  <si>
    <t>NEVERA ICOPOR 42 LTS</t>
  </si>
  <si>
    <t>NEVERA MINIBAR OFICINA 87 LTR ACEB</t>
  </si>
  <si>
    <t>NIPLE ACERO SCH 40  1" X 10"</t>
  </si>
  <si>
    <t>NIPLE ACERO SCH 40  1" X 2"</t>
  </si>
  <si>
    <t>NIPLE ACERO SCH 40  1" X 3"</t>
  </si>
  <si>
    <t>NIPLE ACERO SCH 40  1" X 4"</t>
  </si>
  <si>
    <t>NIPLE ACERO SCH 40  1" X 6"</t>
  </si>
  <si>
    <t>NIPLE ACERO SCH 40  1" X 8"</t>
  </si>
  <si>
    <t>NIPLE ACERO SCH 40  1 1/2" X 10"</t>
  </si>
  <si>
    <t>NIPLE ACERO SCH 40  1 1/2" X 3"</t>
  </si>
  <si>
    <t>NIPLE ACERO SCH 40  1 1/2" X 4"</t>
  </si>
  <si>
    <t>NIPLE ACERO SCH 40  1 1/2" X 8"</t>
  </si>
  <si>
    <t>NIPLE ACERO SCH 40  1/2" X 10"</t>
  </si>
  <si>
    <t>NIPLE ACERO SCH 40  1/2" X 2"</t>
  </si>
  <si>
    <t>NIPLE ACERO SCH 40  1/2" X 3"</t>
  </si>
  <si>
    <t>NIPLE ACERO SCH 40  1/2" X 4"</t>
  </si>
  <si>
    <t>NIPLE ACERO SCH 40  1/2" X 6"</t>
  </si>
  <si>
    <t>NIPLE ACERO SCH 40  1/2" X 8"</t>
  </si>
  <si>
    <t>NIPLE ALUMINIO2</t>
  </si>
  <si>
    <t>NIPLE GALV 1/2" X 4</t>
  </si>
  <si>
    <t>NIPLE RANURADO 3" X 2.7 MTS</t>
  </si>
  <si>
    <t>NIPLE RANURADO 3" X 30 CMS</t>
  </si>
  <si>
    <t>NIPLE ROSCADO 1/2 X 1/2 PAVCO.</t>
  </si>
  <si>
    <t>NIPLES GALV.  1 1/2 X  1 1/2</t>
  </si>
  <si>
    <t>NIPLES GALV.  1 1/4 X  1 1/2</t>
  </si>
  <si>
    <t>NIPLES GALV.  1 1/4 X  2</t>
  </si>
  <si>
    <t>NIPLES GALV.  1 1/4 X  2 1/2</t>
  </si>
  <si>
    <t>NIPLES GALV.  1 1/4 X  3</t>
  </si>
  <si>
    <t>NIPLES GALV.  1 1/4 X  3 1/2</t>
  </si>
  <si>
    <t>NIPLES GALV.  1 1/4 X  4</t>
  </si>
  <si>
    <t>NIPLES GALV.  1 1/4 X  5</t>
  </si>
  <si>
    <t>NIPLES GALV.  1 1/4 X  6</t>
  </si>
  <si>
    <t>NIPLES GALV.  1 1/4 X  7</t>
  </si>
  <si>
    <t>NIPLES GALV.  1 1/4 X  8</t>
  </si>
  <si>
    <t>NIPLES GALV.  1 1/4 X 10</t>
  </si>
  <si>
    <t>NIPLES GALV.  1 1/4 X 12</t>
  </si>
  <si>
    <t>NIPLES GALV.  2  X  2</t>
  </si>
  <si>
    <t>NIPLES GALV.  2  X  3</t>
  </si>
  <si>
    <t>NIPLES GALV.  2  X  4</t>
  </si>
  <si>
    <t>NIPLES GALV.  2  X  5</t>
  </si>
  <si>
    <t>NIPLES GALV.  2  X  6</t>
  </si>
  <si>
    <t>NIPLES GALV.  2  X  7</t>
  </si>
  <si>
    <t>NIPLES GALV.  2  X  8</t>
  </si>
  <si>
    <t>NIPLES GALV.  2  X  9</t>
  </si>
  <si>
    <t>NIPLES GALV.  2  X 10</t>
  </si>
  <si>
    <t>NIPLES GALV.  2  X 12</t>
  </si>
  <si>
    <t>NIPLES GALV.  2  X 20</t>
  </si>
  <si>
    <t>NIPLES GALV.  2 1/2 X  20"</t>
  </si>
  <si>
    <t>NIPLES GALV.  2 1/2 X  3</t>
  </si>
  <si>
    <t>NIPLES GALV.  2 1/2 X  4</t>
  </si>
  <si>
    <t>NIPLES GALV.  2 1/2 X  5</t>
  </si>
  <si>
    <t>NIPLES GALV.  2 1/2 X  6</t>
  </si>
  <si>
    <t>NIPLES GALV.  2 1/2 X  7</t>
  </si>
  <si>
    <t>NIPLES GALV.  2 1/2 X  8</t>
  </si>
  <si>
    <t>NIPLES GALV. 1 X 1 1/2</t>
  </si>
  <si>
    <t>NIPLES GALV. 1 X 10</t>
  </si>
  <si>
    <t>NIPLES GALV. 1 X 12</t>
  </si>
  <si>
    <t>NIPLES GALV. 1 X 2</t>
  </si>
  <si>
    <t>NIPLES GALV. 1 X 2 1/2</t>
  </si>
  <si>
    <t>NIPLES GALV. 1 X 3</t>
  </si>
  <si>
    <t>NIPLES GALV. 1 X 3 1/2</t>
  </si>
  <si>
    <t>NIPLES GALV. 1 X 4</t>
  </si>
  <si>
    <t>NIPLES GALV. 1 X 5</t>
  </si>
  <si>
    <t>NIPLES GALV. 1 X 6</t>
  </si>
  <si>
    <t>NIPLES GALV. 1 X 7</t>
  </si>
  <si>
    <t>NIPLES GALV. 1 X 8</t>
  </si>
  <si>
    <t>NIPLES GALV. 1 X 9</t>
  </si>
  <si>
    <t>NIPLES GALV. 1 1/2 X 10</t>
  </si>
  <si>
    <t>NIPLES GALV. 1 1/2 X 12</t>
  </si>
  <si>
    <t>NIPLES GALV. 1 1/2 X 2</t>
  </si>
  <si>
    <t>NIPLES GALV. 1 1/2 X 2 1/2</t>
  </si>
  <si>
    <t>NIPLES GALV. 1 1/2 X 20</t>
  </si>
  <si>
    <t>NIPLES GALV. 1 1/2 X 3</t>
  </si>
  <si>
    <t>NIPLES GALV. 1 1/2 X 3 1/2</t>
  </si>
  <si>
    <t>NIPLES GALV. 1 1/2 X 4</t>
  </si>
  <si>
    <t>NIPLES GALV. 1 1/2 X 4 1/2</t>
  </si>
  <si>
    <t>NIPLES GALV. 1 1/2 X 5</t>
  </si>
  <si>
    <t>NIPLES GALV. 1 1/2 X 6</t>
  </si>
  <si>
    <t>NIPLES GALV. 1 1/2 X 7</t>
  </si>
  <si>
    <t>NIPLES GALV. 1 1/2 X 8</t>
  </si>
  <si>
    <t>NIPLES GALV. 1 1/2 X 9</t>
  </si>
  <si>
    <t>NIPLES GALV. 1/2 X  1</t>
  </si>
  <si>
    <t>NIPLES GALV. 1/2 X 1 1/2</t>
  </si>
  <si>
    <t>NIPLES GALV. 1/2 X 10</t>
  </si>
  <si>
    <t>NIPLES GALV. 1/2 X 12</t>
  </si>
  <si>
    <t>NIPLES GALV. 1/2 X 2</t>
  </si>
  <si>
    <t>NIPLES GALV. 1/2 X 2 1/2</t>
  </si>
  <si>
    <t>NIPLES GALV. 1/2 X 3</t>
  </si>
  <si>
    <t>NIPLES GALV. 1/2 X 3 1/2</t>
  </si>
  <si>
    <t>NIPLES GALV. 1/2 X 4</t>
  </si>
  <si>
    <t>NIPLES GALV. 1/2 X 5</t>
  </si>
  <si>
    <t>NIPLES GALV. 1/2 X 6</t>
  </si>
  <si>
    <t>NIPLES GALV. 1/2 X 7</t>
  </si>
  <si>
    <t>NIPLES GALV. 1/2 X 8</t>
  </si>
  <si>
    <t>NIPLES GALV. 1/2 X 9</t>
  </si>
  <si>
    <t>NIPLES GALV. 1/4 X 1</t>
  </si>
  <si>
    <t>NIPLES GALV. 1/4 X 1 1/2</t>
  </si>
  <si>
    <t>NIPLES GALV. 1/4 X 2</t>
  </si>
  <si>
    <t>NIPLES GALV. 1/4 X 2 1/2</t>
  </si>
  <si>
    <t>NIPLES GALV. 1/4 X 3</t>
  </si>
  <si>
    <t>NIPLES GALV. 1/4 X 4</t>
  </si>
  <si>
    <t>NIPLES GALV. 1/4 X 5</t>
  </si>
  <si>
    <t>NIPLES GALV. 2 1/2 X 10</t>
  </si>
  <si>
    <t>NIPLES GALV. 2 1/2 X 12</t>
  </si>
  <si>
    <t>NIPLES GALV. 3 X 10</t>
  </si>
  <si>
    <t>NIPLES GALV. 3 X 12</t>
  </si>
  <si>
    <t>NIPLES GALV. 3 X 3</t>
  </si>
  <si>
    <t>NIPLES GALV. 3 X 4</t>
  </si>
  <si>
    <t>NIPLES GALV. 3 X 5</t>
  </si>
  <si>
    <t>NIPLES GALV. 3 X 6</t>
  </si>
  <si>
    <t>NIPLES GALV. 3 X 7</t>
  </si>
  <si>
    <t>NIPLES GALV. 3 X 8</t>
  </si>
  <si>
    <t>NIPLES GALV. 3/4 X 1 1/2</t>
  </si>
  <si>
    <t>NIPLES GALV. 3/4 X 10</t>
  </si>
  <si>
    <t>NIPLES GALV. 3/4 X 12</t>
  </si>
  <si>
    <t>NIPLES GALV. 3/4 X 2</t>
  </si>
  <si>
    <t>NIPLES GALV. 3/4 X 2 1/2</t>
  </si>
  <si>
    <t>NIPLES GALV. 3/4 X 3</t>
  </si>
  <si>
    <t>NIPLES GALV. 3/4 X 3 1/2</t>
  </si>
  <si>
    <t>NIPLES GALV. 3/4 X 4</t>
  </si>
  <si>
    <t>NIPLES GALV. 3/4 X 5</t>
  </si>
  <si>
    <t>NIPLES GALV. 3/4 X 6</t>
  </si>
  <si>
    <t>NIPLES GALV. 3/4 X 7</t>
  </si>
  <si>
    <t>NIPLES GALV. 3/4 X 8</t>
  </si>
  <si>
    <t>NIPLES GALV. 3/4 X 9</t>
  </si>
  <si>
    <t>NIPLES GALV. 3/8 X 1</t>
  </si>
  <si>
    <t>NIPLES GALV. 3/8 X 1 1/2</t>
  </si>
  <si>
    <t>NIPLES GALV. 3/8 X 10</t>
  </si>
  <si>
    <t>NIPLES GALV. 3/8 X 12</t>
  </si>
  <si>
    <t>NIPLES GALV. 3/8 X 2</t>
  </si>
  <si>
    <t>NIPLES GALV. 3/8 X 2 1/2</t>
  </si>
  <si>
    <t>NIPLES GALV. 3/8 X 3</t>
  </si>
  <si>
    <t>NIPLES GALV. 3/8 X 3 1/2</t>
  </si>
  <si>
    <t>NIPLES GALV. 3/8 X 4</t>
  </si>
  <si>
    <t>NIPLES GALV. 3/8 X 5</t>
  </si>
  <si>
    <t>NIPLES GALV. 3/8 X 6</t>
  </si>
  <si>
    <t>NIPLES GALV. 3/8 X 7</t>
  </si>
  <si>
    <t>NIPLES GALV. 3/8 X 8</t>
  </si>
  <si>
    <t>NIPLES GALV. 4 X 10</t>
  </si>
  <si>
    <t>NIPLES GALV. 4 X 12</t>
  </si>
  <si>
    <t>NIPLES GALV. 4 X 3</t>
  </si>
  <si>
    <t>NIPLES GALV. 4 X 4</t>
  </si>
  <si>
    <t>NIPLES GALV. 4 X 5</t>
  </si>
  <si>
    <t>NIPLES GALV. 4 X 6</t>
  </si>
  <si>
    <t>NIPLES GALV. 4 X 7</t>
  </si>
  <si>
    <t>NIPLES GALV. 4 X 8</t>
  </si>
  <si>
    <t>NIVEL CONSTRURAMA ALUMINIO 20" 3 GOTAS</t>
  </si>
  <si>
    <t>NIVEL CONSTRURAMA ALUMINO 16" 2 GOTAS</t>
  </si>
  <si>
    <t>NIVEL DISCOVER ALUMINIO 20" 3 GOTAS</t>
  </si>
  <si>
    <t>NIVEL FOY ALUMINIO 18" 3 GOTAS</t>
  </si>
  <si>
    <t>NIVEL FOY ALUMINIO 24" 3 GOTAS</t>
  </si>
  <si>
    <t>NIVEL INGCO ALUMINIO 12" 3 GOTAS HSL08030</t>
  </si>
  <si>
    <t>NIVEL INGCO ALUMINIO 16" 3 GOTAS HSL08040</t>
  </si>
  <si>
    <t>NIVEL INGCO ALUMINIO 24" 3 GOTAS HSL08060</t>
  </si>
  <si>
    <t>NIVEL IRWIN ALUMINIO 18" 3 GOTAS</t>
  </si>
  <si>
    <t>NIVEL IRWIN ALUMINIO 24" 3 GOTAS</t>
  </si>
  <si>
    <t>NIVEL MAKITA LASER SK104Z</t>
  </si>
  <si>
    <t>NIVEL STANLEY ALUMINIO 18" 3 GOTAS 42073</t>
  </si>
  <si>
    <t>NIVEL STANLEY ALUMINIO 20" 3 GOTAS</t>
  </si>
  <si>
    <t>NIVEL STANLEY ALUMINIO 24" 3 GOTAS  42074</t>
  </si>
  <si>
    <t>NIVEL STANLEY ALUMINIO 36" 3 GOTAS 42075</t>
  </si>
  <si>
    <t>NIVEL STANLEY ALUMINIO 48" 3 GOTAS 42076</t>
  </si>
  <si>
    <t>NIVEL STANLEY RESINA 12" 3 GOTAS 42466</t>
  </si>
  <si>
    <t>NIVEL STANLEY RESINA 18" 3 GOTAS 42467</t>
  </si>
  <si>
    <t>NIVEL STANLEY RESINA 24" 3 GOTAS 42468</t>
  </si>
  <si>
    <t>NIVEL STANLEY TORPEDO 8" MAGNETICO 42291</t>
  </si>
  <si>
    <t>NIVEL STANLEY TORPEDO 8" 42294</t>
  </si>
  <si>
    <t>NIVEL STANLEY 2 GOTAS 12</t>
  </si>
  <si>
    <t>NUMERADOR MM  3</t>
  </si>
  <si>
    <t>NUMERADOR MM  4</t>
  </si>
  <si>
    <t>NUMERADOR MM  5</t>
  </si>
  <si>
    <t>NUMERADOR MM  7</t>
  </si>
  <si>
    <t>NUMERADOR MM  8</t>
  </si>
  <si>
    <t>OJO BUEY 18 W LED</t>
  </si>
  <si>
    <t>OJO DE BUEY CROMADO</t>
  </si>
  <si>
    <t>OJO DE BUEY DE 4</t>
  </si>
  <si>
    <t>OJO DE BUEY DORADO ESTRELLA TN</t>
  </si>
  <si>
    <t xml:space="preserve">OJO DE BUEY LED 18W 6500K 8" </t>
  </si>
  <si>
    <t>OJO DE BUEY LED 3" 3.5 W</t>
  </si>
  <si>
    <t>OJO DE BUEY LED 4W LEXMANA</t>
  </si>
  <si>
    <t>OJO DE BUEY LED 6W 6500K 4" LUMEK</t>
  </si>
  <si>
    <t>OJO DE BUEY PLATA ESTRELLA</t>
  </si>
  <si>
    <t>OJO MAGICO</t>
  </si>
  <si>
    <t>OLLA A PRESION INDIA 13 LTS</t>
  </si>
  <si>
    <t>ORINAL CORONA MEDIANO GRIF PUSH Y DESAGUE</t>
  </si>
  <si>
    <t>OVEROL FONTANERO BOTA SEG</t>
  </si>
  <si>
    <t xml:space="preserve">OXICLORURO DE COBRE </t>
  </si>
  <si>
    <t>PABSA D/C C/MET. 1/8 X 10     A-30</t>
  </si>
  <si>
    <t>PALA ANTICHISPA NARANJA</t>
  </si>
  <si>
    <t>PALA ANTICHISPAS COLIMA</t>
  </si>
  <si>
    <t>PALA CARBONERA HERRAGRO 7001-20</t>
  </si>
  <si>
    <t>PALA CUADRADA # 1 REF 4303-10 HERRAGRO</t>
  </si>
  <si>
    <t>PALA CUADRADA # 2 COLLINS</t>
  </si>
  <si>
    <t>PALA CUADRADA # 2 REF 4303 - 20 HERRAGRO</t>
  </si>
  <si>
    <t>PALA CUADRADA # 2 REF 4303-20 HERRAGRO</t>
  </si>
  <si>
    <t>PALA CUADRADA # 4 COLLINS</t>
  </si>
  <si>
    <t>PALA CUADRADA # 4 REF 4303-40 HERRAGRO</t>
  </si>
  <si>
    <t>PALA JARDINERIA KOALA</t>
  </si>
  <si>
    <t>PALA REDONDA # 1 REF 6056-10 HERRAGRO</t>
  </si>
  <si>
    <t>PALA REDONDA # 2 COLLINS</t>
  </si>
  <si>
    <t>PALA REDONDA # 2 IMACASA</t>
  </si>
  <si>
    <t>PALA REDONDA # 2 REF 6056-20 HERRAGRO</t>
  </si>
  <si>
    <t>PALA REDONDA # 4 COLLINS</t>
  </si>
  <si>
    <t>PALA REDONDA # 4 REF 6056-4 HERRAGRO</t>
  </si>
  <si>
    <t>PALADRAGA ABRATOOLS</t>
  </si>
  <si>
    <t>PALADRAGA FORTE</t>
  </si>
  <si>
    <t>PALADRAGA GAVILAN</t>
  </si>
  <si>
    <t>PALADRAGA 540816 CAL-16 HERRAGRO</t>
  </si>
  <si>
    <t>PALAUSTRE COLLINS # 9</t>
  </si>
  <si>
    <t>PALAUSTRE 10  110 HERRAGRO</t>
  </si>
  <si>
    <t>PALAUSTRE 10 COLLINS</t>
  </si>
  <si>
    <t>PALAUSTRE 10 GAVILAN</t>
  </si>
  <si>
    <t>PALAUSTRE 5 GAVILAN</t>
  </si>
  <si>
    <t>PALAUSTRE 6 COLLINS/LUKIN</t>
  </si>
  <si>
    <t>PALAUSTRE 6 GAVILAN</t>
  </si>
  <si>
    <t>PALAUSTRE 6 106 HERRAGRO</t>
  </si>
  <si>
    <t>PALAUSTRE 7 COLLINS</t>
  </si>
  <si>
    <t>PALAUSTRE 7 GAVILAN</t>
  </si>
  <si>
    <t>PALAUSTRE 7 107 HERRAGRO</t>
  </si>
  <si>
    <t>PALAUSTRE 8 COLLINS</t>
  </si>
  <si>
    <t>PALAUSTRE 8 CONSTRURAMA</t>
  </si>
  <si>
    <t>PALAUSTRE 8 GAVILAN</t>
  </si>
  <si>
    <t>PALAUSTRE 8 108 HERRAGRO</t>
  </si>
  <si>
    <t>PALAUSTRE 9 COLLINS</t>
  </si>
  <si>
    <t>PALAUSTRE 9 GAVILAN</t>
  </si>
  <si>
    <t>PALAUSTRE 9 109 HERRAGRO</t>
  </si>
  <si>
    <t>PALETA DE BATIR PINTURA PLASTICA</t>
  </si>
  <si>
    <t>PALETA REFLECTIVA PARE-SIGA X 30CM</t>
  </si>
  <si>
    <t>PALIN HOYADOR DESMACHADOR 5403 HERRAGRO</t>
  </si>
  <si>
    <t>PALIN HOYADOR PLANO 5405 HERRAGRO</t>
  </si>
  <si>
    <t>PALIN HOYADOR 5406-10 C-13 HERRAGRO</t>
  </si>
  <si>
    <t>PALIN PALMERO COLLINS</t>
  </si>
  <si>
    <t>PALIN PALMERO 5402-10 HERRAGO</t>
  </si>
  <si>
    <t>PALIN SANTANDER COLLINS</t>
  </si>
  <si>
    <t>PALIN 3567 - 20 HERRAGRO</t>
  </si>
  <si>
    <t>PANEL SOLAR KIT SG-LS20W6A</t>
  </si>
  <si>
    <t>PANEL SOLAR 180 AMP</t>
  </si>
  <si>
    <t>PAÑO MULTIUSO</t>
  </si>
  <si>
    <t>PAPEL  POLARIZAR NEGRO 80%</t>
  </si>
  <si>
    <t>PAPEL CARTA POR RESMA</t>
  </si>
  <si>
    <t>PAPEL CONTAC NEGRO X 20MTS</t>
  </si>
  <si>
    <t>PAPEL HIGIENICO X 12UD</t>
  </si>
  <si>
    <t>PAPEL HUMEDO 1/16</t>
  </si>
  <si>
    <t>PAPEL HUMEDO 1/32</t>
  </si>
  <si>
    <t>PAPEL HUMEDO 1/64</t>
  </si>
  <si>
    <t>PAPEL HUMEDO 1/8</t>
  </si>
  <si>
    <t>PAPELERA PEDAL 12 L R 366</t>
  </si>
  <si>
    <t>PARAGUAS CORONA IMPER MULTIPRO 7 AÑOS BLANCO</t>
  </si>
  <si>
    <t>PARAGUAS CORONA IMPER ULTRA 12 AÑOS BLANCO</t>
  </si>
  <si>
    <t>PARCHE NEUMATICO</t>
  </si>
  <si>
    <t>PASADOR DORADO 2"</t>
  </si>
  <si>
    <t>PASADOR GATO AMERICANO NIQUELADO</t>
  </si>
  <si>
    <t>PASADOR MEDIA LUNA</t>
  </si>
  <si>
    <t>PASADOR PISTON B.S. RF. 711920</t>
  </si>
  <si>
    <t>PASADOR PLANO 2 1/2 BRONCE</t>
  </si>
  <si>
    <t>PASADOR PLANO 3" NEGRO</t>
  </si>
  <si>
    <t>PASADOR VERA AMERICANO NIQUELADO</t>
  </si>
  <si>
    <t>PASADOR VERA EURO NIQU 2 3/4"</t>
  </si>
  <si>
    <t>PASADOR VERA SUECO NEGRO 3"</t>
  </si>
  <si>
    <t>PAS/PISTON RF 295840/499302 B.S</t>
  </si>
  <si>
    <t>PAS/PISTON RF 298909 B.S</t>
  </si>
  <si>
    <t>PATECABRA HERRAGRO 3/4" X 0.60</t>
  </si>
  <si>
    <t>PATECABRA STANLEY # 24</t>
  </si>
  <si>
    <t>PATECABRA STANLEY 18" 55118</t>
  </si>
  <si>
    <t>PATECABRA 24" ECO</t>
  </si>
  <si>
    <t>PATECLA DOBLE  2</t>
  </si>
  <si>
    <t>PATECLA DOBLE  3"  (0,5 TN)</t>
  </si>
  <si>
    <t>PATECLA DOBLE  4"  (1 TN)</t>
  </si>
  <si>
    <t>PATECLA DOBLE  5"  (1,5 TN)</t>
  </si>
  <si>
    <t>PATECLA DOBLE  6</t>
  </si>
  <si>
    <t>PATECLA DOBLE MM 150</t>
  </si>
  <si>
    <t>PATECLA PARA ASTA DOBLE 1 1/2</t>
  </si>
  <si>
    <t>PATECLA PARA ASTA DOBLE 3/4</t>
  </si>
  <si>
    <t>PATECLA PARA ASTA SENCILLA 3/4</t>
  </si>
  <si>
    <t>PATECLA SENCILLA  2"  (0,25 TON)</t>
  </si>
  <si>
    <t>PATECLA SENCILLA  3"  (0,5 TN)</t>
  </si>
  <si>
    <t>PATECLA SENCILLA  4</t>
  </si>
  <si>
    <t>PATECLA SENCILLA  5"  (1,5 TN)</t>
  </si>
  <si>
    <t>PATECLA SENCILLA  6</t>
  </si>
  <si>
    <t>PATECLA SENCILLA MM 150</t>
  </si>
  <si>
    <t>PATECLA SENCILLA MM 45</t>
  </si>
  <si>
    <t>PATECLA SENCILLA 7</t>
  </si>
  <si>
    <t>PEDESTAL VERONA MILANO BL/C</t>
  </si>
  <si>
    <t>PEG. BOXER X 375 CC</t>
  </si>
  <si>
    <t>PEG. BOXER 4 LTS</t>
  </si>
  <si>
    <t>PEG. CEMENTO DE CAUCHO REF PL-285</t>
  </si>
  <si>
    <t>PEG. COLBON KOLMADERA X 1 KL</t>
  </si>
  <si>
    <t>PEG. COLBON KOLMADERA X 4 KL</t>
  </si>
  <si>
    <t>PEG. COLBON P/MADERA PREFLEX</t>
  </si>
  <si>
    <t>PEG. COLBON XL MADERA 4KL</t>
  </si>
  <si>
    <t>PEG. COLBON XL MADERA 946 GMS</t>
  </si>
  <si>
    <t>PEG. COLPEGA X 1KL</t>
  </si>
  <si>
    <t>PEG. COLPEGA X 4KLS</t>
  </si>
  <si>
    <t>PEG. GASTOK FUERZA MEDIA 10G</t>
  </si>
  <si>
    <t>PEG. INSTANTANEO 3 GMS</t>
  </si>
  <si>
    <t>PEG. LOCTITE 271 X 50 ML</t>
  </si>
  <si>
    <t>PEG. LOCTITE 277</t>
  </si>
  <si>
    <t>PEG. LOCTITE 515</t>
  </si>
  <si>
    <t>PEG. LOCTITE 567</t>
  </si>
  <si>
    <t>PEG. MAXTERNIT 125 GMS</t>
  </si>
  <si>
    <t>PEG. MAXTERNIT 1/4</t>
  </si>
  <si>
    <t>PEG. NO MAS CLAVOS X 100 ML.</t>
  </si>
  <si>
    <t>PEG. NO MAS CLAVOS X 360 ML.</t>
  </si>
  <si>
    <t>PEG. PEGAUCHO GLN</t>
  </si>
  <si>
    <t>PEG. PEGAUCHO 120 C.C</t>
  </si>
  <si>
    <t>PEG. PEGAUCHO 2000 C.C.</t>
  </si>
  <si>
    <t>PEG. PEGAUCHO 375 C.C</t>
  </si>
  <si>
    <t>PEG. PEGAUCHO 750 C.C</t>
  </si>
  <si>
    <t>PEG. SEALCO  S71 - S77 -  FUERZA ALTA</t>
  </si>
  <si>
    <t>PEG. SEALCO GM 10 ELIMINADOR EMP.</t>
  </si>
  <si>
    <t>PEG. SEALCO R 09  50ML BAJA VISCOSIDAD</t>
  </si>
  <si>
    <t>PEG. SEALCO RF 193 SS TEFLON</t>
  </si>
  <si>
    <t>PEG. SEALCO S42- 242 FUERZA MEDIA</t>
  </si>
  <si>
    <t>PEG. SHELLAC</t>
  </si>
  <si>
    <t>PEG. SIL. ABRO GRIS X 85 GMS</t>
  </si>
  <si>
    <t>PEG. SIL. ABRO TRANSP 300ML MULTIP TRANS</t>
  </si>
  <si>
    <t>PEG. SIL. LOCTITE AZUL X 70ML</t>
  </si>
  <si>
    <t>PEG. SIL. LOCTITE GRIS X 70 ML 5699</t>
  </si>
  <si>
    <t>PEG. SIL. LOCTITE NEGRA 50 ML</t>
  </si>
  <si>
    <t>PEG. SIL. LOCTITE NEGRA 70 ML</t>
  </si>
  <si>
    <t>PEG. SIL. LOCTITE ROJO X 50ML</t>
  </si>
  <si>
    <t>PEG. SIL. LOCTITE TRANSP. X 70ML</t>
  </si>
  <si>
    <t>PEG. SIL. MEGA GREY GRIS X 3 ONZ</t>
  </si>
  <si>
    <t>PEG. SIL. PINTUCO FLEX PROFES BLANCO</t>
  </si>
  <si>
    <t>PEG. SIL. PINTUCO SELL. ACRILICO BCO</t>
  </si>
  <si>
    <t>PEG. SIL. PINTUCO ULTRA TRANSP. 3 EN 1</t>
  </si>
  <si>
    <t>PEG. SIL. SIKA GREY 276097</t>
  </si>
  <si>
    <t>PEG. SIL. SINTECO ROJA X 50ML</t>
  </si>
  <si>
    <t>PEG. SIL. SINTECO ROJA X 70 GR</t>
  </si>
  <si>
    <t>PEG. SIL. SINTECO TRANSP. X 70 GR</t>
  </si>
  <si>
    <t>PEG. SIL. SISTA TRANSP. X 50ML</t>
  </si>
  <si>
    <t>PEG. SIL. ULTRA GREY X 3.5 ONZ</t>
  </si>
  <si>
    <t>PEG. SILICONA  QUILOSA TRANSP PROFESIONAL X 280 ML</t>
  </si>
  <si>
    <t>PEG. SILICONA CORONA GOTERAS Y TECHO GRI</t>
  </si>
  <si>
    <t>PEG. SILICONA PATTEX VIDRIO Y ALUMINIO</t>
  </si>
  <si>
    <t>PEG. SILICONA SISTA TRANSP GRANDE</t>
  </si>
  <si>
    <t>PEG. SILICONA TOOLCRAFT 85 GM U/GRAL</t>
  </si>
  <si>
    <t>PEG. SILICONA TRANSP</t>
  </si>
  <si>
    <t>PEG. SILICONA TRANSP ANTIHONGOS CELLUX</t>
  </si>
  <si>
    <t>PEG. SINTESOLDA 10 MINUTOS</t>
  </si>
  <si>
    <t>PEG. SINTESOLDA 24 HORAS</t>
  </si>
  <si>
    <t>PEG. SOLDALIST X 125 GR</t>
  </si>
  <si>
    <t>PEG. SOLDALIST X 1/4</t>
  </si>
  <si>
    <t>PEG. SOLDALIST X 1/8</t>
  </si>
  <si>
    <t>PEG. SOLDALIST X 250 GR</t>
  </si>
  <si>
    <t>PEG. SUPER BOND 3 GMS</t>
  </si>
  <si>
    <t>PEG. SUPER BOND 5 GMS</t>
  </si>
  <si>
    <t>PEG. SUPERBONDER 495 X 20 GR</t>
  </si>
  <si>
    <t>PEGACOR BOLSA</t>
  </si>
  <si>
    <t xml:space="preserve">PEGANTE FORTE CERAMICO GRIS X 25 </t>
  </si>
  <si>
    <t xml:space="preserve">PEGANTE MEGAPEGA BLANCO X 40 KLS </t>
  </si>
  <si>
    <t>PEGANTE MEGAPEGA GRIS X 25 KLS</t>
  </si>
  <si>
    <t>PEGANTE MEGAPEGA GRIS X 40 KLS</t>
  </si>
  <si>
    <t>PEGANTE PEGACOR BLANCO X 10 KLS</t>
  </si>
  <si>
    <t>PEGANTE PEGACOR BLANCO X 25  KLS</t>
  </si>
  <si>
    <t>PEGANTE PEGACOR GRIS X 25 KLS</t>
  </si>
  <si>
    <t>PEGANTE PEGACOR GRIS X 40 KLS</t>
  </si>
  <si>
    <t>PEGANTE PEGACOR MAX PORCELANATO GRIS X 25 KL</t>
  </si>
  <si>
    <t>PEGANTE PEGALISTO GRIS X 25 KLS</t>
  </si>
  <si>
    <t>PEGANTE SIKA PEGA ENCHAPE GRIS X 25 KLS</t>
  </si>
  <si>
    <t>PEGANTE SIKACERAM PORCELANATO GRIS X 50 KLS</t>
  </si>
  <si>
    <t>PEGANTE SUPERFIJO BLANCO X 25 KLS</t>
  </si>
  <si>
    <t>PEGAPLUS BLANCO X 25 KG</t>
  </si>
  <si>
    <t>PEOMOC TECNOLITE EMP DIRIG EYEBALL YD-345/B ACA</t>
  </si>
  <si>
    <t>PERA DE REVER DVE843</t>
  </si>
  <si>
    <t>PERCHA #  2 CON AISLAD</t>
  </si>
  <si>
    <t>PERCHA #  7 UNA VIA C/AISLADOR</t>
  </si>
  <si>
    <t>PERCHA DOS VIAS  PARA AISLADOR</t>
  </si>
  <si>
    <t>PERFIL AL. ANGULO  3/4</t>
  </si>
  <si>
    <t>PERFIL AL. ANGULO 1</t>
  </si>
  <si>
    <t>PERFIL AL. ANGULO 3/4 BLANCO</t>
  </si>
  <si>
    <t>PERFIL AL. EN T  3/4</t>
  </si>
  <si>
    <t>PERFIL AL. EN T 3/4 BLANCO</t>
  </si>
  <si>
    <t>PERFIL AL. ENCHAPE</t>
  </si>
  <si>
    <t>PERFIL AL. ENCHAPE REDONDO</t>
  </si>
  <si>
    <t>PERFIL AL. PROTECTOR ESCALA</t>
  </si>
  <si>
    <t>PERFIL AL. WIN ESPAÑOL</t>
  </si>
  <si>
    <t>PERFIL ANGULO</t>
  </si>
  <si>
    <t>PERFIL ANGULO 2 X 2 C 26  X 2.44ML</t>
  </si>
  <si>
    <t>PERFIL CANAL 40  C 26 X 2.44ML</t>
  </si>
  <si>
    <t>PERFIL CANAL 60</t>
  </si>
  <si>
    <t>PERFIL CANAL 60   C 26 X 2.44ML</t>
  </si>
  <si>
    <t>PERFIL CANAL 90  C 26 X 2.44ML</t>
  </si>
  <si>
    <t>PERFIL EN Z 150X50 3MM X 6MTRS</t>
  </si>
  <si>
    <t>PERFIL HIERO HEA-140 X 6 ML</t>
  </si>
  <si>
    <t>PERFIL OMEGA</t>
  </si>
  <si>
    <t>PERFIL OMEGA C 26 X 2.44ML</t>
  </si>
  <si>
    <t>PERFIL PAG C 160X60 K-14 X 6MTRS</t>
  </si>
  <si>
    <t>PERFIL PARAL 60</t>
  </si>
  <si>
    <t>PERFIL PARAL 60 C26 X 2.44ML</t>
  </si>
  <si>
    <t>PERFIL PARAL 90  C 26 X 2.44ML</t>
  </si>
  <si>
    <t>PERFIL PHR C  100X50 X 6 ML CAL 14</t>
  </si>
  <si>
    <t>PERFIL PHR C 100X50X6 ML 1.2MM K18</t>
  </si>
  <si>
    <t>PERFIL PHR C 100X50X6 ML 1.5MM K16 ACESC</t>
  </si>
  <si>
    <t>PERFIL PHR C 120X60 X 6 MTS CAL 16</t>
  </si>
  <si>
    <t>PERFIL PHR C 150 X 50 X 3MM</t>
  </si>
  <si>
    <t>PERFIL PHR C 160X60X6 ML 1.2 MM K18</t>
  </si>
  <si>
    <t>PERFIL PHR C 160X60X6 1.5 MM K 16</t>
  </si>
  <si>
    <t>PERFIL PHR C 160X60X6 1.5MM C/AN K16 ACE</t>
  </si>
  <si>
    <t>PERFIL PHR C 220 X 80 X2,5MM</t>
  </si>
  <si>
    <t>PERFIL PHR C 220X80X6 ML 1.5MM K16 ACESC</t>
  </si>
  <si>
    <t>PERFIL PLACAFACIL 130 X 90 X 12 ML CAL16</t>
  </si>
  <si>
    <t>PERFIL PLACAFACIL 130 X 90 X 6 ML CAL 16</t>
  </si>
  <si>
    <t>PERFIL PLACAFACIL 130 X 90 X 9 ML CAL 16</t>
  </si>
  <si>
    <t>PERFIL VIGUETA</t>
  </si>
  <si>
    <t>PERFIL VIGUETA PARAL 40 X 2.44 ML</t>
  </si>
  <si>
    <t>PERNO HKB 1/2 X 2 3/4  HILTI</t>
  </si>
  <si>
    <t>PERNO HKB 1/2 X 3 3/4 HILTI</t>
  </si>
  <si>
    <t>PERNO HKB 3/4 X 4 3/4 HILTI</t>
  </si>
  <si>
    <t>PERNO HKB 3/8 X 2 1/4 HILTI</t>
  </si>
  <si>
    <t>PERNO HKB 5/8 X 6 TIPO HILTI</t>
  </si>
  <si>
    <t>PERNO W6 20-22 FP8 HILTI</t>
  </si>
  <si>
    <t>PERNO W6 20-27 FP 8 HILTI</t>
  </si>
  <si>
    <t>PERRO CABLE  1/2</t>
  </si>
  <si>
    <t>PERRO CABLE  1/4</t>
  </si>
  <si>
    <t>PERRO CABLE  3/16</t>
  </si>
  <si>
    <t>PERRO CABLE  3/4</t>
  </si>
  <si>
    <t>PERRO CABLE  3/8</t>
  </si>
  <si>
    <t>PERRO CABLE  5/16</t>
  </si>
  <si>
    <t>PERRO CABLE  5/8</t>
  </si>
  <si>
    <t>PERRO CABLE 1</t>
  </si>
  <si>
    <t>PERRO CABLE 1/8</t>
  </si>
  <si>
    <t>PERRO GALV T/PESADO 1/2</t>
  </si>
  <si>
    <t>PERRO GALV T/PESADO 1/4</t>
  </si>
  <si>
    <t>PERRO GALV T/PESADO 3/4</t>
  </si>
  <si>
    <t>PERRO GALV T/PESADO 3/8</t>
  </si>
  <si>
    <t>PERRO GALV T/PESADO 5/8</t>
  </si>
  <si>
    <t>PERRO 1/2 CROSBY</t>
  </si>
  <si>
    <t>PERRO 3/4 CROSBY</t>
  </si>
  <si>
    <t>PERRO 3/8 CROSBY</t>
  </si>
  <si>
    <t>PERRO 5/8 CROSBY</t>
  </si>
  <si>
    <t>PESO RELOJ 25 LBS</t>
  </si>
  <si>
    <t>PESO RELOJ 30 KLS COLGAR</t>
  </si>
  <si>
    <t>PESO 200 KLS C/GANCHO</t>
  </si>
  <si>
    <t>PICADORA KIT FYS-13/SM</t>
  </si>
  <si>
    <t>PICAPASTO B-612 CON BASE (CARCO)</t>
  </si>
  <si>
    <t>PICO PALAPICO 3106 - 34 HERRAGRO</t>
  </si>
  <si>
    <t>PICO PICO 3100 - 50 HERRAGRO</t>
  </si>
  <si>
    <t>PICO ZAPAPICO 3105 - 50 HERRAGRO</t>
  </si>
  <si>
    <t>PIE AMIGO  6- 8 C/TE</t>
  </si>
  <si>
    <t>PIE AMIGO 10 - 12 SB-10 TC0922</t>
  </si>
  <si>
    <t>PIE AMIGO 12 - 14 SB-12  TC0923</t>
  </si>
  <si>
    <t>PIE AMIGO 4 - 5 SB</t>
  </si>
  <si>
    <t>PIE AMIGO 6 - 8 SB-6  TC0920</t>
  </si>
  <si>
    <t>PIE AMIGO 8 - 10 SB  TC0921</t>
  </si>
  <si>
    <t>PIEDRA AFILAR 2 X 6 REF.109C C/DUM</t>
  </si>
  <si>
    <t>PIEDRA AFILAR 2 X 8 REF. 108C C/DUM.</t>
  </si>
  <si>
    <t>PIEDRA CHINA # 2</t>
  </si>
  <si>
    <t>PIEDRA CHINA # 3</t>
  </si>
  <si>
    <t>PIEDRA CONO C 16 C/DUM</t>
  </si>
  <si>
    <t>PIEDRA CONO C 36 C/DUM</t>
  </si>
  <si>
    <t>PIEDRA CONO C 60 C/DUM</t>
  </si>
  <si>
    <t>PIEDRA CONO C 80 C/DUM</t>
  </si>
  <si>
    <t>PIEDRA COPA # 36 MOLEMAB</t>
  </si>
  <si>
    <t>PIEDRA COPA 5C 120 C/DUM</t>
  </si>
  <si>
    <t>PIEDRA COPA 5C 16 C/DUM</t>
  </si>
  <si>
    <t>PIEDRA COPA 5C 24 C/DUM</t>
  </si>
  <si>
    <t>PIEDRA COPA 5C 24 C/DUM 4 1/2"</t>
  </si>
  <si>
    <t>PIEDRA COPA 5C 36 C/DUM</t>
  </si>
  <si>
    <t>PIEDRA COPA 5C 36 C/DUM 4 1/2"</t>
  </si>
  <si>
    <t>PIEDRA COPA 5C 60 C/DUM</t>
  </si>
  <si>
    <t>PIEDRA COPA 5C 80 C/DUM</t>
  </si>
  <si>
    <t>PIEDRA DE RIO</t>
  </si>
  <si>
    <t>PIEDRA ENCENDEDOR CHISPERO SOLD</t>
  </si>
  <si>
    <t>PIEDRA ESMERIL TUNGSTENO 6X1 N° 36 C/DUM</t>
  </si>
  <si>
    <t>PIEDRA ESMERIL TUNGSTENO 6X1 N° 80 C/DUM</t>
  </si>
  <si>
    <t>PIEDRA ESMERIL TUNGSTENO 6X3/4 N° 60 C/D</t>
  </si>
  <si>
    <t>PIEDRA ESMERIL VD 10 X 1 1/2 C/DUM</t>
  </si>
  <si>
    <t>PIEDRA ESMERIL VD 3/4 X 6 C/DUM</t>
  </si>
  <si>
    <t>PIEDRA ESMERIL VD 8 X 1 C/DUM</t>
  </si>
  <si>
    <t>PIEDRA ESMERIL 1 X 10 C/DUM</t>
  </si>
  <si>
    <t>PIEDRA ESMERIL 1 X 5 C/DUM</t>
  </si>
  <si>
    <t>PIEDRA ESMERIL 1 X 6 C/DUM</t>
  </si>
  <si>
    <t>PIEDRA ESMERIL 1 X 8 C/DUM</t>
  </si>
  <si>
    <t>PIEDRA ESMERIL 1 1/2 X 10 C/DUM</t>
  </si>
  <si>
    <t>PIEDRA ESMERIL 1 1/2 X 12 C/DUM</t>
  </si>
  <si>
    <t>PIEDRA ESMERIL 2 X 12 C/DUM</t>
  </si>
  <si>
    <t>PIEDRA ESMERIL 3/4 X 6 C/DUM</t>
  </si>
  <si>
    <t>PIEDRA ESMERIL 3/4 X 8 C/DUM</t>
  </si>
  <si>
    <t>PIEDRA INDIA  198C C/DUM</t>
  </si>
  <si>
    <t>PIEDRA TRIANG. # 120 C/DUM</t>
  </si>
  <si>
    <t>PIEDRA TRIANG. # 16 C/DUM</t>
  </si>
  <si>
    <t>PIEDRA TRIANG. # 24 C/DUM</t>
  </si>
  <si>
    <t>PIEDRA TRIANG. # 240 C/DUM</t>
  </si>
  <si>
    <t>PIEDRA TRIANG. # 36 C/DUM</t>
  </si>
  <si>
    <t>PIEDRA TRIANG. # 400 C/DUM</t>
  </si>
  <si>
    <t>PIEDRA TRIANG. # 60  C/DUM</t>
  </si>
  <si>
    <t>PIEDRA TRIANG. # 80 C/DUM</t>
  </si>
  <si>
    <t>PIEDRA TRIANG. #180 C/DUM</t>
  </si>
  <si>
    <t>PIEDRA 6 X 1 ESM MOLEMAB</t>
  </si>
  <si>
    <t>PIEDRA 6 X 1/2 ESM MOLEMAB</t>
  </si>
  <si>
    <t>PILA RECARGABLE AA X 2 UND</t>
  </si>
  <si>
    <t>PILA RECARGABLE AAA X 2 UND</t>
  </si>
  <si>
    <t>PILA VART ALCALINA  AAA 1.5V</t>
  </si>
  <si>
    <t>PILA VARTA ALCALINA  AA</t>
  </si>
  <si>
    <t>PILA VARTA ALCALINA AAA BLISTER X 2 UNDS</t>
  </si>
  <si>
    <t>PILA VARTA 430 R</t>
  </si>
  <si>
    <t>PILA VARTA 9 V ALCALINA</t>
  </si>
  <si>
    <t>PILAS TIPOC ENERGEIZER X 2 BLIST</t>
  </si>
  <si>
    <t>PINCEL # 06</t>
  </si>
  <si>
    <t>PINCEL # 07</t>
  </si>
  <si>
    <t>PINCEL # 08</t>
  </si>
  <si>
    <t>PINCEL # 09</t>
  </si>
  <si>
    <t>PINCEL # 10</t>
  </si>
  <si>
    <t>PINCEL # 12</t>
  </si>
  <si>
    <t>PINT AEROSOL ABRO  ALUMINIO</t>
  </si>
  <si>
    <t>PINT AEROSOL ABRO ALUMINIO ALTA TEMP.</t>
  </si>
  <si>
    <t>PINT AEROSOL ABRO AMARILLO</t>
  </si>
  <si>
    <t>PINT AEROSOL ABRO AZUL CIELO</t>
  </si>
  <si>
    <t>PINT AEROSOL ABRO AZUL OSCURO</t>
  </si>
  <si>
    <t>PINT AEROSOL ABRO BLANCO BTE</t>
  </si>
  <si>
    <t>PINT AEROSOL ABRO CROMADO</t>
  </si>
  <si>
    <t>PINT AEROSOL ABRO DORADO</t>
  </si>
  <si>
    <t>PINT AEROSOL ABRO DORADO METALICO</t>
  </si>
  <si>
    <t>PINT AEROSOL ABRO GRIS</t>
  </si>
  <si>
    <t>PINT AEROSOL ABRO GRIS ANTICORROSIVO</t>
  </si>
  <si>
    <t>PINT AEROSOL ABRO GRIS MAQUINA</t>
  </si>
  <si>
    <t>PINT AEROSOL ABRO NARANJA</t>
  </si>
  <si>
    <t xml:space="preserve">PINT AEROSOL ABRO NARANJA FOSFOR </t>
  </si>
  <si>
    <t>PINT AEROSOL ABRO NEGRO ALTA TEMP.</t>
  </si>
  <si>
    <t>PINT AEROSOL ABRO NEGRO BRILLANTE</t>
  </si>
  <si>
    <t>PINT AEROSOL ABRO NEGRO MATE</t>
  </si>
  <si>
    <t>PINT AEROSOL ABRO ORO</t>
  </si>
  <si>
    <t>PINT AEROSOL ABRO ROJO</t>
  </si>
  <si>
    <t>PINT AEROSOL ABRO ROJO ANTICORROSIVO</t>
  </si>
  <si>
    <t>PINT AEROSOL ABRO VERDE</t>
  </si>
  <si>
    <t>PINT AEROSOL TERINSA ALUM-GRANO FINO</t>
  </si>
  <si>
    <t>PINT AEROSOL TERINSA AMARILLO MDO 57253</t>
  </si>
  <si>
    <t>PINT AEROSOL TERINSA BLANCO FINAL</t>
  </si>
  <si>
    <t>PINT AEROSOL TERINSA NEGRO EXTRA FINO</t>
  </si>
  <si>
    <t>PINT AEROSOL TOOLCRAFT NARANJA 10 OZ</t>
  </si>
  <si>
    <t>PINT AEROSOL TOOLCRAFT NEGRO BRILLAN 10</t>
  </si>
  <si>
    <t>PINT ALUMINIO GRANO FINO</t>
  </si>
  <si>
    <t>PINT AMARILLO MEDIO PULIURE GLAS</t>
  </si>
  <si>
    <t>PINT AMARILLO OCRE POLIURET GLAS</t>
  </si>
  <si>
    <t>PINT ANTICORROSIVO ALGRECO ROJO</t>
  </si>
  <si>
    <t>PINT ANTICORROSIVO GRIS SAPOLIN</t>
  </si>
  <si>
    <t>PINT ANTICORROSIVO ICO BLANCO 1100</t>
  </si>
  <si>
    <t>PINT ANTICORROSIVO ICO GRIS 1308</t>
  </si>
  <si>
    <t>PINT ANTICORROSIVO ICO NEGRO 1453</t>
  </si>
  <si>
    <t>PINT ANTICORROSIVO ICO ROJO 1506</t>
  </si>
  <si>
    <t>PINT ANTICORROSIVO NEGRO</t>
  </si>
  <si>
    <t>PINT ANTICORROSIVO SAPOLIN BLANCO</t>
  </si>
  <si>
    <t>PINT ANTICORROSIVO SAPOLIN EPOXICO VERDE OLIVO</t>
  </si>
  <si>
    <t>PINT ANTICORROSIVO SAPOLIN GRIS</t>
  </si>
  <si>
    <t>PINT ANTICORROSIVO SAPOLIN NEGRO</t>
  </si>
  <si>
    <t>PINT ANTICORROSIVO SAPOLIN ROJO</t>
  </si>
  <si>
    <t>PINT ANTICORROSIVO SAPOLIN VERD CROM ZIN</t>
  </si>
  <si>
    <t>PINT ANTICORROSIVO SAPOLIN WASHPRIMER AB</t>
  </si>
  <si>
    <t>PINT ANTICORROSIVO TERINSA GRIS 5064</t>
  </si>
  <si>
    <t>PINT ANTICORRROSIVO ALGRECO GRIS</t>
  </si>
  <si>
    <t>PINT AZUL ENTONADOR PULIURE GLAS</t>
  </si>
  <si>
    <t>PINT BARNIZ DE ALTOS SOLIDOS</t>
  </si>
  <si>
    <t>PINT BARNIZ EVERY BTE 100</t>
  </si>
  <si>
    <t>PINT BASE BLANCO TERINSA 56232</t>
  </si>
  <si>
    <t>PINT BASE EVERY BLANCA 330</t>
  </si>
  <si>
    <t>PINT BASE GRIS TERINSA 56064</t>
  </si>
  <si>
    <t>PINT BASE POLIURETANO BLANCA</t>
  </si>
  <si>
    <t>PINT CAPRI SAPOLIN AZUL CIELO 30 TIPO II</t>
  </si>
  <si>
    <t>PINT CAPRI SAPOLIN AZUL PACI 098 TIPO II</t>
  </si>
  <si>
    <t>PINT CAPRI SAPOLIN BLAN MANZ 012 TIPO II</t>
  </si>
  <si>
    <t>PINT CAPRI SAPOLIN BLANCO TIPO II</t>
  </si>
  <si>
    <t>PINT CAPRI SAPOLIN CHAMPAÑA TIPO II</t>
  </si>
  <si>
    <t>PINT CAPRI SAPOLIN TRIGO 026 TIPO II</t>
  </si>
  <si>
    <t>PINT CATALIZADOR POLIURETANO</t>
  </si>
  <si>
    <t>PINT COLORCEL ANARANJADO FUEGO</t>
  </si>
  <si>
    <t>PINT COLORCEL ESTABILIZADOR</t>
  </si>
  <si>
    <t>PINT COLORCEL OCRE</t>
  </si>
  <si>
    <t>PINT COLORCEL ROJO</t>
  </si>
  <si>
    <t>PINT COLORCEL VERDE</t>
  </si>
  <si>
    <t>PINT CORONA ANTIBACT BLANCO B/LLANTE 796</t>
  </si>
  <si>
    <t>PINT CORONA ANTIBACT BLANCO B/LLANTE 797</t>
  </si>
  <si>
    <t>PINT CORONA ANTIBACT BLANCO MATE 790</t>
  </si>
  <si>
    <t>PINT ESMALTE COLPINTURAS ALUMINIO MEZCLA</t>
  </si>
  <si>
    <t>PINT ESMALTE ICO CAOBA 13221</t>
  </si>
  <si>
    <t>PINT ESMALTE ICO ROJO 13501</t>
  </si>
  <si>
    <t>PINT ESMALTE ICO VERDE 13671</t>
  </si>
  <si>
    <t>PINT ESMALTE ICOLUX ALUMINIO 1001</t>
  </si>
  <si>
    <t>PINT ESMALTE ICOLUX AMARILLO INTENS 1054</t>
  </si>
  <si>
    <t>PINT ESMALTE ICOLUX ANOLOC 1860</t>
  </si>
  <si>
    <t>PINT ESMALTE ICOLUX BERBELLON 1502</t>
  </si>
  <si>
    <t>PINT ESMALTE ICOLUX GRIS PLATA 1313</t>
  </si>
  <si>
    <t>PINT ESMALTE ICOLUX NEGRO 1450</t>
  </si>
  <si>
    <t>PINT ESMALTE ICOLUX VERDE ESMERALDA 1161</t>
  </si>
  <si>
    <t>PINT ESMALTE ICOMAX AMARILLO</t>
  </si>
  <si>
    <t>PINT ESMALTE ICOMAX AZUL ESPAÑOL</t>
  </si>
  <si>
    <t>PINT ESMALTE ICOMAX BLANCO</t>
  </si>
  <si>
    <t>PINT ESMALTE ICOMAX CAOBA</t>
  </si>
  <si>
    <t>PINT ESMALTE ICOMAX NEGRO</t>
  </si>
  <si>
    <t>PINT ESMALTE ICOMAX ROJO BERBELLON</t>
  </si>
  <si>
    <t>PINT ESMALTE ICOMAX VERDE ESMERALDA</t>
  </si>
  <si>
    <t>PINT ESMALTE SAPOLIN ALUMINIO</t>
  </si>
  <si>
    <t>PINT ESMALTE SAPOLIN ALUMINIO PLATA</t>
  </si>
  <si>
    <t>PINT ESMALTE SAPOLIN ALUMNIO</t>
  </si>
  <si>
    <t>PINT ESMALTE SAPOLIN AMARILLO SOL</t>
  </si>
  <si>
    <t>PINT ESMALTE SAPOLIN AMARILLO STD</t>
  </si>
  <si>
    <t>PINT ESMALTE SAPOLIN AZUL MAR</t>
  </si>
  <si>
    <t>PINT ESMALTE SAPOLIN AZUL MARINO</t>
  </si>
  <si>
    <t>PINT ESMALTE SAPOLIN AZUL MED</t>
  </si>
  <si>
    <t>PINT ESMALTE SAPOLIN AZUL MEDIANO</t>
  </si>
  <si>
    <t>PINT ESMALTE SAPOLIN AZUL REY</t>
  </si>
  <si>
    <t>PINT ESMALTE SAPOLIN BLANCO BTE</t>
  </si>
  <si>
    <t>PINT ESMALTE SAPOLIN BLANCO MATE</t>
  </si>
  <si>
    <t>PINT ESMALTE SAPOLIN DORADO</t>
  </si>
  <si>
    <t>PINT ESMALTE SAPOLIN EPOXICO AMARIL C/C</t>
  </si>
  <si>
    <t>PINT ESMALTE SAPOLIN EPOXICO AZUL C/C</t>
  </si>
  <si>
    <t>PINT ESMALTE SAPOLIN EPOXICO BLANCO C/C</t>
  </si>
  <si>
    <t>PINT ESMALTE SAPOLIN EPOXICO GRIS C/C</t>
  </si>
  <si>
    <t>PINT ESMALTE SAPOLIN EPOXICO ROJO C/C</t>
  </si>
  <si>
    <t>PINT ESMALTE SAPOLIN EPOXICO VERDE C/C</t>
  </si>
  <si>
    <t>PINT ESMALTE SAPOLIN GRIS PLATA</t>
  </si>
  <si>
    <t>PINT ESMALTE SAPOLIN MARFIL INDIA</t>
  </si>
  <si>
    <t>PINT ESMALTE SAPOLIN NARANJA</t>
  </si>
  <si>
    <t>PINT ESMALTE SAPOLIN NEGRO BTE</t>
  </si>
  <si>
    <t>PINT ESMALTE SAPOLIN NEGRO MATE</t>
  </si>
  <si>
    <t>PINT ESMALTE SAPOLIN NEGRO TIPO II</t>
  </si>
  <si>
    <t>PINT ESMALTE SAPOLIN OCRE</t>
  </si>
  <si>
    <t>PINT ESMALTE SAPOLIN PREMIER AZUL MARIN</t>
  </si>
  <si>
    <t>PINT ESMALTE SAPOLIN PREMIER BLANCO</t>
  </si>
  <si>
    <t>PINT ESMALTE SAPOLIN PREMIER ROJO</t>
  </si>
  <si>
    <t>PINT ESMALTE SAPOLIN PREMIER VERDE ESMERALDA</t>
  </si>
  <si>
    <t>PINT ESMALTE SAPOLIN ROJO FUEG</t>
  </si>
  <si>
    <t>PINT ESMALTE SAPOLIN VERDE ANOLOC</t>
  </si>
  <si>
    <t>PINT ESMALTE SAPOLIN VERDE ESMERALDA</t>
  </si>
  <si>
    <t>PINT ESMALTE TERINSA  ROJO 22188 ALTO RE</t>
  </si>
  <si>
    <t>PINT ESMALTE TERINSA BCO 2232 ALTO REND</t>
  </si>
  <si>
    <t>PINT ESMALTE TERINSA BLANCO MATE 46231</t>
  </si>
  <si>
    <t>PINT ESMALTE TERINSA BLANCO 22233 MAS FU</t>
  </si>
  <si>
    <t>PINT ESMALTE TERINSA NEGRO MATE 46108</t>
  </si>
  <si>
    <t>PINT ESMALTE TERINSA NEGRO 22109 ALTO RE</t>
  </si>
  <si>
    <t>PINT ESMALTE TERINSA ROJO GENIAL 22188</t>
  </si>
  <si>
    <t>PINT GRECOTEX ALGRECO BLANCO</t>
  </si>
  <si>
    <t xml:space="preserve">PINT HUESO DURO </t>
  </si>
  <si>
    <t>PINT ICO KIT 2 GL ESCUDO BCO + GL VINILI</t>
  </si>
  <si>
    <t>PINT ICOLATEX  4 X 5 GL BLANCO</t>
  </si>
  <si>
    <t>PINT ICOLATEX AZUL COSTEÑO 4115</t>
  </si>
  <si>
    <t>PINT ICOLATEX BLANCO HUESO 4161</t>
  </si>
  <si>
    <t>PINT ICOLATEX BLANCO 4155</t>
  </si>
  <si>
    <t>PINT ICOLATEX CURUBA 4550</t>
  </si>
  <si>
    <t>PINT ICOLATEX ROSA FUERTE 4551</t>
  </si>
  <si>
    <t>PINT LACA  NEGRO SEMIMATE</t>
  </si>
  <si>
    <t>PINT LACA ACRILICA TONNER L.A -630</t>
  </si>
  <si>
    <t>PINT LACA AEROSOL 7519 BLANCO</t>
  </si>
  <si>
    <t>PINT LACA AEROSOL 7580 NEGRO M</t>
  </si>
  <si>
    <t xml:space="preserve">PINT. LACA BLANCA BTE PRIME </t>
  </si>
  <si>
    <t>PINT LACA CAT EVERY MIEL C/C</t>
  </si>
  <si>
    <t>PINT LACA EVERY TRANS BTE M-115</t>
  </si>
  <si>
    <t>PINT LACA EVERY TRANS MATE M-145</t>
  </si>
  <si>
    <t>PINT LACA TERINSA BLANCO 57230</t>
  </si>
  <si>
    <t>PINT LACA TERINSA NEGRO 57105</t>
  </si>
  <si>
    <t>PINT LACA TERINSA ROJO 57185</t>
  </si>
  <si>
    <t>PINT MASILLA GRIS TERINSA 0101 GL</t>
  </si>
  <si>
    <t>PINT. MASILLA POLIESTER HUESO D. GLA</t>
  </si>
  <si>
    <t>PINT MASILLA TERINSA ROSADO 51400</t>
  </si>
  <si>
    <t>PINT MASTER BLANCO SAPOLIN T - 3</t>
  </si>
  <si>
    <t>PINT PARA CANCHA AZUL SAPOLIN</t>
  </si>
  <si>
    <t>PINT PARA CANCHAS SAPOLIN AMARILLA</t>
  </si>
  <si>
    <t>PINT PARA CANCHAS SAPOLIN AZUL</t>
  </si>
  <si>
    <t>PINT PARA CANCHAS SAPOLIN BLANCA</t>
  </si>
  <si>
    <t>PINT PARA CANCHAS SAPOLIN ROJA</t>
  </si>
  <si>
    <t>PINT PARA CANCHAS SAPOLIN VERDE</t>
  </si>
  <si>
    <t>PINT PASTA PULIDORA 120025 BLANCO</t>
  </si>
  <si>
    <t>PINT POLI ROSADO</t>
  </si>
  <si>
    <t>PINT. POLISH ROSADO</t>
  </si>
  <si>
    <t>PINT. POLIURETANO BLANCO</t>
  </si>
  <si>
    <t>PINT POLIURETANO BLANCO 604</t>
  </si>
  <si>
    <t>PINT POLIURETANO NEGRO 605</t>
  </si>
  <si>
    <t>PINT PREMIUM ALGRECO BLANCO</t>
  </si>
  <si>
    <t>PINT PREMIUN ALGRECO BLANCO</t>
  </si>
  <si>
    <t>PINT REMOVEDOR SAPOLIN</t>
  </si>
  <si>
    <t>PINT SELL IND EVERY M-230</t>
  </si>
  <si>
    <t>PINT SELLANTE SAPOLIN S/FICIES ALCALINAS</t>
  </si>
  <si>
    <t>PINT TERINSA MURALLA ROJO COLONIAL</t>
  </si>
  <si>
    <t>PINT TINTE EVERY MIEL 874</t>
  </si>
  <si>
    <t>PINT TINTE EVERY NOGAL 877</t>
  </si>
  <si>
    <t>PINT TRAFICO SAPOLIN AMARILLO</t>
  </si>
  <si>
    <t>PINT TRAFICO SAPOLIN AZUL</t>
  </si>
  <si>
    <t xml:space="preserve">PINT TRAFICO SAPOLIN AZUL </t>
  </si>
  <si>
    <t>PINT TRAFICO SAPOLIN BLANCO</t>
  </si>
  <si>
    <t>PINT TRAFICO SAPOLIN NEGRA</t>
  </si>
  <si>
    <t>PINT TRAFICO SAPOLIN ROJA</t>
  </si>
  <si>
    <t xml:space="preserve">PINT TRAFICO SAPOLIN ROJA </t>
  </si>
  <si>
    <t>PINT VINICRYL SAPOLIN  BLANCO</t>
  </si>
  <si>
    <t>PINT VINICRYL SAPOLIN AMARILLO ASTRAL</t>
  </si>
  <si>
    <t>PINT VINICRYL SAPOLIN AZUL CARIBE</t>
  </si>
  <si>
    <t>PINT VINICRYL SAPOLIN AZUL CELESTIAL</t>
  </si>
  <si>
    <t>PINT VINICRYL SAPOLIN BLANCO ALMENDRA</t>
  </si>
  <si>
    <t xml:space="preserve">PINT VINICRYL SAPOLIN BLANCO ARENA </t>
  </si>
  <si>
    <t>PINT VINICRYL SAPOLIN BLANCO REAL 010</t>
  </si>
  <si>
    <t>PINT VINICRYL SAPOLIN CREMA</t>
  </si>
  <si>
    <t>PINT VINICRYL SAPOLIN FUCSIA</t>
  </si>
  <si>
    <t>PINT VINICRYL SAPOLIN GRIS BASALTO</t>
  </si>
  <si>
    <t>PINT VINICRYL SAPOLIN NARANJA</t>
  </si>
  <si>
    <t>PINT VINICRYL SAPOLIN NARANJA  ARREBOL</t>
  </si>
  <si>
    <t>PINT VINICRYL SAPOLIN VERDE FRESCO</t>
  </si>
  <si>
    <t>PINT VINICRYL SAPOLIN VERDE PRIMAVERAL</t>
  </si>
  <si>
    <t>PINT VINILATEX AZUL ESPUMA 65023</t>
  </si>
  <si>
    <t>PINT VINILATEX GRIS BASALTO 65068</t>
  </si>
  <si>
    <t>PINT VINILATEX TERINSA AGUA MARINA</t>
  </si>
  <si>
    <t>PINT VINILATEX TERINSA BCO + GL VINILATE</t>
  </si>
  <si>
    <t>PINT VINILATEX TERINSA BLANCO</t>
  </si>
  <si>
    <t>PINT VINILATEX TERINSA BLANCO ALMENDRA</t>
  </si>
  <si>
    <t>PINT VINILATEX TERINSA BLANCO ARENA</t>
  </si>
  <si>
    <t>PINT VINILATEX TERINSA BLANCO HUESO</t>
  </si>
  <si>
    <t>PINT VINILATEX TERINSA CAMELIA</t>
  </si>
  <si>
    <t>PINT VINILATEX TERINSA CREMA CLARO</t>
  </si>
  <si>
    <t>PINT VINILATEX TERINSA NARANJA</t>
  </si>
  <si>
    <t>PINT VINILATEX TERINSA NEGRO</t>
  </si>
  <si>
    <t>PINT VINILATEX TERINSA ROJO COLONIAL</t>
  </si>
  <si>
    <t>PINT VINILATEX TERINSA ROJO MILENIUM</t>
  </si>
  <si>
    <t>PINT VINILATEX TERINSA VERDE MANZANA</t>
  </si>
  <si>
    <t>PINT VINILATEX TERINSA VERDE TROPICAL</t>
  </si>
  <si>
    <t>PINT VINILATEX TERINSA VERDE TURQUESA</t>
  </si>
  <si>
    <t>PINT VINILMAX TERINSA AQUAMARINA T 3</t>
  </si>
  <si>
    <t>PINT VINILMAX TERINSA AZUL CIELO T3</t>
  </si>
  <si>
    <t>PINT VINILMAX TERINSA AZUL COSTEÑO T 3</t>
  </si>
  <si>
    <t>PINT VINILMAX TERINSA BLANCO ALMEND T 3</t>
  </si>
  <si>
    <t>PINT VINILMAX TERINSA BLANCO T 3</t>
  </si>
  <si>
    <t>PINT VINILMAX TERINSA CORAL T 3</t>
  </si>
  <si>
    <t>PINT VINILMAX TERINSA CURUBA T 3</t>
  </si>
  <si>
    <t>PINT VINILMAX TERINSA VERDE CRISTAL T 3</t>
  </si>
  <si>
    <t>PINT VINILO CONSTRURAMA T-1 BLANCO</t>
  </si>
  <si>
    <t>PINT VINILO CONSTRURAMA T-2 BLANCO</t>
  </si>
  <si>
    <t>PINT VINILO CONSTRURAMA/CONST T-1 BLANCO</t>
  </si>
  <si>
    <t>PINT VINILO ICO AMARILLO VIVO 7380</t>
  </si>
  <si>
    <t>PINT VINILO ICO AZUL MEDITERRANEO 7780</t>
  </si>
  <si>
    <t>PINT VINILO ICO AZUL MILANO 7140</t>
  </si>
  <si>
    <t>PINT VINILO ICO BLANCO ARENA 7160</t>
  </si>
  <si>
    <t>PINT VINILO ICO BLANCO HUESO 7210</t>
  </si>
  <si>
    <t>PINT VINILO ICO BLANCO PAGUE 6 X 8 GL</t>
  </si>
  <si>
    <t>PINT VINILO ICO BLANCO 7155</t>
  </si>
  <si>
    <t>PINT VINILO ICO CAOBA 7221</t>
  </si>
  <si>
    <t>PINT VINILO ICO CHAMPAÑA 7190</t>
  </si>
  <si>
    <t>PINT VINILO ICO CREMA 7350</t>
  </si>
  <si>
    <t>PINT VINILO ICO CURUBA 7340</t>
  </si>
  <si>
    <t>PINT VINILO ICO MANDARINA 7345</t>
  </si>
  <si>
    <t>PINT VINILO ICO MELON 7310</t>
  </si>
  <si>
    <t>PINT VINILO ICO NEGRO 7950</t>
  </si>
  <si>
    <t>PINT VINILO ICO OCEANICO 7130</t>
  </si>
  <si>
    <t>PINT VINILO ICO OCRE 7360</t>
  </si>
  <si>
    <t>PINT VINILO ICO ROJO COLONIAL 7516</t>
  </si>
  <si>
    <t>PINT VINILO ICO ROJO 7550</t>
  </si>
  <si>
    <t>PINT VINILO ICO TERRACOTA 7400</t>
  </si>
  <si>
    <t>PINT VINILO ICO THAI 7040</t>
  </si>
  <si>
    <t>PINT VINILO ICO VERDE CHAUTRESE 7630</t>
  </si>
  <si>
    <t>PINT VINILO ICO VERDE PINO 7650</t>
  </si>
  <si>
    <t>PINT VINILO ICO VERDE PRIMAVERAL 7652</t>
  </si>
  <si>
    <t>PINT VINILO SAPOLIN ACABADO BLANCO</t>
  </si>
  <si>
    <t>PINT VINILO SAPOLIN OBRAS TIPO 1 BLANCO</t>
  </si>
  <si>
    <t>PINT VINILUX ICO AMARILLO 2050</t>
  </si>
  <si>
    <t>PINT VINILUX ICO AZUL 2100</t>
  </si>
  <si>
    <t>PINT VINILUX ICO BLANCO ALMENDRA 2160</t>
  </si>
  <si>
    <t>PINT VINILUX ICO BLANCO CUÑETE + 1 G BCO</t>
  </si>
  <si>
    <t>PINT VINILUX ICO BLANCO HUESO 2161</t>
  </si>
  <si>
    <t>PINT VINILUX ICO BLANCO 2155</t>
  </si>
  <si>
    <t>PINT VINILUX ICO MANDARINA</t>
  </si>
  <si>
    <t>PINT VINILUX ICO ROJO 2520</t>
  </si>
  <si>
    <t>PINT VINILUX ICO VERDE PRIMAVERAL</t>
  </si>
  <si>
    <t>PINT VINILUX ICO VERDE TURQUESA</t>
  </si>
  <si>
    <t>PINT VINIPLUS TERINSA AMARILLO OCRE T 1</t>
  </si>
  <si>
    <t>PINT VINIPLUS TERINSA AMARILLO VIVO T 1</t>
  </si>
  <si>
    <t>PINT VINIPLUS TERINSA AZUL MARINO TIPO 1</t>
  </si>
  <si>
    <t>PINT VINIPLUS TERINSA AZUL MILANO T1</t>
  </si>
  <si>
    <t>PINT VINIPLUS TERINSA AZUL M/TERRANEO T1</t>
  </si>
  <si>
    <t>PINT VINIPLUS TERINSA BLANCO ALMEND T 1</t>
  </si>
  <si>
    <t>PINT VINIPLUS TERINSA BLANCO CUÑETE + GALON</t>
  </si>
  <si>
    <t>PINT VINIPLUS TERINSA BLANCO HUESO T 1</t>
  </si>
  <si>
    <t>PINT VINIPLUS TERINSA BLANCO MANZANA T1</t>
  </si>
  <si>
    <t>PINT VINIPLUS TERINSA BLANCO PROM 5X6 GL</t>
  </si>
  <si>
    <t>PINT VINIPLUS TERINSA BLANCO TIPO 1</t>
  </si>
  <si>
    <t>PINT VINIPLUS TERINSA CURUBA TIPO I</t>
  </si>
  <si>
    <t>PINT VINIPLUS TERINSA MAGENTA TIPO 1</t>
  </si>
  <si>
    <t>PINT VINIPLUS TERINSA MANDARINA TIPO 1</t>
  </si>
  <si>
    <t>PINT VINIPLUS TERINSA NARANJA CHIC T1</t>
  </si>
  <si>
    <t>PINT VINIPLUS TERINSA NARANJA FIESTA T1</t>
  </si>
  <si>
    <t>PINT VINIPLUS TERINSA NEGRO T 1</t>
  </si>
  <si>
    <t>PINT VINIPLUS TERINSA NEGRO TIPO 1</t>
  </si>
  <si>
    <t>PINT VINIPLUS TERINSA ROJO VIVO T1</t>
  </si>
  <si>
    <t>PINT VINIPLUS TERINSA VERDE CHARTREUSE</t>
  </si>
  <si>
    <t>PINT VINIPLUS TERINSA VERDE OSCURO T 1</t>
  </si>
  <si>
    <t>PINT VINIPLUS TERINSA VERDE PINO</t>
  </si>
  <si>
    <t>PINT VINIPLUS TERINSA VERDE PRIMAV T 1</t>
  </si>
  <si>
    <t>PINT VINIPLUS TERINSA VERDE TURQUESA T1</t>
  </si>
  <si>
    <t>PINT VINIPLUS TRIGO T 1</t>
  </si>
  <si>
    <t>PINTUCO ACRILICA AZUL 113894</t>
  </si>
  <si>
    <t>PINTUCO ACTIVADOR POLIURETANOS 11380</t>
  </si>
  <si>
    <t>PINTUCO AEREOSOL NIEVE BLANCO 200 ML</t>
  </si>
  <si>
    <t>PINTUCO AERO LACA NARANJA FL/CENTE 5363</t>
  </si>
  <si>
    <t>PINTUCO ALTA TEMP ALUMIO 904</t>
  </si>
  <si>
    <t>PINTUCO ALTA TEMP NEGRO 901</t>
  </si>
  <si>
    <t>PINTUCO ANTIC BLANCO PREMIUM 508</t>
  </si>
  <si>
    <t>PINTUCO ANTIC GRIS 507</t>
  </si>
  <si>
    <t>PINTUCO ANTIC NEGRO 200</t>
  </si>
  <si>
    <t>PINTUCO ANTIC PINTOXIDO 514</t>
  </si>
  <si>
    <t>PINTUCO ANTIC PREMIER EPO VERD 10046 C/C</t>
  </si>
  <si>
    <t>PINTUCO ANTIC ROJO 10011</t>
  </si>
  <si>
    <t>PINTUCO ANTIC ROJO 10084</t>
  </si>
  <si>
    <t>PINTUCO ANTIC ROJO 310</t>
  </si>
  <si>
    <t>PINTUCO ANTIC VERDE O 513</t>
  </si>
  <si>
    <t>PINTUCO ANTIC WASH PRIMER 509 A</t>
  </si>
  <si>
    <t>PINTUCO ANTIC WASH PRIMER 509 B</t>
  </si>
  <si>
    <t>PINTUCO ANTICORROSIVO NEGRO</t>
  </si>
  <si>
    <t>PINTUCO BARNIZ MADETEC 5 EN 1 6700</t>
  </si>
  <si>
    <t>PINTUCO BARNIZ TRANSP INTERPERIE 557</t>
  </si>
  <si>
    <t>PINTUCO BARNIZ TRANSP SD-1</t>
  </si>
  <si>
    <t>PINTUCO BASE AUTOS BLANCO 7205</t>
  </si>
  <si>
    <t>PINTUCO BASE AUTOS GRIS 7200</t>
  </si>
  <si>
    <t>PINTUCO BASE AUTOS ROJO 7213</t>
  </si>
  <si>
    <t>PINTUCO BASE ESGRAFIADO NEUTRO 30497 CAN</t>
  </si>
  <si>
    <t>PINTUCO BASE KORAZA ACCENT</t>
  </si>
  <si>
    <t>PINTUCO BASE KORAZA DEEP</t>
  </si>
  <si>
    <t>PINTUCO BASE KORAZA DEEP 4.1 GL</t>
  </si>
  <si>
    <t>PINTUCO BASE KORAZA PASTEL</t>
  </si>
  <si>
    <t>PINTUCO BASE KORAZA PASTEL 4.1 GL</t>
  </si>
  <si>
    <t>PINTUCO BASE KORAZA TINT</t>
  </si>
  <si>
    <t>PINTUCO BASE KORAZA TINT DOBLE VIDA</t>
  </si>
  <si>
    <t>PINTUCO BASE VINILTEX ACCENT</t>
  </si>
  <si>
    <t>PINTUCO BASE VINILTEX ACCENT KIDS</t>
  </si>
  <si>
    <t>PINTUCO BASE VINILTEX ACCENT 4.1GL</t>
  </si>
  <si>
    <t>PINTUCO BASE VINILTEX ACCENT 5.0 GL</t>
  </si>
  <si>
    <t>PINTUCO BASE VINILTEX DEEP</t>
  </si>
  <si>
    <t>PINTUCO BASE VINILTEX DEEP 4.1GL</t>
  </si>
  <si>
    <t>PINTUCO BASE VINILTEX PASTEL</t>
  </si>
  <si>
    <t>PINTUCO BASE VINILTEX PASTEL ANTIHUMEDAD</t>
  </si>
  <si>
    <t>PINTUCO BASE VINILTEX PASTEL 4.1GL</t>
  </si>
  <si>
    <t>PINTUCO BASE VINILTEX TINT</t>
  </si>
  <si>
    <t>PINTUCO BASE VINILTEX TINT 4.1GL</t>
  </si>
  <si>
    <t>PINTUCO BITUMAX IMPRIMANTE 13570 GL</t>
  </si>
  <si>
    <t>PINTUCO CATALIZADOR EPOXICO ALTOS SOLIDOS 13222</t>
  </si>
  <si>
    <t>PINTUCO CATALIZADOR P/PRAIMER 13350</t>
  </si>
  <si>
    <t>PINTUCO CONCENTRADO TINTING B NEGRO 728</t>
  </si>
  <si>
    <t>PINTUCO CONCENTRADO TINTING E AZUL FTALO</t>
  </si>
  <si>
    <t>PINTUCO CONCENTRADO TINTING L AMBAR 120694</t>
  </si>
  <si>
    <t>PINTUCO CONCENTRADO TINTING T AMARILLO 120691</t>
  </si>
  <si>
    <t>PINTUCO CONCENTRADOTINTING D VERDE 120698</t>
  </si>
  <si>
    <t>PINTUCO CONSTRUCCION ACRILICA ALTA ASEPSIA BLANCA</t>
  </si>
  <si>
    <t>PINTUCO DOMESTICO ALUMINIO P-153</t>
  </si>
  <si>
    <t>PINTUCO DOMESTICO AMARILLO P 18</t>
  </si>
  <si>
    <t>PINTUCO DOMESTICO AMARILLO P-18</t>
  </si>
  <si>
    <t>PINTUCO DOMESTICO AZUL F P-35</t>
  </si>
  <si>
    <t>PINTUCO DOMESTICO AZUL V P-50</t>
  </si>
  <si>
    <t>PINTUCO DOMESTICO BLANCO DZ P-65</t>
  </si>
  <si>
    <t>PINTUCO DOMESTICO CAOBA P-75</t>
  </si>
  <si>
    <t>PINTUCO DOMESTICO GRIS P-85</t>
  </si>
  <si>
    <t>PINTUCO DOMESTICO NARANJA P-21</t>
  </si>
  <si>
    <t>PINTUCO DOMESTICO NEGRO P-95</t>
  </si>
  <si>
    <t>PINTUCO DOMESTICO ROSA P-67</t>
  </si>
  <si>
    <t>PINTUCO DOMESTICO TABACO P-70</t>
  </si>
  <si>
    <t>PINTUCO DOMESTICO VERDE E. P-53</t>
  </si>
  <si>
    <t>PINTUCO DOMESTICO VERDE E P-53</t>
  </si>
  <si>
    <t>PINTUCO DOMESTICO VERDE M. P-56</t>
  </si>
  <si>
    <t>PINTUCO DOMESTICO VERDE P-45</t>
  </si>
  <si>
    <t>PINTUCO EPOXICA P/CONCRETO BCO KIT 13580</t>
  </si>
  <si>
    <t>PINTUCO ESM POLIURETANO AZUL C 11424</t>
  </si>
  <si>
    <t>PINTUCO ESMALTE ACRI AZUL MEDIO  13894</t>
  </si>
  <si>
    <t>PINTUCO ESMALTE ACRIL BLANCO 113883</t>
  </si>
  <si>
    <t>PINTUCO ESMALTE ACRIL ROJO BERBEL 12990</t>
  </si>
  <si>
    <t>PINTUCO ESMALTE BERMELLON</t>
  </si>
  <si>
    <t>PINTUCO ESMALTE CAOBA SINT # 76</t>
  </si>
  <si>
    <t>PINTUCO ESMALTE SINT AMARILLO 18</t>
  </si>
  <si>
    <t>PINTUCO ESMALTE SINT AMARILLO 18 3 EN 1</t>
  </si>
  <si>
    <t>PINTUCO ESMALTE SINT ANALOC PLATEADO 81</t>
  </si>
  <si>
    <t>PINTUCO ESMALTE SINT ANOLOC</t>
  </si>
  <si>
    <t>PINTUCO ESMALTE SINT ANOLOC VERDE BRONCE 80</t>
  </si>
  <si>
    <t xml:space="preserve">PINTUCO ESMALTE SINT ANOLOC VERDE BRONCE 80 </t>
  </si>
  <si>
    <t>PINTUCO ESMALTE SINT AZUL C 35</t>
  </si>
  <si>
    <t>PINTUCO ESMALTE SINT AZUL M 38</t>
  </si>
  <si>
    <t>PINTUCO ESMALTE SINT AZUL M 92</t>
  </si>
  <si>
    <t>PINTUCO ESMALTE SINT AZUL O 41</t>
  </si>
  <si>
    <t>PINTUCO ESMALTE SINT BERBELLON 26 3 EN 1</t>
  </si>
  <si>
    <t>PINTUCO ESMALTE SINT BLANCO MATE 10391374 3 EN 1</t>
  </si>
  <si>
    <t>PINTUCO ESMALTE SINT BLANCO 11 3 EN 1</t>
  </si>
  <si>
    <t>PINTUCO ESMALTE SINT CAOBA 76</t>
  </si>
  <si>
    <t>PINTUCO ESMALTE SINT CAOBA 76 3 EN 1</t>
  </si>
  <si>
    <t>PINTUCO ESMALTE SINT CREMA 12</t>
  </si>
  <si>
    <t>PINTUCO ESMALTE SINT GRIS PLATA 84 3EN1</t>
  </si>
  <si>
    <t>PINTUCO ESMALTE SINT NARANJA 20 3 EN 1</t>
  </si>
  <si>
    <t>PINTUCO ESMALTE SINT NEGRO MATE 89 3 EN 1</t>
  </si>
  <si>
    <t>PINTUCO ESMALTE SINT NEGRO 95 3 EN 1</t>
  </si>
  <si>
    <t>PINTUCO ESMALTE SINT VERDE E 45</t>
  </si>
  <si>
    <t>PINTUCO ESMALTE SINT VERDE E 53 3 EN 1</t>
  </si>
  <si>
    <t>PINTUCO ESMALTE SINT VERDE M 47</t>
  </si>
  <si>
    <t>PINTUCO ESMALTE TEU SINT 3 X 4 GALONES</t>
  </si>
  <si>
    <t>PINTUCO ESMALTE TOP QUALITY NEGRO 1772</t>
  </si>
  <si>
    <t>PINTUCO ESMALTE TOPQUALITY AMARILLO 1760</t>
  </si>
  <si>
    <t>PINTUCO ESTUCO PROF INT/EXT 0121</t>
  </si>
  <si>
    <t>PINTUCO ESTUCO PROFE. REF. 127060 EXTER</t>
  </si>
  <si>
    <t>PINTUCO ESTUCO PROFE. X 20 KL REF 17090</t>
  </si>
  <si>
    <t>PINTUCO IMPERMEAB ACRILICO  BLANCO 2750</t>
  </si>
  <si>
    <t>PINTUCO INTERVINIL PRO CIELO BLANCO</t>
  </si>
  <si>
    <t>PINTUCO INTERVINIL PRO 200 BLANCO TIPO 2</t>
  </si>
  <si>
    <t>PINTUCO INTERVINILO AZUL C 2508</t>
  </si>
  <si>
    <t>PINTUCO INTERVINILO AZUL LAGO 2575</t>
  </si>
  <si>
    <t>PINTUCO INTERVINILO BLANCO 2501</t>
  </si>
  <si>
    <t>PINTUCO INTERVINILO CREMA 2503</t>
  </si>
  <si>
    <t>PINTUCO INTERVINILO MELON 2592</t>
  </si>
  <si>
    <t>PINTUCO INTERVINILO TRIGO 2568</t>
  </si>
  <si>
    <t>PINTUCO INTERVINILO VAINILLA 2572</t>
  </si>
  <si>
    <t>PINTUCO INTERVINILO VERDE LIMA 2573</t>
  </si>
  <si>
    <t>PINTUCO KIT GL BARNIZ 9400 + 1/4 END/E40</t>
  </si>
  <si>
    <t>PINTUCO KIT 1/4FLASHCLEAR9410+1/8 EN/E50</t>
  </si>
  <si>
    <t>PINTUCO KORAZA  ROJO 2660</t>
  </si>
  <si>
    <t>PINTUCO KORAZA AMARILLO TOSTADO 2681</t>
  </si>
  <si>
    <t>PINTUCO KORAZA AMARILLO TOSTADO 2681 4.1 GAL</t>
  </si>
  <si>
    <t>PINTUCO KORAZA BLANCO PROM 4 X 5 GL</t>
  </si>
  <si>
    <t>PINTUCO KORAZA BLANCO 2650</t>
  </si>
  <si>
    <t>PINTUCO KORAZA BLANCO 2650 4.1 GL</t>
  </si>
  <si>
    <t>PINTUCO KORAZA DESIERTO 2659</t>
  </si>
  <si>
    <t>PINTUCO KORAZA DOBLE VIDA BLANCO</t>
  </si>
  <si>
    <t>PINTUCO KORAZA DOBLE VIDA BLANCO 2700</t>
  </si>
  <si>
    <t>PINTUCO KORAZA LADRILLO INCOLORO 2802</t>
  </si>
  <si>
    <t>PINTUCO KORAZA MANI 2676</t>
  </si>
  <si>
    <t>PINTUCO KORAZA MAR PROFUNDO 2689</t>
  </si>
  <si>
    <t>PINTUCO KORAZA MARFIL 2658</t>
  </si>
  <si>
    <t>PINTUCO KORAZA OCEANO 2665</t>
  </si>
  <si>
    <t>PINTUCO KORAZA PAGUE 2 GL BCO+1 GL INCOL</t>
  </si>
  <si>
    <t>PINTUCO KORAZA PLASTICA VERDE 2722 X 2.5</t>
  </si>
  <si>
    <t>PINTUCO KORAZA PRO 550 TABACO</t>
  </si>
  <si>
    <t>PINTUCO KORAZA ROJO COLONIAL 2668</t>
  </si>
  <si>
    <t>PINTUCO KORAZA ULTRA BCO GALON</t>
  </si>
  <si>
    <t>PINTUCO KORAZA ULTRA BCO 4.1 GL</t>
  </si>
  <si>
    <t>PINTUCO KORAZA VERDE AMAZONAS 2667</t>
  </si>
  <si>
    <t>PINTUCO KORAZA 2663 NIEBLA</t>
  </si>
  <si>
    <t>PINTUCO LACA AUTO ALUMINIO G 7520</t>
  </si>
  <si>
    <t>PINTUCO LACA AUTO AZUL ENT 7527</t>
  </si>
  <si>
    <t>PINTUCO LACA AUTO BLANCO 7519</t>
  </si>
  <si>
    <t>PINTUCO LACA AUTO NEGRO 7518</t>
  </si>
  <si>
    <t>PINTUCO LACA MADERA  MATE 7402</t>
  </si>
  <si>
    <t>PINTUCO LACA MADERA BRILLANTE 7400</t>
  </si>
  <si>
    <t>PINTUCO LACA MADERA MATE 7402</t>
  </si>
  <si>
    <t>PINTUCO MASILLA GRIS CL 119139</t>
  </si>
  <si>
    <t>PINTUCO MASILLA POLIESTER P1500 1822</t>
  </si>
  <si>
    <t>PINTUCO MASILLA POLIESTER 2K 19135</t>
  </si>
  <si>
    <t>PINTUCO P/CANCHAS AMARILLO 7592</t>
  </si>
  <si>
    <t>PINTUCO P/CANCHAS AZUL 7597</t>
  </si>
  <si>
    <t>PINTUCO P/CANCHAS BLANCO</t>
  </si>
  <si>
    <t>PINTUCO P/CANCHAS NEUTRO</t>
  </si>
  <si>
    <t>PINTUCO P/CANCHAS ROJO</t>
  </si>
  <si>
    <t>PINTUCO P/CANCHAS ROJO V. 7593</t>
  </si>
  <si>
    <t>PINTUCO P/CANCHAS VERDE</t>
  </si>
  <si>
    <t>PINTUCO P/CANCHAS VERDE 7591</t>
  </si>
  <si>
    <t>PINTUCO P/COAT AMARILLO C/C 13262</t>
  </si>
  <si>
    <t>PINTUCO P/COAT AZUL C/C 113231</t>
  </si>
  <si>
    <t>PINTUCO P/COAT BLANCO C/C 516</t>
  </si>
  <si>
    <t>PINTUCO P/COAT GRIS C/C 517</t>
  </si>
  <si>
    <t>PINTUCO P/COAT NARANJA C/C 113264</t>
  </si>
  <si>
    <t>PINTUCO P/COAT NEGRO C/C 113239</t>
  </si>
  <si>
    <t>PINTUCO P/COAT VERDE C/C 113240</t>
  </si>
  <si>
    <t>PINTUCO PERMEX B/AGUA 13421</t>
  </si>
  <si>
    <t>PINTUCO PINTUOBRAS PRO FACHADA BLANCO</t>
  </si>
  <si>
    <t>PINTUCO P/RAMA DUNA GUAJIRA 117832</t>
  </si>
  <si>
    <t>PINTUCO P/RAMA GRIS NB 117869</t>
  </si>
  <si>
    <t>PINTUCO P/RAMA MAR AZUL 117830</t>
  </si>
  <si>
    <t>PINTUCO P/RAMA ROSA 117804</t>
  </si>
  <si>
    <t>PINTUCO P/RAMA TRIGO 117868</t>
  </si>
  <si>
    <t>PINTUCO P/RAMA VERDE PALMA 117831</t>
  </si>
  <si>
    <t>PINTUCO PRIMER P/PLASTICO INC 28600</t>
  </si>
  <si>
    <t>PINTUCO REMOVEDOR TRANSP 1020</t>
  </si>
  <si>
    <t>PINTUCO SELLADOR TRANSP 7204</t>
  </si>
  <si>
    <t>PINTUCO TRAF A/RILLO 4GL + GL ACRIL AZUL</t>
  </si>
  <si>
    <t>PINTUCO TRAFICO AMARILLO 659</t>
  </si>
  <si>
    <t>PINTUCO TRAFICO AZUL ACRILICA M/TO 13796</t>
  </si>
  <si>
    <t>PINTUCO TRAFICO BLANCA ACRILICA M/TO113883</t>
  </si>
  <si>
    <t>PINTUCO TRAFICO BLANCO 653</t>
  </si>
  <si>
    <t>PINTUCO VINILO BCO SUPERCUBR KIT 4X5 GAL</t>
  </si>
  <si>
    <t>PINTUCO VINILO TIPO 1 CONSTRUCTOR 1699</t>
  </si>
  <si>
    <t>PINTUCO VINILTEX AGUAMARINA 1517</t>
  </si>
  <si>
    <t>PINTUCO VINILTEX AMA/LLO ORO 1570</t>
  </si>
  <si>
    <t>PINTUCO VINILTEX AMA/LLO V. 1525</t>
  </si>
  <si>
    <t>PINTUCO VINILTEX AMA/LLO VITAL 1541</t>
  </si>
  <si>
    <t>PINTUCO VINILTEX AMARILLO V. 1525</t>
  </si>
  <si>
    <t>PINTUCO VINILTEX ANTIHUMEDAD BLANCO</t>
  </si>
  <si>
    <t>PINTUCO VINILTEX AVELLANA BORAL 1555</t>
  </si>
  <si>
    <t>PINTUCO VINILTEX AVELLANA B/RAL 1555</t>
  </si>
  <si>
    <t>PINTUCO VINILTEX AZAFRAN 1577</t>
  </si>
  <si>
    <t>PINTUCO VINILTEX AZUL DINAMICO 1524</t>
  </si>
  <si>
    <t>PINTUCO VINILTEX AZUL ENSUEÑO 1542</t>
  </si>
  <si>
    <t>PINTUCO VINILTEX AZUL EXTREMO 1535</t>
  </si>
  <si>
    <t>PINTUCO VINILTEX AZUL H 1513</t>
  </si>
  <si>
    <t>PINTUCO VINILTEX AZUL JOVIAL 1819</t>
  </si>
  <si>
    <t>PINTUCO VINILTEX AZUL M 1514</t>
  </si>
  <si>
    <t>PINTUCO VINILTEX AZUL MED 1599</t>
  </si>
  <si>
    <t>PINTUCO VINILTEX AZUL MILANO 1510</t>
  </si>
  <si>
    <t>PINTUCO VINILTEX BCO ANTIHU PAGUE 3X4 GA</t>
  </si>
  <si>
    <t>PINTUCO VINILTEX BLANCO AL 1561</t>
  </si>
  <si>
    <t>PINTUCO VINILTEX BLANCO CREATIVO 1823</t>
  </si>
  <si>
    <t>PINTUCO VINILTEX BLANCO HUES 1538</t>
  </si>
  <si>
    <t>PINTUCO VINILTEX BLANCO HUES 1538 4.1 GL</t>
  </si>
  <si>
    <t>PINTUCO VINILTEX BLANCO LUNA 1571</t>
  </si>
  <si>
    <t>PINTUCO VINILTEX BLANCO M 1562</t>
  </si>
  <si>
    <t>PINTUCO VINILTEX BLANCO PURO 1520</t>
  </si>
  <si>
    <t xml:space="preserve">PINTUCO VINILTEX BLANCO PURO 1520 4.1 GL </t>
  </si>
  <si>
    <t>PINTUCO VINILTEX BLANCO SENSIBLE 1506</t>
  </si>
  <si>
    <t>PINTUCO VINILTEX BLANCO SUPERCUBRIENTE</t>
  </si>
  <si>
    <t>PINTUCO VINILTEX BLANCO VIDA 1901 GL</t>
  </si>
  <si>
    <t>PINTUCO VINILTEX BLANCO VIDA 1901 4.1 GL</t>
  </si>
  <si>
    <t>PINTUCO VINILTEX BLANCO 1501</t>
  </si>
  <si>
    <t xml:space="preserve">PINTUCO VINILTEX BLANCO 1501 4.1 GL </t>
  </si>
  <si>
    <t>PINTUCO VINILTEX BOREAL 1588</t>
  </si>
  <si>
    <t>PINTUCO VINILTEX CAMELIA 1583</t>
  </si>
  <si>
    <t>PINTUCO VINILTEX CREMA CHANEL 1516</t>
  </si>
  <si>
    <t>PINTUCO VINILTEX CREMA SUAVE 1545</t>
  </si>
  <si>
    <t>PINTUCO VINILTEX CREMA 1509</t>
  </si>
  <si>
    <t>PINTUCO VINILTEX CURUBA 1566</t>
  </si>
  <si>
    <t>PINTUCO VINILTEX GRIS BASALTO</t>
  </si>
  <si>
    <t>PINTUCO VINILTEX GRIS PROFESIONAL 1824</t>
  </si>
  <si>
    <t>PINTUCO VINILTEX LILA ROMANCE 1825</t>
  </si>
  <si>
    <t>PINTUCO VINILTEX LIMA ACTUAL 1822</t>
  </si>
  <si>
    <t>PINTUCO VINILTEX LIRIO 1581</t>
  </si>
  <si>
    <t>PINTUCO VINILTEX MENTA FRESCA 1549</t>
  </si>
  <si>
    <t>PINTUCO VINILTEX NARANJA FUERTE 1810</t>
  </si>
  <si>
    <t>PINTUCO VINILTEX NARANJA 1518</t>
  </si>
  <si>
    <t>PINTUCO VINILTEX NEGRO</t>
  </si>
  <si>
    <t>PINTUCO VINILTEX NEGRO 1559</t>
  </si>
  <si>
    <t>PINTUCO VINILTEX ORQUIDEA 1582</t>
  </si>
  <si>
    <t>PINTUCO VINILTEX PRO 400 BLANCO TIPO 1</t>
  </si>
  <si>
    <t>PINTUCO VINILTEX PRO 450 BLANCO TIPO 1</t>
  </si>
  <si>
    <t>PINTUCO VINILTEX PRO 650 BLANCO HUESO TIPO 1</t>
  </si>
  <si>
    <t>PINTUCO VINILTEX PRO 650 BLANCO 1600 TIPO 1</t>
  </si>
  <si>
    <t>PINTUCO VINILTEX ROJO ATREVIDO 1598</t>
  </si>
  <si>
    <t>PINTUCO VINILTEX ROJO C. 1528</t>
  </si>
  <si>
    <t>PINTUCO VINILTEX ROJO EMOCION 1540</t>
  </si>
  <si>
    <t>PINTUCO VINILTEX ROJO 1560</t>
  </si>
  <si>
    <t>PINTUCO VINILTEX SALMON SUAVE 1812</t>
  </si>
  <si>
    <t>PINTUCO VINILTEX SAUCE 1584</t>
  </si>
  <si>
    <t>PINTUCO VINILTEX THAI 1578</t>
  </si>
  <si>
    <t>PINTUCO VINILTEX TIERRA VIBRANTE 1590</t>
  </si>
  <si>
    <t>PINTUCO VINILTEX UVA 1574</t>
  </si>
  <si>
    <t>PINTUCO VINILTEX VERDE A 1504</t>
  </si>
  <si>
    <t>PINTUCO VINILTEX VERDE APACIBLE 1508</t>
  </si>
  <si>
    <t>PINTUCO VINILTEX VERDE AUTCO 1546</t>
  </si>
  <si>
    <t>PINTUCO VINILTEX VERDE CALMA 1821</t>
  </si>
  <si>
    <t>PINTUCO VINILTEX VERDE COMP 1556</t>
  </si>
  <si>
    <t>PINTUCO VINILTEX VERDE COMPLICE 1556</t>
  </si>
  <si>
    <t>PINTUCO VINILTEX VERDE INTREPIDO 1539</t>
  </si>
  <si>
    <t>PINTUCO VINILTEX VERDE J. 1547</t>
  </si>
  <si>
    <t>PINTUCO VINILTEX VERDE LIMA 1580</t>
  </si>
  <si>
    <t>PINTUCO VINILTEX VERDE P 1507</t>
  </si>
  <si>
    <t>PINTUCO VINILTEX VERDE P/VERAL 1552</t>
  </si>
  <si>
    <t>PINTUCO VINILTEX VERDE T 1512</t>
  </si>
  <si>
    <t>PINTUCO VINILTEX VIOLETA 1544</t>
  </si>
  <si>
    <t>PINTUCO VINILTEX 2 GL BCO+ 1 GL ANTIHUME</t>
  </si>
  <si>
    <t>PINTURA ANTICORROSIVO VERDE</t>
  </si>
  <si>
    <t>PINTURA VINILTEX BLANCO 1501</t>
  </si>
  <si>
    <t>PINZA  ACCION CONTRARIA STANLEY 84168</t>
  </si>
  <si>
    <t>PINZA AMPERIMETRICA 400 A 324 FLUKE</t>
  </si>
  <si>
    <t>PINZA DIG. 1000A AC/DC 750VAC/100VAC</t>
  </si>
  <si>
    <t>PINZA MASA 300 AMP  UYUS</t>
  </si>
  <si>
    <t>PINZA MASA 300 AMP JACKSON</t>
  </si>
  <si>
    <t>PINZA MASA 300 AMP WELLDONE</t>
  </si>
  <si>
    <t>PINZA MASA 500 AMP JACKSON</t>
  </si>
  <si>
    <t>PINZA PELACABLE STANLEY 84213</t>
  </si>
  <si>
    <t>PINZA PTA REDONDA BLISTER 8 MPTOOLS</t>
  </si>
  <si>
    <t>PINZA PTA REDONDA RANGER</t>
  </si>
  <si>
    <t>PINZA PTA REDONDA 6 MPTOOLS RF 07215</t>
  </si>
  <si>
    <t>PINZA PTE REDONDA 7" IRWIN 1864058</t>
  </si>
  <si>
    <t>PINZA PUNTA LARGA 8" STANLEY 84102</t>
  </si>
  <si>
    <t>PINZA PUNTA REDONDA 6" STANLEY 84053</t>
  </si>
  <si>
    <t>PINZA PUNTA REDONDA 6" STANLEY 84101</t>
  </si>
  <si>
    <t>PINZA VOLT. DIGITAL 400AC/600VDC</t>
  </si>
  <si>
    <t>PINZA VOLTI/A DIG. REF DCT266 C</t>
  </si>
  <si>
    <t>PINZA VOLTIA/A 1000 A 24PCFLUKE 376</t>
  </si>
  <si>
    <t>PIÑON RF 294652 BATIDOR B.S</t>
  </si>
  <si>
    <t>PIÑON RF 297656 REG. B.S</t>
  </si>
  <si>
    <t>PIOLA #  12</t>
  </si>
  <si>
    <t>PIOLA #  18</t>
  </si>
  <si>
    <t>PIOLA #  21</t>
  </si>
  <si>
    <t>PIOLA #  36</t>
  </si>
  <si>
    <t>PIOLA #  54</t>
  </si>
  <si>
    <t>PIRLAN INYECTADO X 3MTRS</t>
  </si>
  <si>
    <t>PISO ALFA CAYENA BLANCO 43 X 43 X 2.05 M</t>
  </si>
  <si>
    <t>PISO ALFA ECO MARMOL GRIS X 1.68MT</t>
  </si>
  <si>
    <t>PISO ALFA NEVADA AZUL 20 X 20</t>
  </si>
  <si>
    <t>PISO ALFA NEVADA BLANCO 20 X 20</t>
  </si>
  <si>
    <t>PISO ALFA NEVADA CREMA 20 X 20</t>
  </si>
  <si>
    <t>PISO ALFA NEVADA VERDE 20 X 20</t>
  </si>
  <si>
    <t>PISO CORON CUARZO BCO 44.8 X 44.8 X 2 MT</t>
  </si>
  <si>
    <t>PISO CORON EXT SALTILLO 33.8 X 33.8 X 1.</t>
  </si>
  <si>
    <t>PISO CORON HARA BEIGE 0.6 X 0.6 X 1.8 M</t>
  </si>
  <si>
    <t>PISO CORON LOVAINA BEIG 45.8X45.8X1.89 MT</t>
  </si>
  <si>
    <t>PISO CORON MIKONOS BEIGE 33.8X33.8 X1.6</t>
  </si>
  <si>
    <t>PISO CORON MIKONOS BLANCO 33.8X33.8X1.6</t>
  </si>
  <si>
    <t>PISO CORON NEVADO BCO 45.8X45.8X1.89 MT</t>
  </si>
  <si>
    <t>PISO CORON PORTUGAL BEIG 42.5X42.5X1.63 M</t>
  </si>
  <si>
    <t>PISO CORON SAUCILLO BEIG 42.5X42.5X1,63M</t>
  </si>
  <si>
    <t>PISO CORON VIRGO BEIGE 55,2 X 55,2 X 1,52 M2</t>
  </si>
  <si>
    <t>PISO CORONA CITRINO BEIG 45.8X45.8X1.89</t>
  </si>
  <si>
    <t>PISO CORONA CRETA  ARD CAFE 33,8X33,8X1,6 M</t>
  </si>
  <si>
    <t>PISO CORONA FREYA MADERA 55.2 X 55.2 X 1,52 MTS</t>
  </si>
  <si>
    <t>PISO CORONA GERONA BEIGE 55,2 X 55,2 X 1,52 MTS</t>
  </si>
  <si>
    <t>PISO CORONA JULIANA GOTA BEIGE 33,8 X 33,8 X 1,60 M2</t>
  </si>
  <si>
    <t>PISO CORONA RECOLETA BEIGE 42.5X42.5X1,63 M</t>
  </si>
  <si>
    <t>PISO CORONA SAJALIN AJEDREZ 45,8X45,8X 1.89 M</t>
  </si>
  <si>
    <t>PISO CORONA SIBONEY EXT 45.8X45.8X1.89 M</t>
  </si>
  <si>
    <t>PISO CORONA VIANA CAFE 45 X 45 X 1,89 MTS</t>
  </si>
  <si>
    <t>PISO DIETRO BEIGE 31 X 31 X 1.50 ITALIA</t>
  </si>
  <si>
    <t>PISO ESTOPEROL BARRANQUILLA</t>
  </si>
  <si>
    <t>PISO ESTOPEROL BARRANQUILLA NEGRO ECOLOG</t>
  </si>
  <si>
    <t>PISO PARED CASTELLON 32 X 57 X 1,46 MTS</t>
  </si>
  <si>
    <t>PISO PARED CORON EGEO BCO 33 X 33 X 1.6</t>
  </si>
  <si>
    <t>PISO PARED CORONA EGEO BLANC 25X35 2M</t>
  </si>
  <si>
    <t>PISO PIEDRA CEDRITOS 51 X 51</t>
  </si>
  <si>
    <t>PISO PORCEL CORONA ALMA BEIGE 60X60X1.44</t>
  </si>
  <si>
    <t>PISO PORCEL CORONA AMSTERDAN BEIG60X1.44</t>
  </si>
  <si>
    <t>PISO TARAPACA GUYABA  45 X 45</t>
  </si>
  <si>
    <t>PIST/AN. STD RF 295455 B.S</t>
  </si>
  <si>
    <t>PIST/AN. STD RF 295587 B.S</t>
  </si>
  <si>
    <t>PIST/AN. STD RF 298904/498668 B.S</t>
  </si>
  <si>
    <t>PIST/AN. STD RF 299573 B.S</t>
  </si>
  <si>
    <t>PIST/AN. STD RF 391673/499907 B.S</t>
  </si>
  <si>
    <t>PIST/AN. STD RF 394661/499282/499284 B.S</t>
  </si>
  <si>
    <t>PIST/AN. STD RF 499273/499960 B.S</t>
  </si>
  <si>
    <t>PIST/AN. STD RF 790908 B.S</t>
  </si>
  <si>
    <t>PIST/AN. 010 RF 294677 B.S</t>
  </si>
  <si>
    <t>PIST/AN. 010 RF 295588 B.S</t>
  </si>
  <si>
    <t>PIST/AN. 010 RF 298905/498669 B.S</t>
  </si>
  <si>
    <t>PIST/AN. 010 RF 391674/499908 B.S</t>
  </si>
  <si>
    <t>PIST/AN. 010 RF 394662/499286 B.S</t>
  </si>
  <si>
    <t>PIST/AN. 020 RF 295457 B.S</t>
  </si>
  <si>
    <t>PIST/AN. 020 RF 298906 B.S</t>
  </si>
  <si>
    <t>PIST/AN. 020 RF 499290/499292 B.S</t>
  </si>
  <si>
    <t>PIST/AN. 020 RF 715651   B.S</t>
  </si>
  <si>
    <t>PIST/AN. 020 RF 792367 / 390366 B.S</t>
  </si>
  <si>
    <t>PIST/AN. 030 RF 298907/498671 B.S</t>
  </si>
  <si>
    <t>PIST/AN. 030 RF 390367 B.S</t>
  </si>
  <si>
    <t>PISTOLA  AEROGRAFO 400CC TC1838 TOOLCRAFT</t>
  </si>
  <si>
    <t>PISTOLA AEROGRAFO REF. W-71G GRAV.</t>
  </si>
  <si>
    <t>PISTOLA AEROGRAFO USA F-75</t>
  </si>
  <si>
    <t>PISTOLA AEROGRAFO W-71 G</t>
  </si>
  <si>
    <t>PISTOLA AEROGRAFO 200 CC RF K-3A</t>
  </si>
  <si>
    <t>PISTOLA AEROGRAFO 200CC TC1837 TOOLCRAFT</t>
  </si>
  <si>
    <t>PISTOLA AEROGRAFO 400CC F-75G</t>
  </si>
  <si>
    <t>PISTOLA AEROGRAFO 600 CC ECOLOG S980A</t>
  </si>
  <si>
    <t>PISTOLA AEROGRAFO 600 CC RF E-70G1</t>
  </si>
  <si>
    <t>PISTOLA AIRE CALIENTE MAKITA 1500 HG6020</t>
  </si>
  <si>
    <t>PISTOLA AIRE/CALIENTE 0-600C DEWAL 26411</t>
  </si>
  <si>
    <t>PISTOLA BODY SHOPS</t>
  </si>
  <si>
    <t>PISTOLA CALOR BOSCH GHG 630 DCE 1500W</t>
  </si>
  <si>
    <t>PISTOLA CALOR INGCO 2000W UHG20008</t>
  </si>
  <si>
    <t>PISTOLA CARTUCHO CONSTRURAMA</t>
  </si>
  <si>
    <t>PISTOLA CARTUCHO ESQUELETO</t>
  </si>
  <si>
    <t>PISTOLA CARTUCHO INGCO 9" HCG0909</t>
  </si>
  <si>
    <t>PISTOLA CARTUCHO T/ESQUELETO SURT LIVIANA</t>
  </si>
  <si>
    <t>PISTOLA CARTUCHO T/ESQUELETO SURTEK PESADA</t>
  </si>
  <si>
    <t>PISTOLA CARTUCHO TOOLCRAFT CTE TC0227</t>
  </si>
  <si>
    <t>PISTOLA CARTUCHO TOOLCRAFT T/PESADO TC1955</t>
  </si>
  <si>
    <t>PISTOLA DE FIJACION AUT CAP 1/2"-3"</t>
  </si>
  <si>
    <t>PISTOLA DE FIJACION MASTERSHOT</t>
  </si>
  <si>
    <t>PISTOLA GONY</t>
  </si>
  <si>
    <t>PISTOLA IMPACTO  AT 670  SNAP-ON</t>
  </si>
  <si>
    <t>PISTOLA IMPACTO  DW 293</t>
  </si>
  <si>
    <t>PISTOLA IND. IMPERMEABILIZADORA</t>
  </si>
  <si>
    <t>PISTOLA INYECTORA EPOXICO</t>
  </si>
  <si>
    <t>PISTOLA JARDIN HERRAGRO 43021009 5F/PLAS</t>
  </si>
  <si>
    <t>PISTOLA JARDIN METAL/CAUCHO TC1848</t>
  </si>
  <si>
    <t>PISTOLA JARDIN METALICA  SRTEK 130346</t>
  </si>
  <si>
    <t>PISTOLA JARDIN PLASTICA GILMOUR</t>
  </si>
  <si>
    <t>PISTOLA JARDIN SURTEC EN PVC  130342</t>
  </si>
  <si>
    <t>PISTOLA PARA LIMPIEZA DE MOTOR TC4175</t>
  </si>
  <si>
    <t>PISTOLA PETROLIZADORA SURTEK</t>
  </si>
  <si>
    <t>PISTOLA PINTAR BAJA PRESION BEST VALUE</t>
  </si>
  <si>
    <t>PISTOLA PONCHADORA RJ45</t>
  </si>
  <si>
    <t xml:space="preserve">PISTOLA SAGOLA  ALTA </t>
  </si>
  <si>
    <t>PISTOLA SAGOLA BAJA</t>
  </si>
  <si>
    <t>PISTOLA SILICONA INGCO UGG148</t>
  </si>
  <si>
    <t>PISTOLA SILICONA STANLEY ECA GR-10</t>
  </si>
  <si>
    <t>PISTOLA SOLDAR STANLEY 100 W GS100</t>
  </si>
  <si>
    <t>PISTOLA SOLDAR WELLER 550 D</t>
  </si>
  <si>
    <t>PISTOLA SOPLADORA DE AIRE</t>
  </si>
  <si>
    <t>PISTOLA SOPLADORA DISCOVER</t>
  </si>
  <si>
    <t>PISTOLA SOPLADORA INGCO 400W UAB4018</t>
  </si>
  <si>
    <t>PISTOLA SPORT  WELLER 8200</t>
  </si>
  <si>
    <t>PISTOLA SPRAYIT 527</t>
  </si>
  <si>
    <t>PISTON C/ANILLO STD RF 491903 B.S</t>
  </si>
  <si>
    <t>PISTON C/ANILLO 030 RF 492711 B.S</t>
  </si>
  <si>
    <t>PISTON STD 699656 B.S</t>
  </si>
  <si>
    <t>PISTON Y CILINDRO GUADAÑA B.S</t>
  </si>
  <si>
    <t>PISTON 0.020 REF. 499275/499962 B.S</t>
  </si>
  <si>
    <t>PISTON 0.030 REF. 295590 B.S</t>
  </si>
  <si>
    <t>PLACA DRYWALL 1/2</t>
  </si>
  <si>
    <t>PLACA ETERBOARD 10 MM</t>
  </si>
  <si>
    <t>PLACA ETERBOARD 1.22 X 2.44 X 10MM</t>
  </si>
  <si>
    <t>PLACA ETERBOARD 1.22 X 2.44 X 20 MM</t>
  </si>
  <si>
    <t>PLACA ETERBOARD 1.22 X 2.44 X 6MM 945948</t>
  </si>
  <si>
    <t>PLACA ETERBOARD 1.22 X 2.44 X 8MM 945949</t>
  </si>
  <si>
    <t>PLACA PLANA 1.20 X 2.40 X10MM</t>
  </si>
  <si>
    <t>PLACA SUPERBOARD 1.22 X 2.44 X 10MM</t>
  </si>
  <si>
    <t xml:space="preserve">PLACA SUPERBOARD 1.22 X 2.44 X 6MM </t>
  </si>
  <si>
    <t xml:space="preserve">PLACA SUPERBOARD 1.22 X 2.44 X 8MM </t>
  </si>
  <si>
    <t>PLACA SUPERBOARD 1,22 X 2,44 6 MM</t>
  </si>
  <si>
    <t>PLACA YESO GYPLAC 4 X 8 X 1/2"</t>
  </si>
  <si>
    <t>PLACA YESO GYPLAC 4 X 8 X 1/2"  R-H (VERDE)</t>
  </si>
  <si>
    <t>PLACO CONSTRUCCION K 89</t>
  </si>
  <si>
    <t>PLACO VEHICULO UNDERCOTING</t>
  </si>
  <si>
    <t>PLAFON CORTINERO 1 CAFE</t>
  </si>
  <si>
    <t>PLAFON CORTINERO 1 DORADO</t>
  </si>
  <si>
    <t>PLAFON CORTINERO 1 1/4 CAFE</t>
  </si>
  <si>
    <t>PLAFON CORTINERO 1 1/4 DORADO</t>
  </si>
  <si>
    <t>PLAFON CORTINERO 1/2 CAFE</t>
  </si>
  <si>
    <t>PLAFON CORTINERO 1/2 DORADO</t>
  </si>
  <si>
    <t>PLAFON CORTINERO 3/4 CAFE</t>
  </si>
  <si>
    <t>PLAFON CORTINERO 3/4 DORADO</t>
  </si>
  <si>
    <t>PLAFON LOZA</t>
  </si>
  <si>
    <t>PLAFON LOZA CORONA 037691001</t>
  </si>
  <si>
    <t>PLANEADOR 14" KROSS</t>
  </si>
  <si>
    <t>PLANTA DIESEL 5. KW WARRIO 10 HP CED6500</t>
  </si>
  <si>
    <t>PLANTA ELEC. DIESEL 5.5 KW KAMA KDE6500E</t>
  </si>
  <si>
    <t>PLANTA ELEC. DIESEL 6K TRIF KAMA K6500E3</t>
  </si>
  <si>
    <t>PLANTA ELECT  7,5 KVA  15HP  TOOLCRAFT TC 3419</t>
  </si>
  <si>
    <t>PLANTA ELECT 5.5 KW HONDA GASO</t>
  </si>
  <si>
    <t>PLANTA ELECT. 5.5 KW MOTO WARR 6.5</t>
  </si>
  <si>
    <t>PLANTA ELECT. 5.5KW 13 HP GASOL WARRIO FG3500E</t>
  </si>
  <si>
    <t>PLANTA ELECTR. DIESEL GD3500X 120/240VO</t>
  </si>
  <si>
    <t>PLANTA ELECTR. ECOMAX 5.5 KW DIESEL</t>
  </si>
  <si>
    <t>PLANTA ELECTR GAS 7.8 KW+PULID 7" MAKITA</t>
  </si>
  <si>
    <t>PLANTA ELECTR. TOOLCRAFT 0.8KW  TC3134</t>
  </si>
  <si>
    <t>PLANTA ELECTR. 5500 TOOLCRAFT MOTOR 3 HP GASOL</t>
  </si>
  <si>
    <t>PLANTA ELECTR 950 WTS LAUNTOP</t>
  </si>
  <si>
    <t>PLANTA ELECT.2.5KW TOOLCRAFT MOTOR 6.5 HP GASOLI</t>
  </si>
  <si>
    <t>PLANTA SOPOWER 8 KVA SPG8GF MOTOR 16HP</t>
  </si>
  <si>
    <t>PLASTICO INVERNADERO VERDE X MTS</t>
  </si>
  <si>
    <t>PLASTICO POLIPROPILENO  3 X 3 X  150 MTS (ROLLO)</t>
  </si>
  <si>
    <t>PLASTICO POLIPROPILENO CAL 3  3 X 100 M</t>
  </si>
  <si>
    <t>PLASTICO POLIPROPILENO CAL 3 X 2.80 ML</t>
  </si>
  <si>
    <t>PLASTICO POLIPROPILENO CAL 5 X 6.0 ML</t>
  </si>
  <si>
    <t>PLASTICO POLIPROPILENO K 7 X 10 M X 50 M</t>
  </si>
  <si>
    <t>PLASTICO SILLA</t>
  </si>
  <si>
    <t>PLASTICO TRANSPARENTE CAL 3 X 3.0 ML</t>
  </si>
  <si>
    <t>PLASTICO TRANSPARENTE K 6 X 6 ML X 70 MT</t>
  </si>
  <si>
    <t>PLATINA  1/4" X 1" X 6 ML</t>
  </si>
  <si>
    <t>PLATINA  1/4" X 1 1/2" X 6 ML</t>
  </si>
  <si>
    <t>PLATINA  1/4" X 2" X 6 ML</t>
  </si>
  <si>
    <t>PLATINA  1/4" X 2 1/2" X 6 ML</t>
  </si>
  <si>
    <t>PLATINA  1/4" X 3" X 6 ML</t>
  </si>
  <si>
    <t>PLATINA  1/8" X 1  X 6 ML</t>
  </si>
  <si>
    <t>PLATINA  1/8" X 1 1/2" X 6 ML</t>
  </si>
  <si>
    <t>PLATINA  1/8" X 1 1/4" X 6 ML</t>
  </si>
  <si>
    <t>PLATINA  1/8" X 1/2" MM X 6 ML</t>
  </si>
  <si>
    <t>PLATINA  1/8" X 2" X 6 ML</t>
  </si>
  <si>
    <t>PLATINA  1/8" X 3/4" MM X 6 ML</t>
  </si>
  <si>
    <t>PLATINA  1/8" X 5/8" MM X 6 ML</t>
  </si>
  <si>
    <t>PLATINA  3/16" X 1" X 6 ML</t>
  </si>
  <si>
    <t>PLATINA  3/16" X 1 1/2" X 6 ML</t>
  </si>
  <si>
    <t>PLATINA  3/16" X 1 1/4" X 6 ML</t>
  </si>
  <si>
    <t>PLATINA  3/16 X 1/2 X 6 ML</t>
  </si>
  <si>
    <t>PLATINA  3/16" X 2" X 6 ML</t>
  </si>
  <si>
    <t>PLATINA  3/16" X 2 1/2" X 6 ML</t>
  </si>
  <si>
    <t>PLATINA  3/16" X 3" X 6 ML</t>
  </si>
  <si>
    <t>PLATINA  3/16" X 3/4" X 6 ML</t>
  </si>
  <si>
    <t>PLATINA  3/16" X 4" X 6MTRS</t>
  </si>
  <si>
    <t>PLATINA  3/8" X 1" X 6 ML</t>
  </si>
  <si>
    <t>PLATINA  3/8" X 1 1/2" X 6 ML</t>
  </si>
  <si>
    <t>PLATINA  3/8" X 2" X 6 ML</t>
  </si>
  <si>
    <t>PLATINA  3/8" X 2 1/2" X 6 ML</t>
  </si>
  <si>
    <t>PLATINA  3/8" X 3" X 6 ML</t>
  </si>
  <si>
    <t>PLATINA  3/8" X 4" X 6 ML</t>
  </si>
  <si>
    <t>PLATINO RF 391284 B.S</t>
  </si>
  <si>
    <t>PLATO PARA DISCO LIJA ORBIT</t>
  </si>
  <si>
    <t>PLATON PARA CARRETILLA IMSA</t>
  </si>
  <si>
    <t>PLOMADA BRONCE 12 ONZAS SURTEK</t>
  </si>
  <si>
    <t>PLOMADA BRONCE 16 ONZAS FOY SURTEK</t>
  </si>
  <si>
    <t>PLOMADA BRONCE 16 ONZAS MPTOOLS</t>
  </si>
  <si>
    <t>PLOMADA C/TE GRANDE</t>
  </si>
  <si>
    <t>PLOMADA C/TE PEQUEÑA</t>
  </si>
  <si>
    <t>PLOMADA TRUPER 12 ONZAS</t>
  </si>
  <si>
    <t>PLOMAGINADO CORDON 1/2 K = 5.3</t>
  </si>
  <si>
    <t>PLOMAGINADO CORDON 1/4 K = 19</t>
  </si>
  <si>
    <t>PLOMAGINADO CORDON 3/4  K = 2</t>
  </si>
  <si>
    <t>PLOMAGINADO CORDON 3/8 K = 9.6</t>
  </si>
  <si>
    <t>PLOMAGINADO CORDON 5/16 K = 12</t>
  </si>
  <si>
    <t>PLOMAGINADO CORDON 7/16</t>
  </si>
  <si>
    <t>PLUMA GRUA C/MOTOR 5HP + BALDE</t>
  </si>
  <si>
    <t>PLUMA GRUA FC 300 C/MOTOR 5HP CPLETA</t>
  </si>
  <si>
    <t>PODADORA DE ALTURA STIHL  HT-103</t>
  </si>
  <si>
    <t>POLAINAS SOLDAR</t>
  </si>
  <si>
    <t>POLEA AL. 1 CANAL  2</t>
  </si>
  <si>
    <t>POLEA AL. 1 CANAL  2 1/2</t>
  </si>
  <si>
    <t>POLEA AL. 1 CANAL  3</t>
  </si>
  <si>
    <t>POLEA AL. 1 CANAL  4</t>
  </si>
  <si>
    <t>POLEA AL. 1 CANAL  4 1/2</t>
  </si>
  <si>
    <t>POLEA AL. 1 CANAL  5</t>
  </si>
  <si>
    <t>POLEA AL. 1 CANAL  6</t>
  </si>
  <si>
    <t>POLEA AL. 1 CANAL  8</t>
  </si>
  <si>
    <t>POLEA AL. 1 CANAL 10</t>
  </si>
  <si>
    <t>POLEA AL. 1 CANAL 12</t>
  </si>
  <si>
    <t>POLEA AL. 1 CANAL 14</t>
  </si>
  <si>
    <t>POLEA AL. 1 CANAL 16</t>
  </si>
  <si>
    <t>POLEA AL. 1 CANAL 18</t>
  </si>
  <si>
    <t>POLEA AL. 1 CANAL 20</t>
  </si>
  <si>
    <t>POLEA AL. 1 CANAL 3 1/2</t>
  </si>
  <si>
    <t>POLEA AL. 2 CANALES  2</t>
  </si>
  <si>
    <t>POLEA AL. 2 CANALES  3</t>
  </si>
  <si>
    <t>POLEA AL. 2 CANALES  3 1/2</t>
  </si>
  <si>
    <t>POLEA AL. 2 CANALES  4</t>
  </si>
  <si>
    <t>POLEA AL. 2 CANALES  4 1/2</t>
  </si>
  <si>
    <t>POLEA AL. 2 CANALES  5</t>
  </si>
  <si>
    <t>POLEA AL. 2 CANALES  6</t>
  </si>
  <si>
    <t>POLEA AL. 2 CANALES  8</t>
  </si>
  <si>
    <t>POLEA AL. 2 CANALES 10</t>
  </si>
  <si>
    <t>POLEA AL. 2 CANALES 12</t>
  </si>
  <si>
    <t>POLEA AL. 2 CANALES 14</t>
  </si>
  <si>
    <t>POLEA AL. 2 CANALES 16</t>
  </si>
  <si>
    <t>POLEA AL. 2 CANALES 18</t>
  </si>
  <si>
    <t>POLEA ARRANQUE RF 298731 B.S</t>
  </si>
  <si>
    <t>POLEA PLANA AL. 2 X 2</t>
  </si>
  <si>
    <t>POLEA PLANA AL. 4 X 4</t>
  </si>
  <si>
    <t>POLIESTER P 117 A TIX</t>
  </si>
  <si>
    <t>POLIET. STRECH 305 MTS X 18"</t>
  </si>
  <si>
    <t>POLIET. STRETCH 0.7 X300 MTS X 5"</t>
  </si>
  <si>
    <t>POLIET. STRETCH 300 METROS X 12"</t>
  </si>
  <si>
    <t>POLIN DE MADERA CARRETO 2.5 MTR X 4"X3"</t>
  </si>
  <si>
    <t>POLIN DE MADERA 10 CM X 20 CM X 60 CM</t>
  </si>
  <si>
    <t>POLIN DE MADERA 20 X20 X 60 CM</t>
  </si>
  <si>
    <t>POLIN MADERA CARRETO 10CM X25CM X45</t>
  </si>
  <si>
    <t>POLIN MADERA 20 X 20 X 1.5 MT</t>
  </si>
  <si>
    <t>POLINES DE MADERA  25CMT X 12CMT X 1.20CMT</t>
  </si>
  <si>
    <t>POLINES DE MADERA 15CMT X 12 CMTR X 1.20CMTR</t>
  </si>
  <si>
    <t>POLINES DE MADERA 4" X 8" X 70"</t>
  </si>
  <si>
    <t>POLVO ACRILICO CON ADITIVO X 300G</t>
  </si>
  <si>
    <t>POLYCUT GUADAÑA</t>
  </si>
  <si>
    <t>POMA PRISMA REF 012228</t>
  </si>
  <si>
    <t>POMADA SOLDERIN</t>
  </si>
  <si>
    <t>POMO DUCHA UNIVERSAL</t>
  </si>
  <si>
    <t>POMO GALAXIA RF 1335 GRIVAL</t>
  </si>
  <si>
    <t>POMO IRIS RF 1236 GRIVAL</t>
  </si>
  <si>
    <t>POMO PARA DUCHA GRICOL METALICA 22311</t>
  </si>
  <si>
    <t>POMO PRISMA RF 01228 GRIVAL</t>
  </si>
  <si>
    <t>POMO PRISMA RF 01344</t>
  </si>
  <si>
    <t>PONCHADORA TIJERA TUBULAR</t>
  </si>
  <si>
    <t>PORTA CANDADO  NIQ. 3</t>
  </si>
  <si>
    <t>PORTA CANDADO SIMPLE NG 2 C/T</t>
  </si>
  <si>
    <t>PORTA CANDADO SIMPLE NG 4</t>
  </si>
  <si>
    <t>PORTA ELECTRODO ALEMAN 300 A</t>
  </si>
  <si>
    <t>PORTA ELECTRODO ALEMAN 500 A</t>
  </si>
  <si>
    <t>PORTA ELECTRODO JACKSON 300 AMP</t>
  </si>
  <si>
    <t>PORTA ELECTRODO JACKSON 500 AMP</t>
  </si>
  <si>
    <t>PORTA ELECTRODO TIPO JACKSON 300 A</t>
  </si>
  <si>
    <t>PORTA ELECTRODO TIPO JACKSON 500 A</t>
  </si>
  <si>
    <t>PORTA ELECTRODO WELDONG 300 A</t>
  </si>
  <si>
    <t>PORTA ESCOBA MADERA</t>
  </si>
  <si>
    <t>PORTA FLANCHE TF PE 63 MM PN 10</t>
  </si>
  <si>
    <t>PORTA TRAPERO PLAST. R060 C/C 810</t>
  </si>
  <si>
    <t>PORTON METALICO  ESTRUCTURA TUBO REDONDO</t>
  </si>
  <si>
    <t>PORTON METALICO 2 X 3 MTS K</t>
  </si>
  <si>
    <t>POTE DE GRASA DVE 843</t>
  </si>
  <si>
    <t>PRENSA BANCO IRWIN 4"</t>
  </si>
  <si>
    <t>PRENSA BANCO IRWIN 6"</t>
  </si>
  <si>
    <t>PRENSA BANCO NEGRA 4</t>
  </si>
  <si>
    <t>PRENSA CABLE CROSBY 5/16"</t>
  </si>
  <si>
    <t>PRENSA EN C STANLEY #  6 83506</t>
  </si>
  <si>
    <t>PRENSA EN C STANLEY 8"  83508</t>
  </si>
  <si>
    <t>PRENSA EN C SURTEK  6"</t>
  </si>
  <si>
    <t>PRENSA ESQUINERA 3" 90°</t>
  </si>
  <si>
    <t>PRENSA ESTOPA 1"</t>
  </si>
  <si>
    <t>PRENSA GRIPWELL N. 5  C</t>
  </si>
  <si>
    <t>PRENSA RAPIDA #  6</t>
  </si>
  <si>
    <t>PRENSA RECORD 150 #6</t>
  </si>
  <si>
    <t>PRENSA URSUS N. 3</t>
  </si>
  <si>
    <t>PRENSA URSUS N. 4</t>
  </si>
  <si>
    <t>PRENSA URSUS N. 5</t>
  </si>
  <si>
    <t>PRENSA URSUS N. 6</t>
  </si>
  <si>
    <t>PRENSA URSUS N. 8</t>
  </si>
  <si>
    <t>PROBADOR CABLE DE BUJIAS</t>
  </si>
  <si>
    <t>PROBADOR DE PILAS</t>
  </si>
  <si>
    <t>PROBADOR DE RED  RJ45 +RJ11</t>
  </si>
  <si>
    <t>PROBADOR TEXTER REF. 457P</t>
  </si>
  <si>
    <t xml:space="preserve">PROMOC ACCESORIOS PARA BAÑO </t>
  </si>
  <si>
    <t>PROMOC APARATOS ELECTRICOS VARIOS</t>
  </si>
  <si>
    <t>PROMOC BOTA PVC NO 37 Y 38</t>
  </si>
  <si>
    <t>PROMOC CENEFA CERAMICA</t>
  </si>
  <si>
    <t>PROMOC CERR COLORES WC SCHLAGE</t>
  </si>
  <si>
    <t>PROMOC CERR GATER ACERO  INOX PTAPAL AL630S</t>
  </si>
  <si>
    <t>PROMOC CERR GATER ACERO INOX  AL620-B  BAÑO</t>
  </si>
  <si>
    <t>PROMOC CERR SEGURO ALC MANIJ ACE AM10L-Y</t>
  </si>
  <si>
    <t>PROMOC CERR SEGURO ALC MANIJ ACERO</t>
  </si>
  <si>
    <t>PROMOC DISCO D/TADO 4 1/2" DAVINCI TU</t>
  </si>
  <si>
    <t>PROMOC DISCO D/TADO 7" DAVINCI TURBO</t>
  </si>
  <si>
    <t>PROMOC DISCO D/TADO 9" DAVINCI TURBO</t>
  </si>
  <si>
    <t>PROMOC DISCO D/TADO 9" LUKIA AZUL SEG</t>
  </si>
  <si>
    <t>PROMOC DISCO D/TADO 9" T5230G GLADIAD</t>
  </si>
  <si>
    <t>PROMOC ENCH BRECCIA VERDECLARO 20X30X1.7</t>
  </si>
  <si>
    <t>PROMOC ENCH CORON BARILO AZUL 25X40X1.5</t>
  </si>
  <si>
    <t>PROMOC ENCH CORON VALPARA 25X43.2X1.29</t>
  </si>
  <si>
    <t>PROMOC ESQUINERO CERAMICO ( 1 MTS)</t>
  </si>
  <si>
    <t>PROMOC INT DOBLE DEKO</t>
  </si>
  <si>
    <t>PROMOC INT. MAS TOMA ASTRAL</t>
  </si>
  <si>
    <t>PROMOC INT. SENC. ASTRAL</t>
  </si>
  <si>
    <t>PROMOC INT TRIPLE DEKO</t>
  </si>
  <si>
    <t>PROMOC PINT VINILMAX TERINSA VERDE CRISTAL T3</t>
  </si>
  <si>
    <t>PROMOC PINTUCO ESTUCO PROFE REF 127060</t>
  </si>
  <si>
    <t>PROMOC PINTUCO KORAZA PRO 550 BLANCO</t>
  </si>
  <si>
    <t>PROMOC PINTUCO PINT/AISLANTE P/TECHO BCO</t>
  </si>
  <si>
    <t>PROMOC PINTUCO VINILTEX MELON 1592</t>
  </si>
  <si>
    <t xml:space="preserve">PROMOC PINTURA VINILTEX VARIOS COLORES </t>
  </si>
  <si>
    <t>PROMOC PISO ALFA CARRARA CAFE30X30X1.86</t>
  </si>
  <si>
    <t>PROMOC PISO PORCELPOLISH BLANCO 60 X 2.5</t>
  </si>
  <si>
    <t>PROMOC TECNOLITE ARBOTANTE HLED-135/2.5W/30/AC</t>
  </si>
  <si>
    <t>PROMOC TECNOLITE ARBOTANTE TUBULAR HLED-105/ACI</t>
  </si>
  <si>
    <t>PROMOC TECNOLITE CANOPE YSN-368L/N BELLAGIO</t>
  </si>
  <si>
    <t>PROMOC TECNOLITE EMP DIRIGIBLE YDLED-150/3W/B</t>
  </si>
  <si>
    <t>PROMOC TECNOLITE EMP DIRIGIBLE YD-330/B ANDORA</t>
  </si>
  <si>
    <t>PROMOC TECNOLITE EMP FIJO BLANCO YD-220/B ALEZI</t>
  </si>
  <si>
    <t>PROMOC TECNOLITE EMP FIJO YD-1300/B</t>
  </si>
  <si>
    <t>PROMOC TECNOLITE EMP PISO HLED-670/3W/30 CARCAS</t>
  </si>
  <si>
    <t>PROMOC TECNOLITE EMP PISO HLED-915/S TWER</t>
  </si>
  <si>
    <t>PROMOC TECNOLITE FAROL APLIQUE FTL-3310/N RABEN</t>
  </si>
  <si>
    <t>PROMOC TECNOLITE GLOBO GL-20 VICENZA</t>
  </si>
  <si>
    <t>PROMOC TECNOLITE HONGO FC-4020 PADOVA</t>
  </si>
  <si>
    <t>PROMOC TECNOLITE LUM PARED CRISTAL TL-6150/C ME</t>
  </si>
  <si>
    <t>PROMOC TECNOLITE LUM PARED RECT TL-1002/C MIEL</t>
  </si>
  <si>
    <t>PROMOC TECNOLITE LUM PARED TL-2050/B LECCO I</t>
  </si>
  <si>
    <t>PROMOC TECNOLITE LUM SUSPENDI CTL 1020/PL MEL</t>
  </si>
  <si>
    <t>PROMOC TECNOLITE LUM SUSPENDIDO CTL-1920/AM MAG</t>
  </si>
  <si>
    <t>PROMOC TECNOLITE LUM TECHO PTL-1013 POLONIA</t>
  </si>
  <si>
    <t>PROMOC TECNOLITE MARINERA SUMERG H-505/N</t>
  </si>
  <si>
    <t>PROMOC TECNOLITE MINIPOSTE 3W HLED-100/ACI ALME</t>
  </si>
  <si>
    <t>PROMOC TECNOLITE VENTANAS RECT H-800/ACI TURIN</t>
  </si>
  <si>
    <t>PROMOC TECNOLITE YDLED-362/7W/30/B EMP TECHO</t>
  </si>
  <si>
    <t>PROMOC VINICRYL SAPOLIN BLANCO ARENA</t>
  </si>
  <si>
    <t>PROMOC VINICRYL SAPOLIN GRIS NUBE 022</t>
  </si>
  <si>
    <t>PROMOC VINICRYL SAPOLIN LIMA 033</t>
  </si>
  <si>
    <t>PROMOC VINICRYL SAPOLIN MANDARIN TROP. 0</t>
  </si>
  <si>
    <t>PROMOC VINICRYL SAPOLIN TRIGO 026</t>
  </si>
  <si>
    <t>PROMOC VINICRYL SAPOLIN VERDE CHART. 065</t>
  </si>
  <si>
    <t>PROMOC VINICRYL SAPOLIN VERDE SEDA 056</t>
  </si>
  <si>
    <t>PROTECTOR BOMBILLO</t>
  </si>
  <si>
    <t>PROTECTOR CANDADO MEDIANO</t>
  </si>
  <si>
    <t>PROTECTOR NEUMATICO 245/75-16</t>
  </si>
  <si>
    <t>PROTECTOR OIDOS EN ESPUMA C/C</t>
  </si>
  <si>
    <t>PROTECTOR OIDOS EN ESPUMA S/C</t>
  </si>
  <si>
    <t>PROTECTOR OIDOS T/COPA INSERT CASCO CM501 STEELPRO</t>
  </si>
  <si>
    <t>PROTECTOR OIDOS T/COPA INSERT CASCO 1344</t>
  </si>
  <si>
    <t>PROTECTOR OIDOS TIPO COPA BLACK P SE1350</t>
  </si>
  <si>
    <t>PROTECTOR OIDOS TIPO COPA SAMURAI STEELPRO</t>
  </si>
  <si>
    <t>PROTECTOR OIDOS T/LLAVERO C/C</t>
  </si>
  <si>
    <t>PUERTA  EN MADERA  0.90 X 200 CON MARCO</t>
  </si>
  <si>
    <t>PUERTA  TRIPLES 0.95 X 1.9 MTS</t>
  </si>
  <si>
    <t>PUERTA CARIBE 0.70 X 200 CON MARCO</t>
  </si>
  <si>
    <t>PUERTA CARIBE 0.90 X 200 CON MARCO</t>
  </si>
  <si>
    <t>PUERTA FORTEC 050 X 200</t>
  </si>
  <si>
    <t>PUERTA METALICA  1,0 X 2.0 MTS CON MARC</t>
  </si>
  <si>
    <t>PUERTA METALICA 2.4 X 1.0 MT CON MARCO</t>
  </si>
  <si>
    <t>PULIDORA B&amp;D 4 1/2" G650B 12000 RPM</t>
  </si>
  <si>
    <t>PULIDORA B&amp;D 4 1/2 G720 +TALPER 500+18AC</t>
  </si>
  <si>
    <t>PULIDORA B&amp;D 4 1/2" G720+GAFAS+10DISCOS</t>
  </si>
  <si>
    <t>PULIDORA B&amp;D 4 1/2" G950 + 5 DISCOS + MA</t>
  </si>
  <si>
    <t>PULIDORA BOSCH 7" GWS 24-180</t>
  </si>
  <si>
    <t>PULIDORA BOSCH 9" GWS 24-230</t>
  </si>
  <si>
    <t>PULIDORA DEWALT 4 1/2" DW 4212</t>
  </si>
  <si>
    <t>PULIDORA DEWALT 4 1/2" DWE4315B</t>
  </si>
  <si>
    <t>PULIDORA DEWALT 4 1/2" D28402</t>
  </si>
  <si>
    <t>PULIDORA DEWALT 4 1/2" E4120  + 5 DISCOS</t>
  </si>
  <si>
    <t>PULIDORA DEWALT 4 1/2" 4010 + 5 DISCOS</t>
  </si>
  <si>
    <t>PULIDORA DEWALT 7" WE 491 + TAL508 + CAJA PLAS</t>
  </si>
  <si>
    <t>PULIDORA DEWALT 7" 28491 + 10 DISCOS</t>
  </si>
  <si>
    <t>PULIDORA DEWALT 7" 4910 + PULIDORA 4010 4 1/2</t>
  </si>
  <si>
    <t>PULIDORA DEWALT 9" D 490</t>
  </si>
  <si>
    <t>PULIDORA DEWALT 9" DW 496</t>
  </si>
  <si>
    <t>PULIDORA DEWALT 9" D28496M + TALADRO 1/2 508S</t>
  </si>
  <si>
    <t>PULIDORA DEWALT 9" D4559 2400W + D4020</t>
  </si>
  <si>
    <t>PULIDORA DEWALT 9" WE4579 2700W</t>
  </si>
  <si>
    <t>PULIDORA INGCO 4 1/2" 1010W UAG10108</t>
  </si>
  <si>
    <t>PULIDORA INGCO 4 1/2" 710W UAG7108</t>
  </si>
  <si>
    <t>PULIDORA INGCO 4 1/2" 950W UAG8508</t>
  </si>
  <si>
    <t>PULIDORA MAKITA 4 1/2"  M0901G</t>
  </si>
  <si>
    <t>PULIDORA MAKITA 4 1/2" 1000 W 9554 ESTUC</t>
  </si>
  <si>
    <t>PULIDORA MAKITA 4 1/2" 570W 9502KG</t>
  </si>
  <si>
    <t>PULIDORA MAKITA 4 1/2" 840W 9557HNG</t>
  </si>
  <si>
    <t>PULIDORA MAKITA 5" 1100W FRENO GA5041R</t>
  </si>
  <si>
    <t>PULIDORA MAKITA 7" GA7020K 2200 W</t>
  </si>
  <si>
    <t>PULIDORA MAKITA 7" M900G PROFESI</t>
  </si>
  <si>
    <t>PULIDORA MAKITA 7" 2200 W GA 7060</t>
  </si>
  <si>
    <t>PULIDORA MAKITA 9" GA9020+ 5 DISC 7" + 1 DISC 9"</t>
  </si>
  <si>
    <t>PULIDORA MAKITA 9" 1900 W GA9010C</t>
  </si>
  <si>
    <t>PULIDORA MAKITA 9" 2000W GA9050</t>
  </si>
  <si>
    <t>PULIDORA MAKITA 9" 2200 W GA 9060</t>
  </si>
  <si>
    <t>PULIDORA MAKITA 9" 2200 W GA9020</t>
  </si>
  <si>
    <t>PULIDORA METABO 4 1/2" HW71-15QU-ICK</t>
  </si>
  <si>
    <t>PULIDORA PERLES 7" HSW 6238</t>
  </si>
  <si>
    <t>PULIDORA PERLES 9" HSW 6236K</t>
  </si>
  <si>
    <t>PULIDORA SKIL 9" RF 9980</t>
  </si>
  <si>
    <t>PULIDORA STANLEY 9" 2223 + PULI 4 1/2 ST</t>
  </si>
  <si>
    <t>PULIDORA TOOLCRAFT 7" 1900W TC3427</t>
  </si>
  <si>
    <t>PULIDORA TOOLCRAFT 9" 2300 W TC4473</t>
  </si>
  <si>
    <t>PULIDORA WORK 7" WT 735K</t>
  </si>
  <si>
    <t>PULIDORA 4 1/2 18 VOL MAKITA KIT INALAM 2 BAT + CARGADOR</t>
  </si>
  <si>
    <t>PULIPLAST BLANCO</t>
  </si>
  <si>
    <t>PUNTA  PHILIPS CON TOPE</t>
  </si>
  <si>
    <t>PUNTA TALADRO # 2 PHILIPS LARGA</t>
  </si>
  <si>
    <t>PUNTA TALADRO #2 PHILIPS LARGA 68076</t>
  </si>
  <si>
    <t>PUNTAS DE CONTACTO PROCRSO MIG 0.035</t>
  </si>
  <si>
    <t>PUNTILLA EL CABALLO 1" X 16 X 500G</t>
  </si>
  <si>
    <t>PUNTILLA EL CABALLO 1" X 17 SC</t>
  </si>
  <si>
    <t>PUNTILLA EL CABALLO 1" X 50 LB CC</t>
  </si>
  <si>
    <t>PUNTILLA EL CABALLO 1 X 50 LB SC</t>
  </si>
  <si>
    <t>PUNTILLA EL CABALLO 1 1/2" X 14 X 500G</t>
  </si>
  <si>
    <t>PUNTILLA EL CABALLO 1 1/2" X 15 SC</t>
  </si>
  <si>
    <t>PUNTILLA EL CABALLO 1 1/2" X 50 LB CC</t>
  </si>
  <si>
    <t>PUNTILLA EL CABALLO 1 1/2" X 50 LB SC</t>
  </si>
  <si>
    <t>PUNTILLA EL CABALLO 2" X 12 CC</t>
  </si>
  <si>
    <t>PUNTILLA EL CABALLO 2" X 14 SC</t>
  </si>
  <si>
    <t>PUNTILLA EL CABALLO 2" X 50 LB CC</t>
  </si>
  <si>
    <t>PUNTILLA EL CABALLO 2" X 50 LB SC</t>
  </si>
  <si>
    <t>PUNTILLA EL CABALLO 2 1/2" X 12 SC</t>
  </si>
  <si>
    <t>PUNTILLA EL CABALLO 2 1/2" X 50 LB CC</t>
  </si>
  <si>
    <t>PUNTILLA EL CABALLO 2 1/2" X 50 LB SC</t>
  </si>
  <si>
    <t>PUNTILLA EL CABALLO 3" X 50 LB CC</t>
  </si>
  <si>
    <t>PUNTILLA EL CABALLO 3" X 9 CC</t>
  </si>
  <si>
    <t>PUNTILLA EL CABALLO 3 1/2" X 50 LB CC</t>
  </si>
  <si>
    <t>PUNTILLA EL CABALLO 3 1/2" X 8 CC</t>
  </si>
  <si>
    <t>PUNTILLA EL CABALLO 3/4" X 17 CC</t>
  </si>
  <si>
    <t>PUNTILLA EL CABALLO 4" X 25 KL CC</t>
  </si>
  <si>
    <t>PUNTILLA EL CABALLO 4" X 6 CC</t>
  </si>
  <si>
    <t>PUNTILLA EL CABALLO 5" X 25 KL CC</t>
  </si>
  <si>
    <t>PUNTILLA EL CABALLO 5" X 5 CC</t>
  </si>
  <si>
    <t>PUNTILLA EL PUMA  2" X 12 CC</t>
  </si>
  <si>
    <t>PUNTILLA EL PUMA 1" SC</t>
  </si>
  <si>
    <t>PUNTILLA EL PUMA 1" X 16 CC</t>
  </si>
  <si>
    <t>PUNTILLA EL PUMA 1" X 50 LB CC</t>
  </si>
  <si>
    <t>PUNTILLA EL PUMA 1" X 50 LB SC</t>
  </si>
  <si>
    <t>PUNTILLA EL PUMA 1 1/2" X 14 CC</t>
  </si>
  <si>
    <t>PUNTILLA EL PUMA 1 1/2" X 15 SC</t>
  </si>
  <si>
    <t>PUNTILLA EL PUMA 1 1/2" X 50 LB SC</t>
  </si>
  <si>
    <t>PUNTILLA EL PUMA 1 1/2" X 50LB CC</t>
  </si>
  <si>
    <t>PUNTILLA EL PUMA 2" X 12 CC</t>
  </si>
  <si>
    <t>PUNTILLA EL PUMA 2" X 50 LB CC</t>
  </si>
  <si>
    <t>PUNTILLA EL PUMA 2 1/2" X 11 CC</t>
  </si>
  <si>
    <t>PUNTILLA EL PUMA 2 1/2" X 50 LB CC</t>
  </si>
  <si>
    <t>PUNTILLA EL PUMA 2 1/2" X 50 LB SC</t>
  </si>
  <si>
    <t>PUNTILLA EL PUMA 3" X 50 LB CC</t>
  </si>
  <si>
    <t>PUNTILLA EL PUMA 3" X 9 CC</t>
  </si>
  <si>
    <t>PUNTILLA EL PUMA 3 1/2" X 50 LB CC</t>
  </si>
  <si>
    <t>PUNTILLA EL PUMA 3 1/2" X 8 CC</t>
  </si>
  <si>
    <t>PUNTILLA EL PUMA 4" X 25 KL CC</t>
  </si>
  <si>
    <t>PUNTILLA EL PUMA 4" X6 CC</t>
  </si>
  <si>
    <t>PUNTILLA EL PUMA 5" X 25 KL CC</t>
  </si>
  <si>
    <t>PUNTILLA EL PUMA 5" X 5 CC</t>
  </si>
  <si>
    <t>PUNTILLA EL PUMA 6" X 25 KL CC</t>
  </si>
  <si>
    <t>PUNTILLA EL PUMA 6" X 4 CC</t>
  </si>
  <si>
    <t>PUNTILLA EL TIGRE 1" X 14 CC</t>
  </si>
  <si>
    <t>PUNTILLA EL TIGRE 1" X 50 LB CC</t>
  </si>
  <si>
    <t>PUNTILLA EL TIGRE 2" X 12 CC</t>
  </si>
  <si>
    <t>PUNTILLA EL TIGRE 2" X 25 KL CC</t>
  </si>
  <si>
    <t>PUNTILLA EL TIGRE 2" X 400 GM CC</t>
  </si>
  <si>
    <t>PUNTILLA EL TIGRE 2 1/2" X 11 CC</t>
  </si>
  <si>
    <t>PUNTILLA EL TIGRE 2 1/2" X 25 KL CC</t>
  </si>
  <si>
    <t>PUNTILLA EL TIGRE 3" X 25 KL CC</t>
  </si>
  <si>
    <t>PUNTILLA EL TIGRE 3" X 9 CC</t>
  </si>
  <si>
    <t>PUNTILLA EL TIGRE 3 1/2" X 25 KL CC</t>
  </si>
  <si>
    <t>PUNTILLA EL TIGRE 3 1/2" X 8 CC</t>
  </si>
  <si>
    <t>PUNTILLA EL TIGRE 4" X 25 KL CC</t>
  </si>
  <si>
    <t>PUNTILLA EL TIGRE 4" X 6 CC</t>
  </si>
  <si>
    <t>PUNTO ECOLOGICO FULLER 55 LTRS</t>
  </si>
  <si>
    <t>PUNZADOR HDI 1/2 HILTI</t>
  </si>
  <si>
    <t>PUNZADOR HDI 3/8 HILTI</t>
  </si>
  <si>
    <t>RACHE STANLEY 3/8 86203</t>
  </si>
  <si>
    <t>RACHET INGCO 1/2" HRTH0812</t>
  </si>
  <si>
    <t>RACHET INGCO 3/8" HRTH0838</t>
  </si>
  <si>
    <t>RACHET MPTOOLS 3/8"</t>
  </si>
  <si>
    <t>RACHET SNAPON 1</t>
  </si>
  <si>
    <t>RACHET STANLEY 1/2 86404</t>
  </si>
  <si>
    <t>RACHET STANLEY 3/4"  91316</t>
  </si>
  <si>
    <t>RACOR ADAP LATON HEMBRA PEALPE 1/2</t>
  </si>
  <si>
    <t>RACOR ADAP LATON MACHO PEALPE 1/2</t>
  </si>
  <si>
    <t>RACOR B41 519 TUERCA 1/2</t>
  </si>
  <si>
    <t>RACOR B42 UNION 1/2</t>
  </si>
  <si>
    <t>RACOR B44 521 1/2</t>
  </si>
  <si>
    <t>RACOR CODO EN LATON H. PEALPE 1/2"</t>
  </si>
  <si>
    <t>RACOR GAS 3/8 - 3/8 - 1 1/2</t>
  </si>
  <si>
    <t>RACOR MANG. GAS EN ACERO INOX 36"</t>
  </si>
  <si>
    <t>RACOR MANG. GAS EN ACERO INOX 48"</t>
  </si>
  <si>
    <t>RACOR MANGUERA  METALICO JARDIN</t>
  </si>
  <si>
    <t>RACOR MANGUERA PLASTICO</t>
  </si>
  <si>
    <t>RACOR PERICO 3/4 X 1/2 REF 2083</t>
  </si>
  <si>
    <t>RACOR TEE LATON PEALPE 1/2</t>
  </si>
  <si>
    <t>RACOR TEE LATON PEALPE 1/2"</t>
  </si>
  <si>
    <t>RACOR UNION  PEALPE TUB/COB 1/2</t>
  </si>
  <si>
    <t>RACOR UNION EN LATON PEALPE 1/2"</t>
  </si>
  <si>
    <t>RACOR VALVULA BOLA PEALPE MANG/MANG 1/2</t>
  </si>
  <si>
    <t>RACOR VALVULA FLORE 1/2</t>
  </si>
  <si>
    <t>RACOR VALVULA FLORE 1/2 COBRE/COBRE TCL</t>
  </si>
  <si>
    <t>RACOR VALVULA HEMBRA PEALPE 1/2 NPT</t>
  </si>
  <si>
    <t>RACOR 5 VIAS "R/5"</t>
  </si>
  <si>
    <t>RADIO KENWOOD TK3000 UHF 5W</t>
  </si>
  <si>
    <t>RADIOS TALKABAUT MOTOROLA X 2 UNID</t>
  </si>
  <si>
    <t>RAID EN SPRAY MULTI X 18U/D</t>
  </si>
  <si>
    <t>RAID SPRAYIT  X 16 ONZ</t>
  </si>
  <si>
    <t>RANDAL HERBICIDA  X 5 GALONES</t>
  </si>
  <si>
    <t>RASTRILLO METALICO FAMASTIL 12 DT S/C</t>
  </si>
  <si>
    <t>RASTRILLO METALICO HERRAGRO 14 DT S/C</t>
  </si>
  <si>
    <t>RASTRILLO METALICO HERRAGRO 16 DT CON CABO</t>
  </si>
  <si>
    <t>RASTRILLO PLASTICO FULLER RF 122 C/C</t>
  </si>
  <si>
    <t>RASTRILLO PLASTICO HERRAGRO 22 DT S/C</t>
  </si>
  <si>
    <t>RASTRILLO PLASTICO HERRAGRO 40 DT CON CABO</t>
  </si>
  <si>
    <t xml:space="preserve">RECAGAS DE ACETILENO </t>
  </si>
  <si>
    <t>RECARGA EXTINTOR 10 LB</t>
  </si>
  <si>
    <t>RECARGA EXTINTOR 20 LB</t>
  </si>
  <si>
    <t>RECARGAS DE OXIGENO</t>
  </si>
  <si>
    <t xml:space="preserve">RECEBO </t>
  </si>
  <si>
    <t>RECEPTORES DE MANIQUETAS P/CERCA ELEC</t>
  </si>
  <si>
    <t>RECIPIENTE PLASTICO GRANDE</t>
  </si>
  <si>
    <t>RECOGEDOR PLASTICO DOBLAR C/C REF 3025</t>
  </si>
  <si>
    <t>RECOGEDOR PLASTICO REF.22 C/C</t>
  </si>
  <si>
    <t>RED. ACERO BUSHING 11/2 X 1</t>
  </si>
  <si>
    <t>RED. ACERO BUSHING 1/2 X 3/8</t>
  </si>
  <si>
    <t>RED. ACERO BUSHING 2 X 1</t>
  </si>
  <si>
    <t>RED. ACERO BUSHING 2" X 1/2"</t>
  </si>
  <si>
    <t>RED. ACERO BUSHING 3/4 X 1/2</t>
  </si>
  <si>
    <t>RED. ACERO BUSHING 3/8" X 1/4"</t>
  </si>
  <si>
    <t>RED. POL.  1/2 -  3/4</t>
  </si>
  <si>
    <t>RED. POL. 1 -  1/2</t>
  </si>
  <si>
    <t>RED. POL. 1 -  3/4</t>
  </si>
  <si>
    <t>RED. POL. 1 1/2 -  1/2</t>
  </si>
  <si>
    <t>RED. POL. 1 1/2 -  3/4</t>
  </si>
  <si>
    <t>RED. POL. 1 1/2 - 1</t>
  </si>
  <si>
    <t>RED. POL. 2 -  1/2</t>
  </si>
  <si>
    <t>RED. POL. 2 - 1</t>
  </si>
  <si>
    <t>RED. POL. 2 - 1 1/2</t>
  </si>
  <si>
    <t>RED. POL. 2 - 3/4</t>
  </si>
  <si>
    <t>RED. POL. 3 - 2</t>
  </si>
  <si>
    <t>RED/B GALV. 1  X  1/2</t>
  </si>
  <si>
    <t>RED/B GALV. 1  X  3/4</t>
  </si>
  <si>
    <t>RED/B GALV. 1 1/2 X  1/2</t>
  </si>
  <si>
    <t>RED/B GALV. 1 1/2 X  3/4</t>
  </si>
  <si>
    <t>RED/B GALV. 1 1/2 X 1</t>
  </si>
  <si>
    <t>RED/B GALV. 1 1/2 X 1 1/4</t>
  </si>
  <si>
    <t>RED/B GALV. 1 1/4 X  1/2</t>
  </si>
  <si>
    <t>RED/B GALV. 1 1/4 X  3/4</t>
  </si>
  <si>
    <t>RED/B GALV. 1 1/4 X 1</t>
  </si>
  <si>
    <t>RED/B GALV. 1/2 X  1/4</t>
  </si>
  <si>
    <t>RED/B GALV. 1/2 X  3/8</t>
  </si>
  <si>
    <t>RED/B GALV. 2  X  1/2</t>
  </si>
  <si>
    <t>RED/B GALV. 2  X  3/4</t>
  </si>
  <si>
    <t>RED/B GALV. 2  X  3/8</t>
  </si>
  <si>
    <t>RED/B GALV. 2  X 1</t>
  </si>
  <si>
    <t>RED/B GALV. 2  X 1 1/2</t>
  </si>
  <si>
    <t>RED/B GALV. 2  X 1 1/4</t>
  </si>
  <si>
    <t>RED/B GALV. 2 1/2 X 1</t>
  </si>
  <si>
    <t>RED/B GALV. 2 1/2 X 1 1/2</t>
  </si>
  <si>
    <t>RED/B GALV. 2 1/2 X 1 1/4</t>
  </si>
  <si>
    <t>RED/B GALV. 2 1/2 X 2</t>
  </si>
  <si>
    <t>RED/B GALV. 3  X 1</t>
  </si>
  <si>
    <t>RED/B GALV. 3  X 1 1/4</t>
  </si>
  <si>
    <t>RED/B GALV. 3  X 2</t>
  </si>
  <si>
    <t>RED/B GALV. 3  X 2 1/2</t>
  </si>
  <si>
    <t>RED/B GALV. 3 X 1 1/2</t>
  </si>
  <si>
    <t>RED/B GALV. 3/4 X  1/2</t>
  </si>
  <si>
    <t>RED/B GALV. 3/8 X  1/4</t>
  </si>
  <si>
    <t>RED/B GALV. 4  X 2</t>
  </si>
  <si>
    <t>RED/B GALV. 4  X 2 1/2</t>
  </si>
  <si>
    <t>RED/B GALV. 4  X 3</t>
  </si>
  <si>
    <t>RED/C GALV. 1  X  3/4</t>
  </si>
  <si>
    <t>RED/C GALV. 1  X 1/2</t>
  </si>
  <si>
    <t>RED/C GALV. 1 - 1/4</t>
  </si>
  <si>
    <t>RED/C GALV. 1 1/2 X  3/4</t>
  </si>
  <si>
    <t>RED/C GALV. 1 1/2 X 1</t>
  </si>
  <si>
    <t>RED/C GALV. 1 1/2 X 1 1/4</t>
  </si>
  <si>
    <t>RED/C GALV. 1 1/2 X 1/4</t>
  </si>
  <si>
    <t>RED/C GALV. 1 1/4 X  1/2</t>
  </si>
  <si>
    <t>RED/C GALV. 1 1/4 X  1/4</t>
  </si>
  <si>
    <t>RED/C GALV. 1 1/4 X  3/4</t>
  </si>
  <si>
    <t>RED/C GALV. 1 1/4 X 3/8</t>
  </si>
  <si>
    <t>RED/C GALV. 1/2 X  1/4</t>
  </si>
  <si>
    <t>RED/C GALV. 1/2 X  3/8</t>
  </si>
  <si>
    <t>RED/C GALV. 2  X 1</t>
  </si>
  <si>
    <t>RED/C GALV. 2  X 1 1/2</t>
  </si>
  <si>
    <t>RED/C GALV. 2 X 1/2</t>
  </si>
  <si>
    <t>RED/C GALV. 2 1/2 X 1 1/4</t>
  </si>
  <si>
    <t>RED/C GALV. 2 1/2 X 2</t>
  </si>
  <si>
    <t>RED/C GALV. 3  X 2</t>
  </si>
  <si>
    <t>RED/C GALV. 3  X 2 1/2</t>
  </si>
  <si>
    <t>RED/C GALV. 3/4 X  1/2</t>
  </si>
  <si>
    <t>RED/C GALV. 3/4 X  3/8</t>
  </si>
  <si>
    <t>RED/C GALV. 3/8 X  1/4</t>
  </si>
  <si>
    <t>RED/C GALV. 4  X 2</t>
  </si>
  <si>
    <t>RED/C GALV. 4  X 2 1/2</t>
  </si>
  <si>
    <t>RED/C GALV. 4  X 3</t>
  </si>
  <si>
    <t>REDUC TF PE 110 X 90 MM PN 10 PAVCO</t>
  </si>
  <si>
    <t>REDUC TF PE 160 X 110 MM PN 10 PAVCO</t>
  </si>
  <si>
    <t>REDUC TF PE 90 X 63 MM PN 10 PAVCO</t>
  </si>
  <si>
    <t>REDUCC DRENAJE 100 X 65 MM PAVCO</t>
  </si>
  <si>
    <t>REDUCCION EXCENTRICA NOVAF. 160 X 110 MM</t>
  </si>
  <si>
    <t>REDUCCION UZ 3" X 2" PAVCO 2903547</t>
  </si>
  <si>
    <t>REDUCCION UZ 4" X 3" PAVCO 2903473</t>
  </si>
  <si>
    <t>REDUCCION UZ 6" X 4" PAVCO 2908619</t>
  </si>
  <si>
    <t>REDUCCION UZ 8" X 6" PAVCO 2903471</t>
  </si>
  <si>
    <t>REFILADORA DE FORMICA RP200 DAVINCI</t>
  </si>
  <si>
    <t>REFLECTOR LED 200W</t>
  </si>
  <si>
    <t xml:space="preserve">REFLECTOR LED 400W </t>
  </si>
  <si>
    <t>REFLECTOR LED 50 W 6500K</t>
  </si>
  <si>
    <t>REFLECTOR MATALAR 1000W CPTO ELECT.</t>
  </si>
  <si>
    <t>REFLECTOR METALAR 1000 W</t>
  </si>
  <si>
    <t>REFLECTOR METHALAR 400W PHILIPS</t>
  </si>
  <si>
    <t>REFLECTOR MH 400 W COMP</t>
  </si>
  <si>
    <t>REFLECTOR MH 400W COMP METALARC</t>
  </si>
  <si>
    <t>REFLECTOR TIPO LED 100W  110V</t>
  </si>
  <si>
    <t>REFLECTOR 1 LED 50W X 6500K 110V ILUMEC</t>
  </si>
  <si>
    <t>REFLECTOR 1LED 50W X 6500K 110V</t>
  </si>
  <si>
    <t>REFLECTOR 1500 W  C/V  AHORRADOR</t>
  </si>
  <si>
    <t>REG. ACETILENO</t>
  </si>
  <si>
    <t>REG. GAS 100 LBS C/1 TRENZA</t>
  </si>
  <si>
    <t>REG. GAS 40 LBS C/MANG</t>
  </si>
  <si>
    <t>REGADERA BLANCA 2907879 PAVCO</t>
  </si>
  <si>
    <t>REGADERA GRICOL REF 1130-11</t>
  </si>
  <si>
    <t>REGADERA GRIVAL ARCE CP 402</t>
  </si>
  <si>
    <t>REGADERA GRIVAL REF AU 400555 AURA</t>
  </si>
  <si>
    <t>REGADERA GRIVAL REF GM 400555 GEMMA</t>
  </si>
  <si>
    <t>REGADERA GRIVAL REF 71901555 CASCADA</t>
  </si>
  <si>
    <t>REGADERA GRIVAL RF 92400 C/TE</t>
  </si>
  <si>
    <t>REGADERA GRIVAL RF 92403-92404 LAGUNA</t>
  </si>
  <si>
    <t>REGADERA GRIVAL RF 92410(60106) C/TE</t>
  </si>
  <si>
    <t>REGADERA GRIVAL RF 92420(60112) V/CIANA</t>
  </si>
  <si>
    <t>REGADERA GRIVAL ROBLE OR 400</t>
  </si>
  <si>
    <t>REGADERA I/GRI REF 580599 CROMADA</t>
  </si>
  <si>
    <t>REGISTRO CORTE  1/2 - 70</t>
  </si>
  <si>
    <t>REGISTRO CORTE 1/2 X PE 16 MM PVC</t>
  </si>
  <si>
    <t>REGISTRO INCORPORACION 1/2" X PE 16 MM PVC</t>
  </si>
  <si>
    <t>REGLA ALUMINIO 3" X 1" X 6 ML</t>
  </si>
  <si>
    <t>REGLA ALUMINIO 3" X 1 1/2" X 6 ML</t>
  </si>
  <si>
    <t>REGULADOR CONTROLADOR  30 AMP</t>
  </si>
  <si>
    <t>REGULADOR ELECTR 7KVA BIFASICO</t>
  </si>
  <si>
    <t>REJILLA C/SOSCO GRI. 3 X 2 REF 937070/93719</t>
  </si>
  <si>
    <t>REJILLA C/SOSCO PLAST -BRONCE 4 X 3 ANTI</t>
  </si>
  <si>
    <t>REJILLA C/SOSCO PLAST-BRONCE 3 X 2 ANTIC</t>
  </si>
  <si>
    <t>REJILLA C/SOSCO 3 X 1 1/2 ANTICUCARACHA</t>
  </si>
  <si>
    <t>REJILLA C/SOSCO 3 X 1 1/2 PLASTICA ANTIC</t>
  </si>
  <si>
    <t>REJILLA C/SOSCO 3 X 2 ANTICUCARACHA</t>
  </si>
  <si>
    <t>REJILLA C/SOSCO 3 X 2 PLAST ANTICU PAVCO</t>
  </si>
  <si>
    <t>REJILLA C/SOSCO 3 X 2 PLASTICA ANTICUCAR</t>
  </si>
  <si>
    <t>REJILLA C/SOSCO 3 X 2 RAYADA</t>
  </si>
  <si>
    <t xml:space="preserve">REJILLA C/SOSCO 3X2 CUADRADA PLASTIC ANTICUC PAVCO </t>
  </si>
  <si>
    <t>REJILLA C/SOSCO 4 X 2 ANTICUCARACHA</t>
  </si>
  <si>
    <t>REJILLA C/SOSCO 4 X 2 PLASTICA ANTICUC</t>
  </si>
  <si>
    <t>REJILLA C/SOSCO 4 X 2 RAYADA</t>
  </si>
  <si>
    <t>REJILLA C/SOSCO 4 X 3 ANTICUCARACHA</t>
  </si>
  <si>
    <t>REJILLA C/SOSCO 4 X 3 BRONCE ANTICUCARA</t>
  </si>
  <si>
    <t>REJILLA C/SOSCO 4 X 3 PLASTICA ANTICUCAR</t>
  </si>
  <si>
    <t>REJILLA C/SOSCO 4 X 3 RAYADA</t>
  </si>
  <si>
    <t>REJILLA C/SOSCO 5 X 3 ANTICUCARACHA</t>
  </si>
  <si>
    <t>REJILLA C/SOSCO 5 X 4 ANTICUCARACHA</t>
  </si>
  <si>
    <t>REJILLA C/SOSCO 5 X 4 PLASTICA ANTICUC</t>
  </si>
  <si>
    <t>REJILLA C/SOSCO 5 X 4 RAYADA</t>
  </si>
  <si>
    <t>REJILLA C/SOSCO 6 X 4 ANTICUCARACHA</t>
  </si>
  <si>
    <t>REJILLA C/SOSCO 6 X 4 RAYADA</t>
  </si>
  <si>
    <t>REJILLA C/SOSCO 8 X 6 RAYADA</t>
  </si>
  <si>
    <t>REJILLA CUPULA 4 X 2</t>
  </si>
  <si>
    <t>REJILLA CUPULA 4 X 3</t>
  </si>
  <si>
    <t>REJILLA CUPULA 5 X 3</t>
  </si>
  <si>
    <t>REJILLA CUPULA 5" X 4"</t>
  </si>
  <si>
    <t>REJILLA CUPULA 6 X 4</t>
  </si>
  <si>
    <t>REJILLA METAL 20 X 50 CM VARILLA</t>
  </si>
  <si>
    <t>REJILLA PLANA REDONDA 3" ANTICUCARACHA</t>
  </si>
  <si>
    <t>REJILLA PLANA REDONDA 3 1/2" ANTICUCARAC</t>
  </si>
  <si>
    <t>REJILLA PLANA REDONDA 4" ANTICUCARACHA</t>
  </si>
  <si>
    <t>REJILLA PLANA REDONDA 6" ANTICUCARACHA</t>
  </si>
  <si>
    <t>REJILLA PLANA REDONDA 7" RAYADA</t>
  </si>
  <si>
    <t>REJILLA PLANA REDONDA 8" RAYADA</t>
  </si>
  <si>
    <t>REJILLA PLANA 15 X 15 CMS</t>
  </si>
  <si>
    <t>REJILLA PLANA 20 X 20 CMS</t>
  </si>
  <si>
    <t>REJILLA PLANA 25 X 25 CMS</t>
  </si>
  <si>
    <t>REJILLA PLANA 30 X 30 CMS</t>
  </si>
  <si>
    <t>REJILLA SIFON 3" X 2"</t>
  </si>
  <si>
    <t>REJILLA SIFON 4 X 3</t>
  </si>
  <si>
    <t>REJILLA SIFON 5" X 4"</t>
  </si>
  <si>
    <t>REJILLA VENTILACION PERSIANA 20 X 20 PAVCO 2905707</t>
  </si>
  <si>
    <t>REJILLA VENTILACION 15 X 15 CMS</t>
  </si>
  <si>
    <t>REJILLA VENTILACION 20X20</t>
  </si>
  <si>
    <t>REJILLA VENTILACION 25 X 25 ALUM</t>
  </si>
  <si>
    <t>RELE LRD 37-50 AM</t>
  </si>
  <si>
    <t>RELE RF 914248 SIEMENS</t>
  </si>
  <si>
    <t>RELE TERMICO RF LRD 14 7 - 10</t>
  </si>
  <si>
    <t>RELE 914020 3VA 5000 1A 1-1.6A SIEMENS</t>
  </si>
  <si>
    <t>RELE 914021 3VA 5000 1C 1.6-2.5A SIEMENS</t>
  </si>
  <si>
    <t>RELE 914043 3VA 5200 2C 16-25A SIEMENS</t>
  </si>
  <si>
    <t>RELE 914135 3VA 5500 2D 20-32A SIEMENS</t>
  </si>
  <si>
    <t>RELE 914147 3VA 5800 2P 50-63A SIEMENS</t>
  </si>
  <si>
    <t>RELE 914148 3VA 5800 2U 63-80A SIEMENS</t>
  </si>
  <si>
    <t>RELLENO</t>
  </si>
  <si>
    <t xml:space="preserve">RELOJ  CONTROL CORES/PCIA  A MD 4746 S/41213AE </t>
  </si>
  <si>
    <t>RELOJ CRONOMETRO 6 DIG DOBLE CARA 20 X 74 CMS</t>
  </si>
  <si>
    <t>RELOJ DE PARED</t>
  </si>
  <si>
    <t xml:space="preserve">RELOJ 6 DIGITOS LED </t>
  </si>
  <si>
    <t>REMACHE H.  1/4 -  1/2</t>
  </si>
  <si>
    <t>REMACHE H.  3/16 -  3/8</t>
  </si>
  <si>
    <t>REMACHE POP 4 -  4  1/8 X 3/8</t>
  </si>
  <si>
    <t>REMACHE POP 4 -  6  1/8 X 1/2</t>
  </si>
  <si>
    <t>REMACHE POP 4 -  8  1/8 X 5/8</t>
  </si>
  <si>
    <t>REMACHE POP 5 -  2  5/32X1/4</t>
  </si>
  <si>
    <t>REMACHE POP 5 -  4  5/32 X 3/8</t>
  </si>
  <si>
    <t>REMACHE POP 5 -  6  5/32 X 1/2</t>
  </si>
  <si>
    <t>REMACHE POP 5 -  8  5/32 X 5/8</t>
  </si>
  <si>
    <t>REMACHE POP 5 - 10  5/32 X 3/4</t>
  </si>
  <si>
    <t>REMACHE POP 6 -  2  3/16 X 1/4</t>
  </si>
  <si>
    <t>REMACHE POP 6 -  4  3/16 X 3/8</t>
  </si>
  <si>
    <t>REMACHE POP 6 -  6  3/16 X 1/2</t>
  </si>
  <si>
    <t>REMACHE POP 6 -  8  3/16 X 5/8</t>
  </si>
  <si>
    <t>REMACHE POP 6 - 10  3/16 X 3/4</t>
  </si>
  <si>
    <t>REMACHE POP 6 - 12  3/16 X 1</t>
  </si>
  <si>
    <t>REMACHE POP 6 - 14  3/16 X 1 1/4</t>
  </si>
  <si>
    <t>REM/DORA  HERRAGRO POP 10 7546</t>
  </si>
  <si>
    <t>REM/DORA INGCO MANUAL 10,5" HR104</t>
  </si>
  <si>
    <t xml:space="preserve">REM/DORA STANLEY IND.  MR100CG </t>
  </si>
  <si>
    <t>REM/DORA STANLEY MEDIUN DUTY REF 69646</t>
  </si>
  <si>
    <t>REM/DORA STANLEY MR77C ESCUAL.</t>
  </si>
  <si>
    <t>REM/DORA STANLEY POP REF 69800</t>
  </si>
  <si>
    <t>REM/DORA TIPO ACORDEON SURTEK</t>
  </si>
  <si>
    <t>REPELENTE EN SPRAY DE 200ML</t>
  </si>
  <si>
    <t>REPUESTO ACCESORIO ROD. IMSA</t>
  </si>
  <si>
    <t>REPUESTO LANZA HIDROLAV HERRAGRO H-100</t>
  </si>
  <si>
    <t>REPUESTO MANG. HIDROLAV. HERRAGRO H-100</t>
  </si>
  <si>
    <t>REPUESTO PARA RODILLO FELPA PISO</t>
  </si>
  <si>
    <t>REPUESTO RODILLO FELPA PROF. 9" ACEPINT</t>
  </si>
  <si>
    <t>REPUESTO TARJETA ELECT 110 V PEDROLLO</t>
  </si>
  <si>
    <t>REPUESTOS ABANICOS</t>
  </si>
  <si>
    <t>REPUESTOS Y MANTENIMIENTO APISONADOR GX100</t>
  </si>
  <si>
    <t>RESINA DE FIBRA</t>
  </si>
  <si>
    <t>RESPIRADOR AS 10012</t>
  </si>
  <si>
    <t>RESPIRADOR ELASTOMERO 3M 6200</t>
  </si>
  <si>
    <t>RESPIRADOR ELASTOMERO 5500 - 30 M</t>
  </si>
  <si>
    <t>RETENEDOR RF 294606/S AC. B.S</t>
  </si>
  <si>
    <t>RETENEDOR RF 299819/S AC. B.S</t>
  </si>
  <si>
    <t>RETENEDOR RF 381485 AC. B.S</t>
  </si>
  <si>
    <t>RETENEDOR RF 391086 AC. B.S</t>
  </si>
  <si>
    <t>RETENEDOR RF 393812 AC. B.S</t>
  </si>
  <si>
    <t>RETENEDOR TRASERO LADO RUEDA DVE 843</t>
  </si>
  <si>
    <t>RETIRO DE ESCOMBRO</t>
  </si>
  <si>
    <t>RIEL CHANEL GLAV ALTO LISO X 3 ML</t>
  </si>
  <si>
    <t>RIEL EXT 55 PESADO HRE 320</t>
  </si>
  <si>
    <t>RIEL GALV UNISTRUT TROQUELADO ALT 3M</t>
  </si>
  <si>
    <t>RIEL GALV UNISTRUT X 3 ML LISO BAJO</t>
  </si>
  <si>
    <t>RIEL GALV UNISTRUT 2.4 MTS TROQUELADO ALTO</t>
  </si>
  <si>
    <t>RIEL GALV UNISTRUT 2.4 MTS TROQUELADO BAJO</t>
  </si>
  <si>
    <t>RIEL GALV UNISTRUT 3 MTS TROQUELADO BAJO</t>
  </si>
  <si>
    <t>RIEL RECTO C - 50</t>
  </si>
  <si>
    <t>RIEL RECTO C 45</t>
  </si>
  <si>
    <t>ROCA FOSFORICA X 50 KLS</t>
  </si>
  <si>
    <t>RODACHIN  GIR/RUEDA 1 1/2 FRENO ROLLER</t>
  </si>
  <si>
    <t>RODACHIN  RC 30 PISO</t>
  </si>
  <si>
    <t>RODACHIN ESPIGO TWSC 40MM</t>
  </si>
  <si>
    <t>RODACHIN G25U1H2 POLIAMIDA 2" ROLLER</t>
  </si>
  <si>
    <t>RODACHIN Z 25 UL 2" POLIPROP NEG ROL1PP2</t>
  </si>
  <si>
    <t>RODACHIN Z 25 UN 2" NYLONBLA ROLLER U1N2</t>
  </si>
  <si>
    <t>RODACHIN Z25 UN 2 1/2 NAYLON NEGRA</t>
  </si>
  <si>
    <t>RODACHIN Z25-PN-2</t>
  </si>
  <si>
    <t>RODACHINA  G21 P1TC3 C/ FRENO</t>
  </si>
  <si>
    <t>RODACHINA  G21 P1TC4DA C/FRENO</t>
  </si>
  <si>
    <t>RODACHINA  4 GIRAT ROLLER G41P19</t>
  </si>
  <si>
    <t>RODACHINA AC. 4BA 44A IMSA</t>
  </si>
  <si>
    <t>RODACHINA AC. 4BA 45A IMSA GIRAT</t>
  </si>
  <si>
    <t>RODACHINA AC. 4BF 44A IMSA 4130</t>
  </si>
  <si>
    <t>RODACHINA AC. 4BF 45A IMSA GIRAT 4140</t>
  </si>
  <si>
    <t>RODACHINA AC. 6BA 45A IMSA GIRAT 4750</t>
  </si>
  <si>
    <t>RODACHINA AC. 6BF 44A IMSA 4250</t>
  </si>
  <si>
    <t>RODACHINA AC. 6BF 45A IMSA GIRAT 4260</t>
  </si>
  <si>
    <t>RODACHINA AC. 8 PU 45A IMSA</t>
  </si>
  <si>
    <t>RODACHINA AC. 8BF 44A IMSA 4310</t>
  </si>
  <si>
    <t>RODACHINA AC. 8BF 45A IMSA GIRAT 4320</t>
  </si>
  <si>
    <t>RODACHINA B/G 1 5/8DA 25A IMSA 14210</t>
  </si>
  <si>
    <t>RODACHINA B/G 1 5/8DA 25C IMSA</t>
  </si>
  <si>
    <t>RODACHINA B/G 1 5/8DA 25E IMSA/ROLLER</t>
  </si>
  <si>
    <t>RODACHINA B/G 1 5/8DA 25ESQ IMSA</t>
  </si>
  <si>
    <t>RODACHINA B/G 2 1/4DA 25A IMSA 4350</t>
  </si>
  <si>
    <t>RODACHINA B/G 2 1/4DA 25C IMSA</t>
  </si>
  <si>
    <t>RODACHINA B/G 2 1/4DA 25E IMSA</t>
  </si>
  <si>
    <t>RODACHINA B/G 2 1/4DA 25ESQ ROLLER</t>
  </si>
  <si>
    <t>RODACHINA EST. 2DA 32A G. IMSA</t>
  </si>
  <si>
    <t>RODACHINA G. 1 5/8DA 19A IMSA 3090</t>
  </si>
  <si>
    <t>RODACHINA G. 1 5/8DA 19C IMSA</t>
  </si>
  <si>
    <t>RODACHINA G. 2 1/2BA 32A IMSA 3610</t>
  </si>
  <si>
    <t>RODACHINA G. 2 1/2DA 32A</t>
  </si>
  <si>
    <t>RODACHINA G. 2BA 32A IMSA 3580</t>
  </si>
  <si>
    <t>RODACHINA G. 2BA 32A ROLLER G25P7H2</t>
  </si>
  <si>
    <t>RODACHINA G. 2DA 19A IMSA</t>
  </si>
  <si>
    <t>RODACHINA G. 3" G27P16N3D NAYLON</t>
  </si>
  <si>
    <t>RODACHINA G. 3BA 31A ROLLER POLIAMIDA NE</t>
  </si>
  <si>
    <t>RODACHINA G. 3BA 32A IMSA 3670</t>
  </si>
  <si>
    <t>RODACHINA G. 3PB 19A IMSA 10140</t>
  </si>
  <si>
    <t>RODACHINA G. 3PB 19F1 IMSA 0160</t>
  </si>
  <si>
    <t>RODACHINA G. 4PB 19A IMSA 1660</t>
  </si>
  <si>
    <t>RODACHINA G25 P8H 2-1/2 POLIAMIDA ROLL</t>
  </si>
  <si>
    <t>RODACHINA G25 P8N 2-1/2 NAYLON ROLL</t>
  </si>
  <si>
    <t>RODACHINA LIV. 1 1/8DA 11AG IMSA 2870</t>
  </si>
  <si>
    <t>RODACHINA LIV. 1 1/8N  26A IMSA 18480</t>
  </si>
  <si>
    <t>RODACHINA PARA PORTON 3"  IMSA 2329</t>
  </si>
  <si>
    <t>RODACHINA PARA PORTON 3 1/2" IMSA 3366</t>
  </si>
  <si>
    <t>RODACHINA P/BS 1 5/8N 26B IMSA</t>
  </si>
  <si>
    <t>RODACHINA P/BS 1 5/8N 26E ROLLER</t>
  </si>
  <si>
    <t>RODACHINA P/BS 2N 26A IMSA</t>
  </si>
  <si>
    <t>RODACHINA P/BS 2N 26C ROLLER G30G3PP12</t>
  </si>
  <si>
    <t>RODACHINA P/BS 2N 26E ROLLER</t>
  </si>
  <si>
    <t>RODACHINA 1 1/2" PU IMSA GIRA NARJA  8750</t>
  </si>
  <si>
    <t>RODACHINA 2 NYLON 19 A IMSA 13150</t>
  </si>
  <si>
    <t>RODACHINA 2 PT 16 A FRENO IMSA TRANSP</t>
  </si>
  <si>
    <t>RODACHINA 2 PT 16 A IMSA TRANSP</t>
  </si>
  <si>
    <t>RODACHINA 2" PU IMSA GIRA NARANJA 9110</t>
  </si>
  <si>
    <t>RODACHINA 2" PU NARANJA MACHO</t>
  </si>
  <si>
    <t>RODACHINA 2 1/2" PU IMSA NARANJA  0021</t>
  </si>
  <si>
    <t>RODACHINA 2 1/2" PU NARANJA MACHO</t>
  </si>
  <si>
    <t>RODACHINA 21PK3 ROLLER</t>
  </si>
  <si>
    <t>RODACHINA 21PK4  ROLLER TC4D</t>
  </si>
  <si>
    <t>RODACHINA 3 PT 16 A IMSA TRANSP</t>
  </si>
  <si>
    <t>RODACHINA 3" PU IMSA NARANJA 0154</t>
  </si>
  <si>
    <t>RODACHINA 4 FIJA ROLLER F41P19</t>
  </si>
  <si>
    <t>RODACHINA 4 PB 19 F1 ESPIGO IMSA 1670</t>
  </si>
  <si>
    <t>RODACHINA 4 PR 19 A IMSA 3240</t>
  </si>
  <si>
    <t>RODACHINA 4 QD 28 F1 1/4 IMSA</t>
  </si>
  <si>
    <t>RODACHINA 6 NAYLON 45 A</t>
  </si>
  <si>
    <t>RODACHINA 6 PU 45GP/ANDAMIO C/FRENO 3450</t>
  </si>
  <si>
    <t>RODACHINA 6 PU6DM/ANDAMIO C/FRENO</t>
  </si>
  <si>
    <t>RODACHINA 6BF 45A C/FRENO IMSA 12981</t>
  </si>
  <si>
    <t>RODACHINAS DORADAS GRANDES</t>
  </si>
  <si>
    <t xml:space="preserve">RODACHINAS DORADAS PEQUEÑAS </t>
  </si>
  <si>
    <t>RODAMIENTO DE AGUJAS 8" SC-B</t>
  </si>
  <si>
    <t>RODILLO ALUMINIO RAPIDO 3/4X6</t>
  </si>
  <si>
    <t>RODILLO DE FELPA</t>
  </si>
  <si>
    <t>RODILLO ESPUMA 9" ECONOMICO</t>
  </si>
  <si>
    <t>RODILLO ESPUMA 9" PROF GOYA</t>
  </si>
  <si>
    <t>RODILLO FELPA # 9 EPOXICO</t>
  </si>
  <si>
    <t>RODILLO FELPA JUNIOR EPOXICO 6" GOYA</t>
  </si>
  <si>
    <t>RODILLO FELPA POP DEKO 3" GOYA</t>
  </si>
  <si>
    <t>RODILLO FELPA PROF. 3" GOYA</t>
  </si>
  <si>
    <t xml:space="preserve">RODILLO FELPA PROF. 9" ACEPINT </t>
  </si>
  <si>
    <t>RODILLO FELPA PROF. 9" GOYA</t>
  </si>
  <si>
    <t>RODILLO FELPA 3" JUNIOR EPOXICO GOYA</t>
  </si>
  <si>
    <t>RODILLO FELPA 4" JUNIOR EPOXICO GOYA</t>
  </si>
  <si>
    <t>RODILLO FELPA 5" JUNIOR EPOXICO GOYA</t>
  </si>
  <si>
    <t>RODILLO FELPA 6" JUNIOR EPOXICO GOYA</t>
  </si>
  <si>
    <t>RODILLO FELPA 9" ECONOMICO</t>
  </si>
  <si>
    <t>RODILLO FELPA 9" EPOXICO ACEPINT</t>
  </si>
  <si>
    <t>RODILLO FELPA 9" EPOXICO GOYA</t>
  </si>
  <si>
    <t>RODILLO TEXTURIZADO 9" GOYA</t>
  </si>
  <si>
    <t>ROLLO DE ALAMBRE 12,5 X 350</t>
  </si>
  <si>
    <t>ROLLOS DE CINTA FOIL ALUMINIO</t>
  </si>
  <si>
    <t>ROSCAS GALVANIZADAS 2 1/2</t>
  </si>
  <si>
    <t>ROSCAS GALVANIZADAS 3"</t>
  </si>
  <si>
    <t>ROTOLIJA N. 120 X 2 X 1 X 1/4</t>
  </si>
  <si>
    <t>ROTOLIJA N. 60 X 1 X 1 X 1/4</t>
  </si>
  <si>
    <t>ROTOLIJA N. 60 X 2 X 1 X 1/4</t>
  </si>
  <si>
    <t>ROTOLIJA N. 60 X 3 X 1 X 1/4 50MM</t>
  </si>
  <si>
    <t>ROTOLIJA N. 80 X 1 X 1 X 1/4</t>
  </si>
  <si>
    <t>ROTOLIJA N. 80 X 2 X 1 X 1/4  80MM</t>
  </si>
  <si>
    <t>ROTOLIJA N. 80 X 3 X 1 X 1/4</t>
  </si>
  <si>
    <t>ROTOR 1 1/2-3.6 165MM IHM</t>
  </si>
  <si>
    <t>ROTOR 15A - 2.4  132MM IHM</t>
  </si>
  <si>
    <t>ROTOR 2AE-4.8 150 MM IHM</t>
  </si>
  <si>
    <t>ROUNDUP HERBICIDA X 1GALON</t>
  </si>
  <si>
    <t>RUBATEX 5/8" X 2 MTS</t>
  </si>
  <si>
    <t>RUEDA  3 AB 1 ROLLER RTC3X1-5/16</t>
  </si>
  <si>
    <t>RUEDA  3 BAA 1 1/4 IMSA 1150</t>
  </si>
  <si>
    <t>RUEDA  3 PB 1 IMSA 6010000</t>
  </si>
  <si>
    <t>RUEDA  4 AF 1-1/2 IMSA 1034</t>
  </si>
  <si>
    <t>RUEDA  4 BA 1 1/2 IMSA 11180</t>
  </si>
  <si>
    <t>RUEDA  4 BF 1 1/2 IMSA 1230</t>
  </si>
  <si>
    <t>RUEDA  4 BF 1 1/4RIN TROQ ROLLER</t>
  </si>
  <si>
    <t>RUEDA  4 NAYLON IMSA 1450</t>
  </si>
  <si>
    <t>RUEDA  4 PB 1 IMSA 1380</t>
  </si>
  <si>
    <t>RUEDA  4 PB 1 1/2 IMSA</t>
  </si>
  <si>
    <t>RUEDA  4 PR 1  IMSA 16990</t>
  </si>
  <si>
    <t>RUEDA  6 AF 1 1/2 IMSA 11030</t>
  </si>
  <si>
    <t>RUEDA  6 BA 2 1/4 IMSA 1210</t>
  </si>
  <si>
    <t>RUEDA  6 BF CON RODAMIENTO TROQ ROLLER</t>
  </si>
  <si>
    <t>RUEDA  6 BF 2 1/4  IMSA 1260</t>
  </si>
  <si>
    <t>RUEDA  6 NAYLON IMSA 11560</t>
  </si>
  <si>
    <t>RUEDA  6 PB 1 3/4  IMSA</t>
  </si>
  <si>
    <t>RUEDA  6 PD 2 IMSA 1023</t>
  </si>
  <si>
    <t>RUEDA  6 PR 2 1/4 IMSA 17890</t>
  </si>
  <si>
    <t>RUEDA  8 AF 1 1/2"-5/8 IMSA</t>
  </si>
  <si>
    <t>RUEDA  8 AF 1 3/4 IMSA 8650</t>
  </si>
  <si>
    <t>RUEDA  8 AF 2 1/4 ROLEX</t>
  </si>
  <si>
    <t>RUEDA  8 BF RIN TROQUELADO ROLLER</t>
  </si>
  <si>
    <t>RUEDA  8 BF 2 1/2 IMSA 1280</t>
  </si>
  <si>
    <t>RUEDA  8" NAYLON</t>
  </si>
  <si>
    <t>RUEDA  8 PR 2 1/4 IMSA</t>
  </si>
  <si>
    <t>RUEDA CARRETILLA  ANTIP 350-8 MACIZA</t>
  </si>
  <si>
    <t>RUEDA CARRETILLA T/TRACOR 400-8 IMSA</t>
  </si>
  <si>
    <t>RUEDA CARRETILLA 1 1/2</t>
  </si>
  <si>
    <t>RUEDA CARRETILLA 2 1/2 TODO TERRENO</t>
  </si>
  <si>
    <t>RUEDA CARRETILLA 350-8 MACIZA 8700</t>
  </si>
  <si>
    <t>RUEDA COMPLETA  350-410-4 NEUMATICA</t>
  </si>
  <si>
    <t>RUEDA N. 250/280 # 4 IMSA 0090</t>
  </si>
  <si>
    <t>RUEDA N. 350/400 # 10 IMSA</t>
  </si>
  <si>
    <t>RUEDA N. 350/410 # 4 IMSA 0070</t>
  </si>
  <si>
    <t>RUEDA N. 400 # 8 ANTIPINCHAZO IMSA 2506</t>
  </si>
  <si>
    <t>RUEDA N. 400 - 8 HERRAGRO</t>
  </si>
  <si>
    <t>RUEDA N. 400 # 8 IMSA 7090010</t>
  </si>
  <si>
    <t>RUEDA PANTANERA 245/75/R-16</t>
  </si>
  <si>
    <t>RUEDA PARA ZORRA # 6</t>
  </si>
  <si>
    <t>RUEDA PARA ZORRA 2540-4 ANTIPINCHAZO</t>
  </si>
  <si>
    <t>RUEDA PARA ZORRA 8</t>
  </si>
  <si>
    <t>RUEDA P/CTILLA MEGA BUGGY 6000 HERRAGRO</t>
  </si>
  <si>
    <t>RUEDA RIN ESTRELLA  8"</t>
  </si>
  <si>
    <t>RUEDA RIN ESTRELLA 6" PI16X1.1/4B</t>
  </si>
  <si>
    <t>RUEDA 10 BF 2 1/2 ROLLER</t>
  </si>
  <si>
    <t>RUEDA 350-410 ANTIP MACHO OFFSET AMARILLA</t>
  </si>
  <si>
    <t>RUEDA 350-410 ANTIPINCHAZO MACHO AMARILLA</t>
  </si>
  <si>
    <t>RULA 24 GAVILAN</t>
  </si>
  <si>
    <t>RULA 24 HERRAGRO CACHA NEGRA</t>
  </si>
  <si>
    <t>RULA 24 HERRAGRO CACHA ROJA</t>
  </si>
  <si>
    <t>RUTEADORA BOSCH 1617</t>
  </si>
  <si>
    <t>RUTEADORA DW  618K</t>
  </si>
  <si>
    <t xml:space="preserve">RUTEADORA INGCO 2200W CORONILLA 1/4 Y 1/2 URT22001  </t>
  </si>
  <si>
    <t>RUTEADORA MAKITA 3/8" 1/4HP 900W 900K</t>
  </si>
  <si>
    <t>SABANAS DESECHABLES X 8 UND</t>
  </si>
  <si>
    <t>SABLE CAÑERO 22 GAVILAN</t>
  </si>
  <si>
    <t>SACABOCADO # 10</t>
  </si>
  <si>
    <t>SACABOCADO # 11</t>
  </si>
  <si>
    <t>SACABOCADO ESTRELLA</t>
  </si>
  <si>
    <t>SACABOCADO PUENTE # 14</t>
  </si>
  <si>
    <t>SACABOCADO PUENTE # 32</t>
  </si>
  <si>
    <t>SACACORCHO 4 T310 CAT 62095</t>
  </si>
  <si>
    <t>SACO PLASTICO POLIPROPILENO</t>
  </si>
  <si>
    <t>SACO PLASTICO RECICLADO POLIPROPILENO</t>
  </si>
  <si>
    <t>SACO PLASTICO VERDE</t>
  </si>
  <si>
    <t>SANDALIA  BRAHMA T37 RA2076</t>
  </si>
  <si>
    <t>SANDALIA  BRAHMA T40 RE2796</t>
  </si>
  <si>
    <t>SANITARIO  INFANTIL BLANCO</t>
  </si>
  <si>
    <t>SANITARIO CORONA MONTECARLO RED BLANCO</t>
  </si>
  <si>
    <t>SANITARIO CORONA SAN GIORGIO</t>
  </si>
  <si>
    <t>SANITARIO CORONA SMART ALONGADO</t>
  </si>
  <si>
    <t>SEGUETA CLIPSE 18</t>
  </si>
  <si>
    <t>SEGUETA HERRAGRO 12" X 18 DTS</t>
  </si>
  <si>
    <t>SEGUETA IRWIN DUPLEX 12 X 18 DTES</t>
  </si>
  <si>
    <t>SEGUETA NICHOLSON # 12</t>
  </si>
  <si>
    <t>SEGUETA NICHOLSON 12</t>
  </si>
  <si>
    <t>SEGUETA NICHOLSON 12" X 24 DIENTES</t>
  </si>
  <si>
    <t>SEGUETA SANFLEX 12</t>
  </si>
  <si>
    <t>SELLO MEC.  3/4 B.S</t>
  </si>
  <si>
    <t>SELLO MEC.  5/8 B.S</t>
  </si>
  <si>
    <t>SELLO MEC. 1 B.S B.S</t>
  </si>
  <si>
    <t>SELLO MEC. 1 1/2 B.S</t>
  </si>
  <si>
    <t>SELLO MEC. 1 1/2 TIPO 21 SILICIO</t>
  </si>
  <si>
    <t>SELLO MEC. 1 1/4 B.S</t>
  </si>
  <si>
    <t>SELLO MEC. 1 7/16" R/L</t>
  </si>
  <si>
    <t>SELLO MEC. 12MM B.S</t>
  </si>
  <si>
    <t>SELLO MECANICO 1-3/4</t>
  </si>
  <si>
    <t>SELLO PLOMO 30CM GALV.</t>
  </si>
  <si>
    <t>SENSOR DE MOVIMIENTO PARA REFLECTOR</t>
  </si>
  <si>
    <t>SEÑALES EN ACRILICO</t>
  </si>
  <si>
    <t>SEÑALES PREVENTIVAS EN BANNER PASACALLE</t>
  </si>
  <si>
    <t>SEÑALES PREVENTIVAS LAMINA 30 X 70</t>
  </si>
  <si>
    <t>SEÑALES PREVENTIVAS PELIGRO COMBUST</t>
  </si>
  <si>
    <t>SEÑALES PREVENTIVAS RIESGO ELECTRICO</t>
  </si>
  <si>
    <t>SEÑALIZACION PISO MOJADO 64 CMS</t>
  </si>
  <si>
    <t>SEPARADOR 50 X 1100 X 50 X  6</t>
  </si>
  <si>
    <t>SERRUCHO INGCO 16" HHAS08400</t>
  </si>
  <si>
    <t>SERRUCHO INGCO 18" HHAS08450</t>
  </si>
  <si>
    <t>SERRUCHO INGCO 20" HHAS08500</t>
  </si>
  <si>
    <t>SERRUCHO 18 FORTE</t>
  </si>
  <si>
    <t>SERRUCHO 20 HERRAGRO</t>
  </si>
  <si>
    <t>SERRUCHO 20" PROF STANLEY 15559</t>
  </si>
  <si>
    <t>SERRUCHO 20 STANLEY LUCTADOR 15471</t>
  </si>
  <si>
    <t>SERRUCHO 22 DISCOVER</t>
  </si>
  <si>
    <t>SERRUCHO 22 FORTE</t>
  </si>
  <si>
    <t>SERRUCHO 22 HERRAGRO</t>
  </si>
  <si>
    <t>SERRUCHO 22 PROF STANLEY 15560</t>
  </si>
  <si>
    <t>SERRUCHO 22 STANLEY</t>
  </si>
  <si>
    <t>SERRUCHO 24 DISCOVER</t>
  </si>
  <si>
    <t>SERRUCHO 24 PROF STANLEY</t>
  </si>
  <si>
    <t>SERRUCHO 24 STANLEY</t>
  </si>
  <si>
    <t>SERRUCHO 26 DISCOVER</t>
  </si>
  <si>
    <t>SERRUCHO 26 LEON</t>
  </si>
  <si>
    <t>SERRUCHO 26 PROF STANLEY 15562</t>
  </si>
  <si>
    <t>SERRUCHO 26 STANLEY 15474</t>
  </si>
  <si>
    <t>SERVICIO BOTADO DE ESCOMBRO 6 MTS</t>
  </si>
  <si>
    <t>SERVICIO CALIBRACION MACROMEDIDOR 2"</t>
  </si>
  <si>
    <t xml:space="preserve">SERVICIO DE MANTENIMIENTO MEZCLADORA </t>
  </si>
  <si>
    <t>SERVICIO DESCARQUE MATRIALES</t>
  </si>
  <si>
    <t>SERVICIO HECHURA ROSCAS</t>
  </si>
  <si>
    <t>SERVICIO TRANSPORTE MERCANCIA</t>
  </si>
  <si>
    <t>SERVILLETA CAFETERIA</t>
  </si>
  <si>
    <t>SHESTER AIRE COMPRIMIDO X 16 ONZ</t>
  </si>
  <si>
    <t>SHESTER CREMA DESENGR. CON EXFOLIANTE</t>
  </si>
  <si>
    <t>SHESTER DESENG. DIELECTRICO X 16 ONZ S-2</t>
  </si>
  <si>
    <t>SHESTER DESENG. VOLATIL X 16 ONZ S-210</t>
  </si>
  <si>
    <t>SHESTER DESENGRASANTE HIDROSOLUBLE</t>
  </si>
  <si>
    <t>SHESTER DESPLAZADOR HUMEDAD X 16 ONZ</t>
  </si>
  <si>
    <t>SHESTER LIMPIADOR  ELECT 221 X 16 ONZ</t>
  </si>
  <si>
    <t xml:space="preserve">SHESTER LIMPIADOR ELECTR 220 X 16 ONZ </t>
  </si>
  <si>
    <t>SHESTER LIMPIADOR ELECTRONICO</t>
  </si>
  <si>
    <t>SHESTER LUBRIC. PROTECTOR X 16 ONZ S-181</t>
  </si>
  <si>
    <t>SHESTER LUBRICANTE SECO X 16 ONZ</t>
  </si>
  <si>
    <t>SHESTER PENETRANTE AFLOJADOR S 101 X 16</t>
  </si>
  <si>
    <t>SHESTER PENETRANTE AFLOJADOR X 16 ONZ</t>
  </si>
  <si>
    <t>SHORT BLOCK RF 393280 B.S</t>
  </si>
  <si>
    <t>SIERRA ACOLILLADORA SKIL 10" 3310</t>
  </si>
  <si>
    <t>SIERRA ACOLOLLADORA DW 715</t>
  </si>
  <si>
    <t>SIERRA CALADORA MAKITA  DOS 711Z 2BATERIA/CARGADOR</t>
  </si>
  <si>
    <t>SIERRA CALADORA P/MADERA MAKITA 1345</t>
  </si>
  <si>
    <t>SIERRA CALADORA P/METAL MAKITA 01323</t>
  </si>
  <si>
    <t>SIERRA CIRC. ALUMINIO 10 X 100 DT 19065 MAKIT</t>
  </si>
  <si>
    <t>SIERRA CIRC. MAKITA 6 1/2" X 52 DT 19059</t>
  </si>
  <si>
    <t>SIERRA CIRC. MAKITA 7 1/4" X 24 DT 1340</t>
  </si>
  <si>
    <t>SIERRA CIRC. MAKITA 7 1/4 X 40 DT 20688</t>
  </si>
  <si>
    <t>SIERRA CIRC. TUGS AGE 14 X 36 DTE</t>
  </si>
  <si>
    <t>SIERRA CIRC. TUGS ALE/TOOL 16 X 60 DTE</t>
  </si>
  <si>
    <t>SIERRA CIRC. TUGS DELTA 12" X 80 DIENTES</t>
  </si>
  <si>
    <t>SIERRA CIRC. TUGS DISCOVER 12 X 60 DIEN</t>
  </si>
  <si>
    <t>SIERRA CIRC. TUGS DISCOVER 14 X 36 DIEN</t>
  </si>
  <si>
    <t>SIERRA CIRC. TUGS DISCOVER 7 1/4" X 24 D</t>
  </si>
  <si>
    <t>SIERRA CIRC. TUGS DISCOVER 8 X 40 DI</t>
  </si>
  <si>
    <t>SIERRA CIRC. TUGS DW 12 X 60 D  3140</t>
  </si>
  <si>
    <t>SIERRA CIRC. TUGS DW 8 1/4" X 24 D 3100</t>
  </si>
  <si>
    <t>SIERRA CIRC. TUGS HOPEX 10 X 5/8 X 60 DT</t>
  </si>
  <si>
    <t>SIERRA CIRC. TUGS HOPEX 14 X 1 X 40 DTE</t>
  </si>
  <si>
    <t>SIERRA CIRC. TUGS HOPEX 14 X 1 X 60 DTE</t>
  </si>
  <si>
    <t>SIERRA CIRC. TUGS IRWIN 7 1/4 X 24 DTE</t>
  </si>
  <si>
    <t>SIERRA CIRC. TUGS TICUT 7" 1/4 X 24 D</t>
  </si>
  <si>
    <t>SIERRA CIRC. TUGS TRUPER 10 X 60 DIENTE</t>
  </si>
  <si>
    <t>SIERRA CIRC. TUGS TRUPER 14 X 60 DIENTE</t>
  </si>
  <si>
    <t>SIERRA CIRC. TUGS TRUPER 7 1/4" X 24</t>
  </si>
  <si>
    <t>SIERRA CIRC. TUGS TRUPER 8 1/4 X 40 DTE</t>
  </si>
  <si>
    <t>SIERRA CIRCULAR KAOLA 14"</t>
  </si>
  <si>
    <t>SIERRA COPA  LADRILLO 2 1/2" MAKITA 1219</t>
  </si>
  <si>
    <t>SIERRA COPA  LADRILLO 2 5/8" MAKIT1225</t>
  </si>
  <si>
    <t>SIERRA COPA BIMETAL MAKITA 1 1/2" 21705</t>
  </si>
  <si>
    <t>SIERRA COPA BIMETAL MAKITA 1 1/4" 21680</t>
  </si>
  <si>
    <t>SIERRA COPA BIMETAL MAKITA 1 1/8" 21674</t>
  </si>
  <si>
    <t>SIERRA COPA BIMETAL MAKITA 1" 21668</t>
  </si>
  <si>
    <t>SIERRA COPA BIMETAL MAKITA 1 3/8" 21696</t>
  </si>
  <si>
    <t>SIERRA COPA BIMETAL MAKITA 2 1/2" 24913</t>
  </si>
  <si>
    <t>SIERRA COPA BIMETAL MAKITA 2 1/4" 21749</t>
  </si>
  <si>
    <t>SIERRA COPA BIMETAL MAKITA 2 1/8" 24907</t>
  </si>
  <si>
    <t>SIERRA COPA BIMETAL MAKITA 2" 21733</t>
  </si>
  <si>
    <t>SIERRA COPA BIMETAL MAKITA 7/8" 21646</t>
  </si>
  <si>
    <t>SIERRA COPA T/TENO MURO 2 1/2" MAKITA 2824</t>
  </si>
  <si>
    <t>SIERRA COPA 51 MM - 2" ECLIPSE</t>
  </si>
  <si>
    <t>SIERRA ELEC DE MESA DW</t>
  </si>
  <si>
    <t>SIERRA ELEC. DEWALT DWE560 7 1/4"</t>
  </si>
  <si>
    <t>SIERRA ELEC. INGCO 7 1/4" 1400W UCS18528</t>
  </si>
  <si>
    <t>SIERRA ELEC. MAKITA 7 1/4" 15 AMP 5007N</t>
  </si>
  <si>
    <t>SIERRA ELEC. STANLEY 7 1/4"</t>
  </si>
  <si>
    <t>SIERRA ELEC. TOOLCRAFT 8 1/4" 1500W TC4479</t>
  </si>
  <si>
    <t>SIERRA INGLETEADORA DEWALT 12" DW715</t>
  </si>
  <si>
    <t>SIERRA INGLETEADORA INGCO1400W UBSM14002</t>
  </si>
  <si>
    <t>SIERRA INGLETEADORA TOOLCRAFT 12" 2000W TC4487</t>
  </si>
  <si>
    <t>SIERRA SIN FIN  1/2</t>
  </si>
  <si>
    <t>SIERRA SIN FIN  1/4</t>
  </si>
  <si>
    <t>SIERRA SIN FIN  3/8</t>
  </si>
  <si>
    <t>SIERRA SIN FIN  5/8</t>
  </si>
  <si>
    <t>SIERRA SIN FIN ELECT 750W DISCOVER</t>
  </si>
  <si>
    <t>SIERRA SIN FIN 3/8  2.25</t>
  </si>
  <si>
    <t>SIERRA SIN FIN 3/8 X 1,13 MTS</t>
  </si>
  <si>
    <t>SIERRA SIN FIN 3/8 X 1,80 MTS</t>
  </si>
  <si>
    <t>SIERRA SIN FIN 3/8 0.80 MTS</t>
  </si>
  <si>
    <t>SIERRA SIN FIN 3/8 1.28 MTS</t>
  </si>
  <si>
    <t>SIERRA SIN FIN 3/8 1.30 MTS</t>
  </si>
  <si>
    <t>SIERRA SIN FIN 3/8 1.40</t>
  </si>
  <si>
    <t>SIERRA SIN FIN 3/8 1.70 MTS</t>
  </si>
  <si>
    <t>SIERRA SIN FIN 3/8 2 MTS</t>
  </si>
  <si>
    <t>SIERRA SIN FIN 3/8 2.17 MTS</t>
  </si>
  <si>
    <t>SIERRA SIN FIN 3/8 2.30</t>
  </si>
  <si>
    <t>SIERRA SIN FIN 3/8 3.10</t>
  </si>
  <si>
    <t>SIERRITA CALADORA P/MADERA DISCOVER</t>
  </si>
  <si>
    <t>SIFON BOTELLA GRIV. GRIS 93134</t>
  </si>
  <si>
    <t>SIFON C/TRAMPA LVMS RIOPLAST</t>
  </si>
  <si>
    <t>SIFON DESMONTABLE EN P GRICOL</t>
  </si>
  <si>
    <t>SIFON EN P LVP INTEGRAL AGROFER</t>
  </si>
  <si>
    <t>SIFON EN P REPOSICION 71960 CROMO</t>
  </si>
  <si>
    <t>SIFON EN P SATINADO 93592 GRIVAL</t>
  </si>
  <si>
    <t>SIFON EN P 2903290 PAVCO</t>
  </si>
  <si>
    <t>SIFON EN P 93508 GRIVAL</t>
  </si>
  <si>
    <t>SIFON FLEXIBLE BCO 93548 GRIVAL</t>
  </si>
  <si>
    <t>SIFON FLEXIBLE METALICO GRIVAL 93549</t>
  </si>
  <si>
    <t>SIFON GRI. LVM-ORINAL 93300</t>
  </si>
  <si>
    <t>SIFON LVP C/TRAMPA 1 1/2" 580137 I/GR.</t>
  </si>
  <si>
    <t>SIFON SN 1 1/2" PTC</t>
  </si>
  <si>
    <t>SIFON SN 1 1/2 180 CON TAPON PAVCO.</t>
  </si>
  <si>
    <t>SIFON SN 2" PTC.</t>
  </si>
  <si>
    <t>SIFON SN 2" 180</t>
  </si>
  <si>
    <t>SIFON SN 2" 180 C/TAPON PAVCO</t>
  </si>
  <si>
    <t>SIFON SN 2" 180 PAVCO.</t>
  </si>
  <si>
    <t>SIFON SN 2" 180 TIGRE</t>
  </si>
  <si>
    <t>SIFON SN 3" PTC.</t>
  </si>
  <si>
    <t>SIFON SN 3" 135 PAVCO.</t>
  </si>
  <si>
    <t>SIFON SN 3" 135 TIGRE</t>
  </si>
  <si>
    <t>SIFON SN 4" PTC.</t>
  </si>
  <si>
    <t>SIFON SN 4" 135 PAVCO.</t>
  </si>
  <si>
    <t>SIFON SN 4" 135 TIGRE</t>
  </si>
  <si>
    <t>SIFON Y CANASTILLA GRI. RF 93512</t>
  </si>
  <si>
    <t>SIKA ACRIL TECHO 7 AÑOS BLANCO 20841</t>
  </si>
  <si>
    <t>SIKA ACRIL TECHO 7 AÑOS VERDE 20848</t>
  </si>
  <si>
    <t>SIKA ALUMOL X  3 KLS (803026)</t>
  </si>
  <si>
    <t>SIKA ALUMOL X 0.8 KLS ( 803023 )</t>
  </si>
  <si>
    <t>SIKA ALUMOL X 16 KLS 803046</t>
  </si>
  <si>
    <t>SIKA ANCHORFIX - S X 300 CC ( 305396 )</t>
  </si>
  <si>
    <t>SIKA ANTISOL BLANCO X 200 KLS (140040)</t>
  </si>
  <si>
    <t>SIKA ANTISOL ROJO X 16 KLS (140202)</t>
  </si>
  <si>
    <t>SIKA ANTISOL ROJO X 170 KLS (140240)</t>
  </si>
  <si>
    <t>SIKA ANTISOL ROJO X 210 KLS BASEAGUA 340</t>
  </si>
  <si>
    <t>SIKA BINDA BOQUILLA ACRILICO X 2 KL BLAN</t>
  </si>
  <si>
    <t>SIKA BOOM 500 ML ( 200418 )</t>
  </si>
  <si>
    <t>SIKA CARBODUR S-512 20095</t>
  </si>
  <si>
    <t>SIKA CATALIZADOR ESMALTE URETANO</t>
  </si>
  <si>
    <t xml:space="preserve">SIKA CATALIZADOR GRUPO 2 </t>
  </si>
  <si>
    <t>SIKA CINTA O-15 X 15 MTS ( 420094-O15 )</t>
  </si>
  <si>
    <t>SIKA CINTA O-22 X 15 MTS (420094)</t>
  </si>
  <si>
    <t>SIKA CINTA V-15 X 30 MTS 420094</t>
  </si>
  <si>
    <t>SIKA COALTAR EPOXICO 786502</t>
  </si>
  <si>
    <t>SIKA ESMALTE URETANO GRIS 7035C</t>
  </si>
  <si>
    <t>SIKA ESTUCO ACRILICO X 6 KG</t>
  </si>
  <si>
    <t>SIKA ESTUKA ACRILICO GALON (218249)</t>
  </si>
  <si>
    <t>SIKA ESTUKA ACRILICO X 1.5 KG (218247)</t>
  </si>
  <si>
    <t>SIKA ESTUKA ACRILICO X 20 KLS (218246)</t>
  </si>
  <si>
    <t>SIKA ESTUKA ACRILICO X 5.0 GAL (218250)</t>
  </si>
  <si>
    <t>SIKA ESTUKADOS X 25 KLS 23264</t>
  </si>
  <si>
    <t>SIKA FELT ( ROLLO X 40 MTS) 845095</t>
  </si>
  <si>
    <t>SIKA FELT FPP-30 X 50 MTS 845396</t>
  </si>
  <si>
    <t>SIKA FIBER AD X 1 KL 42657</t>
  </si>
  <si>
    <t>SIKA FLEX CONSTRUCION BLANCO (209496-01)</t>
  </si>
  <si>
    <t>SIKA FLEX CONSTRUCION GRIS (209496-02)</t>
  </si>
  <si>
    <t>SIKA FLEX 1A PLUS BLANCO ( 200196-01 )</t>
  </si>
  <si>
    <t>SIKA FLEX 1A PLUS GRIS ( 200196-02 )</t>
  </si>
  <si>
    <t>SIKA FLEX 1A PLUS NEGRO ( 200196-3 )</t>
  </si>
  <si>
    <t>SIKA FLEX 221 BLANCO (1096-01)</t>
  </si>
  <si>
    <t>SIKA FLEX 221 FIX GRIS (256096 -02)</t>
  </si>
  <si>
    <t>SIKA FLEX 221 NEGRO SALCHICHA POR 600 ML (251097-03)</t>
  </si>
  <si>
    <t>SIKA FLEX 221 NEGRO (251096-03)</t>
  </si>
  <si>
    <t>SIKA FLEX 401 PAVIMENTO SL X 5 GAL 2846</t>
  </si>
  <si>
    <t>SIKA GROUT 212 X 30 KLS (22164)</t>
  </si>
  <si>
    <t>SIKA GUARD 50 AZUL 5007 521076-02</t>
  </si>
  <si>
    <t>SIKA GUARD 62  GRIS 7035 X  3 KLOS</t>
  </si>
  <si>
    <t>SIKA GUARD 63N X 4 K ROJO (522573-06)</t>
  </si>
  <si>
    <t>SIKA GUARD 68 BRILLANTE BLANCO 529375 X 7,3 KGS</t>
  </si>
  <si>
    <t>SIKA IGASOL CUB. X  3.5 KLS ( 11906 )</t>
  </si>
  <si>
    <t>SIKA IGASOL CUB. X 20 KLS (811902)</t>
  </si>
  <si>
    <t>SIKA IGASOL CUB 3.5 KG</t>
  </si>
  <si>
    <t>SIKA IGOL CIMENTACION 180 KLS 802041</t>
  </si>
  <si>
    <t>SIKA IGOL DENSO CIMENTAC 18 KLS (802048)</t>
  </si>
  <si>
    <t>SIKA IGOL DENSO PLUS JARDINE 18KLS 1948</t>
  </si>
  <si>
    <t>SIKA IGOL DENSO PLUS 180 KLS 801941</t>
  </si>
  <si>
    <t>SIKA IMPER MUR X 2 KLS (110100)</t>
  </si>
  <si>
    <t>SIKA IMPER MUR X 4 KLS (110101)</t>
  </si>
  <si>
    <t>SIKA LATEX X 0.25 110406</t>
  </si>
  <si>
    <t>SIKA LATEX X 20 KLS (110402)</t>
  </si>
  <si>
    <t>SIKA LATEX X 200 KLS 110440</t>
  </si>
  <si>
    <t>SIKA LATEX X 4.5 KLS 110401</t>
  </si>
  <si>
    <t>SIKA MASTIC X 1.1 KLS (218047)</t>
  </si>
  <si>
    <t>SIKA MASTIC X 20 KLS (218046)</t>
  </si>
  <si>
    <t>SIKA MASTIC X 27 KLS (218048)</t>
  </si>
  <si>
    <t>SIKA MASTIC X 5 KLS (218049)</t>
  </si>
  <si>
    <t>SIKA MERULEX I.F.S X 3 KLOS (500625)</t>
  </si>
  <si>
    <t>SIKA MERULEXT I.F.A X 3.5 KLS (500725)</t>
  </si>
  <si>
    <t>SIKA MULTISEAL S ALUM 10M/100MM 840193</t>
  </si>
  <si>
    <t>SIKA MULTISEAL S ROJO 10M/100MM 840193</t>
  </si>
  <si>
    <t>SIKA MULTISEAL 10 CM X 10 MTS ALUMINIO</t>
  </si>
  <si>
    <t>SIKA MULTISEAL 10 CM X 10 MTS 840193</t>
  </si>
  <si>
    <t>SIKA MULTISEAL 15 CM X 10 MTS (840293)</t>
  </si>
  <si>
    <t>SIKA N. 1 X 1 KL 110208</t>
  </si>
  <si>
    <t>SIKA N. 1 X 2 KLS 110200</t>
  </si>
  <si>
    <t>SIKA N. 1 X 20 KLS 110202</t>
  </si>
  <si>
    <t>SIKA N. 1 X 220 KLS ( 10240 )</t>
  </si>
  <si>
    <t>SIKA N. 1 X 4 KLS 110201</t>
  </si>
  <si>
    <t>SIKA N. 1 X 60 KLS 110204</t>
  </si>
  <si>
    <t>SIKA N. 2 X 2.5 KLS 111000</t>
  </si>
  <si>
    <t>SIKA N. 2 X 5.50 KLS 111001</t>
  </si>
  <si>
    <t>SIKA P/CRETE DM X 20 KLS 103002</t>
  </si>
  <si>
    <t>SIKA P/CRETE DM X 230 KLS 103040</t>
  </si>
  <si>
    <t>SIKA P/CRETE DM X 4.5 KLS 3001</t>
  </si>
  <si>
    <t>SIKA PISTOGEL (241498)</t>
  </si>
  <si>
    <t>SIKA REFUERZO TEJIDO X 30 MTS 9995</t>
  </si>
  <si>
    <t>SIKA ROD 1/4 (240495)</t>
  </si>
  <si>
    <t>SIKA ROD 3/8 (240095)</t>
  </si>
  <si>
    <t>SIKA ROD 5/8 (40195)</t>
  </si>
  <si>
    <t>SIKA SANISIL TRANSP (202196)</t>
  </si>
  <si>
    <t>SIKA SEPAROL N X 20 KLS ( 40502-10 )</t>
  </si>
  <si>
    <t>SIKA SEPAROL N X 200 KLS (40540-10)</t>
  </si>
  <si>
    <t>SIKA SEPAROL X 15 KLS ( 140502 )</t>
  </si>
  <si>
    <t>SIKA SET DE ELECTRODOS SIKAFLOOR 43698</t>
  </si>
  <si>
    <t>SIKA SET L X  5 KLS (105001)</t>
  </si>
  <si>
    <t>SIKA SET L X 230 KLS (105040)</t>
  </si>
  <si>
    <t>SIKA SET L X 25 KLS (105002)</t>
  </si>
  <si>
    <t>SIKA SIKA FLUID X 25 KLS 100802</t>
  </si>
  <si>
    <t>SIKA SIKAFLOOR 3 QUARTZTOP X 50 K 67-07</t>
  </si>
  <si>
    <t>SIKA SIKAFLOOR 3 QUARTZTOP 30 K 66-07</t>
  </si>
  <si>
    <t>SIKA SIL E BLANCO (201597)</t>
  </si>
  <si>
    <t>SIKA SIL E NEGRO (201597-02)</t>
  </si>
  <si>
    <t>SIKA SIL IA BLANCO (271596)</t>
  </si>
  <si>
    <t>SIKA SIL IA TRANSP ( 271596 - 03 )</t>
  </si>
  <si>
    <t>SIKA TECHO E X 18 KILOS (815348)</t>
  </si>
  <si>
    <t>SIKA TECHO E X 3.5 KILOS (815303)</t>
  </si>
  <si>
    <t>SIKA TOP 121 MONOCOMPONENTE X 25 KLS 21064</t>
  </si>
  <si>
    <t>SIKA TOP 122 PLUS MONOCOMP X 25 KLS 1164</t>
  </si>
  <si>
    <t>SIKA TOP 122 X 27 KLS (120979)</t>
  </si>
  <si>
    <t>SIKA TOP-SEAL 107 X 20KLS (124577)</t>
  </si>
  <si>
    <t>SIKA TRANSPARENTE 10 AÑOS X 5 GAL 500002</t>
  </si>
  <si>
    <t>SIKA TRANSPARENTE 10 AÑOS 500001</t>
  </si>
  <si>
    <t>SIKA TRANSPARENTE 3W (SG71W) GALON</t>
  </si>
  <si>
    <t>SIKA 1 MORTERO IMPERMEABLE  BL X 25 KLS 4264</t>
  </si>
  <si>
    <t>SIKA 1 MORTERO IMPERMEABLE GRIS X 25 KLS 4264-02</t>
  </si>
  <si>
    <t>SIKA 101 MORTERO PLUS GR X  2 KLS 124460</t>
  </si>
  <si>
    <t>SIKA 101 MORTERO PLUS GR X 10 KLS 4462</t>
  </si>
  <si>
    <t>SIKA 101 MORTERO PLUS GR X 25 KLS 24464</t>
  </si>
  <si>
    <t>SIKA 101 MORTERO X 25 KLS BL</t>
  </si>
  <si>
    <t>SIKA 101 MORTERO X 25 KLS GRIS</t>
  </si>
  <si>
    <t>SIKADUR ANCHOR FIX-4 X 600 CM (305074)</t>
  </si>
  <si>
    <t>SIKADUR EXTENDER T 650960</t>
  </si>
  <si>
    <t>SIKADUR PANEL X 1 KL (309071)</t>
  </si>
  <si>
    <t>SIKADUR PANEL X 2 KL (309073)</t>
  </si>
  <si>
    <t>SIKADUR 30 X 6 KLS 303071</t>
  </si>
  <si>
    <t>SIKADUR 301 X 4 KLS 309173</t>
  </si>
  <si>
    <t>SIKADUR 31 X 0.5 KLS (303371)</t>
  </si>
  <si>
    <t>SIKADUR 31 X 2 KLS (303373)</t>
  </si>
  <si>
    <t>SIKADUR 32 PR X 1 KL</t>
  </si>
  <si>
    <t>SIKADUR 32 PR. X 1 KL (303571)</t>
  </si>
  <si>
    <t>SIKADUR 32 PR. X 3 KL (303573)</t>
  </si>
  <si>
    <t>SIKADUR 32 PR. X 6 KL (303674)</t>
  </si>
  <si>
    <t>SIKADUR 35 HI X 3 KLS 2673</t>
  </si>
  <si>
    <t>SIKADUR 501 X 32,5 KLS 650663</t>
  </si>
  <si>
    <t>SIKADUR 504 X 13 KLS 50763</t>
  </si>
  <si>
    <t>SIKADUR 506 X 30 KLS 650863</t>
  </si>
  <si>
    <t>SIKADUR 51 SL GRIS OSCURO 5575</t>
  </si>
  <si>
    <t xml:space="preserve">SIKADUR 510 AZUL </t>
  </si>
  <si>
    <t>SIKADUR 510 NEUTRO X 40 KLS</t>
  </si>
  <si>
    <t>SIKAFELT FV - 225 2246</t>
  </si>
  <si>
    <t>SIKAFELT FV-225 X 196 MTS 845395</t>
  </si>
  <si>
    <t>SIKAFILL POWER 12 AÑOS BLANCO X 20 KLS 620948</t>
  </si>
  <si>
    <t>SIKAFILL POWER 12 AÑOS GRIS X 20 KLS 20948</t>
  </si>
  <si>
    <t>SIKAFILL POWER 7 AÑOS BLANCO (627528)</t>
  </si>
  <si>
    <t>SIKAFILL POWER 7 AÑOS BLANCO (627548)</t>
  </si>
  <si>
    <t>SIKAFILL POWER 7 AÑOS GRIS (627528)</t>
  </si>
  <si>
    <t>SIKAFILL POWER 7 AÑOS GRIS (627548)</t>
  </si>
  <si>
    <t>SIKAFILL 300 THERMIC BLANCO X 18 KLS 621948</t>
  </si>
  <si>
    <t>SIKAFLEX 1A PLUS</t>
  </si>
  <si>
    <t>SIKAFLOOR DECO FLAKES BLANCO X 1 KL 60060-02</t>
  </si>
  <si>
    <t>SIKAFLOOR DECO FLAKES GRIS X 1 KL 60060-03</t>
  </si>
  <si>
    <t>SIKAFLOOR DECO FLAKES NEGRO X 1 KL 60060-04</t>
  </si>
  <si>
    <t>SIKAFLOOR 156 CO X 4 KLS 4673</t>
  </si>
  <si>
    <t>SIKAFLOOR 161 X 18 KLS  601173</t>
  </si>
  <si>
    <t>SIKAFLOOR 169 X 5.50 KLS 603175</t>
  </si>
  <si>
    <t>SIKAFLOOR 261 CO AZUL X 13 KLS 1575-03</t>
  </si>
  <si>
    <t>SIKAFLOOR 81 EPOCEM COMPON X 19 KLS 610466</t>
  </si>
  <si>
    <t>SIKAFLOOR-EPOCEM MODUL 10173</t>
  </si>
  <si>
    <t>SIKALASTIC 560 CO 630048</t>
  </si>
  <si>
    <t>SIKALASTIC 612 CO X 28,5 KLS 623146</t>
  </si>
  <si>
    <t>SIKALASTIC 612 MTC 22246</t>
  </si>
  <si>
    <t>SIKALISTO PISO X 50 KLS 127365</t>
  </si>
  <si>
    <t>SIKAWRAP - 300 C ( ANCHO 50 CM ) 21095-03</t>
  </si>
  <si>
    <t>SILICATO</t>
  </si>
  <si>
    <t>SILICONA EN BARRA DELGADA</t>
  </si>
  <si>
    <t>SILICONA SPRAY CON TEFLON</t>
  </si>
  <si>
    <t>SILICONA SPRAY LUBRICANTE 16ONZ</t>
  </si>
  <si>
    <t>SILLA DRENAJE 100 X 160 PAVCO</t>
  </si>
  <si>
    <t>SILLA KIT YEE 160 X 110 (6 X 4) PAVCO</t>
  </si>
  <si>
    <t>SILLA KIT YEE 200 X 110 (8 X 4) PAVCO.</t>
  </si>
  <si>
    <t>SILLA KIT YEE 200 X 160 (8 X 6) PAVCO</t>
  </si>
  <si>
    <t>SILLA KIT YEE 250 X 160 (10 X 6) PAVCO</t>
  </si>
  <si>
    <t>SILLA KIT YEE 315 X 110 (12 X 4) PAVCO</t>
  </si>
  <si>
    <t>SILLA KIT YEE 315 X 160 (12 X 6) PAVCO.</t>
  </si>
  <si>
    <t>SILLA MECANICO BIG RED</t>
  </si>
  <si>
    <t xml:space="preserve">SILLA PLASTICA PLAYERA BLANC </t>
  </si>
  <si>
    <t>SILLA PLASTICA RIMAX  C/B</t>
  </si>
  <si>
    <t>SILLA PLASTICA RIMAX SUPRA BLANCA</t>
  </si>
  <si>
    <t>SILLA TEE 200 X 160 ( 8 X 6 ) PAVCO</t>
  </si>
  <si>
    <t>SILLA TEE 250 X 160 ( 10 X 6 ) PAVCO</t>
  </si>
  <si>
    <t>SILLA TEE 315 X 160 ( 12 X 6 ) PAVCO</t>
  </si>
  <si>
    <t>SILLA TEE 400 X 200 ( 16 X 8 ) PAVCO</t>
  </si>
  <si>
    <t>SILLA YEE 200 X 110 (8 X 4) PAVCO.</t>
  </si>
  <si>
    <t>SILLA YEE 200 X 160 (8 X 6) PAVCO</t>
  </si>
  <si>
    <t>SILLA YEE 250 X 160 (10 X 6) PAVCO</t>
  </si>
  <si>
    <t>SILLA YEE 250 X 200 (8 X 10) PAVCO</t>
  </si>
  <si>
    <t>SILLA YEE 315 X 110 (12 X 4) PAVCO</t>
  </si>
  <si>
    <t>SILLA YEE 315 X 160 (12 X 6 ) PAVCO</t>
  </si>
  <si>
    <t>SILLA YEE 315 X 200 ( 12 X 8 ) PAVCO</t>
  </si>
  <si>
    <t>SILLA YEE 355 X 160 (14 X 6) PAVCO</t>
  </si>
  <si>
    <t>SILLA YEE 400 X 110 (16 X 4) PAVCO</t>
  </si>
  <si>
    <t>SILLA YEE 400 X 160 MM  (16 X 6) PAVCO</t>
  </si>
  <si>
    <t>SILLA YEE 450 X 160 ( 18 X 6 ) PAVCO</t>
  </si>
  <si>
    <t>SILLETA TF AQUAF 90 X 20 MM PN 10 PAVCO</t>
  </si>
  <si>
    <t>SINFIN DE 3 T316 CAT62110</t>
  </si>
  <si>
    <t>SISTEMA DE ANTICAIDAS H/TALES PROLINE</t>
  </si>
  <si>
    <t>SISTEMA RIEGO 1" C - 40</t>
  </si>
  <si>
    <t>SISTEMA RIEGO 1 1/2" C - 40</t>
  </si>
  <si>
    <t>SISTEMA RIEGO 1/2" C - 40</t>
  </si>
  <si>
    <t>SISTEMA RIEGO 2" C - 40</t>
  </si>
  <si>
    <t>SISTEMA RIEGO 3" C - 40 X 50 MTS</t>
  </si>
  <si>
    <t>SISTEMA RIEGO 3/4" C - 40</t>
  </si>
  <si>
    <t>SOCKET DOBLE CONTACTO</t>
  </si>
  <si>
    <t>SOCKET GU 10</t>
  </si>
  <si>
    <t>SODA CAUSTICA</t>
  </si>
  <si>
    <t>SODA CAUSTICA  X 25 KL</t>
  </si>
  <si>
    <t>SODA CAUSTICA PERLA</t>
  </si>
  <si>
    <t>SOLD. ACERO INOX 80B 1/8 BASICA</t>
  </si>
  <si>
    <t>SOLD. ALAMBRE E7T1 1/16 X 15 KLS</t>
  </si>
  <si>
    <t>SOLD. ALUMINIO AUTOGENA 1/8</t>
  </si>
  <si>
    <t>SOLD. ALUMINIO ELECT. 1/8</t>
  </si>
  <si>
    <t>SOLD. ARCAI CARBON DE CORTE 1/4</t>
  </si>
  <si>
    <t xml:space="preserve">SOLD. ARCAI CARBON DE CORTE 3/8 </t>
  </si>
  <si>
    <t>SOLD. BRONCE  1/8</t>
  </si>
  <si>
    <t>SOLD. BRONCE  3/32</t>
  </si>
  <si>
    <t>SOLD. CAWELL N. 115</t>
  </si>
  <si>
    <t>SOLD. CAWELL 90°</t>
  </si>
  <si>
    <t>SOLD. CROMARCO 308 L 15 5/32</t>
  </si>
  <si>
    <t>SOLD. D/WEL 250 X 1/8</t>
  </si>
  <si>
    <t>SOLD. D/WEL 250 X 5/32 504291</t>
  </si>
  <si>
    <t>SOLD. D/WEL 350 X 1/8 504293</t>
  </si>
  <si>
    <t>SOLD. D/WEL 350 X 5/32 504294</t>
  </si>
  <si>
    <t>SOLD. D/WEL 450  X 1/8  504295</t>
  </si>
  <si>
    <t>SOLD. D/WEL 450 X 5/32   504296</t>
  </si>
  <si>
    <t>SOLD. D/WEL 550 X 1/8  504298</t>
  </si>
  <si>
    <t>SOLD. D/WEL 550 X 5/32  504299</t>
  </si>
  <si>
    <t>SOLD. ELEC TUBULAR ER 71T1 1/16 X 15 KLS</t>
  </si>
  <si>
    <t>SOLD. ELECT 6011 1/8</t>
  </si>
  <si>
    <t>SOLD. ELECTRODO TUNGSTENO 1/8 THORIO</t>
  </si>
  <si>
    <t>SOLD. ESTAÑO  1/16</t>
  </si>
  <si>
    <t>SOLD. ESTAÑO 2 MM</t>
  </si>
  <si>
    <t>SOLD. ESTAÑO 30 X 70</t>
  </si>
  <si>
    <t>SOLD. GRICON 6011 - 1/8 LINCOL</t>
  </si>
  <si>
    <t>SOLD. GRICON 6013 - 1/8 LINCOL</t>
  </si>
  <si>
    <t>SOLD. M-14 DE 0.045 WA-86 X 15 KLS</t>
  </si>
  <si>
    <t>SOLD. NIQ. E308L-16 - 1/8 ACERO INOX</t>
  </si>
  <si>
    <t xml:space="preserve">SOLD. NIQ. E308L-16 - 3/32 ACERO INOX </t>
  </si>
  <si>
    <t>SOLD. NIQ. E-312-16 - 3/32 AC INOX W.ARCO  504350</t>
  </si>
  <si>
    <t>SOLD. NIQ. 100 - 1/8  504099</t>
  </si>
  <si>
    <t>SOLD. NIQ. 100 I/8 (ENI-CL) WELD&amp;ALLOY</t>
  </si>
  <si>
    <t>SOLD. NIQ. 680 - 1/8  AC. 312-16  504351</t>
  </si>
  <si>
    <t>SOLD. NIQ. 680 - 5/32 AC. 312-16  K=</t>
  </si>
  <si>
    <t>SOLD. PLATA 3/32 PLANA</t>
  </si>
  <si>
    <t>SOLD. SOLDARCO 6011 1/8</t>
  </si>
  <si>
    <t>SOLD. SOLDARCO 6013 1/8</t>
  </si>
  <si>
    <t>SOLD. TIRO CADWELL 45°</t>
  </si>
  <si>
    <t>SOLD. W/A E 410 - 16 3/32</t>
  </si>
  <si>
    <t>SOLD W/ARCO 6010 X 1/8"</t>
  </si>
  <si>
    <t>SOLD. W/ARCO 6010 X 1/8  504195</t>
  </si>
  <si>
    <t>SOLD. W/ARCO 6010 X 3/32</t>
  </si>
  <si>
    <t>SOLD. W/ARCO 6010 X 5/32</t>
  </si>
  <si>
    <t>SOLD. W/ARCO 6011 X 1/8  504220</t>
  </si>
  <si>
    <t>SOLD. W/ARCO 6011 X 1/8 ECONOMICA   504343</t>
  </si>
  <si>
    <t>SOLD. W/ARCO 6011 X 3/16</t>
  </si>
  <si>
    <t>SOLD. W/ARCO 6011 X 3/32</t>
  </si>
  <si>
    <t>SOLD. W/ARCO 6011 X 3/32 ECONOMICA 504342</t>
  </si>
  <si>
    <t>SOLD. W/ARCO 6011 X 5/32</t>
  </si>
  <si>
    <t>SOLD. W/ARCO 6013 X 1/8 504085</t>
  </si>
  <si>
    <t>SOLD. W/ARCO 6013 X 3/32 504084</t>
  </si>
  <si>
    <t>SOLD. W/ARCO 6013 X 5/32</t>
  </si>
  <si>
    <t>SOLD. WIZ 7018 1/8  504145</t>
  </si>
  <si>
    <t>SOLD. WIZ 7018 3/32  504144</t>
  </si>
  <si>
    <t>SOLD. WIZ 7018 5/32  504146</t>
  </si>
  <si>
    <t>SOLDADURA LIQUIDA CPVC 1/4</t>
  </si>
  <si>
    <t>SOLDADURA PVC CESOL 1/128</t>
  </si>
  <si>
    <t>SOLDADURA PVC CESOL 1/16</t>
  </si>
  <si>
    <t>SOLDADURA PVC CESOL 1/32</t>
  </si>
  <si>
    <t>SOLDADURA PVC CESOL 1/4</t>
  </si>
  <si>
    <t>SOLDADURA PVC CESOL 1/64</t>
  </si>
  <si>
    <t>SOLDADURA PVC CESOL 1/8</t>
  </si>
  <si>
    <t>SOLDADURA PVC PAVCO 1/128</t>
  </si>
  <si>
    <t>SOLDADURA PVC PAVCO 1/16</t>
  </si>
  <si>
    <t>SOLDADURA PVC PAVCO 1/16 CPVC</t>
  </si>
  <si>
    <t>SOLDADURA PVC PAVCO 1/32</t>
  </si>
  <si>
    <t>SOLDADURA PVC PAVCO 1/4 VERDE</t>
  </si>
  <si>
    <t>SOLDADURA PVC PAVCO 1/64</t>
  </si>
  <si>
    <t>SOLDADURA PVC PAVCO 1/64 CPVC</t>
  </si>
  <si>
    <t>SOLDADURA PVC PAVCO 1/8</t>
  </si>
  <si>
    <t>SOLDADURA PVC PAVCO 1/8 CPVC</t>
  </si>
  <si>
    <t>SOLDADURA PVC TANGIT 1/64 CPVC (50 ML)</t>
  </si>
  <si>
    <t>SOLDADURA PVC TUBINSOL 1/16</t>
  </si>
  <si>
    <t>SOLDADURA PVC TUBINSOL 1/32</t>
  </si>
  <si>
    <t>SOLDADURA PVC TUBINSOL 1/64</t>
  </si>
  <si>
    <t>SOLDADURA PVC 1/4</t>
  </si>
  <si>
    <t>SONDA ELECTRICA  15 MTS</t>
  </si>
  <si>
    <t>SONDA ELECTRICA 30 MTS.</t>
  </si>
  <si>
    <t>SONDA PARA CAÑERIA TOOLCRAFT X 7,6 MTS TC2084</t>
  </si>
  <si>
    <t>SOPLADORA A GASOLINA</t>
  </si>
  <si>
    <t>SOPLADORA GASOLINA ECOMAX EB 600A</t>
  </si>
  <si>
    <t>SOPLETE A GAS DISCOVER 25 - 35- 50 MM 3P</t>
  </si>
  <si>
    <t>SOPLETE GAS. C/EXT 2 MTS MANG. TC4631</t>
  </si>
  <si>
    <t>SOPORTE BAJANTE PAVCO.</t>
  </si>
  <si>
    <t>SOPORTE BOMBA AJI PASTA AVE</t>
  </si>
  <si>
    <t>SOPORTE CANAL AMAZONAS PAVCO.</t>
  </si>
  <si>
    <t>SOPORTE CANAL RAINGO METAL</t>
  </si>
  <si>
    <t>SOPORTE CANAL RAINGO PAVCO</t>
  </si>
  <si>
    <t>SOPORTE CAUCHO PESADO CODELCA</t>
  </si>
  <si>
    <t>SOPORTE F. 10" IMSA</t>
  </si>
  <si>
    <t>SOPORTE F. 4 44 A IMSA</t>
  </si>
  <si>
    <t>SOPORTE F. 6 44 A IMSA</t>
  </si>
  <si>
    <t>SOPORTE F. 8 44 A IMSA</t>
  </si>
  <si>
    <t>SOPORTE G. 10" IMSA</t>
  </si>
  <si>
    <t>SOPORTE G. 250/280  4 GIRATO IMSA 17740</t>
  </si>
  <si>
    <t>SOPORTE GIR P/FORMA PARA RUEDA 8"</t>
  </si>
  <si>
    <t>SOPORTE GIR P/FORMA RUEDA 8"</t>
  </si>
  <si>
    <t>SOPORTE LOZA 2 PIEZAS</t>
  </si>
  <si>
    <t>SOPORTE METAL CANAL AMAZONAS PAVCO.</t>
  </si>
  <si>
    <t>SOPORTE MOGUL  E-40</t>
  </si>
  <si>
    <t>SOPORTE MURO CAFE 1 1/4"</t>
  </si>
  <si>
    <t>SOPORTE MURO CAFE 3/4"</t>
  </si>
  <si>
    <t>SOPORTE MURO DORADO 1/2"</t>
  </si>
  <si>
    <t>SOPORTE PASTA AVE</t>
  </si>
  <si>
    <t>SOPORTE PROTECTOR  DE TOMAS DOBLES</t>
  </si>
  <si>
    <t>SOPORTE P/SC MAKITA 11/4-6" 21836</t>
  </si>
  <si>
    <t>SOPORTE P/SC MAKITA 9/16 - 1 1/8 21820</t>
  </si>
  <si>
    <t>SOPORTE P/SC MAKITA 9/16-1 1/8 SDS 21842</t>
  </si>
  <si>
    <t>SOPORTE P/SC T/TENO MAKITA 1 1/4 - 3" 21858</t>
  </si>
  <si>
    <t>SOPORTE P/SC T/TENO MAKITA 7/8" - 4 1/8" 50332</t>
  </si>
  <si>
    <t>SOPORTE SIERRA COPA 14-30MM</t>
  </si>
  <si>
    <t>SOPORTE SIERRA COPA 32-152MM</t>
  </si>
  <si>
    <t>SOPORTE SIERRA COPA 3/8 7170 BEST</t>
  </si>
  <si>
    <t>SOPORTE 250-280-4 FIJO IMSA 7750</t>
  </si>
  <si>
    <t>SOPORTE 4 31 A IMSA</t>
  </si>
  <si>
    <t>SOPORTE 4 44 A IMSA</t>
  </si>
  <si>
    <t>SOPORTE 4 45 A GIRAT ROLLER</t>
  </si>
  <si>
    <t>SOPORTE 6 45 A IMSA GIRAT 17360</t>
  </si>
  <si>
    <t>SOPORTE 6 45 A ROLLER GIRAT P19-6</t>
  </si>
  <si>
    <t>SOPORTE 6 45A INOXIDABLE C/FRENO IMSA</t>
  </si>
  <si>
    <t>SOPORTE 8 44 INOXIDABLE IMSA</t>
  </si>
  <si>
    <t>SOSCO CONEXION SIFON LVM</t>
  </si>
  <si>
    <t>SOSCO CONEXION SIFON LVP</t>
  </si>
  <si>
    <t xml:space="preserve">SOSTEN PLEGABLE 571 (LAT, PAV, NIQ) </t>
  </si>
  <si>
    <t>SOSTEN PLEGABLE 571 LATONADO</t>
  </si>
  <si>
    <t>SOSTEN RESORTE P/PUERTA 404</t>
  </si>
  <si>
    <t>SPLITER 2 VIAS</t>
  </si>
  <si>
    <t>SPLITER 3 VIAS</t>
  </si>
  <si>
    <t>STHIL ACELERADOR  FS 450</t>
  </si>
  <si>
    <t>STHIL ARNES FS 450</t>
  </si>
  <si>
    <t>STHIL ARRANQUE COMPLETO FS 450</t>
  </si>
  <si>
    <t>STHIL BOBINA FS 450</t>
  </si>
  <si>
    <t>STHIL BUJIA</t>
  </si>
  <si>
    <t>STHIL CAMPANA</t>
  </si>
  <si>
    <t>STHIL CARCASA DEL VENTILADOR MECANISM</t>
  </si>
  <si>
    <t>STHIL CEBADOR</t>
  </si>
  <si>
    <t>STHIL DISCO DE PRESION</t>
  </si>
  <si>
    <t>STHIL EMPUÑADURA  FS 450</t>
  </si>
  <si>
    <t>STHIL ESPADA 63 CM</t>
  </si>
  <si>
    <t>STHIL FILTRO AIRE 450</t>
  </si>
  <si>
    <t>STHIL GUAYA ACELERADOR FS 450</t>
  </si>
  <si>
    <t>STHIL LLAVE BUJIA</t>
  </si>
  <si>
    <t>STHIL PISTON FS 450</t>
  </si>
  <si>
    <t>STHIL TAMBOR EMBRAGUE</t>
  </si>
  <si>
    <t>STHIL TAPA TANQUE</t>
  </si>
  <si>
    <t>STHIL TORNILLOS FS 450</t>
  </si>
  <si>
    <t>SUB BASE GRANULAR ARENA</t>
  </si>
  <si>
    <t>SUICHE PRESION FURNAS 20 - 40</t>
  </si>
  <si>
    <t>SUICHE PRESION FURNAS 30-50</t>
  </si>
  <si>
    <t>SUICHE PRESION FURNAS 40 - 60</t>
  </si>
  <si>
    <t>SUICHE PRESION FURNAS 60-100 FYG22</t>
  </si>
  <si>
    <t>SUICHE 16 PTOS 10/100 MGPS</t>
  </si>
  <si>
    <t>SUICHE 691396 B.S</t>
  </si>
  <si>
    <t>SUICHE 8 PTOS 10/100 MGPS</t>
  </si>
  <si>
    <t>SULFATO DE ALUMINIO X 25 KLS</t>
  </si>
  <si>
    <t>SUMINISTRO MEDICAMENTOS (EXCENTO)</t>
  </si>
  <si>
    <t>SUPISCINA CARRO ASPIRADOR FLEXIB 8 RDAS</t>
  </si>
  <si>
    <t>SUPISCINA CEPILLO 10" EN ACERO</t>
  </si>
  <si>
    <t>SUPISCINA E/BOMBA 1.5 HP CENTRIFUGA</t>
  </si>
  <si>
    <t>SUPISCINA MANGUERA 9 MTS PREMIUN</t>
  </si>
  <si>
    <t>SUPISCINA NASA PROFECIONAL</t>
  </si>
  <si>
    <t>SUPLEMENTO 2 X 4 GALV</t>
  </si>
  <si>
    <t>SUPLEMENTO 2 X 4 PAVCO.</t>
  </si>
  <si>
    <t>SUPLEMENTO 2 X 4 PVC PROELECTRICOS</t>
  </si>
  <si>
    <t>SURTIDOR AGROFER (MICROASPERSOR)</t>
  </si>
  <si>
    <t>SURTIDOR BAILARINA 1/2 PEQUENO AGROFER</t>
  </si>
  <si>
    <t>SURTIDOR KOALA 3/4" MACHO</t>
  </si>
  <si>
    <t>SURTIDOR METALICO PUYA CONTI 1/2"</t>
  </si>
  <si>
    <t>SURTIDOR METALICO 1/2 MACHO HERRAGRO 012</t>
  </si>
  <si>
    <t>SURTIDOR MOLINETE 3 ASPAS</t>
  </si>
  <si>
    <t>SURTIDOR PLASTICO 1/2 AGROFER</t>
  </si>
  <si>
    <t>SURTIDOR PLASTICO 1/2 DISCOVER REF 4053</t>
  </si>
  <si>
    <t>SURTIDOR PLASTICO 1/2" KOALA LM864 MINI ASPERSOR</t>
  </si>
  <si>
    <t>SURTIDOR PLASTICO 1/2 MACHO HERRAGRO 011</t>
  </si>
  <si>
    <t>SURTIDOR PLASTICO 1/2" MINI AGOFER</t>
  </si>
  <si>
    <t>SURTIDOR PLASTICO 1/2 PCP</t>
  </si>
  <si>
    <t>SURTIDOR PLASTICO 3/4 MACHO</t>
  </si>
  <si>
    <t>SURTIDOR PVC AGROFER MACHO 1"</t>
  </si>
  <si>
    <t>SURTIDOR PVC AGROFER 3/4 MACHO</t>
  </si>
  <si>
    <t>SURTIDOR RIEGO HEMBRA DE 1</t>
  </si>
  <si>
    <t>SURTIDOR RIEGO MACHO DE 1</t>
  </si>
  <si>
    <t>SURTIDOR TRUPER 1/2" METALICO</t>
  </si>
  <si>
    <t>SURTIDOR 1" CAÑON  AGROFER</t>
  </si>
  <si>
    <t>TABLA  ALGARROBILLO 1"  X 40CMT X 3 MTS</t>
  </si>
  <si>
    <t>TABLA  ALGARROBILLO 1" X 4" X 3 MTS</t>
  </si>
  <si>
    <t>TABLA ALGARROBILLO BURRA 25CMT X3MTR</t>
  </si>
  <si>
    <t>TABLA CEDRO 1" X 30 CM X 3MTS</t>
  </si>
  <si>
    <t>TABLAS ALGARROBILLO 1 X 30 X 3MTS</t>
  </si>
  <si>
    <t xml:space="preserve">TABLAS CARACOLI 1 X 30 X 3 MTS </t>
  </si>
  <si>
    <t>TABLAS CEIBA ROJA 25CM 2"X 3MTS</t>
  </si>
  <si>
    <t>TABLAS ROBLE 1X30X 3MTS BURRA</t>
  </si>
  <si>
    <t>TABLETA 25 X 25 ARBOLEDAS</t>
  </si>
  <si>
    <t>TABLETA 25 X 25 BETANIA</t>
  </si>
  <si>
    <t>TABLETA 25 X 25 ROMBO MORENA</t>
  </si>
  <si>
    <t>TABLON FACHALETA 14 X 0.8 SHORA X 1 MTR</t>
  </si>
  <si>
    <t>TABLON MADERA 4 X 30 CMTS X 3 MTS</t>
  </si>
  <si>
    <t>TABLON STA TERESA GRAF. 33 X 33 X 1.1MT</t>
  </si>
  <si>
    <t>TABLON ZOCALO 0.8 X 25 BATANIA X 10 ML</t>
  </si>
  <si>
    <t>TABLON ZOCALO 0.8 X 25 BETANIA X 5 ML</t>
  </si>
  <si>
    <t>TABLON ZOCALO 0.8 X 25 LISO X 5 ML ST</t>
  </si>
  <si>
    <t>TABLON ZOCALO 0.8 X 25 MORENA X 5 ML</t>
  </si>
  <si>
    <t>TABLON 25 X 25 GRAFILADO SIGMA</t>
  </si>
  <si>
    <t>TABLON 25 X 25 LISO CASABLANCA</t>
  </si>
  <si>
    <t>TABLON 25 X 25 LISO SIGMA</t>
  </si>
  <si>
    <t>TABLON 25 X 25 ROMBO CASABLANCA</t>
  </si>
  <si>
    <t>TABLON 33 X 33 GRAFILADO SIGMA</t>
  </si>
  <si>
    <t>TABLON 33 X 33 X 1.10 MTS GRAF SIGMA</t>
  </si>
  <si>
    <t>TABLON 33 X 33 X 1.10 MTS LISO CASABLANC</t>
  </si>
  <si>
    <t>TABLON 33 X 33 X 1.10 MTS LISO SIGMA</t>
  </si>
  <si>
    <t>TACO ASTRAL 20 A. ( CILES )</t>
  </si>
  <si>
    <t>TACO CHINT 3 X 50 RF 14304 IND.</t>
  </si>
  <si>
    <t>TACO GENERAL 1 X 20 ECONOMICO</t>
  </si>
  <si>
    <t>TACO GENERAL 1 X 30 ECONOMICO</t>
  </si>
  <si>
    <t>TACO GENERAL 1 X 40 ECONOMICO</t>
  </si>
  <si>
    <t>TACO IND. 3 X 50 A</t>
  </si>
  <si>
    <t>TACO LEGRAN 3 X 350 IND.</t>
  </si>
  <si>
    <t>TACO LEGRAND 3 X 150 IND.</t>
  </si>
  <si>
    <t>TACO LEGRAND 3 X 250 AMP IND.</t>
  </si>
  <si>
    <t>TACO LUMINEX 15 A</t>
  </si>
  <si>
    <t>TACO LUMINEX 15 A.</t>
  </si>
  <si>
    <t>TACO LUMINEX 2 X 20 ATOR.</t>
  </si>
  <si>
    <t>TACO LUMINEX 2 X 20 ENCHUF</t>
  </si>
  <si>
    <t>TACO LUMINEX 2 X 20 ENCHUF.</t>
  </si>
  <si>
    <t>TACO LUMINEX 2 X 30 ENCHUF</t>
  </si>
  <si>
    <t>TACO LUMINEX 2 X 30 ENCHUF.</t>
  </si>
  <si>
    <t>TACO LUMINEX 2 X 40</t>
  </si>
  <si>
    <t>TACO LUMINEX 2 X 40 ATOR.</t>
  </si>
  <si>
    <t>TACO LUMINEX 2 X 40 ENCHUF.</t>
  </si>
  <si>
    <t>TACO LUMINEX 2 X 50 ENCHF</t>
  </si>
  <si>
    <t>TACO LUMINEX 2 X 50 ENCHUF.</t>
  </si>
  <si>
    <t>TACO LUMINEX 2 X 60 ENCHUF</t>
  </si>
  <si>
    <t>TACO LUMINEX 2 X 60 ENCHUF.</t>
  </si>
  <si>
    <t>TACO LUMINEX 20A</t>
  </si>
  <si>
    <t>TACO LUMINEX 20A T19E</t>
  </si>
  <si>
    <t>TACO LUMINEX 3 X 20</t>
  </si>
  <si>
    <t>TACO LUMINEX 3 X 20 ENCHUF.</t>
  </si>
  <si>
    <t>TACO LUMINEX 3 X 30</t>
  </si>
  <si>
    <t>TACO LUMINEX 3 X 30 ENCHUF.</t>
  </si>
  <si>
    <t>TACO LUMINEX 3 X 40</t>
  </si>
  <si>
    <t>TACO LUMINEX 3 X 40 ATOR.</t>
  </si>
  <si>
    <t>TACO LUMINEX 3 X 40 ENCHUF.</t>
  </si>
  <si>
    <t>TACO LUMINEX 3 X 50</t>
  </si>
  <si>
    <t>TACO LUMINEX 3 X 50 ATOR.</t>
  </si>
  <si>
    <t>TACO LUMINEX 3 X 50 ENCHUF.</t>
  </si>
  <si>
    <t>TACO LUMINEX 3 X 60</t>
  </si>
  <si>
    <t>TACO LUMINEX 3 X 60 ENCHUF.</t>
  </si>
  <si>
    <t>TACO LUMINEX 30A</t>
  </si>
  <si>
    <t>TACO LUMINEX 40A</t>
  </si>
  <si>
    <t>TACO LUMINEX 50A</t>
  </si>
  <si>
    <t>TACO MITSUBICHI 30 AMP</t>
  </si>
  <si>
    <t>TACO RIEL BZME1- 80A AUTOM DISP SOBREC</t>
  </si>
  <si>
    <t>TACO RIEL PLS4 - 10A ROJO DOBLE</t>
  </si>
  <si>
    <t>TACO RIEL PLS4 - 10A ROJO SENCILLO</t>
  </si>
  <si>
    <t>TACO RIEL PLS4 - 16A GRIS DOBLE</t>
  </si>
  <si>
    <t>TACO RIEL PLS4 - 16A GRIS SENCILLO</t>
  </si>
  <si>
    <t>TACO RIEL PLS4 - 20A AZUL TRIPLE</t>
  </si>
  <si>
    <t>TACO RIEL PLS4 - 25A AMARILLO SENCILLO</t>
  </si>
  <si>
    <t>TACO RIEL PLS4 - 32A MORADO SENCILLO</t>
  </si>
  <si>
    <t>TACO RIEL PLS4 - 6A VERDE SENCILLO</t>
  </si>
  <si>
    <t>TACO RIEL PLS4 - 63A NARANJA TRIPLE</t>
  </si>
  <si>
    <t>TACO SCHNEIDER 15 A.</t>
  </si>
  <si>
    <t>TACO SCHNEIDER 2 X 30 AMP ENCH</t>
  </si>
  <si>
    <t>TACO SCHNEIDER 2 X 60 AMP</t>
  </si>
  <si>
    <t>TACO SCHNEIDER 2X20 A</t>
  </si>
  <si>
    <t>TACO SCHNEIDER 20 A.</t>
  </si>
  <si>
    <t>TACO SCHNEIDER 30 A.</t>
  </si>
  <si>
    <t>TACO SIEMENS 2 X 30 A INCRUSTAR</t>
  </si>
  <si>
    <t>TACO SIEMENS 2 X 40 A ENCHUFABLE</t>
  </si>
  <si>
    <t>TACO SIEMENS 20 A</t>
  </si>
  <si>
    <t>TACO SOBRE RIEL  2X63</t>
  </si>
  <si>
    <t>TACO WESTHINHOUSE 2 X 40</t>
  </si>
  <si>
    <t>TACO WESTINGHOUSE 1 X 40</t>
  </si>
  <si>
    <t>TACO WESTINGHOUSE 1 X 50</t>
  </si>
  <si>
    <t>TACO WESTINHOUSE 1 X 50</t>
  </si>
  <si>
    <t>TACO 3  X 100</t>
  </si>
  <si>
    <t>TAFILETE ( ARAÑA ) PARA CASCO S/RATCHE</t>
  </si>
  <si>
    <t>TALADRO B&amp;D 1/2 HD555K  PERCUTOR + 88 ACCS</t>
  </si>
  <si>
    <t>TALADRO B&amp;D 1/2 HD565K PERCUT + JGO HERR</t>
  </si>
  <si>
    <t>TALADRO B&amp;D 1/2 KR 720K PERCUTOR</t>
  </si>
  <si>
    <t>TALADRO B&amp;D 1/2 M650SD+ATORNILL INALAM</t>
  </si>
  <si>
    <t>TALADRO BOSCH 1/2 GBM 13-2RE ROTACION</t>
  </si>
  <si>
    <t>TALADRO BOSCH 3/8 GBM 10 RE ROTACION</t>
  </si>
  <si>
    <t>TALADRO DEMOLEDOR MAKITA HM1812 AVT 30KG2.000W</t>
  </si>
  <si>
    <t>TALADRO DW ATORNILLADOR DW255</t>
  </si>
  <si>
    <t>TALADRO DW ATORNILLADOR DW268 TPESADO</t>
  </si>
  <si>
    <t>TALADRO DW ATORNILLADOR 3/VELOC INALAMB 1/2"</t>
  </si>
  <si>
    <t>TALADRO DW DWE5013K- R/MARTILLO SDS PLUS</t>
  </si>
  <si>
    <t xml:space="preserve">TALADRO DW D25133K R/M </t>
  </si>
  <si>
    <t>TALADRO DW D25313K R/MARTILLO SDS</t>
  </si>
  <si>
    <t>TALADRO DW D25404K R/MARTILLO SDSPLUS</t>
  </si>
  <si>
    <t>TALADRO DW D25900K/D25901K DEMOLEDOR</t>
  </si>
  <si>
    <t>TALADRO DW D25980 + D259803</t>
  </si>
  <si>
    <t>TALADRO DW 1" R/MARTILLO D25416K SDS</t>
  </si>
  <si>
    <t>TALADRO DW 1/2  PERCUT 508S</t>
  </si>
  <si>
    <t>TALADRO DW 1/2 DC 776C INALAMBRI</t>
  </si>
  <si>
    <t>TALADRO DW 1/2" DW 520K PERCUTOR</t>
  </si>
  <si>
    <t>TALADRO DW 1/2 DWD 024 PERCUTOR</t>
  </si>
  <si>
    <t>TALADRO DW 1/2" DW245 ROTACION</t>
  </si>
  <si>
    <t>TALADRO DW 1/2" DW293 LLAVE DE IMPACTO</t>
  </si>
  <si>
    <t>TALADRO DW 1/2 DW505</t>
  </si>
  <si>
    <t>TALADRO DW 1/2 WE1650 PERCUTOR+G Y GAFAS</t>
  </si>
  <si>
    <t>TALADRO DW 1/2 1655 PERC + JGO DEST 6598</t>
  </si>
  <si>
    <t>TALADRO DW 1/2 508S PERCTOR + PULID 4010</t>
  </si>
  <si>
    <t>TALADRO DW 3/8" DWD 014 ROTACION</t>
  </si>
  <si>
    <t>TALADRO DW25414K R/MTLLO SDS PLUS</t>
  </si>
  <si>
    <t>TALADRO INGCO 1/2" PERCUTOR 1100W UID11008</t>
  </si>
  <si>
    <t>TALADRO INGCO 1/2" PERCUTOR 650W UID6538</t>
  </si>
  <si>
    <t>TALADRO INGCO 1/2" PERCUTOR 850W UID8508</t>
  </si>
  <si>
    <t>TALADRO MAKITA  HR 2470 + TALAD PERCUTOR MT</t>
  </si>
  <si>
    <t>TALADRO MAKITA  ROTOM PROFES 8700 710 W</t>
  </si>
  <si>
    <t>TALADRO MAKITA  5/8" PROFESIONAL M8100K</t>
  </si>
  <si>
    <t>TALADRO MAKITA ROT SDS PLUS 1" 800 W HR2630 + MALETIN</t>
  </si>
  <si>
    <t>TALADRO MAKITA ROT 28 MM 600 W RM HR2810</t>
  </si>
  <si>
    <t>TALADRO MAKITA ROTOM SDS PLUS 2470 780 W</t>
  </si>
  <si>
    <t>TALADRO MAKITA 1/4"  370 W DP2010</t>
  </si>
  <si>
    <t>TALADRO MAKITA 1510 DEMOLEDOR HM 1214C PISO</t>
  </si>
  <si>
    <t>TALADRO MAKITA 1510 W DEMODELOR HM 1307CB PISO</t>
  </si>
  <si>
    <t>TALADRO MAKITA 1510W DEMOLEDOR HM1203C</t>
  </si>
  <si>
    <t>TALADRO MAKITA 1630 PERC + PUL 4534</t>
  </si>
  <si>
    <t>TALADRO MAKITA 3/4" 7200W P/TOR HP2050H+10JGOBROCA</t>
  </si>
  <si>
    <t>TALADRO MAKITA 40 MM R/MARTILLO HR 4013C</t>
  </si>
  <si>
    <t>TALADRO MAKITA 5/8" RF 1640X  P/TOR+ ESTUCH MULTIF</t>
  </si>
  <si>
    <t>TALADRO METABO HSBE-560 PERCUTOR</t>
  </si>
  <si>
    <t xml:space="preserve">TALADRO PEDESTAL 3/4 HP 5/8" </t>
  </si>
  <si>
    <t>TALADRO PEDESTAL 5/8 X 1/2 HP 5 VEL.</t>
  </si>
  <si>
    <t>TALADRO PERC 3/8 MAKITA + ATORN IMPACT KIT INALAMB 12 VOL + 2 BAT Y CARG</t>
  </si>
  <si>
    <t>TALADRO PERCUT 1/2 18 VOL MAKITA KIT INALAM 2 BAT + CARG</t>
  </si>
  <si>
    <t>TALADRO PERCUTOR MAKITA INALAMBRICA</t>
  </si>
  <si>
    <t>TALADRO TOOCRAFT 1/2" 18V INALAMBRICO TC4477</t>
  </si>
  <si>
    <t>TALADRO TOOLCRAFT 1/2 1050W TC3422</t>
  </si>
  <si>
    <t>TALADRO TOOLCRAFT 1/2" 1050W TC4476</t>
  </si>
  <si>
    <t>TALADRO TOOLCRAFT 3/8" TC3420</t>
  </si>
  <si>
    <t>TALADRO WORK 3/8 6A WT 100K</t>
  </si>
  <si>
    <t>TANQUE DE COMBUSTIBLE P/25LTR</t>
  </si>
  <si>
    <t xml:space="preserve">TANQUE DE SG/D COMBUSTIBLE 25 LTS </t>
  </si>
  <si>
    <t>TANQUE ESFERICO 24 ES KIT</t>
  </si>
  <si>
    <t>TANQUE ESFERICO 24ES</t>
  </si>
  <si>
    <t>TANQUE METALICO DIAFRAGMA 450LT</t>
  </si>
  <si>
    <t>TANQUE METALICO VACIO 55 GLS</t>
  </si>
  <si>
    <t>TANQUE PLASTICO ACUAVIVA 1000 LTS S/VALV</t>
  </si>
  <si>
    <t>TANQUE PLASTICO ACUAVIVA 500 LTS S/VALV</t>
  </si>
  <si>
    <t>TANQUE PLASTICO AJOVER 5000 LTS</t>
  </si>
  <si>
    <t>TANQUE PLASTICO COLEMPAQUES 1000 LTS</t>
  </si>
  <si>
    <t>TANQUE PLASTICO COLEMPAQUES 15000 LTS</t>
  </si>
  <si>
    <t>TANQUE PLASTICO COLEMPAQUES 2000 LTS</t>
  </si>
  <si>
    <t>TANQUE PLASTICO COLEMPAQUES 20000 LTS</t>
  </si>
  <si>
    <t>TANQUE PLASTICO COLEMPAQUES 500 LTS</t>
  </si>
  <si>
    <t xml:space="preserve">TANQUE PLASTICO COLEMPAQUES 5000 LTS </t>
  </si>
  <si>
    <t>TANQUE PLASTICO ECOPLAS 6000 LTS S/V</t>
  </si>
  <si>
    <t>TANQUE PLASTICO ECOPLAST 1000 LTS S/VALV</t>
  </si>
  <si>
    <t>TANQUE PLASTICO ECOPLAST 2000 LTS S/V</t>
  </si>
  <si>
    <t>TANQUE PLASTICO ECOPLAST 500 LTS C/VALVULA BOLA PLASTICA</t>
  </si>
  <si>
    <t>TANQUE PLASTICO PAVCO TIPO BOTELLA AZUL 1100 LTS</t>
  </si>
  <si>
    <t xml:space="preserve">TANQUE PLASTICO PAVCO TIPO BOTELLA AZUL 600 LTS </t>
  </si>
  <si>
    <t>TANQUE PLASTICO VACIO 55 GLS</t>
  </si>
  <si>
    <t>TANQUE RF 297257 GAS. B.S</t>
  </si>
  <si>
    <t>TANQUE RF 396778/495912 B.S</t>
  </si>
  <si>
    <t>TANQUE SEPTICO COLEMPAQUES  TQ 9000 L</t>
  </si>
  <si>
    <t>TANQUE TRAMPA DE PULPA 95 LTS</t>
  </si>
  <si>
    <t>TANQUE TRAMPA GRASAS 95 LTS</t>
  </si>
  <si>
    <t>TAPA AMAZONAS EXT. DER. PAVCO.</t>
  </si>
  <si>
    <t>TAPA AMAZONAS EXT. IZQ. PAVCO.</t>
  </si>
  <si>
    <t>TAPA AMAZONAS INT. DER. PAVCO</t>
  </si>
  <si>
    <t>TAPA AMAZONAS INT. IZQ. PAVCO</t>
  </si>
  <si>
    <t xml:space="preserve">TAPA DOBLE PARA INTEMPERIE </t>
  </si>
  <si>
    <t>TAPA GALV REDONDA</t>
  </si>
  <si>
    <t>TAPA GALV 2" X 4"</t>
  </si>
  <si>
    <t>TAPA GALV. 4 X 4</t>
  </si>
  <si>
    <t>TAPA GALV 4" X 4"</t>
  </si>
  <si>
    <t>TAPA GAV. REDONDA</t>
  </si>
  <si>
    <t>TAPA INT. DOBLE GENESIS</t>
  </si>
  <si>
    <t>TAPA INT. SENCILLO GENESIS</t>
  </si>
  <si>
    <t>TAPA PLAST. DOBLE NARANJA</t>
  </si>
  <si>
    <t>TAPA PLAST TOMA DOBLE</t>
  </si>
  <si>
    <t>TAPA PLASTICA REDONDA GRIS PROELECT</t>
  </si>
  <si>
    <t>TAPA PLASTICA SCHNEIDER C/SOPORTE 7424</t>
  </si>
  <si>
    <t>TAPA PLASTICA 2 X 4 PVC GRIS PROELEC</t>
  </si>
  <si>
    <t>TAPA P/TRAMPA AQUARIUN</t>
  </si>
  <si>
    <t>TAPA REGISTRO 15 X 15  GRIVAL REF 93703</t>
  </si>
  <si>
    <t>TAPA REGISTRO 15 X 15 PAVCO</t>
  </si>
  <si>
    <t>TAPA REGISTRO 15 X 15 PRONALREJ</t>
  </si>
  <si>
    <t>TAPA REGISTRO 20 X 20 PAVCO</t>
  </si>
  <si>
    <t>TAPA REGISTRO 20 X 20 PRONALREJ</t>
  </si>
  <si>
    <t>TAPA TANQUE COLEMPAQUES 2000 LTS</t>
  </si>
  <si>
    <t>TAPA TANQUE 1000 LTS COLEMPAQUES</t>
  </si>
  <si>
    <t>TAPA TOMA DOBLE GENESIS</t>
  </si>
  <si>
    <t>TAPA TOMA GFCI GENESIS</t>
  </si>
  <si>
    <t>TAPON CAUCHO DE 2"</t>
  </si>
  <si>
    <t>TAPON GALV. H. 1</t>
  </si>
  <si>
    <t>TAPON GALV. H. 1 1/2</t>
  </si>
  <si>
    <t>TAPON GALV. H. 1 1/4</t>
  </si>
  <si>
    <t>TAPON GALV. H. 1/2</t>
  </si>
  <si>
    <t>TAPON GALV. H. 2</t>
  </si>
  <si>
    <t>TAPON GALV. H. 2 1/2</t>
  </si>
  <si>
    <t>TAPON GALV. H. 3</t>
  </si>
  <si>
    <t>TAPON GALV. H. 3/4</t>
  </si>
  <si>
    <t>TAPON GALV. H. 3/8</t>
  </si>
  <si>
    <t>TAPON GALV. H. 4</t>
  </si>
  <si>
    <t>TAPON GALV. M. 1</t>
  </si>
  <si>
    <t>TAPON GALV. M. 1 1/2</t>
  </si>
  <si>
    <t>TAPON GALV. M. 1 1/4</t>
  </si>
  <si>
    <t>TAPON GALV. M. 1/2</t>
  </si>
  <si>
    <t>TAPON GALV. M. 2</t>
  </si>
  <si>
    <t>TAPON GALV. M. 2 1/2</t>
  </si>
  <si>
    <t>TAPON GALV. M. 3</t>
  </si>
  <si>
    <t>TAPON GALV. M. 3/4</t>
  </si>
  <si>
    <t>TAPON GALV. M. 4</t>
  </si>
  <si>
    <t>TAPON HIERRO 2" MACHO</t>
  </si>
  <si>
    <t>TAPON LLENADO 281658 B.S</t>
  </si>
  <si>
    <t>TAPON PR 1/2" ROSC MACHO PTC.</t>
  </si>
  <si>
    <t>TAPON PRUEBA SN 1 1/2 PAVCO.</t>
  </si>
  <si>
    <t>TAPON PRUEBA SN 1 1/2" PTC</t>
  </si>
  <si>
    <t>TAPON PRUEBA SN 1 1/2" TIGRE</t>
  </si>
  <si>
    <t>TAPON PRUEBA SN 2" PAVCO.</t>
  </si>
  <si>
    <t>TAPON PRUEBA SN 2" PTC</t>
  </si>
  <si>
    <t>TAPON PRUEBA SN 2" TIGRE</t>
  </si>
  <si>
    <t>TAPON PRUEBA SN 3" PAVCO</t>
  </si>
  <si>
    <t>TAPON PRUEBA SN 3" PTC</t>
  </si>
  <si>
    <t>TAPON PRUEBA SN 3" TIGRE</t>
  </si>
  <si>
    <t>TAPON PRUEBA SN 4" PAVCO.</t>
  </si>
  <si>
    <t>TAPON PRUEBA SN 4" PTC</t>
  </si>
  <si>
    <t>TAPON PRUEBA SN 4" TIGRE</t>
  </si>
  <si>
    <t>TAPON PRUEBA SN 6" PAVCO</t>
  </si>
  <si>
    <t>TAPON PRUEBA SN 6" TIGRE</t>
  </si>
  <si>
    <t>TAPON ROS. PR 1" PAVCO.</t>
  </si>
  <si>
    <t>TAPON ROS. PR 1" TIGRE</t>
  </si>
  <si>
    <t>TAPON ROS. PR 1 1/2" PAVCO.</t>
  </si>
  <si>
    <t>TAPON ROS. PR 1 1/4" PAVCO.</t>
  </si>
  <si>
    <t>TAPON ROS. PR 1/2" PAVCO.</t>
  </si>
  <si>
    <t>TAPON ROS. PR 1/2" TIGRE</t>
  </si>
  <si>
    <t>TAPON ROS. PR 2" PAVCO.</t>
  </si>
  <si>
    <t>TAPON ROS. PR 2 1/2" PAVCO</t>
  </si>
  <si>
    <t>TAPON ROS. PR 3" PAVCO.</t>
  </si>
  <si>
    <t>TAPON ROS. PR 3/4 PAVCO.</t>
  </si>
  <si>
    <t>TAPON ROS. PR 3/4" TIGRE</t>
  </si>
  <si>
    <t>TAPON ROS. PR 4" PAVCO.</t>
  </si>
  <si>
    <t>TAPON SOL. CPVC  3/4" PAVCO.</t>
  </si>
  <si>
    <t>TAPON SOL. CPVC 1 PAVCO</t>
  </si>
  <si>
    <t>TAPON SOL. CPVC 1/2 PAVCO.</t>
  </si>
  <si>
    <t>TAPON SOLD. PR 1 PAVCO.</t>
  </si>
  <si>
    <t>TAPON SOLD. PR 1" TIGRE</t>
  </si>
  <si>
    <t>TAPON SOLD. PR 1 1/2  PAVCO.</t>
  </si>
  <si>
    <t>TAPON SOLD. PR 1 1/2" TIGRE</t>
  </si>
  <si>
    <t>TAPON SOLD. PR 1 1/4 PAVCO.</t>
  </si>
  <si>
    <t>TAPON SOLD. PR 1/2 PAVCO.</t>
  </si>
  <si>
    <t>TAPON SOLD. PR 1/2" TIGRE</t>
  </si>
  <si>
    <t>TAPON SOLD. PR 2 PAVCO.</t>
  </si>
  <si>
    <t>TAPON SOLD. PR 2" TIGRE</t>
  </si>
  <si>
    <t>TAPON SOLD. PR 2 1/2 PAVCO</t>
  </si>
  <si>
    <t>TAPON SOLD. PR 3 PAVCO</t>
  </si>
  <si>
    <t>TAPON SOLD. PR 3" TIGRE</t>
  </si>
  <si>
    <t>TAPON SOLD. PR 3/4 PAVCO.</t>
  </si>
  <si>
    <t>TAPON SOLD. PR 3/4" TIGRE</t>
  </si>
  <si>
    <t>TAPON SOLD. PR 4 PAVCO</t>
  </si>
  <si>
    <t>TAPON SOLD. PR 6 PAVCO</t>
  </si>
  <si>
    <t>TAPON TF AQUAF PN 10 - 90 MM PAVCO</t>
  </si>
  <si>
    <t>TAPON TF PE 160 MM PN 10 PAVCO</t>
  </si>
  <si>
    <t>TAPON UZ 3" PAVCO</t>
  </si>
  <si>
    <t>TAPON UZ 6" PAVCO</t>
  </si>
  <si>
    <t>TAPON UZ 8" PAVCO</t>
  </si>
  <si>
    <t>TARJETA  ELECT. 220 V HIDROFLO PEDROLLO</t>
  </si>
  <si>
    <t>TARJETA  MANEJADORA</t>
  </si>
  <si>
    <t>TARJETA ELECT. 115V/ P/HIDROFLO PEDROLLO</t>
  </si>
  <si>
    <t>TARRAJA LLANTA</t>
  </si>
  <si>
    <t xml:space="preserve">TAZA CAMPESINA CORONA </t>
  </si>
  <si>
    <t>TECNOLITE L/EXTERIOR HFV-750-V/N BILBAO</t>
  </si>
  <si>
    <t>TECNOLITE LUM TECHO REDONDO PTL-1900/S</t>
  </si>
  <si>
    <t>TEE ACERO 1"</t>
  </si>
  <si>
    <t>TEE ACERO 1" SW</t>
  </si>
  <si>
    <t>TEE ACERO 1 1/2"  SOLDAR</t>
  </si>
  <si>
    <t>TEE ACERO 1/2"</t>
  </si>
  <si>
    <t>TEE ACERO 1/4" X 3000</t>
  </si>
  <si>
    <t>TEE ACERO 2" X 3000 LBS</t>
  </si>
  <si>
    <t>TEE ACERO 3/4"</t>
  </si>
  <si>
    <t>TEE ACERO 3/4 SOLD</t>
  </si>
  <si>
    <t>TEE CAUCHO CODELCA</t>
  </si>
  <si>
    <t>TEE CPVC 1 1/4" PAVCO</t>
  </si>
  <si>
    <t>TEE CPVC 1/2" PAVCO.</t>
  </si>
  <si>
    <t>TEE CPVC 1/2" TIGRE</t>
  </si>
  <si>
    <t>TEE CPVC 3/4" PAVCO.</t>
  </si>
  <si>
    <t>TEE GALV. 1"</t>
  </si>
  <si>
    <t>TEE GALV. 1 1/2"</t>
  </si>
  <si>
    <t>TEE GALV. 1 1/4"</t>
  </si>
  <si>
    <t>TEE GALV. 1/2"</t>
  </si>
  <si>
    <t>TEE GALV. 1/4"</t>
  </si>
  <si>
    <t>TEE GALV. 2"</t>
  </si>
  <si>
    <t>TEE GALV. 2 1/2"</t>
  </si>
  <si>
    <t>TEE GALV. 3"</t>
  </si>
  <si>
    <t>TEE GALV. 3/4"</t>
  </si>
  <si>
    <t>TEE GALV. 3/8"</t>
  </si>
  <si>
    <t>TEE GALV. 4"</t>
  </si>
  <si>
    <t>TEE HIERRO 1" NEGRO</t>
  </si>
  <si>
    <t>TEE HIERRO 1 1/2" NEGRO</t>
  </si>
  <si>
    <t>TEE HIERRO 1/2" NEGRO</t>
  </si>
  <si>
    <t>TEE HIERRO 2" NEGRO</t>
  </si>
  <si>
    <t>TEE HIERRO 3/4" NEGRO</t>
  </si>
  <si>
    <t>TEE NOVAFORT RED 8" X 6" PAVCO 2901526</t>
  </si>
  <si>
    <t>TEE POL. 1"</t>
  </si>
  <si>
    <t>TEE POL. 1" A 1/2" R/CIDA</t>
  </si>
  <si>
    <t>TEE POL. 1 1/2"</t>
  </si>
  <si>
    <t>TEE POL. 1 1/2" A 1" R/CIDA</t>
  </si>
  <si>
    <t>TEE POL. 1/2"</t>
  </si>
  <si>
    <t>TEE POL. 2"</t>
  </si>
  <si>
    <t>TEE POL. 2" A 1/2" R/CIDA</t>
  </si>
  <si>
    <t>TEE POL. 3"</t>
  </si>
  <si>
    <t>TEE POL. 3/4"</t>
  </si>
  <si>
    <t>TEE PR 1" A 1/2" PAVCO.</t>
  </si>
  <si>
    <t>TEE PR 1" A 3/4" PAVCO.</t>
  </si>
  <si>
    <t>TEE PR 1" GERFOR.</t>
  </si>
  <si>
    <t>TEE PR 1" PAVCO.</t>
  </si>
  <si>
    <t>TEE PR 1" TIGRE</t>
  </si>
  <si>
    <t>TEE PR 1 1/2" PAVCO</t>
  </si>
  <si>
    <t>TEE PR 1 1/2" PAVCO.</t>
  </si>
  <si>
    <t>TEE PR 1 1/2" TIGRE</t>
  </si>
  <si>
    <t>TEE PR 1 1/4" PAVCO.</t>
  </si>
  <si>
    <t>TEE PR 1" 90 PAVCO</t>
  </si>
  <si>
    <t>TEE PR 1/2" PAVCO</t>
  </si>
  <si>
    <t>TEE PR 1/2" PAVCO.</t>
  </si>
  <si>
    <t>TEE PR 1/2" PTC.</t>
  </si>
  <si>
    <t>TEE PR 1/2" PVC ROSCADA</t>
  </si>
  <si>
    <t>TEE PR 1/2" TIGRE</t>
  </si>
  <si>
    <t>TEE PR 2" PAVCO</t>
  </si>
  <si>
    <t>TEE PR 2" PAVCO.</t>
  </si>
  <si>
    <t>TEE PR 2" TIGRE</t>
  </si>
  <si>
    <t>TEE PR 2 1/2" PAVCO.</t>
  </si>
  <si>
    <t>TEE PR 2 1/2" TIGRE</t>
  </si>
  <si>
    <t>TEE PR 3" PAVCO</t>
  </si>
  <si>
    <t>TEE PR 3" PAVCO.</t>
  </si>
  <si>
    <t>TEE PR 3" TIGRE</t>
  </si>
  <si>
    <t>TEE PR 3/4" A 1/2" PAVCO.</t>
  </si>
  <si>
    <t>TEE PR 3/4" PAVCO</t>
  </si>
  <si>
    <t>TEE PR 3/4" PAVCO.</t>
  </si>
  <si>
    <t>TEE PR 3/4" PTC.</t>
  </si>
  <si>
    <t>TEE PR 3/4" TIGRE</t>
  </si>
  <si>
    <t>TEE PR 4" PAVCO.</t>
  </si>
  <si>
    <t>TEE PR 6" PAVCO</t>
  </si>
  <si>
    <t>TEE SN DOBLE RED. 2 X 1 1/2 PAVCO</t>
  </si>
  <si>
    <t>TEE SN DOBLE RED. 3 X 2 PAVCO.</t>
  </si>
  <si>
    <t>TEE SN DOBLE RED. 4 X 2 PAVCO.</t>
  </si>
  <si>
    <t>TEE SN DOBLE RED. 4 X 3 PAVCO.</t>
  </si>
  <si>
    <t>TEE SN DOBLE 2" PAVCO.</t>
  </si>
  <si>
    <t>TEE SN DOBLE 3" PAVCO</t>
  </si>
  <si>
    <t>TEE SN DOBLE 4" PAVCO.</t>
  </si>
  <si>
    <t>TEE SN RED 2" X 1 1/2" PAVCO</t>
  </si>
  <si>
    <t>TEE SN RED 3" X 2" PAVCO.</t>
  </si>
  <si>
    <t>TEE SN RED 3" X 2" PTC.</t>
  </si>
  <si>
    <t>TEE SN RED 3" X 2" TIGRE</t>
  </si>
  <si>
    <t>TEE SN RED 4" X 2" PAVCO.</t>
  </si>
  <si>
    <t>TEE SN RED 4" X 2" PTC.</t>
  </si>
  <si>
    <t>TEE SN RED 4" X 3" PAVCO.</t>
  </si>
  <si>
    <t>TEE SN RED 4" X 3" PTC.</t>
  </si>
  <si>
    <t>TEE SN RED 6" X 4" PAVCO.</t>
  </si>
  <si>
    <t>TEE SN 1 1/2" PAVCO.</t>
  </si>
  <si>
    <t>TEE SN 1 1/2" PTC.</t>
  </si>
  <si>
    <t>TEE SN 1 1/2" TIGRE</t>
  </si>
  <si>
    <t>TEE SN 2" PAVCO</t>
  </si>
  <si>
    <t>TEE SN 2" PAVCO.</t>
  </si>
  <si>
    <t>TEE SN 2" PTC.</t>
  </si>
  <si>
    <t>TEE SN 2" TIGRE</t>
  </si>
  <si>
    <t>TEE SN 3" PAVCO</t>
  </si>
  <si>
    <t>TEE SN 3" PAVCO.</t>
  </si>
  <si>
    <t>TEE SN 3" PTC.</t>
  </si>
  <si>
    <t>TEE SN 3" TIGRE</t>
  </si>
  <si>
    <t>TEE SN 4" PAVCO</t>
  </si>
  <si>
    <t>TEE SN 4" PAVCO.</t>
  </si>
  <si>
    <t>TEE SN 4" PTC.</t>
  </si>
  <si>
    <t>TEE SN 4" TIGRE</t>
  </si>
  <si>
    <t>TEE SN 6" PAVCO.</t>
  </si>
  <si>
    <t>TEE SN 8" PAVCO</t>
  </si>
  <si>
    <t>TEE UZ  2 X 2 X 2 PAVCO 2902815</t>
  </si>
  <si>
    <t>TEE UZ RED. 2.1/2" X 2" X 2" PAVCO 29028</t>
  </si>
  <si>
    <t>TEE UZ RED. 2.1/2" X 2.1/2" X 2" PAVCO 2</t>
  </si>
  <si>
    <t>TEE UZ RED. 3" X 2" X 3" PAVCO 2902842</t>
  </si>
  <si>
    <t>TEE UZ RED. 3" X 2.1/2" X 2.1/2" PAVCO 2</t>
  </si>
  <si>
    <t>TEE UZ RED. 4" X 3" X 2" PAVCO 2902867</t>
  </si>
  <si>
    <t>TEE UZ RED. 6" X 3" PAVCO 2903532</t>
  </si>
  <si>
    <t>TEE UZ RED 6" X 4" PAVCO 2903531</t>
  </si>
  <si>
    <t>TEE UZ RED. 8" X 6" PAVCO 2903529</t>
  </si>
  <si>
    <t>TEE UZ 3" PAVCO.</t>
  </si>
  <si>
    <t>TEE UZ 3" X 3" X 3" PAVCO 2902817</t>
  </si>
  <si>
    <t>TEE UZ 4" PAVCO</t>
  </si>
  <si>
    <t>TEE UZ 6" PAVCO</t>
  </si>
  <si>
    <t>TEE UZ 8" PAVCO.</t>
  </si>
  <si>
    <t>TEJA</t>
  </si>
  <si>
    <t>TEJA ARQUIT T/ZOIDAL C 30 X 2.44 ML ACES</t>
  </si>
  <si>
    <t>TEJA ARQUIT T/ZOIDAL C 30 X 3.66 ML ACES</t>
  </si>
  <si>
    <t>TEJA ARQUIT T/ZOIDAL C 30 X 5.0 ML ACESC</t>
  </si>
  <si>
    <t>TEJA ARQUIT T/ZOIDAL C 30 X3.05 ML ACESC</t>
  </si>
  <si>
    <t>TEJA BARRO</t>
  </si>
  <si>
    <t>TEJA BARRO CUADRADA</t>
  </si>
  <si>
    <t>TEJA CAB. ART. ESPAÑOL INF</t>
  </si>
  <si>
    <t>TEJA CAB. ART. ESPAÑOL SUP</t>
  </si>
  <si>
    <t>TEJA CAB. ART INF BARROCA</t>
  </si>
  <si>
    <t>TEJA CAB. ART INF ETERNIT</t>
  </si>
  <si>
    <t>TEJA CAB. ART SUP BARROCA</t>
  </si>
  <si>
    <t>TEJA CAB. ART SUP ETERNIT</t>
  </si>
  <si>
    <t>TEJA CAB. FIJO # 20 COLOR</t>
  </si>
  <si>
    <t>TEJA CAB. FIJO P7 # 20 ETERNIT</t>
  </si>
  <si>
    <t>TEJA CAB. FIJO P7 # 20 PROTEJA</t>
  </si>
  <si>
    <t>TEJA CAB. G20 P 1000</t>
  </si>
  <si>
    <t>TEJA CAB. LIMATESA TERM COLOR</t>
  </si>
  <si>
    <t>TEJA CAB. LIMATEZA BARROCA</t>
  </si>
  <si>
    <t>TEJA CAB. LIMATEZA LIMAHOYA</t>
  </si>
  <si>
    <t>TEJA CAB. LIMATEZA TERMINAL</t>
  </si>
  <si>
    <t>TEJA CAB. LIMATEZA TERMINAL BARROCA</t>
  </si>
  <si>
    <t>TEJA CAB TERMINAL MULTIPLE ESPAÑOLA  1,34</t>
  </si>
  <si>
    <t>TEJA CAB. VENTILACION # 20</t>
  </si>
  <si>
    <t>TEJA CAN. 90 6.00 M</t>
  </si>
  <si>
    <t xml:space="preserve">TEJA ESPAÑOLA 1.34 ML </t>
  </si>
  <si>
    <t>TEJA FLEJE AZUL SIN TRASLAPO CAL 26</t>
  </si>
  <si>
    <t>TEJA MADRILEÑA 1.2 X 0.83 AJOVER</t>
  </si>
  <si>
    <t>TEJA MADRILEÑA 2.2 X 0.83 AJOVER</t>
  </si>
  <si>
    <t>TEJA MASTER 1000 X 3.66 ML CAL28 BLANCO</t>
  </si>
  <si>
    <t>TEJA MASTER 1000 X 5.0 MTS CAL 28 AZUL</t>
  </si>
  <si>
    <t>TEJA MASTER 1000 X 6.00 ML CAL28 AZUL</t>
  </si>
  <si>
    <t>TEJA MASTER 1000 X 6.00 ML CAL28 BLANCO</t>
  </si>
  <si>
    <t>TEJA METALDECK CORPALOSA C-22 1.0 X 6.00 ML CORPACERO</t>
  </si>
  <si>
    <t>TEJA P. ONDULADA # 4 BARROCA ETERNIT</t>
  </si>
  <si>
    <t>TEJA P ONDULADA # 8</t>
  </si>
  <si>
    <t>TEJA P. PLANA 122 X 122 ETERBOAT  1315693</t>
  </si>
  <si>
    <t>TEJA PLASTICA  TECHOLIT X 3,66</t>
  </si>
  <si>
    <t>TEJA PLASTICA AJONIT AZUL N. 4 AJOVER</t>
  </si>
  <si>
    <t>TEJA PLASTICA AJONIT VERDE N. 4 AJOVER</t>
  </si>
  <si>
    <t>TEJA PLASTICA AJONIT VERDE N. 8 AJOVER</t>
  </si>
  <si>
    <t>TEJA PLASTICA COLONIAL 1,97 X 0,72 X 2.3 MM MATHIESEN</t>
  </si>
  <si>
    <t>TEJA POLICARBONATO CRISTAL N. 4 AJOVER</t>
  </si>
  <si>
    <t>TEJA POLICARBONATO CRISTAL N. 6 AJOVER</t>
  </si>
  <si>
    <t>TEJA POLICARBONATO CRISTAL N. 8 AJOVER</t>
  </si>
  <si>
    <t>TEJA POLICARBONATO CRISTAL N. 8 PAVCO</t>
  </si>
  <si>
    <t>TEJA POLICARBONATO GRECA  TRASLUCIDA  N. 10 AJOVER</t>
  </si>
  <si>
    <t>TEJA POLICARBONATO OPAL N. 6 AJOVER</t>
  </si>
  <si>
    <t>TEJA POLICARBONATO OPAL N. 8 AJOVER</t>
  </si>
  <si>
    <t>TEJA POLICARBONATO OPAL N. 8 PAVCO</t>
  </si>
  <si>
    <t>TEJA P7 COLOMBIT PROTEJA # 10</t>
  </si>
  <si>
    <t>TEJA P7 COLOMBIT PROTEJA # 4</t>
  </si>
  <si>
    <t>TEJA P7 COLOMBIT PROTEJA # 6</t>
  </si>
  <si>
    <t>TEJA P7 COLOMBIT PROTEJA # 8</t>
  </si>
  <si>
    <t>TEJA P7 ETERNIT # 10</t>
  </si>
  <si>
    <t>TEJA P7 ETERNIT # 3</t>
  </si>
  <si>
    <t>TEJA P7 ETERNIT # 4</t>
  </si>
  <si>
    <t>TEJA P7 ETERNIT # 6</t>
  </si>
  <si>
    <t>TEJA P7 ETERNIT # 8</t>
  </si>
  <si>
    <t>TEJA TECHOLINE TRADIC. ROJO 2 X 0.95</t>
  </si>
  <si>
    <t>TEJA TECHOLINE TRADIC. VERDE 2 X 0.95</t>
  </si>
  <si>
    <t>TEJA TERMOACUSTIC RESIDENC FOIL/BLANCA 2.44 AJOVER</t>
  </si>
  <si>
    <t>TEJA TERMOACUSTIC RESIDENC FOIL/BLANCA 3.05 AJOVER</t>
  </si>
  <si>
    <t>TEJA TERMOACUSTIC 27 MM A/B 12.00 AJOVER</t>
  </si>
  <si>
    <t>TEJA TERMOACUSTIC 27 MM B/B 12.00 AJOVER</t>
  </si>
  <si>
    <t>TEJA TERMOACUSTIC 27 MM R/B 12.00 AJOVER</t>
  </si>
  <si>
    <t>TEJA TERMOACUSTIC 27 MM R/B 3.66 AJOVER</t>
  </si>
  <si>
    <t>TEJA TERMOACUSTIC 27 MM R/B 6.00 AJOVER</t>
  </si>
  <si>
    <t>TEJA TERMOACUSTIC 27 MM V/B 12.00 AJOVER</t>
  </si>
  <si>
    <t>TEJA TERMOACUSTIC 27 MM V/B 3.0 AJOVER</t>
  </si>
  <si>
    <t>TEJA TERMOACUSTIC 27 MM V/B 3.66 AJOVER</t>
  </si>
  <si>
    <t>TEJA TERMOACUSTIC 27 MM V/B 6.00 AJOVER</t>
  </si>
  <si>
    <t>TEJA UNION CAB. LIMATEZA CERAMICA</t>
  </si>
  <si>
    <t>TEJA UNION CAB. LIMATEZA 20</t>
  </si>
  <si>
    <t>TEJA UNION LIMATESA ESPAÑOLA</t>
  </si>
  <si>
    <t>TELA  ASBESTO 1/8</t>
  </si>
  <si>
    <t>TELA ESTABILIZADA BLANCA 1.90</t>
  </si>
  <si>
    <t>TELA ESTABILIZADA BLANCA 2.10</t>
  </si>
  <si>
    <t>TELA ESTABILIZADA VERDE 1.90</t>
  </si>
  <si>
    <t>TELA ESTABILIZADA VERDE 2 MTS</t>
  </si>
  <si>
    <t>TELA ESTABILIZADA VERDE 2.1 X 1.0 MTS</t>
  </si>
  <si>
    <t>TELA ESTABILIZADA VERDE 2.1 X 2.0 MTS</t>
  </si>
  <si>
    <t>TELA ESTABILIZADA VERDE 2.10 MTS PAVCO</t>
  </si>
  <si>
    <t>TELA ESTABILIZADA VERDE 2.10 X 16.0 MTS</t>
  </si>
  <si>
    <t>TELA ESTABILIZADA VERDE 2.10 X 3.0 MTS</t>
  </si>
  <si>
    <t>TELA ESTABILIZADA VERDE 2.10 X 3.50 MTS</t>
  </si>
  <si>
    <t>TELA ESTABILIZADA VERDE 2.10 X 4.50 MTS</t>
  </si>
  <si>
    <t>TELA ESTABILIZADA VERDE 2.10 X 5.0 MTS</t>
  </si>
  <si>
    <t>TELA ESTABILIZADA VERDE 2.10 X 7.0 MTS</t>
  </si>
  <si>
    <t>TELA ESTABILIZADA VERDE 2.10 X 8.0 MTS</t>
  </si>
  <si>
    <t>TELA POLIETILENO REFOR 2.15 X 150 MTS</t>
  </si>
  <si>
    <t>TELA POLISOMBRA AZUL 35% X 4 MTS AZUL</t>
  </si>
  <si>
    <t>TELA POLISOMBRA NEGRA 80% X 4 MTS</t>
  </si>
  <si>
    <t>TELA POLISOMBRA VERDE 80% X 4 MTS</t>
  </si>
  <si>
    <t>TEMPORIZADOR EBC HQ 78192/TM848-2</t>
  </si>
  <si>
    <t>TENAZA C/FRONTAL 6" INGCO HECP28160</t>
  </si>
  <si>
    <t>TENAZA DE ARMADOR 12 IRWIN 1864065</t>
  </si>
  <si>
    <t>TENAZA PARA AZULEJO 81/2 SURTEK</t>
  </si>
  <si>
    <t>TENSOR  1/2</t>
  </si>
  <si>
    <t>TENSOR  1/4</t>
  </si>
  <si>
    <t>TENSOR  3/16</t>
  </si>
  <si>
    <t>TENSOR  3/4</t>
  </si>
  <si>
    <t>TENSOR  3/8</t>
  </si>
  <si>
    <t>TENSOR  5/16</t>
  </si>
  <si>
    <t>TENSOR  5/8</t>
  </si>
  <si>
    <t>TENSOR PARA CERCA ELECTRICA</t>
  </si>
  <si>
    <t>TENSOR 1</t>
  </si>
  <si>
    <t>TERMINAL CABLE  RJ -11</t>
  </si>
  <si>
    <t>TERMINAL CAFE 1"</t>
  </si>
  <si>
    <t>TERMINAL CAFE 1 1/4"</t>
  </si>
  <si>
    <t>TERMINAL CAFE 1/2</t>
  </si>
  <si>
    <t>TERMINAL CAPUCHON N. 14 NARANJA / AZUL</t>
  </si>
  <si>
    <t>TERMINAL CAPUCHON N.10 ROJO/AMARILLO</t>
  </si>
  <si>
    <t>TERMINAL CAPUCHON N.12 AZUL-NARANJA</t>
  </si>
  <si>
    <t>TERMINAL CONECROR RJ 45</t>
  </si>
  <si>
    <t>TERMINAL CONECTOR FORRO RJ 45</t>
  </si>
  <si>
    <t>TERMINAL CONECTOR JACK RJ 45</t>
  </si>
  <si>
    <t>TERMINAL DE OJO P/PONCHAR 1/0</t>
  </si>
  <si>
    <t>TERMINAL DE OJO 1/0  10-12</t>
  </si>
  <si>
    <t>TERMINAL DE OJO 35 A COBRE</t>
  </si>
  <si>
    <t>TERMINAL DORADA  1 1/4"</t>
  </si>
  <si>
    <t>TERMINAL DORADA 1/2</t>
  </si>
  <si>
    <t>TERMINAL RF C-67-1101 CABLE 6</t>
  </si>
  <si>
    <t>TERMINAL RF VTB-2/24757</t>
  </si>
  <si>
    <t>TERMINAL UNION PONCHAR 1/0</t>
  </si>
  <si>
    <t>TERMINAL VTC 25-6 BARRIL CORTO 4 AWG</t>
  </si>
  <si>
    <t>TERMINAL VTCL 100 BARRIL LARGO 4/0 AWG</t>
  </si>
  <si>
    <t>TERMINAL VTCL 22 BARRIL LARGO 4 AWG</t>
  </si>
  <si>
    <t>TERMINAL VTCL 38 BARRIL LARGO 2 AWG</t>
  </si>
  <si>
    <t>TERMINAL VTCL 60 BARRIL LARGO 1/0</t>
  </si>
  <si>
    <t>TERMINAL VTCL 70 BARRIL LARGO 2/0</t>
  </si>
  <si>
    <t>TERMINAL 150 A  31036  N. 2/0</t>
  </si>
  <si>
    <t>TERMINAL 30032  1/0 3M</t>
  </si>
  <si>
    <t>TERMINAL 55A 30015  N. 6 3M</t>
  </si>
  <si>
    <t>TERMINAL 85A 30019  N. 4 3M</t>
  </si>
  <si>
    <t>TERMO AMERICAN STYLE 15 LTS 4 GL</t>
  </si>
  <si>
    <t>TERMO AMERICAN STYLE 19 LTS  5 GL</t>
  </si>
  <si>
    <t>TERMO DE AGUA 0.5 GL / 2 LTS</t>
  </si>
  <si>
    <t>TERMO IGLO 10 GALONES</t>
  </si>
  <si>
    <t>TERMO IGLOO 5 GL</t>
  </si>
  <si>
    <t>TERMO PINN-CLE 19 LTS</t>
  </si>
  <si>
    <t>TERMO PINN-CLE 40 LTS</t>
  </si>
  <si>
    <t>TERMO PINN-CLE 8 LTS 2 GL</t>
  </si>
  <si>
    <t>TERMO POPOTAMO 44 LTS</t>
  </si>
  <si>
    <t>TERMO POTAMITO 4 LITROS AZUL</t>
  </si>
  <si>
    <t>TERMO RUBERMAID 2 GLN</t>
  </si>
  <si>
    <t>THINNER ACRI/CO POLIURETANO U200</t>
  </si>
  <si>
    <t>THINNER CORRIENTE</t>
  </si>
  <si>
    <t>THINNER CORRIENTE SAPOLIN</t>
  </si>
  <si>
    <t>THINNER P/CO POLIURETANO 210505-21125GL</t>
  </si>
  <si>
    <t>THINNER PINTUCO CTE. RF 121135</t>
  </si>
  <si>
    <t>THINNER PINTUCO P/ EPOXICA RF 21209</t>
  </si>
  <si>
    <t>THINNER PINTUCO P/NITRO 212114 X 5 GL</t>
  </si>
  <si>
    <t>THINNER QUIMICOSTA C/TE</t>
  </si>
  <si>
    <t>TIJERA AVIACION DERECHA HERRAGRO</t>
  </si>
  <si>
    <t>TIJERA AVIACION IZQUIERDA HERRAGRO</t>
  </si>
  <si>
    <t>TIJERA AVIACION MP TOOLS DER.</t>
  </si>
  <si>
    <t>TIJERA AVIACION MP TOOLS IZQ.</t>
  </si>
  <si>
    <t>TIJERA AVIACION STANLEY DER. RF 14564</t>
  </si>
  <si>
    <t>TIJERA AVIACION STANLEY IZQ. RF 14562</t>
  </si>
  <si>
    <t>TIJERA AVIACION STANLEY RECTA RF 14563</t>
  </si>
  <si>
    <t>TIJERA CORD. LAMINA 14</t>
  </si>
  <si>
    <t>TIJERA INALAMBRICA SKIL 2900</t>
  </si>
  <si>
    <t>TIJERA JARDIN GAVILAN 9"</t>
  </si>
  <si>
    <t>TIJERA JARDIN INGCO 8" HPS0308</t>
  </si>
  <si>
    <t>TIJERA JARDIN MANGO NEOPRENO</t>
  </si>
  <si>
    <t>TIJERA JARDIN PESADA INCOLMA</t>
  </si>
  <si>
    <t>TIJERA JARDIN 8" 10208 MANG/NITR HERRAGR</t>
  </si>
  <si>
    <t>TIJERA LAMINA KAOLA 12"</t>
  </si>
  <si>
    <t>TIJERA LAMINA MP TOOLS 12</t>
  </si>
  <si>
    <t>TIJERA LAMINA MP TOOLS 8"</t>
  </si>
  <si>
    <t>TIJERA LAMINA MPTOOLS 10"</t>
  </si>
  <si>
    <t>TIJERA LAMINA 10 FORTE 1139</t>
  </si>
  <si>
    <t>TIJERA LAMINA 10" INGCO HTS0410</t>
  </si>
  <si>
    <t>TIJERA LAMINA 10" STANLEY 14556</t>
  </si>
  <si>
    <t>TIJERA LAMINA 12" INGCO HTS0412</t>
  </si>
  <si>
    <t>TIJERA LAMINA 12 STANLEY 14558</t>
  </si>
  <si>
    <t>TIJERA PRADO INGCO 24,5" HHS6301</t>
  </si>
  <si>
    <t>TIJERA PRADO TOOLCRAFT 19" TC1330</t>
  </si>
  <si>
    <t>TIJERA PRADO 10012 HERRAGRO</t>
  </si>
  <si>
    <t>TIJERA TAPICERO</t>
  </si>
  <si>
    <t>TILOZA</t>
  </si>
  <si>
    <t>TIMBRE CHICHARRA GENESIS BLANCO 7511</t>
  </si>
  <si>
    <t>TIMBRE DINGDONG VERA</t>
  </si>
  <si>
    <t>TIMBRE INDUSTRIAL LESITAL VERA</t>
  </si>
  <si>
    <t>TIMBRE LESITAL VERA</t>
  </si>
  <si>
    <t>TIMBRE MILENIO VERA</t>
  </si>
  <si>
    <t>TIMBRE SUMBADOR GALICA</t>
  </si>
  <si>
    <t>TIMBRE ZUMBADOR LUNARE BLANCO 4081</t>
  </si>
  <si>
    <t>TINTA LIMPIADORA 330 GMS</t>
  </si>
  <si>
    <t>TINTA PENETRANTE 330 GMS</t>
  </si>
  <si>
    <t>TINTA REVELADORA 330 GMS</t>
  </si>
  <si>
    <t>TIZA INDUSTRIAL</t>
  </si>
  <si>
    <t>TOBERAS P/PISTOLA PROCESO MIG X 2 UNDS</t>
  </si>
  <si>
    <t>TOMA  P/T PARA EXTENSION FULGORE FU0414</t>
  </si>
  <si>
    <t>TOMA APPLETON EFSC1752023 20A 125V 2P-3W</t>
  </si>
  <si>
    <t>TOMA BIFASICO 20 AMP CODELCA</t>
  </si>
  <si>
    <t>TOMA CAUCHO CODELCA EXT</t>
  </si>
  <si>
    <t>TOMA CAUCHO CODELCA P/T EXT</t>
  </si>
  <si>
    <t>TOMA CAUCHO CODELCA SEGURIDAD 20 A</t>
  </si>
  <si>
    <t>TOMA COAXIAL + TOMA TEL. AMER. LUM</t>
  </si>
  <si>
    <t>TOMA COAXIAL TV. ABITARE</t>
  </si>
  <si>
    <t>TOMA COAXIAL TV. AMBIA</t>
  </si>
  <si>
    <t>TOMA COAXIAL TV. ARQUEA LUM.</t>
  </si>
  <si>
    <t>TOMA COAXIAL TV BRINK</t>
  </si>
  <si>
    <t>TOMA COAXIAL TV. GALICA LUM.</t>
  </si>
  <si>
    <t>TOMA COAXIAL TV GENESIS BLANCO 7722</t>
  </si>
  <si>
    <t>TOMA COAXIAL TV. LUNARE BLANCO 4111</t>
  </si>
  <si>
    <t>TOMA COAXIAL TV. SICA</t>
  </si>
  <si>
    <t>TOMA DE ENLACE MICROTUBO 4MM</t>
  </si>
  <si>
    <t>TOMA DOBLE GALICA</t>
  </si>
  <si>
    <t>TOMA DOBLE GENESIS GFCI</t>
  </si>
  <si>
    <t>TOMA DOBLE GFCI  LEGRAN</t>
  </si>
  <si>
    <t>TOMA DOBLE GFCI  LUNARE 15BL</t>
  </si>
  <si>
    <t>TOMA DOBLE GFCI BLANCO GENESIS 7552</t>
  </si>
  <si>
    <t>TOMA DOBLE GFCI 20 W</t>
  </si>
  <si>
    <t>TOMA DOBLE HOSPITALARIA</t>
  </si>
  <si>
    <t>TOMA DOBLE HOSPITALARIO</t>
  </si>
  <si>
    <t>TOMA DOBLE HOSPITALARIO  CODELCA</t>
  </si>
  <si>
    <t>TOMA DOBLE HOSPITALARIO NARANJA  HUBBEL</t>
  </si>
  <si>
    <t>TOMA DOBLE LEVINTON ORIG. CON TAPA</t>
  </si>
  <si>
    <t>TOMA DOBLE LUMINEX</t>
  </si>
  <si>
    <t>TOMA DOBLE P/T ABITARE</t>
  </si>
  <si>
    <t>TOMA DOBLE P/T AMBIA</t>
  </si>
  <si>
    <t>TOMA DOBLE P/T ARQUEA</t>
  </si>
  <si>
    <t>TOMA DOBLE P/T BRINK</t>
  </si>
  <si>
    <t>TOMA DOBLE P/T GALICA</t>
  </si>
  <si>
    <t>TOMA DOBLE P/T GALICA2</t>
  </si>
  <si>
    <t>TOMA DOBLE P/T GENESIS BLANCO 7544</t>
  </si>
  <si>
    <t>TOMA DOBLE P/T ILUS SIEMENS</t>
  </si>
  <si>
    <t>TOMA DOBLE P/T LUNARE BLANCO 701A</t>
  </si>
  <si>
    <t>TOMA DOBLE P/T SGDAD LEVINTON</t>
  </si>
  <si>
    <t>TOMA DOBLE P/T SICA</t>
  </si>
  <si>
    <t>TOMA DUPLEX AMERICANA TEL. LUM.</t>
  </si>
  <si>
    <t>TOMA PARA AIRE CHINO C/TAPA</t>
  </si>
  <si>
    <t>TOMA PARA AIRE LEVITON C/TAPA</t>
  </si>
  <si>
    <t>TOMA SENC.  LUMINEX</t>
  </si>
  <si>
    <t>TOMA SENC. S/M AVE</t>
  </si>
  <si>
    <t>TOMA SENC. S/M GLADIA</t>
  </si>
  <si>
    <t>TOMA SENC. S/M LUMINEX</t>
  </si>
  <si>
    <t>TOMA TEL. AMERICANA ABITARE</t>
  </si>
  <si>
    <t>TOMA TEL. AMERICANA DOBLE GALICA</t>
  </si>
  <si>
    <t>TOMA TEL. AMERICANA LUNARE BLANCO 4101</t>
  </si>
  <si>
    <t>TOMA TEL. AMERICANA SENC. AMBIA</t>
  </si>
  <si>
    <t>TOMA TEL AMERICANA SENC. GALICA</t>
  </si>
  <si>
    <t>TOMA TEL. AMERICANA SENC. LUMINEX</t>
  </si>
  <si>
    <t>TOMA TEL. AMERICANA SICA</t>
  </si>
  <si>
    <t>TOMA TEL. AMERICANO BRINK</t>
  </si>
  <si>
    <t>TOMA TEL. AMERICANO GENESIS BLANCO 7720</t>
  </si>
  <si>
    <t>TOMA TEL. C/BIANA + AMER. LUMINEX</t>
  </si>
  <si>
    <t>TOMA TEL. DIGITAL S/M</t>
  </si>
  <si>
    <t>TOMA TEL. DOBLE AMERICANA ABITARE</t>
  </si>
  <si>
    <t>TOMA TEL. LUMINEX</t>
  </si>
  <si>
    <t>TOMA TEL. S/M  AVE</t>
  </si>
  <si>
    <t>TOMA TEL. S/M GLAD. AMER. LUMINEX</t>
  </si>
  <si>
    <t>TOMA TRIFASICO 20 AMP CODELCA</t>
  </si>
  <si>
    <t>TOMA TRIFASICO 50 AMP CODELCA</t>
  </si>
  <si>
    <t>TOMA TRIFASICO 50A S/M</t>
  </si>
  <si>
    <t>TOMA 6 SALIDAS FULGORE FP0149</t>
  </si>
  <si>
    <t>TONER HP 83 A NEGRO</t>
  </si>
  <si>
    <t>TOPE PUERTA MAGNETICO ANTIQUE</t>
  </si>
  <si>
    <t>TOPE PUERTA MAGNETICO CROMO MATE</t>
  </si>
  <si>
    <t>TOPE PUERTA MEDIA LUNA CROMADO</t>
  </si>
  <si>
    <t>TOPE PUERTA MEDIA LUNA DORADO</t>
  </si>
  <si>
    <t>TOPE PUERTA RESORTE</t>
  </si>
  <si>
    <t>TOR.  AVELLANADO INOX 12X50</t>
  </si>
  <si>
    <t>TOR. AUT. 10 X 1 1/2</t>
  </si>
  <si>
    <t>TOR. AUT. 10 X 2</t>
  </si>
  <si>
    <t>TOR. AUT. 10 X 2 1/2</t>
  </si>
  <si>
    <t>TOR. AUT. 10 X 3</t>
  </si>
  <si>
    <t>TOR. AUT. 12 X 1 1/4 HILTI</t>
  </si>
  <si>
    <t>TOR. AUT 6 X 1</t>
  </si>
  <si>
    <t>TOR. AUT. 6 X 1 DRYWALL RF</t>
  </si>
  <si>
    <t>TOR. AUT. 6 X 1 P/MADERA</t>
  </si>
  <si>
    <t>TOR. AUT. 6 X 1 1/2 PBM-S</t>
  </si>
  <si>
    <t>TOR. AUT. 6 X 1 1/4 PBM-S</t>
  </si>
  <si>
    <t>TOR. AUT. 6 X 2 PBMS</t>
  </si>
  <si>
    <t>TOR. AUT. 6 X 3/4</t>
  </si>
  <si>
    <t>TOR. AUT 7 X  7 7/16</t>
  </si>
  <si>
    <t>TOR. AUT. 7 X 7/16 PPHS</t>
  </si>
  <si>
    <t>TOR. AUT. 8 X 1</t>
  </si>
  <si>
    <t>TOR. AUT. 8 X 1 1/2</t>
  </si>
  <si>
    <t>TOR. AUT. 8 X 1 1/4</t>
  </si>
  <si>
    <t>TOR. AUT. 8 X 2</t>
  </si>
  <si>
    <t>TOR. AUT. 8 X 2 1/2</t>
  </si>
  <si>
    <t>TOR. AUT. 8 X 3</t>
  </si>
  <si>
    <t>TOR. BR. C.CUAD.  1/2  -  3/4</t>
  </si>
  <si>
    <t>TOR. BR. C.CUAD.  1/2  - 2</t>
  </si>
  <si>
    <t>TOR. BR. C.CUAD.  1/4  -  3/4</t>
  </si>
  <si>
    <t>TOR. BR. C.CUAD.  1/4  - 1</t>
  </si>
  <si>
    <t>TOR. BR. C.CUAD.  1/4  - 1 1/2</t>
  </si>
  <si>
    <t>TOR. BR. C.RED.  1/2  -  3/4</t>
  </si>
  <si>
    <t>TOR. BR. C.RED.  1/4  -  1/2</t>
  </si>
  <si>
    <t>TOR. BR. C.RED.  1/4  - 2</t>
  </si>
  <si>
    <t>TOR. BR. C.RED.  1/4  - 3 1/2</t>
  </si>
  <si>
    <t>TOR. BR. C.RED.  1/4  - 4</t>
  </si>
  <si>
    <t>TOR. BR. C.RED.  3/4  - 1 1/2</t>
  </si>
  <si>
    <t>TOR. BR. C.RED.  3/8  -  1/2</t>
  </si>
  <si>
    <t>TOR. BR. C.RED.  3/8  -  3/4</t>
  </si>
  <si>
    <t>TOR. BR. C.RED.  3/8  - 2</t>
  </si>
  <si>
    <t>TOR. BR. C.RED.  5/8  - 1</t>
  </si>
  <si>
    <t>TOR. BR. C.RED.  7/16 -  1/2</t>
  </si>
  <si>
    <t>TOR. BR. C.RED.  7/16 -  3/4</t>
  </si>
  <si>
    <t>TOR. BR. C.RED.  7/16 - 1</t>
  </si>
  <si>
    <t>TOR. BR. S.C  1/2  - 1 1/2</t>
  </si>
  <si>
    <t>TOR. BR. S.C  1/2  - 2</t>
  </si>
  <si>
    <t>TOR. BR. S.C  1/2  - 3</t>
  </si>
  <si>
    <t>TOR. BR. S.C  1/4  - 1 1/2</t>
  </si>
  <si>
    <t>TOR. BR. S.C  1/4  - 1 1/4</t>
  </si>
  <si>
    <t>TOR. BR. S.C  1/4  - 2</t>
  </si>
  <si>
    <t>TOR. BR. S.C  3/8  - 2</t>
  </si>
  <si>
    <t>TOR. BR. S.C  3/8 - 3/4</t>
  </si>
  <si>
    <t>TOR. BR. S.C  5/16 - 1</t>
  </si>
  <si>
    <t>TOR. BR. S.C  5/8  - 1 1/2</t>
  </si>
  <si>
    <t>TOR. BR. S.C  7/16 -  1/2</t>
  </si>
  <si>
    <t>TOR. BR. S.C  7/16 - 1</t>
  </si>
  <si>
    <t>TOR. BR. S.C  7/16 - 1 1/2</t>
  </si>
  <si>
    <t>TOR. BR. S.C  7/16 - 2 1/2</t>
  </si>
  <si>
    <t>TOR. BRONCE C.AVELLANA 5/16X2"</t>
  </si>
  <si>
    <t>TOR. C. CAR 1 1/2</t>
  </si>
  <si>
    <t>TOR. C. CAR 3/8 X 5 1/2</t>
  </si>
  <si>
    <t>TOR. C.AVEL.  1/4  - 1</t>
  </si>
  <si>
    <t>TOR. C.AVEL.  1/4  - 2</t>
  </si>
  <si>
    <t>TOR. C.AVEL.  1/4 - 1 1/2</t>
  </si>
  <si>
    <t>TOR. C.AVEL. 1/4 X 1 1/4</t>
  </si>
  <si>
    <t>TOR. C.AVEL. 1/4 X 1 3/4</t>
  </si>
  <si>
    <t>TOR. C.CAR.  1/2  - 1</t>
  </si>
  <si>
    <t>TOR. C.CAR.  1/2  - 1 1/2</t>
  </si>
  <si>
    <t>TOR. C.CAR.  1/2  - 2</t>
  </si>
  <si>
    <t>TOR. C.CAR.  1/2  - 3</t>
  </si>
  <si>
    <t>TOR. C.CAR.  1/2  - 3 1/2</t>
  </si>
  <si>
    <t>TOR. C.CAR.  1/2  - 5</t>
  </si>
  <si>
    <t>TOR. C.CAR.  1/2  - 5 1/2</t>
  </si>
  <si>
    <t>TOR. C.CAR.  1/2  - 6</t>
  </si>
  <si>
    <t>TOR. C.CAR.  1/4  - 1</t>
  </si>
  <si>
    <t>TOR. C.CAR.  1/4  - 1 1/2</t>
  </si>
  <si>
    <t>TOR. C.CAR.  1/4  - 2</t>
  </si>
  <si>
    <t>TOR. C.CAR.  1/4  - 2 1/2</t>
  </si>
  <si>
    <t>TOR. C.CAR.  1/4  - 3</t>
  </si>
  <si>
    <t>TOR. C.CAR.  1/4  - 3 1/2</t>
  </si>
  <si>
    <t>TOR. C.CAR.  1/4  - 4</t>
  </si>
  <si>
    <t>TOR. C.CAR.  1/4  - 4 1/2</t>
  </si>
  <si>
    <t>TOR. C.CAR.  3/8  - 1</t>
  </si>
  <si>
    <t>TOR. C.CAR.  3/8  - 1 1/2</t>
  </si>
  <si>
    <t>TOR. C.CAR.  3/8  - 2</t>
  </si>
  <si>
    <t>TOR. C.CAR.  3/8  - 2 1/2</t>
  </si>
  <si>
    <t>TOR. C.CAR.  3/8  - 3</t>
  </si>
  <si>
    <t>TOR. C.CAR.  3/8  - 5</t>
  </si>
  <si>
    <t>TOR. C.CAR.  3/8  - 5 1/2</t>
  </si>
  <si>
    <t>TOR. C.CAR.  5/16 - 1</t>
  </si>
  <si>
    <t>TOR. C.CAR.  5/16 - 1 1/2</t>
  </si>
  <si>
    <t>TOR. C.CAR.  5/16 - 2 1/2</t>
  </si>
  <si>
    <t>TOR. C.CAR.  5/16 - 3</t>
  </si>
  <si>
    <t>TOR. C.CAR.  5/16 - 3 1/2</t>
  </si>
  <si>
    <t>TOR. C.CAR.  5/16 - 4</t>
  </si>
  <si>
    <t>TOR. C.CAR.  5/16 - 4 1/2</t>
  </si>
  <si>
    <t>TOR. C.CAR.  5/8  - 2 1/2</t>
  </si>
  <si>
    <t>TOR. C.CAR.  5/8  - 3</t>
  </si>
  <si>
    <t>TOR. C.CAR.  5/8  - 4 1/2</t>
  </si>
  <si>
    <t>TOR. C.CAR.  7/16 - 1</t>
  </si>
  <si>
    <t>TOR. C.CAR.  7/16 - 1 1/2</t>
  </si>
  <si>
    <t>TOR. C.CAR.  7/16 - 2 1/2</t>
  </si>
  <si>
    <t>TOR. C.CAR.  7/16 - 3</t>
  </si>
  <si>
    <t>TOR. C.CAR.  7/16 - 3 1/2</t>
  </si>
  <si>
    <t>TOR. C.CAR.  7/16 - 4</t>
  </si>
  <si>
    <t>TOR. C.CAR.  7/16 - 4 1/2</t>
  </si>
  <si>
    <t>TOR. C.CAR.  7/16 - 5</t>
  </si>
  <si>
    <t>TOR. C.CAR.  7/16 - 6</t>
  </si>
  <si>
    <t>TOR. C.CAR.  7/16 - 7</t>
  </si>
  <si>
    <t>TOR. C/H INOX 1/2 X 3</t>
  </si>
  <si>
    <t>TOR. C/H INOX 1/2" X 5"</t>
  </si>
  <si>
    <t>TOR. C.HX.  1/2 -  7</t>
  </si>
  <si>
    <t>TOR. C.HX.  1/2 X 1"</t>
  </si>
  <si>
    <t>TOR. C.HX.  1/2 X 1 1/2"</t>
  </si>
  <si>
    <t>TOR. C.HX.  1/2 X 10"</t>
  </si>
  <si>
    <t>TOR. C.HX.  1/2 X 2"</t>
  </si>
  <si>
    <t>TOR. C.HX.  1/2 X 2 1/2"</t>
  </si>
  <si>
    <t>TOR. C.HX.  1/2 X 3"</t>
  </si>
  <si>
    <t>TOR. C.HX.  1/2 X 3" GALV</t>
  </si>
  <si>
    <t>TOR. C.HX.  1/2 X 3 1/2"</t>
  </si>
  <si>
    <t>TOR. C.HX  1/2 X 3 1/2" GALV</t>
  </si>
  <si>
    <t>TOR. C.HX.  1/2 X 4"</t>
  </si>
  <si>
    <t>TOR. C.HX  1/2 X 4"</t>
  </si>
  <si>
    <t>TOR. C.HX.  1/2 X 4 1/2"</t>
  </si>
  <si>
    <t>TOR. C.HX  1/2 X 4 1/2" GALV</t>
  </si>
  <si>
    <t>TOR. C.HX.  1/2 X 5"</t>
  </si>
  <si>
    <t>TOR. C.HX  1/2 X 5" GALV</t>
  </si>
  <si>
    <t>TOR. C.HX.  1/2 X 5 1/2"</t>
  </si>
  <si>
    <t>TOR. C.HX.  1/2 X 6"</t>
  </si>
  <si>
    <t>TOR. C.HX.  1/4 X 1" GALV</t>
  </si>
  <si>
    <t>TOR. C.HX  1/4 X 1 1/2" GALV</t>
  </si>
  <si>
    <t>TOR. C.HX.  1/4 X 1/2"</t>
  </si>
  <si>
    <t>TOR. C.HX.  1/4 X 2"</t>
  </si>
  <si>
    <t>TOR. C.HX.  1/4 X 2 1/2"</t>
  </si>
  <si>
    <t>TOR. C.HX  1/4 X 2 1/2" GALV</t>
  </si>
  <si>
    <t>TOR. C.HX.  1/4 X 3" GALV</t>
  </si>
  <si>
    <t>TOR. C.HX.  1/4 X 3 1/2"</t>
  </si>
  <si>
    <t>TOR. C.HX.  1/4 X 3/4" GALV</t>
  </si>
  <si>
    <t>TOR. C.HX.  1/4 X 4"</t>
  </si>
  <si>
    <t>TOR. C.HX.  1/4 X 4 1/2"</t>
  </si>
  <si>
    <t>TOR. C.HX.  3/4 X 1"</t>
  </si>
  <si>
    <t>TOR. C.HX.  3/4 X 1 1/2"</t>
  </si>
  <si>
    <t>TOR. C.HX.  3/4 X 2"</t>
  </si>
  <si>
    <t>TOR. C.HX.  3/4 X 2 1/2"</t>
  </si>
  <si>
    <t>TOR. C.HX.  3/4 X 4"</t>
  </si>
  <si>
    <t>TOR. C.HX.  3/4 X 4 1/2"</t>
  </si>
  <si>
    <t>TOR. C.HX.  3/4 X 5"</t>
  </si>
  <si>
    <t>TOR. C.HX.  3/4 X 5 1/2"</t>
  </si>
  <si>
    <t>TOR. C.HX.  3/4 X 8"</t>
  </si>
  <si>
    <t>TOR. C.HX.  3/8 -  5</t>
  </si>
  <si>
    <t>TOR. C.HX.  3/8 -  8</t>
  </si>
  <si>
    <t>TOR. C.HX.  3/8 X 1"</t>
  </si>
  <si>
    <t>TOR. C.HX.  3/8 X 1 1/2"</t>
  </si>
  <si>
    <t>TOR. C.HX  3/8 X 1 1/2" GALV</t>
  </si>
  <si>
    <t>TOR. C.HX.  3/8 X 10"</t>
  </si>
  <si>
    <t>TOR. C.HX.  3/8 X 2"</t>
  </si>
  <si>
    <t>TOR. C.HX  3/8 X 2" GALV</t>
  </si>
  <si>
    <t>TOR. C.HX.  3/8 X 2 1/2"</t>
  </si>
  <si>
    <t>TOR. C.HX  3/8 X 2 1/2" GALV</t>
  </si>
  <si>
    <t>TOR. C.HX.  3/8 X 3" GALV</t>
  </si>
  <si>
    <t xml:space="preserve">TOR. C.HX  3/8 X 3" GALV </t>
  </si>
  <si>
    <t>TOR. C.HX.  3/8 X 3 1/2"</t>
  </si>
  <si>
    <t>TOR. C.HX.  3/8 X 3/4"</t>
  </si>
  <si>
    <t>TOR. C.HX.  3/8 X 4"</t>
  </si>
  <si>
    <t>TOR. C.HX.  3/8 X 4" GALV</t>
  </si>
  <si>
    <t>TOR. C.HX.  3/8 X 4 1/2" GALV</t>
  </si>
  <si>
    <t>TOR. C.HX  3/8 X 5" GALV</t>
  </si>
  <si>
    <t>TOR. C.HX.  3/8 X 5 1/2"</t>
  </si>
  <si>
    <t>TOR. C.HX  3/8 X 5 1/2" GALV</t>
  </si>
  <si>
    <t>TOR. C.HX.  3/8 X 6"</t>
  </si>
  <si>
    <t>TOR. C.HX.  3/8 X 6" GALV</t>
  </si>
  <si>
    <t>TOR. C.HX.  3/8 X 7"</t>
  </si>
  <si>
    <t>TOR. C.HX  3/8 X 8" GALV</t>
  </si>
  <si>
    <t>TOR. C.HX.  3/8 X 9"</t>
  </si>
  <si>
    <t>TOR. C.HX.  5/16 X 1"</t>
  </si>
  <si>
    <t>TOR. C.HX  5/16 X 1" GALV</t>
  </si>
  <si>
    <t>TOR. C.HX.  5/16 X 1 1/2"</t>
  </si>
  <si>
    <t>TOR. C.HX  5/16 X 1 1/2" GALV</t>
  </si>
  <si>
    <t>TOR. C.HX.  5/16 X 1/2"</t>
  </si>
  <si>
    <t>TOR. C.HX.  5/16 X 2" GALV</t>
  </si>
  <si>
    <t>TOR. C.HX.  5/16 X 2 1/2"</t>
  </si>
  <si>
    <t>TOR. C.HX  5/16 X 2 1/2" GALV</t>
  </si>
  <si>
    <t>TOR. C.HX.  5/16 X 3" GALV</t>
  </si>
  <si>
    <t>TOR. C.HX.  5/16 X 3 1/2"</t>
  </si>
  <si>
    <t>TOR. C.HX.  5/16 X 3/4"</t>
  </si>
  <si>
    <t>TOR. C.HX.  5/16 X 4"</t>
  </si>
  <si>
    <t>TOR. C.HX.  5/16 X 4 1/2"</t>
  </si>
  <si>
    <t>TOR. C.HX.  5/16 X 5"</t>
  </si>
  <si>
    <t>TOR. C.HX  5/16 X 5" GALV</t>
  </si>
  <si>
    <t>TOR. C.HX.  5/16 X 5 1/2"</t>
  </si>
  <si>
    <t>TOR. C.HX.  5/16 X 6"</t>
  </si>
  <si>
    <t>TOR. C.HX.  5/8 X 1"</t>
  </si>
  <si>
    <t>TOR. C.HX.  5/8 X 1 1/2"</t>
  </si>
  <si>
    <t>TOR. C.HX.  5/8 X 2"</t>
  </si>
  <si>
    <t>TOR. C.HX  5/8 X 2" GALV</t>
  </si>
  <si>
    <t>TOR. C.HX.  5/8 X 2 1/2"</t>
  </si>
  <si>
    <t>TOR. C.HX.  5/8 X 3"</t>
  </si>
  <si>
    <t>TOR. C.HX.  5/8 X 3 1/2"</t>
  </si>
  <si>
    <t>TOR. C.HX.  5/8 X 4"</t>
  </si>
  <si>
    <t>TOR. C.HX.  5/8 X 4 1/2"</t>
  </si>
  <si>
    <t>TOR. C.HX.  5/8 X 5"</t>
  </si>
  <si>
    <t>TOR. C.HX.  5/8 X 6"</t>
  </si>
  <si>
    <t>TOR. C.HX.  7/16 X 1"</t>
  </si>
  <si>
    <t>TOR. C.HX.  7/16 X 2"</t>
  </si>
  <si>
    <t>TOR. C.HX.  7/16 X 2 1/2"</t>
  </si>
  <si>
    <t>TOR. C.HX.  7/16 X 3 1/2"</t>
  </si>
  <si>
    <t>TOR. C.HX.  7/16 X 4"</t>
  </si>
  <si>
    <t>TOR. C.HX.  7/16 X 4 1/2"</t>
  </si>
  <si>
    <t>TOR. C.HX.  7/16 X 5"</t>
  </si>
  <si>
    <t>TOR. C.HX.  7/8 X 10"</t>
  </si>
  <si>
    <t>TOR. C.HX.  7/8 X 3"</t>
  </si>
  <si>
    <t>TOR. C.HX.  7/8 X 4 1/2"</t>
  </si>
  <si>
    <t>TOR. C.HX.  7/8 X 5"</t>
  </si>
  <si>
    <t>TOR. C.HX.  7/8 X 5 1/2"</t>
  </si>
  <si>
    <t>TOR. C.HX.  7/8 X 6"</t>
  </si>
  <si>
    <t>TOR. C.HX. MM CLASE 8.8 PASO 1.50 10X30</t>
  </si>
  <si>
    <t>TOR. C.HX. MM CLASE 8.8 PASO 1.75 12X30</t>
  </si>
  <si>
    <t>TOR. C.HX. 1 -  7</t>
  </si>
  <si>
    <t>TOR. C.HX. 1 X 1 1/2"</t>
  </si>
  <si>
    <t>TOR. C.HX. 1 X 3 1/2"</t>
  </si>
  <si>
    <t>TOR. C.HX. 1 X 4"</t>
  </si>
  <si>
    <t>TOR. C.HX. 1 X 4 1/2"</t>
  </si>
  <si>
    <t>TOR. C.HX. 1/2 X 3" GALV</t>
  </si>
  <si>
    <t>TOR. C.HX. 3/8 X 4 1/2" GALV</t>
  </si>
  <si>
    <t xml:space="preserve">TOR. ESPARRAGO 5/8 X 18" 4 TUERCA </t>
  </si>
  <si>
    <t>TOR. ESTANTERIA 1/4 - 1/2</t>
  </si>
  <si>
    <t>TOR. ESTUFA  1/4  -  1/2</t>
  </si>
  <si>
    <t>TOR. ESTUFA  1/4  -  3/4</t>
  </si>
  <si>
    <t>TOR. ESTUFA  1/4  - 1</t>
  </si>
  <si>
    <t>TOR. ESTUFA  1/4  - 1 1/2</t>
  </si>
  <si>
    <t>TOR. ESTUFA  1/4  - 2</t>
  </si>
  <si>
    <t>TOR. ESTUFA  1/4  - 2 1/2</t>
  </si>
  <si>
    <t>TOR. ESTUFA  1/4  - 3</t>
  </si>
  <si>
    <t>TOR. ESTUFA  1/8  -  1/2</t>
  </si>
  <si>
    <t>TOR. ESTUFA  1/8  -  3/4</t>
  </si>
  <si>
    <t>TOR. ESTUFA  1/8  - 1</t>
  </si>
  <si>
    <t>TOR. ESTUFA  1/8  - 1 1/2</t>
  </si>
  <si>
    <t>TOR. ESTUFA  1/8  - 2</t>
  </si>
  <si>
    <t>TOR. ESTUFA  3/16 -  1/2</t>
  </si>
  <si>
    <t>TOR. ESTUFA  3/16 -  3/4</t>
  </si>
  <si>
    <t>TOR. ESTUFA  3/16 - 1</t>
  </si>
  <si>
    <t>TOR. ESTUFA  3/16 - 1 1/2</t>
  </si>
  <si>
    <t>TOR. ESTUFA  3/16 - 1 1/4</t>
  </si>
  <si>
    <t>TOR. ESTUFA  3/16 - 2</t>
  </si>
  <si>
    <t>TOR. ESTUFA  3/16 - 2 1/2</t>
  </si>
  <si>
    <t>TOR. ESTUFA  3/16 - 3</t>
  </si>
  <si>
    <t>TOR. ESTUFA  5/32 -  3/4</t>
  </si>
  <si>
    <t>TOR. ESTUFA  5/32 - 1</t>
  </si>
  <si>
    <t>TOR. ESTUFA  5/32 - 1 1/2</t>
  </si>
  <si>
    <t>TOR. ESTUFA  5/32 - 2</t>
  </si>
  <si>
    <t>TOR. ESTUFA  5/32 - 2 1/2</t>
  </si>
  <si>
    <t>TOR. ESTUFA  5/32 - 3</t>
  </si>
  <si>
    <t>TOR. GALV. C.C 5/16 X 2</t>
  </si>
  <si>
    <t>TOR. GALV. C.CAR.  5/16 X 2</t>
  </si>
  <si>
    <t>TOR. GALV. C.CAR 1/4 X 1</t>
  </si>
  <si>
    <t>TOR. GALV. C.CAR 1/4 X 1 1/2</t>
  </si>
  <si>
    <t>TOR. GALV. C.CAR 1/4 X 2 1/2</t>
  </si>
  <si>
    <t>TOR. GALV. C.CAR 5/16 X 1 1/2</t>
  </si>
  <si>
    <t>TOR. GALV. C.CAR 5/16 X 2 1/2</t>
  </si>
  <si>
    <t>TOR. GALV. C.CAR 5/16 X 3</t>
  </si>
  <si>
    <t>TOR. GRADO 5. 1" X 5"</t>
  </si>
  <si>
    <t>TOR. GRADO 5. 1/2  - 1 1/2</t>
  </si>
  <si>
    <t>TOR. GRADO 5. 1/2  - 2</t>
  </si>
  <si>
    <t>TOR. GRADO 5. 1/2  - 2 1/2</t>
  </si>
  <si>
    <t>TOR. GRADO 5. 1/2  - 3</t>
  </si>
  <si>
    <t>TOR. GRADO 5. 1/2  - 3 1/2</t>
  </si>
  <si>
    <t>TOR. GRADO 5. 1/2  - 4</t>
  </si>
  <si>
    <t>TOR. GRADO 5. 1/4  -  5</t>
  </si>
  <si>
    <t>TOR. GRADO 5. 1/4  - 1 1/2</t>
  </si>
  <si>
    <t>TOR. GRADO 5. 1/4  - 2</t>
  </si>
  <si>
    <t>TOR. GRADO 5. 1/4  - 2 1/2</t>
  </si>
  <si>
    <t>TOR. GRADO 5. 1/4  - 3</t>
  </si>
  <si>
    <t>TOR. GRADO 5. 1/4  - 3 1/2</t>
  </si>
  <si>
    <t>TOR. GRADO 5. 1/4  - 4</t>
  </si>
  <si>
    <t>TOR. GRADO 5. 3/4  - 2</t>
  </si>
  <si>
    <t>TOR. GRADO 5. 3/4  - 2 1/2</t>
  </si>
  <si>
    <t>TOR. GRADO 5. 3/4  - 3</t>
  </si>
  <si>
    <t>TOR. GRADO 5. 3/4  - 3 1/2</t>
  </si>
  <si>
    <t>TOR. GRADO 5. 3/4  - 4 C/T</t>
  </si>
  <si>
    <t>TOR. GRADO 5. 3/8  - 1 1/2</t>
  </si>
  <si>
    <t>TOR. GRADO 5. 3/8  - 2</t>
  </si>
  <si>
    <t>TOR. GRADO 5. 3/8  - 3</t>
  </si>
  <si>
    <t>TOR. GRADO 5. 3/8  - 4 1/2</t>
  </si>
  <si>
    <t>TOR. GRADO 5. 5/16 - 3 1/2</t>
  </si>
  <si>
    <t>TOR. GRADO 5. 5/16 - 4</t>
  </si>
  <si>
    <t>TOR. GRADO 5. 5/16 - 4 1/2</t>
  </si>
  <si>
    <t>TOR. GRADO 5. 5/8 - 1</t>
  </si>
  <si>
    <t>TOR. GRADO 5. 5/8 - 1 1/2 C/T</t>
  </si>
  <si>
    <t>TOR. GRADO 5. 5/8 - 2</t>
  </si>
  <si>
    <t>TOR. GRADO 5. 5/8 - 3</t>
  </si>
  <si>
    <t>TOR. GRADO 5. 5/8 - 3 1/2</t>
  </si>
  <si>
    <t>TOR. GRADO 5. 5/8 - 4</t>
  </si>
  <si>
    <t>TOR. GRADO 5. 7/16 - 2 1/2</t>
  </si>
  <si>
    <t>TOR. GRADO 5. 7/16 - 3</t>
  </si>
  <si>
    <t>TOR. GRADO 5. 7/16 - 3 1/2</t>
  </si>
  <si>
    <t>TOR. GRADO 5. 7/16 - 4</t>
  </si>
  <si>
    <t>TOR. GRADO 5. 7/8  - 3</t>
  </si>
  <si>
    <t>TOR. GRADO 5. 9/16 - 2 1/2</t>
  </si>
  <si>
    <t>TOR. GRADO 5. 9/16 - 3</t>
  </si>
  <si>
    <t>TOR. GRADO 5. 9/16 - 3 1/2</t>
  </si>
  <si>
    <t>TOR. GRADO 5. 9/16 - 4</t>
  </si>
  <si>
    <t>TOR. GRADO 5. 9/16 - 4 1/2</t>
  </si>
  <si>
    <t>TOR. GRADO 8 1/2 X 1 1/2"</t>
  </si>
  <si>
    <t>TOR. GRADO 8 1/2 X 2</t>
  </si>
  <si>
    <t>TOR. GRADO 8 1/2 X 2 1/2"</t>
  </si>
  <si>
    <t>TOR. GRADO 8 1/2 X 3 1/2"</t>
  </si>
  <si>
    <t>TOR. GRADO 8 1/4 X 1"</t>
  </si>
  <si>
    <t>TOR. GRADO 8 1/4 X 1 1/2"</t>
  </si>
  <si>
    <t>TOR. GRADO 8 1/4 X 2"</t>
  </si>
  <si>
    <t>TOR. GRADO 8 1/4 X 2 1/2"</t>
  </si>
  <si>
    <t>TOR. GRADO 8 1/4 X 3"</t>
  </si>
  <si>
    <t>TOR. GRADO 8 1/4 X 3/4"</t>
  </si>
  <si>
    <t>TOR. GRADO 8. 3/4 X 1 1/2</t>
  </si>
  <si>
    <t>TOR. GRADO 8 3/4 X 3</t>
  </si>
  <si>
    <t>TOR. GRADO 8 3/4 X 3.1/2"</t>
  </si>
  <si>
    <t>TOR. GRADO 8 3/8 X 1"</t>
  </si>
  <si>
    <t>TOR. GRADO 8 3/8 X 1 1/2"</t>
  </si>
  <si>
    <t>TOR. GRADO 8 3/8 X 2"</t>
  </si>
  <si>
    <t>TOR. GRADO 8 3/8 X 2 1/2"</t>
  </si>
  <si>
    <t>TOR. GRADO 8. 3/8 X 3</t>
  </si>
  <si>
    <t>TOR. GRADO 8 3/8 X 3"</t>
  </si>
  <si>
    <t>TOR. GRADO 8 3/8 X 3 1/2"</t>
  </si>
  <si>
    <t>TOR. GRADO 8 3/8 X 4 1/2</t>
  </si>
  <si>
    <t>TOR. GRADO 8 5/16 X 1"</t>
  </si>
  <si>
    <t>TOR. GRADO 8 5/16 X 1 1/2"</t>
  </si>
  <si>
    <t>TOR. GRADO 8 5/16 X 2"</t>
  </si>
  <si>
    <t>TOR. GRADO 8 5/16 X 2 1/2"</t>
  </si>
  <si>
    <t>TOR. GRADO 8 5/16 X 3"</t>
  </si>
  <si>
    <t>TOR. GRADO 8 5/8 X 1 1/2</t>
  </si>
  <si>
    <t>TOR. GRADO 8 5/8 X 12"</t>
  </si>
  <si>
    <t>TOR. GRADO 8 5/8 X 2"</t>
  </si>
  <si>
    <t>TOR. GRADO 8 5/8 X 2 1/2"</t>
  </si>
  <si>
    <t>TOR. GRADO 8 5/8 X 3"</t>
  </si>
  <si>
    <t>TOR. GRADO 8 5/8 X 3 1/2"</t>
  </si>
  <si>
    <t>TOR. GRADO 8 7/16 X 1 1/2"</t>
  </si>
  <si>
    <t>TOR. GRADO 8 7/16 X 2"</t>
  </si>
  <si>
    <t>TOR. GRADO 8 7/16 X 5</t>
  </si>
  <si>
    <t>TOR. GRADO 8. 7/8 X 2</t>
  </si>
  <si>
    <t>TOR. GRADO 8. 7/8 X 4 1/2</t>
  </si>
  <si>
    <t>TOR. LAM. AVEL. 12 X 1</t>
  </si>
  <si>
    <t>TOR. LAM. AVEL. 6 X 1 PTA BROCA</t>
  </si>
  <si>
    <t>TOR. LAM. AVEL. 8 X 1 1/4  PTA BROCA</t>
  </si>
  <si>
    <t>TOR. LAM. AVEL. 8 X 1 5/8 PTA BROCA</t>
  </si>
  <si>
    <t>TOR. LAM. AVEL. 8 X 1/2</t>
  </si>
  <si>
    <t>TOR. LAM. AVEL. 8 X 1/2 PTA BROCA</t>
  </si>
  <si>
    <t>TOR. LAM. AVEL. 8 X 3/4 PTA BROCA</t>
  </si>
  <si>
    <t>TOR. LAM. 10 - 1 1/2 C.HX PTA BROCA</t>
  </si>
  <si>
    <t>TOR. LAM. 10 X 1 C.HX PTA BROCA</t>
  </si>
  <si>
    <t>TOR. LAM. 8 X 1 PTA BROCA</t>
  </si>
  <si>
    <t>TOR. LAMINA  6 -  1 1/2</t>
  </si>
  <si>
    <t>TOR. LAMINA  6 -  1/2 X 200</t>
  </si>
  <si>
    <t>TOR. LAMINA  6 -  3/4 X 200</t>
  </si>
  <si>
    <t>TOR. LAMINA  6 -  3/8</t>
  </si>
  <si>
    <t>TOR. LAMINA  6 -  5/8</t>
  </si>
  <si>
    <t>TOR. LAMINA  6 - 1 X 200</t>
  </si>
  <si>
    <t>TOR. LAMINA  6 - 1 1/4</t>
  </si>
  <si>
    <t>TOR. LAMINA  8 -  1/2 X 200</t>
  </si>
  <si>
    <t>TOR. LAMINA  8 -  3/4</t>
  </si>
  <si>
    <t>TOR. LAMINA  8 -  3/8</t>
  </si>
  <si>
    <t>TOR. LAMINA  8 -  5/8 X 200</t>
  </si>
  <si>
    <t>TOR. LAMINA  8 - 1 C. AVELLANADA</t>
  </si>
  <si>
    <t>TOR. LAMINA  8 - 1 X 200</t>
  </si>
  <si>
    <t>TOR. LAMINA  8 - 1 1/2</t>
  </si>
  <si>
    <t>TOR. LAMINA  8 - 1 1/2 C. AVELLANADO</t>
  </si>
  <si>
    <t>TOR. LAMINA  8 - 1 1/4</t>
  </si>
  <si>
    <t>TOR. LAMINA  8 - 2</t>
  </si>
  <si>
    <t>TOR. LAMINA  8 - 3</t>
  </si>
  <si>
    <t>TOR. LAMINA 10 -  1/2</t>
  </si>
  <si>
    <t>TOR. LAMINA 10 -  3/4</t>
  </si>
  <si>
    <t>TOR. LAMINA 10 -  3/8</t>
  </si>
  <si>
    <t>TOR. LAMINA 10 -  5/8 X 200</t>
  </si>
  <si>
    <t>TOR. LAMINA 10 - 1 X 200</t>
  </si>
  <si>
    <t>TOR. LAMINA 10 - 1 1/2 X 200</t>
  </si>
  <si>
    <t>TOR. LAMINA 10 - 1 1/4 X 200</t>
  </si>
  <si>
    <t>TOR. LAMINA 10 - 2</t>
  </si>
  <si>
    <t xml:space="preserve">TOR. LAMINA 10 - 3 C. AVELLANADA  </t>
  </si>
  <si>
    <t>TOR. LAMINA 12 -  1/2</t>
  </si>
  <si>
    <t>TOR. LAMINA 12 -  3/4</t>
  </si>
  <si>
    <t>TOR. LAMINA 12 -  5/8</t>
  </si>
  <si>
    <t>TOR. LAMINA 12 - 1</t>
  </si>
  <si>
    <t>TOR. LAMINA 12 - 1 1/2 X 200</t>
  </si>
  <si>
    <t>TOR. LAMINA 12 - 1 1/4 X 200</t>
  </si>
  <si>
    <t>TOR. LAMINA 12 - 2 X 200</t>
  </si>
  <si>
    <t>TOR. LAMINA 12 - 3</t>
  </si>
  <si>
    <t>TOR. LAMINA 14 -  1/2</t>
  </si>
  <si>
    <t>TOR. LAMINA 14 -  3/4</t>
  </si>
  <si>
    <t>TOR. LAMINA 14 -  5/8</t>
  </si>
  <si>
    <t>TOR. LAMINA 14 - 1</t>
  </si>
  <si>
    <t>TOR. LAMINA 14 - 1 1/2</t>
  </si>
  <si>
    <t>TOR. LAMINA 14 - 1 1/4</t>
  </si>
  <si>
    <t>TOR. LAMINA 14 - 2</t>
  </si>
  <si>
    <t>TOR. LAMINA 1/4 X 1 1/2 C.HX</t>
  </si>
  <si>
    <t>TOR. LAMINA 1/4 X 2 C. HX</t>
  </si>
  <si>
    <t>TOR. LAMINA 1/4 X 3/4 C/EXAG.</t>
  </si>
  <si>
    <t>TOR. LENTEJA PTA BROCA 8 X 3/4</t>
  </si>
  <si>
    <t>TOR. LENTEJA PTA BROCA 8 X1/2</t>
  </si>
  <si>
    <t>TOR. MAD. COB.  1/2 - 7</t>
  </si>
  <si>
    <t>TOR. MAD. COB.  3/4 - 6</t>
  </si>
  <si>
    <t>TOR. MAD. COB.  3/4 - 8</t>
  </si>
  <si>
    <t>TOR. MAD. COB.  5/8 - 7</t>
  </si>
  <si>
    <t>TOR. MAD. COB. 1 - 6</t>
  </si>
  <si>
    <t>TOR. MAD. COB. 1 - 7</t>
  </si>
  <si>
    <t>TOR. MAD. COB. 1 - 8 X 144</t>
  </si>
  <si>
    <t>TOR. MAD. COB. 1 - 9</t>
  </si>
  <si>
    <t>TOR. MAD. COB. 1 1/2 -  8</t>
  </si>
  <si>
    <t>TOR. MAD. COB. 1 1/2 -  9</t>
  </si>
  <si>
    <t>TOR. MAD. COB. 1 1/2 - 10</t>
  </si>
  <si>
    <t>TOR. MAD. COB. 1 1/4 -  8 X 144</t>
  </si>
  <si>
    <t>TOR. MAD. COB. 1 1/4 - 10</t>
  </si>
  <si>
    <t>TOR. MAD. COB. 2 - 12</t>
  </si>
  <si>
    <t>TOR. MAD. COB. 2 1/2 - 12</t>
  </si>
  <si>
    <t>TOR. MAD. COB. 3 - 12</t>
  </si>
  <si>
    <t>TOR. MAD. H.  7/8 - 6</t>
  </si>
  <si>
    <t>TOR. MAD. H.  7/8 - 8</t>
  </si>
  <si>
    <t>TOR. MAD. H. 1 -  4</t>
  </si>
  <si>
    <t>TOR. MAD. H. 1 -  5</t>
  </si>
  <si>
    <t>TOR. MAD. H. 1 -  6</t>
  </si>
  <si>
    <t>TOR. MAD. H. 1 -  7</t>
  </si>
  <si>
    <t>TOR. MAD. H. 1 - 10</t>
  </si>
  <si>
    <t>TOR. MAD. H. 1 1/2 - 12</t>
  </si>
  <si>
    <t>TOR. MAD. H. 2 1/2 - 10</t>
  </si>
  <si>
    <t>TOR. MAD. H. 2 1/2 - 12</t>
  </si>
  <si>
    <t>TOR. MAD. H. 3 - 12</t>
  </si>
  <si>
    <t>TOR. R.F.  1/2  - 1</t>
  </si>
  <si>
    <t>TOR. R.F.  1/2  - 4</t>
  </si>
  <si>
    <t>TOR. R.F.  1/2  - 4 1/2</t>
  </si>
  <si>
    <t>TOR. R.F.  1/2  - 5</t>
  </si>
  <si>
    <t>TOR. R.F.  1/2  - 5 1/2</t>
  </si>
  <si>
    <t>TOR. R.F.  1/4  - 1 1/2</t>
  </si>
  <si>
    <t>TOR. R.F.  1/4  - 2</t>
  </si>
  <si>
    <t>TOR. R.F.  1/4  - 2 1/2</t>
  </si>
  <si>
    <t>TOR. R.F.  1/4  - 4</t>
  </si>
  <si>
    <t>TOR. R.F.  1/4  - 6</t>
  </si>
  <si>
    <t>TOR. R.F.  3/4  - 1 1/2</t>
  </si>
  <si>
    <t>TOR. R.F.  3/4  - 2 1/2</t>
  </si>
  <si>
    <t>TOR. R.F.  3/4  - 3 1/2</t>
  </si>
  <si>
    <t>TOR. R.F.  3/4  - 4</t>
  </si>
  <si>
    <t>TOR. R.F.  3/4  - 4 1/2</t>
  </si>
  <si>
    <t>TOR. R.F.  3/4  - 5</t>
  </si>
  <si>
    <t>TOR. R.F.  3/4  - 5 1/2</t>
  </si>
  <si>
    <t>TOR. R.F.  3/4  - 6</t>
  </si>
  <si>
    <t>TOR. R.F.  3/8  - 1 1/2</t>
  </si>
  <si>
    <t>TOR. R.F.  3/8  - 2 C/T</t>
  </si>
  <si>
    <t>TOR. R.F.  3/8  - 2 1/2</t>
  </si>
  <si>
    <t>TOR. R.F.  5/16 - 2</t>
  </si>
  <si>
    <t>TOR. R.F.  5/16 - 2 1/2</t>
  </si>
  <si>
    <t>TOR. R.F.  5/16 - 3</t>
  </si>
  <si>
    <t>TOR. R.F.  5/16 - 3 1/2</t>
  </si>
  <si>
    <t>TOR. R.F.  5/16 - 4</t>
  </si>
  <si>
    <t>TOR. R.F.  5/16 - 5</t>
  </si>
  <si>
    <t>TOR. R.F.  5/16 - 5 1/2</t>
  </si>
  <si>
    <t>TOR. R.F.  5/8  - 1 1/2</t>
  </si>
  <si>
    <t>TOR. R.F.  5/8  - 3</t>
  </si>
  <si>
    <t>TOR. R.F.  5/8  - 4</t>
  </si>
  <si>
    <t>TOR. R.F.  7/16 - 1</t>
  </si>
  <si>
    <t>TOR. R.F.  7/16 - 2</t>
  </si>
  <si>
    <t>TOR. R.F.  7/16 - 2 1/2</t>
  </si>
  <si>
    <t>TOR. R.F.  7/16 - 3</t>
  </si>
  <si>
    <t>TOR. R.F.  7/16 - 3 1/2</t>
  </si>
  <si>
    <t>TOR. R.F.  7/16 - 4</t>
  </si>
  <si>
    <t>TOR. R.F.  7/16 - 4 1/2</t>
  </si>
  <si>
    <t>TOR. R.F.  7/16 - 5 1/2</t>
  </si>
  <si>
    <t>TOR. R.F.  7/8  - 3 1/2</t>
  </si>
  <si>
    <t>TOR. R.F.  7/8  - 4</t>
  </si>
  <si>
    <t>TOR. R.F.  7/8  - 4 1/2</t>
  </si>
  <si>
    <t>TOR. R.F.  7/8  - 5</t>
  </si>
  <si>
    <t>TOR. R.F.  7/8  - 6</t>
  </si>
  <si>
    <t>TOR. R.F.  7/8  - 8</t>
  </si>
  <si>
    <t>TOR. R.F.  9/16 - 1</t>
  </si>
  <si>
    <t>TOR. R.F.  9/16 - 3</t>
  </si>
  <si>
    <t>TOR. R.F.  9/16 - 5</t>
  </si>
  <si>
    <t>TOR. R.F. 1 - 2</t>
  </si>
  <si>
    <t>TOR. R.F. 1 - 2 1/2</t>
  </si>
  <si>
    <t>TOR. R.F. 1 - 3 1/2</t>
  </si>
  <si>
    <t>TOR. R.F. 1 - 4</t>
  </si>
  <si>
    <t>TOR. R.F. 1 - 4 1/2</t>
  </si>
  <si>
    <t>TOR. R.F. 1 - 5</t>
  </si>
  <si>
    <t>TOR. R.F. 1 - 6</t>
  </si>
  <si>
    <t>TOR. SDM FIJADOR ALA CANALETA ETERNIT</t>
  </si>
  <si>
    <t>TOR. SDM FIJADOR ALA 14 X 7/8 ACESCO</t>
  </si>
  <si>
    <t>TOR. SDM FIJADOR CORREA 10 X 3/4 ACESCO</t>
  </si>
  <si>
    <t>TOR. SDM FIJADOR CORREA 10 X 3/4 MEJIA</t>
  </si>
  <si>
    <t>TOR. SDM FIJADOR DE CANALETA ETERNIT</t>
  </si>
  <si>
    <t>TOR. SDM 12 X 1 1/2" C.A MEJIA</t>
  </si>
  <si>
    <t>TOR. SDM 12 X 2" C.A MEJIA</t>
  </si>
  <si>
    <t>TOR. SDM 12 X 3" C.A MEJIA</t>
  </si>
  <si>
    <t>TOR. SDM 12 X 3 1/2</t>
  </si>
  <si>
    <t>TOR. SDM 12 X 3/4" C.A MEJIA</t>
  </si>
  <si>
    <t>TOR. SDM 12 X 4" C.A MEJIA</t>
  </si>
  <si>
    <t>TOR. SDM 14 X 1 1/2" AJOVER</t>
  </si>
  <si>
    <t>TOR. SDM 14 X 1 1/4" AJOVER</t>
  </si>
  <si>
    <t>TOR. TEJA TECHOLINE ROJO P/MADERA</t>
  </si>
  <si>
    <t>TOR. TEJA TECHOLINE ROJO P/METAL</t>
  </si>
  <si>
    <t>TOR. TEJA TECHOLINE VERDE P/MADERA</t>
  </si>
  <si>
    <t>TOR. TEJA TECHOLINE VERDE P/METAL</t>
  </si>
  <si>
    <t>TORNILLO ESTRUCTURALES</t>
  </si>
  <si>
    <t xml:space="preserve">TORNILLOS 15/32 X1 </t>
  </si>
  <si>
    <t>TORNILLOS 6 X 1</t>
  </si>
  <si>
    <t>TOTALIZADOR TIPO INDUS 500</t>
  </si>
  <si>
    <t>TOTALIZADOR TIPO INDUST 350</t>
  </si>
  <si>
    <t>TOTALIZADOR TIPO INDUSTRIAL 500</t>
  </si>
  <si>
    <t xml:space="preserve">TOTALIZADOR 3 X 30 CON MORDAZA </t>
  </si>
  <si>
    <t>TOXEMENT ADERCRIL X 200 KLS 0498</t>
  </si>
  <si>
    <t>TOXEMENT AQUAZERO 5 BLANC X 21 KLS 4693</t>
  </si>
  <si>
    <t>TOXEMENT AQUAZERO 5 BLANC X 4 KLS 4689</t>
  </si>
  <si>
    <t>TOXEMENT AQUAZERO 8 ROJO X 21 KLS 4708</t>
  </si>
  <si>
    <t>TOXEMENT CARBODEC X 3 KLS 0668</t>
  </si>
  <si>
    <t>TOXEMENT CEMENTO MARINO DENSO X 18 KLS 5379</t>
  </si>
  <si>
    <t>TOXEMENT CINTA A-15 VERDE X 30 MTS 0770</t>
  </si>
  <si>
    <t>TOXEMENT CINTA A-22 VERDE X 15 MTS 0771</t>
  </si>
  <si>
    <t>TOXEMENT CURASEAL PF BLANCO X 20 KLS 904</t>
  </si>
  <si>
    <t>TOXEMENT CURASEAL PF ROJO X 16 KLS 0906</t>
  </si>
  <si>
    <t>TOXEMENT CURASEAL PF ROJO X 170 KLS 0907</t>
  </si>
  <si>
    <t>TOXEMENT EPOTOC 1 - 1 X 1.01 KLS 1736</t>
  </si>
  <si>
    <t>TOXEMENT EPOTOC 1 - 1 X 2 KLS 1737</t>
  </si>
  <si>
    <t>TOXEMENT EUCO DURAL 452 GEL X 600 1249</t>
  </si>
  <si>
    <t>TOXEMENT EUCO LATEX X 20 KLS 0506</t>
  </si>
  <si>
    <t>TOXEMENT EUCO LATEX X 4 KLS 0506</t>
  </si>
  <si>
    <t>TOXEMENT EUCOBAR X 190 KLS 0940</t>
  </si>
  <si>
    <t>TOXEMENT EUCOPLUS GRIS KIT X 36 KLS 003440</t>
  </si>
  <si>
    <t>TOXEMENT HARDTOP N.2 X 30 KLS CALIDO 112</t>
  </si>
  <si>
    <t>TOXEMENT HI FLOW GROUT X 30 KLS</t>
  </si>
  <si>
    <t>TOXEMENT ROCKTOP GRIS X 30 KLS 0492</t>
  </si>
  <si>
    <t>TOXEMENT SELLASIL SOPORTE 1/4" (ROLLO 425 ML) 1746</t>
  </si>
  <si>
    <t>TOXEMENT SELLASIL SOPORTE 3/8" ( ROLLO 275 ML) 1187</t>
  </si>
  <si>
    <t>TOXEMENT SELLOTOC GRIS X 25 KLS 1259</t>
  </si>
  <si>
    <t>TOXEMENT TOC 5010 X 3 KLS 0700</t>
  </si>
  <si>
    <t>TOXEMENT VERTICOAT 2 X 30 KLS 1125</t>
  </si>
  <si>
    <t>TOXEMENT VULKEM 116 BLANCO X 300 ML 1205</t>
  </si>
  <si>
    <t>TOXEMENT VULKEM 116 GRIS X 600 CC SALCHICHA</t>
  </si>
  <si>
    <t>TOXEMENT VULKEM 45 SSS X 5 GAL 2887</t>
  </si>
  <si>
    <t>TOXEMENT 1A X 1 KLS 3865</t>
  </si>
  <si>
    <t>TOXEMENT 1A X 2 KLS 0632</t>
  </si>
  <si>
    <t>TOXEMENT 1A X 20 KLS 0634</t>
  </si>
  <si>
    <t>TRAMPA INTEGRAL 4" AGROFER</t>
  </si>
  <si>
    <t>TRAMPA 4" GRICOL C/SIFON</t>
  </si>
  <si>
    <t>TRAMPA 4" GRIVAL 93513 C/SIFON</t>
  </si>
  <si>
    <t>TRAMPA 4" GRIVAL 93517</t>
  </si>
  <si>
    <t>TRAMPA 4" GRIVAL 93726 C/SOSCO</t>
  </si>
  <si>
    <t>TRAMPA 4" PLASTICA 2903167 PAVCO</t>
  </si>
  <si>
    <t>TRANSFORMADOR  25 KW C/PLETO</t>
  </si>
  <si>
    <t>TRANSFORMADOR  50 KW</t>
  </si>
  <si>
    <t>TRANSPORTE V/DUPAR - SAN JOSE DE ORIENTE</t>
  </si>
  <si>
    <t>TRAPICHE N§ 22 PENAGOS</t>
  </si>
  <si>
    <t>TRAPO LIMPION</t>
  </si>
  <si>
    <t>TRIPLE 15</t>
  </si>
  <si>
    <t>TRITURADOR PICADOR DPM JUNIOR</t>
  </si>
  <si>
    <t>TRITURADOR PICADOR TP-32B C/B</t>
  </si>
  <si>
    <t>TRONZADORA B&amp;D 14" S2001-B3</t>
  </si>
  <si>
    <t>TRONZADORA DISCOVER 14 RF4723</t>
  </si>
  <si>
    <t>TRONZADORA DW D28730 14"  + PULIDORA 4010</t>
  </si>
  <si>
    <t>TRONZADORA INGCO 14" UCIS35538</t>
  </si>
  <si>
    <t>TRONZADORA MAKITA 14" 2000 W 2414NBX</t>
  </si>
  <si>
    <t>TRONZADORA MAKITA 14" 2200 W LW1401X</t>
  </si>
  <si>
    <t>TUBO  CONCRETO  36" X 1 ML</t>
  </si>
  <si>
    <t>TUBO A/CALIENTE  3/4 X 3ML PAVCO</t>
  </si>
  <si>
    <t>TUBO A/CALIENTE 1" X 3 ML PAVCO</t>
  </si>
  <si>
    <t>TUBO A/CALIENTE 1/2" X 3 ML PAVCO.</t>
  </si>
  <si>
    <t>TUBO A/CALIENTE 1/2 X 3 ML TIGRE</t>
  </si>
  <si>
    <t>TUBO A/CALIENTE 3/4 X 3 ML TIGRE</t>
  </si>
  <si>
    <t>TUBO ACERO INOX  2" X 6ML</t>
  </si>
  <si>
    <t>TUBO ACERO SCH 40 4" X 6 ML</t>
  </si>
  <si>
    <t>TUBO A/CS C40 1 1/2 " X 6 ML</t>
  </si>
  <si>
    <t>TUBO A/CS SCH 40 1 1/4" X 6 ML</t>
  </si>
  <si>
    <t>TUBO A/CS SCH 40 3" X 6 ML</t>
  </si>
  <si>
    <t>TUBO A/CS SCH 40 6" X 6 ML</t>
  </si>
  <si>
    <t>TUBO A/CS SCH-40  1" X 6 ML</t>
  </si>
  <si>
    <t>TUBO A/CS SCH-40 2" X 6 ML</t>
  </si>
  <si>
    <t>TUBO A/CS SCH-40 3/4" X 6 ML</t>
  </si>
  <si>
    <t>TUBO A/CSH 40 2 1/2 X 6ML</t>
  </si>
  <si>
    <t>TUBO AGUA NEGRA C 2.0 1 1/4" X 6 ML CAL 14</t>
  </si>
  <si>
    <t>TUBO AGUA NEGRA C 2.0 1/2  X 6ML CAL 14</t>
  </si>
  <si>
    <t>TUBO AGUA NEGRA CAL 14  3" X 6 ML</t>
  </si>
  <si>
    <t>TUBO AGUA NEGRA CAL 14 4"X 6MTRS</t>
  </si>
  <si>
    <t>TUBO AGUA NEGRA CAL 2.0 2" X 6 ML CAL 14</t>
  </si>
  <si>
    <t>TUBO AGUA NEGRA C-2.0 1" X 6 ML CAL 14</t>
  </si>
  <si>
    <t>TUBO AGUA NEGRA C-2.0 11/2" X 6 ML CAL 14</t>
  </si>
  <si>
    <t>TUBO AGUA NEGRA C2.0 2 1/2" X 6 ML CAL 14</t>
  </si>
  <si>
    <t>TUBO AGUA NEGRA C-2.0 3/4" X 6 ML CAL 14</t>
  </si>
  <si>
    <t>TUBO A/INOX  1 1/2" K 18</t>
  </si>
  <si>
    <t>TUBO A/INOX 304  SCH 40 1/2</t>
  </si>
  <si>
    <t>TUBO A/INOX 3/4" K 18</t>
  </si>
  <si>
    <t>TUBO AL. CORR. 1" DORADO</t>
  </si>
  <si>
    <t>TUBO AL. CORR. 1 1/4"</t>
  </si>
  <si>
    <t>TUBO AL. CORR. 1/2"</t>
  </si>
  <si>
    <t>TUBO AL. CUAD.  7/8"</t>
  </si>
  <si>
    <t>TUBO AL. RED.  1/2"</t>
  </si>
  <si>
    <t xml:space="preserve">TUBO AL. RED.  3/8" </t>
  </si>
  <si>
    <t xml:space="preserve">TUBO AL. RED.  5/8" </t>
  </si>
  <si>
    <t>TUBO AL. RED. 1"</t>
  </si>
  <si>
    <t>TUBO AL. RED. 3/4"</t>
  </si>
  <si>
    <t>TUBO ALC.  4" X 6 ML NOVAFORT PAVCO</t>
  </si>
  <si>
    <t>TUBO ALC.  6" X 6 ML GERFOR</t>
  </si>
  <si>
    <t>TUBO ALC.  6" X 6 ML NOVAFORT PAVCO</t>
  </si>
  <si>
    <t>TUBO ALC.  8" X 6 ML NOVAFORT PAVCO</t>
  </si>
  <si>
    <t>TUBO ALC. 10" X 6 ML NOVAFORT PAVCO</t>
  </si>
  <si>
    <t>TUBO ALC. 12" X 6 ML NOVAFORT PAVCO</t>
  </si>
  <si>
    <t>TUBO ALC. 14" X 6 ML NOVAFORT PAVCO</t>
  </si>
  <si>
    <t>TUBO ALC. 16" X 6 ML NOVAFORT PAVCO</t>
  </si>
  <si>
    <t>TUBO ALC. 18" X 6 ML NOVAFORT PAVCO</t>
  </si>
  <si>
    <t>TUBO ALC. 20" X 6 ML NOVAFORT PAVCO</t>
  </si>
  <si>
    <t>TUBO ALC. 24" X 6.5 ML NOVAFORT PAVCO</t>
  </si>
  <si>
    <t>TUBO ALC. 27" X 6.5 ML NOVAFORT PAVCO</t>
  </si>
  <si>
    <t>TUBO ALC. 30" X 6.5 ML NOVAFORT PAVCO</t>
  </si>
  <si>
    <t>TUBO ALC. 33" X 6.5 ML NOVAFORT PAVCO</t>
  </si>
  <si>
    <t>TUBO ALC. 39" X 6 ML NOVAFORT PAVCO</t>
  </si>
  <si>
    <t>TUBO A/LLUVIAS 1 1/2" TIGRE</t>
  </si>
  <si>
    <t>TUBO A/LLUVIAS 1 1/2" X 6 ML PAVCO</t>
  </si>
  <si>
    <t>TUBO A/LLUVIAS 2" TIGRE</t>
  </si>
  <si>
    <t>TUBO A/LLUVIAS 2" X 6 ML PAVCO</t>
  </si>
  <si>
    <t>TUBO A/LLUVIAS 3" TIGRE</t>
  </si>
  <si>
    <t>TUBO A/LLUVIAS 3" X 6 ML PAVCO</t>
  </si>
  <si>
    <t>TUBO A/LLUVIAS 4" TIGRE</t>
  </si>
  <si>
    <t>TUBO A/LLUVIAS 4" X 6 ML PAVCO</t>
  </si>
  <si>
    <t>TUBO COBRE  1/2</t>
  </si>
  <si>
    <t>TUBO COBRE  1/4</t>
  </si>
  <si>
    <t>TUBO COBRE  1/8</t>
  </si>
  <si>
    <t>TUBO COBRE  3/16</t>
  </si>
  <si>
    <t>TUBO COBRE  3/8</t>
  </si>
  <si>
    <t>TUBO COBRE  5/16</t>
  </si>
  <si>
    <t>TUBO COBRE  5/8</t>
  </si>
  <si>
    <t>TUBO CONCRETO  24" X 1ML</t>
  </si>
  <si>
    <t>TUBO COND 1 X 3 ML</t>
  </si>
  <si>
    <t>TUBO COND. 1" X 3 ML GALV.</t>
  </si>
  <si>
    <t>TUBO COND. 1" X 3 ML GALV. EMT.</t>
  </si>
  <si>
    <t>TUBO COND. 1" X 3 ML PAVCO.</t>
  </si>
  <si>
    <t>TUBO COND. 1" X 3 ML PTC.</t>
  </si>
  <si>
    <t>TUBO COND. 1" X 3 ML SCH 40 PAVCO</t>
  </si>
  <si>
    <t>TUBO COND. 1" X 3 ML TIGRE</t>
  </si>
  <si>
    <t>TUBO COND. 1 1/2 " X 3 ML GALV. EMT.</t>
  </si>
  <si>
    <t>TUBO COND. 1 1/2" X 3 ML GALV.</t>
  </si>
  <si>
    <t>TUBO COND. 1 1/2" X 3 ML PAVCO.</t>
  </si>
  <si>
    <t>TUBO COND. 1 1/2" X 3 ML PTC.</t>
  </si>
  <si>
    <t>TUBO COND. 1 1/4" ML GALV. EMT.</t>
  </si>
  <si>
    <t>TUBO COND. 1 1/4" X 3 ML GALV.</t>
  </si>
  <si>
    <t>TUBO COND. 1 1/4" X 3 ML HIERRO.</t>
  </si>
  <si>
    <t>TUBO COND. 1 1/4" X 3 ML PAVCO.</t>
  </si>
  <si>
    <t>TUBO COND. 1/2 X 3 ML</t>
  </si>
  <si>
    <t>TUBO COND. 1/2" X 3 ML GALV.</t>
  </si>
  <si>
    <t>TUBO COND. 1/2" X 3 ML GALV. EMT. COLMENA</t>
  </si>
  <si>
    <t>TUBO COND. 1/2" X 3 ML PAVCO.</t>
  </si>
  <si>
    <t>TUBO COND. 1/2" X 3 ML PTC.</t>
  </si>
  <si>
    <t>TUBO COND. 1/2" X 3 ML PVC. LIVIANO.</t>
  </si>
  <si>
    <t>TUBO COND. 1/2" X 3 ML SCH 40 PAVCO</t>
  </si>
  <si>
    <t>TUBO COND. 1/2" X 3 ML SCH 40 TIGRE</t>
  </si>
  <si>
    <t>TUBO COND. 1/2" X 3 ML TIGRE</t>
  </si>
  <si>
    <t>TUBO COND. 2" X 3 ML GALV.</t>
  </si>
  <si>
    <t>TUBO COND. 2" X 3 ML GALV. EMT.</t>
  </si>
  <si>
    <t>TUBO COND. 2" X 3 ML PAVCO.</t>
  </si>
  <si>
    <t>TUBO COND. 2" X 3 ML PAVCO DB</t>
  </si>
  <si>
    <t>TUBO COND. 2" X 3 ML SCH 40 PAVCO</t>
  </si>
  <si>
    <t>TUBO COND. 2" X 3 ML TIGRE</t>
  </si>
  <si>
    <t>TUBO COND. 3" X 3 ML GALV.</t>
  </si>
  <si>
    <t>TUBO COND. 3" X 3 ML PAVCO DB</t>
  </si>
  <si>
    <t>TUBO COND. 3" X 3ML EMT</t>
  </si>
  <si>
    <t>TUBO COND. 3" X 6 ML PAVCO DB</t>
  </si>
  <si>
    <t>TUBO COND. 3" X 6 ML TDP CORRUG PAVCO</t>
  </si>
  <si>
    <t xml:space="preserve">TUBO COND. 3/4" X 3 ML. EMT. </t>
  </si>
  <si>
    <t>TUBO COND. 3/4" X 3 ML GALV.</t>
  </si>
  <si>
    <t>TUBO COND. 3/4" X 3 ML PAVCO.</t>
  </si>
  <si>
    <t>TUBO COND. 3/4" X 3 ML PTC.</t>
  </si>
  <si>
    <t>TUBO COND. 3/4" X 3 ML SCH 40 PAVCO.</t>
  </si>
  <si>
    <t>TUBO COND. 3/4" X 3 ML SCH 40 TIGRE</t>
  </si>
  <si>
    <t>TUBO COND. 3/4" X 3 ML TIGRE</t>
  </si>
  <si>
    <t>TUBO COND. 4" X 6 ML PAVCO DB</t>
  </si>
  <si>
    <t>TUBO COND. 4" X 6 ML TDP CORRUG PAVCO</t>
  </si>
  <si>
    <t>TUBO COND. 6" X 6 ML TDP CORRUG PAVCO</t>
  </si>
  <si>
    <t>TUBO CONDUIT IMC GALV 4"</t>
  </si>
  <si>
    <t>TUBO CONDUIT 1/2</t>
  </si>
  <si>
    <t>TUBO CORRUG DRENAJE C/FILTRO 160 MM PAVC</t>
  </si>
  <si>
    <t>TUBO CORRUG DRENAJE S/FILTRO 100MM PAVC</t>
  </si>
  <si>
    <t>TUBO CORRUG DRENAJE S/FILTRO 160 MM PAVC</t>
  </si>
  <si>
    <t>TUBO CORRUG DRENAJE S/FILTRO 200 MM PAVC</t>
  </si>
  <si>
    <t>TUBO CORRUG DRENAJE S/FILTRO 65 MM PAVCO</t>
  </si>
  <si>
    <t>TUBO DUCTO TELEFONICO 3" X 6 ML PAVCO EB</t>
  </si>
  <si>
    <t>TUBO DUCTO TELEFONICO 4" X 6 ML PAVCO EB</t>
  </si>
  <si>
    <t>TUBO E/NIT  6" X 20 X 4 ML</t>
  </si>
  <si>
    <t>TUBO ESTRUC. 127MM X127MMX4.5 MMX 6ML</t>
  </si>
  <si>
    <t>TUBO ESTRUCTURAL  3" X 6ML  C 3.0MM</t>
  </si>
  <si>
    <t>TUBO ESTRUCTURAL 100 X 100 C 2.0MM X 6ML</t>
  </si>
  <si>
    <t>TUBO ESTRUCTURAL 100X100 K-14</t>
  </si>
  <si>
    <t>TUBO ESTRUCTURAL 25X25 2MM X 6MTRS</t>
  </si>
  <si>
    <t>TUBO ESTRUCTURAL 4"X 2" C- 14</t>
  </si>
  <si>
    <t>TUBO ESTRUCT.40X 40X C 2.5MM X 6ML</t>
  </si>
  <si>
    <t>TUBO GALV. LIVIANO 1 1/2" X 6 ML CAL 16</t>
  </si>
  <si>
    <t>TUBO GALV. LIVIANO 2" X 6 ML CAL16</t>
  </si>
  <si>
    <t>TUBO GALV. LIVIANO 3" X 6 ML CAL 14</t>
  </si>
  <si>
    <t>TUBO GALV. 1" TIPO PESADO  TUBO 5,8 MTS</t>
  </si>
  <si>
    <t>TUBO GALV. 1 1/2" TIPO PESADO  TUBO 5,8 MTS</t>
  </si>
  <si>
    <t>TUBO GALV. 1 1/4" TIPO PESADO E = 2.9 MM</t>
  </si>
  <si>
    <t>TUBO GALV. 1/2" TIPO PESADO  TUBO 5,8 MTS</t>
  </si>
  <si>
    <t xml:space="preserve">TUBO GALV. 2" TIPO PESADO TUBO  5,8 MTS </t>
  </si>
  <si>
    <t>TUBO GALV. 2 1/2" TIPO PESADO E = 2.9 MM</t>
  </si>
  <si>
    <t>TUBO GALV. 3" TIPO PESADO  TUBO 5,8 MTS</t>
  </si>
  <si>
    <t>TUBO GALV. 3/4" TIPO PESADO  TUBO 5,8 MTS</t>
  </si>
  <si>
    <t>TUBO GALV. 4" TIPO PESADO E = 2.9 MM</t>
  </si>
  <si>
    <t>TUBO LAM CUAD 1" X 6 ML CAL 16</t>
  </si>
  <si>
    <t>TUBO LAM CUAD 1" X 6 ML CAL 18</t>
  </si>
  <si>
    <t>TUBO LAM CUAD 1" X 6 ML CAL 20</t>
  </si>
  <si>
    <t>TUBO LAM CUAD 1 1/2" X 6 ML CAL 16</t>
  </si>
  <si>
    <t>TUBO LAM CUAD 1 1/2" X 6 ML CAL 18</t>
  </si>
  <si>
    <t>TUBO LAM CUAD 1 1/2" X 6 ML CAL 20</t>
  </si>
  <si>
    <t>TUBO LAM CUAD 2" X 6 ML CAL 18</t>
  </si>
  <si>
    <t>TUBO LAM CUAD 3/4" X 6 ML CAL 18</t>
  </si>
  <si>
    <t>TUBO LAM CUAD 3/4" X 6 ML CAL 20</t>
  </si>
  <si>
    <t>TUBO LAM CUAD 40 X 40  X 6ML CAL 16</t>
  </si>
  <si>
    <t>TUBO LAM RECT 2 X 1 X 6 ML CAL 18</t>
  </si>
  <si>
    <t>TUBO LAM RECT 2 X 1 X 6 ML CAL 20</t>
  </si>
  <si>
    <t>TUBO LAM. RECT. 2.MM  4 X 2 X 6 ML</t>
  </si>
  <si>
    <t>TUBO LAM RECT 3 X 1 1/2 X 6 ML C 18</t>
  </si>
  <si>
    <t>TUBO LAM RECT 3 X 1 1/2 X 6 ML CAL 16</t>
  </si>
  <si>
    <t>TUBO LAM RECT 3 X 1 1/2 X 6ML CAL 14 (40X80X2.0 MM)</t>
  </si>
  <si>
    <t>TUBO LAM RECT 3/4 X 1 1/2 X 6 ML CAL 16</t>
  </si>
  <si>
    <t>TUBO LAM RECT 40 X 80 X 2.0 MM</t>
  </si>
  <si>
    <t>TUBO LAM RED 1" X 6 ML CAL 18</t>
  </si>
  <si>
    <t>TUBO LAM RED 1" X 6 ML CAL 20</t>
  </si>
  <si>
    <t>TUBO LAM RED 1 1/2" X 6 ML CAL 20</t>
  </si>
  <si>
    <t>TUBO LAM RED 3/4" X 6 ML CAL 18</t>
  </si>
  <si>
    <t>TUBO LAM RED 3/4" X 6 ML CAL 20</t>
  </si>
  <si>
    <t>TUBO PEAD AQUAF PN16 PE 100-160 MM PAVCO</t>
  </si>
  <si>
    <t>TUBO PR 1" RDE 13.5 TIGRE</t>
  </si>
  <si>
    <t>TUBO PR 1" RDE 21 PAVCO</t>
  </si>
  <si>
    <t>TUBO PR 1" RDE 21 TIGRE</t>
  </si>
  <si>
    <t>TUBO PR 1" X 6 ML RDE 13.5 PAVCO</t>
  </si>
  <si>
    <t>TUBO PR 1" X 6 ML RDE 21 PAVCO.</t>
  </si>
  <si>
    <t>TUBO PR 1" X 6 MTS RDE 21</t>
  </si>
  <si>
    <t>TUBO PR 1 1/2" RDE 21 PAVCO</t>
  </si>
  <si>
    <t>TUBO PR 1 1/2" RDE 21 TIGRE</t>
  </si>
  <si>
    <t>TUBO PR 1 1/2" X 6 ML RDE 21 PAVCO</t>
  </si>
  <si>
    <t>TUBO PR 1 1/2" X 6 ML RDE 26 RIEGO PAVCO</t>
  </si>
  <si>
    <t>TUBO PR 1 1/4" RDE 21 PAVCO</t>
  </si>
  <si>
    <t>TUBO PR 1 1/4" RDE 21 TIGRE</t>
  </si>
  <si>
    <t>TUBO PR 1 1/4" X 6 ML RDE 21 PAVCO.</t>
  </si>
  <si>
    <t>TUBO PR 1 1/4" X 6 MTS RDE 21</t>
  </si>
  <si>
    <t>TUBO PR 10" X 6 BIAXIA 160 RDE 26 PAVCO</t>
  </si>
  <si>
    <t>TUBO PR 10" X 6 BIAXIA 200 RDE 21 PAVCO</t>
  </si>
  <si>
    <t>TUBO PR 10" X 6 ML RDE 41 UZ PAVCO</t>
  </si>
  <si>
    <t>TUBO PR 1/2" RDE 13.5 PAVCO.</t>
  </si>
  <si>
    <t>TUBO PR 1/2" RDE 13.5 PTC.</t>
  </si>
  <si>
    <t>TUBO PR 1/2" RDE 13,5 TIGRE</t>
  </si>
  <si>
    <t>TUBO PR 1/2" RDE 9 TIGRE</t>
  </si>
  <si>
    <t>TUBO PR 12" X 6 BIAXIA 160 RDE 26 PAVCO</t>
  </si>
  <si>
    <t>TUBO PR 12" X 6 BIAXIAL 200 RDE 21 PAVCO</t>
  </si>
  <si>
    <t>TUBO PR 1/2" X 6 ML RDE 13.5 PAVCO.</t>
  </si>
  <si>
    <t>TUBO PR 12" X 6 ML RDE 32,5 UZ PAVCO</t>
  </si>
  <si>
    <t>TUBO PR 1/2" X 6 ML RDE 9 PAVCO</t>
  </si>
  <si>
    <t>TUBO PR 16" X 6 BIAXIA PR 200 RDE 21</t>
  </si>
  <si>
    <t>TUBO PR 2" RDE 21 PAVCO.</t>
  </si>
  <si>
    <t>TUBO PR 2" RDE 21 TIGRE</t>
  </si>
  <si>
    <t>TUBO PR 2" RDE 26  PAVCO</t>
  </si>
  <si>
    <t>TUBO PR 2" X 6 ML RDE 21 PAVCO</t>
  </si>
  <si>
    <t>TUBO PR 2" X 6 ML RDE 21 UZ PAVCO.</t>
  </si>
  <si>
    <t>TUBO PR 2" X 6 ML RDE 26 PAVCO</t>
  </si>
  <si>
    <t>TUBO PR 2" X 6 ML RDE 26 UZ PAVCO</t>
  </si>
  <si>
    <t>TUBO PR 2" X 6 ML RDE 32.5 AGR UZ PAVCO</t>
  </si>
  <si>
    <t>TUBO PR 2" X 6 ML RDE 41 AGR UZ PAVCO.</t>
  </si>
  <si>
    <t>TUBO PR 2 1/2" RDE 21 PAVCO.</t>
  </si>
  <si>
    <t>TUBO PR 2 1/2" X 6 ML RDE 21 PAVCO</t>
  </si>
  <si>
    <t>TUBO PR 2 1/2" X 6 ML RDE 21 UZ PAVCO</t>
  </si>
  <si>
    <t>TUBO PR 3" RDE 21 PAVCO.</t>
  </si>
  <si>
    <t>TUBO PR 3" X 6 ML BIAXIA 160 RDE 26 PAVCO</t>
  </si>
  <si>
    <t>TUBO PR 3" X 6 ML BIAXIA 200 RDE 21 PAVCO</t>
  </si>
  <si>
    <t>TUBO PR 3" X 6 ML RDE 21 PAVCO</t>
  </si>
  <si>
    <t>TUBO PR 3" X 6 ML RDE 26 PAVCO</t>
  </si>
  <si>
    <t>TUBO PR 3" X 6 ML RDE 32.5 UZ PAVCO.</t>
  </si>
  <si>
    <t>TUBO PR 3" X 6 ML RDE 41 AGR UZ PAVCO.</t>
  </si>
  <si>
    <t>TUBO PR 3" X 6 ML RDE 51 AGR UZ PAVCO.</t>
  </si>
  <si>
    <t>TUBO PR 3/4" RDE 11 TIGRE</t>
  </si>
  <si>
    <t>TUBO PR 3/4" RDE 21 PAVCO.</t>
  </si>
  <si>
    <t>TUBO PR 3/4" RDE 21 TIGRE</t>
  </si>
  <si>
    <t>TUBO PR 3/4" X 6 ML RDE 11 PAVCO.</t>
  </si>
  <si>
    <t>TUBO PR 3/4" X 6 ML RDE 21 PAVCO</t>
  </si>
  <si>
    <t>TUBO PR 4" RDE 21 PAVCO.</t>
  </si>
  <si>
    <t>TUBO PR 4" X 6 ML BIAXIA 160 RDE 26 PAVC</t>
  </si>
  <si>
    <t>TUBO PR 4" X 6 ML BIAXIA 200 RDE 21 PAVC</t>
  </si>
  <si>
    <t>TUBO PR 4" X 6 ML RDE 21 PAVCO</t>
  </si>
  <si>
    <t>TUBO PR 4" X 6 ML RDE 32.5 UZ PAVCO.</t>
  </si>
  <si>
    <t>TUBO PR 4" X 6 ML RDE 41 UZ PAVCO.</t>
  </si>
  <si>
    <t>TUBO PR 4" X 6 ML RDE 51 AGR UZ PAVCO.</t>
  </si>
  <si>
    <t>TUBO PR 6" X 6 ML BIAXIA 160 RDE 26 PAVCO</t>
  </si>
  <si>
    <t>TUBO PR 6" X 6 ML BIAXIA 200 RDE 21 PAVCO</t>
  </si>
  <si>
    <t>TUBO PR 6" X 6 ML RDE 21PAVCO</t>
  </si>
  <si>
    <t>TUBO PR 6" X 6 ML RDE 32.5 UZ PAVCO.</t>
  </si>
  <si>
    <t>TUBO PR 6" X 6 ML RDE 41 UZ PAVCO.</t>
  </si>
  <si>
    <t>TUBO PR 8" RDE 32.5 UZ X 6 ML PAVCO.</t>
  </si>
  <si>
    <t>TUBO PR 8" X 6 BIAXIA 200 RDE 21 PAVC0</t>
  </si>
  <si>
    <t>TUBO PR 8" X 6 ML RDE 26 UZ PAVCO</t>
  </si>
  <si>
    <t>TUBO PR 8" X 6 ML RDE 41 UZ PAVCO</t>
  </si>
  <si>
    <t>TUBO PRE 110 MM PE 100 50M PN 10 PAVCO</t>
  </si>
  <si>
    <t>TUBO PRE 20 MM PE 40 150M PN 10 PAVCO</t>
  </si>
  <si>
    <t>TUBO PRE 63 MM PE 100 100M PN 10 PAVCO</t>
  </si>
  <si>
    <t>TUBO PRE 90 MM PE 100 100M PN 10 PAVCO</t>
  </si>
  <si>
    <t>TUBO PRESION 3/4" X 6 MTS RDE 11</t>
  </si>
  <si>
    <t>TUBO SN 1 1/2"  TIGRE LIVIANA</t>
  </si>
  <si>
    <t>TUBO SN 1 1/2" PAVCO.</t>
  </si>
  <si>
    <t>TUBO SN 1 1/2" PVC. ECONOMICO.</t>
  </si>
  <si>
    <t>TUBO SN 1 1/2" PVC PESADO  TUBOSA</t>
  </si>
  <si>
    <t>TUBO SN 1 1/2" TIGRE</t>
  </si>
  <si>
    <t>TUBO SN 1 1/2" X 6 ML PAVCO</t>
  </si>
  <si>
    <t>TUBO SN 10" X 6 ML PAVCO</t>
  </si>
  <si>
    <t>TUBO SN 2" PAVCO.</t>
  </si>
  <si>
    <t>TUBO SN 2" PVC. ECONOMICO.</t>
  </si>
  <si>
    <t>TUBO SN 2" PVC PESADO TUBOSA</t>
  </si>
  <si>
    <t>TUBO SN 2" TIGRE</t>
  </si>
  <si>
    <t>TUBO SN 2" TIGRE LIVIANA</t>
  </si>
  <si>
    <t>TUBO SN 2" X 6 ML PAVCO</t>
  </si>
  <si>
    <t>TUBO SN 2" X 6 MTS</t>
  </si>
  <si>
    <t>TUBO SN 3" PAVCO.</t>
  </si>
  <si>
    <t>TUBO SN 3" PVC. ECONOMICO.</t>
  </si>
  <si>
    <t>TUBO SN 3" PVC PESADO TUBOSA</t>
  </si>
  <si>
    <t>TUBO SN 3" TIGRE</t>
  </si>
  <si>
    <t>TUBO SN 3" TIGRE LIVIANA</t>
  </si>
  <si>
    <t>TUBO SN 3" X 6 ML PAVCO</t>
  </si>
  <si>
    <t>TUBO SN 3" X 6 MTS</t>
  </si>
  <si>
    <t>TUBO SN 4" PAVCO.</t>
  </si>
  <si>
    <t>TUBO SN 4" PVC. ECONOMICO.</t>
  </si>
  <si>
    <t>TUBO SN 4" PVC PESADO TUBOSA</t>
  </si>
  <si>
    <t>TUBO SN 4" TIGRE</t>
  </si>
  <si>
    <t>TUBO SN 4" TIGRE LIVIANA</t>
  </si>
  <si>
    <t>TUBO SN 4" X 6 ML PAVCO</t>
  </si>
  <si>
    <t>TUBO SN 4" X 6 MTS</t>
  </si>
  <si>
    <t>TUBO SN 6" PAVCO.</t>
  </si>
  <si>
    <t>TUBO SN 6" PTC.</t>
  </si>
  <si>
    <t>TUBO SN 6" X 6 ML PAVCO</t>
  </si>
  <si>
    <t>TUBO SN 6" X 6 ML TIGRE</t>
  </si>
  <si>
    <t>TUBO SN 6" X 6 ML TIGRE LIVIANA</t>
  </si>
  <si>
    <t>TUBO SN 8" X 6 ML PAVCO</t>
  </si>
  <si>
    <t>TUBO TERMO ENCOGIBLE 3.5</t>
  </si>
  <si>
    <t>TUBO TERMO ENCOGIBLE 5.5</t>
  </si>
  <si>
    <t>TUBO VTE 10 EMPALME 8 AWG</t>
  </si>
  <si>
    <t>TUBO VTE 120 EMPALME 4/0 AWG</t>
  </si>
  <si>
    <t>TUBO VTE 16 EMPALME 6 AWG</t>
  </si>
  <si>
    <t>TUBO VTE 25 EMPALME 4 AWG</t>
  </si>
  <si>
    <t>TUBO VTE 35 EMPALME 2 AWG</t>
  </si>
  <si>
    <t>TUBO VTE 50 EMPALME 1/0 AWG</t>
  </si>
  <si>
    <t>TUBO VTE 70 EMPALME 2/0 AWG</t>
  </si>
  <si>
    <t>TUBO VTE 95 EMPALME 3/0 AWG</t>
  </si>
  <si>
    <t xml:space="preserve">TUERCA BRONCE R.O 5/16 </t>
  </si>
  <si>
    <t>TUERCA CUADRADA  1/4</t>
  </si>
  <si>
    <t>TUERCA CUADRADA  1/8</t>
  </si>
  <si>
    <t>TUERCA CUADRADA  3/16</t>
  </si>
  <si>
    <t>TUERCA CUADRADA  5/32</t>
  </si>
  <si>
    <t>TUERCA EMPAQUETADORA ROSCADA REF. 1128</t>
  </si>
  <si>
    <t>TUERCA GALV.  1"</t>
  </si>
  <si>
    <t>TUERCA GALV.  1/4</t>
  </si>
  <si>
    <t>TUERCA GALV. 1/2</t>
  </si>
  <si>
    <t>TUERCA GALV. 3/4"</t>
  </si>
  <si>
    <t>TUERCA GALV. 3/8</t>
  </si>
  <si>
    <t>TUERCA GALV. 5/16"</t>
  </si>
  <si>
    <t>TUERCA GALV. 5/8"</t>
  </si>
  <si>
    <t>TUERCA GRADO 5. 1/2</t>
  </si>
  <si>
    <t>TUERCA GRADO 5. 1/4</t>
  </si>
  <si>
    <t>TUERCA GRADO 5. 3/4</t>
  </si>
  <si>
    <t>TUERCA GRADO 5. 3/8</t>
  </si>
  <si>
    <t>TUERCA GRADO 5. 5/16</t>
  </si>
  <si>
    <t>TUERCA GRADO 5. 5/8</t>
  </si>
  <si>
    <t>TUERCA GRADO 8  1"</t>
  </si>
  <si>
    <t>TUERCA GRADO 8 1/2 R.O.</t>
  </si>
  <si>
    <t>TUERCA GRADO 8 1/4" R.O</t>
  </si>
  <si>
    <t>TUERCA GRADO 8 3/4 RO</t>
  </si>
  <si>
    <t>TUERCA GRADO 8 3/8 RO</t>
  </si>
  <si>
    <t>TUERCA GRADO 8 5/16" R.O</t>
  </si>
  <si>
    <t>TUERCA GRADO 8 5/8 R.O</t>
  </si>
  <si>
    <t>TUERCA GRADO 8 7/16</t>
  </si>
  <si>
    <t>TUERCA GRADO 8 7/8" R.O</t>
  </si>
  <si>
    <t>TUERCA GRO  2 H  3/4   R.O</t>
  </si>
  <si>
    <t>TUERCA GRO 2H 1" R.O</t>
  </si>
  <si>
    <t>TUERCA GUADAÑA FS 450</t>
  </si>
  <si>
    <t>TUERCA MARIPOSA 1/2</t>
  </si>
  <si>
    <t>TUERCA MARIPOSA 1/4</t>
  </si>
  <si>
    <t>TUERCA MARIPOSA 3/8</t>
  </si>
  <si>
    <t>TUERCA OJO LARGO 5/8</t>
  </si>
  <si>
    <t>TUERCA PINAR 1 1/4</t>
  </si>
  <si>
    <t>TUERCA R. O 1/4</t>
  </si>
  <si>
    <t>TUERCA R. O 3/8</t>
  </si>
  <si>
    <t>TUERCA R.F.  1/2</t>
  </si>
  <si>
    <t>TUERCA R.F.  1/4</t>
  </si>
  <si>
    <t>TUERCA R.F.  3/4</t>
  </si>
  <si>
    <t>TUERCA R.F.  3/8</t>
  </si>
  <si>
    <t>TUERCA R.F.  5/16</t>
  </si>
  <si>
    <t>TUERCA R.F.  5/8</t>
  </si>
  <si>
    <t>TUERCA R.F.  7/16</t>
  </si>
  <si>
    <t>TUERCA R.F. 1</t>
  </si>
  <si>
    <t>TUERCA R.O.  1/2</t>
  </si>
  <si>
    <t>TUERCA R.O.  1/4</t>
  </si>
  <si>
    <t>TUERCA R.O.  3/4</t>
  </si>
  <si>
    <t>TUERCA R.O.  3/8</t>
  </si>
  <si>
    <t>TUERCA R.O.  5/16</t>
  </si>
  <si>
    <t>TUERCA R.O.  5/8</t>
  </si>
  <si>
    <t>TUERCA R.O.  7/16</t>
  </si>
  <si>
    <t>TUERCA R.O.  7/8</t>
  </si>
  <si>
    <t>TUERCA R.O.  9/16</t>
  </si>
  <si>
    <t>TUERCA R.O. 1</t>
  </si>
  <si>
    <t>TUERCA SEGUR. 1/2 GALV. R.O</t>
  </si>
  <si>
    <t>TUERCA SEGUR. 1/4 GALV. R.O</t>
  </si>
  <si>
    <t>TUERCA SEGUR. 3/8 GALV. R.O</t>
  </si>
  <si>
    <t>TUERCA SEGUR. 5/16 GALV. R.O</t>
  </si>
  <si>
    <t>TURBINA DE 2 CABALLOS</t>
  </si>
  <si>
    <t>UNION ACERO 1 1/2"</t>
  </si>
  <si>
    <t>UNION ACERO 3" ROSC</t>
  </si>
  <si>
    <t>UNION ACUAFLEX PN 10  -  90MM PAVCO</t>
  </si>
  <si>
    <t>UNION ALUMINIO 1" P.P</t>
  </si>
  <si>
    <t>UNION ALUMINIO 1.1/2" P.P</t>
  </si>
  <si>
    <t>UNION ALUMINIO 2" P.P</t>
  </si>
  <si>
    <t>UNION ALUMINIO 3" P.P</t>
  </si>
  <si>
    <t>UNION ALUMINIO 4" P.P</t>
  </si>
  <si>
    <t>UNION BAJANTE AMAZONAS PAVCO.</t>
  </si>
  <si>
    <t>UNION CADENA 1 X 100</t>
  </si>
  <si>
    <t>UNION CADENA 1 X 40</t>
  </si>
  <si>
    <t>UNION CADENA 1 X 50</t>
  </si>
  <si>
    <t>UNION CADENA 1 X 60</t>
  </si>
  <si>
    <t>UNION CADENA 1 X 80</t>
  </si>
  <si>
    <t>UNION CADENA 2 X 40</t>
  </si>
  <si>
    <t>UNION CADENA 2 X 50</t>
  </si>
  <si>
    <t>UNION CADENA 2 X 80</t>
  </si>
  <si>
    <t>UNION CAN. 32X12 DEXSON</t>
  </si>
  <si>
    <t>UNION CANAL A BAJANTE AMAZONAS PAVCO.</t>
  </si>
  <si>
    <t>UNION CANAL AMAZONAS PAVCO.</t>
  </si>
  <si>
    <t>UNION CANAL RAINGO PAVCO</t>
  </si>
  <si>
    <t>UNION CONDUIT DUCTO TDP 4" PAVCO</t>
  </si>
  <si>
    <t>UNION CONDUIT DUCTO 2" PAVCO</t>
  </si>
  <si>
    <t>UNION CONDUIT DUCTO 3" PAVCO</t>
  </si>
  <si>
    <t>UNION CONDUIT DUCTO 3" PAVCO.</t>
  </si>
  <si>
    <t>UNION CONDUIT DUCTO 6" PAVCO</t>
  </si>
  <si>
    <t>UNION CONDUIT GALV. 1" EMT</t>
  </si>
  <si>
    <t>UNION CONDUIT GALV. 1 1/4" EMT</t>
  </si>
  <si>
    <t>UNION CONDUIT GALV. 1.1/2 EMT</t>
  </si>
  <si>
    <t>UNION CONDUIT GALV. 1/2</t>
  </si>
  <si>
    <t>UNION CONDUIT GALV. 1/2 EMT</t>
  </si>
  <si>
    <t>UNION CONDUIT GALV. 2" EMT</t>
  </si>
  <si>
    <t>UNION CONDUIT GALV. 3" EMT</t>
  </si>
  <si>
    <t>UNION CONDUIT GALV. 3/4 EMT</t>
  </si>
  <si>
    <t>UNION CONDUIT 1" PAVCO.</t>
  </si>
  <si>
    <t>UNION CONDUIT 1" TIGRE</t>
  </si>
  <si>
    <t>UNION CONDUIT 1/2" PAVCO</t>
  </si>
  <si>
    <t>UNION CONDUIT 1/2" PAVCO.</t>
  </si>
  <si>
    <t>UNION CONDUIT 1/2" TIGRE</t>
  </si>
  <si>
    <t>UNION CONDUIT 3/4" PAVCO.</t>
  </si>
  <si>
    <t>UNION CONDUIT 3/4" TIGRE</t>
  </si>
  <si>
    <t>UNION CPVC 1" PAVCO</t>
  </si>
  <si>
    <t>UNION CPVC 1 1/2" PAVCO</t>
  </si>
  <si>
    <t>UNION CPVC 1 1/4" PAVCO</t>
  </si>
  <si>
    <t>UNION CPVC 1/2" PAVCO.</t>
  </si>
  <si>
    <t>UNION CPVC 3/4" PAVCO.</t>
  </si>
  <si>
    <t>UNION ESQ. EXTERIOR AMAZONA PAVCO</t>
  </si>
  <si>
    <t>UNION ESQ. INTERIOS AMAZONAS PAVCO</t>
  </si>
  <si>
    <t>UNION GALV.  1/2</t>
  </si>
  <si>
    <t>UNION GALV.  1/4</t>
  </si>
  <si>
    <t>UNION GALV.  3/4</t>
  </si>
  <si>
    <t>UNION GALV.  3/8</t>
  </si>
  <si>
    <t>UNION GALV. 1</t>
  </si>
  <si>
    <t>UNION GALV. 1 1/2</t>
  </si>
  <si>
    <t>UNION GALV. 1 1/4</t>
  </si>
  <si>
    <t>UNION GALV. 2</t>
  </si>
  <si>
    <t>UNION GALV. 2 1/2</t>
  </si>
  <si>
    <t>UNION GALV. 3</t>
  </si>
  <si>
    <t>UNION GALV. 4</t>
  </si>
  <si>
    <t>UNION HIERO 3/4" NEGRO</t>
  </si>
  <si>
    <t>UNION H/N 1 1/2"</t>
  </si>
  <si>
    <t>UNION H/N 1/2</t>
  </si>
  <si>
    <t>UNION H/N 2"</t>
  </si>
  <si>
    <t>UNION NOVAFORT 110 MM ( 4" ) PAVCO</t>
  </si>
  <si>
    <t>UNION NOVAFORT 160 MM ( 6" ) PAVCO</t>
  </si>
  <si>
    <t>UNION NOVAFORT 200 MM ( 8" ) PAVCO</t>
  </si>
  <si>
    <t>UNION NOVAFORT 250 MM ( 10" ) PAVCO</t>
  </si>
  <si>
    <t>UNION NOVAFORT 315 MM ( 12" ) PAVCO</t>
  </si>
  <si>
    <t>UNION NOVAFORT 355 MM ( 14" ) PAVCO</t>
  </si>
  <si>
    <t>UNION NOVAFORT 400 MM ( 16" ) PAVCO</t>
  </si>
  <si>
    <t>UNION NOVAFORT 450 MM ( 18 " ) PAVCO</t>
  </si>
  <si>
    <t>UNION PF + UAD 1/2" PAVCO.</t>
  </si>
  <si>
    <t>UNION PF + UAD 3/4" PAVCO</t>
  </si>
  <si>
    <t>UNION POLIET. PP  1/2</t>
  </si>
  <si>
    <t>UNION POLIET. PP  3/4</t>
  </si>
  <si>
    <t>UNION POLIET. PP 1</t>
  </si>
  <si>
    <t>UNION POLIET. PP 1 1/2</t>
  </si>
  <si>
    <t>UNION POLIET. PP 2</t>
  </si>
  <si>
    <t>UNION POLIET. PP 3</t>
  </si>
  <si>
    <t>UNION PR REP 1" GRIVAL 2281</t>
  </si>
  <si>
    <t>UNION PR REP 1" PAVCO.</t>
  </si>
  <si>
    <t>UNION PR REP 1 1/2 PAVCO</t>
  </si>
  <si>
    <t>UNION PR REP 1/2" GRIVAL 2218</t>
  </si>
  <si>
    <t>UNION PR REP 1/2" PAVCO.</t>
  </si>
  <si>
    <t>UNION PR REP 2 PAVCO</t>
  </si>
  <si>
    <t>UNION PR REP 3/4" GRIVAL 3326</t>
  </si>
  <si>
    <t>UNION PR REP 3/4" PAVCO.</t>
  </si>
  <si>
    <t>UNION PR 1" PAVCO.</t>
  </si>
  <si>
    <t xml:space="preserve">UNION PR 1" PAVCO </t>
  </si>
  <si>
    <t>UNION PR 1" TIGRE</t>
  </si>
  <si>
    <t>UNION PR 1 1/2" PAVCO</t>
  </si>
  <si>
    <t>UNION PR 1 1/2" PAVCO.</t>
  </si>
  <si>
    <t>UNION PR 1 1/2" TIGRE</t>
  </si>
  <si>
    <t>UNION PR 1 1/4" PAVCO.</t>
  </si>
  <si>
    <t>UNION PR 1 1/4" TIGRE</t>
  </si>
  <si>
    <t>UNION PR 1/2" PAVCO</t>
  </si>
  <si>
    <t>UNION PR 1/2" PAVCO.</t>
  </si>
  <si>
    <t>UNION PR 1/2" PTC.</t>
  </si>
  <si>
    <t>UNION PR 1/2" TIGRE</t>
  </si>
  <si>
    <t>UNION PR 2" PAVCO</t>
  </si>
  <si>
    <t>UNION PR 2" PAVCO.</t>
  </si>
  <si>
    <t>UNION PR 2" TIGRE</t>
  </si>
  <si>
    <t>UNION PR 2 1/2" PAVCO.</t>
  </si>
  <si>
    <t>UNION PR 2 1/2" TIGRE</t>
  </si>
  <si>
    <t>UNION PR 3" PAVCO</t>
  </si>
  <si>
    <t>UNION PR 3" PAVCO.</t>
  </si>
  <si>
    <t>UNION PR 3" TIGRE</t>
  </si>
  <si>
    <t>UNION PR 3/4" PAVCO</t>
  </si>
  <si>
    <t>UNION PR 3/4" PAVCO.</t>
  </si>
  <si>
    <t>UNION PR 3/4" PTC.</t>
  </si>
  <si>
    <t>UNION PR 3/4" TIGRE</t>
  </si>
  <si>
    <t>UNION PR 4" PAVCO.</t>
  </si>
  <si>
    <t>UNION PR 6" PAVCO</t>
  </si>
  <si>
    <t>UNION RAPIDA ACUAFLEX 63 MM PN 16</t>
  </si>
  <si>
    <t>UNION RIEGO 12 MM PAVCO.</t>
  </si>
  <si>
    <t>UNION RIGIDA RANURADA 3"</t>
  </si>
  <si>
    <t>UNION SN 1 1/2" PAVCO.</t>
  </si>
  <si>
    <t>UNION SN 1 1/2" PTC.</t>
  </si>
  <si>
    <t>UNION SN 1 1/2" TIGRE</t>
  </si>
  <si>
    <t>UNION SN 10" PAVCO</t>
  </si>
  <si>
    <t>UNION SN 2" PAVCO.</t>
  </si>
  <si>
    <t>UNION SN 2" PTC.</t>
  </si>
  <si>
    <t>UNION SN 2" TIGRE</t>
  </si>
  <si>
    <t>UNION SN 3" PAVCO.</t>
  </si>
  <si>
    <t>UNION SN 3" PTC.</t>
  </si>
  <si>
    <t>UNION SN 3" TIGRE</t>
  </si>
  <si>
    <t>UNION SN 4" PAVCO.</t>
  </si>
  <si>
    <t>UNION SN 4" PTC.</t>
  </si>
  <si>
    <t>UNION SN 4" TIGRE</t>
  </si>
  <si>
    <t>UNION SN 6" PAVCO.</t>
  </si>
  <si>
    <t>UNION SN 6" PTC.</t>
  </si>
  <si>
    <t>UNION SN 6" TIGRE</t>
  </si>
  <si>
    <t>UNION SN 8" PAVCO</t>
  </si>
  <si>
    <t>UNION UNIVERSAL GALV. 1</t>
  </si>
  <si>
    <t>UNION UNIVERSAL GALV. 1 1/2</t>
  </si>
  <si>
    <t>UNION UNIVERSAL GALV. 1 1/4</t>
  </si>
  <si>
    <t>UNION UNIVERSAL GALV. 1/2</t>
  </si>
  <si>
    <t>UNION UNIVERSAL GALV. 2</t>
  </si>
  <si>
    <t>UNION UNIVERSAL GALV. 2 1/2</t>
  </si>
  <si>
    <t>UNION UNIVERSAL GALV. 3</t>
  </si>
  <si>
    <t>UNION UNIVERSAL GALV. 3/4</t>
  </si>
  <si>
    <t>UNION UNIVERSAL GALV. 3/8</t>
  </si>
  <si>
    <t>UNION UNIVERSAL HIERRO 1/2" NEGRA</t>
  </si>
  <si>
    <t>UNION UNIVERSAL HIERRO 2" NEGRA</t>
  </si>
  <si>
    <t>UNION UNIVERSAL 1" LISA PVC</t>
  </si>
  <si>
    <t>UNION UNIVERSAL 1 LISA PVC PCP 3003</t>
  </si>
  <si>
    <t>UNION UNIVERSAL 1 ROSC. PVC PCP 3004</t>
  </si>
  <si>
    <t>UNION UNIVERSAL 1 1/2" LISA PVC</t>
  </si>
  <si>
    <t>UNION UNIVERSAL 1 1/2" PVC LISA PVC PCP 3007</t>
  </si>
  <si>
    <t>UNION UNIVERSAL 1 1/2 ROSC. PVC</t>
  </si>
  <si>
    <t>UNION UNIVERSAL 1 1/4 LISA PVC PCP 3005</t>
  </si>
  <si>
    <t>UNION UNIVERSAL 1 1/4 ROSC. PVC</t>
  </si>
  <si>
    <t>UNION UNIVERSAL 1/2" CPVC TIGRE</t>
  </si>
  <si>
    <t>UNION UNIVERSAL 1/2" LISA PVC</t>
  </si>
  <si>
    <t>UNION UNIVERSAL 1/2 LISA PVC PCP 3001</t>
  </si>
  <si>
    <t>UNION UNIVERSAL 2" LISA PVC</t>
  </si>
  <si>
    <t>UNION UNIVERSAL 2 LISA PVC PCP 3009</t>
  </si>
  <si>
    <t>UNION UNIVERSAL 2 ROSC. PVC</t>
  </si>
  <si>
    <t>UNION UNIVERSAL 2 1/2 LISA PVC</t>
  </si>
  <si>
    <t>UNION UNIVERSAL 3" LISA PVC</t>
  </si>
  <si>
    <t>UNION UNIVERSAL 3 LISA PVC PCP 3013</t>
  </si>
  <si>
    <t>UNION UNIVERSAL 3 ROSC. PVC</t>
  </si>
  <si>
    <t>UNION UNIVERSAL 3/4 CPVC PVC</t>
  </si>
  <si>
    <t>UNION UNIVERSAL 3/4" CPVC TIGRE</t>
  </si>
  <si>
    <t>UNION UNIVERSAL 3/4" LISA PVC</t>
  </si>
  <si>
    <t>UNION UNIVERSAL 3/4 LISA PVC PCP 3018</t>
  </si>
  <si>
    <t>UNION UNIVERSAL 3/4 ROSC. PVC</t>
  </si>
  <si>
    <t>UNION UNIVERSAL 4 LISA PVC PCP</t>
  </si>
  <si>
    <t>UNION UNIVERSAL 4" LISA PVC PCP 3015</t>
  </si>
  <si>
    <t>UNION UNIVERSAL 4" ROSCADA</t>
  </si>
  <si>
    <t>UNION UZ  12" REP PAVCO.</t>
  </si>
  <si>
    <t>UNION UZ 10 REP PAVCO.</t>
  </si>
  <si>
    <t>UNION UZ 2" REP PAVCO.</t>
  </si>
  <si>
    <t>UNION UZ 2 1/2" REP PAVCO</t>
  </si>
  <si>
    <t>UNION UZ 3" REP PAVCO.</t>
  </si>
  <si>
    <t>UNION UZ 4" REP PAVCO.</t>
  </si>
  <si>
    <t>UNION UZ 6" REP PAVCO.</t>
  </si>
  <si>
    <t>UNION UZ 8" REP PAVCO.</t>
  </si>
  <si>
    <t>UREA ABONO X BULTO DE 50K</t>
  </si>
  <si>
    <t>VALVULA ADM. 394435 B.S</t>
  </si>
  <si>
    <t>VALVULA ADM. 491911 B.S</t>
  </si>
  <si>
    <t>VALVULA ADM. 715087 / 715754 B.S</t>
  </si>
  <si>
    <t>VALVULA ALB. B/COB  1/2 HELBERT HKVF012</t>
  </si>
  <si>
    <t>VALVULA ALB. B/COB 1 HELBERT  HKVF025</t>
  </si>
  <si>
    <t>VALVULA ALB. B/COB 1 HELMAN</t>
  </si>
  <si>
    <t>VALVULA ALB. B/COB 1 1/2 HELBERT  HKVF038</t>
  </si>
  <si>
    <t>VALVULA ALB. B/COB 1/2 HELMAN</t>
  </si>
  <si>
    <t>VALVULA ALB. B/COB 2 HELBERT  HKVF050</t>
  </si>
  <si>
    <t>VALVULA ALB. B/COB 2 HELMAN</t>
  </si>
  <si>
    <t>VALVULA ALB. B/COB 3 HELBERT  HKVF075</t>
  </si>
  <si>
    <t>VALVULA ALB. B/COB 3/4 HELBERT  HKVF019</t>
  </si>
  <si>
    <t>VALVULA ALB. B/COBRE 1 1/2 HELMAN</t>
  </si>
  <si>
    <t>VALVULA ALB. B/COBRE 3/4 HELMAN</t>
  </si>
  <si>
    <t>VALVULA ALB. B/PLAST 1 HELBERT  HKPF025</t>
  </si>
  <si>
    <t>VALVULA ALB. B/PLAST 1 1/2 HELBERT  HKPF038</t>
  </si>
  <si>
    <t>VALVULA ALB. B/PLAST 1/2 AGROFER</t>
  </si>
  <si>
    <t>VALVULA ALB. B/PLAST 1/2 GRIVAL 96706</t>
  </si>
  <si>
    <t>VALVULA ALB. B/PLAST 1/2 HELBERT  HKPF012</t>
  </si>
  <si>
    <t>VALVULA ALB. B/PLAST 1/2 HELMAN</t>
  </si>
  <si>
    <t>VALVULA ALB. B/PLAST 1/2 VAHUEL LIVIA</t>
  </si>
  <si>
    <t>VALVULA ALB. B/PLAST 3/4 AGROFER</t>
  </si>
  <si>
    <t>VALVULA ALB. B/PLAST 3/4 HELBERT  HKPF019</t>
  </si>
  <si>
    <t>VALVULA ALB. B/PLAST 3/4 HELMAN</t>
  </si>
  <si>
    <t>VALVULA ALB B/PLASTICA 1 AGOFER</t>
  </si>
  <si>
    <t>VALVULA ALIVIO PALANCA 3/4" HNVR019</t>
  </si>
  <si>
    <t>VALVULA DE AIRE DOROT 2" DOBLE EF</t>
  </si>
  <si>
    <t>VALVULA DE AIRE TRIPLE DOROT 2"</t>
  </si>
  <si>
    <t>VALVULA DE ALIVIO DE SEGURIDAD HNVRO19 3/4</t>
  </si>
  <si>
    <t>VALVULA DE LLENADO GRIVAL 02285</t>
  </si>
  <si>
    <t>VALVULA ESC. 491910 B.S</t>
  </si>
  <si>
    <t>VALVULA ESC. 715085 B.S</t>
  </si>
  <si>
    <t>VALVULA POSUELO 2</t>
  </si>
  <si>
    <t>VALVULA POSUELO 2" PLASTICA</t>
  </si>
  <si>
    <t>VALVULA POSUELO 2 1/2</t>
  </si>
  <si>
    <t>VALVULA POSUELO 3</t>
  </si>
  <si>
    <t>VALVULA POSUELO 3 1/2</t>
  </si>
  <si>
    <t>VALVULA POZUELO CON SOSCO 2 1/2" PAVCO</t>
  </si>
  <si>
    <t>VALVULA RF 260860 ESC. B.S</t>
  </si>
  <si>
    <t>VALVULA RF 260961 ADM. B.S</t>
  </si>
  <si>
    <t>VALVULA RF 261044/S ADM. B.S</t>
  </si>
  <si>
    <t>VALVULA RF 261055 ADM. B.S</t>
  </si>
  <si>
    <t>VALVULA RF 296676 ESC. B.S</t>
  </si>
  <si>
    <t>VALVULA RF 296677 ADM. B.S</t>
  </si>
  <si>
    <t>VALVULA RF 390420 ESC/691794 B.S</t>
  </si>
  <si>
    <t>VALVULA RF 394434 ADM. Y ESC. B.S</t>
  </si>
  <si>
    <t>VALVULA RF 394436 ESC. B.S</t>
  </si>
  <si>
    <t>VALVULA RF 96720 GRIV.</t>
  </si>
  <si>
    <t>VALVULA UNIV. LISA  4  PVC</t>
  </si>
  <si>
    <t>VALVULA UNIV. LISA 1"  PVC</t>
  </si>
  <si>
    <t>VALVULA UNIV. LISA 2 PVC</t>
  </si>
  <si>
    <t>VALVULA UNIV. ROSCADA  1 1/2" PVC</t>
  </si>
  <si>
    <t>VALVULA UNIV. ROSCADA 1" PVC</t>
  </si>
  <si>
    <t>VALVULA UNIV. ROSCADA 1 1/4 PVC</t>
  </si>
  <si>
    <t>VALVULA UNIV. ROSCADA 1/2" PVC</t>
  </si>
  <si>
    <t>VALVULA UNIV. ROSCADA 1/2 PVC</t>
  </si>
  <si>
    <t>VALVULA UNIV. ROSCADA 2 PVC</t>
  </si>
  <si>
    <t>VALVULA UNIV. ROSCADA 3  PVC</t>
  </si>
  <si>
    <t>VALVULA UNIV. ROSCADA 3/4 PVC</t>
  </si>
  <si>
    <t xml:space="preserve">VARILLA  ACOPLE RAPIDO ROTOSONDA 5/16 X 1.5 </t>
  </si>
  <si>
    <t>VARILLA COBRE P/VALVULA 1 1/2</t>
  </si>
  <si>
    <t>VARILLA CUAD. 10 MM X 6 ML</t>
  </si>
  <si>
    <t>VARILLA CUAD. 1/2" X 6 ML</t>
  </si>
  <si>
    <t>VARILLA CUAD. 5/8" X 6 ML</t>
  </si>
  <si>
    <t>VARILLA C/W COBRE 1/2 X 1.80 MTS</t>
  </si>
  <si>
    <t>VARILLA C/W COBRE 1/2 X 2.4 MTS</t>
  </si>
  <si>
    <t>VARILLA C/W COBRE 5/8 X 1.50MTS</t>
  </si>
  <si>
    <t>VARILLA C/W COBRE 5/8 X 1.80MTS</t>
  </si>
  <si>
    <t>VARILLA C/W COBRE 5/8 X 2.4 ML</t>
  </si>
  <si>
    <t>VARILLA DE ANCLAJE 5/8 X 1.80 MTR</t>
  </si>
  <si>
    <t>VARILLA GRAF. 4.5 MM X 6 ML</t>
  </si>
  <si>
    <t>VARILLA GRAF. 5.0 MM X 6 ML</t>
  </si>
  <si>
    <t>VARILLA GRAF. 6.0 MM X 6 ML</t>
  </si>
  <si>
    <t>VARILLA RED CORR IMPORT 1/2" X 12 ML</t>
  </si>
  <si>
    <t>VARILLA RED CORR IMPORT 3/4" X 12 ML</t>
  </si>
  <si>
    <t>VARILLA RED CORR IMPORT 5/8" X 12 ML</t>
  </si>
  <si>
    <t>VARILLA RED CORR IMPORT 7/8" X 12 ML</t>
  </si>
  <si>
    <t>VARILLA RED CORR NACIONAL 1" X 6 ML</t>
  </si>
  <si>
    <t>VARILLA RED CORR NACIONAL 1/2" X 6 ML</t>
  </si>
  <si>
    <t>VARILLA RED CORR NACIONAL 3/4" X 6 ML</t>
  </si>
  <si>
    <t>VARILLA RED CORR NACIONAL 3/8" X 6 ML</t>
  </si>
  <si>
    <t>VARILLA RED CORR NACIONAL 5/8" X 6 ML</t>
  </si>
  <si>
    <t>VARILLA RED CORR NACIONAL 7/8" X 6 ML</t>
  </si>
  <si>
    <t>VARILLA RED CORR 1/2  X 9ML</t>
  </si>
  <si>
    <t>VARILLA RED CORR 1/2" X 6 ML</t>
  </si>
  <si>
    <t>VARILLA RED CORR 14 MM X 6 ML</t>
  </si>
  <si>
    <t>VARILLA RED CORR 1/4" X 6 ML</t>
  </si>
  <si>
    <t>VARILLA RED CORR 3/4" X 6 ML</t>
  </si>
  <si>
    <t>VARILLA RED CORR 3/8" X 6 ML</t>
  </si>
  <si>
    <t>VARILLA RED CORR 5/8" X 6 ML</t>
  </si>
  <si>
    <t>VARILLA RED CORR 5/8" X 9 ML</t>
  </si>
  <si>
    <t>VARILLA RED CORUG NACIONAL 1/2 X 6 MTS</t>
  </si>
  <si>
    <t>VARILLA RED LISA 1" X 6 ML</t>
  </si>
  <si>
    <t>VARILLA RED LISA 1/2" X 6 ML</t>
  </si>
  <si>
    <t>VARILLA RED LISA 3/4" X 6 ML</t>
  </si>
  <si>
    <t>VARILLA RED LISA 5/8" X 6 ML</t>
  </si>
  <si>
    <t>VARILLA RED LISA 7/8" X 6 ML</t>
  </si>
  <si>
    <t>VARILLA RED 1/2 X 6 ML</t>
  </si>
  <si>
    <t>VARILLA RED 3/8 X 8 ML</t>
  </si>
  <si>
    <t>VARILLA ROSCADA  1/2X3.66ML  B7</t>
  </si>
  <si>
    <t>VARILLA ROSCADA ACERO 3/8 X 3,66 ML</t>
  </si>
  <si>
    <t>VARILLA ROSCADA 1" HIERRO</t>
  </si>
  <si>
    <t>VARILLA ROSCADA 1 X 3,66 MTS</t>
  </si>
  <si>
    <t>VARILLA ROSCADA 1/2 X 1MTRO GALV.</t>
  </si>
  <si>
    <t>VARILLA ROSCADA 1/2 X 1.00MTS</t>
  </si>
  <si>
    <t>VARILLA ROSCADA 1/4 X 1 ML</t>
  </si>
  <si>
    <t>VARILLA ROSCADA 1/4 X 1 ML GALV.</t>
  </si>
  <si>
    <t>VARILLA ROSCADA 3/4 X 1MTRO</t>
  </si>
  <si>
    <t>VARILLA ROSCADA 3/4 X 1MTRO GALV.</t>
  </si>
  <si>
    <t>VARILLA ROSCADA 3/4 X 3,66 B7</t>
  </si>
  <si>
    <t>VARILLA ROSCADA 3/8" X 1 ML GALV.</t>
  </si>
  <si>
    <t>VARILLA ROSCADA 3/8 X 1ML</t>
  </si>
  <si>
    <t>VARILLA ROSCADA 3/8 X 3 ML GALV.</t>
  </si>
  <si>
    <t>VARILLA ROSCADA 5/16 X 1 ML</t>
  </si>
  <si>
    <t>VARILLA ROSCADA 5/16 X 1 ML GALV.</t>
  </si>
  <si>
    <t>VARILLA ROSCADA 5/8 X 1 ML GALV.</t>
  </si>
  <si>
    <t>VARILLA ROSCADA 5/8 X 1MTRO</t>
  </si>
  <si>
    <t>VARILLA ROSCADA 5/8 X 3,66 B7</t>
  </si>
  <si>
    <t>VARSOL</t>
  </si>
  <si>
    <t>VASELINA SOLIDA</t>
  </si>
  <si>
    <t>VASELINA X 30 KLS</t>
  </si>
  <si>
    <t xml:space="preserve">VASIJA DE MEDICION 1 KG </t>
  </si>
  <si>
    <t>VASIJA DE MEDICION 100GRMS</t>
  </si>
  <si>
    <t>VASIJA DE MEDICION 500GRM</t>
  </si>
  <si>
    <t>VASO ICOPOR DARNEL 3.5O NZ</t>
  </si>
  <si>
    <t>VASO ICOPOR DARNEL 9OZ</t>
  </si>
  <si>
    <t>VASO MAGNETICO  3/8  IRWIN</t>
  </si>
  <si>
    <t>VASO MAGNETICO MAKITA 3/8" 28575</t>
  </si>
  <si>
    <t>VASO MAGNETICO 5/16  IRWIN</t>
  </si>
  <si>
    <t>VASTAGO GRICOL MULTIPLE METAL C/CERAMICO</t>
  </si>
  <si>
    <t>VELA HALOGENA 150W</t>
  </si>
  <si>
    <t>VELA LED 18 W 6500K G13</t>
  </si>
  <si>
    <t>VELA LED 9W T8 6500K</t>
  </si>
  <si>
    <t>VELA T5/54W</t>
  </si>
  <si>
    <t xml:space="preserve">VELA T8/17 W  </t>
  </si>
  <si>
    <t>VELA T8/32 W</t>
  </si>
  <si>
    <t>VELA 15W /F15</t>
  </si>
  <si>
    <t>VELA 32 W</t>
  </si>
  <si>
    <t>VELA 39W - 48 T8</t>
  </si>
  <si>
    <t>VELA 39W -48 /T12</t>
  </si>
  <si>
    <t>VELA 40 W  SILVANIA</t>
  </si>
  <si>
    <t>VELA 96 W</t>
  </si>
  <si>
    <t>VELA 96 W  SILVANIA</t>
  </si>
  <si>
    <t>VELAS 39W 48 - T8</t>
  </si>
  <si>
    <t>VENENO DEBENGEO X LITRO</t>
  </si>
  <si>
    <t>VENENO HERBICIDA LORSBAN X 1KIL</t>
  </si>
  <si>
    <t>VENENO PANZER X GALON</t>
  </si>
  <si>
    <t>VENENORONDA</t>
  </si>
  <si>
    <t>VENTANA ALUM. 0.30 X 0.60</t>
  </si>
  <si>
    <t>VENTANA ALUM. 1,0 X 1,0 MT</t>
  </si>
  <si>
    <t>VENTANA ALUMINIO 1,50X1,70 C/ VIDRIO</t>
  </si>
  <si>
    <t>VENTANA HIERRO 1 X 1 MTS  C/P</t>
  </si>
  <si>
    <t>VENTANA HRO 1. MTS X 1 MTS C/V</t>
  </si>
  <si>
    <t>VENTILADOR DE PARED ALTEZA</t>
  </si>
  <si>
    <t>VENTILADOR DE TECHO KDK BLANCO</t>
  </si>
  <si>
    <t>VENTILADOR TURBO SILE</t>
  </si>
  <si>
    <t>VIBRADOR ELC. 2.4 HP X 4.5 MTS CONDUSTRI</t>
  </si>
  <si>
    <t>VIBRADOR ELEC 2 HP  MANG 3 MTS</t>
  </si>
  <si>
    <t>VIBRADOR ELECT. ENERMAX 2 HP X 4 MT</t>
  </si>
  <si>
    <t>VIBRADOR GASOL 6.5 HP KOHLER X 6 MTS PENDULAR</t>
  </si>
  <si>
    <t xml:space="preserve">VIBRADOR GASOLI NA 6,5HP EJE 4,5 MTS KOHLER EXCENTRICO </t>
  </si>
  <si>
    <t>VIBRO/CPTA 50 X 60 MOTOR 10 HP</t>
  </si>
  <si>
    <t>VIBRO/CPTA 5.5 HP HONDA C/TANHQUE 60X45</t>
  </si>
  <si>
    <t>VIBROCPTDA 6.5 HP WARRIOR C/TANQUE 50X53</t>
  </si>
  <si>
    <t>VIBRO/CPTDA 6.5HP KOHLER S/TANQUE 53X34</t>
  </si>
  <si>
    <t>VIDRIO CARETA SOLDAR BLANCO</t>
  </si>
  <si>
    <t>VIDRIO RECT. NEGRO 10</t>
  </si>
  <si>
    <t>VIDRIO RECT. NEGRO 11</t>
  </si>
  <si>
    <t>VIDRIO RECT. NEGRO 12</t>
  </si>
  <si>
    <t>VIDRIO REDONDO NEGRO</t>
  </si>
  <si>
    <t>VIDRIO TRANSPARENTE  4 MM</t>
  </si>
  <si>
    <t>VIGA HEA 200MM X 6 MTS</t>
  </si>
  <si>
    <t>VIGA IPE 100 4" X 6 ML</t>
  </si>
  <si>
    <t>VIGA IPE 160 6" X 6 ML</t>
  </si>
  <si>
    <t>VIGA IPE 200 X 6 MTS</t>
  </si>
  <si>
    <t>VIGA IPE 270 X 6 ML</t>
  </si>
  <si>
    <t>VIGILANTE 3 BBC</t>
  </si>
  <si>
    <t>VIRUTA DE ACERO</t>
  </si>
  <si>
    <t>VISOR CARETA ESMERILAR</t>
  </si>
  <si>
    <t>VOLVEDOR CTE. 1/2 STANLEY</t>
  </si>
  <si>
    <t>VOLVEDOR DADO JAPON</t>
  </si>
  <si>
    <t>WING ESPAÑOL BEIGE</t>
  </si>
  <si>
    <t>WING ESPAÑOL BLANCO</t>
  </si>
  <si>
    <t>WING ESPAÑOL NEGRO</t>
  </si>
  <si>
    <t>WING MARMOLIZADO AZUL</t>
  </si>
  <si>
    <t>WING MARMOLIZADO BEIGE</t>
  </si>
  <si>
    <t>WING MARMOLIZADO BLANCO</t>
  </si>
  <si>
    <t>WING MARMOLIZADO VERDE</t>
  </si>
  <si>
    <t>WING TRADICIONAL BLANCO</t>
  </si>
  <si>
    <t>X   ADMINSTRACION</t>
  </si>
  <si>
    <t>X   IMPREVISTOS</t>
  </si>
  <si>
    <t>X   UTILIDAD</t>
  </si>
  <si>
    <t>X AGUA CRISTAL</t>
  </si>
  <si>
    <t>X BOLIQUESO</t>
  </si>
  <si>
    <t>X BRETAÑA 10 ONZAS</t>
  </si>
  <si>
    <t>X CHICHARRON - ROSQUITAS</t>
  </si>
  <si>
    <t xml:space="preserve">X DETODITO </t>
  </si>
  <si>
    <t>X DORITOS - PLATANOS - PAPAS</t>
  </si>
  <si>
    <t>X GALLETAS MAMUT</t>
  </si>
  <si>
    <t>X GASEOSA P - 500 LIGHT</t>
  </si>
  <si>
    <t>X GASEOSA POSTOBON 1.5 LTS</t>
  </si>
  <si>
    <t>X GASEOSA P400</t>
  </si>
  <si>
    <t>X GASEOSA SPEED 1,25 LTS</t>
  </si>
  <si>
    <t>X GATORADE</t>
  </si>
  <si>
    <t>X JUGO HIT P - 500 NARANJA</t>
  </si>
  <si>
    <t>X JUGO HIT P - 500 SABORES</t>
  </si>
  <si>
    <t xml:space="preserve">X JUGO VITAL NECTAR </t>
  </si>
  <si>
    <t>X LIPTON 500</t>
  </si>
  <si>
    <t>X MANI, GALLETAS QUAKER  CHOKIS Y CHOCLI</t>
  </si>
  <si>
    <t>X MANIMOTO Y CHEESE TRIS</t>
  </si>
  <si>
    <t>X MISTER TEE 500</t>
  </si>
  <si>
    <t>X SERVICIO DE RECAUDO</t>
  </si>
  <si>
    <t>X SERVICIO DE TRANSPORTE</t>
  </si>
  <si>
    <t>X SPEED MAX PET X 269</t>
  </si>
  <si>
    <t>X SQUASH</t>
  </si>
  <si>
    <t>YEE LAVADORA CROMADA</t>
  </si>
  <si>
    <t>YEE LAVADORA PLASTICA</t>
  </si>
  <si>
    <t>YEE SN DOBLE RED. 3" X 2" PAVCO.</t>
  </si>
  <si>
    <t>YEE SN DOBLE RED. 4" X 2" PAVCO.</t>
  </si>
  <si>
    <t>YEE SN DOBLE RED. 4" X 3" PAVCO</t>
  </si>
  <si>
    <t>YEE SN DOBLE 2" PAVCO.</t>
  </si>
  <si>
    <t>YEE SN DOBLE 3" PAVCO.</t>
  </si>
  <si>
    <t>YEE SN DOBLE 4" PAVCO.</t>
  </si>
  <si>
    <t>YEE SN RED 10" X 6" PAVCO</t>
  </si>
  <si>
    <t>YEE SN RED 10" X 8" PAVCO</t>
  </si>
  <si>
    <t>YEE SN RED. 3" X 2" PAVCO.</t>
  </si>
  <si>
    <t>YEE SN RED. 3" X 2" TIGRE</t>
  </si>
  <si>
    <t>YEE SN RED. 4" X 2" PAVCO.</t>
  </si>
  <si>
    <t>YEE SN RED. 4" X 2" TIGRE</t>
  </si>
  <si>
    <t>YEE SN RED. 4" X 3"  PAVCO</t>
  </si>
  <si>
    <t>YEE SN RED. 6" X 4" PAVCO.</t>
  </si>
  <si>
    <t>YEE SN RED. 8" X 4" PAVCO</t>
  </si>
  <si>
    <t>YEE SN RED 8" X 6" PAVCO</t>
  </si>
  <si>
    <t>YEE SN 10" PAVCO</t>
  </si>
  <si>
    <t>YEE SN 2" PAVCO</t>
  </si>
  <si>
    <t>YEE SN 2" PAVCO.</t>
  </si>
  <si>
    <t>YEE SN 2" PTC.</t>
  </si>
  <si>
    <t>YEE SN 2" TIGRE</t>
  </si>
  <si>
    <t>YEE SN 3" PAVCO</t>
  </si>
  <si>
    <t>YEE SN 3" PAVCO.</t>
  </si>
  <si>
    <t>YEE SN 3" PTC.</t>
  </si>
  <si>
    <t>YEE SN 3" TIGRE</t>
  </si>
  <si>
    <t>YEE SN 3" X 2" PTC.</t>
  </si>
  <si>
    <t>YEE SN 4" PAVCO</t>
  </si>
  <si>
    <t>YEE SN 4" PAVCO.</t>
  </si>
  <si>
    <t>YEE SN 4" PTC.</t>
  </si>
  <si>
    <t>YEE SN 4" TIGRE</t>
  </si>
  <si>
    <t>YEE SN 4" X 3" PTC.</t>
  </si>
  <si>
    <t>YEE SN 6" PAVCO.</t>
  </si>
  <si>
    <t>YEE SN 6" TIGRE</t>
  </si>
  <si>
    <t>YEE SN 8" PAVCO</t>
  </si>
  <si>
    <t>YESO ESCAYOLA SUPER X 25 KLS</t>
  </si>
  <si>
    <t>YESO MAXIYESO ESCAYOLA X 25 KLS</t>
  </si>
  <si>
    <t>YESO PIRAMIDE X 25 KLS</t>
  </si>
  <si>
    <t>YOYO PARA GAUDAÑA STYLE</t>
  </si>
  <si>
    <t>ZAPATO  BUBBLE GUMMERS N°30</t>
  </si>
  <si>
    <t>ZAPATO BRAHMA RIPPLE  EFECT2880</t>
  </si>
  <si>
    <t>ZAPATO BRAMA  UR 2599 ORION</t>
  </si>
  <si>
    <t>ZAPATO BRAMA MONACO MW8110-KT1450 Nº39</t>
  </si>
  <si>
    <t>ZAPATO COLEGIAL VERLON T32</t>
  </si>
  <si>
    <t>ZAPATO SEGURIDAD ANTIFLUIDO</t>
  </si>
  <si>
    <t>ZOCALO DE CEIBA ROJA 1CMTR X 3MTRS</t>
  </si>
  <si>
    <t>ZOCALO TABLON 0.8 X 25 ARBOLEDA X 10 ML</t>
  </si>
  <si>
    <t>ZOCALO TABLON 0.8 X 25 ARBOLEDA X 5 ML</t>
  </si>
  <si>
    <t>ZOCALO TABLON 0.8 X 25 BETANIA X 10 ML</t>
  </si>
  <si>
    <t>ZORRA METALICA RUEDA 8"</t>
  </si>
  <si>
    <t>ZORRA METALICA T/PESADO RDA  350-4 ANTIPINCHAZO</t>
  </si>
  <si>
    <t>ZUNCHADORA PARA CINTA BANDI</t>
  </si>
  <si>
    <t>ZUNCHO PLASTICO X 2000 MTS</t>
  </si>
  <si>
    <t>ZUNCHO PLASTICO X 500 MTS</t>
  </si>
  <si>
    <t>UNIDAD</t>
  </si>
  <si>
    <t>CUARTO</t>
  </si>
  <si>
    <t>GALON</t>
  </si>
  <si>
    <t>GL FRACC</t>
  </si>
  <si>
    <t>LITRO</t>
  </si>
  <si>
    <t>CUÑETE</t>
  </si>
  <si>
    <t>2 LTS</t>
  </si>
  <si>
    <t>KL</t>
  </si>
  <si>
    <t>LAMINA</t>
  </si>
  <si>
    <t>TAMBOR</t>
  </si>
  <si>
    <t>BOTELLA</t>
  </si>
  <si>
    <t>METROS</t>
  </si>
  <si>
    <t>ROLLO</t>
  </si>
  <si>
    <t>KL FRACC</t>
  </si>
  <si>
    <t>BULTO</t>
  </si>
  <si>
    <t>PAR</t>
  </si>
  <si>
    <t>PAQUETE</t>
  </si>
  <si>
    <t>TAMBOR FRACCION</t>
  </si>
  <si>
    <t>MTS FRACCION</t>
  </si>
  <si>
    <t>LIBRA</t>
  </si>
  <si>
    <t>1/16</t>
  </si>
  <si>
    <t>TON</t>
  </si>
  <si>
    <t>JUEGO</t>
  </si>
  <si>
    <t>CJ</t>
  </si>
  <si>
    <t>CAJA F</t>
  </si>
  <si>
    <t>BOLSA FRACC</t>
  </si>
  <si>
    <t>CANECA</t>
  </si>
  <si>
    <t>TARRO</t>
  </si>
  <si>
    <t>CILINDRO</t>
  </si>
  <si>
    <t>TUBO</t>
  </si>
  <si>
    <t>UN FRACCION</t>
  </si>
  <si>
    <t>TARJETA</t>
  </si>
  <si>
    <t>16 ONZ</t>
  </si>
  <si>
    <t>16 OZ</t>
  </si>
  <si>
    <t>1/4</t>
  </si>
  <si>
    <t>10 LT</t>
  </si>
  <si>
    <t>CANECON</t>
  </si>
  <si>
    <t>1/8</t>
  </si>
  <si>
    <t>1/32</t>
  </si>
  <si>
    <t>MADEJA</t>
  </si>
  <si>
    <t>OCTAVO</t>
  </si>
  <si>
    <t>TONELAD FRACC</t>
  </si>
  <si>
    <t>SALCHICHA</t>
  </si>
  <si>
    <t>BARRA</t>
  </si>
  <si>
    <t>VARILLA</t>
  </si>
  <si>
    <t>TUBO FR</t>
  </si>
  <si>
    <t>CABLE DE COBRE AISLADO # 8 AWG</t>
  </si>
  <si>
    <t>CABLE DE COBRE AISLADO # 10 AWG</t>
  </si>
  <si>
    <t>CABLE DE COBRE AISLADO # 12 AWG</t>
  </si>
  <si>
    <t>INTERELECTRICA</t>
  </si>
  <si>
    <t>CABLE DESNUDO SUAVE # 2 EN 7 HILOS</t>
  </si>
  <si>
    <t>EMPALME DE DERIVACIÓN EN GEL GFHC-2</t>
  </si>
  <si>
    <t>GRAPA METALICA DE DOBLE OJO GALVANIZADO, D=3/4"</t>
  </si>
  <si>
    <t>PANEL LED REDONDO 18W DE SOBRE PONER DE ALTA EFICACIA</t>
  </si>
  <si>
    <t>TOMA CORRIENTE COMÚN 120V 15A CON POLO A TIERRA CERTIFICADO</t>
  </si>
  <si>
    <t>Amarre Plastico T8 20cm X 4.6mm X 100 Unidades Dexson Dxn3008n Negro</t>
  </si>
  <si>
    <t>FERRETERIA SAMIR</t>
  </si>
  <si>
    <t>OBJETO: ADECUACIÓNES Y MEJORAMIENTO LOCATIVO DE LOS CENTROS DE BIENESTAR DEL ADULTO MAYOR DE LA NEVADA Y LOS MAYALES, EN VALLEDUPAR,CESAR</t>
  </si>
  <si>
    <t>INSTALACIONES HIDRAULICAS</t>
  </si>
  <si>
    <t>Suministro e instalacion de tanque plastico para reserva de agua de 2.000 LT-INCL. Accesorios necesarios para su instalacion y funcionamiento.</t>
  </si>
  <si>
    <t>ACABADOS</t>
  </si>
  <si>
    <t>Vinilo 1 mano, pintura tipo 1 color blanco.</t>
  </si>
  <si>
    <t>Vinilo 1 mano, pintura tipo 1 color gris basalto.</t>
  </si>
  <si>
    <t>TANQUE SUBTERRANEO DE RESERVA DE AGUA</t>
  </si>
  <si>
    <t xml:space="preserve">Excavación manual </t>
  </si>
  <si>
    <t>Solado en concreto de 2.500 psi, Exp. 0.05</t>
  </si>
  <si>
    <t>Viga cimiento cuadrada de .25X.25 en concreto F=C 3.000 psi, no incluye acero de refuerzo.</t>
  </si>
  <si>
    <t>Placa superior maciza en concreto de 3000 psi reforzado H/.12 (Base tanque aereo)</t>
  </si>
  <si>
    <t>Columna cuadrada de .25X.25 en concreto F=C 3.000 psi, no incluye acero de refuerzo.</t>
  </si>
  <si>
    <t>Viga aerea cuadrada de .25X.25 en concreto F=C 3.000 psi, no incluye acero de refuerzo.</t>
  </si>
  <si>
    <t>Acero de Refuerzo PDR de 60.000 psi, incluye corte, figuración e instalación.</t>
  </si>
  <si>
    <t>CARPINTERIA MÉTALICA</t>
  </si>
  <si>
    <t>Suministro e instalación de puerta en lamina con marco cal. 18, inc. Anticorrosivo y acabado en esmalte, incluye cerradura.</t>
  </si>
  <si>
    <t>OBRAS DE URBANISMO - ZONA DE TROTE - JUEGOS BIOSALUDABLES - JUEGOS DE MESA</t>
  </si>
  <si>
    <t>Relleno con material seleccionado compactado a rana (Incluye suministro, transporte, Extension, Compactación y demas actividades para su correcta ejecución).</t>
  </si>
  <si>
    <t>Concreto f'c=3.000 PSI (21 MPa), espesor E=0.08 m para Área de Trote, Zona de Juegos Biosaludables y Área de mesa de juegos. (Incluye suministro, transporte, formaleta, vibrado, refuerzo y demás actividades para su correcta colocación en obra)</t>
  </si>
  <si>
    <t>Concreto f'c=3.000 PSI (21 MPa), espesor E=0.08 m para Área aledaña ala zona de comedor. (Incluye suministro, transporte, formaleta, vibrado, refuerzo y demás actividades para su correcta colocación en obra)</t>
  </si>
  <si>
    <t>Suministro e Instalacion de juegos Biosaludables</t>
  </si>
  <si>
    <t>Suministro e Instalación de mesa de juegos en concreto incluye las 4 bancas en concretos.</t>
  </si>
  <si>
    <t>PRESUPUESTO OFICIAL - LA NEVADA</t>
  </si>
  <si>
    <t>PRESUPUESTO OFICIAL - LOS MAYALES</t>
  </si>
  <si>
    <t>DESMONTE CIELO RASO EN MAL ESTADO</t>
  </si>
  <si>
    <t>CUBIERTA Y CIELO RASO</t>
  </si>
  <si>
    <t>CIELO RASO EN LAMINA DE PVC DE 0,25X3 MTS, COLOR BLANCO</t>
  </si>
  <si>
    <t xml:space="preserve">FACHADA CULATA DEL COMEDOR EN SUPERBOARD COLOR BLANCO </t>
  </si>
  <si>
    <t>PLACA EN CONCRETO</t>
  </si>
  <si>
    <t>SUMINISTRO E INSTALACION TANQUE PLASTICO PARA RESERVA DE AGUA 2.000LT-INCL. ACCESORIOS NECESARIOS PARA SU INSTALACION Y FUNCIONAMIENTO</t>
  </si>
  <si>
    <t xml:space="preserve">VINILO 1 MANO, PINTURA TIPO 1 COLOR BLANCO </t>
  </si>
  <si>
    <t>ENCHAPE PARA LOS  MURO DE COCINA DE 0.20X0.20MTS, ALTURA CIELO RASO. INCLUYE PEGACOR Y REFRAGUE CON CONCOLOR BLANCO.</t>
  </si>
  <si>
    <t>IX</t>
  </si>
  <si>
    <t>ZONA DE URBANISMO Y JUEGOS BIOSALUDABLES</t>
  </si>
  <si>
    <t>X</t>
  </si>
  <si>
    <t>SOLADO CONCRETO 2.500 PSI, EXP. 0.05</t>
  </si>
  <si>
    <t>VIGA CIMIENTO CUADRADA DE .25X.25 EN CONCRETO F=C 3.000PSI, NO INCLUYE ACERO DE REFUERZO</t>
  </si>
  <si>
    <t>XI</t>
  </si>
  <si>
    <t>XII</t>
  </si>
  <si>
    <t xml:space="preserve">EXCAVACION MANUAL </t>
  </si>
  <si>
    <t>PLACA SUPERIOR MACIZA  EN CONCRETO DE 3000 PSI REFORZADO H/.12 (BASE DEL TANQUE AEREO)</t>
  </si>
  <si>
    <t>COLUMNA CUADRADA DE .25X.25 EN CONCRETO F=C 3.000PSI, NO INCLUYE ACERO DE REFUERZO</t>
  </si>
  <si>
    <t>VIGA AEREA CUADRADA DE .25X.25 EN CONCRETO F=C 3.000PSI, NO INCLUYE ACERO DE REFUERZO</t>
  </si>
  <si>
    <t>ACERO DE DE REFUERZO PDR DE 60.000 PSI, INCLUYE CORTE Y FIGURADO E INSTALACION</t>
  </si>
  <si>
    <t>FECHA: SEPTIEMBRE 2021</t>
  </si>
  <si>
    <t>LLAVE DE PASO Ø  3/4" PVC</t>
  </si>
  <si>
    <t>TUBO PRESIÓN PVC 3/4</t>
  </si>
  <si>
    <t>TANQUE PLASTICO 2000LT ETERNIT</t>
  </si>
  <si>
    <t xml:space="preserve">VINILO TIPO 1 </t>
  </si>
  <si>
    <t>2.1</t>
  </si>
  <si>
    <t>Vinilo 1 mano, pintura tipo 1</t>
  </si>
  <si>
    <t>FECHA: SEPTIEMBRE DE 2021</t>
  </si>
  <si>
    <t>3.1</t>
  </si>
  <si>
    <t>3.2</t>
  </si>
  <si>
    <t>CONCRETO 1:2:3 ELABORADO EN OBRA</t>
  </si>
  <si>
    <t xml:space="preserve">FORMALETA PARA VIGAS SOBRE MURO </t>
  </si>
  <si>
    <t>3.3</t>
  </si>
  <si>
    <t>3.4</t>
  </si>
  <si>
    <t xml:space="preserve">FORMALETA PARA COLUMNAS SOBRE MURO </t>
  </si>
  <si>
    <t>1.1</t>
  </si>
  <si>
    <t>3.7</t>
  </si>
  <si>
    <t>HOJA EN LAMINA CAL.18, INCLUYE ANTICORROSIVO-SUB-CONTRATO</t>
  </si>
  <si>
    <t>RELLENO COMUN</t>
  </si>
  <si>
    <t>PORCENTAJE POR COMPACTACION</t>
  </si>
  <si>
    <t>KM</t>
  </si>
  <si>
    <t>EQUIPO DE ESTENDIDA</t>
  </si>
  <si>
    <t>Hr</t>
  </si>
  <si>
    <t>EQUIPO DE HUMEDECIMIENTO</t>
  </si>
  <si>
    <t>m³</t>
  </si>
  <si>
    <t>MALLA ELECTROSOLDADA E-050 .25X.25</t>
  </si>
  <si>
    <t>FORMALETA SARDINEL</t>
  </si>
  <si>
    <t>5.4</t>
  </si>
  <si>
    <t>DESMONTE CUBIERTAS Y CIELO RASO</t>
  </si>
  <si>
    <t>ANGULO GALVANIZADO 0.2 X 0.25 2.44M</t>
  </si>
  <si>
    <t>CARGA TIRO A TIRO RAMSET AMARILLO</t>
  </si>
  <si>
    <t>CIELOPARED PVC LISO 300 X 25CM 4 UND</t>
  </si>
  <si>
    <t>OMEGA ROLLADO (2.44M) CAL. 26</t>
  </si>
  <si>
    <t>PERNO 1" CLAVO NORMAL</t>
  </si>
  <si>
    <t>TORNILLO 1" PUNTA FINA</t>
  </si>
  <si>
    <t>TORNILLO 7 X 7/16</t>
  </si>
  <si>
    <t>VIGUETA BASE 4(2.44M) CAL.26</t>
  </si>
  <si>
    <t xml:space="preserve">HERRAMIENTAS MENORES </t>
  </si>
  <si>
    <t>SUPERBOARD #8</t>
  </si>
  <si>
    <t>PRICIPALES CAL 26 LONG 2.44ML</t>
  </si>
  <si>
    <t>OMEGAS CAL 26 LONG 2.44ML</t>
  </si>
  <si>
    <t>ANGULOS CAL 26 LONG 2.44ML</t>
  </si>
  <si>
    <t>DILATACION EN U</t>
  </si>
  <si>
    <t>CINTA MALLA X90</t>
  </si>
  <si>
    <t>LIJA</t>
  </si>
  <si>
    <t>PINTURA VINILO TIPO 1</t>
  </si>
  <si>
    <t>CLAV0 DE ACER0</t>
  </si>
  <si>
    <t xml:space="preserve">PLACA EN CONCRETO 3.000 PSI-EXP.  0.10 Mts, INCLUYE MALLA ELECTROSOLDADA E-050 </t>
  </si>
  <si>
    <t>CERÁMICA CORONA EGEO</t>
  </si>
  <si>
    <t>PEGACOR BLANCO</t>
  </si>
  <si>
    <t>Elaboró: WILLIAM A. RINCÓN</t>
  </si>
  <si>
    <t>DOSCIENTOS OCHO MILLONES NOVECIENTOS TREINTA Y OCHO MIL TREINTA PESOS M/CTE</t>
  </si>
  <si>
    <t>COSTO DIRECTO LA NEVADA</t>
  </si>
  <si>
    <t>COSTO DIRECTO LOS MAYALES</t>
  </si>
  <si>
    <t>COSTO DIRECTO LA NEVADA Y LOS MAYALES</t>
  </si>
  <si>
    <t>FECHA: ENERO DE 2021</t>
  </si>
  <si>
    <t>Actualizo: WILLIAM A. RINCÓN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</si>
</sst>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4">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_-* #,##0.00\ _€_-;\-* #,##0.00\ _€_-;_-* &quot;-&quot;??\ _€_-;_-@_-"/>
    <numFmt numFmtId="168" formatCode="&quot;$&quot;#,##0.00;[Red]\-&quot;$&quot;#,##0.00"/>
    <numFmt numFmtId="169" formatCode="_-&quot;$&quot;* #,##0_-;\-&quot;$&quot;* #,##0_-;_-&quot;$&quot;* &quot;-&quot;_-;_-@_-"/>
    <numFmt numFmtId="170" formatCode="_-&quot;$&quot;* #,##0.00_-;\-&quot;$&quot;* #,##0.00_-;_-&quot;$&quot;* &quot;-&quot;??_-;_-@_-"/>
    <numFmt numFmtId="171" formatCode="_ &quot;$&quot;\ * #,##0_ ;_ &quot;$&quot;\ * \-#,##0_ ;_ &quot;$&quot;\ * &quot;-&quot;_ ;_ @_ "/>
    <numFmt numFmtId="172" formatCode="_ * #,##0_ ;_ * \-#,##0_ ;_ * &quot;-&quot;_ ;_ @_ "/>
    <numFmt numFmtId="173" formatCode="_ &quot;$&quot;\ * #,##0.00_ ;_ &quot;$&quot;\ * \-#,##0.00_ ;_ &quot;$&quot;\ * &quot;-&quot;??_ ;_ @_ "/>
    <numFmt numFmtId="174" formatCode="_ * #,##0.00_ ;_ * \-#,##0.00_ ;_ * &quot;-&quot;??_ ;_ @_ "/>
    <numFmt numFmtId="175" formatCode="#,##0.00_);\-#,##0.00"/>
    <numFmt numFmtId="176" formatCode="[$$-240A]\ #,##0.00"/>
    <numFmt numFmtId="177" formatCode="_ * #,##0.000_ ;_ * \-#,##0.000_ ;_ * &quot;-&quot;??_ ;_ @_ "/>
    <numFmt numFmtId="178" formatCode="[$-240A]d&quot; de &quot;mmmm&quot; de &quot;yyyy;@"/>
    <numFmt numFmtId="179" formatCode="_-* #,##0.00\ _P_t_s_-;\-* #,##0.00\ _P_t_s_-;_-* &quot;-&quot;??\ _P_t_s_-;_-@_-"/>
    <numFmt numFmtId="180" formatCode="_ * #,##0.0_ ;_ * \-#,##0.0_ ;_ * &quot;-&quot;??_ ;_ @_ "/>
    <numFmt numFmtId="181" formatCode="_ * #,##0_ ;_ * \-#,##0_ ;_ * &quot;-&quot;??_ ;_ @_ "/>
    <numFmt numFmtId="182" formatCode="0.0"/>
    <numFmt numFmtId="183" formatCode="_-[$$-240A]* #,##0.00_-;\-[$$-240A]* #,##0.00_-;_-[$$-240A]* &quot;-&quot;??_-;_-@_-"/>
    <numFmt numFmtId="184" formatCode="_ &quot;$&quot;\ * #,##0.00_ ;_ &quot;$&quot;\ * \-#,##0.00_ ;_ &quot;$&quot;\ * &quot;-&quot;_ ;_ @_ "/>
    <numFmt numFmtId="185" formatCode="_-&quot;$&quot;* #,##0.00_-;\-&quot;$&quot;* #,##0.00_-;_-&quot;$&quot;* &quot;-&quot;_-;_-@_-"/>
    <numFmt numFmtId="186" formatCode="0.0%"/>
    <numFmt numFmtId="187" formatCode="0.000"/>
    <numFmt numFmtId="188" formatCode="_ &quot;$&quot;\ * #,##0.0000_ ;_ &quot;$&quot;\ * \-#,##0.0000_ ;_ &quot;$&quot;\ * &quot;-&quot;_ ;_ @_ "/>
    <numFmt numFmtId="189" formatCode="#,##0.000000"/>
    <numFmt numFmtId="190" formatCode="&quot;$&quot;#,##0.00"/>
    <numFmt numFmtId="191" formatCode="#,##0.00;[Red]#,##0.00"/>
    <numFmt numFmtId="192" formatCode="&quot;$&quot;#,##0.00_);\(&quot;$&quot;#,##0.00\)"/>
    <numFmt numFmtId="193" formatCode="#,##0.0;[Red]#,##0.0"/>
    <numFmt numFmtId="194" formatCode="[$-10C0A]#,##0.00;\(#,##0.00\)"/>
    <numFmt numFmtId="195" formatCode="#,##0.000;[Red]#,##0.000"/>
  </numFmts>
  <fonts count="87" x14ac:knownFonts="1">
    <font>
      <sz val="10"/>
      <color indexed="8"/>
      <name val="MS Sans Serif"/>
    </font>
    <font>
      <sz val="11"/>
      <color theme="1"/>
      <name val="Calibri"/>
      <family val="2"/>
      <scheme val="minor"/>
    </font>
    <font>
      <sz val="11"/>
      <color theme="1"/>
      <name val="Calibri"/>
      <family val="2"/>
      <scheme val="minor"/>
    </font>
    <font>
      <sz val="11"/>
      <color theme="1"/>
      <name val="Calibri"/>
      <family val="2"/>
      <scheme val="minor"/>
    </font>
    <font>
      <sz val="7.9"/>
      <color indexed="8"/>
      <name val="Arial"/>
      <family val="2"/>
    </font>
    <font>
      <sz val="8"/>
      <name val="MS Sans Serif"/>
      <family val="2"/>
    </font>
    <font>
      <u/>
      <sz val="10"/>
      <color indexed="12"/>
      <name val="MS Sans Serif"/>
      <family val="2"/>
    </font>
    <font>
      <sz val="10"/>
      <name val="Arial"/>
      <family val="2"/>
    </font>
    <font>
      <sz val="10"/>
      <color indexed="8"/>
      <name val="MS Sans Serif"/>
      <family val="2"/>
    </font>
    <font>
      <b/>
      <sz val="10"/>
      <color indexed="8"/>
      <name val="MS Sans Serif"/>
      <family val="2"/>
    </font>
    <font>
      <b/>
      <sz val="12"/>
      <color indexed="8"/>
      <name val="Arial"/>
      <family val="2"/>
    </font>
    <font>
      <b/>
      <sz val="10"/>
      <name val="Arial"/>
      <family val="2"/>
    </font>
    <font>
      <b/>
      <sz val="10"/>
      <color indexed="10"/>
      <name val="Arial"/>
      <family val="2"/>
    </font>
    <font>
      <b/>
      <sz val="11"/>
      <color indexed="10"/>
      <name val="Arial"/>
      <family val="2"/>
    </font>
    <font>
      <b/>
      <sz val="10"/>
      <color indexed="8"/>
      <name val="Arial"/>
      <family val="2"/>
    </font>
    <font>
      <sz val="10"/>
      <color indexed="8"/>
      <name val="Arial"/>
      <family val="2"/>
    </font>
    <font>
      <b/>
      <sz val="8.5"/>
      <color indexed="8"/>
      <name val="MS Sans Serif"/>
      <family val="2"/>
    </font>
    <font>
      <sz val="7.9"/>
      <color indexed="8"/>
      <name val="Arial"/>
      <family val="2"/>
    </font>
    <font>
      <sz val="10"/>
      <name val="Verdana"/>
      <family val="2"/>
    </font>
    <font>
      <b/>
      <sz val="14"/>
      <color indexed="8"/>
      <name val="Arial"/>
      <family val="2"/>
    </font>
    <font>
      <b/>
      <sz val="11"/>
      <color indexed="8"/>
      <name val="Arial"/>
      <family val="2"/>
    </font>
    <font>
      <sz val="9"/>
      <color indexed="8"/>
      <name val="Arial"/>
      <family val="2"/>
    </font>
    <font>
      <u/>
      <sz val="9"/>
      <color indexed="12"/>
      <name val="MS Sans Serif"/>
      <family val="2"/>
    </font>
    <font>
      <b/>
      <sz val="16"/>
      <color indexed="8"/>
      <name val="Arial"/>
      <family val="2"/>
    </font>
    <font>
      <sz val="10"/>
      <color indexed="8"/>
      <name val="MS Sans Serif"/>
    </font>
    <font>
      <sz val="11"/>
      <color indexed="8"/>
      <name val="Calibri"/>
      <family val="2"/>
    </font>
    <font>
      <sz val="11"/>
      <name val="Arial"/>
      <family val="2"/>
    </font>
    <font>
      <b/>
      <sz val="11"/>
      <name val="Arial"/>
      <family val="2"/>
    </font>
    <font>
      <b/>
      <sz val="14"/>
      <name val="Arial"/>
      <family val="2"/>
    </font>
    <font>
      <b/>
      <sz val="20"/>
      <name val="Arial"/>
      <family val="2"/>
    </font>
    <font>
      <b/>
      <sz val="12"/>
      <name val="Arial"/>
      <family val="2"/>
    </font>
    <font>
      <b/>
      <sz val="16"/>
      <color indexed="10"/>
      <name val="Arial"/>
      <family val="2"/>
    </font>
    <font>
      <i/>
      <sz val="10"/>
      <name val="Arial"/>
      <family val="2"/>
    </font>
    <font>
      <b/>
      <sz val="24"/>
      <name val="Arial"/>
      <family val="2"/>
    </font>
    <font>
      <b/>
      <vertAlign val="superscript"/>
      <sz val="10"/>
      <name val="Arial"/>
      <family val="2"/>
    </font>
    <font>
      <b/>
      <sz val="10"/>
      <color indexed="18"/>
      <name val="Arial"/>
      <family val="2"/>
    </font>
    <font>
      <b/>
      <sz val="12"/>
      <color indexed="18"/>
      <name val="Arial"/>
      <family val="2"/>
    </font>
    <font>
      <b/>
      <i/>
      <sz val="10"/>
      <name val="Arial"/>
      <family val="2"/>
    </font>
    <font>
      <sz val="11"/>
      <color theme="1"/>
      <name val="Calibri"/>
      <family val="2"/>
      <scheme val="minor"/>
    </font>
    <font>
      <sz val="10"/>
      <color rgb="FF000000"/>
      <name val="MS Sans Serif"/>
      <family val="2"/>
    </font>
    <font>
      <sz val="11"/>
      <color theme="1"/>
      <name val="Calibri"/>
      <family val="2"/>
    </font>
    <font>
      <sz val="10"/>
      <color rgb="FFFF0000"/>
      <name val="Arial"/>
      <family val="2"/>
    </font>
    <font>
      <sz val="10"/>
      <color rgb="FF0070C0"/>
      <name val="Arial"/>
      <family val="2"/>
    </font>
    <font>
      <b/>
      <sz val="10"/>
      <color rgb="FF0070C0"/>
      <name val="Arial"/>
      <family val="2"/>
    </font>
    <font>
      <b/>
      <sz val="10"/>
      <color rgb="FFFF0000"/>
      <name val="Arial"/>
      <family val="2"/>
    </font>
    <font>
      <sz val="9"/>
      <color theme="1"/>
      <name val="Arial"/>
      <family val="2"/>
    </font>
    <font>
      <b/>
      <sz val="9"/>
      <color rgb="FF000000"/>
      <name val="Arial"/>
      <family val="2"/>
    </font>
    <font>
      <sz val="9"/>
      <color rgb="FF000000"/>
      <name val="Arial"/>
      <family val="2"/>
    </font>
    <font>
      <sz val="10"/>
      <color theme="1"/>
      <name val="Arial"/>
      <family val="2"/>
    </font>
    <font>
      <u/>
      <sz val="10"/>
      <color theme="10"/>
      <name val="Arial"/>
      <family val="2"/>
    </font>
    <font>
      <b/>
      <sz val="10"/>
      <color theme="1"/>
      <name val="Arial"/>
      <family val="2"/>
    </font>
    <font>
      <sz val="11"/>
      <color theme="1"/>
      <name val="Arial"/>
      <family val="2"/>
    </font>
    <font>
      <b/>
      <sz val="11"/>
      <color theme="1"/>
      <name val="Arial"/>
      <family val="2"/>
    </font>
    <font>
      <b/>
      <sz val="10"/>
      <color theme="9" tint="-0.249977111117893"/>
      <name val="Arial"/>
      <family val="2"/>
    </font>
    <font>
      <b/>
      <sz val="10"/>
      <color theme="6" tint="-0.249977111117893"/>
      <name val="Arial"/>
      <family val="2"/>
    </font>
    <font>
      <b/>
      <sz val="10"/>
      <color theme="3" tint="0.39997558519241921"/>
      <name val="Arial"/>
      <family val="2"/>
    </font>
    <font>
      <sz val="10"/>
      <color theme="3" tint="0.39997558519241921"/>
      <name val="Arial"/>
      <family val="2"/>
    </font>
    <font>
      <b/>
      <sz val="10"/>
      <color theme="8" tint="-0.249977111117893"/>
      <name val="Arial"/>
      <family val="2"/>
    </font>
    <font>
      <b/>
      <sz val="9"/>
      <color theme="1"/>
      <name val="Arial"/>
      <family val="2"/>
    </font>
    <font>
      <b/>
      <sz val="10"/>
      <color theme="4" tint="-0.249977111117893"/>
      <name val="Arial"/>
      <family val="2"/>
    </font>
    <font>
      <sz val="10"/>
      <color rgb="FF000000"/>
      <name val="Arial"/>
      <family val="2"/>
    </font>
    <font>
      <sz val="12"/>
      <color rgb="FF333399"/>
      <name val="Arial"/>
      <family val="2"/>
    </font>
    <font>
      <b/>
      <sz val="10"/>
      <color theme="3"/>
      <name val="Arial"/>
      <family val="2"/>
    </font>
    <font>
      <b/>
      <sz val="8"/>
      <color theme="3" tint="-0.249977111117893"/>
      <name val="Arial"/>
      <family val="2"/>
    </font>
    <font>
      <b/>
      <sz val="12"/>
      <color rgb="FFFF0000"/>
      <name val="Arial"/>
      <family val="2"/>
    </font>
    <font>
      <sz val="8"/>
      <color indexed="8"/>
      <name val="Arial"/>
      <family val="2"/>
    </font>
    <font>
      <b/>
      <sz val="8"/>
      <name val="Arial"/>
      <family val="2"/>
    </font>
    <font>
      <sz val="11"/>
      <color rgb="FF333333"/>
      <name val="Arial"/>
      <family val="2"/>
    </font>
    <font>
      <sz val="10"/>
      <color indexed="64"/>
      <name val="Arial"/>
      <family val="2"/>
    </font>
    <font>
      <b/>
      <sz val="10"/>
      <color indexed="64"/>
      <name val="Arial"/>
      <family val="2"/>
    </font>
    <font>
      <b/>
      <sz val="8"/>
      <color indexed="8"/>
      <name val="Arial"/>
      <family val="2"/>
    </font>
    <font>
      <sz val="8"/>
      <name val="Arial"/>
      <family val="2"/>
    </font>
    <font>
      <b/>
      <sz val="8"/>
      <color rgb="FFFF0000"/>
      <name val="Arial"/>
      <family val="2"/>
    </font>
    <font>
      <sz val="8"/>
      <color rgb="FFFF0000"/>
      <name val="Arial"/>
      <family val="2"/>
    </font>
    <font>
      <b/>
      <sz val="10"/>
      <color theme="0"/>
      <name val="Arial"/>
      <family val="2"/>
    </font>
    <font>
      <sz val="10"/>
      <color theme="0"/>
      <name val="Arial"/>
      <family val="2"/>
    </font>
    <font>
      <sz val="11"/>
      <color rgb="FF000000"/>
      <name val="Arial"/>
      <family val="2"/>
    </font>
    <font>
      <sz val="11"/>
      <name val="Calibri"/>
      <family val="2"/>
    </font>
    <font>
      <sz val="11"/>
      <color indexed="8"/>
      <name val="Arial"/>
      <family val="2"/>
    </font>
    <font>
      <sz val="10"/>
      <color rgb="FF222222"/>
      <name val="Arial"/>
      <family val="2"/>
    </font>
    <font>
      <b/>
      <sz val="9"/>
      <name val="Calibri"/>
      <family val="2"/>
    </font>
    <font>
      <sz val="12"/>
      <name val="Calibri"/>
      <family val="2"/>
    </font>
    <font>
      <sz val="10"/>
      <name val="Calibri"/>
      <family val="2"/>
    </font>
    <font>
      <b/>
      <sz val="9"/>
      <color indexed="81"/>
      <name val="Tahoma"/>
      <family val="2"/>
    </font>
    <font>
      <sz val="9"/>
      <color indexed="81"/>
      <name val="Tahoma"/>
      <family val="2"/>
    </font>
    <font>
      <b/>
      <sz val="12"/>
      <name val="Calibri"/>
      <family val="2"/>
    </font>
    <font>
      <b/>
      <sz val="10"/>
      <name val="Calibri"/>
      <family val="2"/>
    </font>
  </fonts>
  <fills count="28">
    <fill>
      <patternFill patternType="none"/>
    </fill>
    <fill>
      <patternFill patternType="gray125"/>
    </fill>
    <fill>
      <patternFill patternType="solid">
        <fgColor indexed="22"/>
        <bgColor indexed="64"/>
      </patternFill>
    </fill>
    <fill>
      <patternFill patternType="solid">
        <fgColor indexed="11"/>
        <bgColor indexed="64"/>
      </patternFill>
    </fill>
    <fill>
      <patternFill patternType="solid">
        <fgColor indexed="49"/>
        <bgColor indexed="64"/>
      </patternFill>
    </fill>
    <fill>
      <patternFill patternType="solid">
        <fgColor indexed="41"/>
        <bgColor indexed="64"/>
      </patternFill>
    </fill>
    <fill>
      <patternFill patternType="solid">
        <fgColor indexed="43"/>
        <bgColor indexed="64"/>
      </patternFill>
    </fill>
    <fill>
      <patternFill patternType="solid">
        <fgColor indexed="40"/>
        <bgColor indexed="64"/>
      </patternFill>
    </fill>
    <fill>
      <patternFill patternType="solid">
        <fgColor indexed="47"/>
        <bgColor indexed="64"/>
      </patternFill>
    </fill>
    <fill>
      <patternFill patternType="solid">
        <fgColor theme="5"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rgb="FFEEEEEE"/>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FFFF"/>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rgb="FFFFFFFF"/>
        <bgColor rgb="FF000000"/>
      </patternFill>
    </fill>
    <fill>
      <patternFill patternType="solid">
        <fgColor theme="9" tint="0.39997558519241921"/>
        <bgColor indexed="64"/>
      </patternFill>
    </fill>
    <fill>
      <patternFill patternType="solid">
        <fgColor theme="6" tint="0.79998168889431442"/>
        <bgColor indexed="64"/>
      </patternFill>
    </fill>
    <fill>
      <patternFill patternType="solid">
        <fgColor theme="0" tint="-0.249977111117893"/>
        <bgColor indexed="64"/>
      </patternFill>
    </fill>
  </fills>
  <borders count="8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right/>
      <top style="thin">
        <color rgb="FF000000"/>
      </top>
      <bottom/>
      <diagonal/>
    </border>
    <border>
      <left/>
      <right style="thin">
        <color rgb="FF000000"/>
      </right>
      <top style="thin">
        <color rgb="FF000000"/>
      </top>
      <bottom/>
      <diagonal/>
    </border>
    <border>
      <left/>
      <right/>
      <top/>
      <bottom style="thick">
        <color rgb="FF6666CC"/>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theme="0"/>
      </right>
      <top style="thin">
        <color indexed="64"/>
      </top>
      <bottom/>
      <diagonal/>
    </border>
    <border>
      <left style="thin">
        <color theme="0"/>
      </left>
      <right style="thin">
        <color theme="0"/>
      </right>
      <top style="thin">
        <color indexed="64"/>
      </top>
      <bottom/>
      <diagonal/>
    </border>
    <border>
      <left style="thin">
        <color theme="0"/>
      </left>
      <right/>
      <top style="thin">
        <color indexed="64"/>
      </top>
      <bottom/>
      <diagonal/>
    </border>
    <border>
      <left style="thin">
        <color indexed="64"/>
      </left>
      <right style="thin">
        <color theme="0"/>
      </right>
      <top/>
      <bottom style="thin">
        <color indexed="64"/>
      </bottom>
      <diagonal/>
    </border>
    <border>
      <left style="thin">
        <color theme="0"/>
      </left>
      <right style="thin">
        <color theme="0"/>
      </right>
      <top/>
      <bottom style="thin">
        <color indexed="64"/>
      </bottom>
      <diagonal/>
    </border>
    <border>
      <left style="thin">
        <color theme="0"/>
      </left>
      <right/>
      <top/>
      <bottom style="thin">
        <color indexed="64"/>
      </bottom>
      <diagonal/>
    </border>
    <border>
      <left style="medium">
        <color indexed="64"/>
      </left>
      <right/>
      <top style="thin">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thin">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s>
  <cellStyleXfs count="82">
    <xf numFmtId="0" fontId="0" fillId="0" borderId="0"/>
    <xf numFmtId="0" fontId="6" fillId="0" borderId="0" applyNumberFormat="0" applyFill="0" applyBorder="0" applyAlignment="0" applyProtection="0">
      <alignment vertical="top"/>
      <protection locked="0"/>
    </xf>
    <xf numFmtId="174" fontId="4" fillId="0" borderId="0" applyFont="0" applyFill="0" applyBorder="0" applyAlignment="0" applyProtection="0"/>
    <xf numFmtId="172" fontId="7"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166" fontId="38" fillId="0" borderId="0" applyFont="0" applyFill="0" applyBorder="0" applyAlignment="0" applyProtection="0"/>
    <xf numFmtId="174" fontId="17" fillId="0" borderId="0" applyFont="0" applyFill="0" applyBorder="0" applyAlignment="0" applyProtection="0"/>
    <xf numFmtId="166" fontId="38" fillId="0" borderId="0" applyFont="0" applyFill="0" applyBorder="0" applyAlignment="0" applyProtection="0"/>
    <xf numFmtId="43" fontId="38" fillId="0" borderId="0" applyFont="0" applyFill="0" applyBorder="0" applyAlignment="0" applyProtection="0"/>
    <xf numFmtId="192" fontId="17" fillId="0" borderId="0" applyFont="0" applyFill="0" applyBorder="0" applyAlignment="0" applyProtection="0"/>
    <xf numFmtId="166" fontId="38"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174" fontId="7" fillId="0" borderId="0" applyFont="0" applyFill="0" applyBorder="0" applyAlignment="0" applyProtection="0"/>
    <xf numFmtId="173" fontId="4" fillId="0" borderId="0" applyFont="0" applyFill="0" applyBorder="0" applyAlignment="0" applyProtection="0"/>
    <xf numFmtId="171" fontId="4"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4" fontId="38" fillId="0" borderId="0" applyFont="0" applyFill="0" applyBorder="0" applyAlignment="0" applyProtection="0"/>
    <xf numFmtId="171" fontId="17" fillId="0" borderId="0" applyFont="0" applyFill="0" applyBorder="0" applyAlignment="0" applyProtection="0"/>
    <xf numFmtId="169" fontId="38"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0" fontId="18" fillId="0" borderId="0" applyFont="0" applyFill="0" applyBorder="0" applyAlignment="0" applyProtection="0"/>
    <xf numFmtId="0" fontId="3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24" fillId="0" borderId="0"/>
    <xf numFmtId="0" fontId="24" fillId="0" borderId="0"/>
    <xf numFmtId="0" fontId="39" fillId="0" borderId="0"/>
    <xf numFmtId="0" fontId="40" fillId="0" borderId="0"/>
    <xf numFmtId="0" fontId="7" fillId="0" borderId="0"/>
    <xf numFmtId="9" fontId="4"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164" fontId="3" fillId="0" borderId="0" applyFont="0" applyFill="0" applyBorder="0" applyAlignment="0" applyProtection="0"/>
    <xf numFmtId="169" fontId="8" fillId="0" borderId="0" applyFont="0" applyFill="0" applyBorder="0" applyAlignment="0" applyProtection="0"/>
    <xf numFmtId="0" fontId="24" fillId="0" borderId="0"/>
    <xf numFmtId="171" fontId="4" fillId="0" borderId="0" applyFont="0" applyFill="0" applyBorder="0" applyAlignment="0" applyProtection="0"/>
    <xf numFmtId="171" fontId="4" fillId="0" borderId="0" applyFont="0" applyFill="0" applyBorder="0" applyAlignment="0" applyProtection="0"/>
    <xf numFmtId="174" fontId="4" fillId="0" borderId="0" applyFont="0" applyFill="0" applyBorder="0" applyAlignment="0" applyProtection="0"/>
    <xf numFmtId="43" fontId="2" fillId="0" borderId="0" applyFont="0" applyFill="0" applyBorder="0" applyAlignment="0" applyProtection="0"/>
    <xf numFmtId="0" fontId="7" fillId="0" borderId="0"/>
    <xf numFmtId="0" fontId="68" fillId="0" borderId="0"/>
    <xf numFmtId="174" fontId="4" fillId="0" borderId="0" applyFont="0" applyFill="0" applyBorder="0" applyAlignment="0" applyProtection="0"/>
    <xf numFmtId="166" fontId="1" fillId="0" borderId="0" applyFont="0" applyFill="0" applyBorder="0" applyAlignment="0" applyProtection="0"/>
    <xf numFmtId="0" fontId="24" fillId="0" borderId="0"/>
    <xf numFmtId="174" fontId="4" fillId="0" borderId="0" applyFont="0" applyFill="0" applyBorder="0" applyAlignment="0" applyProtection="0"/>
    <xf numFmtId="166" fontId="1" fillId="0" borderId="0" applyFont="0" applyFill="0" applyBorder="0" applyAlignment="0" applyProtection="0"/>
    <xf numFmtId="174" fontId="4" fillId="0" borderId="0" applyFont="0" applyFill="0" applyBorder="0" applyAlignment="0" applyProtection="0"/>
  </cellStyleXfs>
  <cellXfs count="1010">
    <xf numFmtId="0" fontId="0" fillId="0" borderId="0" xfId="0"/>
    <xf numFmtId="174" fontId="0" fillId="0" borderId="0" xfId="2" applyFont="1"/>
    <xf numFmtId="174" fontId="7" fillId="0" borderId="0" xfId="2" applyFont="1"/>
    <xf numFmtId="0" fontId="7" fillId="0" borderId="0" xfId="0" applyFont="1"/>
    <xf numFmtId="0" fontId="11" fillId="0" borderId="0" xfId="0" applyFont="1"/>
    <xf numFmtId="0" fontId="12" fillId="0" borderId="1" xfId="0" applyFont="1" applyBorder="1" applyAlignment="1">
      <alignment horizontal="center"/>
    </xf>
    <xf numFmtId="0" fontId="12" fillId="0" borderId="2" xfId="0" applyFont="1" applyBorder="1" applyAlignment="1">
      <alignment horizontal="center"/>
    </xf>
    <xf numFmtId="21" fontId="7" fillId="0" borderId="3" xfId="0" applyNumberFormat="1"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7" fillId="0" borderId="5"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8" xfId="0" applyFont="1" applyBorder="1" applyAlignment="1">
      <alignment horizontal="center"/>
    </xf>
    <xf numFmtId="174" fontId="15" fillId="0" borderId="0" xfId="2" applyFont="1" applyAlignment="1">
      <alignment horizontal="right" vertical="center"/>
    </xf>
    <xf numFmtId="3" fontId="7" fillId="0" borderId="5" xfId="0" applyNumberFormat="1" applyFont="1" applyBorder="1" applyAlignment="1">
      <alignment horizontal="center"/>
    </xf>
    <xf numFmtId="3" fontId="7" fillId="0" borderId="7" xfId="0" applyNumberFormat="1" applyFont="1" applyBorder="1" applyAlignment="1">
      <alignment horizontal="center"/>
    </xf>
    <xf numFmtId="0" fontId="7" fillId="0" borderId="0" xfId="0" applyFont="1" applyAlignment="1">
      <alignment horizontal="center"/>
    </xf>
    <xf numFmtId="174" fontId="0" fillId="0" borderId="0" xfId="0" applyNumberFormat="1"/>
    <xf numFmtId="164" fontId="7" fillId="0" borderId="0" xfId="0" applyNumberFormat="1" applyFont="1"/>
    <xf numFmtId="0" fontId="41" fillId="0" borderId="0" xfId="0" applyFont="1" applyAlignment="1">
      <alignment horizontal="center"/>
    </xf>
    <xf numFmtId="174" fontId="42" fillId="0" borderId="0" xfId="2" applyFont="1" applyAlignment="1">
      <alignment horizontal="right" vertical="center"/>
    </xf>
    <xf numFmtId="174" fontId="43" fillId="0" borderId="0" xfId="2" applyFont="1" applyAlignment="1">
      <alignment horizontal="right" vertical="center"/>
    </xf>
    <xf numFmtId="181" fontId="43" fillId="0" borderId="0" xfId="2" applyNumberFormat="1" applyFont="1" applyAlignment="1">
      <alignment horizontal="right" vertical="center"/>
    </xf>
    <xf numFmtId="0" fontId="15" fillId="0" borderId="0" xfId="26" applyFont="1"/>
    <xf numFmtId="0" fontId="15" fillId="0" borderId="0" xfId="0" applyFont="1"/>
    <xf numFmtId="0" fontId="15" fillId="0" borderId="0" xfId="0" applyFont="1" applyAlignment="1">
      <alignment horizontal="center" vertical="center"/>
    </xf>
    <xf numFmtId="174" fontId="15" fillId="0" borderId="0" xfId="2" applyFont="1"/>
    <xf numFmtId="175" fontId="15" fillId="0" borderId="0" xfId="0" applyNumberFormat="1" applyFont="1"/>
    <xf numFmtId="174" fontId="15" fillId="0" borderId="0" xfId="0" applyNumberFormat="1" applyFont="1"/>
    <xf numFmtId="0" fontId="15" fillId="0" borderId="0" xfId="0" applyFont="1" applyAlignment="1">
      <alignment horizontal="center"/>
    </xf>
    <xf numFmtId="0" fontId="14" fillId="0" borderId="0" xfId="0" applyFont="1" applyAlignment="1">
      <alignment horizontal="left" vertical="top" wrapText="1"/>
    </xf>
    <xf numFmtId="175" fontId="14" fillId="0" borderId="0" xfId="0" applyNumberFormat="1" applyFont="1" applyAlignment="1">
      <alignment horizontal="right" vertical="center"/>
    </xf>
    <xf numFmtId="0" fontId="7" fillId="10" borderId="0" xfId="0" applyFont="1" applyFill="1" applyAlignment="1">
      <alignment horizontal="left" vertical="top" wrapText="1"/>
    </xf>
    <xf numFmtId="178" fontId="15" fillId="0" borderId="0" xfId="0" applyNumberFormat="1" applyFont="1"/>
    <xf numFmtId="176" fontId="15" fillId="0" borderId="0" xfId="0" applyNumberFormat="1" applyFont="1"/>
    <xf numFmtId="178" fontId="41" fillId="0" borderId="0" xfId="2" applyNumberFormat="1" applyFont="1"/>
    <xf numFmtId="174" fontId="41" fillId="0" borderId="0" xfId="2" applyFont="1"/>
    <xf numFmtId="178" fontId="41" fillId="0" borderId="0" xfId="0" applyNumberFormat="1" applyFont="1"/>
    <xf numFmtId="174" fontId="41" fillId="0" borderId="0" xfId="2" applyFont="1" applyAlignment="1">
      <alignment horizontal="left" vertical="top" wrapText="1"/>
    </xf>
    <xf numFmtId="0" fontId="7" fillId="0" borderId="0" xfId="0" applyFont="1" applyAlignment="1">
      <alignment horizontal="left" vertical="center"/>
    </xf>
    <xf numFmtId="174" fontId="42" fillId="0" borderId="0" xfId="2" applyFont="1"/>
    <xf numFmtId="0" fontId="41" fillId="0" borderId="0" xfId="0" applyFont="1"/>
    <xf numFmtId="0" fontId="42" fillId="0" borderId="0" xfId="0" applyFont="1"/>
    <xf numFmtId="178" fontId="7" fillId="0" borderId="0" xfId="2" applyNumberFormat="1" applyFont="1"/>
    <xf numFmtId="16" fontId="15" fillId="0" borderId="0" xfId="0" applyNumberFormat="1" applyFont="1"/>
    <xf numFmtId="181" fontId="7" fillId="0" borderId="0" xfId="2" applyNumberFormat="1" applyFont="1"/>
    <xf numFmtId="178" fontId="7" fillId="0" borderId="0" xfId="0" applyNumberFormat="1" applyFont="1"/>
    <xf numFmtId="181" fontId="42" fillId="0" borderId="0" xfId="2" applyNumberFormat="1" applyFont="1"/>
    <xf numFmtId="174" fontId="42" fillId="0" borderId="0" xfId="2" applyFont="1" applyAlignment="1">
      <alignment horizontal="right"/>
    </xf>
    <xf numFmtId="166" fontId="15" fillId="0" borderId="0" xfId="0" applyNumberFormat="1" applyFont="1"/>
    <xf numFmtId="178" fontId="42" fillId="0" borderId="0" xfId="0" applyNumberFormat="1" applyFont="1"/>
    <xf numFmtId="176" fontId="41" fillId="0" borderId="0" xfId="0" applyNumberFormat="1" applyFont="1"/>
    <xf numFmtId="1" fontId="42" fillId="0" borderId="0" xfId="0" applyNumberFormat="1" applyFont="1"/>
    <xf numFmtId="38" fontId="15" fillId="0" borderId="0" xfId="0" applyNumberFormat="1" applyFont="1"/>
    <xf numFmtId="174" fontId="7" fillId="0" borderId="0" xfId="2" applyFont="1" applyAlignment="1">
      <alignment horizontal="right" vertical="center"/>
    </xf>
    <xf numFmtId="175" fontId="41" fillId="0" borderId="0" xfId="0" applyNumberFormat="1" applyFont="1" applyAlignment="1">
      <alignment horizontal="right" vertical="center"/>
    </xf>
    <xf numFmtId="175" fontId="15" fillId="0" borderId="0" xfId="0" applyNumberFormat="1" applyFont="1" applyAlignment="1">
      <alignment horizontal="right" vertical="center"/>
    </xf>
    <xf numFmtId="0" fontId="41" fillId="0" borderId="0" xfId="0" applyFont="1" applyAlignment="1">
      <alignment horizontal="left" vertical="top" wrapText="1"/>
    </xf>
    <xf numFmtId="0" fontId="7" fillId="0" borderId="0" xfId="0" applyFont="1" applyAlignment="1">
      <alignment horizontal="center" vertical="center"/>
    </xf>
    <xf numFmtId="183" fontId="7" fillId="0" borderId="0" xfId="2" applyNumberFormat="1" applyFont="1" applyAlignment="1">
      <alignment horizontal="right" vertical="center"/>
    </xf>
    <xf numFmtId="171" fontId="15" fillId="0" borderId="0" xfId="17" applyFont="1"/>
    <xf numFmtId="171" fontId="41" fillId="0" borderId="0" xfId="17" applyFont="1"/>
    <xf numFmtId="0" fontId="11" fillId="13" borderId="0" xfId="0" applyFont="1" applyFill="1" applyAlignment="1">
      <alignment horizontal="left" vertical="center" wrapText="1"/>
    </xf>
    <xf numFmtId="0" fontId="7" fillId="14" borderId="0" xfId="0" applyFont="1" applyFill="1"/>
    <xf numFmtId="184" fontId="7" fillId="14" borderId="0" xfId="17" applyNumberFormat="1" applyFont="1" applyFill="1"/>
    <xf numFmtId="184" fontId="11" fillId="14" borderId="0" xfId="17" applyNumberFormat="1" applyFont="1" applyFill="1" applyAlignment="1">
      <alignment horizontal="right" vertical="center"/>
    </xf>
    <xf numFmtId="0" fontId="11" fillId="14" borderId="0" xfId="0" applyFont="1" applyFill="1" applyAlignment="1">
      <alignment horizontal="center" vertical="center"/>
    </xf>
    <xf numFmtId="0" fontId="7" fillId="10" borderId="0" xfId="0" applyFont="1" applyFill="1" applyAlignment="1">
      <alignment horizontal="center" vertical="center"/>
    </xf>
    <xf numFmtId="174" fontId="7" fillId="10" borderId="0" xfId="2" applyFont="1" applyFill="1" applyAlignment="1">
      <alignment horizontal="right" vertical="center"/>
    </xf>
    <xf numFmtId="184" fontId="7" fillId="10" borderId="0" xfId="17" applyNumberFormat="1" applyFont="1" applyFill="1" applyAlignment="1">
      <alignment horizontal="right" vertical="center"/>
    </xf>
    <xf numFmtId="0" fontId="11" fillId="14" borderId="0" xfId="0" applyFont="1" applyFill="1" applyAlignment="1">
      <alignment horizontal="left" vertical="center" wrapText="1"/>
    </xf>
    <xf numFmtId="0" fontId="11" fillId="15" borderId="11" xfId="0" applyFont="1" applyFill="1" applyBorder="1" applyAlignment="1">
      <alignment horizontal="center" vertical="center"/>
    </xf>
    <xf numFmtId="184" fontId="11" fillId="15" borderId="12" xfId="17" applyNumberFormat="1" applyFont="1" applyFill="1" applyBorder="1" applyAlignment="1">
      <alignment horizontal="center" vertical="center"/>
    </xf>
    <xf numFmtId="0" fontId="11" fillId="15" borderId="9" xfId="0" applyFont="1" applyFill="1" applyBorder="1" applyAlignment="1">
      <alignment horizontal="center" vertical="center" wrapText="1"/>
    </xf>
    <xf numFmtId="0" fontId="11" fillId="15" borderId="9" xfId="0" applyFont="1" applyFill="1" applyBorder="1" applyAlignment="1">
      <alignment horizontal="center" vertical="center"/>
    </xf>
    <xf numFmtId="184" fontId="11" fillId="15" borderId="9" xfId="17" applyNumberFormat="1" applyFont="1" applyFill="1" applyBorder="1" applyAlignment="1">
      <alignment horizontal="center" vertical="center"/>
    </xf>
    <xf numFmtId="0" fontId="15" fillId="0" borderId="0" xfId="0" applyFont="1" applyAlignment="1">
      <alignment vertical="center"/>
    </xf>
    <xf numFmtId="171" fontId="11" fillId="15" borderId="9" xfId="17" applyFont="1" applyFill="1" applyBorder="1" applyAlignment="1">
      <alignment horizontal="center" vertical="center"/>
    </xf>
    <xf numFmtId="171" fontId="11" fillId="15" borderId="12" xfId="17" applyFont="1" applyFill="1" applyBorder="1" applyAlignment="1">
      <alignment horizontal="center" vertical="center"/>
    </xf>
    <xf numFmtId="171" fontId="14" fillId="0" borderId="0" xfId="17" applyFont="1" applyAlignment="1">
      <alignment horizontal="right" vertical="center"/>
    </xf>
    <xf numFmtId="171" fontId="15" fillId="0" borderId="0" xfId="17" applyFont="1" applyAlignment="1">
      <alignment horizontal="right" vertical="center"/>
    </xf>
    <xf numFmtId="171" fontId="43" fillId="0" borderId="0" xfId="17" applyFont="1" applyAlignment="1">
      <alignment horizontal="right" vertical="center"/>
    </xf>
    <xf numFmtId="174" fontId="42" fillId="0" borderId="0" xfId="2" applyFont="1" applyAlignment="1">
      <alignment vertical="center"/>
    </xf>
    <xf numFmtId="174" fontId="15" fillId="0" borderId="0" xfId="2" applyFont="1" applyAlignment="1">
      <alignment horizontal="right" vertical="center" wrapText="1"/>
    </xf>
    <xf numFmtId="0" fontId="14" fillId="12" borderId="0" xfId="0" applyFont="1" applyFill="1"/>
    <xf numFmtId="174" fontId="42" fillId="0" borderId="0" xfId="2" applyFont="1" applyAlignment="1">
      <alignment horizontal="left" vertical="center"/>
    </xf>
    <xf numFmtId="174" fontId="42" fillId="0" borderId="0" xfId="2" applyFont="1" applyAlignment="1">
      <alignment horizontal="left" vertical="center" wrapText="1"/>
    </xf>
    <xf numFmtId="175" fontId="42" fillId="0" borderId="0" xfId="0" applyNumberFormat="1" applyFont="1" applyAlignment="1">
      <alignment horizontal="right" vertical="center"/>
    </xf>
    <xf numFmtId="10" fontId="14" fillId="0" borderId="0" xfId="0" applyNumberFormat="1" applyFont="1"/>
    <xf numFmtId="0" fontId="41" fillId="0" borderId="0" xfId="0" applyFont="1" applyAlignment="1">
      <alignment horizontal="center" vertical="center"/>
    </xf>
    <xf numFmtId="17" fontId="15" fillId="0" borderId="0" xfId="0" applyNumberFormat="1" applyFont="1"/>
    <xf numFmtId="171" fontId="42" fillId="0" borderId="0" xfId="17" applyFont="1"/>
    <xf numFmtId="0" fontId="43" fillId="0" borderId="0" xfId="0" applyFont="1" applyAlignment="1">
      <alignment wrapText="1"/>
    </xf>
    <xf numFmtId="0" fontId="43" fillId="0" borderId="0" xfId="0" applyFont="1"/>
    <xf numFmtId="0" fontId="14" fillId="0" borderId="0" xfId="0" applyFont="1" applyAlignment="1">
      <alignment wrapText="1"/>
    </xf>
    <xf numFmtId="175" fontId="7" fillId="0" borderId="0" xfId="0" applyNumberFormat="1" applyFont="1"/>
    <xf numFmtId="0" fontId="11" fillId="0" borderId="0" xfId="0" applyFont="1" applyAlignment="1">
      <alignment vertical="center"/>
    </xf>
    <xf numFmtId="0" fontId="15" fillId="13" borderId="0" xfId="0" applyFont="1" applyFill="1" applyAlignment="1">
      <alignment horizontal="center" vertical="center"/>
    </xf>
    <xf numFmtId="174" fontId="15" fillId="13" borderId="0" xfId="2" applyFont="1" applyFill="1"/>
    <xf numFmtId="171" fontId="15" fillId="13" borderId="0" xfId="17" applyFont="1" applyFill="1"/>
    <xf numFmtId="171" fontId="15" fillId="14" borderId="0" xfId="17" applyFont="1" applyFill="1"/>
    <xf numFmtId="0" fontId="14" fillId="14" borderId="0" xfId="0" applyFont="1" applyFill="1" applyAlignment="1">
      <alignment horizontal="center" vertical="center"/>
    </xf>
    <xf numFmtId="10" fontId="15" fillId="0" borderId="0" xfId="0" applyNumberFormat="1" applyFont="1"/>
    <xf numFmtId="0" fontId="44" fillId="0" borderId="0" xfId="0" applyFont="1"/>
    <xf numFmtId="179" fontId="7" fillId="0" borderId="0" xfId="2" applyNumberFormat="1" applyFont="1"/>
    <xf numFmtId="9" fontId="7" fillId="0" borderId="0" xfId="0" applyNumberFormat="1" applyFont="1"/>
    <xf numFmtId="10" fontId="7" fillId="0" borderId="0" xfId="0" applyNumberFormat="1" applyFont="1"/>
    <xf numFmtId="10" fontId="7" fillId="0" borderId="0" xfId="2" applyNumberFormat="1" applyFont="1" applyAlignment="1">
      <alignment horizontal="center" vertical="center"/>
    </xf>
    <xf numFmtId="0" fontId="11" fillId="13" borderId="0" xfId="0" applyFont="1" applyFill="1"/>
    <xf numFmtId="0" fontId="11" fillId="13" borderId="0" xfId="0" applyFont="1" applyFill="1" applyAlignment="1">
      <alignment horizontal="center" vertical="center"/>
    </xf>
    <xf numFmtId="0" fontId="11" fillId="13" borderId="0" xfId="0" applyFont="1" applyFill="1" applyAlignment="1">
      <alignment horizontal="center"/>
    </xf>
    <xf numFmtId="171" fontId="11" fillId="13" borderId="0" xfId="17" applyFont="1" applyFill="1"/>
    <xf numFmtId="10" fontId="11" fillId="13" borderId="0" xfId="2" applyNumberFormat="1" applyFont="1" applyFill="1" applyAlignment="1">
      <alignment horizontal="center" vertical="center"/>
    </xf>
    <xf numFmtId="0" fontId="15" fillId="13" borderId="0" xfId="0" applyFont="1" applyFill="1"/>
    <xf numFmtId="0" fontId="11" fillId="15" borderId="0" xfId="0" applyFont="1" applyFill="1"/>
    <xf numFmtId="0" fontId="14" fillId="15" borderId="0" xfId="0" applyFont="1" applyFill="1" applyAlignment="1">
      <alignment horizontal="center" vertical="center"/>
    </xf>
    <xf numFmtId="0" fontId="11" fillId="15" borderId="0" xfId="0" applyFont="1" applyFill="1" applyAlignment="1">
      <alignment horizontal="center"/>
    </xf>
    <xf numFmtId="0" fontId="15" fillId="15" borderId="0" xfId="0" applyFont="1" applyFill="1"/>
    <xf numFmtId="184" fontId="11" fillId="15" borderId="0" xfId="17" applyNumberFormat="1" applyFont="1" applyFill="1"/>
    <xf numFmtId="0" fontId="21" fillId="0" borderId="0" xfId="26" applyFont="1"/>
    <xf numFmtId="0" fontId="45" fillId="0" borderId="0" xfId="0" applyFont="1" applyAlignment="1">
      <alignment horizontal="center" vertical="center"/>
    </xf>
    <xf numFmtId="0" fontId="45" fillId="0" borderId="0" xfId="0" applyFont="1"/>
    <xf numFmtId="0" fontId="46" fillId="16" borderId="60" xfId="0" applyFont="1" applyFill="1" applyBorder="1" applyAlignment="1">
      <alignment horizontal="center" vertical="center" wrapText="1"/>
    </xf>
    <xf numFmtId="0" fontId="46" fillId="16" borderId="61" xfId="0" applyFont="1" applyFill="1" applyBorder="1" applyAlignment="1">
      <alignment horizontal="center" vertical="center" wrapText="1"/>
    </xf>
    <xf numFmtId="0" fontId="8" fillId="0" borderId="9" xfId="0" applyFont="1" applyBorder="1"/>
    <xf numFmtId="0" fontId="8" fillId="0" borderId="9" xfId="0" applyFont="1" applyBorder="1" applyAlignment="1">
      <alignment horizontal="center" vertical="center"/>
    </xf>
    <xf numFmtId="0" fontId="0" fillId="0" borderId="9" xfId="0" applyBorder="1"/>
    <xf numFmtId="0" fontId="0" fillId="0" borderId="9" xfId="0" applyBorder="1" applyAlignment="1">
      <alignment horizontal="center"/>
    </xf>
    <xf numFmtId="0" fontId="9" fillId="11" borderId="9" xfId="0" applyFont="1" applyFill="1" applyBorder="1"/>
    <xf numFmtId="0" fontId="0" fillId="11" borderId="9" xfId="0" applyFill="1" applyBorder="1"/>
    <xf numFmtId="0" fontId="0" fillId="11" borderId="10" xfId="0" applyFill="1" applyBorder="1"/>
    <xf numFmtId="0" fontId="0" fillId="11" borderId="12" xfId="0" applyFill="1" applyBorder="1"/>
    <xf numFmtId="0" fontId="16" fillId="11" borderId="9" xfId="0" applyFont="1" applyFill="1" applyBorder="1" applyAlignment="1">
      <alignment horizontal="center" vertical="center"/>
    </xf>
    <xf numFmtId="182" fontId="8" fillId="0" borderId="9" xfId="0" applyNumberFormat="1" applyFont="1" applyBorder="1" applyAlignment="1">
      <alignment horizontal="center" vertical="center"/>
    </xf>
    <xf numFmtId="170" fontId="15" fillId="0" borderId="0" xfId="0" applyNumberFormat="1" applyFont="1"/>
    <xf numFmtId="0" fontId="15" fillId="0" borderId="9" xfId="58" applyFont="1" applyBorder="1" applyAlignment="1">
      <alignment horizontal="left" vertical="center"/>
    </xf>
    <xf numFmtId="185" fontId="15" fillId="0" borderId="9" xfId="17" applyNumberFormat="1" applyFont="1" applyBorder="1" applyAlignment="1">
      <alignment horizontal="center" vertical="center"/>
    </xf>
    <xf numFmtId="0" fontId="14" fillId="13" borderId="9" xfId="58" applyFont="1" applyFill="1" applyBorder="1" applyAlignment="1">
      <alignment horizontal="center" vertical="center"/>
    </xf>
    <xf numFmtId="177" fontId="7" fillId="0" borderId="0" xfId="2" applyNumberFormat="1" applyFont="1" applyAlignment="1">
      <alignment vertical="center"/>
    </xf>
    <xf numFmtId="0" fontId="26" fillId="0" borderId="0" xfId="26" applyFont="1"/>
    <xf numFmtId="0" fontId="26" fillId="0" borderId="16" xfId="26" applyFont="1" applyBorder="1" applyAlignment="1">
      <alignment horizontal="center"/>
    </xf>
    <xf numFmtId="0" fontId="26" fillId="0" borderId="17" xfId="26" applyFont="1" applyBorder="1" applyAlignment="1">
      <alignment horizontal="center"/>
    </xf>
    <xf numFmtId="0" fontId="26" fillId="0" borderId="18" xfId="26" applyFont="1" applyBorder="1" applyAlignment="1">
      <alignment horizontal="center"/>
    </xf>
    <xf numFmtId="4" fontId="26" fillId="0" borderId="0" xfId="26" applyNumberFormat="1" applyFont="1"/>
    <xf numFmtId="0" fontId="14" fillId="0" borderId="0" xfId="0" applyFont="1"/>
    <xf numFmtId="0" fontId="7" fillId="10" borderId="0" xfId="0" applyFont="1" applyFill="1" applyAlignment="1">
      <alignment horizontal="left" vertical="center" wrapText="1"/>
    </xf>
    <xf numFmtId="181" fontId="41" fillId="0" borderId="0" xfId="2" applyNumberFormat="1" applyFont="1"/>
    <xf numFmtId="168" fontId="15" fillId="0" borderId="0" xfId="0" applyNumberFormat="1" applyFont="1"/>
    <xf numFmtId="0" fontId="14" fillId="0" borderId="9" xfId="0" applyFont="1" applyBorder="1" applyAlignment="1">
      <alignment horizontal="center" vertical="center"/>
    </xf>
    <xf numFmtId="168" fontId="14" fillId="0" borderId="9" xfId="0" applyNumberFormat="1" applyFont="1" applyBorder="1" applyAlignment="1">
      <alignment horizontal="center" vertical="center"/>
    </xf>
    <xf numFmtId="0" fontId="47" fillId="16" borderId="9" xfId="0" applyFont="1" applyFill="1" applyBorder="1" applyAlignment="1">
      <alignment horizontal="center" vertical="center" wrapText="1"/>
    </xf>
    <xf numFmtId="3" fontId="45" fillId="19" borderId="9" xfId="0" applyNumberFormat="1" applyFont="1" applyFill="1" applyBorder="1" applyAlignment="1">
      <alignment horizontal="center" vertical="center" wrapText="1"/>
    </xf>
    <xf numFmtId="0" fontId="45" fillId="19" borderId="9" xfId="0" applyFont="1" applyFill="1" applyBorder="1" applyAlignment="1">
      <alignment horizontal="center" vertical="center" wrapText="1"/>
    </xf>
    <xf numFmtId="0" fontId="47" fillId="16" borderId="19" xfId="0" applyFont="1" applyFill="1" applyBorder="1" applyAlignment="1">
      <alignment horizontal="center" vertical="center" wrapText="1"/>
    </xf>
    <xf numFmtId="0" fontId="45" fillId="19" borderId="19" xfId="0" applyFont="1" applyFill="1" applyBorder="1" applyAlignment="1">
      <alignment horizontal="center" vertical="center" wrapText="1"/>
    </xf>
    <xf numFmtId="0" fontId="45" fillId="19" borderId="20" xfId="0" applyFont="1" applyFill="1" applyBorder="1" applyAlignment="1">
      <alignment horizontal="center" vertical="center" wrapText="1"/>
    </xf>
    <xf numFmtId="0" fontId="45" fillId="19" borderId="21" xfId="0" applyFont="1" applyFill="1" applyBorder="1" applyAlignment="1">
      <alignment horizontal="center" vertical="center" wrapText="1"/>
    </xf>
    <xf numFmtId="0" fontId="47" fillId="16" borderId="22" xfId="0" applyFont="1" applyFill="1" applyBorder="1" applyAlignment="1">
      <alignment horizontal="center" vertical="center" wrapText="1"/>
    </xf>
    <xf numFmtId="0" fontId="45" fillId="19" borderId="22" xfId="0" applyFont="1" applyFill="1" applyBorder="1" applyAlignment="1">
      <alignment horizontal="center" vertical="center" wrapText="1"/>
    </xf>
    <xf numFmtId="0" fontId="45" fillId="19" borderId="23" xfId="0" applyFont="1" applyFill="1" applyBorder="1" applyAlignment="1">
      <alignment horizontal="center" vertical="center" wrapText="1"/>
    </xf>
    <xf numFmtId="0" fontId="47" fillId="16" borderId="24" xfId="0" applyFont="1" applyFill="1" applyBorder="1" applyAlignment="1">
      <alignment horizontal="center" vertical="center" wrapText="1"/>
    </xf>
    <xf numFmtId="0" fontId="45" fillId="19" borderId="24" xfId="0" applyFont="1" applyFill="1" applyBorder="1" applyAlignment="1">
      <alignment horizontal="center" vertical="center" wrapText="1"/>
    </xf>
    <xf numFmtId="0" fontId="45" fillId="19" borderId="25" xfId="0" applyFont="1" applyFill="1" applyBorder="1" applyAlignment="1">
      <alignment horizontal="center" vertical="center" wrapText="1"/>
    </xf>
    <xf numFmtId="0" fontId="7" fillId="0" borderId="0" xfId="62"/>
    <xf numFmtId="0" fontId="7" fillId="10" borderId="0" xfId="62" applyFill="1"/>
    <xf numFmtId="181" fontId="7" fillId="10" borderId="0" xfId="15" applyNumberFormat="1" applyFill="1" applyAlignment="1">
      <alignment horizontal="left" vertical="center"/>
    </xf>
    <xf numFmtId="181" fontId="7" fillId="10" borderId="0" xfId="15" applyNumberFormat="1" applyFill="1"/>
    <xf numFmtId="181" fontId="11" fillId="20" borderId="9" xfId="15" applyNumberFormat="1" applyFont="1" applyFill="1" applyBorder="1" applyAlignment="1">
      <alignment horizontal="center" vertical="center"/>
    </xf>
    <xf numFmtId="10" fontId="11" fillId="20" borderId="9" xfId="66" applyNumberFormat="1" applyFont="1" applyFill="1" applyBorder="1" applyAlignment="1">
      <alignment horizontal="center" vertical="center"/>
    </xf>
    <xf numFmtId="10" fontId="11" fillId="20" borderId="9" xfId="62" applyNumberFormat="1" applyFont="1" applyFill="1" applyBorder="1" applyAlignment="1">
      <alignment horizontal="center" vertical="center"/>
    </xf>
    <xf numFmtId="0" fontId="11" fillId="20" borderId="9" xfId="62" applyFont="1" applyFill="1" applyBorder="1" applyAlignment="1">
      <alignment horizontal="center" vertical="center"/>
    </xf>
    <xf numFmtId="0" fontId="48" fillId="0" borderId="9" xfId="62" applyFont="1" applyBorder="1" applyAlignment="1">
      <alignment horizontal="left" vertical="center"/>
    </xf>
    <xf numFmtId="183" fontId="7" fillId="0" borderId="9" xfId="20" applyNumberFormat="1" applyFont="1" applyBorder="1" applyAlignment="1">
      <alignment horizontal="right" vertical="center"/>
    </xf>
    <xf numFmtId="0" fontId="7" fillId="0" borderId="9" xfId="62" applyBorder="1" applyAlignment="1">
      <alignment horizontal="left" vertical="center"/>
    </xf>
    <xf numFmtId="0" fontId="7" fillId="10" borderId="11" xfId="62" applyFill="1" applyBorder="1"/>
    <xf numFmtId="0" fontId="7" fillId="10" borderId="11" xfId="62" applyFill="1" applyBorder="1" applyAlignment="1">
      <alignment horizontal="left" vertical="center"/>
    </xf>
    <xf numFmtId="181" fontId="7" fillId="10" borderId="11" xfId="15" applyNumberFormat="1" applyFill="1" applyBorder="1"/>
    <xf numFmtId="181" fontId="7" fillId="0" borderId="9" xfId="15" applyNumberFormat="1" applyBorder="1" applyAlignment="1">
      <alignment horizontal="left" vertical="center"/>
    </xf>
    <xf numFmtId="181" fontId="7" fillId="10" borderId="11" xfId="15" applyNumberFormat="1" applyFill="1" applyBorder="1" applyAlignment="1">
      <alignment horizontal="left" vertical="center"/>
    </xf>
    <xf numFmtId="181" fontId="11" fillId="10" borderId="10" xfId="15" applyNumberFormat="1" applyFont="1" applyFill="1" applyBorder="1" applyAlignment="1">
      <alignment vertical="center" wrapText="1"/>
    </xf>
    <xf numFmtId="181" fontId="7" fillId="10" borderId="26" xfId="15" applyNumberFormat="1" applyFill="1" applyBorder="1"/>
    <xf numFmtId="0" fontId="7" fillId="10" borderId="26" xfId="62" applyFill="1" applyBorder="1"/>
    <xf numFmtId="181" fontId="11" fillId="0" borderId="9" xfId="15" applyNumberFormat="1" applyFont="1" applyBorder="1" applyAlignment="1">
      <alignment horizontal="left" vertical="center"/>
    </xf>
    <xf numFmtId="181" fontId="7" fillId="10" borderId="14" xfId="15" applyNumberFormat="1" applyFill="1" applyBorder="1"/>
    <xf numFmtId="0" fontId="7" fillId="10" borderId="14" xfId="62" applyFill="1" applyBorder="1"/>
    <xf numFmtId="181" fontId="32" fillId="0" borderId="9" xfId="15" applyNumberFormat="1" applyFont="1" applyBorder="1" applyAlignment="1">
      <alignment horizontal="left" vertical="center"/>
    </xf>
    <xf numFmtId="181" fontId="7" fillId="10" borderId="10" xfId="15" applyNumberFormat="1" applyFill="1" applyBorder="1"/>
    <xf numFmtId="181" fontId="7" fillId="0" borderId="0" xfId="15" applyNumberFormat="1" applyAlignment="1">
      <alignment horizontal="left" vertical="center"/>
    </xf>
    <xf numFmtId="181" fontId="11" fillId="10" borderId="27" xfId="15" applyNumberFormat="1" applyFont="1" applyFill="1" applyBorder="1" applyAlignment="1">
      <alignment vertical="center" wrapText="1"/>
    </xf>
    <xf numFmtId="181" fontId="7" fillId="10" borderId="26" xfId="15" applyNumberFormat="1" applyFill="1" applyBorder="1" applyAlignment="1">
      <alignment horizontal="left" vertical="center"/>
    </xf>
    <xf numFmtId="181" fontId="11" fillId="10" borderId="0" xfId="15" applyNumberFormat="1" applyFont="1" applyFill="1" applyAlignment="1">
      <alignment vertical="center" wrapText="1"/>
    </xf>
    <xf numFmtId="181" fontId="11" fillId="0" borderId="0" xfId="15" applyNumberFormat="1" applyFont="1" applyAlignment="1">
      <alignment vertical="center" wrapText="1"/>
    </xf>
    <xf numFmtId="181" fontId="7" fillId="0" borderId="11" xfId="15" applyNumberFormat="1" applyBorder="1" applyAlignment="1">
      <alignment horizontal="left" vertical="center"/>
    </xf>
    <xf numFmtId="181" fontId="7" fillId="0" borderId="0" xfId="15" applyNumberFormat="1"/>
    <xf numFmtId="181" fontId="7" fillId="0" borderId="11" xfId="15" applyNumberFormat="1" applyBorder="1"/>
    <xf numFmtId="181" fontId="11" fillId="10" borderId="11" xfId="15" applyNumberFormat="1" applyFont="1" applyFill="1" applyBorder="1" applyAlignment="1">
      <alignment vertical="center" wrapText="1"/>
    </xf>
    <xf numFmtId="181" fontId="7" fillId="10" borderId="0" xfId="15" applyNumberFormat="1" applyFill="1" applyAlignment="1">
      <alignment horizontal="center" vertical="center" wrapText="1"/>
    </xf>
    <xf numFmtId="181" fontId="7" fillId="4" borderId="9" xfId="15" applyNumberFormat="1" applyFill="1" applyBorder="1" applyAlignment="1">
      <alignment vertical="center" wrapText="1"/>
    </xf>
    <xf numFmtId="0" fontId="48" fillId="10" borderId="28" xfId="0" applyFont="1" applyFill="1" applyBorder="1" applyAlignment="1">
      <alignment vertical="center"/>
    </xf>
    <xf numFmtId="0" fontId="48" fillId="10" borderId="29" xfId="0" applyFont="1" applyFill="1" applyBorder="1"/>
    <xf numFmtId="181" fontId="7" fillId="10" borderId="29" xfId="15" applyNumberFormat="1" applyFill="1" applyBorder="1"/>
    <xf numFmtId="0" fontId="7" fillId="10" borderId="29" xfId="62" applyFill="1" applyBorder="1"/>
    <xf numFmtId="0" fontId="7" fillId="10" borderId="30" xfId="62" applyFill="1" applyBorder="1"/>
    <xf numFmtId="0" fontId="48" fillId="10" borderId="31" xfId="0" applyFont="1" applyFill="1" applyBorder="1" applyAlignment="1">
      <alignment vertical="center"/>
    </xf>
    <xf numFmtId="0" fontId="48" fillId="10" borderId="0" xfId="0" applyFont="1" applyFill="1"/>
    <xf numFmtId="0" fontId="7" fillId="10" borderId="32" xfId="62" applyFill="1" applyBorder="1"/>
    <xf numFmtId="0" fontId="48" fillId="10" borderId="31" xfId="0" applyFont="1" applyFill="1" applyBorder="1" applyAlignment="1">
      <alignment horizontal="left" vertical="center" indent="5"/>
    </xf>
    <xf numFmtId="0" fontId="49" fillId="10" borderId="31" xfId="1" applyFont="1" applyFill="1" applyBorder="1" applyAlignment="1" applyProtection="1">
      <alignment vertical="center"/>
    </xf>
    <xf numFmtId="0" fontId="50" fillId="10" borderId="31" xfId="0" applyFont="1" applyFill="1" applyBorder="1" applyAlignment="1">
      <alignment vertical="center"/>
    </xf>
    <xf numFmtId="0" fontId="48" fillId="10" borderId="33" xfId="0" applyFont="1" applyFill="1" applyBorder="1" applyAlignment="1">
      <alignment vertical="center"/>
    </xf>
    <xf numFmtId="0" fontId="48" fillId="10" borderId="34" xfId="0" applyFont="1" applyFill="1" applyBorder="1"/>
    <xf numFmtId="181" fontId="7" fillId="10" borderId="34" xfId="15" applyNumberFormat="1" applyFill="1" applyBorder="1"/>
    <xf numFmtId="0" fontId="7" fillId="10" borderId="34" xfId="62" applyFill="1" applyBorder="1"/>
    <xf numFmtId="0" fontId="7" fillId="10" borderId="2" xfId="62" applyFill="1" applyBorder="1"/>
    <xf numFmtId="181" fontId="11" fillId="10" borderId="35" xfId="15" applyNumberFormat="1" applyFont="1" applyFill="1" applyBorder="1" applyAlignment="1">
      <alignment vertical="center" wrapText="1"/>
    </xf>
    <xf numFmtId="0" fontId="7" fillId="0" borderId="0" xfId="26" applyFont="1"/>
    <xf numFmtId="0" fontId="7" fillId="0" borderId="0" xfId="26" applyFont="1" applyAlignment="1">
      <alignment horizontal="center" vertical="center"/>
    </xf>
    <xf numFmtId="176" fontId="7" fillId="0" borderId="0" xfId="0" applyNumberFormat="1" applyFont="1"/>
    <xf numFmtId="174" fontId="11" fillId="0" borderId="0" xfId="2" applyFont="1" applyAlignment="1">
      <alignment horizontal="center" vertical="top" wrapText="1"/>
    </xf>
    <xf numFmtId="184" fontId="7" fillId="0" borderId="0" xfId="17" applyNumberFormat="1" applyFont="1"/>
    <xf numFmtId="0" fontId="15" fillId="10" borderId="0" xfId="0" applyFont="1" applyFill="1" applyAlignment="1">
      <alignment vertical="center"/>
    </xf>
    <xf numFmtId="0" fontId="15" fillId="10" borderId="0" xfId="0" applyFont="1" applyFill="1" applyAlignment="1">
      <alignment horizontal="center" vertical="center"/>
    </xf>
    <xf numFmtId="174" fontId="15" fillId="10" borderId="0" xfId="2" applyFont="1" applyFill="1" applyAlignment="1">
      <alignment horizontal="right" vertical="center"/>
    </xf>
    <xf numFmtId="171" fontId="15" fillId="10" borderId="0" xfId="17" applyFont="1" applyFill="1" applyAlignment="1">
      <alignment horizontal="right" vertical="center"/>
    </xf>
    <xf numFmtId="184" fontId="7" fillId="10" borderId="0" xfId="17" applyNumberFormat="1" applyFont="1" applyFill="1"/>
    <xf numFmtId="0" fontId="7" fillId="10" borderId="0" xfId="0" applyFont="1" applyFill="1" applyAlignment="1">
      <alignment horizontal="center"/>
    </xf>
    <xf numFmtId="0" fontId="7" fillId="10" borderId="0" xfId="0" applyFont="1" applyFill="1"/>
    <xf numFmtId="0" fontId="30" fillId="5" borderId="36" xfId="0" applyFont="1" applyFill="1" applyBorder="1" applyAlignment="1" applyProtection="1">
      <alignment horizontal="center"/>
      <protection hidden="1"/>
    </xf>
    <xf numFmtId="0" fontId="35" fillId="6" borderId="37" xfId="0" applyFont="1" applyFill="1" applyBorder="1" applyAlignment="1" applyProtection="1">
      <alignment horizontal="center"/>
      <protection locked="0"/>
    </xf>
    <xf numFmtId="0" fontId="35" fillId="6" borderId="14" xfId="0" applyFont="1" applyFill="1" applyBorder="1" applyAlignment="1" applyProtection="1">
      <alignment horizontal="center"/>
      <protection locked="0"/>
    </xf>
    <xf numFmtId="0" fontId="35" fillId="6" borderId="38" xfId="0" applyFont="1" applyFill="1" applyBorder="1" applyAlignment="1" applyProtection="1">
      <alignment horizontal="center"/>
      <protection locked="0"/>
    </xf>
    <xf numFmtId="0" fontId="30" fillId="5" borderId="39" xfId="0" applyFont="1" applyFill="1" applyBorder="1" applyAlignment="1" applyProtection="1">
      <alignment horizontal="center"/>
      <protection hidden="1"/>
    </xf>
    <xf numFmtId="187" fontId="0" fillId="0" borderId="9" xfId="0" applyNumberFormat="1" applyBorder="1" applyAlignment="1" applyProtection="1">
      <alignment horizontal="center"/>
      <protection hidden="1"/>
    </xf>
    <xf numFmtId="187" fontId="0" fillId="0" borderId="10" xfId="0" applyNumberFormat="1" applyBorder="1" applyAlignment="1" applyProtection="1">
      <alignment horizontal="center"/>
      <protection hidden="1"/>
    </xf>
    <xf numFmtId="187" fontId="0" fillId="0" borderId="21" xfId="0" applyNumberFormat="1" applyBorder="1" applyAlignment="1" applyProtection="1">
      <alignment horizontal="center"/>
      <protection hidden="1"/>
    </xf>
    <xf numFmtId="0" fontId="30" fillId="5" borderId="40" xfId="0" applyFont="1" applyFill="1" applyBorder="1" applyAlignment="1" applyProtection="1">
      <alignment horizontal="center"/>
      <protection hidden="1"/>
    </xf>
    <xf numFmtId="187" fontId="0" fillId="0" borderId="22" xfId="0" applyNumberFormat="1" applyBorder="1" applyAlignment="1" applyProtection="1">
      <alignment horizontal="center"/>
      <protection hidden="1"/>
    </xf>
    <xf numFmtId="187" fontId="0" fillId="0" borderId="41" xfId="0" applyNumberFormat="1" applyBorder="1" applyAlignment="1" applyProtection="1">
      <alignment horizontal="center"/>
      <protection hidden="1"/>
    </xf>
    <xf numFmtId="187" fontId="0" fillId="0" borderId="23" xfId="0" applyNumberFormat="1" applyBorder="1" applyAlignment="1" applyProtection="1">
      <alignment horizontal="center"/>
      <protection hidden="1"/>
    </xf>
    <xf numFmtId="0" fontId="30" fillId="5" borderId="42" xfId="0" applyFont="1" applyFill="1" applyBorder="1" applyAlignment="1" applyProtection="1">
      <alignment horizontal="center"/>
      <protection hidden="1"/>
    </xf>
    <xf numFmtId="0" fontId="35" fillId="6" borderId="19" xfId="0" applyFont="1" applyFill="1" applyBorder="1" applyAlignment="1" applyProtection="1">
      <alignment horizontal="center"/>
      <protection locked="0"/>
    </xf>
    <xf numFmtId="0" fontId="35" fillId="6" borderId="43" xfId="0" applyFont="1" applyFill="1" applyBorder="1" applyAlignment="1" applyProtection="1">
      <alignment horizontal="center"/>
      <protection locked="0"/>
    </xf>
    <xf numFmtId="0" fontId="35" fillId="6" borderId="20" xfId="0" applyFont="1" applyFill="1" applyBorder="1" applyAlignment="1" applyProtection="1">
      <alignment horizontal="center"/>
      <protection locked="0"/>
    </xf>
    <xf numFmtId="0" fontId="30" fillId="5" borderId="44" xfId="0" applyFont="1" applyFill="1" applyBorder="1" applyAlignment="1" applyProtection="1">
      <alignment horizontal="center"/>
      <protection hidden="1"/>
    </xf>
    <xf numFmtId="0" fontId="51" fillId="10" borderId="0" xfId="0" applyFont="1" applyFill="1"/>
    <xf numFmtId="0" fontId="50" fillId="21" borderId="9" xfId="0" applyFont="1" applyFill="1" applyBorder="1" applyAlignment="1">
      <alignment horizontal="center" vertical="center"/>
    </xf>
    <xf numFmtId="0" fontId="50" fillId="21" borderId="9" xfId="0" applyFont="1" applyFill="1" applyBorder="1" applyAlignment="1">
      <alignment horizontal="center" vertical="center" wrapText="1"/>
    </xf>
    <xf numFmtId="0" fontId="48" fillId="14" borderId="9" xfId="0" applyFont="1" applyFill="1" applyBorder="1" applyAlignment="1">
      <alignment horizontal="center" vertical="center" wrapText="1"/>
    </xf>
    <xf numFmtId="0" fontId="7" fillId="14" borderId="9" xfId="0" applyFont="1" applyFill="1" applyBorder="1" applyAlignment="1">
      <alignment horizontal="center"/>
    </xf>
    <xf numFmtId="0" fontId="7" fillId="22" borderId="37" xfId="16" applyNumberFormat="1" applyFont="1" applyFill="1" applyBorder="1" applyAlignment="1">
      <alignment horizontal="center"/>
    </xf>
    <xf numFmtId="165" fontId="11" fillId="10" borderId="37" xfId="16" applyNumberFormat="1" applyFont="1" applyFill="1" applyBorder="1"/>
    <xf numFmtId="0" fontId="7" fillId="22" borderId="9" xfId="16" applyNumberFormat="1" applyFont="1" applyFill="1" applyBorder="1" applyAlignment="1">
      <alignment horizontal="center"/>
    </xf>
    <xf numFmtId="165" fontId="11" fillId="10" borderId="9" xfId="16" applyNumberFormat="1" applyFont="1" applyFill="1" applyBorder="1"/>
    <xf numFmtId="0" fontId="48" fillId="17" borderId="45" xfId="0" applyFont="1" applyFill="1" applyBorder="1" applyAlignment="1">
      <alignment horizontal="center" vertical="center" wrapText="1"/>
    </xf>
    <xf numFmtId="0" fontId="48" fillId="17" borderId="46" xfId="0" applyFont="1" applyFill="1" applyBorder="1" applyAlignment="1">
      <alignment horizontal="center" vertical="center" wrapText="1"/>
    </xf>
    <xf numFmtId="0" fontId="48" fillId="17" borderId="47" xfId="0" applyFont="1" applyFill="1" applyBorder="1" applyAlignment="1">
      <alignment horizontal="center" vertical="center" wrapText="1"/>
    </xf>
    <xf numFmtId="0" fontId="50" fillId="17" borderId="9" xfId="0" applyFont="1" applyFill="1" applyBorder="1" applyAlignment="1">
      <alignment horizontal="center" vertical="center" wrapText="1"/>
    </xf>
    <xf numFmtId="0" fontId="50" fillId="23" borderId="9" xfId="0" applyFont="1" applyFill="1" applyBorder="1" applyAlignment="1">
      <alignment horizontal="center" vertical="center" wrapText="1"/>
    </xf>
    <xf numFmtId="0" fontId="50" fillId="23" borderId="47" xfId="0" applyFont="1" applyFill="1" applyBorder="1" applyAlignment="1">
      <alignment horizontal="center" vertical="center" wrapText="1"/>
    </xf>
    <xf numFmtId="0" fontId="50" fillId="23" borderId="45" xfId="0" applyFont="1" applyFill="1" applyBorder="1" applyAlignment="1">
      <alignment horizontal="center" vertical="center" wrapText="1"/>
    </xf>
    <xf numFmtId="0" fontId="50" fillId="23" borderId="46" xfId="0" applyFont="1" applyFill="1" applyBorder="1" applyAlignment="1">
      <alignment horizontal="center" vertical="center" wrapText="1"/>
    </xf>
    <xf numFmtId="0" fontId="48" fillId="17" borderId="45" xfId="0" applyFont="1" applyFill="1" applyBorder="1" applyAlignment="1">
      <alignment vertical="center" wrapText="1"/>
    </xf>
    <xf numFmtId="0" fontId="48" fillId="17" borderId="46" xfId="0" applyFont="1" applyFill="1" applyBorder="1" applyAlignment="1">
      <alignment vertical="center" wrapText="1"/>
    </xf>
    <xf numFmtId="0" fontId="48" fillId="17" borderId="47" xfId="0" applyFont="1" applyFill="1" applyBorder="1" applyAlignment="1">
      <alignment vertical="center" wrapText="1"/>
    </xf>
    <xf numFmtId="0" fontId="48" fillId="17" borderId="48" xfId="0" applyFont="1" applyFill="1" applyBorder="1" applyAlignment="1">
      <alignment vertical="center" wrapText="1"/>
    </xf>
    <xf numFmtId="0" fontId="50" fillId="23" borderId="48" xfId="0" applyFont="1" applyFill="1" applyBorder="1" applyAlignment="1">
      <alignment horizontal="center" vertical="center" wrapText="1"/>
    </xf>
    <xf numFmtId="0" fontId="48" fillId="17" borderId="49" xfId="0" applyFont="1" applyFill="1" applyBorder="1" applyAlignment="1">
      <alignment vertical="center" wrapText="1"/>
    </xf>
    <xf numFmtId="0" fontId="50" fillId="23" borderId="49" xfId="0" applyFont="1" applyFill="1" applyBorder="1" applyAlignment="1">
      <alignment horizontal="center" vertical="center" wrapText="1"/>
    </xf>
    <xf numFmtId="171" fontId="7" fillId="10" borderId="0" xfId="17" applyFont="1" applyFill="1" applyAlignment="1">
      <alignment horizontal="right" vertical="center"/>
    </xf>
    <xf numFmtId="0" fontId="15" fillId="10" borderId="0" xfId="0" applyFont="1" applyFill="1"/>
    <xf numFmtId="174" fontId="15" fillId="10" borderId="0" xfId="2" applyFont="1" applyFill="1"/>
    <xf numFmtId="171" fontId="15" fillId="10" borderId="0" xfId="17" applyFont="1" applyFill="1"/>
    <xf numFmtId="0" fontId="14" fillId="10" borderId="0" xfId="0" applyFont="1" applyFill="1" applyAlignment="1">
      <alignment horizontal="left" vertical="top" wrapText="1"/>
    </xf>
    <xf numFmtId="171" fontId="41" fillId="10" borderId="0" xfId="17" applyFont="1" applyFill="1"/>
    <xf numFmtId="174" fontId="42" fillId="10" borderId="0" xfId="2" applyFont="1" applyFill="1"/>
    <xf numFmtId="0" fontId="15" fillId="10" borderId="0" xfId="0" applyFont="1" applyFill="1" applyAlignment="1">
      <alignment horizontal="left" vertical="top" wrapText="1"/>
    </xf>
    <xf numFmtId="174" fontId="42" fillId="10" borderId="0" xfId="2" applyFont="1" applyFill="1" applyAlignment="1">
      <alignment horizontal="right" vertical="center"/>
    </xf>
    <xf numFmtId="188" fontId="15" fillId="10" borderId="0" xfId="17" applyNumberFormat="1" applyFont="1" applyFill="1"/>
    <xf numFmtId="0" fontId="52" fillId="10" borderId="0" xfId="0" applyFont="1" applyFill="1" applyAlignment="1">
      <alignment horizontal="center"/>
    </xf>
    <xf numFmtId="189" fontId="45" fillId="19" borderId="9" xfId="0" applyNumberFormat="1" applyFont="1" applyFill="1" applyBorder="1" applyAlignment="1">
      <alignment horizontal="center" vertical="center" wrapText="1"/>
    </xf>
    <xf numFmtId="169" fontId="15" fillId="0" borderId="9" xfId="58" applyNumberFormat="1" applyFont="1" applyBorder="1" applyAlignment="1">
      <alignment horizontal="center" vertical="center"/>
    </xf>
    <xf numFmtId="0" fontId="0" fillId="10" borderId="0" xfId="0" applyFill="1"/>
    <xf numFmtId="183" fontId="7" fillId="0" borderId="0" xfId="2" applyNumberFormat="1" applyFont="1"/>
    <xf numFmtId="169" fontId="53" fillId="0" borderId="9" xfId="58" applyNumberFormat="1" applyFont="1" applyBorder="1" applyAlignment="1">
      <alignment horizontal="center" vertical="center"/>
    </xf>
    <xf numFmtId="171" fontId="53" fillId="10" borderId="0" xfId="17" applyFont="1" applyFill="1" applyAlignment="1">
      <alignment horizontal="right" vertical="center"/>
    </xf>
    <xf numFmtId="184" fontId="53" fillId="10" borderId="0" xfId="17" applyNumberFormat="1" applyFont="1" applyFill="1" applyAlignment="1">
      <alignment horizontal="right" vertical="center"/>
    </xf>
    <xf numFmtId="190" fontId="7" fillId="0" borderId="0" xfId="0" applyNumberFormat="1" applyFont="1"/>
    <xf numFmtId="190" fontId="7" fillId="0" borderId="0" xfId="0" applyNumberFormat="1" applyFont="1" applyAlignment="1">
      <alignment wrapText="1"/>
    </xf>
    <xf numFmtId="190" fontId="7" fillId="0" borderId="0" xfId="0" applyNumberFormat="1" applyFont="1" applyAlignment="1">
      <alignment horizontal="right" vertical="center"/>
    </xf>
    <xf numFmtId="171" fontId="44" fillId="10" borderId="0" xfId="17" applyFont="1" applyFill="1"/>
    <xf numFmtId="174" fontId="7" fillId="10" borderId="0" xfId="2" applyFont="1" applyFill="1" applyAlignment="1">
      <alignment horizontal="center"/>
    </xf>
    <xf numFmtId="10" fontId="7" fillId="10" borderId="0" xfId="2" applyNumberFormat="1" applyFont="1" applyFill="1"/>
    <xf numFmtId="171" fontId="7" fillId="10" borderId="0" xfId="17" applyFont="1" applyFill="1"/>
    <xf numFmtId="10" fontId="7" fillId="10" borderId="0" xfId="2" applyNumberFormat="1" applyFont="1" applyFill="1" applyAlignment="1">
      <alignment horizontal="center" vertical="center"/>
    </xf>
    <xf numFmtId="174" fontId="7" fillId="10" borderId="0" xfId="2" applyFont="1" applyFill="1"/>
    <xf numFmtId="0" fontId="11" fillId="10" borderId="0" xfId="0" applyFont="1" applyFill="1"/>
    <xf numFmtId="3" fontId="7" fillId="10" borderId="0" xfId="0" applyNumberFormat="1" applyFont="1" applyFill="1" applyAlignment="1">
      <alignment horizontal="center" vertical="center"/>
    </xf>
    <xf numFmtId="179" fontId="7" fillId="10" borderId="0" xfId="2" applyNumberFormat="1" applyFont="1" applyFill="1"/>
    <xf numFmtId="179" fontId="7" fillId="10" borderId="0" xfId="2" applyNumberFormat="1" applyFont="1" applyFill="1" applyAlignment="1">
      <alignment horizontal="center" vertical="center"/>
    </xf>
    <xf numFmtId="3" fontId="7" fillId="10" borderId="0" xfId="0" applyNumberFormat="1" applyFont="1" applyFill="1"/>
    <xf numFmtId="171" fontId="7" fillId="10" borderId="0" xfId="17" applyFont="1" applyFill="1" applyAlignment="1">
      <alignment horizontal="center" vertical="center"/>
    </xf>
    <xf numFmtId="0" fontId="7" fillId="10" borderId="0" xfId="0" applyFont="1" applyFill="1" applyAlignment="1">
      <alignment horizontal="left" vertical="center"/>
    </xf>
    <xf numFmtId="0" fontId="7" fillId="10" borderId="0" xfId="0" applyFont="1" applyFill="1" applyAlignment="1">
      <alignment horizontal="center" wrapText="1"/>
    </xf>
    <xf numFmtId="10" fontId="15" fillId="10" borderId="0" xfId="63" applyNumberFormat="1" applyFont="1" applyFill="1" applyAlignment="1">
      <alignment horizontal="center" vertical="center"/>
    </xf>
    <xf numFmtId="10" fontId="7" fillId="10" borderId="0" xfId="2" applyNumberFormat="1" applyFont="1" applyFill="1" applyAlignment="1">
      <alignment horizontal="center"/>
    </xf>
    <xf numFmtId="178" fontId="44" fillId="0" borderId="0" xfId="0" applyNumberFormat="1" applyFont="1" applyAlignment="1">
      <alignment horizontal="center" vertical="center"/>
    </xf>
    <xf numFmtId="185" fontId="7" fillId="10" borderId="0" xfId="22" applyNumberFormat="1" applyFont="1" applyFill="1" applyAlignment="1">
      <alignment horizontal="right" vertical="center"/>
    </xf>
    <xf numFmtId="174" fontId="44" fillId="0" borderId="0" xfId="2" applyFont="1" applyAlignment="1">
      <alignment horizontal="center" vertical="center"/>
    </xf>
    <xf numFmtId="184" fontId="44" fillId="0" borderId="0" xfId="17" applyNumberFormat="1" applyFont="1" applyAlignment="1">
      <alignment horizontal="center" vertical="center"/>
    </xf>
    <xf numFmtId="171" fontId="14" fillId="10" borderId="0" xfId="17" applyFont="1" applyFill="1" applyAlignment="1">
      <alignment horizontal="right" vertical="center"/>
    </xf>
    <xf numFmtId="0" fontId="15" fillId="0" borderId="0" xfId="0" applyFont="1" applyAlignment="1">
      <alignment horizontal="left" wrapText="1"/>
    </xf>
    <xf numFmtId="0" fontId="7" fillId="0" borderId="0" xfId="0" applyFont="1" applyAlignment="1">
      <alignment horizontal="left" vertical="center" wrapText="1"/>
    </xf>
    <xf numFmtId="0" fontId="14" fillId="10" borderId="0" xfId="26" applyFont="1" applyFill="1" applyAlignment="1">
      <alignment horizontal="center" vertical="center" wrapText="1"/>
    </xf>
    <xf numFmtId="0" fontId="10" fillId="10" borderId="0" xfId="26" applyFont="1" applyFill="1" applyAlignment="1">
      <alignment horizontal="center" vertical="center"/>
    </xf>
    <xf numFmtId="0" fontId="11" fillId="0" borderId="0" xfId="0" applyFont="1" applyAlignment="1">
      <alignment horizontal="center" vertical="center" wrapText="1"/>
    </xf>
    <xf numFmtId="183" fontId="11" fillId="9" borderId="0" xfId="0" applyNumberFormat="1" applyFont="1" applyFill="1" applyAlignment="1">
      <alignment horizontal="center" vertical="center"/>
    </xf>
    <xf numFmtId="183" fontId="7" fillId="10" borderId="0" xfId="2" applyNumberFormat="1" applyFont="1" applyFill="1" applyAlignment="1">
      <alignment horizontal="right" vertical="center"/>
    </xf>
    <xf numFmtId="185" fontId="53" fillId="10" borderId="0" xfId="58" applyNumberFormat="1" applyFont="1" applyFill="1" applyAlignment="1">
      <alignment horizontal="center" vertical="center"/>
    </xf>
    <xf numFmtId="185" fontId="54" fillId="10" borderId="0" xfId="58" applyNumberFormat="1" applyFont="1" applyFill="1" applyAlignment="1">
      <alignment horizontal="center" vertical="center"/>
    </xf>
    <xf numFmtId="183" fontId="37" fillId="25" borderId="0" xfId="2" applyNumberFormat="1" applyFont="1" applyFill="1" applyAlignment="1">
      <alignment horizontal="right" vertical="center"/>
    </xf>
    <xf numFmtId="183" fontId="7" fillId="10" borderId="0" xfId="2" applyNumberFormat="1" applyFont="1" applyFill="1"/>
    <xf numFmtId="183" fontId="53" fillId="10" borderId="0" xfId="2" applyNumberFormat="1" applyFont="1" applyFill="1" applyAlignment="1">
      <alignment horizontal="right" vertical="center"/>
    </xf>
    <xf numFmtId="0" fontId="26" fillId="0" borderId="9" xfId="26" applyFont="1" applyBorder="1" applyAlignment="1">
      <alignment horizontal="center" vertical="center"/>
    </xf>
    <xf numFmtId="0" fontId="26" fillId="0" borderId="9" xfId="26" applyFont="1" applyBorder="1" applyAlignment="1">
      <alignment horizontal="left" vertical="center"/>
    </xf>
    <xf numFmtId="186" fontId="26" fillId="0" borderId="9" xfId="26" applyNumberFormat="1" applyFont="1" applyBorder="1" applyAlignment="1">
      <alignment horizontal="center" vertical="center"/>
    </xf>
    <xf numFmtId="4" fontId="26" fillId="10" borderId="0" xfId="26" applyNumberFormat="1" applyFont="1" applyFill="1"/>
    <xf numFmtId="0" fontId="26" fillId="10" borderId="0" xfId="26" applyFont="1" applyFill="1"/>
    <xf numFmtId="10" fontId="26" fillId="10" borderId="45" xfId="26" applyNumberFormat="1" applyFont="1" applyFill="1" applyBorder="1" applyAlignment="1">
      <alignment horizontal="center" vertical="center"/>
    </xf>
    <xf numFmtId="10" fontId="26" fillId="10" borderId="46" xfId="26" applyNumberFormat="1" applyFont="1" applyFill="1" applyBorder="1" applyAlignment="1">
      <alignment horizontal="center" vertical="center"/>
    </xf>
    <xf numFmtId="0" fontId="26" fillId="10" borderId="16" xfId="26" applyFont="1" applyFill="1" applyBorder="1" applyAlignment="1">
      <alignment horizontal="center"/>
    </xf>
    <xf numFmtId="0" fontId="26" fillId="10" borderId="32" xfId="26" quotePrefix="1" applyFont="1" applyFill="1" applyBorder="1" applyAlignment="1">
      <alignment horizontal="center" vertical="center"/>
    </xf>
    <xf numFmtId="0" fontId="27" fillId="0" borderId="0" xfId="26" applyFont="1"/>
    <xf numFmtId="183" fontId="55" fillId="10" borderId="0" xfId="2" applyNumberFormat="1" applyFont="1" applyFill="1" applyAlignment="1">
      <alignment horizontal="right" vertical="center"/>
    </xf>
    <xf numFmtId="185" fontId="55" fillId="10" borderId="0" xfId="58" applyNumberFormat="1" applyFont="1" applyFill="1" applyAlignment="1">
      <alignment horizontal="center" vertical="center"/>
    </xf>
    <xf numFmtId="185" fontId="56" fillId="10" borderId="0" xfId="58" applyNumberFormat="1" applyFont="1" applyFill="1" applyAlignment="1">
      <alignment horizontal="center" vertical="center"/>
    </xf>
    <xf numFmtId="183" fontId="55" fillId="25" borderId="0" xfId="2" applyNumberFormat="1" applyFont="1" applyFill="1" applyAlignment="1">
      <alignment horizontal="right" vertical="center"/>
    </xf>
    <xf numFmtId="183" fontId="7" fillId="10" borderId="49" xfId="2" applyNumberFormat="1" applyFont="1" applyFill="1" applyBorder="1" applyAlignment="1">
      <alignment horizontal="right" vertical="center"/>
    </xf>
    <xf numFmtId="0" fontId="7" fillId="10" borderId="45" xfId="0" applyFont="1" applyFill="1" applyBorder="1" applyAlignment="1">
      <alignment horizontal="center" vertical="center"/>
    </xf>
    <xf numFmtId="183" fontId="7" fillId="10" borderId="45" xfId="2" applyNumberFormat="1" applyFont="1" applyFill="1" applyBorder="1" applyAlignment="1">
      <alignment horizontal="right" vertical="center"/>
    </xf>
    <xf numFmtId="183" fontId="55" fillId="10" borderId="45" xfId="2" applyNumberFormat="1" applyFont="1" applyFill="1" applyBorder="1" applyAlignment="1">
      <alignment horizontal="right" vertical="center"/>
    </xf>
    <xf numFmtId="183" fontId="37" fillId="25" borderId="45" xfId="2" applyNumberFormat="1" applyFont="1" applyFill="1" applyBorder="1" applyAlignment="1">
      <alignment horizontal="right" vertical="center"/>
    </xf>
    <xf numFmtId="183" fontId="57" fillId="10" borderId="45" xfId="2" applyNumberFormat="1" applyFont="1" applyFill="1" applyBorder="1" applyAlignment="1">
      <alignment horizontal="right" vertical="center"/>
    </xf>
    <xf numFmtId="0" fontId="7" fillId="10" borderId="45" xfId="0" applyFont="1" applyFill="1" applyBorder="1" applyAlignment="1">
      <alignment horizontal="left" vertical="center" wrapText="1"/>
    </xf>
    <xf numFmtId="184" fontId="53" fillId="10" borderId="50" xfId="17" applyNumberFormat="1" applyFont="1" applyFill="1" applyBorder="1" applyAlignment="1">
      <alignment horizontal="right" vertical="center"/>
    </xf>
    <xf numFmtId="183" fontId="57" fillId="10" borderId="0" xfId="2" applyNumberFormat="1" applyFont="1" applyFill="1" applyAlignment="1">
      <alignment horizontal="right" vertical="center"/>
    </xf>
    <xf numFmtId="183" fontId="57" fillId="10" borderId="0" xfId="2" applyNumberFormat="1" applyFont="1" applyFill="1"/>
    <xf numFmtId="0" fontId="15" fillId="10" borderId="0" xfId="0" applyFont="1" applyFill="1" applyAlignment="1">
      <alignment horizontal="center"/>
    </xf>
    <xf numFmtId="0" fontId="47" fillId="16" borderId="37" xfId="0" applyFont="1" applyFill="1" applyBorder="1" applyAlignment="1">
      <alignment horizontal="center" vertical="center" wrapText="1"/>
    </xf>
    <xf numFmtId="0" fontId="45" fillId="19" borderId="37" xfId="0" applyFont="1" applyFill="1" applyBorder="1" applyAlignment="1">
      <alignment horizontal="center" vertical="center" wrapText="1"/>
    </xf>
    <xf numFmtId="0" fontId="15" fillId="0" borderId="0" xfId="0" applyFont="1" applyAlignment="1">
      <alignment horizontal="left" vertical="center" wrapText="1"/>
    </xf>
    <xf numFmtId="10" fontId="45" fillId="19" borderId="9" xfId="63" applyNumberFormat="1" applyFont="1" applyFill="1" applyBorder="1" applyAlignment="1">
      <alignment horizontal="center" vertical="center" wrapText="1"/>
    </xf>
    <xf numFmtId="3" fontId="45" fillId="19" borderId="24" xfId="0" applyNumberFormat="1" applyFont="1" applyFill="1" applyBorder="1" applyAlignment="1">
      <alignment horizontal="center" vertical="center" wrapText="1"/>
    </xf>
    <xf numFmtId="3" fontId="45" fillId="19" borderId="37" xfId="0" applyNumberFormat="1" applyFont="1" applyFill="1" applyBorder="1" applyAlignment="1">
      <alignment horizontal="center" vertical="center" wrapText="1"/>
    </xf>
    <xf numFmtId="3" fontId="45" fillId="19" borderId="19" xfId="0" applyNumberFormat="1" applyFont="1" applyFill="1" applyBorder="1" applyAlignment="1">
      <alignment horizontal="center" vertical="center" wrapText="1"/>
    </xf>
    <xf numFmtId="3" fontId="45" fillId="19" borderId="22" xfId="0" applyNumberFormat="1" applyFont="1" applyFill="1" applyBorder="1" applyAlignment="1">
      <alignment horizontal="center" vertical="center" wrapText="1"/>
    </xf>
    <xf numFmtId="0" fontId="58" fillId="12" borderId="24" xfId="0" applyFont="1" applyFill="1" applyBorder="1" applyAlignment="1">
      <alignment horizontal="center" vertical="center" wrapText="1"/>
    </xf>
    <xf numFmtId="0" fontId="58" fillId="12" borderId="23" xfId="0" applyFont="1" applyFill="1" applyBorder="1" applyAlignment="1">
      <alignment horizontal="center" vertical="center" wrapText="1"/>
    </xf>
    <xf numFmtId="10" fontId="45" fillId="19" borderId="21" xfId="63" applyNumberFormat="1" applyFont="1" applyFill="1" applyBorder="1" applyAlignment="1">
      <alignment horizontal="center" vertical="center" wrapText="1"/>
    </xf>
    <xf numFmtId="189" fontId="45" fillId="19" borderId="22" xfId="0" applyNumberFormat="1" applyFont="1" applyFill="1" applyBorder="1" applyAlignment="1">
      <alignment horizontal="center" vertical="center" wrapText="1"/>
    </xf>
    <xf numFmtId="10" fontId="45" fillId="19" borderId="22" xfId="63" applyNumberFormat="1" applyFont="1" applyFill="1" applyBorder="1" applyAlignment="1">
      <alignment horizontal="center" vertical="center" wrapText="1"/>
    </xf>
    <xf numFmtId="10" fontId="58" fillId="12" borderId="23" xfId="63" applyNumberFormat="1" applyFont="1" applyFill="1" applyBorder="1" applyAlignment="1">
      <alignment horizontal="center" vertical="center" wrapText="1"/>
    </xf>
    <xf numFmtId="189" fontId="45" fillId="19" borderId="19" xfId="0" applyNumberFormat="1" applyFont="1" applyFill="1" applyBorder="1" applyAlignment="1">
      <alignment horizontal="center" vertical="center" wrapText="1"/>
    </xf>
    <xf numFmtId="10" fontId="45" fillId="19" borderId="19" xfId="63" applyNumberFormat="1" applyFont="1" applyFill="1" applyBorder="1" applyAlignment="1">
      <alignment horizontal="center" vertical="center" wrapText="1"/>
    </xf>
    <xf numFmtId="10" fontId="45" fillId="19" borderId="20" xfId="63" applyNumberFormat="1" applyFont="1" applyFill="1" applyBorder="1" applyAlignment="1">
      <alignment horizontal="center" vertical="center" wrapText="1"/>
    </xf>
    <xf numFmtId="0" fontId="45" fillId="10" borderId="0" xfId="0" applyFont="1" applyFill="1" applyAlignment="1">
      <alignment horizontal="center" vertical="center"/>
    </xf>
    <xf numFmtId="0" fontId="45" fillId="10" borderId="0" xfId="0" applyFont="1" applyFill="1" applyAlignment="1">
      <alignment horizontal="left" vertical="center" wrapText="1"/>
    </xf>
    <xf numFmtId="0" fontId="9" fillId="10" borderId="0" xfId="0" applyFont="1" applyFill="1"/>
    <xf numFmtId="0" fontId="8" fillId="10" borderId="0" xfId="0" applyFont="1" applyFill="1"/>
    <xf numFmtId="0" fontId="0" fillId="10" borderId="0" xfId="0" applyFill="1" applyAlignment="1">
      <alignment horizontal="center"/>
    </xf>
    <xf numFmtId="0" fontId="7" fillId="10" borderId="45" xfId="0" applyFont="1" applyFill="1" applyBorder="1" applyAlignment="1">
      <alignment vertical="center" wrapText="1"/>
    </xf>
    <xf numFmtId="0" fontId="7" fillId="10" borderId="45" xfId="0" applyFont="1" applyFill="1" applyBorder="1" applyAlignment="1">
      <alignment vertical="center"/>
    </xf>
    <xf numFmtId="1" fontId="14" fillId="0" borderId="0" xfId="2" applyNumberFormat="1" applyFont="1" applyAlignment="1">
      <alignment horizontal="left" vertical="top" wrapText="1"/>
    </xf>
    <xf numFmtId="181" fontId="11" fillId="0" borderId="0" xfId="2" applyNumberFormat="1" applyFont="1" applyAlignment="1">
      <alignment horizontal="center" vertical="center" wrapText="1"/>
    </xf>
    <xf numFmtId="185" fontId="59" fillId="10" borderId="45" xfId="58" applyNumberFormat="1" applyFont="1" applyFill="1" applyBorder="1" applyAlignment="1">
      <alignment horizontal="right" vertical="center"/>
    </xf>
    <xf numFmtId="184" fontId="11" fillId="10" borderId="0" xfId="17" applyNumberFormat="1" applyFont="1" applyFill="1" applyAlignment="1">
      <alignment horizontal="right" vertical="center"/>
    </xf>
    <xf numFmtId="0" fontId="26" fillId="10" borderId="17" xfId="26" applyFont="1" applyFill="1" applyBorder="1" applyAlignment="1">
      <alignment horizontal="center"/>
    </xf>
    <xf numFmtId="186" fontId="27" fillId="14" borderId="9" xfId="65" applyNumberFormat="1" applyFont="1" applyFill="1" applyBorder="1" applyAlignment="1">
      <alignment horizontal="center" vertical="center"/>
    </xf>
    <xf numFmtId="10" fontId="26" fillId="0" borderId="47" xfId="65" applyNumberFormat="1" applyFont="1" applyBorder="1" applyAlignment="1">
      <alignment horizontal="center" vertical="center"/>
    </xf>
    <xf numFmtId="10" fontId="26" fillId="0" borderId="45" xfId="65" applyNumberFormat="1" applyFont="1" applyBorder="1" applyAlignment="1">
      <alignment horizontal="center" vertical="center"/>
    </xf>
    <xf numFmtId="10" fontId="26" fillId="0" borderId="48" xfId="65" applyNumberFormat="1" applyFont="1" applyBorder="1" applyAlignment="1">
      <alignment horizontal="center" vertical="center"/>
    </xf>
    <xf numFmtId="186" fontId="27" fillId="18" borderId="9" xfId="65" applyNumberFormat="1" applyFont="1" applyFill="1" applyBorder="1" applyAlignment="1">
      <alignment horizontal="center" vertical="center"/>
    </xf>
    <xf numFmtId="10" fontId="26" fillId="10" borderId="47" xfId="65" applyNumberFormat="1" applyFont="1" applyFill="1" applyBorder="1" applyAlignment="1">
      <alignment horizontal="center" vertical="center"/>
    </xf>
    <xf numFmtId="10" fontId="26" fillId="10" borderId="45" xfId="65" applyNumberFormat="1" applyFont="1" applyFill="1" applyBorder="1" applyAlignment="1">
      <alignment horizontal="center" vertical="center"/>
    </xf>
    <xf numFmtId="10" fontId="27" fillId="18" borderId="9" xfId="65" applyNumberFormat="1" applyFont="1" applyFill="1" applyBorder="1" applyAlignment="1">
      <alignment horizontal="center"/>
    </xf>
    <xf numFmtId="10" fontId="27" fillId="14" borderId="9" xfId="65" applyNumberFormat="1" applyFont="1" applyFill="1" applyBorder="1" applyAlignment="1">
      <alignment horizontal="center" vertical="center"/>
    </xf>
    <xf numFmtId="183" fontId="27" fillId="9" borderId="9" xfId="0" applyNumberFormat="1" applyFont="1" applyFill="1" applyBorder="1" applyAlignment="1">
      <alignment horizontal="right" vertical="center"/>
    </xf>
    <xf numFmtId="185" fontId="53" fillId="10" borderId="45" xfId="58" applyNumberFormat="1" applyFont="1" applyFill="1" applyBorder="1" applyAlignment="1">
      <alignment horizontal="right" vertical="center"/>
    </xf>
    <xf numFmtId="185" fontId="7" fillId="10" borderId="45" xfId="58" applyNumberFormat="1" applyFont="1" applyFill="1" applyBorder="1" applyAlignment="1">
      <alignment horizontal="right" vertical="center"/>
    </xf>
    <xf numFmtId="185" fontId="55" fillId="10" borderId="45" xfId="58" applyNumberFormat="1" applyFont="1" applyFill="1" applyBorder="1" applyAlignment="1">
      <alignment horizontal="right" vertical="center"/>
    </xf>
    <xf numFmtId="185" fontId="54" fillId="10" borderId="45" xfId="58" applyNumberFormat="1" applyFont="1" applyFill="1" applyBorder="1" applyAlignment="1">
      <alignment horizontal="right" vertical="center"/>
    </xf>
    <xf numFmtId="0" fontId="15" fillId="10" borderId="0" xfId="0" applyFont="1" applyFill="1" applyAlignment="1">
      <alignment horizontal="left" vertical="center" wrapText="1"/>
    </xf>
    <xf numFmtId="44" fontId="15" fillId="0" borderId="0" xfId="0" applyNumberFormat="1" applyFont="1"/>
    <xf numFmtId="0" fontId="33" fillId="10" borderId="0" xfId="62" applyFont="1" applyFill="1" applyAlignment="1">
      <alignment horizontal="center"/>
    </xf>
    <xf numFmtId="0" fontId="33" fillId="10" borderId="0" xfId="62" applyFont="1" applyFill="1" applyAlignment="1">
      <alignment horizontal="center" wrapText="1"/>
    </xf>
    <xf numFmtId="0" fontId="29" fillId="10" borderId="0" xfId="62" applyFont="1" applyFill="1" applyAlignment="1">
      <alignment horizontal="center" vertical="center"/>
    </xf>
    <xf numFmtId="0" fontId="7" fillId="10" borderId="0" xfId="62" applyFill="1" applyAlignment="1">
      <alignment horizontal="center" vertical="center" wrapText="1"/>
    </xf>
    <xf numFmtId="172" fontId="31" fillId="10" borderId="0" xfId="3" applyFont="1" applyFill="1" applyAlignment="1">
      <alignment horizontal="center" vertical="center" wrapText="1"/>
    </xf>
    <xf numFmtId="0" fontId="11" fillId="22" borderId="0" xfId="16" applyNumberFormat="1" applyFont="1" applyFill="1" applyAlignment="1">
      <alignment horizontal="left" vertical="center"/>
    </xf>
    <xf numFmtId="189" fontId="45" fillId="19" borderId="0" xfId="0" applyNumberFormat="1" applyFont="1" applyFill="1" applyAlignment="1">
      <alignment horizontal="center" vertical="center" wrapText="1"/>
    </xf>
    <xf numFmtId="10" fontId="45" fillId="19" borderId="0" xfId="63" applyNumberFormat="1" applyFont="1" applyFill="1" applyAlignment="1">
      <alignment horizontal="center" vertical="center" wrapText="1"/>
    </xf>
    <xf numFmtId="10" fontId="58" fillId="10" borderId="0" xfId="63" applyNumberFormat="1" applyFont="1" applyFill="1" applyAlignment="1">
      <alignment horizontal="center" vertical="center" wrapText="1"/>
    </xf>
    <xf numFmtId="0" fontId="47" fillId="16" borderId="64" xfId="0" applyFont="1" applyFill="1" applyBorder="1" applyAlignment="1">
      <alignment horizontal="center" vertical="center" wrapText="1"/>
    </xf>
    <xf numFmtId="0" fontId="47" fillId="16" borderId="10" xfId="0" applyFont="1" applyFill="1" applyBorder="1" applyAlignment="1">
      <alignment horizontal="center" vertical="center" wrapText="1"/>
    </xf>
    <xf numFmtId="0" fontId="47" fillId="16" borderId="41" xfId="0" applyFont="1" applyFill="1" applyBorder="1" applyAlignment="1">
      <alignment horizontal="center" vertical="center" wrapText="1"/>
    </xf>
    <xf numFmtId="189" fontId="45" fillId="19" borderId="37" xfId="0" applyNumberFormat="1" applyFont="1" applyFill="1" applyBorder="1" applyAlignment="1">
      <alignment horizontal="center" vertical="center" wrapText="1"/>
    </xf>
    <xf numFmtId="10" fontId="45" fillId="19" borderId="37" xfId="63" applyNumberFormat="1" applyFont="1" applyFill="1" applyBorder="1" applyAlignment="1">
      <alignment horizontal="center" vertical="center" wrapText="1"/>
    </xf>
    <xf numFmtId="10" fontId="45" fillId="19" borderId="38" xfId="63" applyNumberFormat="1" applyFont="1" applyFill="1" applyBorder="1" applyAlignment="1">
      <alignment horizontal="center" vertical="center" wrapText="1"/>
    </xf>
    <xf numFmtId="189" fontId="45" fillId="19" borderId="42" xfId="0" applyNumberFormat="1" applyFont="1" applyFill="1" applyBorder="1" applyAlignment="1">
      <alignment horizontal="center" vertical="center" wrapText="1"/>
    </xf>
    <xf numFmtId="189" fontId="45" fillId="19" borderId="39" xfId="0" applyNumberFormat="1" applyFont="1" applyFill="1" applyBorder="1" applyAlignment="1">
      <alignment horizontal="center" vertical="center" wrapText="1"/>
    </xf>
    <xf numFmtId="189" fontId="45" fillId="19" borderId="40" xfId="0" applyNumberFormat="1" applyFont="1" applyFill="1" applyBorder="1" applyAlignment="1">
      <alignment horizontal="center" vertical="center" wrapText="1"/>
    </xf>
    <xf numFmtId="181" fontId="7" fillId="0" borderId="0" xfId="15" applyNumberFormat="1" applyAlignment="1">
      <alignment horizontal="center" vertical="center" wrapText="1"/>
    </xf>
    <xf numFmtId="0" fontId="10" fillId="10" borderId="0" xfId="26" applyFont="1" applyFill="1" applyBorder="1" applyAlignment="1">
      <alignment horizontal="center" vertical="center"/>
    </xf>
    <xf numFmtId="0" fontId="14" fillId="10" borderId="0" xfId="26" applyFont="1" applyFill="1" applyBorder="1" applyAlignment="1">
      <alignment horizontal="center" vertical="center" wrapText="1"/>
    </xf>
    <xf numFmtId="0" fontId="11" fillId="0" borderId="0" xfId="0" applyFont="1" applyBorder="1" applyAlignment="1">
      <alignment horizontal="center" vertical="center" wrapText="1"/>
    </xf>
    <xf numFmtId="183" fontId="27" fillId="9" borderId="0" xfId="0" applyNumberFormat="1" applyFont="1" applyFill="1" applyBorder="1" applyAlignment="1">
      <alignment horizontal="right" vertical="center"/>
    </xf>
    <xf numFmtId="183" fontId="7" fillId="10" borderId="0" xfId="2" applyNumberFormat="1" applyFont="1" applyFill="1" applyBorder="1" applyAlignment="1">
      <alignment horizontal="right" vertical="center"/>
    </xf>
    <xf numFmtId="183" fontId="55" fillId="10" borderId="0" xfId="2" applyNumberFormat="1" applyFont="1" applyFill="1" applyBorder="1" applyAlignment="1">
      <alignment horizontal="right" vertical="center"/>
    </xf>
    <xf numFmtId="185" fontId="53" fillId="10" borderId="0" xfId="58" applyNumberFormat="1" applyFont="1" applyFill="1" applyBorder="1" applyAlignment="1">
      <alignment horizontal="right" vertical="center"/>
    </xf>
    <xf numFmtId="185" fontId="55" fillId="10" borderId="0" xfId="58" applyNumberFormat="1" applyFont="1" applyFill="1" applyBorder="1" applyAlignment="1">
      <alignment horizontal="right" vertical="center"/>
    </xf>
    <xf numFmtId="185" fontId="7" fillId="10" borderId="0" xfId="58" applyNumberFormat="1" applyFont="1" applyFill="1" applyBorder="1" applyAlignment="1">
      <alignment horizontal="right" vertical="center"/>
    </xf>
    <xf numFmtId="185" fontId="54" fillId="10" borderId="0" xfId="58" applyNumberFormat="1" applyFont="1" applyFill="1" applyBorder="1" applyAlignment="1">
      <alignment horizontal="right" vertical="center"/>
    </xf>
    <xf numFmtId="185" fontId="59" fillId="10" borderId="0" xfId="58" applyNumberFormat="1" applyFont="1" applyFill="1" applyBorder="1" applyAlignment="1">
      <alignment horizontal="right" vertical="center"/>
    </xf>
    <xf numFmtId="183" fontId="37" fillId="25" borderId="0" xfId="2" applyNumberFormat="1" applyFont="1" applyFill="1" applyBorder="1" applyAlignment="1">
      <alignment horizontal="right" vertical="center"/>
    </xf>
    <xf numFmtId="183" fontId="57" fillId="10" borderId="0" xfId="2" applyNumberFormat="1" applyFont="1" applyFill="1" applyBorder="1" applyAlignment="1">
      <alignment horizontal="right" vertical="center"/>
    </xf>
    <xf numFmtId="184" fontId="53" fillId="10" borderId="0" xfId="17" applyNumberFormat="1" applyFont="1" applyFill="1" applyBorder="1" applyAlignment="1">
      <alignment horizontal="right" vertical="center"/>
    </xf>
    <xf numFmtId="174" fontId="15" fillId="14" borderId="0" xfId="2" applyNumberFormat="1" applyFont="1" applyFill="1"/>
    <xf numFmtId="174" fontId="15" fillId="14" borderId="0" xfId="17" applyNumberFormat="1" applyFont="1" applyFill="1"/>
    <xf numFmtId="174" fontId="14" fillId="14" borderId="0" xfId="17" applyNumberFormat="1" applyFont="1" applyFill="1" applyAlignment="1">
      <alignment horizontal="right" vertical="center"/>
    </xf>
    <xf numFmtId="174" fontId="15" fillId="10" borderId="0" xfId="2" applyNumberFormat="1" applyFont="1" applyFill="1" applyAlignment="1">
      <alignment horizontal="right" vertical="center"/>
    </xf>
    <xf numFmtId="174" fontId="15" fillId="10" borderId="0" xfId="17" applyNumberFormat="1" applyFont="1" applyFill="1" applyAlignment="1">
      <alignment horizontal="right" vertical="center"/>
    </xf>
    <xf numFmtId="174" fontId="7" fillId="10" borderId="0" xfId="2" applyNumberFormat="1" applyFont="1" applyFill="1" applyAlignment="1">
      <alignment horizontal="right" vertical="center"/>
    </xf>
    <xf numFmtId="174" fontId="7" fillId="10" borderId="0" xfId="17" applyNumberFormat="1" applyFont="1" applyFill="1" applyAlignment="1">
      <alignment horizontal="right" vertical="center"/>
    </xf>
    <xf numFmtId="174" fontId="15" fillId="10" borderId="0" xfId="2" applyNumberFormat="1" applyFont="1" applyFill="1"/>
    <xf numFmtId="174" fontId="15" fillId="10" borderId="0" xfId="17" applyNumberFormat="1" applyFont="1" applyFill="1"/>
    <xf numFmtId="174" fontId="14" fillId="10" borderId="0" xfId="17" applyNumberFormat="1" applyFont="1" applyFill="1"/>
    <xf numFmtId="174" fontId="41" fillId="10" borderId="0" xfId="17" applyNumberFormat="1" applyFont="1" applyFill="1"/>
    <xf numFmtId="184" fontId="62" fillId="10" borderId="0" xfId="17" applyNumberFormat="1" applyFont="1" applyFill="1" applyAlignment="1">
      <alignment horizontal="right" vertical="center"/>
    </xf>
    <xf numFmtId="185" fontId="15" fillId="10" borderId="9" xfId="17" applyNumberFormat="1" applyFont="1" applyFill="1" applyBorder="1" applyAlignment="1">
      <alignment horizontal="center" vertical="center"/>
    </xf>
    <xf numFmtId="186" fontId="27" fillId="0" borderId="0" xfId="26" applyNumberFormat="1" applyFont="1" applyAlignment="1">
      <alignment horizontal="center"/>
    </xf>
    <xf numFmtId="183" fontId="41" fillId="0" borderId="0" xfId="2" applyNumberFormat="1" applyFont="1" applyAlignment="1">
      <alignment horizontal="right" vertical="center"/>
    </xf>
    <xf numFmtId="193" fontId="11" fillId="15" borderId="10" xfId="2" applyNumberFormat="1" applyFont="1" applyFill="1" applyBorder="1" applyAlignment="1">
      <alignment horizontal="center" vertical="center" wrapText="1"/>
    </xf>
    <xf numFmtId="193" fontId="11" fillId="14" borderId="0" xfId="0" applyNumberFormat="1" applyFont="1" applyFill="1" applyAlignment="1">
      <alignment horizontal="center" vertical="center"/>
    </xf>
    <xf numFmtId="193" fontId="7" fillId="10" borderId="0" xfId="0" applyNumberFormat="1" applyFont="1" applyFill="1" applyAlignment="1">
      <alignment horizontal="center" vertical="center" wrapText="1"/>
    </xf>
    <xf numFmtId="193" fontId="7" fillId="0" borderId="0" xfId="0" applyNumberFormat="1" applyFont="1" applyAlignment="1">
      <alignment horizontal="center" vertical="center" wrapText="1"/>
    </xf>
    <xf numFmtId="0" fontId="11" fillId="14" borderId="0" xfId="0" applyFont="1" applyFill="1" applyBorder="1" applyAlignment="1">
      <alignment horizontal="left" vertical="center" wrapText="1"/>
    </xf>
    <xf numFmtId="0" fontId="11" fillId="14" borderId="0" xfId="0" applyFont="1" applyFill="1" applyBorder="1" applyAlignment="1">
      <alignment horizontal="center" vertical="center"/>
    </xf>
    <xf numFmtId="0" fontId="7" fillId="14" borderId="0" xfId="0" applyNumberFormat="1" applyFont="1" applyFill="1" applyBorder="1" applyAlignment="1" applyProtection="1"/>
    <xf numFmtId="184" fontId="7" fillId="14" borderId="0" xfId="17" applyNumberFormat="1" applyFont="1" applyFill="1" applyBorder="1" applyAlignment="1" applyProtection="1"/>
    <xf numFmtId="184" fontId="11" fillId="14" borderId="0" xfId="17" applyNumberFormat="1" applyFont="1" applyFill="1" applyBorder="1" applyAlignment="1">
      <alignment horizontal="right" vertical="center"/>
    </xf>
    <xf numFmtId="0" fontId="7" fillId="10" borderId="0" xfId="0" applyFont="1" applyFill="1" applyBorder="1" applyAlignment="1">
      <alignment horizontal="center" vertical="center"/>
    </xf>
    <xf numFmtId="184" fontId="7" fillId="10" borderId="0" xfId="17" applyNumberFormat="1" applyFont="1" applyFill="1" applyBorder="1" applyAlignment="1">
      <alignment horizontal="right" vertical="center"/>
    </xf>
    <xf numFmtId="0" fontId="7" fillId="10" borderId="0" xfId="0" applyFont="1" applyFill="1" applyBorder="1" applyAlignment="1">
      <alignment horizontal="left" vertical="center" wrapText="1"/>
    </xf>
    <xf numFmtId="0" fontId="7" fillId="10" borderId="0" xfId="0" applyNumberFormat="1" applyFont="1" applyFill="1" applyBorder="1" applyAlignment="1" applyProtection="1">
      <alignment horizontal="left" vertical="center" wrapText="1"/>
    </xf>
    <xf numFmtId="0" fontId="7" fillId="10" borderId="0" xfId="0" applyNumberFormat="1" applyFont="1" applyFill="1" applyBorder="1" applyAlignment="1" applyProtection="1">
      <alignment horizontal="left" vertical="top" wrapText="1"/>
    </xf>
    <xf numFmtId="193" fontId="11" fillId="10" borderId="0" xfId="2" applyNumberFormat="1" applyFont="1" applyFill="1" applyAlignment="1">
      <alignment horizontal="center" vertical="center" wrapText="1"/>
    </xf>
    <xf numFmtId="193" fontId="11" fillId="0" borderId="0" xfId="2" applyNumberFormat="1" applyFont="1" applyAlignment="1">
      <alignment horizontal="center" vertical="center" wrapText="1"/>
    </xf>
    <xf numFmtId="191" fontId="15" fillId="10" borderId="0" xfId="0" applyNumberFormat="1" applyFont="1" applyFill="1" applyAlignment="1">
      <alignment horizontal="center" vertical="center"/>
    </xf>
    <xf numFmtId="191" fontId="15" fillId="0" borderId="0" xfId="0" applyNumberFormat="1" applyFont="1" applyAlignment="1">
      <alignment horizontal="center" vertical="center"/>
    </xf>
    <xf numFmtId="0" fontId="7" fillId="0" borderId="0" xfId="0" applyFont="1" applyAlignment="1">
      <alignment horizontal="justify" vertical="top" wrapText="1"/>
    </xf>
    <xf numFmtId="10" fontId="15" fillId="0" borderId="0" xfId="0" applyNumberFormat="1" applyFont="1" applyAlignment="1">
      <alignment horizontal="center" vertical="center"/>
    </xf>
    <xf numFmtId="181" fontId="11" fillId="0" borderId="0" xfId="2" applyNumberFormat="1" applyFont="1" applyAlignment="1">
      <alignment horizontal="left" vertical="top" wrapText="1"/>
    </xf>
    <xf numFmtId="181" fontId="11" fillId="10" borderId="0" xfId="2" applyNumberFormat="1" applyFont="1" applyFill="1" applyAlignment="1">
      <alignment horizontal="left" vertical="top" wrapText="1"/>
    </xf>
    <xf numFmtId="193" fontId="7" fillId="10" borderId="35" xfId="0" applyNumberFormat="1" applyFont="1" applyFill="1" applyBorder="1" applyAlignment="1">
      <alignment horizontal="center" vertical="center" wrapText="1"/>
    </xf>
    <xf numFmtId="193" fontId="7" fillId="10" borderId="27" xfId="0" applyNumberFormat="1" applyFont="1" applyFill="1" applyBorder="1" applyAlignment="1">
      <alignment horizontal="center" vertical="center" wrapText="1"/>
    </xf>
    <xf numFmtId="171" fontId="11" fillId="10" borderId="0" xfId="17" applyFont="1" applyFill="1" applyAlignment="1">
      <alignment horizontal="right" vertical="center"/>
    </xf>
    <xf numFmtId="184" fontId="44" fillId="10" borderId="0" xfId="17" applyNumberFormat="1" applyFont="1" applyFill="1" applyAlignment="1">
      <alignment horizontal="right" vertical="center"/>
    </xf>
    <xf numFmtId="171" fontId="44" fillId="10" borderId="0" xfId="17" applyFont="1" applyFill="1" applyAlignment="1">
      <alignment horizontal="right" vertical="center"/>
    </xf>
    <xf numFmtId="171" fontId="41" fillId="10" borderId="0" xfId="17" applyFont="1" applyFill="1" applyAlignment="1">
      <alignment horizontal="right" vertical="center"/>
    </xf>
    <xf numFmtId="171" fontId="15" fillId="10" borderId="0" xfId="17" applyFont="1" applyFill="1" applyAlignment="1">
      <alignment horizontal="justify" vertical="top" wrapText="1"/>
    </xf>
    <xf numFmtId="171" fontId="55" fillId="10" borderId="0" xfId="17" applyFont="1" applyFill="1" applyAlignment="1">
      <alignment horizontal="right" vertical="center"/>
    </xf>
    <xf numFmtId="171" fontId="56" fillId="10" borderId="0" xfId="17" applyFont="1" applyFill="1" applyAlignment="1">
      <alignment horizontal="right" vertical="center"/>
    </xf>
    <xf numFmtId="184" fontId="55" fillId="10" borderId="0" xfId="17" applyNumberFormat="1" applyFont="1" applyFill="1" applyAlignment="1">
      <alignment horizontal="right" vertical="center"/>
    </xf>
    <xf numFmtId="0" fontId="7" fillId="0" borderId="45" xfId="0" applyFont="1" applyFill="1" applyBorder="1" applyAlignment="1">
      <alignment horizontal="left" vertical="center" wrapText="1"/>
    </xf>
    <xf numFmtId="0" fontId="7" fillId="0" borderId="45" xfId="0" applyFont="1" applyFill="1" applyBorder="1" applyAlignment="1">
      <alignment horizontal="center" vertical="center"/>
    </xf>
    <xf numFmtId="0" fontId="7" fillId="10" borderId="45" xfId="0" applyFont="1" applyFill="1" applyBorder="1" applyAlignment="1">
      <alignment horizontal="justify" vertical="center" wrapText="1"/>
    </xf>
    <xf numFmtId="183" fontId="7" fillId="0" borderId="45" xfId="2" applyNumberFormat="1" applyFont="1" applyBorder="1" applyAlignment="1">
      <alignment horizontal="right" vertical="center"/>
    </xf>
    <xf numFmtId="183" fontId="7" fillId="0" borderId="45" xfId="2" applyNumberFormat="1" applyFont="1" applyFill="1" applyBorder="1" applyAlignment="1">
      <alignment horizontal="right" vertical="center"/>
    </xf>
    <xf numFmtId="0" fontId="67" fillId="0" borderId="45" xfId="0" applyFont="1" applyBorder="1" applyAlignment="1">
      <alignment vertical="center"/>
    </xf>
    <xf numFmtId="49" fontId="68" fillId="10" borderId="0" xfId="75" applyNumberFormat="1" applyFont="1" applyFill="1" applyAlignment="1">
      <alignment horizontal="center" vertical="center"/>
    </xf>
    <xf numFmtId="0" fontId="68" fillId="10" borderId="0" xfId="75" applyFont="1" applyFill="1" applyAlignment="1">
      <alignment horizontal="center" vertical="center"/>
    </xf>
    <xf numFmtId="2" fontId="68" fillId="10" borderId="0" xfId="75" applyNumberFormat="1" applyFont="1" applyFill="1" applyAlignment="1">
      <alignment horizontal="right" vertical="center"/>
    </xf>
    <xf numFmtId="185" fontId="68" fillId="10" borderId="0" xfId="75" applyNumberFormat="1" applyFont="1" applyFill="1" applyAlignment="1">
      <alignment horizontal="right" vertical="center"/>
    </xf>
    <xf numFmtId="176" fontId="15" fillId="0" borderId="0" xfId="0" applyNumberFormat="1" applyFont="1" applyAlignment="1">
      <alignment horizontal="left" vertical="center"/>
    </xf>
    <xf numFmtId="10" fontId="15" fillId="10" borderId="0" xfId="0" applyNumberFormat="1" applyFont="1" applyFill="1" applyAlignment="1">
      <alignment horizontal="center" vertical="center"/>
    </xf>
    <xf numFmtId="1" fontId="15" fillId="10" borderId="46" xfId="0" applyNumberFormat="1" applyFont="1" applyFill="1" applyBorder="1" applyAlignment="1">
      <alignment horizontal="center" vertical="center"/>
    </xf>
    <xf numFmtId="0" fontId="7" fillId="0" borderId="45" xfId="0" applyFont="1" applyBorder="1" applyAlignment="1">
      <alignment vertical="center" wrapText="1"/>
    </xf>
    <xf numFmtId="0" fontId="15" fillId="0" borderId="45" xfId="0" applyFont="1" applyBorder="1" applyAlignment="1">
      <alignment horizontal="center" vertical="center"/>
    </xf>
    <xf numFmtId="0" fontId="60" fillId="0" borderId="45" xfId="0" applyNumberFormat="1" applyFont="1" applyFill="1" applyBorder="1" applyAlignment="1">
      <alignment vertical="top" wrapText="1" readingOrder="1"/>
    </xf>
    <xf numFmtId="167" fontId="15" fillId="10" borderId="0" xfId="0" applyNumberFormat="1" applyFont="1" applyFill="1" applyAlignment="1">
      <alignment vertical="center"/>
    </xf>
    <xf numFmtId="174" fontId="15" fillId="10" borderId="0" xfId="2" applyFont="1" applyFill="1" applyAlignment="1">
      <alignment vertical="center"/>
    </xf>
    <xf numFmtId="174" fontId="11" fillId="0" borderId="0" xfId="2" applyFont="1" applyAlignment="1">
      <alignment horizontal="center" vertical="top" wrapText="1"/>
    </xf>
    <xf numFmtId="0" fontId="15" fillId="0" borderId="45" xfId="0" applyFont="1" applyBorder="1" applyAlignment="1">
      <alignment horizontal="left" vertical="center" wrapText="1"/>
    </xf>
    <xf numFmtId="0" fontId="7" fillId="10" borderId="45" xfId="0" applyFont="1" applyFill="1" applyBorder="1" applyAlignment="1">
      <alignment horizontal="left" vertical="top" wrapText="1"/>
    </xf>
    <xf numFmtId="0" fontId="15" fillId="0" borderId="46" xfId="0" applyFont="1" applyBorder="1" applyAlignment="1">
      <alignment horizontal="center" vertical="center"/>
    </xf>
    <xf numFmtId="0" fontId="7" fillId="24" borderId="45" xfId="0" applyFont="1" applyFill="1" applyBorder="1" applyAlignment="1">
      <alignment horizontal="left" vertical="top" wrapText="1"/>
    </xf>
    <xf numFmtId="0" fontId="15" fillId="0" borderId="46" xfId="0" applyFont="1" applyBorder="1" applyAlignment="1">
      <alignment horizontal="left" vertical="center" wrapText="1"/>
    </xf>
    <xf numFmtId="193" fontId="66" fillId="11" borderId="35" xfId="0" applyNumberFormat="1" applyFont="1" applyFill="1" applyBorder="1" applyAlignment="1">
      <alignment horizontal="center" vertical="center" wrapText="1"/>
    </xf>
    <xf numFmtId="193" fontId="66" fillId="11" borderId="9" xfId="0" applyNumberFormat="1" applyFont="1" applyFill="1" applyBorder="1" applyAlignment="1">
      <alignment horizontal="center" vertical="center" wrapText="1"/>
    </xf>
    <xf numFmtId="173" fontId="66" fillId="9" borderId="9" xfId="16" applyFont="1" applyFill="1" applyBorder="1" applyAlignment="1">
      <alignment horizontal="center" vertical="center"/>
    </xf>
    <xf numFmtId="167" fontId="70" fillId="9" borderId="9" xfId="0" applyNumberFormat="1" applyFont="1" applyFill="1" applyBorder="1" applyAlignment="1">
      <alignment vertical="center"/>
    </xf>
    <xf numFmtId="193" fontId="71" fillId="10" borderId="0" xfId="0" applyNumberFormat="1" applyFont="1" applyFill="1" applyAlignment="1">
      <alignment horizontal="center" vertical="center" wrapText="1"/>
    </xf>
    <xf numFmtId="0" fontId="70" fillId="9" borderId="10" xfId="0" applyFont="1" applyFill="1" applyBorder="1" applyAlignment="1">
      <alignment horizontal="left" vertical="center"/>
    </xf>
    <xf numFmtId="0" fontId="65" fillId="9" borderId="11" xfId="0" applyFont="1" applyFill="1" applyBorder="1" applyAlignment="1">
      <alignment horizontal="center"/>
    </xf>
    <xf numFmtId="191" fontId="65" fillId="9" borderId="11" xfId="0" applyNumberFormat="1" applyFont="1" applyFill="1" applyBorder="1" applyAlignment="1">
      <alignment horizontal="center" vertical="center"/>
    </xf>
    <xf numFmtId="183" fontId="71" fillId="9" borderId="11" xfId="2" applyNumberFormat="1" applyFont="1" applyFill="1" applyBorder="1"/>
    <xf numFmtId="167" fontId="70" fillId="9" borderId="11" xfId="0" applyNumberFormat="1" applyFont="1" applyFill="1" applyBorder="1" applyAlignment="1">
      <alignment vertical="center"/>
    </xf>
    <xf numFmtId="0" fontId="66" fillId="10" borderId="0" xfId="0" applyFont="1" applyFill="1" applyAlignment="1">
      <alignment horizontal="left" vertical="center" wrapText="1"/>
    </xf>
    <xf numFmtId="0" fontId="65" fillId="10" borderId="0" xfId="0" applyFont="1" applyFill="1" applyAlignment="1">
      <alignment horizontal="center"/>
    </xf>
    <xf numFmtId="191" fontId="65" fillId="10" borderId="0" xfId="0" applyNumberFormat="1" applyFont="1" applyFill="1" applyAlignment="1">
      <alignment horizontal="center" vertical="center"/>
    </xf>
    <xf numFmtId="183" fontId="71" fillId="10" borderId="0" xfId="2" applyNumberFormat="1" applyFont="1" applyFill="1"/>
    <xf numFmtId="0" fontId="70" fillId="10" borderId="0" xfId="0" applyFont="1" applyFill="1" applyAlignment="1">
      <alignment vertical="center"/>
    </xf>
    <xf numFmtId="10" fontId="72" fillId="0" borderId="11" xfId="0" applyNumberFormat="1" applyFont="1" applyBorder="1" applyAlignment="1">
      <alignment horizontal="center" vertical="center"/>
    </xf>
    <xf numFmtId="0" fontId="66" fillId="9" borderId="9" xfId="0" applyFont="1" applyFill="1" applyBorder="1" applyAlignment="1">
      <alignment horizontal="left" vertical="center" wrapText="1"/>
    </xf>
    <xf numFmtId="0" fontId="71" fillId="10" borderId="0" xfId="0" applyFont="1" applyFill="1" applyAlignment="1">
      <alignment horizontal="left" vertical="center" wrapText="1"/>
    </xf>
    <xf numFmtId="0" fontId="65" fillId="10" borderId="0" xfId="0" applyFont="1" applyFill="1" applyAlignment="1">
      <alignment vertical="center"/>
    </xf>
    <xf numFmtId="10" fontId="73" fillId="10" borderId="11" xfId="0" applyNumberFormat="1" applyFont="1" applyFill="1" applyBorder="1" applyAlignment="1">
      <alignment horizontal="center" vertical="center"/>
    </xf>
    <xf numFmtId="0" fontId="66" fillId="9" borderId="10" xfId="0" applyFont="1" applyFill="1" applyBorder="1" applyAlignment="1">
      <alignment vertical="center" wrapText="1"/>
    </xf>
    <xf numFmtId="0" fontId="66" fillId="9" borderId="11" xfId="0" applyFont="1" applyFill="1" applyBorder="1" applyAlignment="1">
      <alignment vertical="center" wrapText="1"/>
    </xf>
    <xf numFmtId="0" fontId="66" fillId="9" borderId="12" xfId="0" applyFont="1" applyFill="1" applyBorder="1" applyAlignment="1">
      <alignment vertical="center" wrapText="1"/>
    </xf>
    <xf numFmtId="10" fontId="72" fillId="9" borderId="9" xfId="0" applyNumberFormat="1" applyFont="1" applyFill="1" applyBorder="1" applyAlignment="1">
      <alignment horizontal="center" vertical="center"/>
    </xf>
    <xf numFmtId="10" fontId="15" fillId="10" borderId="52" xfId="0" applyNumberFormat="1" applyFont="1" applyFill="1" applyBorder="1" applyAlignment="1">
      <alignment horizontal="center" vertical="center"/>
    </xf>
    <xf numFmtId="10" fontId="15" fillId="10" borderId="53" xfId="0" applyNumberFormat="1" applyFont="1" applyFill="1" applyBorder="1" applyAlignment="1">
      <alignment horizontal="center" vertical="center"/>
    </xf>
    <xf numFmtId="193" fontId="65" fillId="10" borderId="35" xfId="0" applyNumberFormat="1" applyFont="1" applyFill="1" applyBorder="1" applyAlignment="1">
      <alignment horizontal="center" vertical="center"/>
    </xf>
    <xf numFmtId="182" fontId="65" fillId="10" borderId="26" xfId="0" applyNumberFormat="1" applyFont="1" applyFill="1" applyBorder="1" applyAlignment="1">
      <alignment horizontal="left" vertical="center" wrapText="1"/>
    </xf>
    <xf numFmtId="182" fontId="65" fillId="10" borderId="26" xfId="0" applyNumberFormat="1" applyFont="1" applyFill="1" applyBorder="1" applyAlignment="1">
      <alignment horizontal="center" vertical="center"/>
    </xf>
    <xf numFmtId="191" fontId="65" fillId="10" borderId="26" xfId="0" applyNumberFormat="1" applyFont="1" applyFill="1" applyBorder="1" applyAlignment="1">
      <alignment horizontal="center" vertical="center"/>
    </xf>
    <xf numFmtId="193" fontId="65" fillId="10" borderId="13" xfId="0" applyNumberFormat="1" applyFont="1" applyFill="1" applyBorder="1" applyAlignment="1">
      <alignment horizontal="center" vertical="center"/>
    </xf>
    <xf numFmtId="182" fontId="65" fillId="10" borderId="14" xfId="0" applyNumberFormat="1" applyFont="1" applyFill="1" applyBorder="1" applyAlignment="1">
      <alignment horizontal="left" vertical="center" wrapText="1"/>
    </xf>
    <xf numFmtId="182" fontId="65" fillId="10" borderId="14" xfId="0" applyNumberFormat="1" applyFont="1" applyFill="1" applyBorder="1" applyAlignment="1">
      <alignment horizontal="center" vertical="center"/>
    </xf>
    <xf numFmtId="191" fontId="65" fillId="10" borderId="14" xfId="0" applyNumberFormat="1" applyFont="1" applyFill="1" applyBorder="1" applyAlignment="1">
      <alignment horizontal="center" vertical="center"/>
    </xf>
    <xf numFmtId="173" fontId="71" fillId="10" borderId="14" xfId="16" applyFont="1" applyFill="1" applyBorder="1" applyAlignment="1">
      <alignment horizontal="center" vertical="center"/>
    </xf>
    <xf numFmtId="167" fontId="65" fillId="10" borderId="14" xfId="0" applyNumberFormat="1" applyFont="1" applyFill="1" applyBorder="1" applyAlignment="1">
      <alignment vertical="center"/>
    </xf>
    <xf numFmtId="10" fontId="65" fillId="0" borderId="15" xfId="0" applyNumberFormat="1" applyFont="1" applyBorder="1" applyAlignment="1">
      <alignment horizontal="center" vertical="center"/>
    </xf>
    <xf numFmtId="193" fontId="65" fillId="10" borderId="69" xfId="0" applyNumberFormat="1" applyFont="1" applyFill="1" applyBorder="1" applyAlignment="1">
      <alignment horizontal="center" vertical="center"/>
    </xf>
    <xf numFmtId="180" fontId="71" fillId="10" borderId="70" xfId="0" applyNumberFormat="1" applyFont="1" applyFill="1" applyBorder="1" applyAlignment="1">
      <alignment horizontal="left" vertical="center" wrapText="1"/>
    </xf>
    <xf numFmtId="182" fontId="65" fillId="10" borderId="70" xfId="0" applyNumberFormat="1" applyFont="1" applyFill="1" applyBorder="1" applyAlignment="1">
      <alignment horizontal="center" vertical="center"/>
    </xf>
    <xf numFmtId="191" fontId="65" fillId="10" borderId="71" xfId="0" applyNumberFormat="1" applyFont="1" applyFill="1" applyBorder="1" applyAlignment="1">
      <alignment horizontal="center" vertical="center"/>
    </xf>
    <xf numFmtId="193" fontId="65" fillId="10" borderId="72" xfId="0" applyNumberFormat="1" applyFont="1" applyFill="1" applyBorder="1" applyAlignment="1">
      <alignment horizontal="center" vertical="center"/>
    </xf>
    <xf numFmtId="180" fontId="71" fillId="10" borderId="73" xfId="0" applyNumberFormat="1" applyFont="1" applyFill="1" applyBorder="1" applyAlignment="1">
      <alignment horizontal="left" vertical="center" wrapText="1"/>
    </xf>
    <xf numFmtId="182" fontId="65" fillId="10" borderId="73" xfId="0" applyNumberFormat="1" applyFont="1" applyFill="1" applyBorder="1" applyAlignment="1">
      <alignment horizontal="center" vertical="center"/>
    </xf>
    <xf numFmtId="191" fontId="65" fillId="10" borderId="74" xfId="0" applyNumberFormat="1" applyFont="1" applyFill="1" applyBorder="1" applyAlignment="1">
      <alignment horizontal="center" vertical="center"/>
    </xf>
    <xf numFmtId="191" fontId="15" fillId="10" borderId="0" xfId="0" applyNumberFormat="1" applyFont="1" applyFill="1" applyAlignment="1">
      <alignment vertical="center"/>
    </xf>
    <xf numFmtId="0" fontId="11" fillId="10" borderId="53" xfId="26" applyFont="1" applyFill="1" applyBorder="1" applyAlignment="1">
      <alignment vertical="center" wrapText="1"/>
    </xf>
    <xf numFmtId="0" fontId="7" fillId="0" borderId="27" xfId="26" applyFont="1" applyBorder="1"/>
    <xf numFmtId="183" fontId="7" fillId="10" borderId="45" xfId="76" applyNumberFormat="1" applyFont="1" applyFill="1" applyBorder="1" applyAlignment="1">
      <alignment horizontal="right" vertical="center"/>
    </xf>
    <xf numFmtId="1" fontId="15" fillId="10" borderId="47" xfId="0" applyNumberFormat="1" applyFont="1" applyFill="1" applyBorder="1" applyAlignment="1">
      <alignment horizontal="center" vertical="center"/>
    </xf>
    <xf numFmtId="0" fontId="7" fillId="10" borderId="47" xfId="0" applyFont="1" applyFill="1" applyBorder="1" applyAlignment="1">
      <alignment horizontal="left" vertical="center" wrapText="1"/>
    </xf>
    <xf numFmtId="0" fontId="7" fillId="10" borderId="47" xfId="0" applyFont="1" applyFill="1" applyBorder="1" applyAlignment="1">
      <alignment horizontal="center" vertical="center"/>
    </xf>
    <xf numFmtId="183" fontId="7" fillId="0" borderId="46" xfId="2" applyNumberFormat="1" applyFont="1" applyBorder="1" applyAlignment="1">
      <alignment horizontal="right" vertical="center"/>
    </xf>
    <xf numFmtId="183" fontId="7" fillId="10" borderId="47" xfId="2" applyNumberFormat="1" applyFont="1" applyFill="1" applyBorder="1" applyAlignment="1">
      <alignment horizontal="right" vertical="center"/>
    </xf>
    <xf numFmtId="184" fontId="7" fillId="10" borderId="45" xfId="17" applyNumberFormat="1" applyFont="1" applyFill="1" applyBorder="1" applyAlignment="1">
      <alignment horizontal="right" vertical="center"/>
    </xf>
    <xf numFmtId="184" fontId="7" fillId="0" borderId="45" xfId="17" applyNumberFormat="1" applyFont="1" applyFill="1" applyBorder="1" applyAlignment="1">
      <alignment horizontal="right" vertical="center"/>
    </xf>
    <xf numFmtId="0" fontId="10" fillId="10" borderId="35" xfId="26" applyFont="1" applyFill="1" applyBorder="1" applyAlignment="1">
      <alignment vertical="center"/>
    </xf>
    <xf numFmtId="0" fontId="64" fillId="10" borderId="52" xfId="26" applyFont="1" applyFill="1" applyBorder="1" applyAlignment="1">
      <alignment vertical="center"/>
    </xf>
    <xf numFmtId="0" fontId="14" fillId="10" borderId="53" xfId="26" applyFont="1" applyFill="1" applyBorder="1" applyAlignment="1">
      <alignment vertical="center" wrapText="1"/>
    </xf>
    <xf numFmtId="1" fontId="27" fillId="9" borderId="37" xfId="8" applyNumberFormat="1" applyFont="1" applyFill="1" applyBorder="1" applyAlignment="1">
      <alignment horizontal="center" vertical="center" wrapText="1"/>
    </xf>
    <xf numFmtId="0" fontId="27" fillId="9" borderId="37" xfId="0" applyFont="1" applyFill="1" applyBorder="1" applyAlignment="1">
      <alignment horizontal="center" vertical="center" wrapText="1"/>
    </xf>
    <xf numFmtId="0" fontId="27" fillId="9" borderId="37" xfId="0" applyFont="1" applyFill="1" applyBorder="1" applyAlignment="1">
      <alignment horizontal="center" vertical="center"/>
    </xf>
    <xf numFmtId="183" fontId="27" fillId="9" borderId="37" xfId="0" applyNumberFormat="1" applyFont="1" applyFill="1" applyBorder="1" applyAlignment="1">
      <alignment horizontal="right" vertical="center"/>
    </xf>
    <xf numFmtId="0" fontId="15" fillId="10" borderId="27" xfId="26" applyFont="1" applyFill="1" applyBorder="1"/>
    <xf numFmtId="1" fontId="14" fillId="10" borderId="13" xfId="2" applyNumberFormat="1" applyFont="1" applyFill="1" applyBorder="1" applyAlignment="1">
      <alignment horizontal="left" vertical="top" wrapText="1"/>
    </xf>
    <xf numFmtId="0" fontId="11" fillId="10" borderId="15" xfId="0" applyFont="1" applyFill="1" applyBorder="1" applyAlignment="1">
      <alignment vertical="center" wrapText="1"/>
    </xf>
    <xf numFmtId="1" fontId="14" fillId="10" borderId="0" xfId="2" applyNumberFormat="1" applyFont="1" applyFill="1" applyAlignment="1">
      <alignment horizontal="left" vertical="top" wrapText="1"/>
    </xf>
    <xf numFmtId="183" fontId="41" fillId="10" borderId="0" xfId="2" applyNumberFormat="1" applyFont="1" applyFill="1" applyAlignment="1">
      <alignment horizontal="right" vertical="center"/>
    </xf>
    <xf numFmtId="193" fontId="11" fillId="25" borderId="0" xfId="0" applyNumberFormat="1" applyFont="1" applyFill="1" applyAlignment="1">
      <alignment horizontal="center" vertical="center" wrapText="1"/>
    </xf>
    <xf numFmtId="0" fontId="11" fillId="25" borderId="0" xfId="0" applyFont="1" applyFill="1" applyAlignment="1">
      <alignment horizontal="left" vertical="center" wrapText="1"/>
    </xf>
    <xf numFmtId="0" fontId="7" fillId="25" borderId="0" xfId="0" applyFont="1" applyFill="1" applyAlignment="1">
      <alignment horizontal="center"/>
    </xf>
    <xf numFmtId="0" fontId="7" fillId="25" borderId="0" xfId="0" applyFont="1" applyFill="1"/>
    <xf numFmtId="184" fontId="7" fillId="25" borderId="0" xfId="17" applyNumberFormat="1" applyFont="1" applyFill="1"/>
    <xf numFmtId="1" fontId="14" fillId="10" borderId="9" xfId="2" applyNumberFormat="1" applyFont="1" applyFill="1" applyBorder="1" applyAlignment="1">
      <alignment horizontal="center" vertical="top" wrapText="1"/>
    </xf>
    <xf numFmtId="0" fontId="76" fillId="0" borderId="9" xfId="0" applyNumberFormat="1" applyFont="1" applyFill="1" applyBorder="1" applyAlignment="1">
      <alignment vertical="top" wrapText="1" readingOrder="1"/>
    </xf>
    <xf numFmtId="1" fontId="14" fillId="10" borderId="0" xfId="2" applyNumberFormat="1" applyFont="1" applyFill="1" applyBorder="1" applyAlignment="1">
      <alignment horizontal="center" vertical="top" wrapText="1"/>
    </xf>
    <xf numFmtId="1" fontId="14" fillId="10" borderId="37" xfId="2" applyNumberFormat="1" applyFont="1" applyFill="1" applyBorder="1" applyAlignment="1">
      <alignment horizontal="center" vertical="top" wrapText="1"/>
    </xf>
    <xf numFmtId="0" fontId="76" fillId="0" borderId="9" xfId="0" applyNumberFormat="1" applyFont="1" applyFill="1" applyBorder="1" applyAlignment="1">
      <alignment horizontal="left" vertical="top" wrapText="1" readingOrder="1"/>
    </xf>
    <xf numFmtId="0" fontId="15" fillId="0" borderId="9" xfId="0" applyFont="1" applyBorder="1"/>
    <xf numFmtId="0" fontId="78" fillId="0" borderId="9" xfId="0" applyFont="1" applyBorder="1"/>
    <xf numFmtId="0" fontId="76" fillId="0" borderId="0" xfId="0" applyFont="1" applyAlignment="1">
      <alignment horizontal="right"/>
    </xf>
    <xf numFmtId="0" fontId="79" fillId="0" borderId="0" xfId="0" applyFont="1" applyAlignment="1">
      <alignment vertical="center" wrapText="1"/>
    </xf>
    <xf numFmtId="0" fontId="76" fillId="0" borderId="0" xfId="0" applyFont="1"/>
    <xf numFmtId="0" fontId="15" fillId="0" borderId="12" xfId="0" applyFont="1" applyBorder="1"/>
    <xf numFmtId="0" fontId="7" fillId="10" borderId="9" xfId="0" applyFont="1" applyFill="1" applyBorder="1" applyAlignment="1">
      <alignment horizontal="left" vertical="center" wrapText="1"/>
    </xf>
    <xf numFmtId="193" fontId="11" fillId="10" borderId="0" xfId="2" applyNumberFormat="1" applyFont="1" applyFill="1" applyBorder="1" applyAlignment="1">
      <alignment horizontal="center" vertical="center" wrapText="1"/>
    </xf>
    <xf numFmtId="0" fontId="7" fillId="10" borderId="0" xfId="0" applyFont="1" applyFill="1" applyBorder="1" applyAlignment="1">
      <alignment horizontal="center"/>
    </xf>
    <xf numFmtId="0" fontId="7" fillId="10" borderId="0" xfId="0" applyFont="1" applyFill="1" applyBorder="1"/>
    <xf numFmtId="184" fontId="7" fillId="10" borderId="0" xfId="17" applyNumberFormat="1" applyFont="1" applyFill="1" applyBorder="1"/>
    <xf numFmtId="0" fontId="15" fillId="0" borderId="0" xfId="0" applyFont="1" applyAlignment="1">
      <alignment wrapText="1"/>
    </xf>
    <xf numFmtId="193" fontId="65" fillId="10" borderId="37" xfId="0" applyNumberFormat="1" applyFont="1" applyFill="1" applyBorder="1" applyAlignment="1">
      <alignment horizontal="center" vertical="center"/>
    </xf>
    <xf numFmtId="173" fontId="71" fillId="10" borderId="37" xfId="16" applyFont="1" applyFill="1" applyBorder="1" applyAlignment="1">
      <alignment horizontal="center" vertical="center"/>
    </xf>
    <xf numFmtId="10" fontId="72" fillId="0" borderId="37" xfId="0" applyNumberFormat="1" applyFont="1" applyBorder="1" applyAlignment="1">
      <alignment horizontal="center" vertical="center"/>
    </xf>
    <xf numFmtId="167" fontId="65" fillId="0" borderId="37" xfId="0" applyNumberFormat="1" applyFont="1" applyBorder="1" applyAlignment="1">
      <alignment horizontal="center" vertical="center"/>
    </xf>
    <xf numFmtId="182" fontId="65" fillId="10" borderId="47" xfId="0" applyNumberFormat="1" applyFont="1" applyFill="1" applyBorder="1" applyAlignment="1">
      <alignment horizontal="center" vertical="center"/>
    </xf>
    <xf numFmtId="193" fontId="65" fillId="10" borderId="37" xfId="0" applyNumberFormat="1" applyFont="1" applyFill="1" applyBorder="1" applyAlignment="1">
      <alignment horizontal="left" vertical="center" wrapText="1"/>
    </xf>
    <xf numFmtId="191" fontId="65" fillId="10" borderId="37" xfId="0" applyNumberFormat="1" applyFont="1" applyFill="1" applyBorder="1" applyAlignment="1">
      <alignment horizontal="center" vertical="center"/>
    </xf>
    <xf numFmtId="193" fontId="65" fillId="10" borderId="27" xfId="0" applyNumberFormat="1" applyFont="1" applyFill="1" applyBorder="1" applyAlignment="1">
      <alignment horizontal="center" vertical="center"/>
    </xf>
    <xf numFmtId="182" fontId="65" fillId="10" borderId="0" xfId="0" applyNumberFormat="1" applyFont="1" applyFill="1" applyBorder="1" applyAlignment="1">
      <alignment horizontal="left" vertical="center" wrapText="1"/>
    </xf>
    <xf numFmtId="182" fontId="65" fillId="10" borderId="0" xfId="0" applyNumberFormat="1" applyFont="1" applyFill="1" applyBorder="1" applyAlignment="1">
      <alignment horizontal="center" vertical="center"/>
    </xf>
    <xf numFmtId="191" fontId="65" fillId="10" borderId="0" xfId="0" applyNumberFormat="1" applyFont="1" applyFill="1" applyBorder="1" applyAlignment="1">
      <alignment horizontal="center" vertical="center"/>
    </xf>
    <xf numFmtId="173" fontId="66" fillId="10" borderId="0" xfId="16" applyFont="1" applyFill="1" applyBorder="1" applyAlignment="1">
      <alignment horizontal="center" vertical="center"/>
    </xf>
    <xf numFmtId="167" fontId="70" fillId="10" borderId="0" xfId="0" applyNumberFormat="1" applyFont="1" applyFill="1" applyBorder="1" applyAlignment="1">
      <alignment vertical="center"/>
    </xf>
    <xf numFmtId="10" fontId="72" fillId="10" borderId="0" xfId="0" applyNumberFormat="1" applyFont="1" applyFill="1" applyBorder="1" applyAlignment="1">
      <alignment horizontal="center" vertical="center"/>
    </xf>
    <xf numFmtId="173" fontId="66" fillId="10" borderId="11" xfId="16" applyFont="1" applyFill="1" applyBorder="1" applyAlignment="1">
      <alignment horizontal="center" vertical="center"/>
    </xf>
    <xf numFmtId="167" fontId="70" fillId="10" borderId="11" xfId="0" applyNumberFormat="1" applyFont="1" applyFill="1" applyBorder="1" applyAlignment="1">
      <alignment vertical="center"/>
    </xf>
    <xf numFmtId="10" fontId="72" fillId="10" borderId="12" xfId="0" applyNumberFormat="1" applyFont="1" applyFill="1" applyBorder="1" applyAlignment="1">
      <alignment horizontal="center" vertical="center"/>
    </xf>
    <xf numFmtId="0" fontId="70" fillId="10" borderId="0" xfId="0" applyFont="1" applyFill="1" applyBorder="1" applyAlignment="1">
      <alignment horizontal="left" vertical="center"/>
    </xf>
    <xf numFmtId="0" fontId="65" fillId="10" borderId="0" xfId="0" applyFont="1" applyFill="1" applyBorder="1" applyAlignment="1">
      <alignment horizontal="center"/>
    </xf>
    <xf numFmtId="183" fontId="71" fillId="10" borderId="0" xfId="2" applyNumberFormat="1" applyFont="1" applyFill="1" applyBorder="1"/>
    <xf numFmtId="10" fontId="72" fillId="10" borderId="53" xfId="0" applyNumberFormat="1" applyFont="1" applyFill="1" applyBorder="1" applyAlignment="1">
      <alignment horizontal="center" vertical="center"/>
    </xf>
    <xf numFmtId="182" fontId="71" fillId="10" borderId="0" xfId="0" applyNumberFormat="1" applyFont="1" applyFill="1" applyBorder="1" applyAlignment="1">
      <alignment horizontal="center" vertical="center" wrapText="1"/>
    </xf>
    <xf numFmtId="191" fontId="71" fillId="10" borderId="0" xfId="0" applyNumberFormat="1" applyFont="1" applyFill="1" applyBorder="1" applyAlignment="1">
      <alignment horizontal="center" vertical="center" wrapText="1"/>
    </xf>
    <xf numFmtId="173" fontId="71" fillId="10" borderId="0" xfId="16" applyFont="1" applyFill="1" applyBorder="1" applyAlignment="1">
      <alignment horizontal="center" vertical="center" wrapText="1"/>
    </xf>
    <xf numFmtId="167" fontId="71" fillId="0" borderId="0" xfId="0" applyNumberFormat="1" applyFont="1" applyBorder="1" applyAlignment="1">
      <alignment horizontal="center" vertical="center" wrapText="1"/>
    </xf>
    <xf numFmtId="10" fontId="72" fillId="0" borderId="53" xfId="0" applyNumberFormat="1" applyFont="1" applyBorder="1" applyAlignment="1">
      <alignment horizontal="center" vertical="center" wrapText="1"/>
    </xf>
    <xf numFmtId="193" fontId="65" fillId="10" borderId="0" xfId="0" applyNumberFormat="1" applyFont="1" applyFill="1" applyBorder="1" applyAlignment="1">
      <alignment horizontal="center" vertical="center" wrapText="1"/>
    </xf>
    <xf numFmtId="193" fontId="65" fillId="10" borderId="0" xfId="0" applyNumberFormat="1" applyFont="1" applyFill="1" applyBorder="1" applyAlignment="1">
      <alignment horizontal="justify" vertical="center" wrapText="1"/>
    </xf>
    <xf numFmtId="193" fontId="65" fillId="10" borderId="14" xfId="0" applyNumberFormat="1" applyFont="1" applyFill="1" applyBorder="1" applyAlignment="1">
      <alignment horizontal="justify" vertical="center" wrapText="1"/>
    </xf>
    <xf numFmtId="193" fontId="65" fillId="10" borderId="14" xfId="0" applyNumberFormat="1" applyFont="1" applyFill="1" applyBorder="1" applyAlignment="1">
      <alignment horizontal="center" vertical="top" wrapText="1"/>
    </xf>
    <xf numFmtId="191" fontId="71" fillId="10" borderId="14" xfId="0" applyNumberFormat="1" applyFont="1" applyFill="1" applyBorder="1" applyAlignment="1">
      <alignment horizontal="center" vertical="center" wrapText="1"/>
    </xf>
    <xf numFmtId="10" fontId="72" fillId="10" borderId="11" xfId="0" applyNumberFormat="1" applyFont="1" applyFill="1" applyBorder="1" applyAlignment="1">
      <alignment horizontal="center" vertical="center"/>
    </xf>
    <xf numFmtId="1" fontId="14" fillId="14" borderId="0" xfId="0" applyNumberFormat="1" applyFont="1" applyFill="1" applyBorder="1" applyAlignment="1" applyProtection="1">
      <alignment horizontal="center" vertical="center"/>
    </xf>
    <xf numFmtId="181" fontId="11" fillId="10" borderId="0" xfId="77" applyNumberFormat="1" applyFont="1" applyFill="1" applyBorder="1" applyAlignment="1" applyProtection="1">
      <alignment horizontal="left" vertical="top" wrapText="1"/>
    </xf>
    <xf numFmtId="166" fontId="7" fillId="10" borderId="0" xfId="77" applyFont="1" applyFill="1" applyBorder="1" applyAlignment="1">
      <alignment horizontal="right" vertical="center"/>
    </xf>
    <xf numFmtId="1" fontId="11" fillId="14" borderId="0" xfId="0" applyNumberFormat="1" applyFont="1" applyFill="1" applyBorder="1" applyAlignment="1">
      <alignment horizontal="center" vertical="center"/>
    </xf>
    <xf numFmtId="0" fontId="7" fillId="14" borderId="0" xfId="0" applyFont="1" applyFill="1" applyBorder="1"/>
    <xf numFmtId="184" fontId="7" fillId="14" borderId="0" xfId="21" applyNumberFormat="1" applyFont="1" applyFill="1" applyBorder="1"/>
    <xf numFmtId="184" fontId="11" fillId="14" borderId="0" xfId="21" applyNumberFormat="1" applyFont="1" applyFill="1" applyBorder="1" applyAlignment="1">
      <alignment horizontal="right" vertical="center"/>
    </xf>
    <xf numFmtId="174" fontId="80" fillId="10" borderId="0" xfId="8" applyNumberFormat="1" applyFont="1" applyFill="1" applyBorder="1" applyAlignment="1" applyProtection="1">
      <alignment horizontal="left" vertical="top" wrapText="1"/>
    </xf>
    <xf numFmtId="0" fontId="81" fillId="10" borderId="0" xfId="0" applyNumberFormat="1" applyFont="1" applyFill="1" applyBorder="1" applyAlignment="1" applyProtection="1">
      <alignment horizontal="left" vertical="top" wrapText="1"/>
    </xf>
    <xf numFmtId="0" fontId="77" fillId="10" borderId="0" xfId="0" applyFont="1" applyFill="1" applyBorder="1" applyAlignment="1">
      <alignment horizontal="center" vertical="center"/>
    </xf>
    <xf numFmtId="175" fontId="82" fillId="10" borderId="0" xfId="0" applyNumberFormat="1" applyFont="1" applyFill="1" applyBorder="1" applyAlignment="1">
      <alignment horizontal="right" vertical="center"/>
    </xf>
    <xf numFmtId="174" fontId="7" fillId="10" borderId="0" xfId="8" applyFont="1" applyFill="1" applyBorder="1" applyAlignment="1">
      <alignment horizontal="right" vertical="center"/>
    </xf>
    <xf numFmtId="175" fontId="7" fillId="10" borderId="0" xfId="0" applyNumberFormat="1" applyFont="1" applyFill="1" applyBorder="1" applyAlignment="1">
      <alignment horizontal="right" vertical="center"/>
    </xf>
    <xf numFmtId="1" fontId="11" fillId="14" borderId="0" xfId="78" applyNumberFormat="1" applyFont="1" applyFill="1" applyBorder="1" applyAlignment="1">
      <alignment horizontal="center" vertical="center"/>
    </xf>
    <xf numFmtId="0" fontId="11" fillId="14" borderId="0" xfId="78" applyFont="1" applyFill="1" applyBorder="1" applyAlignment="1">
      <alignment horizontal="left" vertical="center" wrapText="1"/>
    </xf>
    <xf numFmtId="0" fontId="11" fillId="14" borderId="0" xfId="78" applyFont="1" applyFill="1" applyBorder="1" applyAlignment="1">
      <alignment horizontal="center" vertical="center"/>
    </xf>
    <xf numFmtId="0" fontId="7" fillId="14" borderId="0" xfId="78" applyFont="1" applyFill="1" applyBorder="1"/>
    <xf numFmtId="181" fontId="11" fillId="10" borderId="0" xfId="79" applyNumberFormat="1" applyFont="1" applyFill="1" applyBorder="1" applyAlignment="1">
      <alignment horizontal="left" vertical="top" wrapText="1"/>
    </xf>
    <xf numFmtId="0" fontId="7" fillId="10" borderId="0" xfId="78" applyFont="1" applyFill="1" applyBorder="1" applyAlignment="1">
      <alignment horizontal="left" vertical="center" wrapText="1"/>
    </xf>
    <xf numFmtId="0" fontId="7" fillId="10" borderId="0" xfId="78" applyFont="1" applyFill="1" applyBorder="1" applyAlignment="1">
      <alignment horizontal="center" vertical="center"/>
    </xf>
    <xf numFmtId="174" fontId="7" fillId="10" borderId="0" xfId="79" applyFont="1" applyFill="1" applyBorder="1" applyAlignment="1">
      <alignment horizontal="right" vertical="center"/>
    </xf>
    <xf numFmtId="184" fontId="7" fillId="10" borderId="0" xfId="21" applyNumberFormat="1" applyFont="1" applyFill="1" applyBorder="1" applyAlignment="1">
      <alignment horizontal="right" vertical="center"/>
    </xf>
    <xf numFmtId="191" fontId="7" fillId="14" borderId="0" xfId="0" applyNumberFormat="1" applyFont="1" applyFill="1" applyBorder="1" applyAlignment="1">
      <alignment horizontal="center"/>
    </xf>
    <xf numFmtId="181" fontId="11" fillId="10" borderId="0" xfId="76" applyNumberFormat="1" applyFont="1" applyFill="1" applyBorder="1" applyAlignment="1">
      <alignment horizontal="left" vertical="top" wrapText="1"/>
    </xf>
    <xf numFmtId="191" fontId="7" fillId="10" borderId="0" xfId="76" applyNumberFormat="1" applyFont="1" applyFill="1" applyBorder="1" applyAlignment="1">
      <alignment horizontal="center" vertical="center"/>
    </xf>
    <xf numFmtId="181" fontId="11" fillId="10" borderId="27" xfId="80" applyNumberFormat="1" applyFont="1" applyFill="1" applyBorder="1" applyAlignment="1" applyProtection="1">
      <alignment horizontal="center" vertical="top" wrapText="1"/>
    </xf>
    <xf numFmtId="174" fontId="7" fillId="10" borderId="0" xfId="81" applyFont="1" applyFill="1" applyBorder="1" applyAlignment="1">
      <alignment horizontal="right" vertical="center"/>
    </xf>
    <xf numFmtId="181" fontId="11" fillId="10" borderId="0" xfId="80" applyNumberFormat="1" applyFont="1" applyFill="1" applyBorder="1" applyAlignment="1" applyProtection="1">
      <alignment horizontal="center" vertical="top" wrapText="1"/>
    </xf>
    <xf numFmtId="166" fontId="7" fillId="10" borderId="0" xfId="80" applyFont="1" applyFill="1" applyBorder="1" applyAlignment="1">
      <alignment horizontal="right" vertical="center"/>
    </xf>
    <xf numFmtId="1" fontId="14" fillId="14" borderId="0" xfId="0" applyNumberFormat="1" applyFont="1" applyFill="1" applyBorder="1" applyAlignment="1">
      <alignment horizontal="center" vertical="center"/>
    </xf>
    <xf numFmtId="0" fontId="11" fillId="14" borderId="0" xfId="0" applyFont="1" applyFill="1" applyBorder="1" applyAlignment="1">
      <alignment horizontal="justify" vertical="center" wrapText="1"/>
    </xf>
    <xf numFmtId="181" fontId="11" fillId="10" borderId="0" xfId="81" applyNumberFormat="1" applyFont="1" applyFill="1" applyBorder="1" applyAlignment="1">
      <alignment horizontal="left" vertical="top" wrapText="1"/>
    </xf>
    <xf numFmtId="191" fontId="7" fillId="10" borderId="0" xfId="81" applyNumberFormat="1" applyFont="1" applyFill="1" applyBorder="1" applyAlignment="1">
      <alignment horizontal="center" vertical="center"/>
    </xf>
    <xf numFmtId="174" fontId="80" fillId="10" borderId="0" xfId="2" applyNumberFormat="1" applyFont="1" applyFill="1" applyBorder="1" applyAlignment="1" applyProtection="1">
      <alignment horizontal="left" vertical="top" wrapText="1"/>
    </xf>
    <xf numFmtId="0" fontId="81" fillId="10" borderId="0" xfId="0" applyFont="1" applyFill="1" applyBorder="1" applyAlignment="1">
      <alignment horizontal="left" vertical="top" wrapText="1"/>
    </xf>
    <xf numFmtId="174" fontId="82" fillId="10" borderId="0" xfId="2" applyFont="1" applyFill="1" applyBorder="1" applyAlignment="1">
      <alignment horizontal="right" vertical="center"/>
    </xf>
    <xf numFmtId="177" fontId="82" fillId="10" borderId="0" xfId="2" applyNumberFormat="1" applyFont="1" applyFill="1" applyBorder="1" applyAlignment="1">
      <alignment horizontal="right" vertical="center"/>
    </xf>
    <xf numFmtId="0" fontId="77" fillId="14" borderId="0" xfId="0" applyFont="1" applyFill="1" applyBorder="1" applyAlignment="1">
      <alignment horizontal="center" vertical="center"/>
    </xf>
    <xf numFmtId="174" fontId="82" fillId="14" borderId="0" xfId="81" applyFont="1" applyFill="1" applyBorder="1" applyAlignment="1">
      <alignment horizontal="right" vertical="center"/>
    </xf>
    <xf numFmtId="174" fontId="82" fillId="14" borderId="0" xfId="81" applyFont="1" applyFill="1" applyBorder="1" applyAlignment="1" applyProtection="1"/>
    <xf numFmtId="175" fontId="86" fillId="14" borderId="0" xfId="0" applyNumberFormat="1" applyFont="1" applyFill="1" applyBorder="1" applyAlignment="1">
      <alignment horizontal="right" vertical="center"/>
    </xf>
    <xf numFmtId="0" fontId="85" fillId="14" borderId="0" xfId="0" applyFont="1" applyFill="1" applyBorder="1" applyAlignment="1">
      <alignment horizontal="left" vertical="center" wrapText="1"/>
    </xf>
    <xf numFmtId="1" fontId="11" fillId="14" borderId="0" xfId="0" applyNumberFormat="1" applyFont="1" applyFill="1" applyAlignment="1">
      <alignment horizontal="center" vertical="center"/>
    </xf>
    <xf numFmtId="184" fontId="41" fillId="14" borderId="0" xfId="21" applyNumberFormat="1" applyFont="1" applyFill="1"/>
    <xf numFmtId="184" fontId="11" fillId="14" borderId="0" xfId="21" applyNumberFormat="1" applyFont="1" applyFill="1" applyAlignment="1">
      <alignment horizontal="right" vertical="center"/>
    </xf>
    <xf numFmtId="174" fontId="7" fillId="10" borderId="0" xfId="81" applyFont="1" applyFill="1" applyAlignment="1">
      <alignment horizontal="right" vertical="center"/>
    </xf>
    <xf numFmtId="184" fontId="7" fillId="10" borderId="0" xfId="21" applyNumberFormat="1" applyFont="1" applyFill="1" applyAlignment="1">
      <alignment horizontal="right" vertical="center"/>
    </xf>
    <xf numFmtId="174" fontId="41" fillId="10" borderId="0" xfId="8" applyFont="1" applyFill="1" applyAlignment="1">
      <alignment horizontal="right" vertical="center"/>
    </xf>
    <xf numFmtId="184" fontId="48" fillId="10" borderId="0" xfId="21" applyNumberFormat="1" applyFont="1" applyFill="1" applyAlignment="1">
      <alignment horizontal="right" vertical="center"/>
    </xf>
    <xf numFmtId="184" fontId="7" fillId="14" borderId="0" xfId="21" applyNumberFormat="1" applyFont="1" applyFill="1"/>
    <xf numFmtId="1" fontId="11" fillId="10" borderId="0" xfId="0" applyNumberFormat="1" applyFont="1" applyFill="1" applyAlignment="1">
      <alignment horizontal="center" vertical="center"/>
    </xf>
    <xf numFmtId="184" fontId="7" fillId="10" borderId="0" xfId="21" applyNumberFormat="1" applyFont="1" applyFill="1" applyAlignment="1">
      <alignment vertical="center"/>
    </xf>
    <xf numFmtId="181" fontId="11" fillId="10" borderId="0" xfId="2" applyNumberFormat="1" applyFont="1" applyFill="1" applyAlignment="1">
      <alignment horizontal="center" vertical="center" wrapText="1"/>
    </xf>
    <xf numFmtId="184" fontId="7" fillId="10" borderId="0" xfId="21" applyNumberFormat="1" applyFont="1" applyFill="1"/>
    <xf numFmtId="174" fontId="7" fillId="11" borderId="0" xfId="2" applyFont="1" applyFill="1" applyAlignment="1">
      <alignment horizontal="right" vertical="center"/>
    </xf>
    <xf numFmtId="184" fontId="7" fillId="11" borderId="0" xfId="17" applyNumberFormat="1" applyFont="1" applyFill="1" applyAlignment="1">
      <alignment horizontal="right" vertical="center"/>
    </xf>
    <xf numFmtId="0" fontId="11" fillId="11" borderId="0" xfId="0" applyFont="1" applyFill="1" applyAlignment="1">
      <alignment horizontal="left" vertical="center" wrapText="1"/>
    </xf>
    <xf numFmtId="0" fontId="11" fillId="11" borderId="0" xfId="0" applyFont="1" applyFill="1" applyAlignment="1">
      <alignment horizontal="center" vertical="center"/>
    </xf>
    <xf numFmtId="184" fontId="11" fillId="11" borderId="0" xfId="17" applyNumberFormat="1" applyFont="1" applyFill="1" applyAlignment="1">
      <alignment horizontal="right" vertical="center"/>
    </xf>
    <xf numFmtId="193" fontId="11" fillId="11" borderId="0" xfId="0" applyNumberFormat="1" applyFont="1" applyFill="1" applyAlignment="1">
      <alignment horizontal="center" vertical="center"/>
    </xf>
    <xf numFmtId="174" fontId="11" fillId="11" borderId="0" xfId="2" applyFont="1" applyFill="1" applyAlignment="1">
      <alignment horizontal="right" vertical="center"/>
    </xf>
    <xf numFmtId="0" fontId="66" fillId="11" borderId="10" xfId="0" applyFont="1" applyFill="1" applyBorder="1" applyAlignment="1">
      <alignment horizontal="left" vertical="center" wrapText="1"/>
    </xf>
    <xf numFmtId="0" fontId="66" fillId="11" borderId="11" xfId="0" applyFont="1" applyFill="1" applyBorder="1" applyAlignment="1">
      <alignment horizontal="left" vertical="center" wrapText="1"/>
    </xf>
    <xf numFmtId="0" fontId="66" fillId="11" borderId="12" xfId="0" applyFont="1" applyFill="1" applyBorder="1" applyAlignment="1">
      <alignment horizontal="left" vertical="center" wrapText="1"/>
    </xf>
    <xf numFmtId="193" fontId="65" fillId="10" borderId="0" xfId="0" applyNumberFormat="1" applyFont="1" applyFill="1" applyBorder="1" applyAlignment="1">
      <alignment horizontal="center" vertical="top" wrapText="1"/>
    </xf>
    <xf numFmtId="0" fontId="11" fillId="17" borderId="10" xfId="0" applyFont="1" applyFill="1" applyBorder="1" applyAlignment="1">
      <alignment horizontal="center" vertical="center" wrapText="1"/>
    </xf>
    <xf numFmtId="0" fontId="11" fillId="17" borderId="11" xfId="0" applyFont="1" applyFill="1" applyBorder="1" applyAlignment="1">
      <alignment horizontal="center" vertical="center" wrapText="1"/>
    </xf>
    <xf numFmtId="0" fontId="11" fillId="17" borderId="12" xfId="0" applyFont="1" applyFill="1" applyBorder="1" applyAlignment="1">
      <alignment horizontal="center" vertical="center" wrapText="1"/>
    </xf>
    <xf numFmtId="193" fontId="66" fillId="9" borderId="24" xfId="8" applyNumberFormat="1" applyFont="1" applyFill="1" applyBorder="1" applyAlignment="1">
      <alignment horizontal="center" vertical="center" wrapText="1"/>
    </xf>
    <xf numFmtId="193" fontId="66" fillId="9" borderId="51" xfId="8" applyNumberFormat="1" applyFont="1" applyFill="1" applyBorder="1" applyAlignment="1">
      <alignment horizontal="center" vertical="center" wrapText="1"/>
    </xf>
    <xf numFmtId="193" fontId="66" fillId="9" borderId="37" xfId="8" applyNumberFormat="1" applyFont="1" applyFill="1" applyBorder="1" applyAlignment="1">
      <alignment horizontal="center" vertical="center" wrapText="1"/>
    </xf>
    <xf numFmtId="0" fontId="66" fillId="9" borderId="24" xfId="0" applyFont="1" applyFill="1" applyBorder="1" applyAlignment="1">
      <alignment horizontal="center" vertical="center" wrapText="1"/>
    </xf>
    <xf numFmtId="0" fontId="66" fillId="9" borderId="51" xfId="0" applyFont="1" applyFill="1" applyBorder="1" applyAlignment="1">
      <alignment horizontal="center" vertical="center" wrapText="1"/>
    </xf>
    <xf numFmtId="0" fontId="66" fillId="9" borderId="37" xfId="0" applyFont="1" applyFill="1" applyBorder="1" applyAlignment="1">
      <alignment horizontal="center" vertical="center" wrapText="1"/>
    </xf>
    <xf numFmtId="0" fontId="66" fillId="9" borderId="24" xfId="0" applyFont="1" applyFill="1" applyBorder="1" applyAlignment="1">
      <alignment horizontal="center" vertical="center"/>
    </xf>
    <xf numFmtId="0" fontId="66" fillId="9" borderId="51" xfId="0" applyFont="1" applyFill="1" applyBorder="1" applyAlignment="1">
      <alignment horizontal="center" vertical="center"/>
    </xf>
    <xf numFmtId="0" fontId="66" fillId="9" borderId="37" xfId="0" applyFont="1" applyFill="1" applyBorder="1" applyAlignment="1">
      <alignment horizontal="center" vertical="center"/>
    </xf>
    <xf numFmtId="191" fontId="66" fillId="9" borderId="24" xfId="0" applyNumberFormat="1" applyFont="1" applyFill="1" applyBorder="1" applyAlignment="1">
      <alignment horizontal="center" vertical="center"/>
    </xf>
    <xf numFmtId="191" fontId="66" fillId="9" borderId="51" xfId="0" applyNumberFormat="1" applyFont="1" applyFill="1" applyBorder="1" applyAlignment="1">
      <alignment horizontal="center" vertical="center"/>
    </xf>
    <xf numFmtId="191" fontId="66" fillId="9" borderId="37" xfId="0" applyNumberFormat="1" applyFont="1" applyFill="1" applyBorder="1" applyAlignment="1">
      <alignment horizontal="center" vertical="center"/>
    </xf>
    <xf numFmtId="183" fontId="66" fillId="9" borderId="24" xfId="0" applyNumberFormat="1" applyFont="1" applyFill="1" applyBorder="1" applyAlignment="1">
      <alignment horizontal="center" vertical="center" wrapText="1"/>
    </xf>
    <xf numFmtId="183" fontId="66" fillId="9" borderId="51" xfId="0" applyNumberFormat="1" applyFont="1" applyFill="1" applyBorder="1" applyAlignment="1">
      <alignment horizontal="center" vertical="center" wrapText="1"/>
    </xf>
    <xf numFmtId="183" fontId="66" fillId="9" borderId="37" xfId="0" applyNumberFormat="1" applyFont="1" applyFill="1" applyBorder="1" applyAlignment="1">
      <alignment horizontal="center" vertical="center" wrapText="1"/>
    </xf>
    <xf numFmtId="0" fontId="70" fillId="9" borderId="24" xfId="0" applyFont="1" applyFill="1" applyBorder="1" applyAlignment="1">
      <alignment horizontal="center" vertical="center"/>
    </xf>
    <xf numFmtId="0" fontId="70" fillId="9" borderId="51" xfId="0" applyFont="1" applyFill="1" applyBorder="1" applyAlignment="1">
      <alignment horizontal="center" vertical="center"/>
    </xf>
    <xf numFmtId="0" fontId="70" fillId="9" borderId="37" xfId="0" applyFont="1" applyFill="1" applyBorder="1" applyAlignment="1">
      <alignment horizontal="center" vertical="center"/>
    </xf>
    <xf numFmtId="10" fontId="72" fillId="0" borderId="24" xfId="0" applyNumberFormat="1" applyFont="1" applyBorder="1" applyAlignment="1">
      <alignment horizontal="center" vertical="center" wrapText="1"/>
    </xf>
    <xf numFmtId="10" fontId="72" fillId="0" borderId="51" xfId="0" applyNumberFormat="1" applyFont="1" applyBorder="1" applyAlignment="1">
      <alignment horizontal="center" vertical="center" wrapText="1"/>
    </xf>
    <xf numFmtId="10" fontId="72" fillId="0" borderId="37" xfId="0" applyNumberFormat="1" applyFont="1" applyBorder="1" applyAlignment="1">
      <alignment horizontal="center" vertical="center" wrapText="1"/>
    </xf>
    <xf numFmtId="193" fontId="65" fillId="10" borderId="24" xfId="0" applyNumberFormat="1" applyFont="1" applyFill="1" applyBorder="1" applyAlignment="1">
      <alignment horizontal="center" vertical="center" wrapText="1"/>
    </xf>
    <xf numFmtId="193" fontId="65" fillId="10" borderId="51" xfId="0" applyNumberFormat="1" applyFont="1" applyFill="1" applyBorder="1" applyAlignment="1">
      <alignment horizontal="center" vertical="center" wrapText="1"/>
    </xf>
    <xf numFmtId="193" fontId="65" fillId="10" borderId="37" xfId="0" applyNumberFormat="1" applyFont="1" applyFill="1" applyBorder="1" applyAlignment="1">
      <alignment horizontal="center" vertical="center" wrapText="1"/>
    </xf>
    <xf numFmtId="193" fontId="65" fillId="10" borderId="24" xfId="0" applyNumberFormat="1" applyFont="1" applyFill="1" applyBorder="1" applyAlignment="1">
      <alignment horizontal="left" vertical="center" wrapText="1"/>
    </xf>
    <xf numFmtId="193" fontId="65" fillId="10" borderId="51" xfId="0" applyNumberFormat="1" applyFont="1" applyFill="1" applyBorder="1" applyAlignment="1">
      <alignment horizontal="left" vertical="center" wrapText="1"/>
    </xf>
    <xf numFmtId="193" fontId="65" fillId="10" borderId="37" xfId="0" applyNumberFormat="1" applyFont="1" applyFill="1" applyBorder="1" applyAlignment="1">
      <alignment horizontal="left" vertical="center" wrapText="1"/>
    </xf>
    <xf numFmtId="182" fontId="71" fillId="10" borderId="24" xfId="0" applyNumberFormat="1" applyFont="1" applyFill="1" applyBorder="1" applyAlignment="1">
      <alignment horizontal="center" vertical="center"/>
    </xf>
    <xf numFmtId="182" fontId="71" fillId="10" borderId="51" xfId="0" applyNumberFormat="1" applyFont="1" applyFill="1" applyBorder="1" applyAlignment="1">
      <alignment horizontal="center" vertical="center"/>
    </xf>
    <xf numFmtId="182" fontId="71" fillId="10" borderId="37" xfId="0" applyNumberFormat="1" applyFont="1" applyFill="1" applyBorder="1" applyAlignment="1">
      <alignment horizontal="center" vertical="center"/>
    </xf>
    <xf numFmtId="191" fontId="71" fillId="10" borderId="24" xfId="0" applyNumberFormat="1" applyFont="1" applyFill="1" applyBorder="1" applyAlignment="1">
      <alignment horizontal="center" vertical="center" wrapText="1"/>
    </xf>
    <xf numFmtId="191" fontId="71" fillId="10" borderId="51" xfId="0" applyNumberFormat="1" applyFont="1" applyFill="1" applyBorder="1" applyAlignment="1">
      <alignment horizontal="center" vertical="center" wrapText="1"/>
    </xf>
    <xf numFmtId="191" fontId="71" fillId="10" borderId="37" xfId="0" applyNumberFormat="1" applyFont="1" applyFill="1" applyBorder="1" applyAlignment="1">
      <alignment horizontal="center" vertical="center" wrapText="1"/>
    </xf>
    <xf numFmtId="173" fontId="71" fillId="10" borderId="24" xfId="16" applyFont="1" applyFill="1" applyBorder="1" applyAlignment="1">
      <alignment horizontal="center" vertical="center" wrapText="1"/>
    </xf>
    <xf numFmtId="173" fontId="71" fillId="10" borderId="51" xfId="16" applyFont="1" applyFill="1" applyBorder="1" applyAlignment="1">
      <alignment horizontal="center" vertical="center" wrapText="1"/>
    </xf>
    <xf numFmtId="173" fontId="71" fillId="10" borderId="37" xfId="16" applyFont="1" applyFill="1" applyBorder="1" applyAlignment="1">
      <alignment horizontal="center" vertical="center" wrapText="1"/>
    </xf>
    <xf numFmtId="167" fontId="71" fillId="0" borderId="24" xfId="0" applyNumberFormat="1" applyFont="1" applyBorder="1" applyAlignment="1">
      <alignment horizontal="center" vertical="center" wrapText="1"/>
    </xf>
    <xf numFmtId="167" fontId="71" fillId="0" borderId="51" xfId="0" applyNumberFormat="1" applyFont="1" applyBorder="1" applyAlignment="1">
      <alignment horizontal="center" vertical="center" wrapText="1"/>
    </xf>
    <xf numFmtId="167" fontId="71" fillId="0" borderId="37" xfId="0" applyNumberFormat="1" applyFont="1" applyBorder="1" applyAlignment="1">
      <alignment horizontal="center" vertical="center" wrapText="1"/>
    </xf>
    <xf numFmtId="195" fontId="71" fillId="10" borderId="24" xfId="0" applyNumberFormat="1" applyFont="1" applyFill="1" applyBorder="1" applyAlignment="1">
      <alignment horizontal="center" vertical="center" wrapText="1"/>
    </xf>
    <xf numFmtId="195" fontId="71" fillId="10" borderId="51" xfId="0" applyNumberFormat="1" applyFont="1" applyFill="1" applyBorder="1" applyAlignment="1">
      <alignment horizontal="center" vertical="center" wrapText="1"/>
    </xf>
    <xf numFmtId="195" fontId="71" fillId="10" borderId="37" xfId="0" applyNumberFormat="1" applyFont="1" applyFill="1" applyBorder="1" applyAlignment="1">
      <alignment horizontal="center" vertical="center" wrapText="1"/>
    </xf>
    <xf numFmtId="193" fontId="65" fillId="10" borderId="24" xfId="0" applyNumberFormat="1" applyFont="1" applyFill="1" applyBorder="1" applyAlignment="1">
      <alignment horizontal="center" vertical="center"/>
    </xf>
    <xf numFmtId="193" fontId="65" fillId="10" borderId="51" xfId="0" applyNumberFormat="1" applyFont="1" applyFill="1" applyBorder="1" applyAlignment="1">
      <alignment horizontal="center" vertical="center"/>
    </xf>
    <xf numFmtId="193" fontId="65" fillId="10" borderId="37" xfId="0" applyNumberFormat="1" applyFont="1" applyFill="1" applyBorder="1" applyAlignment="1">
      <alignment horizontal="center" vertical="center"/>
    </xf>
    <xf numFmtId="193" fontId="65" fillId="10" borderId="24" xfId="0" applyNumberFormat="1" applyFont="1" applyFill="1" applyBorder="1" applyAlignment="1">
      <alignment horizontal="justify" vertical="center" wrapText="1"/>
    </xf>
    <xf numFmtId="193" fontId="65" fillId="10" borderId="51" xfId="0" applyNumberFormat="1" applyFont="1" applyFill="1" applyBorder="1" applyAlignment="1">
      <alignment horizontal="justify" vertical="center" wrapText="1"/>
    </xf>
    <xf numFmtId="193" fontId="65" fillId="10" borderId="37" xfId="0" applyNumberFormat="1" applyFont="1" applyFill="1" applyBorder="1" applyAlignment="1">
      <alignment horizontal="justify" vertical="center" wrapText="1"/>
    </xf>
    <xf numFmtId="182" fontId="71" fillId="10" borderId="47" xfId="0" applyNumberFormat="1" applyFont="1" applyFill="1" applyBorder="1" applyAlignment="1">
      <alignment horizontal="center" vertical="center"/>
    </xf>
    <xf numFmtId="173" fontId="71" fillId="10" borderId="48" xfId="16" applyFont="1" applyFill="1" applyBorder="1" applyAlignment="1">
      <alignment horizontal="center" vertical="center"/>
    </xf>
    <xf numFmtId="173" fontId="71" fillId="10" borderId="51" xfId="16" applyFont="1" applyFill="1" applyBorder="1" applyAlignment="1">
      <alignment horizontal="center" vertical="center"/>
    </xf>
    <xf numFmtId="173" fontId="71" fillId="10" borderId="47" xfId="16" applyFont="1" applyFill="1" applyBorder="1" applyAlignment="1">
      <alignment horizontal="center" vertical="center"/>
    </xf>
    <xf numFmtId="167" fontId="71" fillId="0" borderId="48" xfId="0" applyNumberFormat="1" applyFont="1" applyBorder="1" applyAlignment="1">
      <alignment horizontal="center" vertical="center"/>
    </xf>
    <xf numFmtId="167" fontId="71" fillId="0" borderId="51" xfId="0" applyNumberFormat="1" applyFont="1" applyBorder="1" applyAlignment="1">
      <alignment horizontal="center" vertical="center"/>
    </xf>
    <xf numFmtId="167" fontId="71" fillId="0" borderId="47" xfId="0" applyNumberFormat="1" applyFont="1" applyBorder="1" applyAlignment="1">
      <alignment horizontal="center" vertical="center"/>
    </xf>
    <xf numFmtId="10" fontId="72" fillId="0" borderId="48" xfId="0" applyNumberFormat="1" applyFont="1" applyBorder="1" applyAlignment="1">
      <alignment horizontal="center" vertical="center"/>
    </xf>
    <xf numFmtId="10" fontId="72" fillId="0" borderId="51" xfId="0" applyNumberFormat="1" applyFont="1" applyBorder="1" applyAlignment="1">
      <alignment horizontal="center" vertical="center"/>
    </xf>
    <xf numFmtId="10" fontId="72" fillId="0" borderId="47" xfId="0" applyNumberFormat="1" applyFont="1" applyBorder="1" applyAlignment="1">
      <alignment horizontal="center" vertical="center"/>
    </xf>
    <xf numFmtId="193" fontId="65" fillId="10" borderId="48" xfId="0" applyNumberFormat="1" applyFont="1" applyFill="1" applyBorder="1" applyAlignment="1">
      <alignment horizontal="center" vertical="center"/>
    </xf>
    <xf numFmtId="193" fontId="65" fillId="10" borderId="47" xfId="0" applyNumberFormat="1" applyFont="1" applyFill="1" applyBorder="1" applyAlignment="1">
      <alignment horizontal="center" vertical="center"/>
    </xf>
    <xf numFmtId="193" fontId="65" fillId="10" borderId="48" xfId="0" applyNumberFormat="1" applyFont="1" applyFill="1" applyBorder="1" applyAlignment="1">
      <alignment horizontal="left" vertical="center" wrapText="1"/>
    </xf>
    <xf numFmtId="193" fontId="65" fillId="10" borderId="47" xfId="0" applyNumberFormat="1" applyFont="1" applyFill="1" applyBorder="1" applyAlignment="1">
      <alignment horizontal="left" vertical="center" wrapText="1"/>
    </xf>
    <xf numFmtId="191" fontId="71" fillId="10" borderId="48" xfId="0" applyNumberFormat="1" applyFont="1" applyFill="1" applyBorder="1" applyAlignment="1">
      <alignment horizontal="center" vertical="center"/>
    </xf>
    <xf numFmtId="191" fontId="71" fillId="10" borderId="51" xfId="0" applyNumberFormat="1" applyFont="1" applyFill="1" applyBorder="1" applyAlignment="1">
      <alignment horizontal="center" vertical="center"/>
    </xf>
    <xf numFmtId="191" fontId="71" fillId="10" borderId="47" xfId="0" applyNumberFormat="1" applyFont="1" applyFill="1" applyBorder="1" applyAlignment="1">
      <alignment horizontal="center" vertical="center"/>
    </xf>
    <xf numFmtId="193" fontId="65" fillId="10" borderId="48" xfId="0" applyNumberFormat="1" applyFont="1" applyFill="1" applyBorder="1" applyAlignment="1">
      <alignment horizontal="left" vertical="center"/>
    </xf>
    <xf numFmtId="193" fontId="65" fillId="10" borderId="51" xfId="0" applyNumberFormat="1" applyFont="1" applyFill="1" applyBorder="1" applyAlignment="1">
      <alignment horizontal="left" vertical="center"/>
    </xf>
    <xf numFmtId="193" fontId="65" fillId="10" borderId="47" xfId="0" applyNumberFormat="1" applyFont="1" applyFill="1" applyBorder="1" applyAlignment="1">
      <alignment horizontal="left" vertical="center"/>
    </xf>
    <xf numFmtId="0" fontId="66" fillId="9" borderId="10" xfId="0" applyFont="1" applyFill="1" applyBorder="1" applyAlignment="1">
      <alignment horizontal="left" vertical="center" wrapText="1"/>
    </xf>
    <xf numFmtId="0" fontId="66" fillId="9" borderId="11" xfId="0" applyFont="1" applyFill="1" applyBorder="1" applyAlignment="1">
      <alignment horizontal="left" vertical="center" wrapText="1"/>
    </xf>
    <xf numFmtId="0" fontId="66" fillId="9" borderId="12" xfId="0" applyFont="1" applyFill="1" applyBorder="1" applyAlignment="1">
      <alignment horizontal="left" vertical="center" wrapText="1"/>
    </xf>
    <xf numFmtId="193" fontId="65" fillId="10" borderId="48" xfId="0" applyNumberFormat="1" applyFont="1" applyFill="1" applyBorder="1" applyAlignment="1">
      <alignment horizontal="justify" vertical="center" wrapText="1"/>
    </xf>
    <xf numFmtId="193" fontId="65" fillId="10" borderId="47" xfId="0" applyNumberFormat="1" applyFont="1" applyFill="1" applyBorder="1" applyAlignment="1">
      <alignment horizontal="justify" vertical="center" wrapText="1"/>
    </xf>
    <xf numFmtId="182" fontId="71" fillId="10" borderId="24" xfId="0" applyNumberFormat="1" applyFont="1" applyFill="1" applyBorder="1" applyAlignment="1">
      <alignment horizontal="center" vertical="center" wrapText="1"/>
    </xf>
    <xf numFmtId="182" fontId="71" fillId="10" borderId="51" xfId="0" applyNumberFormat="1" applyFont="1" applyFill="1" applyBorder="1" applyAlignment="1">
      <alignment horizontal="center" vertical="center" wrapText="1"/>
    </xf>
    <xf numFmtId="182" fontId="71" fillId="10" borderId="47" xfId="0" applyNumberFormat="1" applyFont="1" applyFill="1" applyBorder="1" applyAlignment="1">
      <alignment horizontal="center" vertical="center" wrapText="1"/>
    </xf>
    <xf numFmtId="167" fontId="11" fillId="9" borderId="10" xfId="0" applyNumberFormat="1" applyFont="1" applyFill="1" applyBorder="1" applyAlignment="1">
      <alignment horizontal="center" vertical="center" wrapText="1"/>
    </xf>
    <xf numFmtId="167" fontId="11" fillId="9" borderId="11" xfId="0" applyNumberFormat="1" applyFont="1" applyFill="1" applyBorder="1" applyAlignment="1">
      <alignment horizontal="center" vertical="center" wrapText="1"/>
    </xf>
    <xf numFmtId="167" fontId="11" fillId="9" borderId="12" xfId="0" applyNumberFormat="1"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195" fontId="71" fillId="10" borderId="48" xfId="0" applyNumberFormat="1" applyFont="1" applyFill="1" applyBorder="1" applyAlignment="1">
      <alignment horizontal="center" vertical="center" wrapText="1"/>
    </xf>
    <xf numFmtId="195" fontId="71" fillId="10" borderId="47" xfId="0" applyNumberFormat="1" applyFont="1" applyFill="1" applyBorder="1" applyAlignment="1">
      <alignment horizontal="center" vertical="center" wrapText="1"/>
    </xf>
    <xf numFmtId="173" fontId="71" fillId="10" borderId="47" xfId="16" applyFont="1" applyFill="1" applyBorder="1" applyAlignment="1">
      <alignment horizontal="center" vertical="center" wrapText="1"/>
    </xf>
    <xf numFmtId="167" fontId="71" fillId="0" borderId="48" xfId="0" applyNumberFormat="1" applyFont="1" applyBorder="1" applyAlignment="1">
      <alignment horizontal="center" vertical="center" wrapText="1"/>
    </xf>
    <xf numFmtId="167" fontId="71" fillId="0" borderId="47" xfId="0" applyNumberFormat="1" applyFont="1" applyBorder="1" applyAlignment="1">
      <alignment horizontal="center" vertical="center" wrapText="1"/>
    </xf>
    <xf numFmtId="10" fontId="72" fillId="0" borderId="48" xfId="0" applyNumberFormat="1" applyFont="1" applyBorder="1" applyAlignment="1">
      <alignment horizontal="center" vertical="center" wrapText="1"/>
    </xf>
    <xf numFmtId="10" fontId="72" fillId="0" borderId="47" xfId="0" applyNumberFormat="1" applyFont="1" applyBorder="1" applyAlignment="1">
      <alignment horizontal="center" vertical="center" wrapText="1"/>
    </xf>
    <xf numFmtId="193" fontId="65" fillId="10" borderId="9" xfId="0" applyNumberFormat="1" applyFont="1" applyFill="1" applyBorder="1" applyAlignment="1">
      <alignment horizontal="center" vertical="center" wrapText="1"/>
    </xf>
    <xf numFmtId="193" fontId="65" fillId="10" borderId="9" xfId="0" applyNumberFormat="1" applyFont="1" applyFill="1" applyBorder="1" applyAlignment="1">
      <alignment horizontal="justify" vertical="center" wrapText="1"/>
    </xf>
    <xf numFmtId="182" fontId="71" fillId="10" borderId="9" xfId="0" applyNumberFormat="1" applyFont="1" applyFill="1" applyBorder="1" applyAlignment="1">
      <alignment horizontal="center" vertical="center" wrapText="1"/>
    </xf>
    <xf numFmtId="191" fontId="71" fillId="10" borderId="9" xfId="0" applyNumberFormat="1" applyFont="1" applyFill="1" applyBorder="1" applyAlignment="1">
      <alignment horizontal="center" vertical="center" wrapText="1"/>
    </xf>
    <xf numFmtId="191" fontId="71" fillId="10" borderId="48" xfId="0" applyNumberFormat="1" applyFont="1" applyFill="1" applyBorder="1" applyAlignment="1">
      <alignment horizontal="center" vertical="center" wrapText="1"/>
    </xf>
    <xf numFmtId="191" fontId="71" fillId="10" borderId="47" xfId="0" applyNumberFormat="1" applyFont="1" applyFill="1" applyBorder="1" applyAlignment="1">
      <alignment horizontal="center" vertical="center" wrapText="1"/>
    </xf>
    <xf numFmtId="182" fontId="71" fillId="10" borderId="37" xfId="0" applyNumberFormat="1" applyFont="1" applyFill="1" applyBorder="1" applyAlignment="1">
      <alignment horizontal="center" vertical="center" wrapText="1"/>
    </xf>
    <xf numFmtId="191" fontId="71" fillId="10" borderId="37" xfId="0" applyNumberFormat="1" applyFont="1" applyFill="1" applyBorder="1" applyAlignment="1">
      <alignment horizontal="center" vertical="center"/>
    </xf>
    <xf numFmtId="173" fontId="71" fillId="10" borderId="37" xfId="16" applyFont="1" applyFill="1" applyBorder="1" applyAlignment="1">
      <alignment horizontal="center" vertical="center"/>
    </xf>
    <xf numFmtId="167" fontId="71" fillId="0" borderId="37" xfId="0" applyNumberFormat="1" applyFont="1" applyBorder="1" applyAlignment="1">
      <alignment horizontal="center" vertical="center"/>
    </xf>
    <xf numFmtId="10" fontId="72" fillId="0" borderId="37" xfId="0" applyNumberFormat="1" applyFont="1" applyBorder="1" applyAlignment="1">
      <alignment horizontal="center" vertical="center"/>
    </xf>
    <xf numFmtId="10" fontId="72" fillId="0" borderId="24" xfId="0" applyNumberFormat="1" applyFont="1" applyBorder="1" applyAlignment="1">
      <alignment horizontal="center" vertical="center"/>
    </xf>
    <xf numFmtId="191" fontId="71" fillId="10" borderId="24" xfId="0" applyNumberFormat="1" applyFont="1" applyFill="1" applyBorder="1" applyAlignment="1">
      <alignment horizontal="center" vertical="center"/>
    </xf>
    <xf numFmtId="173" fontId="71" fillId="10" borderId="24" xfId="16" applyFont="1" applyFill="1" applyBorder="1" applyAlignment="1">
      <alignment horizontal="center" vertical="center"/>
    </xf>
    <xf numFmtId="167" fontId="71" fillId="0" borderId="24" xfId="0" applyNumberFormat="1" applyFont="1" applyBorder="1" applyAlignment="1">
      <alignment horizontal="center" vertical="center"/>
    </xf>
    <xf numFmtId="9" fontId="70" fillId="9" borderId="10" xfId="0" applyNumberFormat="1" applyFont="1" applyFill="1" applyBorder="1" applyAlignment="1">
      <alignment horizontal="center"/>
    </xf>
    <xf numFmtId="9" fontId="70" fillId="9" borderId="11" xfId="0" applyNumberFormat="1" applyFont="1" applyFill="1" applyBorder="1" applyAlignment="1">
      <alignment horizontal="center"/>
    </xf>
    <xf numFmtId="9" fontId="70" fillId="9" borderId="12" xfId="0" applyNumberFormat="1" applyFont="1" applyFill="1" applyBorder="1" applyAlignment="1">
      <alignment horizontal="center"/>
    </xf>
    <xf numFmtId="191" fontId="65" fillId="10" borderId="24" xfId="0" applyNumberFormat="1" applyFont="1" applyFill="1" applyBorder="1" applyAlignment="1">
      <alignment horizontal="center" vertical="center"/>
    </xf>
    <xf numFmtId="191" fontId="65" fillId="10" borderId="51" xfId="0" applyNumberFormat="1" applyFont="1" applyFill="1" applyBorder="1" applyAlignment="1">
      <alignment horizontal="center" vertical="center"/>
    </xf>
    <xf numFmtId="191" fontId="65" fillId="10" borderId="47" xfId="0" applyNumberFormat="1" applyFont="1" applyFill="1" applyBorder="1" applyAlignment="1">
      <alignment horizontal="center" vertical="center"/>
    </xf>
    <xf numFmtId="167" fontId="65" fillId="0" borderId="24" xfId="0" applyNumberFormat="1" applyFont="1" applyBorder="1" applyAlignment="1">
      <alignment horizontal="center" vertical="center"/>
    </xf>
    <xf numFmtId="167" fontId="65" fillId="0" borderId="51" xfId="0" applyNumberFormat="1" applyFont="1" applyBorder="1" applyAlignment="1">
      <alignment horizontal="center" vertical="center"/>
    </xf>
    <xf numFmtId="167" fontId="65" fillId="0" borderId="47" xfId="0" applyNumberFormat="1" applyFont="1" applyBorder="1" applyAlignment="1">
      <alignment horizontal="center" vertical="center"/>
    </xf>
    <xf numFmtId="182" fontId="65" fillId="10" borderId="48" xfId="0" applyNumberFormat="1" applyFont="1" applyFill="1" applyBorder="1" applyAlignment="1">
      <alignment horizontal="center" vertical="center"/>
    </xf>
    <xf numFmtId="182" fontId="65" fillId="10" borderId="51" xfId="0" applyNumberFormat="1" applyFont="1" applyFill="1" applyBorder="1" applyAlignment="1">
      <alignment horizontal="center" vertical="center"/>
    </xf>
    <xf numFmtId="182" fontId="65" fillId="10" borderId="47" xfId="0" applyNumberFormat="1" applyFont="1" applyFill="1" applyBorder="1" applyAlignment="1">
      <alignment horizontal="center" vertical="center"/>
    </xf>
    <xf numFmtId="191" fontId="65" fillId="10" borderId="48" xfId="0" applyNumberFormat="1" applyFont="1" applyFill="1" applyBorder="1" applyAlignment="1">
      <alignment horizontal="center" vertical="center"/>
    </xf>
    <xf numFmtId="167" fontId="65" fillId="0" borderId="48" xfId="0" applyNumberFormat="1" applyFont="1" applyBorder="1" applyAlignment="1">
      <alignment horizontal="center" vertical="center"/>
    </xf>
    <xf numFmtId="193" fontId="65" fillId="0" borderId="48" xfId="0" applyNumberFormat="1" applyFont="1" applyFill="1" applyBorder="1" applyAlignment="1">
      <alignment horizontal="center" vertical="center"/>
    </xf>
    <xf numFmtId="193" fontId="65" fillId="0" borderId="51" xfId="0" applyNumberFormat="1" applyFont="1" applyFill="1" applyBorder="1" applyAlignment="1">
      <alignment horizontal="center" vertical="center"/>
    </xf>
    <xf numFmtId="193" fontId="65" fillId="0" borderId="47" xfId="0" applyNumberFormat="1" applyFont="1" applyFill="1" applyBorder="1" applyAlignment="1">
      <alignment horizontal="center" vertical="center"/>
    </xf>
    <xf numFmtId="0" fontId="23" fillId="10" borderId="26" xfId="26" applyFont="1" applyFill="1" applyBorder="1" applyAlignment="1">
      <alignment horizontal="center" vertical="center"/>
    </xf>
    <xf numFmtId="0" fontId="19" fillId="10" borderId="0" xfId="26" applyFont="1" applyFill="1" applyBorder="1" applyAlignment="1">
      <alignment horizontal="center" vertical="center" wrapText="1"/>
    </xf>
    <xf numFmtId="0" fontId="19" fillId="10" borderId="13" xfId="26" applyFont="1" applyFill="1" applyBorder="1" applyAlignment="1">
      <alignment horizontal="center" vertical="center" wrapText="1"/>
    </xf>
    <xf numFmtId="0" fontId="19" fillId="10" borderId="14" xfId="26" applyFont="1" applyFill="1" applyBorder="1" applyAlignment="1">
      <alignment horizontal="center" vertical="center" wrapText="1"/>
    </xf>
    <xf numFmtId="0" fontId="19" fillId="10" borderId="15" xfId="26" applyFont="1" applyFill="1" applyBorder="1" applyAlignment="1">
      <alignment horizontal="center" vertical="center" wrapText="1"/>
    </xf>
    <xf numFmtId="182" fontId="65" fillId="10" borderId="24" xfId="0" applyNumberFormat="1" applyFont="1" applyFill="1" applyBorder="1" applyAlignment="1">
      <alignment horizontal="center" vertical="center"/>
    </xf>
    <xf numFmtId="193" fontId="65" fillId="10" borderId="24" xfId="0" applyNumberFormat="1" applyFont="1" applyFill="1" applyBorder="1" applyAlignment="1">
      <alignment horizontal="justify" vertical="top" wrapText="1"/>
    </xf>
    <xf numFmtId="193" fontId="65" fillId="10" borderId="51" xfId="0" applyNumberFormat="1" applyFont="1" applyFill="1" applyBorder="1" applyAlignment="1">
      <alignment horizontal="justify" vertical="top" wrapText="1"/>
    </xf>
    <xf numFmtId="193" fontId="65" fillId="10" borderId="37" xfId="0" applyNumberFormat="1" applyFont="1" applyFill="1" applyBorder="1" applyAlignment="1">
      <alignment horizontal="justify" vertical="top" wrapText="1"/>
    </xf>
    <xf numFmtId="182" fontId="71" fillId="10" borderId="48" xfId="0" applyNumberFormat="1" applyFont="1" applyFill="1" applyBorder="1" applyAlignment="1">
      <alignment horizontal="center" vertical="center"/>
    </xf>
    <xf numFmtId="2" fontId="68" fillId="10" borderId="0" xfId="75" applyNumberFormat="1" applyFont="1" applyFill="1" applyAlignment="1">
      <alignment horizontal="center" vertical="center"/>
    </xf>
    <xf numFmtId="0" fontId="74" fillId="10" borderId="0" xfId="75" applyFont="1" applyFill="1" applyBorder="1" applyAlignment="1">
      <alignment horizontal="center"/>
    </xf>
    <xf numFmtId="0" fontId="75" fillId="10" borderId="0" xfId="75" applyFont="1" applyFill="1" applyBorder="1" applyAlignment="1">
      <alignment horizontal="center" vertical="center"/>
    </xf>
    <xf numFmtId="0" fontId="11" fillId="10" borderId="0" xfId="75" applyFont="1" applyFill="1" applyAlignment="1">
      <alignment horizontal="center" vertical="center"/>
    </xf>
    <xf numFmtId="2" fontId="69" fillId="10" borderId="26" xfId="75" applyNumberFormat="1" applyFont="1" applyFill="1" applyBorder="1" applyAlignment="1">
      <alignment horizontal="center" vertical="center" wrapText="1"/>
    </xf>
    <xf numFmtId="193" fontId="65" fillId="10" borderId="9" xfId="0" applyNumberFormat="1" applyFont="1" applyFill="1" applyBorder="1" applyAlignment="1">
      <alignment horizontal="left" vertical="center" wrapText="1"/>
    </xf>
    <xf numFmtId="0" fontId="30" fillId="10" borderId="27" xfId="26" applyFont="1" applyFill="1" applyBorder="1" applyAlignment="1">
      <alignment horizontal="center" vertical="center"/>
    </xf>
    <xf numFmtId="0" fontId="30" fillId="10" borderId="0" xfId="26" applyFont="1" applyFill="1" applyBorder="1" applyAlignment="1">
      <alignment horizontal="center" vertical="center"/>
    </xf>
    <xf numFmtId="0" fontId="30" fillId="10" borderId="53" xfId="26" applyFont="1" applyFill="1" applyBorder="1" applyAlignment="1">
      <alignment horizontal="center" vertical="center"/>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28" fillId="10" borderId="35" xfId="26" applyFont="1" applyFill="1" applyBorder="1" applyAlignment="1">
      <alignment horizontal="center" vertical="center"/>
    </xf>
    <xf numFmtId="0" fontId="28" fillId="10" borderId="26" xfId="26" applyFont="1" applyFill="1" applyBorder="1" applyAlignment="1">
      <alignment horizontal="center" vertical="center"/>
    </xf>
    <xf numFmtId="0" fontId="28" fillId="10" borderId="52" xfId="26" applyFont="1" applyFill="1" applyBorder="1" applyAlignment="1">
      <alignment horizontal="center" vertical="center"/>
    </xf>
    <xf numFmtId="0" fontId="11" fillId="10" borderId="0" xfId="26" applyFont="1" applyFill="1" applyBorder="1" applyAlignment="1">
      <alignment horizontal="center" vertical="center" wrapText="1"/>
    </xf>
    <xf numFmtId="181" fontId="11" fillId="10" borderId="27" xfId="80" applyNumberFormat="1" applyFont="1" applyFill="1" applyBorder="1" applyAlignment="1" applyProtection="1">
      <alignment horizontal="center" vertical="top" wrapText="1"/>
    </xf>
    <xf numFmtId="181" fontId="11" fillId="10" borderId="0" xfId="80" applyNumberFormat="1" applyFont="1" applyFill="1" applyBorder="1" applyAlignment="1" applyProtection="1">
      <alignment horizontal="center" vertical="top" wrapText="1"/>
    </xf>
    <xf numFmtId="0" fontId="19" fillId="10" borderId="35" xfId="26" applyFont="1" applyFill="1" applyBorder="1" applyAlignment="1">
      <alignment horizontal="center" vertical="center"/>
    </xf>
    <xf numFmtId="0" fontId="19" fillId="10" borderId="26" xfId="26" applyFont="1" applyFill="1" applyBorder="1" applyAlignment="1">
      <alignment horizontal="center" vertical="center"/>
    </xf>
    <xf numFmtId="0" fontId="19" fillId="10" borderId="52" xfId="26" applyFont="1" applyFill="1" applyBorder="1" applyAlignment="1">
      <alignment horizontal="center" vertical="center"/>
    </xf>
    <xf numFmtId="0" fontId="14" fillId="10" borderId="27" xfId="26" applyFont="1" applyFill="1" applyBorder="1" applyAlignment="1">
      <alignment horizontal="center" vertical="center" wrapText="1"/>
    </xf>
    <xf numFmtId="0" fontId="14" fillId="10" borderId="0" xfId="26" applyFont="1" applyFill="1" applyBorder="1" applyAlignment="1">
      <alignment horizontal="center" vertical="center" wrapText="1"/>
    </xf>
    <xf numFmtId="0" fontId="14" fillId="10" borderId="53" xfId="26" applyFont="1" applyFill="1" applyBorder="1" applyAlignment="1">
      <alignment horizontal="center" vertical="center" wrapText="1"/>
    </xf>
    <xf numFmtId="0" fontId="15" fillId="0" borderId="0" xfId="0" applyFont="1" applyAlignment="1">
      <alignment horizontal="left" wrapText="1"/>
    </xf>
    <xf numFmtId="0" fontId="14" fillId="0" borderId="0" xfId="0" applyFont="1" applyAlignment="1">
      <alignment horizontal="left" vertical="top" wrapText="1"/>
    </xf>
    <xf numFmtId="194" fontId="76" fillId="0" borderId="9" xfId="0" applyNumberFormat="1" applyFont="1" applyFill="1" applyBorder="1" applyAlignment="1">
      <alignment horizontal="right" vertical="top" wrapText="1" readingOrder="1"/>
    </xf>
    <xf numFmtId="0" fontId="77" fillId="0" borderId="9" xfId="0" applyFont="1" applyFill="1" applyBorder="1"/>
    <xf numFmtId="183" fontId="63" fillId="12" borderId="50" xfId="0" applyNumberFormat="1" applyFont="1" applyFill="1" applyBorder="1" applyAlignment="1" applyProtection="1">
      <alignment horizontal="right" vertical="center" wrapText="1" readingOrder="1"/>
      <protection locked="0"/>
    </xf>
    <xf numFmtId="183" fontId="63" fillId="12" borderId="76" xfId="0" applyNumberFormat="1" applyFont="1" applyFill="1" applyBorder="1" applyAlignment="1" applyProtection="1">
      <alignment horizontal="right" vertical="center" wrapText="1" readingOrder="1"/>
      <protection locked="0"/>
    </xf>
    <xf numFmtId="183" fontId="63" fillId="12" borderId="77" xfId="0" applyNumberFormat="1" applyFont="1" applyFill="1" applyBorder="1" applyAlignment="1" applyProtection="1">
      <alignment horizontal="right" vertical="center" wrapText="1" readingOrder="1"/>
      <protection locked="0"/>
    </xf>
    <xf numFmtId="0" fontId="11" fillId="10" borderId="14" xfId="0" applyFont="1" applyFill="1" applyBorder="1" applyAlignment="1">
      <alignment horizontal="center" vertical="center" wrapText="1"/>
    </xf>
    <xf numFmtId="2" fontId="69" fillId="10" borderId="0" xfId="75" applyNumberFormat="1" applyFont="1" applyFill="1" applyBorder="1" applyAlignment="1">
      <alignment horizontal="center" vertical="center" wrapText="1"/>
    </xf>
    <xf numFmtId="0" fontId="7" fillId="10" borderId="0" xfId="0" applyFont="1" applyFill="1" applyAlignment="1">
      <alignment horizontal="left" vertical="top" wrapText="1"/>
    </xf>
    <xf numFmtId="0" fontId="11" fillId="13" borderId="0" xfId="0" applyFont="1" applyFill="1" applyAlignment="1">
      <alignment horizontal="center" vertical="top" wrapText="1"/>
    </xf>
    <xf numFmtId="0" fontId="20" fillId="10" borderId="0" xfId="26" applyFont="1" applyFill="1" applyBorder="1" applyAlignment="1">
      <alignment horizontal="center" vertical="center"/>
    </xf>
    <xf numFmtId="0" fontId="11" fillId="0" borderId="0" xfId="0" applyFont="1" applyBorder="1" applyAlignment="1">
      <alignment horizontal="center" vertical="center" wrapText="1"/>
    </xf>
    <xf numFmtId="0" fontId="14" fillId="13" borderId="10" xfId="58" applyFont="1" applyFill="1" applyBorder="1" applyAlignment="1">
      <alignment horizontal="center" vertical="center"/>
    </xf>
    <xf numFmtId="0" fontId="14" fillId="13" borderId="11" xfId="58" applyFont="1" applyFill="1" applyBorder="1" applyAlignment="1">
      <alignment horizontal="center" vertical="center"/>
    </xf>
    <xf numFmtId="0" fontId="14" fillId="13" borderId="12" xfId="58" applyFont="1" applyFill="1" applyBorder="1" applyAlignment="1">
      <alignment horizontal="center" vertical="center"/>
    </xf>
    <xf numFmtId="0" fontId="52" fillId="10" borderId="0" xfId="0" applyFont="1" applyFill="1" applyAlignment="1">
      <alignment horizontal="center"/>
    </xf>
    <xf numFmtId="0" fontId="30" fillId="5" borderId="54" xfId="0" applyFont="1" applyFill="1" applyBorder="1" applyAlignment="1" applyProtection="1">
      <alignment horizontal="center" vertical="center"/>
      <protection hidden="1"/>
    </xf>
    <xf numFmtId="0" fontId="30" fillId="5" borderId="55" xfId="0" applyFont="1" applyFill="1" applyBorder="1" applyAlignment="1" applyProtection="1">
      <alignment horizontal="center" vertical="center"/>
      <protection hidden="1"/>
    </xf>
    <xf numFmtId="0" fontId="11" fillId="0" borderId="56" xfId="0" applyFont="1" applyBorder="1" applyAlignment="1" applyProtection="1">
      <alignment horizontal="center" vertical="center"/>
      <protection hidden="1"/>
    </xf>
    <xf numFmtId="0" fontId="11" fillId="0" borderId="57" xfId="0" applyFont="1" applyBorder="1" applyAlignment="1" applyProtection="1">
      <alignment horizontal="center" vertical="center"/>
      <protection hidden="1"/>
    </xf>
    <xf numFmtId="0" fontId="11" fillId="0" borderId="58" xfId="0" applyFont="1" applyBorder="1" applyAlignment="1" applyProtection="1">
      <alignment horizontal="center" vertical="center"/>
      <protection hidden="1"/>
    </xf>
    <xf numFmtId="0" fontId="35" fillId="6" borderId="56" xfId="0" applyFont="1" applyFill="1" applyBorder="1" applyAlignment="1" applyProtection="1">
      <alignment horizontal="center" vertical="center"/>
      <protection hidden="1"/>
    </xf>
    <xf numFmtId="0" fontId="35" fillId="6" borderId="57" xfId="0" applyFont="1" applyFill="1" applyBorder="1" applyAlignment="1" applyProtection="1">
      <alignment horizontal="center" vertical="center"/>
      <protection hidden="1"/>
    </xf>
    <xf numFmtId="0" fontId="35" fillId="6" borderId="58" xfId="0" applyFont="1" applyFill="1" applyBorder="1" applyAlignment="1" applyProtection="1">
      <alignment horizontal="center" vertical="center"/>
      <protection hidden="1"/>
    </xf>
    <xf numFmtId="0" fontId="23" fillId="10" borderId="0" xfId="26" applyFont="1" applyFill="1" applyBorder="1" applyAlignment="1">
      <alignment horizontal="center" vertical="center"/>
    </xf>
    <xf numFmtId="0" fontId="11" fillId="0" borderId="56" xfId="0" applyFont="1" applyBorder="1" applyAlignment="1" applyProtection="1">
      <alignment horizontal="center"/>
      <protection hidden="1"/>
    </xf>
    <xf numFmtId="0" fontId="11" fillId="0" borderId="57" xfId="0" applyFont="1" applyBorder="1" applyAlignment="1" applyProtection="1">
      <alignment horizontal="center"/>
      <protection hidden="1"/>
    </xf>
    <xf numFmtId="0" fontId="11" fillId="0" borderId="58" xfId="0" applyFont="1" applyBorder="1" applyAlignment="1" applyProtection="1">
      <alignment horizontal="center"/>
      <protection hidden="1"/>
    </xf>
    <xf numFmtId="0" fontId="35" fillId="6" borderId="56" xfId="0" applyFont="1" applyFill="1" applyBorder="1" applyAlignment="1" applyProtection="1">
      <alignment horizontal="center"/>
      <protection hidden="1"/>
    </xf>
    <xf numFmtId="0" fontId="35" fillId="6" borderId="57" xfId="0" applyFont="1" applyFill="1" applyBorder="1" applyAlignment="1" applyProtection="1">
      <alignment horizontal="center"/>
      <protection hidden="1"/>
    </xf>
    <xf numFmtId="0" fontId="35" fillId="6" borderId="58" xfId="0" applyFont="1" applyFill="1" applyBorder="1" applyAlignment="1" applyProtection="1">
      <alignment horizontal="center"/>
      <protection hidden="1"/>
    </xf>
    <xf numFmtId="0" fontId="16" fillId="11" borderId="10" xfId="0" applyFont="1" applyFill="1" applyBorder="1" applyAlignment="1">
      <alignment horizontal="center" vertical="center"/>
    </xf>
    <xf numFmtId="0" fontId="16" fillId="11" borderId="12" xfId="0" applyFont="1" applyFill="1" applyBorder="1" applyAlignment="1">
      <alignment horizontal="center" vertical="center"/>
    </xf>
    <xf numFmtId="0" fontId="11" fillId="11" borderId="31" xfId="0" applyFont="1" applyFill="1" applyBorder="1" applyAlignment="1">
      <alignment horizontal="center"/>
    </xf>
    <xf numFmtId="0" fontId="11" fillId="11" borderId="0" xfId="0" applyFont="1" applyFill="1" applyBorder="1" applyAlignment="1">
      <alignment horizontal="center"/>
    </xf>
    <xf numFmtId="0" fontId="11" fillId="11" borderId="32" xfId="0" applyFont="1" applyFill="1" applyBorder="1" applyAlignment="1">
      <alignment horizontal="center"/>
    </xf>
    <xf numFmtId="0" fontId="11" fillId="11" borderId="33" xfId="0" applyFont="1" applyFill="1" applyBorder="1" applyAlignment="1">
      <alignment horizontal="center"/>
    </xf>
    <xf numFmtId="0" fontId="11" fillId="11" borderId="34" xfId="0" applyFont="1" applyFill="1" applyBorder="1" applyAlignment="1">
      <alignment horizontal="center"/>
    </xf>
    <xf numFmtId="0" fontId="11" fillId="11" borderId="2" xfId="0" applyFont="1" applyFill="1" applyBorder="1" applyAlignment="1">
      <alignment horizontal="center"/>
    </xf>
    <xf numFmtId="0" fontId="12" fillId="0" borderId="54" xfId="0" applyFont="1" applyBorder="1" applyAlignment="1">
      <alignment horizontal="center"/>
    </xf>
    <xf numFmtId="0" fontId="12" fillId="0" borderId="55" xfId="0" applyFont="1" applyBorder="1" applyAlignment="1">
      <alignment horizontal="center"/>
    </xf>
    <xf numFmtId="0" fontId="13" fillId="0" borderId="56" xfId="0" applyFont="1" applyBorder="1" applyAlignment="1">
      <alignment horizontal="center"/>
    </xf>
    <xf numFmtId="0" fontId="13" fillId="0" borderId="58" xfId="0" applyFont="1" applyBorder="1" applyAlignment="1">
      <alignment horizontal="center"/>
    </xf>
    <xf numFmtId="0" fontId="12" fillId="0" borderId="56" xfId="0" applyFont="1" applyBorder="1" applyAlignment="1">
      <alignment horizontal="center"/>
    </xf>
    <xf numFmtId="0" fontId="12" fillId="0" borderId="58" xfId="0" applyFont="1" applyBorder="1" applyAlignment="1">
      <alignment horizontal="center"/>
    </xf>
    <xf numFmtId="0" fontId="22" fillId="0" borderId="0" xfId="1" applyFont="1" applyAlignment="1" applyProtection="1">
      <alignment horizontal="left" vertical="top" wrapText="1"/>
    </xf>
    <xf numFmtId="0" fontId="10" fillId="10" borderId="27" xfId="26" applyFont="1" applyFill="1" applyBorder="1" applyAlignment="1">
      <alignment horizontal="center" vertical="center" wrapText="1"/>
    </xf>
    <xf numFmtId="0" fontId="10" fillId="10" borderId="0" xfId="26" applyFont="1" applyFill="1" applyBorder="1" applyAlignment="1">
      <alignment horizontal="center" vertical="center" wrapText="1"/>
    </xf>
    <xf numFmtId="0" fontId="10" fillId="10" borderId="53" xfId="26" applyFont="1" applyFill="1" applyBorder="1" applyAlignment="1">
      <alignment horizontal="center" vertical="center" wrapText="1"/>
    </xf>
    <xf numFmtId="0" fontId="47" fillId="16" borderId="67" xfId="0" applyFont="1" applyFill="1" applyBorder="1" applyAlignment="1">
      <alignment horizontal="center" vertical="center" wrapText="1"/>
    </xf>
    <xf numFmtId="0" fontId="47" fillId="16" borderId="51" xfId="0" applyFont="1" applyFill="1" applyBorder="1" applyAlignment="1">
      <alignment horizontal="center" vertical="center" wrapText="1"/>
    </xf>
    <xf numFmtId="0" fontId="47" fillId="16" borderId="68" xfId="0" applyFont="1" applyFill="1" applyBorder="1" applyAlignment="1">
      <alignment horizontal="center" vertical="center" wrapText="1"/>
    </xf>
    <xf numFmtId="0" fontId="47" fillId="16" borderId="65" xfId="0" applyFont="1" applyFill="1" applyBorder="1" applyAlignment="1">
      <alignment horizontal="center" vertical="center" wrapText="1"/>
    </xf>
    <xf numFmtId="0" fontId="47" fillId="16" borderId="66" xfId="0" applyFont="1" applyFill="1" applyBorder="1" applyAlignment="1">
      <alignment horizontal="center" vertical="center" wrapText="1"/>
    </xf>
    <xf numFmtId="0" fontId="47" fillId="16" borderId="44" xfId="0" applyFont="1" applyFill="1" applyBorder="1" applyAlignment="1">
      <alignment horizontal="center" vertical="center" wrapText="1"/>
    </xf>
    <xf numFmtId="0" fontId="45" fillId="0" borderId="0" xfId="0" applyFont="1" applyAlignment="1">
      <alignment horizontal="left" vertical="center" wrapText="1"/>
    </xf>
    <xf numFmtId="0" fontId="45" fillId="0" borderId="0" xfId="0" applyFont="1" applyAlignment="1">
      <alignment horizontal="left" vertical="top" wrapText="1"/>
    </xf>
    <xf numFmtId="0" fontId="61" fillId="10" borderId="62" xfId="0" applyFont="1" applyFill="1" applyBorder="1" applyAlignment="1">
      <alignment horizontal="left" wrapText="1"/>
    </xf>
    <xf numFmtId="0" fontId="45" fillId="10" borderId="0" xfId="0" applyFont="1" applyFill="1" applyAlignment="1">
      <alignment horizontal="left" vertical="center" wrapText="1"/>
    </xf>
    <xf numFmtId="0" fontId="27" fillId="0" borderId="35" xfId="26" applyFont="1" applyBorder="1" applyAlignment="1">
      <alignment horizontal="center" vertical="center" wrapText="1"/>
    </xf>
    <xf numFmtId="0" fontId="27" fillId="0" borderId="26" xfId="26" applyFont="1" applyBorder="1" applyAlignment="1">
      <alignment horizontal="center" vertical="center" wrapText="1"/>
    </xf>
    <xf numFmtId="0" fontId="27" fillId="0" borderId="52" xfId="26" applyFont="1" applyBorder="1" applyAlignment="1">
      <alignment horizontal="center" vertical="center" wrapText="1"/>
    </xf>
    <xf numFmtId="0" fontId="27" fillId="0" borderId="13" xfId="26" applyFont="1" applyBorder="1" applyAlignment="1">
      <alignment horizontal="center" vertical="center" wrapText="1"/>
    </xf>
    <xf numFmtId="0" fontId="27" fillId="0" borderId="14" xfId="26" applyFont="1" applyBorder="1" applyAlignment="1">
      <alignment horizontal="center" vertical="center" wrapText="1"/>
    </xf>
    <xf numFmtId="0" fontId="27" fillId="0" borderId="15" xfId="26" applyFont="1" applyBorder="1" applyAlignment="1">
      <alignment horizontal="center" vertical="center" wrapText="1"/>
    </xf>
    <xf numFmtId="0" fontId="27" fillId="25" borderId="75" xfId="26" applyFont="1" applyFill="1" applyBorder="1" applyAlignment="1">
      <alignment horizontal="left"/>
    </xf>
    <xf numFmtId="0" fontId="27" fillId="25" borderId="11" xfId="26" applyFont="1" applyFill="1" applyBorder="1" applyAlignment="1">
      <alignment horizontal="left"/>
    </xf>
    <xf numFmtId="0" fontId="27" fillId="25" borderId="6" xfId="26" applyFont="1" applyFill="1" applyBorder="1" applyAlignment="1">
      <alignment horizontal="left"/>
    </xf>
    <xf numFmtId="0" fontId="26" fillId="14" borderId="75" xfId="26" applyFont="1" applyFill="1" applyBorder="1" applyAlignment="1">
      <alignment horizontal="left"/>
    </xf>
    <xf numFmtId="0" fontId="26" fillId="14" borderId="11" xfId="26" applyFont="1" applyFill="1" applyBorder="1" applyAlignment="1">
      <alignment horizontal="left"/>
    </xf>
    <xf numFmtId="0" fontId="26" fillId="14" borderId="12" xfId="26" applyFont="1" applyFill="1" applyBorder="1" applyAlignment="1">
      <alignment horizontal="left"/>
    </xf>
    <xf numFmtId="0" fontId="26" fillId="0" borderId="24" xfId="26" applyFont="1" applyBorder="1" applyAlignment="1">
      <alignment horizontal="center"/>
    </xf>
    <xf numFmtId="0" fontId="26" fillId="0" borderId="51" xfId="26" applyFont="1" applyBorder="1" applyAlignment="1">
      <alignment horizontal="center"/>
    </xf>
    <xf numFmtId="0" fontId="26" fillId="0" borderId="37" xfId="26" applyFont="1" applyBorder="1" applyAlignment="1">
      <alignment horizontal="center"/>
    </xf>
    <xf numFmtId="0" fontId="26" fillId="0" borderId="25" xfId="26" applyFont="1" applyBorder="1" applyAlignment="1">
      <alignment horizontal="center"/>
    </xf>
    <xf numFmtId="0" fontId="26" fillId="0" borderId="59" xfId="26" applyFont="1" applyBorder="1" applyAlignment="1">
      <alignment horizontal="center"/>
    </xf>
    <xf numFmtId="0" fontId="26" fillId="0" borderId="38" xfId="26" applyFont="1" applyBorder="1" applyAlignment="1">
      <alignment horizontal="center"/>
    </xf>
    <xf numFmtId="4" fontId="26" fillId="0" borderId="24" xfId="26" applyNumberFormat="1" applyFont="1" applyBorder="1" applyAlignment="1">
      <alignment horizontal="center"/>
    </xf>
    <xf numFmtId="4" fontId="26" fillId="0" borderId="51" xfId="26" applyNumberFormat="1" applyFont="1" applyBorder="1" applyAlignment="1">
      <alignment horizontal="center"/>
    </xf>
    <xf numFmtId="4" fontId="26" fillId="0" borderId="37" xfId="26" applyNumberFormat="1" applyFont="1" applyBorder="1" applyAlignment="1">
      <alignment horizontal="center"/>
    </xf>
    <xf numFmtId="0" fontId="26" fillId="0" borderId="81" xfId="26" applyFont="1" applyBorder="1"/>
    <xf numFmtId="0" fontId="26" fillId="0" borderId="84" xfId="26" applyFont="1" applyBorder="1"/>
    <xf numFmtId="0" fontId="26" fillId="0" borderId="82" xfId="26" applyFont="1" applyBorder="1"/>
    <xf numFmtId="0" fontId="26" fillId="0" borderId="50" xfId="26" applyFont="1" applyBorder="1"/>
    <xf numFmtId="0" fontId="26" fillId="0" borderId="76" xfId="26" applyFont="1" applyBorder="1"/>
    <xf numFmtId="0" fontId="26" fillId="0" borderId="77" xfId="26" applyFont="1" applyBorder="1"/>
    <xf numFmtId="0" fontId="27" fillId="26" borderId="78" xfId="26" applyFont="1" applyFill="1" applyBorder="1" applyAlignment="1">
      <alignment horizontal="left" vertical="center" wrapText="1"/>
    </xf>
    <xf numFmtId="0" fontId="27" fillId="26" borderId="26" xfId="26" applyFont="1" applyFill="1" applyBorder="1" applyAlignment="1">
      <alignment horizontal="left" vertical="center" wrapText="1"/>
    </xf>
    <xf numFmtId="0" fontId="27" fillId="26" borderId="52" xfId="26" applyFont="1" applyFill="1" applyBorder="1" applyAlignment="1">
      <alignment horizontal="left" vertical="center" wrapText="1"/>
    </xf>
    <xf numFmtId="0" fontId="27" fillId="26" borderId="63" xfId="26" applyFont="1" applyFill="1" applyBorder="1" applyAlignment="1">
      <alignment horizontal="left" vertical="center" wrapText="1"/>
    </xf>
    <xf numFmtId="0" fontId="27" fillId="26" borderId="14" xfId="26" applyFont="1" applyFill="1" applyBorder="1" applyAlignment="1">
      <alignment horizontal="left" vertical="center" wrapText="1"/>
    </xf>
    <xf numFmtId="0" fontId="27" fillId="26" borderId="15" xfId="26" applyFont="1" applyFill="1" applyBorder="1" applyAlignment="1">
      <alignment horizontal="left" vertical="center" wrapText="1"/>
    </xf>
    <xf numFmtId="0" fontId="26" fillId="0" borderId="50" xfId="26" applyFont="1" applyBorder="1" applyAlignment="1">
      <alignment horizontal="left"/>
    </xf>
    <xf numFmtId="0" fontId="26" fillId="0" borderId="76" xfId="26" applyFont="1" applyBorder="1" applyAlignment="1">
      <alignment horizontal="left"/>
    </xf>
    <xf numFmtId="0" fontId="26" fillId="0" borderId="77" xfId="26" applyFont="1" applyBorder="1" applyAlignment="1">
      <alignment horizontal="left"/>
    </xf>
    <xf numFmtId="0" fontId="26" fillId="0" borderId="79" xfId="26" applyFont="1" applyBorder="1"/>
    <xf numFmtId="0" fontId="26" fillId="0" borderId="83" xfId="26" applyFont="1" applyBorder="1"/>
    <xf numFmtId="0" fontId="26" fillId="0" borderId="80" xfId="26" applyFont="1" applyBorder="1"/>
    <xf numFmtId="0" fontId="26" fillId="18" borderId="75" xfId="26" applyFont="1" applyFill="1" applyBorder="1" applyAlignment="1">
      <alignment horizontal="center"/>
    </xf>
    <xf numFmtId="0" fontId="26" fillId="18" borderId="11" xfId="26" applyFont="1" applyFill="1" applyBorder="1" applyAlignment="1">
      <alignment horizontal="center"/>
    </xf>
    <xf numFmtId="0" fontId="26" fillId="18" borderId="12" xfId="26" applyFont="1" applyFill="1" applyBorder="1" applyAlignment="1">
      <alignment horizontal="center"/>
    </xf>
    <xf numFmtId="0" fontId="27" fillId="18" borderId="10" xfId="26" applyFont="1" applyFill="1" applyBorder="1" applyAlignment="1">
      <alignment horizontal="left"/>
    </xf>
    <xf numFmtId="0" fontId="27" fillId="18" borderId="11" xfId="26" applyFont="1" applyFill="1" applyBorder="1" applyAlignment="1">
      <alignment horizontal="left"/>
    </xf>
    <xf numFmtId="0" fontId="27" fillId="18" borderId="12" xfId="26" applyFont="1" applyFill="1" applyBorder="1" applyAlignment="1">
      <alignment horizontal="left"/>
    </xf>
    <xf numFmtId="0" fontId="28" fillId="25" borderId="10" xfId="26" applyFont="1" applyFill="1" applyBorder="1" applyAlignment="1">
      <alignment horizontal="left" vertical="center"/>
    </xf>
    <xf numFmtId="0" fontId="28" fillId="25" borderId="11" xfId="26" applyFont="1" applyFill="1" applyBorder="1" applyAlignment="1">
      <alignment horizontal="left" vertical="center"/>
    </xf>
    <xf numFmtId="0" fontId="28" fillId="25" borderId="12" xfId="26" applyFont="1" applyFill="1" applyBorder="1" applyAlignment="1">
      <alignment horizontal="left" vertical="center"/>
    </xf>
    <xf numFmtId="4" fontId="28" fillId="25" borderId="10" xfId="26" applyNumberFormat="1" applyFont="1" applyFill="1" applyBorder="1" applyAlignment="1">
      <alignment horizontal="center" vertical="center"/>
    </xf>
    <xf numFmtId="4" fontId="28" fillId="25" borderId="11" xfId="26" applyNumberFormat="1" applyFont="1" applyFill="1" applyBorder="1" applyAlignment="1">
      <alignment horizontal="center" vertical="center"/>
    </xf>
    <xf numFmtId="4" fontId="28" fillId="25" borderId="12" xfId="26" applyNumberFormat="1" applyFont="1" applyFill="1" applyBorder="1" applyAlignment="1">
      <alignment horizontal="center" vertical="center"/>
    </xf>
    <xf numFmtId="0" fontId="26" fillId="10" borderId="50" xfId="26" applyFont="1" applyFill="1" applyBorder="1" applyAlignment="1">
      <alignment horizontal="left"/>
    </xf>
    <xf numFmtId="0" fontId="26" fillId="10" borderId="77" xfId="26" applyFont="1" applyFill="1" applyBorder="1" applyAlignment="1">
      <alignment horizontal="left"/>
    </xf>
    <xf numFmtId="0" fontId="26" fillId="10" borderId="79" xfId="26" applyFont="1" applyFill="1" applyBorder="1" applyAlignment="1">
      <alignment horizontal="left"/>
    </xf>
    <xf numFmtId="0" fontId="26" fillId="10" borderId="80" xfId="26" applyFont="1" applyFill="1" applyBorder="1" applyAlignment="1">
      <alignment horizontal="left"/>
    </xf>
    <xf numFmtId="0" fontId="27" fillId="18" borderId="75" xfId="26" applyFont="1" applyFill="1" applyBorder="1" applyAlignment="1">
      <alignment horizontal="left" vertical="center"/>
    </xf>
    <xf numFmtId="0" fontId="27" fillId="18" borderId="11" xfId="26" applyFont="1" applyFill="1" applyBorder="1" applyAlignment="1">
      <alignment horizontal="left" vertical="center"/>
    </xf>
    <xf numFmtId="0" fontId="27" fillId="18" borderId="12" xfId="26" applyFont="1" applyFill="1" applyBorder="1" applyAlignment="1">
      <alignment horizontal="left" vertical="center"/>
    </xf>
    <xf numFmtId="10" fontId="27" fillId="26" borderId="24" xfId="65" applyNumberFormat="1" applyFont="1" applyFill="1" applyBorder="1" applyAlignment="1">
      <alignment horizontal="center" vertical="center"/>
    </xf>
    <xf numFmtId="10" fontId="27" fillId="26" borderId="37" xfId="65" applyNumberFormat="1" applyFont="1" applyFill="1" applyBorder="1" applyAlignment="1">
      <alignment horizontal="center" vertical="center"/>
    </xf>
    <xf numFmtId="0" fontId="26" fillId="0" borderId="75" xfId="26" applyFont="1" applyBorder="1" applyAlignment="1">
      <alignment horizontal="center"/>
    </xf>
    <xf numFmtId="0" fontId="26" fillId="0" borderId="11" xfId="26" applyFont="1" applyBorder="1" applyAlignment="1">
      <alignment horizontal="center"/>
    </xf>
    <xf numFmtId="4" fontId="26" fillId="10" borderId="24" xfId="26" applyNumberFormat="1" applyFont="1" applyFill="1" applyBorder="1" applyAlignment="1">
      <alignment horizontal="center"/>
    </xf>
    <xf numFmtId="4" fontId="26" fillId="10" borderId="51" xfId="26" applyNumberFormat="1" applyFont="1" applyFill="1" applyBorder="1" applyAlignment="1">
      <alignment horizontal="center"/>
    </xf>
    <xf numFmtId="4" fontId="26" fillId="10" borderId="37" xfId="26" applyNumberFormat="1" applyFont="1" applyFill="1" applyBorder="1" applyAlignment="1">
      <alignment horizontal="center"/>
    </xf>
    <xf numFmtId="0" fontId="19" fillId="10" borderId="27" xfId="26" applyFont="1" applyFill="1" applyBorder="1" applyAlignment="1">
      <alignment horizontal="center" vertical="center"/>
    </xf>
    <xf numFmtId="0" fontId="19" fillId="10" borderId="0" xfId="26" applyFont="1" applyFill="1" applyBorder="1" applyAlignment="1">
      <alignment horizontal="center" vertical="center"/>
    </xf>
    <xf numFmtId="0" fontId="19" fillId="10" borderId="53" xfId="26" applyFont="1" applyFill="1" applyBorder="1" applyAlignment="1">
      <alignment horizontal="center" vertical="center"/>
    </xf>
    <xf numFmtId="0" fontId="10" fillId="10" borderId="13" xfId="26" applyFont="1" applyFill="1" applyBorder="1" applyAlignment="1">
      <alignment horizontal="center" vertical="center" wrapText="1"/>
    </xf>
    <xf numFmtId="0" fontId="10" fillId="10" borderId="14" xfId="26" applyFont="1" applyFill="1" applyBorder="1" applyAlignment="1">
      <alignment horizontal="center" vertical="center" wrapText="1"/>
    </xf>
    <xf numFmtId="0" fontId="10" fillId="10" borderId="15" xfId="26" applyFont="1" applyFill="1" applyBorder="1" applyAlignment="1">
      <alignment horizontal="center" vertical="center" wrapText="1"/>
    </xf>
    <xf numFmtId="0" fontId="27" fillId="14" borderId="10" xfId="26" applyFont="1" applyFill="1" applyBorder="1" applyAlignment="1">
      <alignment horizontal="left" vertical="center"/>
    </xf>
    <xf numFmtId="0" fontId="27" fillId="14" borderId="11" xfId="26" applyFont="1" applyFill="1" applyBorder="1" applyAlignment="1">
      <alignment horizontal="left" vertical="center"/>
    </xf>
    <xf numFmtId="0" fontId="27" fillId="14" borderId="12" xfId="26" applyFont="1" applyFill="1" applyBorder="1" applyAlignment="1">
      <alignment horizontal="left" vertical="center"/>
    </xf>
    <xf numFmtId="186" fontId="27" fillId="18" borderId="10" xfId="65" applyNumberFormat="1" applyFont="1" applyFill="1" applyBorder="1" applyAlignment="1">
      <alignment horizontal="center" vertical="center"/>
    </xf>
    <xf numFmtId="186" fontId="27" fillId="18" borderId="12" xfId="65" applyNumberFormat="1" applyFont="1" applyFill="1" applyBorder="1" applyAlignment="1">
      <alignment horizontal="center" vertical="center"/>
    </xf>
    <xf numFmtId="0" fontId="26" fillId="10" borderId="18" xfId="26" applyFont="1" applyFill="1" applyBorder="1" applyAlignment="1">
      <alignment horizontal="center"/>
    </xf>
    <xf numFmtId="0" fontId="26" fillId="10" borderId="66" xfId="26" applyFont="1" applyFill="1" applyBorder="1" applyAlignment="1">
      <alignment horizontal="center"/>
    </xf>
    <xf numFmtId="0" fontId="26" fillId="10" borderId="36" xfId="26" applyFont="1" applyFill="1" applyBorder="1" applyAlignment="1">
      <alignment horizontal="center"/>
    </xf>
    <xf numFmtId="10" fontId="27" fillId="26" borderId="24" xfId="65" applyNumberFormat="1" applyFont="1" applyFill="1" applyBorder="1" applyAlignment="1">
      <alignment horizontal="center" vertical="center" wrapText="1"/>
    </xf>
    <xf numFmtId="10" fontId="27" fillId="26" borderId="37" xfId="65" applyNumberFormat="1" applyFont="1" applyFill="1" applyBorder="1" applyAlignment="1">
      <alignment horizontal="center" vertical="center" wrapText="1"/>
    </xf>
    <xf numFmtId="0" fontId="26" fillId="10" borderId="81" xfId="26" applyFont="1" applyFill="1" applyBorder="1" applyAlignment="1">
      <alignment horizontal="left"/>
    </xf>
    <xf numFmtId="0" fontId="26" fillId="10" borderId="82" xfId="26" applyFont="1" applyFill="1" applyBorder="1" applyAlignment="1">
      <alignment horizontal="left"/>
    </xf>
    <xf numFmtId="181" fontId="11" fillId="8" borderId="24" xfId="15" applyNumberFormat="1" applyFont="1" applyFill="1" applyBorder="1" applyAlignment="1">
      <alignment horizontal="center" vertical="center" wrapText="1"/>
    </xf>
    <xf numFmtId="181" fontId="11" fillId="8" borderId="37" xfId="15" applyNumberFormat="1" applyFont="1" applyFill="1" applyBorder="1" applyAlignment="1">
      <alignment horizontal="center" vertical="center" wrapText="1"/>
    </xf>
    <xf numFmtId="181" fontId="7" fillId="4" borderId="24" xfId="15" applyNumberFormat="1" applyFill="1" applyBorder="1" applyAlignment="1">
      <alignment horizontal="center" vertical="center" wrapText="1"/>
    </xf>
    <xf numFmtId="181" fontId="7" fillId="4" borderId="37" xfId="15" applyNumberFormat="1" applyFill="1" applyBorder="1" applyAlignment="1">
      <alignment horizontal="center" vertical="center" wrapText="1"/>
    </xf>
    <xf numFmtId="181" fontId="11" fillId="2" borderId="24" xfId="15" applyNumberFormat="1" applyFont="1" applyFill="1" applyBorder="1" applyAlignment="1">
      <alignment horizontal="center" vertical="center" wrapText="1"/>
    </xf>
    <xf numFmtId="181" fontId="11" fillId="2" borderId="51" xfId="15" applyNumberFormat="1" applyFont="1" applyFill="1" applyBorder="1" applyAlignment="1">
      <alignment horizontal="center" vertical="center" wrapText="1"/>
    </xf>
    <xf numFmtId="181" fontId="11" fillId="2" borderId="37" xfId="15" applyNumberFormat="1" applyFont="1" applyFill="1" applyBorder="1" applyAlignment="1">
      <alignment horizontal="center" vertical="center" wrapText="1"/>
    </xf>
    <xf numFmtId="0" fontId="33" fillId="10" borderId="0" xfId="62" applyFont="1" applyFill="1" applyAlignment="1">
      <alignment horizontal="center"/>
    </xf>
    <xf numFmtId="0" fontId="33" fillId="10" borderId="0" xfId="62" applyFont="1" applyFill="1" applyAlignment="1">
      <alignment horizontal="center" wrapText="1"/>
    </xf>
    <xf numFmtId="181" fontId="11" fillId="7" borderId="24" xfId="15" applyNumberFormat="1" applyFont="1" applyFill="1" applyBorder="1" applyAlignment="1">
      <alignment horizontal="center" vertical="center" wrapText="1"/>
    </xf>
    <xf numFmtId="181" fontId="11" fillId="7" borderId="51" xfId="15" applyNumberFormat="1" applyFont="1" applyFill="1" applyBorder="1" applyAlignment="1">
      <alignment horizontal="center" vertical="center" wrapText="1"/>
    </xf>
    <xf numFmtId="181" fontId="11" fillId="7" borderId="37" xfId="15" applyNumberFormat="1" applyFont="1" applyFill="1" applyBorder="1" applyAlignment="1">
      <alignment horizontal="center" vertical="center" wrapText="1"/>
    </xf>
    <xf numFmtId="181" fontId="11" fillId="6" borderId="24" xfId="15" applyNumberFormat="1" applyFont="1" applyFill="1" applyBorder="1" applyAlignment="1">
      <alignment horizontal="center" vertical="center" wrapText="1"/>
    </xf>
    <xf numFmtId="181" fontId="11" fillId="6" borderId="51" xfId="15" applyNumberFormat="1" applyFont="1" applyFill="1" applyBorder="1" applyAlignment="1">
      <alignment horizontal="center" vertical="center" wrapText="1"/>
    </xf>
    <xf numFmtId="181" fontId="11" fillId="6" borderId="37" xfId="15" applyNumberFormat="1" applyFont="1" applyFill="1" applyBorder="1" applyAlignment="1">
      <alignment horizontal="center" vertical="center" wrapText="1"/>
    </xf>
    <xf numFmtId="0" fontId="29" fillId="10" borderId="0" xfId="62" applyFont="1" applyFill="1" applyAlignment="1">
      <alignment horizontal="center" vertical="center"/>
    </xf>
    <xf numFmtId="0" fontId="7" fillId="10" borderId="0" xfId="62" applyFill="1" applyAlignment="1">
      <alignment horizontal="center" vertical="center" wrapText="1"/>
    </xf>
    <xf numFmtId="172" fontId="31" fillId="10" borderId="0" xfId="3" applyFont="1" applyFill="1" applyAlignment="1">
      <alignment horizontal="center" vertical="center" wrapText="1"/>
    </xf>
    <xf numFmtId="181" fontId="11" fillId="3" borderId="24" xfId="15" applyNumberFormat="1" applyFont="1" applyFill="1" applyBorder="1" applyAlignment="1">
      <alignment horizontal="center" vertical="center" wrapText="1"/>
    </xf>
    <xf numFmtId="181" fontId="11" fillId="3" borderId="51" xfId="15" applyNumberFormat="1" applyFont="1" applyFill="1" applyBorder="1" applyAlignment="1">
      <alignment horizontal="center" vertical="center" wrapText="1"/>
    </xf>
    <xf numFmtId="181" fontId="11" fillId="3" borderId="37" xfId="15" applyNumberFormat="1" applyFont="1" applyFill="1" applyBorder="1" applyAlignment="1">
      <alignment horizontal="center" vertical="center" wrapText="1"/>
    </xf>
    <xf numFmtId="0" fontId="50" fillId="27" borderId="10" xfId="0" applyFont="1" applyFill="1" applyBorder="1" applyAlignment="1">
      <alignment horizontal="center" vertical="center" wrapText="1"/>
    </xf>
    <xf numFmtId="0" fontId="50" fillId="27" borderId="12" xfId="0" applyFont="1" applyFill="1" applyBorder="1" applyAlignment="1">
      <alignment horizontal="center" vertical="center" wrapText="1"/>
    </xf>
    <xf numFmtId="181" fontId="7" fillId="0" borderId="10" xfId="15" applyNumberFormat="1" applyBorder="1" applyAlignment="1">
      <alignment horizontal="center" vertical="center" wrapText="1"/>
    </xf>
    <xf numFmtId="181" fontId="7" fillId="0" borderId="11" xfId="15" applyNumberFormat="1" applyBorder="1" applyAlignment="1">
      <alignment horizontal="center" vertical="center" wrapText="1"/>
    </xf>
    <xf numFmtId="181" fontId="7" fillId="0" borderId="12" xfId="15" applyNumberFormat="1" applyBorder="1" applyAlignment="1">
      <alignment horizontal="center" vertical="center" wrapText="1"/>
    </xf>
  </cellXfs>
  <cellStyles count="82">
    <cellStyle name="Hipervínculo" xfId="1" builtinId="8"/>
    <cellStyle name="Millares" xfId="2" builtinId="3"/>
    <cellStyle name="Millares [0]_TARIFAS 747 - HISTORICO DESDE 1998" xfId="3"/>
    <cellStyle name="Millares 10" xfId="4"/>
    <cellStyle name="Millares 10 2" xfId="81"/>
    <cellStyle name="Millares 10 42" xfId="76"/>
    <cellStyle name="Millares 124" xfId="5"/>
    <cellStyle name="Millares 16" xfId="6"/>
    <cellStyle name="Millares 19" xfId="72"/>
    <cellStyle name="Millares 2" xfId="7"/>
    <cellStyle name="Millares 2 2" xfId="80"/>
    <cellStyle name="Millares 2 3 2" xfId="77"/>
    <cellStyle name="Millares 26" xfId="8"/>
    <cellStyle name="Millares 4" xfId="9"/>
    <cellStyle name="Millares 4 2" xfId="10"/>
    <cellStyle name="Millares 5" xfId="11"/>
    <cellStyle name="Millares 6" xfId="79"/>
    <cellStyle name="Millares 7" xfId="12"/>
    <cellStyle name="Millares 78" xfId="13"/>
    <cellStyle name="Millares 79" xfId="73"/>
    <cellStyle name="Millares 8" xfId="14"/>
    <cellStyle name="Millares_TARIFAS 747 - HISTORICO DESDE 1998" xfId="15"/>
    <cellStyle name="Moneda" xfId="16" builtinId="4"/>
    <cellStyle name="Moneda [0]" xfId="17" builtinId="7"/>
    <cellStyle name="Moneda [0] 2" xfId="18"/>
    <cellStyle name="Moneda [0] 2 2" xfId="19"/>
    <cellStyle name="Moneda [0] 2 2 2" xfId="68"/>
    <cellStyle name="Moneda [0] 3" xfId="20"/>
    <cellStyle name="Moneda [0] 3 2" xfId="67"/>
    <cellStyle name="Moneda [0] 3 2 3" xfId="21"/>
    <cellStyle name="Moneda [0] 4" xfId="22"/>
    <cellStyle name="Moneda [0] 5" xfId="23"/>
    <cellStyle name="Moneda [0] 5 2" xfId="71"/>
    <cellStyle name="Moneda [0] 6" xfId="70"/>
    <cellStyle name="Moneda [0] 9" xfId="24"/>
    <cellStyle name="Moneda 13" xfId="25"/>
    <cellStyle name="Normal" xfId="0" builtinId="0"/>
    <cellStyle name="Normal 2" xfId="26"/>
    <cellStyle name="Normal 2 10" xfId="27"/>
    <cellStyle name="Normal 2 12" xfId="28"/>
    <cellStyle name="Normal 2 13" xfId="29"/>
    <cellStyle name="Normal 2 14" xfId="30"/>
    <cellStyle name="Normal 2 15" xfId="31"/>
    <cellStyle name="Normal 2 16" xfId="32"/>
    <cellStyle name="Normal 2 17" xfId="33"/>
    <cellStyle name="Normal 2 18" xfId="34"/>
    <cellStyle name="Normal 2 19" xfId="35"/>
    <cellStyle name="Normal 2 2" xfId="36"/>
    <cellStyle name="Normal 2 2 2" xfId="74"/>
    <cellStyle name="Normal 2 20" xfId="37"/>
    <cellStyle name="Normal 2 21" xfId="38"/>
    <cellStyle name="Normal 2 22" xfId="39"/>
    <cellStyle name="Normal 2 23" xfId="40"/>
    <cellStyle name="Normal 2 24" xfId="41"/>
    <cellStyle name="Normal 2 25" xfId="42"/>
    <cellStyle name="Normal 2 26" xfId="43"/>
    <cellStyle name="Normal 2 28" xfId="44"/>
    <cellStyle name="Normal 2 29" xfId="45"/>
    <cellStyle name="Normal 2 3" xfId="46"/>
    <cellStyle name="Normal 2 30" xfId="47"/>
    <cellStyle name="Normal 2 31" xfId="48"/>
    <cellStyle name="Normal 2 32" xfId="49"/>
    <cellStyle name="Normal 2 33" xfId="50"/>
    <cellStyle name="Normal 2 34" xfId="51"/>
    <cellStyle name="Normal 2 4" xfId="52"/>
    <cellStyle name="Normal 2 5" xfId="53"/>
    <cellStyle name="Normal 2 6" xfId="54"/>
    <cellStyle name="Normal 2 7" xfId="55"/>
    <cellStyle name="Normal 2 8" xfId="56"/>
    <cellStyle name="Normal 3" xfId="78"/>
    <cellStyle name="Normal 4" xfId="75"/>
    <cellStyle name="Normal 5" xfId="57"/>
    <cellStyle name="Normal 6" xfId="58"/>
    <cellStyle name="Normal 6 2" xfId="59"/>
    <cellStyle name="Normal 6 3" xfId="60"/>
    <cellStyle name="Normal 7" xfId="61"/>
    <cellStyle name="Normal 9" xfId="69"/>
    <cellStyle name="Normal_Libro1" xfId="62"/>
    <cellStyle name="Porcentaje" xfId="63" builtinId="5"/>
    <cellStyle name="Porcentaje 2" xfId="64"/>
    <cellStyle name="Porcentaje 2 2" xfId="65"/>
    <cellStyle name="Porcentual_Libro1" xfId="6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NULL"/></Relationships>
</file>

<file path=xl/drawings/_rels/drawing6.xml.rels><?xml version="1.0" encoding="UTF-8" standalone="yes"?>
<Relationships xmlns="http://schemas.openxmlformats.org/package/2006/relationships"><Relationship Id="rId2" Type="http://schemas.microsoft.com/office/2007/relationships/hdphoto" Target="NULL"/><Relationship Id="rId1" Type="http://schemas.openxmlformats.org/officeDocument/2006/relationships/image" Target="NULL"/></Relationships>
</file>

<file path=xl/drawings/_rels/drawing7.xml.rels><?xml version="1.0" encoding="UTF-8" standalone="yes"?>
<Relationships xmlns="http://schemas.openxmlformats.org/package/2006/relationships"><Relationship Id="rId1" Type="http://schemas.openxmlformats.org/officeDocument/2006/relationships/image" Target="NULL"/></Relationships>
</file>

<file path=xl/drawings/_rels/drawing8.xml.rels><?xml version="1.0" encoding="UTF-8" standalone="yes"?>
<Relationships xmlns="http://schemas.openxmlformats.org/package/2006/relationships"><Relationship Id="rId2" Type="http://schemas.microsoft.com/office/2007/relationships/hdphoto" Target="NULL"/><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xdr:from>
      <xdr:col>0</xdr:col>
      <xdr:colOff>52904</xdr:colOff>
      <xdr:row>0</xdr:row>
      <xdr:rowOff>41851</xdr:rowOff>
    </xdr:from>
    <xdr:to>
      <xdr:col>1</xdr:col>
      <xdr:colOff>501635</xdr:colOff>
      <xdr:row>2</xdr:row>
      <xdr:rowOff>28032</xdr:rowOff>
    </xdr:to>
    <xdr:pic>
      <xdr:nvPicPr>
        <xdr:cNvPr id="2" name="Imagen 1" descr="despacho del alcalde">
          <a:extLst>
            <a:ext uri="{FF2B5EF4-FFF2-40B4-BE49-F238E27FC236}">
              <a16:creationId xmlns:a16="http://schemas.microsoft.com/office/drawing/2014/main" id="{1D9C724F-F038-4465-B3F0-E3920EB537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21" b="8076"/>
        <a:stretch>
          <a:fillRect/>
        </a:stretch>
      </xdr:blipFill>
      <xdr:spPr bwMode="auto">
        <a:xfrm>
          <a:off x="52904" y="41851"/>
          <a:ext cx="986613" cy="9835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470647</xdr:colOff>
      <xdr:row>0</xdr:row>
      <xdr:rowOff>120291</xdr:rowOff>
    </xdr:from>
    <xdr:to>
      <xdr:col>6</xdr:col>
      <xdr:colOff>370241</xdr:colOff>
      <xdr:row>1</xdr:row>
      <xdr:rowOff>380998</xdr:rowOff>
    </xdr:to>
    <xdr:pic>
      <xdr:nvPicPr>
        <xdr:cNvPr id="5" name="Imagen 4" descr="logo nuevo mello"/>
        <xdr:cNvPicPr/>
      </xdr:nvPicPr>
      <xdr:blipFill>
        <a:blip xmlns:r="http://schemas.openxmlformats.org/officeDocument/2006/relationships" r:embed="rId2">
          <a:extLst>
            <a:ext uri="{28A0092B-C50C-407E-A947-70E740481C1C}">
              <a14:useLocalDpi xmlns:a14="http://schemas.microsoft.com/office/drawing/2010/main" val="0"/>
            </a:ext>
          </a:extLst>
        </a:blip>
        <a:srcRect l="6586" r="9637"/>
        <a:stretch>
          <a:fillRect/>
        </a:stretch>
      </xdr:blipFill>
      <xdr:spPr bwMode="auto">
        <a:xfrm>
          <a:off x="5199529" y="120291"/>
          <a:ext cx="1076212" cy="84341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44824</xdr:colOff>
      <xdr:row>0</xdr:row>
      <xdr:rowOff>78441</xdr:rowOff>
    </xdr:from>
    <xdr:to>
      <xdr:col>1</xdr:col>
      <xdr:colOff>257735</xdr:colOff>
      <xdr:row>3</xdr:row>
      <xdr:rowOff>187887</xdr:rowOff>
    </xdr:to>
    <xdr:pic>
      <xdr:nvPicPr>
        <xdr:cNvPr id="2" name="Imagen 1" descr="despacho del alcalde">
          <a:extLst>
            <a:ext uri="{FF2B5EF4-FFF2-40B4-BE49-F238E27FC236}">
              <a16:creationId xmlns:a16="http://schemas.microsoft.com/office/drawing/2014/main" id="{1D9C724F-F038-4465-B3F0-E3920EB537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21" b="8076"/>
        <a:stretch>
          <a:fillRect/>
        </a:stretch>
      </xdr:blipFill>
      <xdr:spPr bwMode="auto">
        <a:xfrm>
          <a:off x="44824" y="78441"/>
          <a:ext cx="1019735" cy="9835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0</xdr:row>
      <xdr:rowOff>134470</xdr:rowOff>
    </xdr:from>
    <xdr:to>
      <xdr:col>5</xdr:col>
      <xdr:colOff>1076212</xdr:colOff>
      <xdr:row>2</xdr:row>
      <xdr:rowOff>215884</xdr:rowOff>
    </xdr:to>
    <xdr:pic>
      <xdr:nvPicPr>
        <xdr:cNvPr id="3" name="Imagen 2" descr="logo nuevo mello"/>
        <xdr:cNvPicPr/>
      </xdr:nvPicPr>
      <xdr:blipFill>
        <a:blip xmlns:r="http://schemas.openxmlformats.org/officeDocument/2006/relationships" r:embed="rId2">
          <a:extLst>
            <a:ext uri="{28A0092B-C50C-407E-A947-70E740481C1C}">
              <a14:useLocalDpi xmlns:a14="http://schemas.microsoft.com/office/drawing/2010/main" val="0"/>
            </a:ext>
          </a:extLst>
        </a:blip>
        <a:srcRect l="6586" r="9637"/>
        <a:stretch>
          <a:fillRect/>
        </a:stretch>
      </xdr:blipFill>
      <xdr:spPr bwMode="auto">
        <a:xfrm>
          <a:off x="7888941" y="134470"/>
          <a:ext cx="1076212" cy="843413"/>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53069</xdr:colOff>
      <xdr:row>0</xdr:row>
      <xdr:rowOff>87085</xdr:rowOff>
    </xdr:from>
    <xdr:to>
      <xdr:col>0</xdr:col>
      <xdr:colOff>1129393</xdr:colOff>
      <xdr:row>2</xdr:row>
      <xdr:rowOff>206147</xdr:rowOff>
    </xdr:to>
    <xdr:pic>
      <xdr:nvPicPr>
        <xdr:cNvPr id="380976" name="Imagen 4" descr="despacho del alcalde">
          <a:extLst>
            <a:ext uri="{FF2B5EF4-FFF2-40B4-BE49-F238E27FC236}">
              <a16:creationId xmlns:a16="http://schemas.microsoft.com/office/drawing/2014/main" id="{00000000-0008-0000-0600-000030D0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21" b="8076"/>
        <a:stretch>
          <a:fillRect/>
        </a:stretch>
      </xdr:blipFill>
      <xdr:spPr bwMode="auto">
        <a:xfrm>
          <a:off x="53069" y="87085"/>
          <a:ext cx="1076324" cy="813026"/>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13606</xdr:colOff>
      <xdr:row>0</xdr:row>
      <xdr:rowOff>104775</xdr:rowOff>
    </xdr:from>
    <xdr:to>
      <xdr:col>3</xdr:col>
      <xdr:colOff>1220397</xdr:colOff>
      <xdr:row>2</xdr:row>
      <xdr:rowOff>188589</xdr:rowOff>
    </xdr:to>
    <xdr:pic>
      <xdr:nvPicPr>
        <xdr:cNvPr id="4" name="3 Imagen"/>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582" t="31419" r="8966" b="32752"/>
        <a:stretch/>
      </xdr:blipFill>
      <xdr:spPr>
        <a:xfrm>
          <a:off x="6830785" y="104775"/>
          <a:ext cx="1206791" cy="7777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49696</xdr:colOff>
      <xdr:row>0</xdr:row>
      <xdr:rowOff>57978</xdr:rowOff>
    </xdr:from>
    <xdr:to>
      <xdr:col>0</xdr:col>
      <xdr:colOff>828261</xdr:colOff>
      <xdr:row>2</xdr:row>
      <xdr:rowOff>237796</xdr:rowOff>
    </xdr:to>
    <xdr:pic>
      <xdr:nvPicPr>
        <xdr:cNvPr id="5" name="Imagen 4" descr="despacho del alcalde">
          <a:extLst>
            <a:ext uri="{FF2B5EF4-FFF2-40B4-BE49-F238E27FC236}">
              <a16:creationId xmlns:a16="http://schemas.microsoft.com/office/drawing/2014/main" id="{1D9C724F-F038-4465-B3F0-E3920EB537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21" b="8076"/>
        <a:stretch>
          <a:fillRect/>
        </a:stretch>
      </xdr:blipFill>
      <xdr:spPr bwMode="auto">
        <a:xfrm>
          <a:off x="49696" y="57978"/>
          <a:ext cx="778565" cy="8755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604630</xdr:colOff>
      <xdr:row>0</xdr:row>
      <xdr:rowOff>74543</xdr:rowOff>
    </xdr:from>
    <xdr:to>
      <xdr:col>4</xdr:col>
      <xdr:colOff>703494</xdr:colOff>
      <xdr:row>2</xdr:row>
      <xdr:rowOff>222217</xdr:rowOff>
    </xdr:to>
    <xdr:pic>
      <xdr:nvPicPr>
        <xdr:cNvPr id="6" name="Imagen 5" descr="logo nuevo mello"/>
        <xdr:cNvPicPr/>
      </xdr:nvPicPr>
      <xdr:blipFill>
        <a:blip xmlns:r="http://schemas.openxmlformats.org/officeDocument/2006/relationships" r:embed="rId2">
          <a:extLst>
            <a:ext uri="{28A0092B-C50C-407E-A947-70E740481C1C}">
              <a14:useLocalDpi xmlns:a14="http://schemas.microsoft.com/office/drawing/2010/main" val="0"/>
            </a:ext>
          </a:extLst>
        </a:blip>
        <a:srcRect l="6586" r="9637"/>
        <a:stretch>
          <a:fillRect/>
        </a:stretch>
      </xdr:blipFill>
      <xdr:spPr bwMode="auto">
        <a:xfrm>
          <a:off x="5019260" y="74543"/>
          <a:ext cx="1076212" cy="843413"/>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61912</xdr:colOff>
      <xdr:row>0</xdr:row>
      <xdr:rowOff>66675</xdr:rowOff>
    </xdr:from>
    <xdr:to>
      <xdr:col>0</xdr:col>
      <xdr:colOff>847161</xdr:colOff>
      <xdr:row>2</xdr:row>
      <xdr:rowOff>238125</xdr:rowOff>
    </xdr:to>
    <xdr:pic>
      <xdr:nvPicPr>
        <xdr:cNvPr id="383025" name="Imagen 17" descr="despacho del alcalde">
          <a:extLst>
            <a:ext uri="{FF2B5EF4-FFF2-40B4-BE49-F238E27FC236}">
              <a16:creationId xmlns:a16="http://schemas.microsoft.com/office/drawing/2014/main" id="{00000000-0008-0000-0900-000031D8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21" b="8076"/>
        <a:stretch>
          <a:fillRect/>
        </a:stretch>
      </xdr:blipFill>
      <xdr:spPr bwMode="auto">
        <a:xfrm>
          <a:off x="61912" y="66675"/>
          <a:ext cx="785249" cy="873919"/>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442918</xdr:colOff>
      <xdr:row>0</xdr:row>
      <xdr:rowOff>91400</xdr:rowOff>
    </xdr:from>
    <xdr:to>
      <xdr:col>10</xdr:col>
      <xdr:colOff>679450</xdr:colOff>
      <xdr:row>2</xdr:row>
      <xdr:rowOff>202406</xdr:rowOff>
    </xdr:to>
    <xdr:pic>
      <xdr:nvPicPr>
        <xdr:cNvPr id="4" name="3 Imagen"/>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582" t="31419" r="8966" b="32752"/>
        <a:stretch/>
      </xdr:blipFill>
      <xdr:spPr>
        <a:xfrm>
          <a:off x="6812762" y="91400"/>
          <a:ext cx="1843876" cy="8134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123825</xdr:colOff>
      <xdr:row>0</xdr:row>
      <xdr:rowOff>171450</xdr:rowOff>
    </xdr:from>
    <xdr:to>
      <xdr:col>1</xdr:col>
      <xdr:colOff>114300</xdr:colOff>
      <xdr:row>2</xdr:row>
      <xdr:rowOff>0</xdr:rowOff>
    </xdr:to>
    <xdr:pic>
      <xdr:nvPicPr>
        <xdr:cNvPr id="384049" name="Imagen 17" descr="despacho del alcalde">
          <a:extLst>
            <a:ext uri="{FF2B5EF4-FFF2-40B4-BE49-F238E27FC236}">
              <a16:creationId xmlns:a16="http://schemas.microsoft.com/office/drawing/2014/main" id="{00000000-0008-0000-0A00-000031DC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123825" y="171450"/>
          <a:ext cx="762000" cy="657225"/>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704850</xdr:colOff>
      <xdr:row>0</xdr:row>
      <xdr:rowOff>76200</xdr:rowOff>
    </xdr:from>
    <xdr:to>
      <xdr:col>5</xdr:col>
      <xdr:colOff>796126</xdr:colOff>
      <xdr:row>2</xdr:row>
      <xdr:rowOff>89575</xdr:rowOff>
    </xdr:to>
    <xdr:pic>
      <xdr:nvPicPr>
        <xdr:cNvPr id="5" name="4 Imagen"/>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40000"/>
                  </a14:imgEffect>
                </a14:imgLayer>
              </a14:imgProps>
            </a:ext>
            <a:ext uri="{28A0092B-C50C-407E-A947-70E740481C1C}">
              <a14:useLocalDpi xmlns:a14="http://schemas.microsoft.com/office/drawing/2010/main" val="0"/>
            </a:ext>
          </a:extLst>
        </a:blip>
        <a:srcRect l="9582" t="31419" r="8966" b="32752"/>
        <a:stretch/>
      </xdr:blipFill>
      <xdr:spPr>
        <a:xfrm>
          <a:off x="5543550" y="76200"/>
          <a:ext cx="1843876" cy="8134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190500</xdr:colOff>
      <xdr:row>0</xdr:row>
      <xdr:rowOff>104776</xdr:rowOff>
    </xdr:from>
    <xdr:to>
      <xdr:col>1</xdr:col>
      <xdr:colOff>74083</xdr:colOff>
      <xdr:row>2</xdr:row>
      <xdr:rowOff>85128</xdr:rowOff>
    </xdr:to>
    <xdr:pic>
      <xdr:nvPicPr>
        <xdr:cNvPr id="385073" name="Imagen 17" descr="despacho del alcalde">
          <a:extLst>
            <a:ext uri="{FF2B5EF4-FFF2-40B4-BE49-F238E27FC236}">
              <a16:creationId xmlns:a16="http://schemas.microsoft.com/office/drawing/2014/main" id="{00000000-0008-0000-0B00-000031E0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190500" y="104776"/>
          <a:ext cx="645583" cy="774102"/>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590813</xdr:colOff>
      <xdr:row>0</xdr:row>
      <xdr:rowOff>105833</xdr:rowOff>
    </xdr:from>
    <xdr:to>
      <xdr:col>7</xdr:col>
      <xdr:colOff>722042</xdr:colOff>
      <xdr:row>2</xdr:row>
      <xdr:rowOff>42332</xdr:rowOff>
    </xdr:to>
    <xdr:pic>
      <xdr:nvPicPr>
        <xdr:cNvPr id="4" name="3 Imagen"/>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582" t="31419" r="8966" b="32752"/>
        <a:stretch/>
      </xdr:blipFill>
      <xdr:spPr>
        <a:xfrm>
          <a:off x="5755480" y="105833"/>
          <a:ext cx="1655229" cy="73024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342900</xdr:colOff>
      <xdr:row>0</xdr:row>
      <xdr:rowOff>219075</xdr:rowOff>
    </xdr:from>
    <xdr:to>
      <xdr:col>0</xdr:col>
      <xdr:colOff>1514475</xdr:colOff>
      <xdr:row>4</xdr:row>
      <xdr:rowOff>333375</xdr:rowOff>
    </xdr:to>
    <xdr:pic>
      <xdr:nvPicPr>
        <xdr:cNvPr id="386096" name="Imagen 17" descr="despacho del alcalde">
          <a:extLst>
            <a:ext uri="{FF2B5EF4-FFF2-40B4-BE49-F238E27FC236}">
              <a16:creationId xmlns:a16="http://schemas.microsoft.com/office/drawing/2014/main" id="{00000000-0008-0000-0C00-000030E4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342900" y="219075"/>
          <a:ext cx="1171575" cy="1371600"/>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810097</xdr:colOff>
      <xdr:row>0</xdr:row>
      <xdr:rowOff>295275</xdr:rowOff>
    </xdr:from>
    <xdr:to>
      <xdr:col>23</xdr:col>
      <xdr:colOff>967576</xdr:colOff>
      <xdr:row>5</xdr:row>
      <xdr:rowOff>152400</xdr:rowOff>
    </xdr:to>
    <xdr:pic>
      <xdr:nvPicPr>
        <xdr:cNvPr id="4" name="3 Imagen"/>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40000"/>
                  </a14:imgEffect>
                </a14:imgLayer>
              </a14:imgProps>
            </a:ext>
            <a:ext uri="{28A0092B-C50C-407E-A947-70E740481C1C}">
              <a14:useLocalDpi xmlns:a14="http://schemas.microsoft.com/office/drawing/2010/main" val="0"/>
            </a:ext>
          </a:extLst>
        </a:blip>
        <a:srcRect l="9582" t="31419" r="8966" b="32752"/>
        <a:stretch/>
      </xdr:blipFill>
      <xdr:spPr>
        <a:xfrm>
          <a:off x="22927147" y="295275"/>
          <a:ext cx="3281679" cy="14478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INVIAS-FA\Puentes%20Mochilero%20Quebradon\TCC%20Obra%20definitivos\AIU%20Mochilero%20Quebrad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rbaniza%20Proyectos\MUNICIPIO%20DE%20VALLEDUPAR\SECRETARIA%20DE%20OBRAS\ARCHIVOS%20A&#209;O%202021\PROYECTO%20ADMINISTRACION%20HEAD%20VALLEDUPAR\PROYECTO%20ADMINISTRACION%20HEAD\ART%204-6%20PRESUPUESTO\PRESUPUESTO%20FINAL%20ADMINISTRATIVO%20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SUPUESTO"/>
      <sheetName val="2. DESGLOSE DE AIU"/>
      <sheetName val="3. INTERVENTORIA"/>
      <sheetName val="4. FACTOR MULTIPLICADOR"/>
      <sheetName val="6. PMA"/>
      <sheetName val="6.PAPSO"/>
      <sheetName val="7. PMA"/>
      <sheetName val="8. MEMORIA"/>
      <sheetName val="9 LISTADO DE UNITARIOS"/>
      <sheetName val="10. ANALISIS UNITARIOS "/>
      <sheetName val="11. APUS electrico"/>
      <sheetName val="12. APU VOZYDATOS"/>
      <sheetName val="13. INSUMOS"/>
      <sheetName val="14. BASICOS"/>
      <sheetName val="15. MANO DE OBRA CIVIL"/>
      <sheetName val="16. BASICOS ELECTRICOS"/>
      <sheetName val="17. APU HIDROSANIT"/>
      <sheetName val="18. INSUMOS HIDROSANIT"/>
      <sheetName val="19. MEMORIA HIDROSANIT"/>
      <sheetName val="20. APU AIRES A"/>
      <sheetName val="MO INTERIOR"/>
      <sheetName val="MO EXTERIOR"/>
      <sheetName val="MORTEROS Y CONCRE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6">
          <cell r="D36">
            <v>750</v>
          </cell>
        </row>
      </sheetData>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dane.gov.co/files/investigaciones/fichas/IPC.pdf" TargetMode="External"/><Relationship Id="rId1" Type="http://schemas.openxmlformats.org/officeDocument/2006/relationships/hyperlink" Target="http://www.dane.gov.co/" TargetMode="External"/><Relationship Id="rId4"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hyperlink" Target="AppData/Roaming/Microsoft/AppData/Roaming/Microsoft/Victor%20Rojas/AppData/Roaming/Downloads/document.legis%3ffn=content&amp;amp;docid=legcol&amp;amp;bookmark=bf191eff7ea6cf740b888e36e65fb3384c2nf9&amp;amp;viewid=STD-PC" TargetMode="External"/><Relationship Id="rId3" Type="http://schemas.openxmlformats.org/officeDocument/2006/relationships/hyperlink" Target="AppData/Roaming/Microsoft/AppData/Roaming/Microsoft/Victor%20Rojas/AppData/Roaming/Downloads/document.legis%3ffn=content&amp;amp;docid=legcol&amp;amp;bookmark=bf191eff7ea6cf740b888e36e65fb3384c2nf9&amp;amp;viewid=STD-PC" TargetMode="External"/><Relationship Id="rId7" Type="http://schemas.openxmlformats.org/officeDocument/2006/relationships/hyperlink" Target="AppData/Roaming/Microsoft/AppData/Roaming/Microsoft/Victor%20Rojas/AppData/Roaming/Downloads/document.legis%3ffn=content&amp;amp;docid=legcol&amp;amp;bookmark=bf191eff7ea6cf740b888e36e65fb3384c2nf9&amp;amp;viewid=STD-PC" TargetMode="External"/><Relationship Id="rId2" Type="http://schemas.openxmlformats.org/officeDocument/2006/relationships/hyperlink" Target="AppData/Roaming/Microsoft/AppData/Roaming/Microsoft/Victor%20Rojas/AppData/Roaming/Downloads/document.legis%3ffn=content&amp;amp;docid=legcol&amp;amp;bookmark=bf1887dfd3816a94e05bd0071df8c2e6284nf9&amp;amp;viewid=STD-PC" TargetMode="External"/><Relationship Id="rId1" Type="http://schemas.openxmlformats.org/officeDocument/2006/relationships/hyperlink" Target="AppData/Roaming/Microsoft/AppData/Roaming/Microsoft/Victor%20Rojas/AppData/Roaming/Downloads/document.legis%3ffn=content&amp;amp;docid=legcol&amp;amp;bookmark=bf191eff7ea6cf740b888e36e65fb3384c2nf9&amp;amp;viewid=STD-PC" TargetMode="External"/><Relationship Id="rId6" Type="http://schemas.openxmlformats.org/officeDocument/2006/relationships/hyperlink" Target="AppData/Roaming/Microsoft/AppData/Roaming/Microsoft/Victor%20Rojas/AppData/Roaming/Downloads/document.legis%3ffn=content&amp;amp;docid=legcol&amp;amp;bookmark=bf191eff7ea6cf740b888e36e65fb3384c2nf9&amp;amp;viewid=STD-PC" TargetMode="External"/><Relationship Id="rId11" Type="http://schemas.openxmlformats.org/officeDocument/2006/relationships/drawing" Target="../drawings/drawing8.xml"/><Relationship Id="rId5" Type="http://schemas.openxmlformats.org/officeDocument/2006/relationships/hyperlink" Target="AppData/Roaming/Microsoft/AppData/Roaming/Microsoft/Victor%20Rojas/AppData/Roaming/Downloads/document.legis%3ffn=content&amp;amp;docid=legcol&amp;amp;bookmark=bf191eff7ea6cf740b888e36e65fb3384c2nf9&amp;amp;viewid=STD-PC" TargetMode="External"/><Relationship Id="rId10" Type="http://schemas.openxmlformats.org/officeDocument/2006/relationships/printerSettings" Target="../printerSettings/printerSettings13.bin"/><Relationship Id="rId4" Type="http://schemas.openxmlformats.org/officeDocument/2006/relationships/hyperlink" Target="AppData/Roaming/Microsoft/AppData/Roaming/Microsoft/Victor%20Rojas/AppData/Roaming/Downloads/document.legis%3ffn=content&amp;amp;docid=legcol&amp;amp;bookmark=bf191eff7ea6cf740b888e36e65fb3384c2nf9&amp;amp;viewid=STD-PC" TargetMode="External"/><Relationship Id="rId9" Type="http://schemas.openxmlformats.org/officeDocument/2006/relationships/hyperlink" Target="AppData/Roaming/Microsoft/AppData/Roaming/Microsoft/Victor%20Rojas/AppData/Roaming/Downloads/document.legis%3ffn=content&amp;amp;docid=legcol&amp;amp;bookmark=bf191eff7ea6cf740b888e36e65fb3384c2nf9&amp;amp;viewid=STD-P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93E808"/>
  </sheetPr>
  <dimension ref="A1:G169"/>
  <sheetViews>
    <sheetView tabSelected="1" view="pageBreakPreview" zoomScaleNormal="100" zoomScaleSheetLayoutView="100" workbookViewId="0">
      <selection activeCell="I3" sqref="I3"/>
    </sheetView>
  </sheetViews>
  <sheetFormatPr baseColWidth="10" defaultColWidth="11.42578125" defaultRowHeight="12.75" x14ac:dyDescent="0.2"/>
  <cols>
    <col min="1" max="1" width="8.28515625" style="444" customWidth="1"/>
    <col min="2" max="2" width="38" style="312" customWidth="1"/>
    <col min="3" max="3" width="7.140625" style="30" customWidth="1"/>
    <col min="4" max="4" width="12.7109375" style="458" customWidth="1"/>
    <col min="5" max="5" width="13.140625" style="283" customWidth="1"/>
    <col min="6" max="6" width="17.5703125" style="77" customWidth="1"/>
    <col min="7" max="7" width="8.7109375" style="460" customWidth="1"/>
    <col min="8" max="16384" width="11.42578125" style="25"/>
  </cols>
  <sheetData>
    <row r="1" spans="1:7" ht="45.75" customHeight="1" x14ac:dyDescent="0.2">
      <c r="A1" s="463"/>
      <c r="B1" s="807"/>
      <c r="C1" s="807"/>
      <c r="D1" s="807"/>
      <c r="E1" s="807"/>
      <c r="F1" s="807"/>
      <c r="G1" s="521"/>
    </row>
    <row r="2" spans="1:7" ht="32.25" customHeight="1" x14ac:dyDescent="0.2">
      <c r="A2" s="464"/>
      <c r="B2" s="808" t="s">
        <v>2461</v>
      </c>
      <c r="C2" s="808"/>
      <c r="D2" s="808"/>
      <c r="E2" s="808"/>
      <c r="F2" s="808"/>
      <c r="G2" s="522"/>
    </row>
    <row r="3" spans="1:7" s="24" customFormat="1" ht="68.25" customHeight="1" x14ac:dyDescent="0.2">
      <c r="A3" s="809" t="s">
        <v>12515</v>
      </c>
      <c r="B3" s="810"/>
      <c r="C3" s="810"/>
      <c r="D3" s="810"/>
      <c r="E3" s="810"/>
      <c r="F3" s="810"/>
      <c r="G3" s="811"/>
    </row>
    <row r="4" spans="1:7" ht="22.5" customHeight="1" x14ac:dyDescent="0.2">
      <c r="A4" s="684" t="s">
        <v>12537</v>
      </c>
      <c r="B4" s="685"/>
      <c r="C4" s="685"/>
      <c r="D4" s="685"/>
      <c r="E4" s="685"/>
      <c r="F4" s="685"/>
      <c r="G4" s="686"/>
    </row>
    <row r="5" spans="1:7" ht="20.100000000000001" customHeight="1" x14ac:dyDescent="0.2">
      <c r="A5" s="687" t="s">
        <v>138</v>
      </c>
      <c r="B5" s="690" t="s">
        <v>2388</v>
      </c>
      <c r="C5" s="693" t="s">
        <v>2406</v>
      </c>
      <c r="D5" s="696" t="s">
        <v>2399</v>
      </c>
      <c r="E5" s="699" t="s">
        <v>2471</v>
      </c>
      <c r="F5" s="702" t="s">
        <v>2472</v>
      </c>
      <c r="G5" s="690" t="s">
        <v>2473</v>
      </c>
    </row>
    <row r="6" spans="1:7" ht="14.25" customHeight="1" x14ac:dyDescent="0.2">
      <c r="A6" s="688"/>
      <c r="B6" s="691"/>
      <c r="C6" s="694"/>
      <c r="D6" s="697"/>
      <c r="E6" s="700"/>
      <c r="F6" s="703"/>
      <c r="G6" s="691"/>
    </row>
    <row r="7" spans="1:7" ht="12.75" customHeight="1" x14ac:dyDescent="0.2">
      <c r="A7" s="688"/>
      <c r="B7" s="691"/>
      <c r="C7" s="694"/>
      <c r="D7" s="697"/>
      <c r="E7" s="700"/>
      <c r="F7" s="703"/>
      <c r="G7" s="691"/>
    </row>
    <row r="8" spans="1:7" ht="15" customHeight="1" x14ac:dyDescent="0.2">
      <c r="A8" s="689"/>
      <c r="B8" s="692"/>
      <c r="C8" s="695"/>
      <c r="D8" s="698"/>
      <c r="E8" s="701"/>
      <c r="F8" s="704"/>
      <c r="G8" s="692"/>
    </row>
    <row r="9" spans="1:7" ht="15.75" customHeight="1" x14ac:dyDescent="0.2">
      <c r="A9" s="497" t="str">
        <f>EDIFICACION!A6</f>
        <v>I</v>
      </c>
      <c r="B9" s="680" t="s">
        <v>12516</v>
      </c>
      <c r="C9" s="681"/>
      <c r="D9" s="681"/>
      <c r="E9" s="681"/>
      <c r="F9" s="681"/>
      <c r="G9" s="682"/>
    </row>
    <row r="10" spans="1:7" ht="17.25" customHeight="1" x14ac:dyDescent="0.2">
      <c r="A10" s="729">
        <v>1.1000000000000001</v>
      </c>
      <c r="B10" s="711" t="s">
        <v>12517</v>
      </c>
      <c r="C10" s="812" t="s">
        <v>16</v>
      </c>
      <c r="D10" s="793">
        <v>1</v>
      </c>
      <c r="E10" s="788">
        <f>EDIFICACION!F7</f>
        <v>1253258</v>
      </c>
      <c r="F10" s="796">
        <f>E10*D10</f>
        <v>1253258</v>
      </c>
      <c r="G10" s="786">
        <f>F10/F158</f>
        <v>5.9982282532972803E-3</v>
      </c>
    </row>
    <row r="11" spans="1:7" ht="8.1" customHeight="1" x14ac:dyDescent="0.2">
      <c r="A11" s="730"/>
      <c r="B11" s="712"/>
      <c r="C11" s="800"/>
      <c r="D11" s="794"/>
      <c r="E11" s="737"/>
      <c r="F11" s="797"/>
      <c r="G11" s="743"/>
    </row>
    <row r="12" spans="1:7" ht="14.25" customHeight="1" x14ac:dyDescent="0.2">
      <c r="A12" s="746"/>
      <c r="B12" s="713"/>
      <c r="C12" s="801"/>
      <c r="D12" s="795"/>
      <c r="E12" s="738"/>
      <c r="F12" s="798"/>
      <c r="G12" s="744"/>
    </row>
    <row r="13" spans="1:7" ht="0.75" hidden="1" customHeight="1" thickBot="1" x14ac:dyDescent="0.2">
      <c r="A13" s="587"/>
      <c r="B13" s="592"/>
      <c r="C13" s="591"/>
      <c r="D13" s="593"/>
      <c r="E13" s="588"/>
      <c r="F13" s="590"/>
      <c r="G13" s="589"/>
    </row>
    <row r="14" spans="1:7" ht="15" customHeight="1" x14ac:dyDescent="0.2">
      <c r="A14" s="534"/>
      <c r="B14" s="535"/>
      <c r="C14" s="536"/>
      <c r="D14" s="537"/>
      <c r="E14" s="499" t="s">
        <v>2462</v>
      </c>
      <c r="F14" s="500">
        <f>SUM(F10:F13)</f>
        <v>1253258</v>
      </c>
      <c r="G14" s="520">
        <f>F14/F158</f>
        <v>5.9982282532972803E-3</v>
      </c>
    </row>
    <row r="15" spans="1:7" ht="15" customHeight="1" x14ac:dyDescent="0.2">
      <c r="A15" s="538"/>
      <c r="B15" s="539"/>
      <c r="C15" s="540"/>
      <c r="D15" s="541"/>
      <c r="E15" s="531"/>
      <c r="F15" s="532"/>
      <c r="G15" s="533"/>
    </row>
    <row r="16" spans="1:7" ht="19.899999999999999" customHeight="1" x14ac:dyDescent="0.2">
      <c r="A16" s="498" t="s">
        <v>262</v>
      </c>
      <c r="B16" s="680" t="s">
        <v>12518</v>
      </c>
      <c r="C16" s="681"/>
      <c r="D16" s="681"/>
      <c r="E16" s="681"/>
      <c r="F16" s="681"/>
      <c r="G16" s="682"/>
    </row>
    <row r="17" spans="1:7" ht="12.75" customHeight="1" x14ac:dyDescent="0.2">
      <c r="A17" s="729">
        <v>2.1</v>
      </c>
      <c r="B17" s="711" t="s">
        <v>12519</v>
      </c>
      <c r="C17" s="729" t="s">
        <v>77</v>
      </c>
      <c r="D17" s="793">
        <v>2221</v>
      </c>
      <c r="E17" s="788">
        <f>EDIFICACION!F17</f>
        <v>15730</v>
      </c>
      <c r="F17" s="796">
        <f>E17*D17</f>
        <v>34936330</v>
      </c>
      <c r="G17" s="786">
        <f>F17/F158</f>
        <v>0.16720905166575228</v>
      </c>
    </row>
    <row r="18" spans="1:7" ht="8.1" customHeight="1" x14ac:dyDescent="0.2">
      <c r="A18" s="730"/>
      <c r="B18" s="712"/>
      <c r="C18" s="730"/>
      <c r="D18" s="794"/>
      <c r="E18" s="737"/>
      <c r="F18" s="797"/>
      <c r="G18" s="743"/>
    </row>
    <row r="19" spans="1:7" ht="10.5" customHeight="1" x14ac:dyDescent="0.2">
      <c r="A19" s="746"/>
      <c r="B19" s="748"/>
      <c r="C19" s="746"/>
      <c r="D19" s="795"/>
      <c r="E19" s="738"/>
      <c r="F19" s="798"/>
      <c r="G19" s="744"/>
    </row>
    <row r="20" spans="1:7" ht="9" customHeight="1" x14ac:dyDescent="0.2">
      <c r="A20" s="745">
        <v>2.2000000000000002</v>
      </c>
      <c r="B20" s="747" t="s">
        <v>12520</v>
      </c>
      <c r="C20" s="799" t="s">
        <v>77</v>
      </c>
      <c r="D20" s="802">
        <v>110</v>
      </c>
      <c r="E20" s="736">
        <f>EDIFICACION!F17</f>
        <v>15730</v>
      </c>
      <c r="F20" s="803">
        <f>E20*D20</f>
        <v>1730300</v>
      </c>
      <c r="G20" s="742">
        <f>F20/F158</f>
        <v>8.2814028290106936E-3</v>
      </c>
    </row>
    <row r="21" spans="1:7" ht="8.1" customHeight="1" x14ac:dyDescent="0.2">
      <c r="A21" s="730"/>
      <c r="B21" s="712"/>
      <c r="C21" s="800"/>
      <c r="D21" s="794"/>
      <c r="E21" s="737"/>
      <c r="F21" s="797"/>
      <c r="G21" s="743"/>
    </row>
    <row r="22" spans="1:7" ht="9.75" customHeight="1" x14ac:dyDescent="0.2">
      <c r="A22" s="746"/>
      <c r="B22" s="748"/>
      <c r="C22" s="801"/>
      <c r="D22" s="795"/>
      <c r="E22" s="738"/>
      <c r="F22" s="798"/>
      <c r="G22" s="744"/>
    </row>
    <row r="23" spans="1:7" ht="15" customHeight="1" x14ac:dyDescent="0.2">
      <c r="A23" s="523"/>
      <c r="B23" s="524"/>
      <c r="C23" s="525"/>
      <c r="D23" s="526"/>
      <c r="E23" s="499" t="s">
        <v>2462</v>
      </c>
      <c r="F23" s="500">
        <f>F17+F20</f>
        <v>36666630</v>
      </c>
      <c r="G23" s="520">
        <f>F23/F158</f>
        <v>0.17549045449476297</v>
      </c>
    </row>
    <row r="24" spans="1:7" ht="15" customHeight="1" x14ac:dyDescent="0.2">
      <c r="A24" s="527"/>
      <c r="B24" s="528"/>
      <c r="C24" s="529"/>
      <c r="D24" s="530"/>
      <c r="E24" s="531"/>
      <c r="F24" s="532"/>
      <c r="G24" s="533"/>
    </row>
    <row r="25" spans="1:7" ht="19.899999999999999" customHeight="1" x14ac:dyDescent="0.2">
      <c r="A25" s="498" t="s">
        <v>263</v>
      </c>
      <c r="B25" s="680" t="s">
        <v>12521</v>
      </c>
      <c r="C25" s="681"/>
      <c r="D25" s="681"/>
      <c r="E25" s="681"/>
      <c r="F25" s="681"/>
      <c r="G25" s="682"/>
    </row>
    <row r="26" spans="1:7" ht="9" customHeight="1" x14ac:dyDescent="0.2">
      <c r="A26" s="729">
        <v>3.1</v>
      </c>
      <c r="B26" s="711" t="s">
        <v>12522</v>
      </c>
      <c r="C26" s="714" t="s">
        <v>79</v>
      </c>
      <c r="D26" s="787">
        <v>4</v>
      </c>
      <c r="E26" s="788">
        <f>EDIFICACION!F26</f>
        <v>34993.825014919807</v>
      </c>
      <c r="F26" s="789">
        <f>E26*D26</f>
        <v>139975.30005967923</v>
      </c>
      <c r="G26" s="786">
        <f>F26/F158</f>
        <v>6.6993691608729607E-4</v>
      </c>
    </row>
    <row r="27" spans="1:7" ht="7.5" customHeight="1" x14ac:dyDescent="0.2">
      <c r="A27" s="730"/>
      <c r="B27" s="712"/>
      <c r="C27" s="715"/>
      <c r="D27" s="750"/>
      <c r="E27" s="737"/>
      <c r="F27" s="740"/>
      <c r="G27" s="743"/>
    </row>
    <row r="28" spans="1:7" ht="7.5" customHeight="1" x14ac:dyDescent="0.2">
      <c r="A28" s="730"/>
      <c r="B28" s="712"/>
      <c r="C28" s="715"/>
      <c r="D28" s="750"/>
      <c r="E28" s="737"/>
      <c r="F28" s="740"/>
      <c r="G28" s="743"/>
    </row>
    <row r="29" spans="1:7" ht="12.75" customHeight="1" x14ac:dyDescent="0.2">
      <c r="A29" s="775">
        <v>3.2</v>
      </c>
      <c r="B29" s="822" t="s">
        <v>12523</v>
      </c>
      <c r="C29" s="714" t="s">
        <v>79</v>
      </c>
      <c r="D29" s="717">
        <v>0.2</v>
      </c>
      <c r="E29" s="720">
        <f>EDIFICACION!F30</f>
        <v>577307</v>
      </c>
      <c r="F29" s="723">
        <f>E29*D29</f>
        <v>115461.40000000001</v>
      </c>
      <c r="G29" s="705">
        <f>F29/F158</f>
        <v>5.5261074068169418E-4</v>
      </c>
    </row>
    <row r="30" spans="1:7" ht="7.5" customHeight="1" x14ac:dyDescent="0.2">
      <c r="A30" s="775"/>
      <c r="B30" s="822"/>
      <c r="C30" s="715"/>
      <c r="D30" s="718"/>
      <c r="E30" s="721"/>
      <c r="F30" s="724"/>
      <c r="G30" s="706"/>
    </row>
    <row r="31" spans="1:7" ht="9" customHeight="1" x14ac:dyDescent="0.2">
      <c r="A31" s="775"/>
      <c r="B31" s="822"/>
      <c r="C31" s="716"/>
      <c r="D31" s="719"/>
      <c r="E31" s="722"/>
      <c r="F31" s="725"/>
      <c r="G31" s="707"/>
    </row>
    <row r="32" spans="1:7" ht="11.25" customHeight="1" x14ac:dyDescent="0.2">
      <c r="A32" s="708">
        <v>3.3</v>
      </c>
      <c r="B32" s="711" t="s">
        <v>12524</v>
      </c>
      <c r="C32" s="714" t="s">
        <v>79</v>
      </c>
      <c r="D32" s="717">
        <v>0.44</v>
      </c>
      <c r="E32" s="720">
        <f>EDIFICACION!F37</f>
        <v>1147880</v>
      </c>
      <c r="F32" s="723">
        <f>D32*E32</f>
        <v>505067.2</v>
      </c>
      <c r="G32" s="705">
        <f>F32/F158</f>
        <v>2.4173062121715947E-3</v>
      </c>
    </row>
    <row r="33" spans="1:7" ht="12.75" customHeight="1" x14ac:dyDescent="0.2">
      <c r="A33" s="709"/>
      <c r="B33" s="712"/>
      <c r="C33" s="715"/>
      <c r="D33" s="718"/>
      <c r="E33" s="721"/>
      <c r="F33" s="724"/>
      <c r="G33" s="706"/>
    </row>
    <row r="34" spans="1:7" ht="12" customHeight="1" x14ac:dyDescent="0.2">
      <c r="A34" s="710"/>
      <c r="B34" s="713"/>
      <c r="C34" s="716"/>
      <c r="D34" s="719"/>
      <c r="E34" s="722"/>
      <c r="F34" s="725"/>
      <c r="G34" s="707"/>
    </row>
    <row r="35" spans="1:7" ht="9.75" customHeight="1" x14ac:dyDescent="0.2">
      <c r="A35" s="708">
        <v>3.4</v>
      </c>
      <c r="B35" s="711" t="s">
        <v>12525</v>
      </c>
      <c r="C35" s="714" t="s">
        <v>77</v>
      </c>
      <c r="D35" s="717">
        <v>6.25</v>
      </c>
      <c r="E35" s="720">
        <f>EDIFICACION!F49</f>
        <v>107724</v>
      </c>
      <c r="F35" s="723">
        <f>D35*E35</f>
        <v>673275</v>
      </c>
      <c r="G35" s="705">
        <f>F35/F158</f>
        <v>3.222366924638603E-3</v>
      </c>
    </row>
    <row r="36" spans="1:7" ht="13.5" customHeight="1" x14ac:dyDescent="0.2">
      <c r="A36" s="709"/>
      <c r="B36" s="712"/>
      <c r="C36" s="715"/>
      <c r="D36" s="718"/>
      <c r="E36" s="721"/>
      <c r="F36" s="724"/>
      <c r="G36" s="706"/>
    </row>
    <row r="37" spans="1:7" ht="11.25" customHeight="1" x14ac:dyDescent="0.2">
      <c r="A37" s="710"/>
      <c r="B37" s="713"/>
      <c r="C37" s="716"/>
      <c r="D37" s="719"/>
      <c r="E37" s="722"/>
      <c r="F37" s="725"/>
      <c r="G37" s="707"/>
    </row>
    <row r="38" spans="1:7" ht="12" customHeight="1" x14ac:dyDescent="0.2">
      <c r="A38" s="708">
        <v>3.5</v>
      </c>
      <c r="B38" s="711" t="s">
        <v>12526</v>
      </c>
      <c r="C38" s="714" t="s">
        <v>79</v>
      </c>
      <c r="D38" s="726">
        <v>1.0369999999999999</v>
      </c>
      <c r="E38" s="720">
        <f>EDIFICACION!F57</f>
        <v>1147880</v>
      </c>
      <c r="F38" s="723">
        <f>D38*E38</f>
        <v>1190351.5599999998</v>
      </c>
      <c r="G38" s="705">
        <f>F38/F158</f>
        <v>5.6971512318680527E-3</v>
      </c>
    </row>
    <row r="39" spans="1:7" ht="11.25" customHeight="1" x14ac:dyDescent="0.2">
      <c r="A39" s="709"/>
      <c r="B39" s="712"/>
      <c r="C39" s="715"/>
      <c r="D39" s="727"/>
      <c r="E39" s="721"/>
      <c r="F39" s="724"/>
      <c r="G39" s="706"/>
    </row>
    <row r="40" spans="1:7" ht="13.5" customHeight="1" x14ac:dyDescent="0.2">
      <c r="A40" s="710"/>
      <c r="B40" s="713"/>
      <c r="C40" s="716"/>
      <c r="D40" s="728"/>
      <c r="E40" s="722"/>
      <c r="F40" s="725"/>
      <c r="G40" s="707"/>
    </row>
    <row r="41" spans="1:7" ht="10.5" customHeight="1" x14ac:dyDescent="0.2">
      <c r="A41" s="708">
        <v>3.6</v>
      </c>
      <c r="B41" s="711" t="s">
        <v>12527</v>
      </c>
      <c r="C41" s="714" t="s">
        <v>79</v>
      </c>
      <c r="D41" s="717">
        <v>0.44</v>
      </c>
      <c r="E41" s="720">
        <f>EDIFICACION!F69</f>
        <v>1147880</v>
      </c>
      <c r="F41" s="723">
        <f>D41*E41</f>
        <v>505067.2</v>
      </c>
      <c r="G41" s="705">
        <f>F41/F158</f>
        <v>2.4173062121715947E-3</v>
      </c>
    </row>
    <row r="42" spans="1:7" ht="12.75" customHeight="1" x14ac:dyDescent="0.2">
      <c r="A42" s="709"/>
      <c r="B42" s="712"/>
      <c r="C42" s="715"/>
      <c r="D42" s="718"/>
      <c r="E42" s="721"/>
      <c r="F42" s="724"/>
      <c r="G42" s="706"/>
    </row>
    <row r="43" spans="1:7" ht="14.25" customHeight="1" x14ac:dyDescent="0.2">
      <c r="A43" s="710"/>
      <c r="B43" s="713"/>
      <c r="C43" s="716"/>
      <c r="D43" s="719"/>
      <c r="E43" s="722"/>
      <c r="F43" s="725"/>
      <c r="G43" s="707"/>
    </row>
    <row r="44" spans="1:7" s="586" customFormat="1" ht="17.25" customHeight="1" x14ac:dyDescent="0.2">
      <c r="A44" s="775">
        <v>3.7</v>
      </c>
      <c r="B44" s="711" t="s">
        <v>12528</v>
      </c>
      <c r="C44" s="714" t="s">
        <v>78</v>
      </c>
      <c r="D44" s="717">
        <v>365</v>
      </c>
      <c r="E44" s="720">
        <f>EDIFICACION!F81</f>
        <v>7007</v>
      </c>
      <c r="F44" s="723">
        <f>D44*E44</f>
        <v>2557555</v>
      </c>
      <c r="G44" s="705">
        <f>F44/F158</f>
        <v>1.2240734677426137E-2</v>
      </c>
    </row>
    <row r="45" spans="1:7" s="586" customFormat="1" ht="10.5" customHeight="1" x14ac:dyDescent="0.2">
      <c r="A45" s="775"/>
      <c r="B45" s="712"/>
      <c r="C45" s="715"/>
      <c r="D45" s="718"/>
      <c r="E45" s="721"/>
      <c r="F45" s="724"/>
      <c r="G45" s="706"/>
    </row>
    <row r="46" spans="1:7" s="586" customFormat="1" ht="18" customHeight="1" x14ac:dyDescent="0.2">
      <c r="A46" s="775"/>
      <c r="B46" s="713"/>
      <c r="C46" s="716"/>
      <c r="D46" s="719"/>
      <c r="E46" s="722"/>
      <c r="F46" s="725"/>
      <c r="G46" s="707"/>
    </row>
    <row r="47" spans="1:7" ht="18" customHeight="1" x14ac:dyDescent="0.2">
      <c r="A47" s="523"/>
      <c r="B47" s="524"/>
      <c r="C47" s="525"/>
      <c r="D47" s="526"/>
      <c r="E47" s="499" t="s">
        <v>2462</v>
      </c>
      <c r="F47" s="500">
        <f>SUM(F26:F46)</f>
        <v>5686752.6600596793</v>
      </c>
      <c r="G47" s="520">
        <f>F47/F158</f>
        <v>2.7217412915044974E-2</v>
      </c>
    </row>
    <row r="48" spans="1:7" ht="15" customHeight="1" x14ac:dyDescent="0.2">
      <c r="A48" s="527"/>
      <c r="B48" s="528"/>
      <c r="C48" s="529"/>
      <c r="D48" s="530"/>
      <c r="E48" s="531"/>
      <c r="F48" s="532"/>
      <c r="G48" s="533"/>
    </row>
    <row r="49" spans="1:7" ht="20.25" customHeight="1" x14ac:dyDescent="0.2">
      <c r="A49" s="498" t="s">
        <v>264</v>
      </c>
      <c r="B49" s="680" t="s">
        <v>12529</v>
      </c>
      <c r="C49" s="681"/>
      <c r="D49" s="681"/>
      <c r="E49" s="681"/>
      <c r="F49" s="681"/>
      <c r="G49" s="682"/>
    </row>
    <row r="50" spans="1:7" ht="15.75" customHeight="1" x14ac:dyDescent="0.2">
      <c r="A50" s="729">
        <v>4.0999999999999996</v>
      </c>
      <c r="B50" s="813" t="s">
        <v>12530</v>
      </c>
      <c r="C50" s="816" t="s">
        <v>16</v>
      </c>
      <c r="D50" s="787">
        <v>1</v>
      </c>
      <c r="E50" s="788">
        <f>EDIFICACION!F90</f>
        <v>485651.37102659629</v>
      </c>
      <c r="F50" s="789">
        <f>E50*D50</f>
        <v>485651.37102659629</v>
      </c>
      <c r="G50" s="786">
        <f>F50/F158</f>
        <v>2.3243799560380145E-3</v>
      </c>
    </row>
    <row r="51" spans="1:7" ht="11.25" customHeight="1" x14ac:dyDescent="0.2">
      <c r="A51" s="730"/>
      <c r="B51" s="814"/>
      <c r="C51" s="715"/>
      <c r="D51" s="750"/>
      <c r="E51" s="737"/>
      <c r="F51" s="740"/>
      <c r="G51" s="743"/>
    </row>
    <row r="52" spans="1:7" ht="13.5" customHeight="1" x14ac:dyDescent="0.2">
      <c r="A52" s="746"/>
      <c r="B52" s="815"/>
      <c r="C52" s="716"/>
      <c r="D52" s="751"/>
      <c r="E52" s="738"/>
      <c r="F52" s="741"/>
      <c r="G52" s="744"/>
    </row>
    <row r="53" spans="1:7" ht="15" customHeight="1" x14ac:dyDescent="0.2">
      <c r="A53" s="523"/>
      <c r="B53" s="524"/>
      <c r="C53" s="525"/>
      <c r="D53" s="526"/>
      <c r="E53" s="499" t="s">
        <v>2462</v>
      </c>
      <c r="F53" s="500">
        <f>SUM(F50:F52)</f>
        <v>485651.37102659629</v>
      </c>
      <c r="G53" s="520">
        <f>F53/F158</f>
        <v>2.3243799560380145E-3</v>
      </c>
    </row>
    <row r="54" spans="1:7" ht="15" customHeight="1" x14ac:dyDescent="0.2">
      <c r="A54" s="527"/>
      <c r="B54" s="528"/>
      <c r="C54" s="529"/>
      <c r="D54" s="530"/>
      <c r="E54" s="531"/>
      <c r="F54" s="532"/>
      <c r="G54" s="533"/>
    </row>
    <row r="55" spans="1:7" ht="19.899999999999999" customHeight="1" x14ac:dyDescent="0.2">
      <c r="A55" s="498" t="s">
        <v>265</v>
      </c>
      <c r="B55" s="680" t="s">
        <v>12531</v>
      </c>
      <c r="C55" s="681"/>
      <c r="D55" s="681"/>
      <c r="E55" s="681"/>
      <c r="F55" s="681"/>
      <c r="G55" s="682"/>
    </row>
    <row r="56" spans="1:7" ht="18.75" customHeight="1" x14ac:dyDescent="0.2">
      <c r="A56" s="729">
        <v>5.0999999999999996</v>
      </c>
      <c r="B56" s="711" t="s">
        <v>12532</v>
      </c>
      <c r="C56" s="745" t="s">
        <v>79</v>
      </c>
      <c r="D56" s="787">
        <v>45</v>
      </c>
      <c r="E56" s="788">
        <f>EDIFICACION!F101</f>
        <v>103881</v>
      </c>
      <c r="F56" s="789">
        <f>E56*D56</f>
        <v>4674645</v>
      </c>
      <c r="G56" s="786">
        <f>F56/F158</f>
        <v>2.2373356254765473E-2</v>
      </c>
    </row>
    <row r="57" spans="1:7" ht="15.75" customHeight="1" x14ac:dyDescent="0.2">
      <c r="A57" s="730"/>
      <c r="B57" s="712"/>
      <c r="C57" s="730"/>
      <c r="D57" s="750"/>
      <c r="E57" s="737"/>
      <c r="F57" s="740"/>
      <c r="G57" s="743"/>
    </row>
    <row r="58" spans="1:7" ht="19.5" customHeight="1" x14ac:dyDescent="0.2">
      <c r="A58" s="746"/>
      <c r="B58" s="748"/>
      <c r="C58" s="746"/>
      <c r="D58" s="751"/>
      <c r="E58" s="738"/>
      <c r="F58" s="741"/>
      <c r="G58" s="744"/>
    </row>
    <row r="59" spans="1:7" ht="21.75" customHeight="1" x14ac:dyDescent="0.2">
      <c r="A59" s="745">
        <v>5.2</v>
      </c>
      <c r="B59" s="747" t="s">
        <v>12533</v>
      </c>
      <c r="C59" s="745" t="s">
        <v>77</v>
      </c>
      <c r="D59" s="749">
        <v>295</v>
      </c>
      <c r="E59" s="736">
        <f>EDIFICACION!F111</f>
        <v>68103.38869735616</v>
      </c>
      <c r="F59" s="739">
        <f>E59*D59</f>
        <v>20090499.665720068</v>
      </c>
      <c r="G59" s="742">
        <f>F59/F158</f>
        <v>9.6155302992505673E-2</v>
      </c>
    </row>
    <row r="60" spans="1:7" ht="20.25" customHeight="1" x14ac:dyDescent="0.2">
      <c r="A60" s="730"/>
      <c r="B60" s="712"/>
      <c r="C60" s="730"/>
      <c r="D60" s="750"/>
      <c r="E60" s="737"/>
      <c r="F60" s="740"/>
      <c r="G60" s="743"/>
    </row>
    <row r="61" spans="1:7" ht="22.5" customHeight="1" x14ac:dyDescent="0.2">
      <c r="A61" s="746"/>
      <c r="B61" s="748"/>
      <c r="C61" s="746"/>
      <c r="D61" s="751"/>
      <c r="E61" s="738"/>
      <c r="F61" s="741"/>
      <c r="G61" s="744"/>
    </row>
    <row r="62" spans="1:7" ht="23.25" customHeight="1" x14ac:dyDescent="0.2">
      <c r="A62" s="745">
        <v>5.3</v>
      </c>
      <c r="B62" s="747" t="s">
        <v>12534</v>
      </c>
      <c r="C62" s="745" t="s">
        <v>77</v>
      </c>
      <c r="D62" s="749">
        <v>30.6</v>
      </c>
      <c r="E62" s="736">
        <f>EDIFICACION!F111</f>
        <v>68103.38869735616</v>
      </c>
      <c r="F62" s="739">
        <f>E62*D62</f>
        <v>2083963.6941390985</v>
      </c>
      <c r="G62" s="742">
        <f>F62/F158</f>
        <v>9.9740754968497408E-3</v>
      </c>
    </row>
    <row r="63" spans="1:7" ht="23.25" customHeight="1" x14ac:dyDescent="0.2">
      <c r="A63" s="730"/>
      <c r="B63" s="712"/>
      <c r="C63" s="730"/>
      <c r="D63" s="750"/>
      <c r="E63" s="737"/>
      <c r="F63" s="740"/>
      <c r="G63" s="743"/>
    </row>
    <row r="64" spans="1:7" ht="22.5" customHeight="1" x14ac:dyDescent="0.2">
      <c r="A64" s="746"/>
      <c r="B64" s="748"/>
      <c r="C64" s="746"/>
      <c r="D64" s="751"/>
      <c r="E64" s="738"/>
      <c r="F64" s="741"/>
      <c r="G64" s="744"/>
    </row>
    <row r="65" spans="1:7" ht="8.1" customHeight="1" x14ac:dyDescent="0.2">
      <c r="A65" s="745">
        <v>5.4</v>
      </c>
      <c r="B65" s="752" t="s">
        <v>12535</v>
      </c>
      <c r="C65" s="745" t="s">
        <v>16</v>
      </c>
      <c r="D65" s="749">
        <v>6</v>
      </c>
      <c r="E65" s="736">
        <f>EDIFICACION!F120</f>
        <v>2811691.3369947122</v>
      </c>
      <c r="F65" s="739">
        <f>E65*D65</f>
        <v>16870148.021968275</v>
      </c>
      <c r="G65" s="742">
        <f>F65/F158</f>
        <v>8.0742351936055737E-2</v>
      </c>
    </row>
    <row r="66" spans="1:7" ht="8.1" customHeight="1" x14ac:dyDescent="0.2">
      <c r="A66" s="730"/>
      <c r="B66" s="753"/>
      <c r="C66" s="730"/>
      <c r="D66" s="750"/>
      <c r="E66" s="737"/>
      <c r="F66" s="740"/>
      <c r="G66" s="743"/>
    </row>
    <row r="67" spans="1:7" ht="8.1" customHeight="1" x14ac:dyDescent="0.2">
      <c r="A67" s="746"/>
      <c r="B67" s="754"/>
      <c r="C67" s="746"/>
      <c r="D67" s="751"/>
      <c r="E67" s="738"/>
      <c r="F67" s="741"/>
      <c r="G67" s="744"/>
    </row>
    <row r="68" spans="1:7" ht="11.25" customHeight="1" x14ac:dyDescent="0.2">
      <c r="A68" s="804">
        <v>5.5</v>
      </c>
      <c r="B68" s="747" t="s">
        <v>12536</v>
      </c>
      <c r="C68" s="745" t="s">
        <v>16</v>
      </c>
      <c r="D68" s="749">
        <v>4</v>
      </c>
      <c r="E68" s="736">
        <f>EDIFICACION!F128</f>
        <v>2804882</v>
      </c>
      <c r="F68" s="739">
        <f>E68*D68</f>
        <v>11219528</v>
      </c>
      <c r="G68" s="742">
        <f>F68/F158</f>
        <v>5.3697873732511524E-2</v>
      </c>
    </row>
    <row r="69" spans="1:7" ht="10.5" customHeight="1" x14ac:dyDescent="0.2">
      <c r="A69" s="805"/>
      <c r="B69" s="712"/>
      <c r="C69" s="730"/>
      <c r="D69" s="750"/>
      <c r="E69" s="737"/>
      <c r="F69" s="740"/>
      <c r="G69" s="743"/>
    </row>
    <row r="70" spans="1:7" ht="10.5" customHeight="1" x14ac:dyDescent="0.2">
      <c r="A70" s="806"/>
      <c r="B70" s="748"/>
      <c r="C70" s="746"/>
      <c r="D70" s="751"/>
      <c r="E70" s="738"/>
      <c r="F70" s="741"/>
      <c r="G70" s="744"/>
    </row>
    <row r="71" spans="1:7" ht="15" customHeight="1" x14ac:dyDescent="0.2">
      <c r="A71" s="523"/>
      <c r="B71" s="524"/>
      <c r="C71" s="525"/>
      <c r="D71" s="526"/>
      <c r="E71" s="499" t="s">
        <v>2462</v>
      </c>
      <c r="F71" s="500">
        <f>SUM(F56:F70)</f>
        <v>54938784.381827444</v>
      </c>
      <c r="G71" s="520">
        <f>F71/F158</f>
        <v>0.26294296041268816</v>
      </c>
    </row>
    <row r="72" spans="1:7" ht="15" customHeight="1" x14ac:dyDescent="0.2">
      <c r="A72" s="594"/>
      <c r="B72" s="595"/>
      <c r="C72" s="596"/>
      <c r="D72" s="597"/>
      <c r="E72" s="598"/>
      <c r="F72" s="599"/>
      <c r="G72" s="600"/>
    </row>
    <row r="73" spans="1:7" ht="15" customHeight="1" x14ac:dyDescent="0.2">
      <c r="A73" s="594"/>
      <c r="B73" s="502" t="s">
        <v>12611</v>
      </c>
      <c r="C73" s="503"/>
      <c r="D73" s="504"/>
      <c r="E73" s="505"/>
      <c r="F73" s="506">
        <f>F14+F23+F47+F53+F71</f>
        <v>99031076.41291371</v>
      </c>
      <c r="G73" s="520">
        <f>F73/F158</f>
        <v>0.4739734360318314</v>
      </c>
    </row>
    <row r="74" spans="1:7" ht="15" customHeight="1" x14ac:dyDescent="0.2">
      <c r="A74" s="594"/>
      <c r="B74" s="604"/>
      <c r="C74" s="605"/>
      <c r="D74" s="597"/>
      <c r="E74" s="606"/>
      <c r="F74" s="599"/>
      <c r="G74" s="607"/>
    </row>
    <row r="75" spans="1:7" ht="15" customHeight="1" x14ac:dyDescent="0.2">
      <c r="A75" s="684" t="s">
        <v>12538</v>
      </c>
      <c r="B75" s="685"/>
      <c r="C75" s="685"/>
      <c r="D75" s="685"/>
      <c r="E75" s="685"/>
      <c r="F75" s="685"/>
      <c r="G75" s="686"/>
    </row>
    <row r="76" spans="1:7" ht="12" customHeight="1" x14ac:dyDescent="0.2">
      <c r="A76" s="687" t="s">
        <v>138</v>
      </c>
      <c r="B76" s="690" t="s">
        <v>2388</v>
      </c>
      <c r="C76" s="693" t="s">
        <v>2406</v>
      </c>
      <c r="D76" s="696" t="s">
        <v>2399</v>
      </c>
      <c r="E76" s="699" t="s">
        <v>2471</v>
      </c>
      <c r="F76" s="702" t="s">
        <v>2472</v>
      </c>
      <c r="G76" s="690" t="s">
        <v>2473</v>
      </c>
    </row>
    <row r="77" spans="1:7" ht="15" customHeight="1" x14ac:dyDescent="0.2">
      <c r="A77" s="688"/>
      <c r="B77" s="691"/>
      <c r="C77" s="694"/>
      <c r="D77" s="697"/>
      <c r="E77" s="700"/>
      <c r="F77" s="703"/>
      <c r="G77" s="691"/>
    </row>
    <row r="78" spans="1:7" ht="12" customHeight="1" x14ac:dyDescent="0.2">
      <c r="A78" s="688"/>
      <c r="B78" s="691"/>
      <c r="C78" s="694"/>
      <c r="D78" s="697"/>
      <c r="E78" s="700"/>
      <c r="F78" s="703"/>
      <c r="G78" s="691"/>
    </row>
    <row r="79" spans="1:7" ht="15" customHeight="1" x14ac:dyDescent="0.2">
      <c r="A79" s="689"/>
      <c r="B79" s="692"/>
      <c r="C79" s="695"/>
      <c r="D79" s="698"/>
      <c r="E79" s="701"/>
      <c r="F79" s="704"/>
      <c r="G79" s="692"/>
    </row>
    <row r="80" spans="1:7" ht="19.899999999999999" customHeight="1" x14ac:dyDescent="0.2">
      <c r="A80" s="498" t="s">
        <v>266</v>
      </c>
      <c r="B80" s="680" t="s">
        <v>160</v>
      </c>
      <c r="C80" s="681"/>
      <c r="D80" s="681"/>
      <c r="E80" s="681"/>
      <c r="F80" s="681"/>
      <c r="G80" s="682"/>
    </row>
    <row r="81" spans="1:7" ht="9" customHeight="1" x14ac:dyDescent="0.2">
      <c r="A81" s="729">
        <v>6.1</v>
      </c>
      <c r="B81" s="732" t="s">
        <v>12539</v>
      </c>
      <c r="C81" s="729" t="s">
        <v>77</v>
      </c>
      <c r="D81" s="787">
        <v>122</v>
      </c>
      <c r="E81" s="788">
        <f>EDIFICACION!F133</f>
        <v>15248</v>
      </c>
      <c r="F81" s="789">
        <f>E81*D81</f>
        <v>1860256</v>
      </c>
      <c r="G81" s="786">
        <f>F81/F158</f>
        <v>8.9033862920211045E-3</v>
      </c>
    </row>
    <row r="82" spans="1:7" ht="9" customHeight="1" x14ac:dyDescent="0.2">
      <c r="A82" s="730"/>
      <c r="B82" s="733"/>
      <c r="C82" s="730"/>
      <c r="D82" s="750"/>
      <c r="E82" s="737"/>
      <c r="F82" s="740"/>
      <c r="G82" s="743"/>
    </row>
    <row r="83" spans="1:7" ht="9" customHeight="1" x14ac:dyDescent="0.2">
      <c r="A83" s="731"/>
      <c r="B83" s="734"/>
      <c r="C83" s="731"/>
      <c r="D83" s="751"/>
      <c r="E83" s="783"/>
      <c r="F83" s="741"/>
      <c r="G83" s="744"/>
    </row>
    <row r="84" spans="1:7" ht="15" customHeight="1" x14ac:dyDescent="0.2">
      <c r="A84" s="523"/>
      <c r="B84" s="524"/>
      <c r="C84" s="525"/>
      <c r="D84" s="526"/>
      <c r="E84" s="499" t="s">
        <v>2462</v>
      </c>
      <c r="F84" s="500">
        <f>SUM(F81:F83)</f>
        <v>1860256</v>
      </c>
      <c r="G84" s="520">
        <f>F84/F158</f>
        <v>8.9033862920211045E-3</v>
      </c>
    </row>
    <row r="85" spans="1:7" ht="15" customHeight="1" x14ac:dyDescent="0.2">
      <c r="A85" s="527"/>
      <c r="B85" s="528"/>
      <c r="C85" s="529"/>
      <c r="D85" s="530"/>
      <c r="E85" s="531"/>
      <c r="F85" s="532"/>
      <c r="G85" s="533"/>
    </row>
    <row r="86" spans="1:7" ht="19.899999999999999" customHeight="1" x14ac:dyDescent="0.2">
      <c r="A86" s="498" t="s">
        <v>267</v>
      </c>
      <c r="B86" s="680" t="s">
        <v>12540</v>
      </c>
      <c r="C86" s="681"/>
      <c r="D86" s="681"/>
      <c r="E86" s="681"/>
      <c r="F86" s="681"/>
      <c r="G86" s="682"/>
    </row>
    <row r="87" spans="1:7" ht="12" customHeight="1" x14ac:dyDescent="0.2">
      <c r="A87" s="729">
        <v>7.1</v>
      </c>
      <c r="B87" s="732" t="s">
        <v>12541</v>
      </c>
      <c r="C87" s="714" t="s">
        <v>77</v>
      </c>
      <c r="D87" s="787">
        <v>122</v>
      </c>
      <c r="E87" s="788">
        <f>EDIFICACION!F138</f>
        <v>77466.501707181596</v>
      </c>
      <c r="F87" s="789">
        <f>E87*D87</f>
        <v>9450913.2082761545</v>
      </c>
      <c r="G87" s="786">
        <f>F87/F158</f>
        <v>4.52330921688451E-2</v>
      </c>
    </row>
    <row r="88" spans="1:7" ht="11.25" customHeight="1" x14ac:dyDescent="0.2">
      <c r="A88" s="730"/>
      <c r="B88" s="733"/>
      <c r="C88" s="715"/>
      <c r="D88" s="750"/>
      <c r="E88" s="737"/>
      <c r="F88" s="740"/>
      <c r="G88" s="743"/>
    </row>
    <row r="89" spans="1:7" ht="9.75" customHeight="1" x14ac:dyDescent="0.2">
      <c r="A89" s="731"/>
      <c r="B89" s="734"/>
      <c r="C89" s="735"/>
      <c r="D89" s="751"/>
      <c r="E89" s="738"/>
      <c r="F89" s="741"/>
      <c r="G89" s="744"/>
    </row>
    <row r="90" spans="1:7" ht="11.25" customHeight="1" x14ac:dyDescent="0.2">
      <c r="A90" s="729">
        <v>7.2</v>
      </c>
      <c r="B90" s="732" t="s">
        <v>12542</v>
      </c>
      <c r="C90" s="745" t="s">
        <v>12</v>
      </c>
      <c r="D90" s="749">
        <v>26</v>
      </c>
      <c r="E90" s="736">
        <f>EDIFICACION!F152</f>
        <v>87954.449940114777</v>
      </c>
      <c r="F90" s="739">
        <f>E90*D90</f>
        <v>2286815.6984429844</v>
      </c>
      <c r="G90" s="742">
        <f>F90/F158</f>
        <v>1.0944947115824884E-2</v>
      </c>
    </row>
    <row r="91" spans="1:7" ht="11.25" customHeight="1" x14ac:dyDescent="0.2">
      <c r="A91" s="730"/>
      <c r="B91" s="733"/>
      <c r="C91" s="730"/>
      <c r="D91" s="750"/>
      <c r="E91" s="737"/>
      <c r="F91" s="740"/>
      <c r="G91" s="743"/>
    </row>
    <row r="92" spans="1:7" ht="13.5" customHeight="1" x14ac:dyDescent="0.2">
      <c r="A92" s="731"/>
      <c r="B92" s="734"/>
      <c r="C92" s="731"/>
      <c r="D92" s="782"/>
      <c r="E92" s="783"/>
      <c r="F92" s="784"/>
      <c r="G92" s="785"/>
    </row>
    <row r="93" spans="1:7" ht="15" customHeight="1" x14ac:dyDescent="0.2">
      <c r="A93" s="523"/>
      <c r="B93" s="524"/>
      <c r="C93" s="525"/>
      <c r="D93" s="526"/>
      <c r="E93" s="499" t="s">
        <v>2462</v>
      </c>
      <c r="F93" s="500">
        <f>F87+F90</f>
        <v>11737728.906719139</v>
      </c>
      <c r="G93" s="520">
        <f>F93/F158</f>
        <v>5.6178039284669988E-2</v>
      </c>
    </row>
    <row r="94" spans="1:7" ht="15" customHeight="1" x14ac:dyDescent="0.2">
      <c r="A94" s="527"/>
      <c r="B94" s="528"/>
      <c r="C94" s="529"/>
      <c r="D94" s="530"/>
      <c r="E94" s="531"/>
      <c r="F94" s="532"/>
      <c r="G94" s="533"/>
    </row>
    <row r="95" spans="1:7" s="459" customFormat="1" ht="20.100000000000001" customHeight="1" x14ac:dyDescent="0.2">
      <c r="A95" s="498" t="s">
        <v>268</v>
      </c>
      <c r="B95" s="680" t="s">
        <v>12516</v>
      </c>
      <c r="C95" s="681"/>
      <c r="D95" s="681"/>
      <c r="E95" s="681"/>
      <c r="F95" s="681"/>
      <c r="G95" s="682"/>
    </row>
    <row r="96" spans="1:7" s="459" customFormat="1" ht="19.5" customHeight="1" x14ac:dyDescent="0.2">
      <c r="A96" s="708">
        <v>8.1</v>
      </c>
      <c r="B96" s="732" t="s">
        <v>12544</v>
      </c>
      <c r="C96" s="760" t="s">
        <v>16</v>
      </c>
      <c r="D96" s="717">
        <v>1</v>
      </c>
      <c r="E96" s="720">
        <f>EDIFICACION!F7</f>
        <v>1253258</v>
      </c>
      <c r="F96" s="723">
        <f>E96*D96</f>
        <v>1253258</v>
      </c>
      <c r="G96" s="705">
        <f>F96/F158</f>
        <v>5.9982282532972803E-3</v>
      </c>
    </row>
    <row r="97" spans="1:7" s="459" customFormat="1" ht="17.25" customHeight="1" x14ac:dyDescent="0.2">
      <c r="A97" s="709"/>
      <c r="B97" s="733"/>
      <c r="C97" s="761"/>
      <c r="D97" s="718"/>
      <c r="E97" s="721"/>
      <c r="F97" s="724"/>
      <c r="G97" s="706"/>
    </row>
    <row r="98" spans="1:7" s="459" customFormat="1" ht="17.25" customHeight="1" x14ac:dyDescent="0.2">
      <c r="A98" s="710"/>
      <c r="B98" s="734"/>
      <c r="C98" s="781"/>
      <c r="D98" s="719"/>
      <c r="E98" s="770"/>
      <c r="F98" s="772"/>
      <c r="G98" s="774"/>
    </row>
    <row r="99" spans="1:7" s="459" customFormat="1" ht="17.25" customHeight="1" x14ac:dyDescent="0.2">
      <c r="A99" s="613"/>
      <c r="B99" s="614"/>
      <c r="C99" s="608"/>
      <c r="D99" s="609"/>
      <c r="E99" s="499" t="s">
        <v>2462</v>
      </c>
      <c r="F99" s="500">
        <f>SUM(F96)</f>
        <v>1253258</v>
      </c>
      <c r="G99" s="520">
        <f>F99/F158</f>
        <v>5.9982282532972803E-3</v>
      </c>
    </row>
    <row r="100" spans="1:7" s="459" customFormat="1" ht="17.25" customHeight="1" x14ac:dyDescent="0.2">
      <c r="A100" s="613"/>
      <c r="B100" s="615"/>
      <c r="C100" s="608"/>
      <c r="D100" s="609"/>
      <c r="E100" s="601"/>
      <c r="F100" s="602"/>
      <c r="G100" s="603"/>
    </row>
    <row r="101" spans="1:7" s="459" customFormat="1" ht="17.25" customHeight="1" x14ac:dyDescent="0.2">
      <c r="A101" s="498" t="s">
        <v>12547</v>
      </c>
      <c r="B101" s="680" t="s">
        <v>12543</v>
      </c>
      <c r="C101" s="681"/>
      <c r="D101" s="681"/>
      <c r="E101" s="681"/>
      <c r="F101" s="681"/>
      <c r="G101" s="682"/>
    </row>
    <row r="102" spans="1:7" s="459" customFormat="1" ht="12.75" customHeight="1" x14ac:dyDescent="0.2">
      <c r="A102" s="775">
        <v>9.1</v>
      </c>
      <c r="B102" s="776" t="s">
        <v>12606</v>
      </c>
      <c r="C102" s="777" t="s">
        <v>77</v>
      </c>
      <c r="D102" s="778">
        <v>33.6</v>
      </c>
      <c r="E102" s="720">
        <f>EDIFICACION!F49</f>
        <v>107724</v>
      </c>
      <c r="F102" s="771">
        <f>E102*D102</f>
        <v>3619526.4000000004</v>
      </c>
      <c r="G102" s="773">
        <f>F102/F158</f>
        <v>1.7323444586857133E-2</v>
      </c>
    </row>
    <row r="103" spans="1:7" s="459" customFormat="1" ht="13.5" customHeight="1" x14ac:dyDescent="0.2">
      <c r="A103" s="775"/>
      <c r="B103" s="776"/>
      <c r="C103" s="777"/>
      <c r="D103" s="778"/>
      <c r="E103" s="721"/>
      <c r="F103" s="724"/>
      <c r="G103" s="706"/>
    </row>
    <row r="104" spans="1:7" s="459" customFormat="1" ht="15.75" customHeight="1" x14ac:dyDescent="0.2">
      <c r="A104" s="775"/>
      <c r="B104" s="776"/>
      <c r="C104" s="777"/>
      <c r="D104" s="778"/>
      <c r="E104" s="770"/>
      <c r="F104" s="772"/>
      <c r="G104" s="774"/>
    </row>
    <row r="105" spans="1:7" s="459" customFormat="1" ht="15.75" customHeight="1" x14ac:dyDescent="0.2">
      <c r="A105" s="613"/>
      <c r="B105" s="683"/>
      <c r="C105" s="683"/>
      <c r="D105" s="683"/>
      <c r="E105" s="499" t="s">
        <v>2462</v>
      </c>
      <c r="F105" s="500">
        <f t="shared" ref="F105" si="0">F102</f>
        <v>3619526.4000000004</v>
      </c>
      <c r="G105" s="520">
        <f>F105/F158</f>
        <v>1.7323444586857133E-2</v>
      </c>
    </row>
    <row r="106" spans="1:7" s="459" customFormat="1" ht="15.75" customHeight="1" x14ac:dyDescent="0.2">
      <c r="A106" s="613"/>
      <c r="B106" s="616"/>
      <c r="C106" s="616"/>
      <c r="D106" s="616"/>
      <c r="E106" s="601"/>
      <c r="F106" s="602"/>
      <c r="G106" s="603"/>
    </row>
    <row r="107" spans="1:7" s="459" customFormat="1" ht="15.75" customHeight="1" x14ac:dyDescent="0.2">
      <c r="A107" s="498" t="s">
        <v>12549</v>
      </c>
      <c r="B107" s="680" t="s">
        <v>12518</v>
      </c>
      <c r="C107" s="681"/>
      <c r="D107" s="681"/>
      <c r="E107" s="681"/>
      <c r="F107" s="681"/>
      <c r="G107" s="682"/>
    </row>
    <row r="108" spans="1:7" s="459" customFormat="1" ht="13.5" customHeight="1" x14ac:dyDescent="0.2">
      <c r="A108" s="708">
        <v>10.1</v>
      </c>
      <c r="B108" s="758" t="s">
        <v>12545</v>
      </c>
      <c r="C108" s="760" t="s">
        <v>77</v>
      </c>
      <c r="D108" s="779">
        <v>1683</v>
      </c>
      <c r="E108" s="720">
        <f>EDIFICACION!F17</f>
        <v>15730</v>
      </c>
      <c r="F108" s="771">
        <f>E108*D108</f>
        <v>26473590</v>
      </c>
      <c r="G108" s="773">
        <f>F108/F158</f>
        <v>0.12670546328386362</v>
      </c>
    </row>
    <row r="109" spans="1:7" s="459" customFormat="1" ht="15" customHeight="1" x14ac:dyDescent="0.2">
      <c r="A109" s="709"/>
      <c r="B109" s="733"/>
      <c r="C109" s="761"/>
      <c r="D109" s="718"/>
      <c r="E109" s="721"/>
      <c r="F109" s="724"/>
      <c r="G109" s="706"/>
    </row>
    <row r="110" spans="1:7" s="459" customFormat="1" ht="9.75" customHeight="1" x14ac:dyDescent="0.2">
      <c r="A110" s="710"/>
      <c r="B110" s="733"/>
      <c r="C110" s="762"/>
      <c r="D110" s="718"/>
      <c r="E110" s="770"/>
      <c r="F110" s="772"/>
      <c r="G110" s="774"/>
    </row>
    <row r="111" spans="1:7" s="459" customFormat="1" ht="15" customHeight="1" x14ac:dyDescent="0.2">
      <c r="A111" s="708">
        <v>10.199999999999999</v>
      </c>
      <c r="B111" s="776" t="s">
        <v>12546</v>
      </c>
      <c r="C111" s="760" t="s">
        <v>77</v>
      </c>
      <c r="D111" s="778">
        <v>40</v>
      </c>
      <c r="E111" s="720">
        <f>EDIFICACION!F172</f>
        <v>65607.495576931135</v>
      </c>
      <c r="F111" s="771">
        <f>E111*D111</f>
        <v>2624299.8230772456</v>
      </c>
      <c r="G111" s="773">
        <f>F111/F158</f>
        <v>1.2560182615155849E-2</v>
      </c>
    </row>
    <row r="112" spans="1:7" s="459" customFormat="1" ht="17.25" customHeight="1" x14ac:dyDescent="0.2">
      <c r="A112" s="709"/>
      <c r="B112" s="776"/>
      <c r="C112" s="761"/>
      <c r="D112" s="778"/>
      <c r="E112" s="721"/>
      <c r="F112" s="724"/>
      <c r="G112" s="706"/>
    </row>
    <row r="113" spans="1:7" s="459" customFormat="1" ht="14.25" customHeight="1" x14ac:dyDescent="0.2">
      <c r="A113" s="710"/>
      <c r="B113" s="776"/>
      <c r="C113" s="781"/>
      <c r="D113" s="778"/>
      <c r="E113" s="770"/>
      <c r="F113" s="772"/>
      <c r="G113" s="774"/>
    </row>
    <row r="114" spans="1:7" s="459" customFormat="1" ht="14.25" customHeight="1" x14ac:dyDescent="0.2">
      <c r="A114" s="613"/>
      <c r="B114" s="614"/>
      <c r="C114" s="608"/>
      <c r="D114" s="609"/>
      <c r="E114" s="499" t="s">
        <v>2462</v>
      </c>
      <c r="F114" s="500">
        <f>F108+F111</f>
        <v>29097889.823077247</v>
      </c>
      <c r="G114" s="520">
        <f>F114/F158</f>
        <v>0.13926564589901946</v>
      </c>
    </row>
    <row r="115" spans="1:7" s="459" customFormat="1" ht="14.25" customHeight="1" x14ac:dyDescent="0.2">
      <c r="A115" s="613"/>
      <c r="B115" s="615"/>
      <c r="C115" s="608"/>
      <c r="D115" s="617"/>
      <c r="E115" s="610"/>
      <c r="F115" s="611"/>
      <c r="G115" s="612"/>
    </row>
    <row r="116" spans="1:7" s="459" customFormat="1" ht="14.25" customHeight="1" x14ac:dyDescent="0.2">
      <c r="A116" s="498" t="s">
        <v>12552</v>
      </c>
      <c r="B116" s="680" t="s">
        <v>12548</v>
      </c>
      <c r="C116" s="681"/>
      <c r="D116" s="681"/>
      <c r="E116" s="681"/>
      <c r="F116" s="681"/>
      <c r="G116" s="682"/>
    </row>
    <row r="117" spans="1:7" s="459" customFormat="1" ht="9.75" customHeight="1" x14ac:dyDescent="0.2">
      <c r="A117" s="775">
        <v>11.1</v>
      </c>
      <c r="B117" s="776" t="s">
        <v>12535</v>
      </c>
      <c r="C117" s="777" t="s">
        <v>16</v>
      </c>
      <c r="D117" s="778">
        <v>3</v>
      </c>
      <c r="E117" s="720">
        <f>EDIFICACION!F120</f>
        <v>2811691.3369947122</v>
      </c>
      <c r="F117" s="771">
        <f>E117*D117</f>
        <v>8435074.0109841377</v>
      </c>
      <c r="G117" s="773">
        <f>F117/F158</f>
        <v>4.0371175968027868E-2</v>
      </c>
    </row>
    <row r="118" spans="1:7" s="459" customFormat="1" ht="9" customHeight="1" x14ac:dyDescent="0.2">
      <c r="A118" s="775"/>
      <c r="B118" s="776"/>
      <c r="C118" s="777"/>
      <c r="D118" s="778"/>
      <c r="E118" s="721"/>
      <c r="F118" s="724"/>
      <c r="G118" s="706"/>
    </row>
    <row r="119" spans="1:7" s="459" customFormat="1" ht="9" customHeight="1" x14ac:dyDescent="0.2">
      <c r="A119" s="775"/>
      <c r="B119" s="776"/>
      <c r="C119" s="777"/>
      <c r="D119" s="778"/>
      <c r="E119" s="770"/>
      <c r="F119" s="772"/>
      <c r="G119" s="774"/>
    </row>
    <row r="120" spans="1:7" s="459" customFormat="1" ht="9" customHeight="1" x14ac:dyDescent="0.2">
      <c r="A120" s="613"/>
      <c r="B120" s="614"/>
      <c r="C120" s="608"/>
      <c r="D120" s="609"/>
      <c r="E120" s="499" t="s">
        <v>2462</v>
      </c>
      <c r="F120" s="500">
        <f>F117</f>
        <v>8435074.0109841377</v>
      </c>
      <c r="G120" s="520">
        <f>F120/F158</f>
        <v>4.0371175968027868E-2</v>
      </c>
    </row>
    <row r="121" spans="1:7" s="459" customFormat="1" ht="13.5" customHeight="1" x14ac:dyDescent="0.2">
      <c r="A121" s="613"/>
      <c r="B121" s="614"/>
      <c r="C121" s="608"/>
      <c r="D121" s="609"/>
      <c r="E121" s="610"/>
      <c r="F121" s="611"/>
      <c r="G121" s="612"/>
    </row>
    <row r="122" spans="1:7" s="459" customFormat="1" ht="18.75" customHeight="1" x14ac:dyDescent="0.2">
      <c r="A122" s="498" t="s">
        <v>12553</v>
      </c>
      <c r="B122" s="680" t="s">
        <v>12521</v>
      </c>
      <c r="C122" s="681"/>
      <c r="D122" s="681"/>
      <c r="E122" s="681"/>
      <c r="F122" s="681"/>
      <c r="G122" s="682"/>
    </row>
    <row r="123" spans="1:7" s="459" customFormat="1" ht="7.5" customHeight="1" x14ac:dyDescent="0.2">
      <c r="A123" s="708">
        <v>12.1</v>
      </c>
      <c r="B123" s="758" t="s">
        <v>12554</v>
      </c>
      <c r="C123" s="760" t="s">
        <v>79</v>
      </c>
      <c r="D123" s="779">
        <v>4</v>
      </c>
      <c r="E123" s="720">
        <f>EDIFICACION!F26</f>
        <v>34993.825014919807</v>
      </c>
      <c r="F123" s="771">
        <f>E123*D123</f>
        <v>139975.30005967923</v>
      </c>
      <c r="G123" s="773">
        <f>F123/F158</f>
        <v>6.6993691608729607E-4</v>
      </c>
    </row>
    <row r="124" spans="1:7" s="459" customFormat="1" ht="9" customHeight="1" x14ac:dyDescent="0.2">
      <c r="A124" s="709"/>
      <c r="B124" s="733"/>
      <c r="C124" s="761"/>
      <c r="D124" s="718"/>
      <c r="E124" s="721"/>
      <c r="F124" s="724"/>
      <c r="G124" s="706"/>
    </row>
    <row r="125" spans="1:7" s="459" customFormat="1" ht="3" customHeight="1" x14ac:dyDescent="0.2">
      <c r="A125" s="710"/>
      <c r="B125" s="759"/>
      <c r="C125" s="762"/>
      <c r="D125" s="780"/>
      <c r="E125" s="770"/>
      <c r="F125" s="772"/>
      <c r="G125" s="774"/>
    </row>
    <row r="126" spans="1:7" s="459" customFormat="1" ht="8.25" customHeight="1" x14ac:dyDescent="0.2">
      <c r="A126" s="708">
        <v>12.2</v>
      </c>
      <c r="B126" s="758" t="s">
        <v>12550</v>
      </c>
      <c r="C126" s="760" t="s">
        <v>79</v>
      </c>
      <c r="D126" s="779">
        <v>0.2</v>
      </c>
      <c r="E126" s="720">
        <f>EDIFICACION!F30</f>
        <v>577307</v>
      </c>
      <c r="F126" s="771">
        <f>E126*D126</f>
        <v>115461.40000000001</v>
      </c>
      <c r="G126" s="773">
        <f>F126/F158</f>
        <v>5.5261074068169418E-4</v>
      </c>
    </row>
    <row r="127" spans="1:7" s="459" customFormat="1" ht="7.5" customHeight="1" x14ac:dyDescent="0.2">
      <c r="A127" s="709"/>
      <c r="B127" s="733"/>
      <c r="C127" s="761"/>
      <c r="D127" s="718"/>
      <c r="E127" s="721"/>
      <c r="F127" s="724"/>
      <c r="G127" s="706"/>
    </row>
    <row r="128" spans="1:7" s="459" customFormat="1" ht="9.75" customHeight="1" x14ac:dyDescent="0.2">
      <c r="A128" s="710"/>
      <c r="B128" s="759"/>
      <c r="C128" s="762"/>
      <c r="D128" s="780"/>
      <c r="E128" s="770"/>
      <c r="F128" s="772"/>
      <c r="G128" s="774"/>
    </row>
    <row r="129" spans="1:7" s="459" customFormat="1" ht="10.5" customHeight="1" x14ac:dyDescent="0.2">
      <c r="A129" s="708">
        <v>12.3</v>
      </c>
      <c r="B129" s="758" t="s">
        <v>12551</v>
      </c>
      <c r="C129" s="760" t="s">
        <v>79</v>
      </c>
      <c r="D129" s="779">
        <v>0.44</v>
      </c>
      <c r="E129" s="720">
        <f>EDIFICACION!F37</f>
        <v>1147880</v>
      </c>
      <c r="F129" s="771">
        <f>E129*D129</f>
        <v>505067.2</v>
      </c>
      <c r="G129" s="773">
        <f>F129/F158</f>
        <v>2.4173062121715947E-3</v>
      </c>
    </row>
    <row r="130" spans="1:7" s="459" customFormat="1" ht="13.5" customHeight="1" x14ac:dyDescent="0.2">
      <c r="A130" s="709"/>
      <c r="B130" s="733"/>
      <c r="C130" s="761"/>
      <c r="D130" s="718"/>
      <c r="E130" s="721"/>
      <c r="F130" s="724"/>
      <c r="G130" s="706"/>
    </row>
    <row r="131" spans="1:7" s="459" customFormat="1" ht="13.5" customHeight="1" x14ac:dyDescent="0.2">
      <c r="A131" s="710"/>
      <c r="B131" s="759"/>
      <c r="C131" s="762"/>
      <c r="D131" s="780"/>
      <c r="E131" s="770"/>
      <c r="F131" s="772"/>
      <c r="G131" s="774"/>
    </row>
    <row r="132" spans="1:7" s="459" customFormat="1" ht="6.75" customHeight="1" x14ac:dyDescent="0.2">
      <c r="A132" s="708">
        <v>12.4</v>
      </c>
      <c r="B132" s="758" t="s">
        <v>12555</v>
      </c>
      <c r="C132" s="760" t="s">
        <v>77</v>
      </c>
      <c r="D132" s="779">
        <v>6.25</v>
      </c>
      <c r="E132" s="720">
        <f>EDIFICACION!F49</f>
        <v>107724</v>
      </c>
      <c r="F132" s="771">
        <f>E132*D132</f>
        <v>673275</v>
      </c>
      <c r="G132" s="773">
        <f>F132/F158</f>
        <v>3.222366924638603E-3</v>
      </c>
    </row>
    <row r="133" spans="1:7" s="459" customFormat="1" ht="14.25" customHeight="1" x14ac:dyDescent="0.2">
      <c r="A133" s="709"/>
      <c r="B133" s="733"/>
      <c r="C133" s="761"/>
      <c r="D133" s="718"/>
      <c r="E133" s="721"/>
      <c r="F133" s="724"/>
      <c r="G133" s="706"/>
    </row>
    <row r="134" spans="1:7" s="459" customFormat="1" ht="12" customHeight="1" x14ac:dyDescent="0.2">
      <c r="A134" s="710"/>
      <c r="B134" s="759"/>
      <c r="C134" s="762"/>
      <c r="D134" s="780"/>
      <c r="E134" s="770"/>
      <c r="F134" s="772"/>
      <c r="G134" s="774"/>
    </row>
    <row r="135" spans="1:7" s="459" customFormat="1" ht="11.25" customHeight="1" x14ac:dyDescent="0.2">
      <c r="A135" s="708">
        <v>12.5</v>
      </c>
      <c r="B135" s="758" t="s">
        <v>12556</v>
      </c>
      <c r="C135" s="760" t="s">
        <v>79</v>
      </c>
      <c r="D135" s="768">
        <v>1.0369999999999999</v>
      </c>
      <c r="E135" s="720">
        <f>EDIFICACION!F57</f>
        <v>1147880</v>
      </c>
      <c r="F135" s="771">
        <f>E135*D135</f>
        <v>1190351.5599999998</v>
      </c>
      <c r="G135" s="773">
        <f>F135/F158</f>
        <v>5.6971512318680527E-3</v>
      </c>
    </row>
    <row r="136" spans="1:7" s="459" customFormat="1" ht="12.75" customHeight="1" x14ac:dyDescent="0.2">
      <c r="A136" s="709"/>
      <c r="B136" s="733"/>
      <c r="C136" s="761"/>
      <c r="D136" s="727"/>
      <c r="E136" s="721"/>
      <c r="F136" s="724"/>
      <c r="G136" s="706"/>
    </row>
    <row r="137" spans="1:7" s="459" customFormat="1" ht="18" customHeight="1" x14ac:dyDescent="0.2">
      <c r="A137" s="710"/>
      <c r="B137" s="759"/>
      <c r="C137" s="762"/>
      <c r="D137" s="769"/>
      <c r="E137" s="770"/>
      <c r="F137" s="772"/>
      <c r="G137" s="774"/>
    </row>
    <row r="138" spans="1:7" s="459" customFormat="1" ht="11.25" customHeight="1" x14ac:dyDescent="0.2">
      <c r="A138" s="708">
        <v>12.6</v>
      </c>
      <c r="B138" s="758" t="s">
        <v>12557</v>
      </c>
      <c r="C138" s="760" t="s">
        <v>79</v>
      </c>
      <c r="D138" s="779">
        <v>0.44</v>
      </c>
      <c r="E138" s="720">
        <f>EDIFICACION!F69</f>
        <v>1147880</v>
      </c>
      <c r="F138" s="771">
        <f>E138*D138</f>
        <v>505067.2</v>
      </c>
      <c r="G138" s="773">
        <f>F138/F158</f>
        <v>2.4173062121715947E-3</v>
      </c>
    </row>
    <row r="139" spans="1:7" s="459" customFormat="1" ht="16.5" customHeight="1" x14ac:dyDescent="0.2">
      <c r="A139" s="709"/>
      <c r="B139" s="733"/>
      <c r="C139" s="761"/>
      <c r="D139" s="718"/>
      <c r="E139" s="721"/>
      <c r="F139" s="724"/>
      <c r="G139" s="706"/>
    </row>
    <row r="140" spans="1:7" s="459" customFormat="1" ht="17.25" customHeight="1" x14ac:dyDescent="0.2">
      <c r="A140" s="710"/>
      <c r="B140" s="759"/>
      <c r="C140" s="762"/>
      <c r="D140" s="780"/>
      <c r="E140" s="770"/>
      <c r="F140" s="772"/>
      <c r="G140" s="774"/>
    </row>
    <row r="141" spans="1:7" s="459" customFormat="1" ht="10.5" customHeight="1" x14ac:dyDescent="0.2">
      <c r="A141" s="708">
        <v>12.7</v>
      </c>
      <c r="B141" s="758" t="s">
        <v>12558</v>
      </c>
      <c r="C141" s="760" t="s">
        <v>78</v>
      </c>
      <c r="D141" s="779">
        <v>365</v>
      </c>
      <c r="E141" s="720">
        <f>EDIFICACION!F81</f>
        <v>7007</v>
      </c>
      <c r="F141" s="771">
        <f>E141*D141</f>
        <v>2557555</v>
      </c>
      <c r="G141" s="773">
        <f>F141/F158</f>
        <v>1.2240734677426137E-2</v>
      </c>
    </row>
    <row r="142" spans="1:7" s="459" customFormat="1" ht="18" customHeight="1" x14ac:dyDescent="0.2">
      <c r="A142" s="709"/>
      <c r="B142" s="733"/>
      <c r="C142" s="761"/>
      <c r="D142" s="718"/>
      <c r="E142" s="721"/>
      <c r="F142" s="724"/>
      <c r="G142" s="706"/>
    </row>
    <row r="143" spans="1:7" s="459" customFormat="1" ht="9.75" customHeight="1" x14ac:dyDescent="0.2">
      <c r="A143" s="710"/>
      <c r="B143" s="759"/>
      <c r="C143" s="762"/>
      <c r="D143" s="719"/>
      <c r="E143" s="770"/>
      <c r="F143" s="725"/>
      <c r="G143" s="707"/>
    </row>
    <row r="144" spans="1:7" ht="15" customHeight="1" x14ac:dyDescent="0.2">
      <c r="A144" s="523"/>
      <c r="B144" s="524"/>
      <c r="C144" s="525"/>
      <c r="D144" s="526"/>
      <c r="E144" s="499" t="s">
        <v>2462</v>
      </c>
      <c r="F144" s="500">
        <f>SUM(F123:F143)</f>
        <v>5686752.6600596793</v>
      </c>
      <c r="G144" s="520">
        <f>F144/F158</f>
        <v>2.7217412915044974E-2</v>
      </c>
    </row>
    <row r="145" spans="1:7" ht="15" customHeight="1" x14ac:dyDescent="0.2">
      <c r="A145" s="527"/>
      <c r="B145" s="528"/>
      <c r="C145" s="529"/>
      <c r="D145" s="530"/>
      <c r="E145" s="531"/>
      <c r="F145" s="532"/>
      <c r="G145" s="533"/>
    </row>
    <row r="146" spans="1:7" ht="18.75" customHeight="1" x14ac:dyDescent="0.2">
      <c r="A146" s="501"/>
      <c r="B146" s="502" t="s">
        <v>12612</v>
      </c>
      <c r="C146" s="503"/>
      <c r="D146" s="504"/>
      <c r="E146" s="505"/>
      <c r="F146" s="506">
        <f>F84+F93+F99+F105+F114+F120+F144</f>
        <v>61690485.800840199</v>
      </c>
      <c r="G146" s="520">
        <f>F146/F158</f>
        <v>0.29525733319893782</v>
      </c>
    </row>
    <row r="147" spans="1:7" ht="18.75" customHeight="1" x14ac:dyDescent="0.2">
      <c r="A147" s="501"/>
      <c r="B147" s="604"/>
      <c r="C147" s="605"/>
      <c r="D147" s="597"/>
      <c r="E147" s="606"/>
      <c r="F147" s="599"/>
      <c r="G147" s="618"/>
    </row>
    <row r="148" spans="1:7" ht="18.75" customHeight="1" x14ac:dyDescent="0.2">
      <c r="A148" s="501"/>
      <c r="B148" s="502" t="s">
        <v>12613</v>
      </c>
      <c r="C148" s="503"/>
      <c r="D148" s="504"/>
      <c r="E148" s="505"/>
      <c r="F148" s="506">
        <f>F73+F146</f>
        <v>160721562.21375391</v>
      </c>
      <c r="G148" s="520">
        <f>F148/F158</f>
        <v>0.76923076923076916</v>
      </c>
    </row>
    <row r="149" spans="1:7" x14ac:dyDescent="0.2">
      <c r="A149" s="501"/>
      <c r="B149" s="507"/>
      <c r="C149" s="508"/>
      <c r="D149" s="509"/>
      <c r="E149" s="510"/>
      <c r="F149" s="511"/>
      <c r="G149" s="512"/>
    </row>
    <row r="150" spans="1:7" x14ac:dyDescent="0.2">
      <c r="A150" s="501"/>
      <c r="B150" s="513" t="s">
        <v>2468</v>
      </c>
      <c r="C150" s="790">
        <v>0.24</v>
      </c>
      <c r="D150" s="791"/>
      <c r="E150" s="792"/>
      <c r="F150" s="500">
        <f>F148*0.24</f>
        <v>38573174.931300938</v>
      </c>
      <c r="G150" s="520">
        <f>F150/F158</f>
        <v>0.1846153846153846</v>
      </c>
    </row>
    <row r="151" spans="1:7" x14ac:dyDescent="0.2">
      <c r="A151" s="501"/>
      <c r="B151" s="513" t="s">
        <v>2469</v>
      </c>
      <c r="C151" s="790">
        <v>0.01</v>
      </c>
      <c r="D151" s="791"/>
      <c r="E151" s="792"/>
      <c r="F151" s="500">
        <f>F148*0.01</f>
        <v>1607215.6221375391</v>
      </c>
      <c r="G151" s="520">
        <f>F151/F158</f>
        <v>7.6923076923076919E-3</v>
      </c>
    </row>
    <row r="152" spans="1:7" x14ac:dyDescent="0.2">
      <c r="A152" s="501"/>
      <c r="B152" s="513" t="s">
        <v>2470</v>
      </c>
      <c r="C152" s="790">
        <v>0.05</v>
      </c>
      <c r="D152" s="791"/>
      <c r="E152" s="792"/>
      <c r="F152" s="500">
        <f>F148*0.05</f>
        <v>8036078.1106876954</v>
      </c>
      <c r="G152" s="520">
        <f>F152/F158</f>
        <v>3.8461538461538457E-2</v>
      </c>
    </row>
    <row r="153" spans="1:7" x14ac:dyDescent="0.2">
      <c r="A153" s="501"/>
      <c r="B153" s="507"/>
      <c r="C153" s="508"/>
      <c r="D153" s="509"/>
      <c r="E153" s="510"/>
      <c r="F153" s="511"/>
      <c r="G153" s="512"/>
    </row>
    <row r="154" spans="1:7" x14ac:dyDescent="0.2">
      <c r="A154" s="501"/>
      <c r="B154" s="755" t="s">
        <v>2474</v>
      </c>
      <c r="C154" s="756"/>
      <c r="D154" s="756"/>
      <c r="E154" s="757"/>
      <c r="F154" s="500">
        <f>F150+F151+F152</f>
        <v>48216468.664126173</v>
      </c>
      <c r="G154" s="520">
        <f>F154/F158</f>
        <v>0.23076923076923075</v>
      </c>
    </row>
    <row r="155" spans="1:7" x14ac:dyDescent="0.2">
      <c r="A155" s="501"/>
      <c r="B155" s="514"/>
      <c r="C155" s="508"/>
      <c r="D155" s="509"/>
      <c r="E155" s="510"/>
      <c r="F155" s="515"/>
      <c r="G155" s="516"/>
    </row>
    <row r="156" spans="1:7" ht="12.75" customHeight="1" x14ac:dyDescent="0.2">
      <c r="A156" s="501"/>
      <c r="B156" s="755" t="s">
        <v>2475</v>
      </c>
      <c r="C156" s="756"/>
      <c r="D156" s="756"/>
      <c r="E156" s="757"/>
      <c r="F156" s="500">
        <f>F148+F154</f>
        <v>208938030.8778801</v>
      </c>
      <c r="G156" s="520">
        <f>F156/F158</f>
        <v>1</v>
      </c>
    </row>
    <row r="157" spans="1:7" ht="12.75" customHeight="1" x14ac:dyDescent="0.2">
      <c r="A157" s="501"/>
      <c r="B157" s="514"/>
      <c r="C157" s="508"/>
      <c r="D157" s="509"/>
      <c r="E157" s="510"/>
      <c r="F157" s="515"/>
      <c r="G157" s="516"/>
    </row>
    <row r="158" spans="1:7" ht="19.5" customHeight="1" x14ac:dyDescent="0.2">
      <c r="A158" s="501"/>
      <c r="B158" s="517" t="s">
        <v>2476</v>
      </c>
      <c r="C158" s="518"/>
      <c r="D158" s="518"/>
      <c r="E158" s="519"/>
      <c r="F158" s="500">
        <f>F156</f>
        <v>208938030.8778801</v>
      </c>
      <c r="G158" s="520">
        <f>F158/F158</f>
        <v>1</v>
      </c>
    </row>
    <row r="159" spans="1:7" ht="12.75" customHeight="1" x14ac:dyDescent="0.2">
      <c r="B159" s="766"/>
      <c r="C159" s="766"/>
      <c r="D159" s="766"/>
      <c r="E159" s="766"/>
      <c r="F159" s="766"/>
      <c r="G159" s="767"/>
    </row>
    <row r="160" spans="1:7" ht="26.25" customHeight="1" x14ac:dyDescent="0.2">
      <c r="B160" s="763" t="s">
        <v>12610</v>
      </c>
      <c r="C160" s="764"/>
      <c r="D160" s="764"/>
      <c r="E160" s="764"/>
      <c r="F160" s="764"/>
      <c r="G160" s="765"/>
    </row>
    <row r="161" spans="1:7" x14ac:dyDescent="0.2">
      <c r="A161" s="443"/>
      <c r="B161" s="146"/>
      <c r="C161" s="347"/>
      <c r="D161" s="457"/>
      <c r="E161" s="321"/>
      <c r="F161" s="221"/>
      <c r="G161" s="484"/>
    </row>
    <row r="162" spans="1:7" x14ac:dyDescent="0.2">
      <c r="A162" s="443"/>
      <c r="B162" s="146"/>
      <c r="C162" s="347"/>
      <c r="D162" s="457"/>
      <c r="E162" s="321"/>
      <c r="F162" s="221"/>
      <c r="G162" s="484"/>
    </row>
    <row r="163" spans="1:7" x14ac:dyDescent="0.2">
      <c r="A163" s="443"/>
      <c r="B163" s="146"/>
      <c r="C163" s="347"/>
      <c r="D163" s="457"/>
      <c r="E163" s="321"/>
      <c r="F163" s="490"/>
      <c r="G163" s="484"/>
    </row>
    <row r="164" spans="1:7" x14ac:dyDescent="0.2">
      <c r="A164" s="443"/>
      <c r="B164" s="146"/>
      <c r="C164" s="347"/>
      <c r="D164" s="457"/>
      <c r="E164" s="321"/>
      <c r="F164" s="489"/>
      <c r="G164" s="542"/>
    </row>
    <row r="165" spans="1:7" ht="12.75" customHeight="1" x14ac:dyDescent="0.2">
      <c r="A165" s="818" t="s">
        <v>2533</v>
      </c>
      <c r="B165" s="818"/>
      <c r="C165" s="479"/>
      <c r="D165" s="457"/>
      <c r="E165" s="821" t="s">
        <v>12609</v>
      </c>
      <c r="F165" s="821"/>
      <c r="G165" s="821"/>
    </row>
    <row r="166" spans="1:7" x14ac:dyDescent="0.2">
      <c r="A166" s="819" t="s">
        <v>2531</v>
      </c>
      <c r="B166" s="819"/>
      <c r="C166" s="479"/>
      <c r="D166" s="457"/>
      <c r="E166" s="817" t="s">
        <v>2532</v>
      </c>
      <c r="F166" s="817"/>
      <c r="G166" s="817"/>
    </row>
    <row r="167" spans="1:7" x14ac:dyDescent="0.2">
      <c r="A167" s="443"/>
      <c r="B167" s="480"/>
      <c r="C167" s="479"/>
      <c r="D167" s="481"/>
      <c r="E167" s="482"/>
      <c r="F167" s="482"/>
      <c r="G167" s="484"/>
    </row>
    <row r="168" spans="1:7" x14ac:dyDescent="0.2">
      <c r="A168" s="443"/>
      <c r="B168" s="146"/>
      <c r="C168" s="347"/>
      <c r="D168" s="457"/>
      <c r="E168" s="321"/>
      <c r="F168" s="221"/>
      <c r="G168" s="484"/>
    </row>
    <row r="169" spans="1:7" x14ac:dyDescent="0.2">
      <c r="A169" s="820" t="s">
        <v>12559</v>
      </c>
      <c r="B169" s="820"/>
      <c r="C169" s="347"/>
      <c r="D169" s="457"/>
      <c r="E169" s="321"/>
      <c r="F169" s="221"/>
      <c r="G169" s="484"/>
    </row>
  </sheetData>
  <sheetProtection formatCells="0" formatColumns="0" formatRows="0" insertColumns="0" insertRows="0" insertHyperlinks="0" deleteColumns="0" deleteRows="0" sort="0" autoFilter="0" pivotTables="0"/>
  <mergeCells count="261">
    <mergeCell ref="D29:D31"/>
    <mergeCell ref="E29:E31"/>
    <mergeCell ref="F29:F31"/>
    <mergeCell ref="G29:G31"/>
    <mergeCell ref="A166:B166"/>
    <mergeCell ref="A169:B169"/>
    <mergeCell ref="A141:A143"/>
    <mergeCell ref="B141:B143"/>
    <mergeCell ref="C141:C143"/>
    <mergeCell ref="D141:D143"/>
    <mergeCell ref="A126:A128"/>
    <mergeCell ref="B126:B128"/>
    <mergeCell ref="C150:E150"/>
    <mergeCell ref="E165:G165"/>
    <mergeCell ref="E126:E128"/>
    <mergeCell ref="A165:B165"/>
    <mergeCell ref="D138:D140"/>
    <mergeCell ref="C126:C128"/>
    <mergeCell ref="D126:D128"/>
    <mergeCell ref="B44:B46"/>
    <mergeCell ref="A44:A46"/>
    <mergeCell ref="A29:A31"/>
    <mergeCell ref="B29:B31"/>
    <mergeCell ref="E44:E46"/>
    <mergeCell ref="F44:F46"/>
    <mergeCell ref="D44:D46"/>
    <mergeCell ref="C44:C46"/>
    <mergeCell ref="C29:C31"/>
    <mergeCell ref="F87:F89"/>
    <mergeCell ref="E166:G166"/>
    <mergeCell ref="F50:F52"/>
    <mergeCell ref="G50:G52"/>
    <mergeCell ref="E138:E140"/>
    <mergeCell ref="F138:F140"/>
    <mergeCell ref="E141:E143"/>
    <mergeCell ref="F65:F67"/>
    <mergeCell ref="F126:F128"/>
    <mergeCell ref="G126:G128"/>
    <mergeCell ref="F141:F143"/>
    <mergeCell ref="G141:G143"/>
    <mergeCell ref="G138:G140"/>
    <mergeCell ref="G132:G134"/>
    <mergeCell ref="E50:E52"/>
    <mergeCell ref="F17:F19"/>
    <mergeCell ref="G17:G19"/>
    <mergeCell ref="G20:G22"/>
    <mergeCell ref="D26:D28"/>
    <mergeCell ref="C26:C28"/>
    <mergeCell ref="F26:F28"/>
    <mergeCell ref="G26:G28"/>
    <mergeCell ref="A59:A61"/>
    <mergeCell ref="B59:B61"/>
    <mergeCell ref="C59:C61"/>
    <mergeCell ref="A50:A52"/>
    <mergeCell ref="B50:B52"/>
    <mergeCell ref="C50:C52"/>
    <mergeCell ref="D50:D52"/>
    <mergeCell ref="D59:D61"/>
    <mergeCell ref="A17:A19"/>
    <mergeCell ref="B17:B19"/>
    <mergeCell ref="C17:C19"/>
    <mergeCell ref="D17:D19"/>
    <mergeCell ref="E17:E19"/>
    <mergeCell ref="G5:G8"/>
    <mergeCell ref="F5:F8"/>
    <mergeCell ref="E5:E8"/>
    <mergeCell ref="B1:F1"/>
    <mergeCell ref="B2:F2"/>
    <mergeCell ref="D5:D8"/>
    <mergeCell ref="C5:C8"/>
    <mergeCell ref="B5:B8"/>
    <mergeCell ref="A3:G3"/>
    <mergeCell ref="A10:A12"/>
    <mergeCell ref="B10:B12"/>
    <mergeCell ref="C10:C12"/>
    <mergeCell ref="A4:G4"/>
    <mergeCell ref="B9:G9"/>
    <mergeCell ref="A5:A8"/>
    <mergeCell ref="C151:E151"/>
    <mergeCell ref="C152:E152"/>
    <mergeCell ref="B154:E154"/>
    <mergeCell ref="D10:D12"/>
    <mergeCell ref="E10:E12"/>
    <mergeCell ref="F10:F12"/>
    <mergeCell ref="G10:G12"/>
    <mergeCell ref="B95:G95"/>
    <mergeCell ref="A20:A22"/>
    <mergeCell ref="B20:B22"/>
    <mergeCell ref="C20:C22"/>
    <mergeCell ref="D20:D22"/>
    <mergeCell ref="E20:E22"/>
    <mergeCell ref="B49:G49"/>
    <mergeCell ref="B55:G55"/>
    <mergeCell ref="B16:G16"/>
    <mergeCell ref="B25:G25"/>
    <mergeCell ref="F20:F22"/>
    <mergeCell ref="G65:G67"/>
    <mergeCell ref="A68:A70"/>
    <mergeCell ref="B68:B70"/>
    <mergeCell ref="A26:A28"/>
    <mergeCell ref="B26:B28"/>
    <mergeCell ref="A56:A58"/>
    <mergeCell ref="B56:B58"/>
    <mergeCell ref="C56:C58"/>
    <mergeCell ref="D56:D58"/>
    <mergeCell ref="E56:E58"/>
    <mergeCell ref="F56:F58"/>
    <mergeCell ref="G56:G58"/>
    <mergeCell ref="A65:A67"/>
    <mergeCell ref="E26:E28"/>
    <mergeCell ref="G87:G89"/>
    <mergeCell ref="G81:G83"/>
    <mergeCell ref="A90:A92"/>
    <mergeCell ref="B90:B92"/>
    <mergeCell ref="C90:C92"/>
    <mergeCell ref="D90:D92"/>
    <mergeCell ref="E90:E92"/>
    <mergeCell ref="F90:F92"/>
    <mergeCell ref="G90:G92"/>
    <mergeCell ref="A96:A98"/>
    <mergeCell ref="B96:B98"/>
    <mergeCell ref="C96:C98"/>
    <mergeCell ref="D96:D98"/>
    <mergeCell ref="E96:E98"/>
    <mergeCell ref="F96:F98"/>
    <mergeCell ref="G96:G98"/>
    <mergeCell ref="A108:A110"/>
    <mergeCell ref="A102:A104"/>
    <mergeCell ref="B102:B104"/>
    <mergeCell ref="C102:C104"/>
    <mergeCell ref="D102:D104"/>
    <mergeCell ref="E102:E104"/>
    <mergeCell ref="F102:F104"/>
    <mergeCell ref="G102:G104"/>
    <mergeCell ref="B108:B110"/>
    <mergeCell ref="C108:C110"/>
    <mergeCell ref="D108:D110"/>
    <mergeCell ref="E108:E110"/>
    <mergeCell ref="F108:F110"/>
    <mergeCell ref="A132:A134"/>
    <mergeCell ref="B132:B134"/>
    <mergeCell ref="C132:C134"/>
    <mergeCell ref="D132:D134"/>
    <mergeCell ref="E132:E134"/>
    <mergeCell ref="F132:F134"/>
    <mergeCell ref="A129:A131"/>
    <mergeCell ref="B129:B131"/>
    <mergeCell ref="A123:A125"/>
    <mergeCell ref="C129:C131"/>
    <mergeCell ref="D129:D131"/>
    <mergeCell ref="E129:E131"/>
    <mergeCell ref="A111:A113"/>
    <mergeCell ref="B111:B113"/>
    <mergeCell ref="C111:C113"/>
    <mergeCell ref="D111:D113"/>
    <mergeCell ref="E111:E113"/>
    <mergeCell ref="F111:F113"/>
    <mergeCell ref="G111:G113"/>
    <mergeCell ref="G108:G110"/>
    <mergeCell ref="A135:A137"/>
    <mergeCell ref="B135:B137"/>
    <mergeCell ref="C135:C137"/>
    <mergeCell ref="D135:D137"/>
    <mergeCell ref="E135:E137"/>
    <mergeCell ref="F135:F137"/>
    <mergeCell ref="G135:G137"/>
    <mergeCell ref="A117:A119"/>
    <mergeCell ref="B117:B119"/>
    <mergeCell ref="C117:C119"/>
    <mergeCell ref="D117:D119"/>
    <mergeCell ref="E117:E119"/>
    <mergeCell ref="F117:F119"/>
    <mergeCell ref="G117:G119"/>
    <mergeCell ref="B123:B125"/>
    <mergeCell ref="C123:C125"/>
    <mergeCell ref="D123:D125"/>
    <mergeCell ref="E123:E125"/>
    <mergeCell ref="F129:F131"/>
    <mergeCell ref="G129:G131"/>
    <mergeCell ref="F123:F125"/>
    <mergeCell ref="G123:G125"/>
    <mergeCell ref="B156:E156"/>
    <mergeCell ref="A138:A140"/>
    <mergeCell ref="B138:B140"/>
    <mergeCell ref="C138:C140"/>
    <mergeCell ref="B160:G160"/>
    <mergeCell ref="B159:G159"/>
    <mergeCell ref="A87:A89"/>
    <mergeCell ref="B87:B89"/>
    <mergeCell ref="C87:C89"/>
    <mergeCell ref="E59:E61"/>
    <mergeCell ref="F59:F61"/>
    <mergeCell ref="G59:G61"/>
    <mergeCell ref="A62:A64"/>
    <mergeCell ref="B62:B64"/>
    <mergeCell ref="C62:C64"/>
    <mergeCell ref="D62:D64"/>
    <mergeCell ref="E62:E64"/>
    <mergeCell ref="F62:F64"/>
    <mergeCell ref="G62:G64"/>
    <mergeCell ref="C68:C70"/>
    <mergeCell ref="D68:D70"/>
    <mergeCell ref="E68:E70"/>
    <mergeCell ref="F68:F70"/>
    <mergeCell ref="B65:B67"/>
    <mergeCell ref="C65:C67"/>
    <mergeCell ref="D65:D67"/>
    <mergeCell ref="E65:E67"/>
    <mergeCell ref="A81:A83"/>
    <mergeCell ref="B81:B83"/>
    <mergeCell ref="C81:C83"/>
    <mergeCell ref="D81:D83"/>
    <mergeCell ref="E81:E83"/>
    <mergeCell ref="F81:F83"/>
    <mergeCell ref="B80:G80"/>
    <mergeCell ref="B86:G86"/>
    <mergeCell ref="G68:G70"/>
    <mergeCell ref="D87:D89"/>
    <mergeCell ref="E87:E89"/>
    <mergeCell ref="F41:F43"/>
    <mergeCell ref="G41:G43"/>
    <mergeCell ref="F76:F79"/>
    <mergeCell ref="G76:G79"/>
    <mergeCell ref="B101:G101"/>
    <mergeCell ref="G44:G46"/>
    <mergeCell ref="A32:A34"/>
    <mergeCell ref="B32:B34"/>
    <mergeCell ref="C32:C34"/>
    <mergeCell ref="D32:D34"/>
    <mergeCell ref="E32:E34"/>
    <mergeCell ref="F32:F34"/>
    <mergeCell ref="G32:G34"/>
    <mergeCell ref="A35:A37"/>
    <mergeCell ref="B35:B37"/>
    <mergeCell ref="C35:C37"/>
    <mergeCell ref="D35:D37"/>
    <mergeCell ref="E35:E37"/>
    <mergeCell ref="F35:F37"/>
    <mergeCell ref="G35:G37"/>
    <mergeCell ref="A38:A40"/>
    <mergeCell ref="B38:B40"/>
    <mergeCell ref="C38:C40"/>
    <mergeCell ref="D38:D40"/>
    <mergeCell ref="E38:E40"/>
    <mergeCell ref="F38:F40"/>
    <mergeCell ref="G38:G40"/>
    <mergeCell ref="A41:A43"/>
    <mergeCell ref="B41:B43"/>
    <mergeCell ref="C41:C43"/>
    <mergeCell ref="D41:D43"/>
    <mergeCell ref="E41:E43"/>
    <mergeCell ref="B107:G107"/>
    <mergeCell ref="B105:D105"/>
    <mergeCell ref="B116:G116"/>
    <mergeCell ref="B122:G122"/>
    <mergeCell ref="A75:G75"/>
    <mergeCell ref="A76:A79"/>
    <mergeCell ref="B76:B79"/>
    <mergeCell ref="C76:C79"/>
    <mergeCell ref="D76:D79"/>
    <mergeCell ref="E76:E79"/>
  </mergeCells>
  <phoneticPr fontId="5" type="noConversion"/>
  <printOptions horizontalCentered="1"/>
  <pageMargins left="0.39370078740157483" right="1.5748031496062993" top="0.59055118110236227" bottom="0.59055118110236227" header="0" footer="0.39370078740157483"/>
  <pageSetup paperSize="5" scale="50" orientation="landscape" errors="NA" r:id="rId1"/>
  <headerFooter alignWithMargins="0">
    <oddFooter>&amp;R&amp;P/&amp;N</oddFooter>
  </headerFooter>
  <rowBreaks count="3" manualBreakCount="3">
    <brk id="48" max="6" man="1"/>
    <brk id="74" max="6" man="1"/>
    <brk id="94" max="6" man="1"/>
  </rowBreaks>
  <ignoredErrors>
    <ignoredError sqref="G32" formula="1"/>
  </ignoredError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rgb="FFFF0000"/>
  </sheetPr>
  <dimension ref="A1:AK181"/>
  <sheetViews>
    <sheetView view="pageBreakPreview" zoomScale="70" zoomScaleNormal="90" zoomScaleSheetLayoutView="70" workbookViewId="0">
      <selection activeCell="B112" sqref="B112"/>
    </sheetView>
  </sheetViews>
  <sheetFormatPr baseColWidth="10" defaultColWidth="11.42578125" defaultRowHeight="12.75" x14ac:dyDescent="0.2"/>
  <cols>
    <col min="1" max="1" width="12.140625" style="456" customWidth="1"/>
    <col min="2" max="2" width="70.7109375" style="312" customWidth="1"/>
    <col min="3" max="3" width="9" style="17" customWidth="1"/>
    <col min="4" max="4" width="13.7109375" style="3" customWidth="1"/>
    <col min="5" max="5" width="17.42578125" style="220" customWidth="1"/>
    <col min="6" max="6" width="20.7109375" style="220" customWidth="1"/>
    <col min="7" max="7" width="14.7109375" style="2" hidden="1" customWidth="1"/>
    <col min="8" max="8" width="11" style="2" hidden="1" customWidth="1"/>
    <col min="9" max="9" width="12.28515625" style="2" hidden="1" customWidth="1"/>
    <col min="10" max="10" width="13.5703125" style="218" hidden="1" customWidth="1"/>
    <col min="11" max="11" width="17.42578125" style="218" hidden="1" customWidth="1"/>
    <col min="12" max="12" width="14.5703125" style="218" hidden="1" customWidth="1"/>
    <col min="13" max="13" width="13.28515625" style="3" hidden="1" customWidth="1"/>
    <col min="14" max="14" width="15.7109375" style="3" hidden="1" customWidth="1"/>
    <col min="15" max="15" width="66.42578125" style="59" hidden="1" customWidth="1"/>
    <col min="16" max="16" width="17.28515625" style="59" hidden="1" customWidth="1"/>
    <col min="17" max="17" width="19.42578125" style="59" hidden="1" customWidth="1"/>
    <col min="18" max="18" width="15.28515625" style="59" hidden="1" customWidth="1"/>
    <col min="19" max="19" width="16.7109375" style="3" hidden="1" customWidth="1"/>
    <col min="20" max="20" width="16.28515625" style="3" hidden="1" customWidth="1"/>
    <col min="21" max="22" width="0" style="3" hidden="1" customWidth="1"/>
    <col min="23" max="23" width="15.5703125" style="3" bestFit="1" customWidth="1"/>
    <col min="24" max="24" width="17.140625" style="3" customWidth="1"/>
    <col min="25" max="27" width="11.42578125" style="3"/>
    <col min="28" max="28" width="11.42578125" style="3" customWidth="1"/>
    <col min="29" max="30" width="11.42578125" style="3" hidden="1" customWidth="1"/>
    <col min="31" max="31" width="28.7109375" style="3" hidden="1" customWidth="1"/>
    <col min="32" max="37" width="11.42578125" style="3" hidden="1" customWidth="1"/>
    <col min="38" max="39" width="0" style="3" hidden="1" customWidth="1"/>
    <col min="40" max="16384" width="11.42578125" style="3"/>
  </cols>
  <sheetData>
    <row r="1" spans="1:23" s="216" customFormat="1" ht="28.5" customHeight="1" x14ac:dyDescent="0.2">
      <c r="A1" s="829" t="s">
        <v>2456</v>
      </c>
      <c r="B1" s="830"/>
      <c r="C1" s="830"/>
      <c r="D1" s="830"/>
      <c r="E1" s="830"/>
      <c r="F1" s="831"/>
      <c r="O1" s="217"/>
      <c r="P1" s="217"/>
      <c r="Q1" s="217"/>
      <c r="R1" s="217"/>
      <c r="W1"/>
    </row>
    <row r="2" spans="1:23" s="216" customFormat="1" ht="21.6" customHeight="1" x14ac:dyDescent="0.2">
      <c r="A2" s="823" t="s">
        <v>2574</v>
      </c>
      <c r="B2" s="824"/>
      <c r="C2" s="824"/>
      <c r="D2" s="824"/>
      <c r="E2" s="824"/>
      <c r="F2" s="825"/>
      <c r="O2" s="217"/>
      <c r="P2" s="217"/>
      <c r="Q2" s="217"/>
      <c r="R2" s="217"/>
    </row>
    <row r="3" spans="1:23" s="216" customFormat="1" ht="31.5" customHeight="1" x14ac:dyDescent="0.2">
      <c r="A3" s="544"/>
      <c r="B3" s="832" t="s">
        <v>2576</v>
      </c>
      <c r="C3" s="832"/>
      <c r="D3" s="832"/>
      <c r="E3" s="832"/>
      <c r="F3" s="543"/>
      <c r="O3" s="217"/>
      <c r="P3" s="217"/>
      <c r="Q3" s="217"/>
      <c r="R3" s="217"/>
      <c r="W3"/>
    </row>
    <row r="4" spans="1:23" ht="24" customHeight="1" x14ac:dyDescent="0.2">
      <c r="A4" s="826" t="s">
        <v>12566</v>
      </c>
      <c r="B4" s="827"/>
      <c r="C4" s="827"/>
      <c r="D4" s="827"/>
      <c r="E4" s="827"/>
      <c r="F4" s="828"/>
      <c r="G4" s="3"/>
      <c r="H4" s="3"/>
      <c r="I4" s="3"/>
      <c r="J4" s="3"/>
      <c r="K4" s="3"/>
      <c r="L4" s="3"/>
    </row>
    <row r="5" spans="1:23" ht="19.899999999999999" customHeight="1" x14ac:dyDescent="0.2">
      <c r="A5" s="441" t="s">
        <v>138</v>
      </c>
      <c r="B5" s="74" t="s">
        <v>139</v>
      </c>
      <c r="C5" s="72" t="s">
        <v>2406</v>
      </c>
      <c r="D5" s="75" t="s">
        <v>2399</v>
      </c>
      <c r="E5" s="76" t="s">
        <v>355</v>
      </c>
      <c r="F5" s="73" t="s">
        <v>165</v>
      </c>
    </row>
    <row r="6" spans="1:23" ht="27.75" customHeight="1" x14ac:dyDescent="0.2">
      <c r="A6" s="565" t="s">
        <v>261</v>
      </c>
      <c r="B6" s="566" t="s">
        <v>2387</v>
      </c>
      <c r="C6" s="567"/>
      <c r="D6" s="568"/>
      <c r="E6" s="569"/>
      <c r="F6" s="569"/>
      <c r="G6" s="219"/>
    </row>
    <row r="7" spans="1:23" ht="44.25" customHeight="1" x14ac:dyDescent="0.2">
      <c r="A7" s="619" t="s">
        <v>12574</v>
      </c>
      <c r="B7" s="445" t="s">
        <v>12517</v>
      </c>
      <c r="C7" s="446" t="s">
        <v>16</v>
      </c>
      <c r="D7" s="447"/>
      <c r="E7" s="448"/>
      <c r="F7" s="449">
        <f>ROUND(SUM(F8:F15),0)</f>
        <v>1253258</v>
      </c>
      <c r="G7" s="491"/>
    </row>
    <row r="8" spans="1:23" ht="19.899999999999999" customHeight="1" x14ac:dyDescent="0.2">
      <c r="A8" s="620"/>
      <c r="B8" s="453" t="s">
        <v>12562</v>
      </c>
      <c r="C8" s="450" t="s">
        <v>16</v>
      </c>
      <c r="D8" s="621">
        <v>1</v>
      </c>
      <c r="E8" s="451">
        <v>1039400</v>
      </c>
      <c r="F8" s="451">
        <f>+E8*D8</f>
        <v>1039400</v>
      </c>
      <c r="G8" s="491"/>
    </row>
    <row r="9" spans="1:23" ht="19.899999999999999" customHeight="1" x14ac:dyDescent="0.2">
      <c r="A9" s="620"/>
      <c r="B9" s="453" t="s">
        <v>12560</v>
      </c>
      <c r="C9" s="450" t="s">
        <v>16</v>
      </c>
      <c r="D9" s="621">
        <v>2</v>
      </c>
      <c r="E9" s="451">
        <v>10900</v>
      </c>
      <c r="F9" s="451">
        <f>+E9*D9</f>
        <v>21800</v>
      </c>
      <c r="G9" s="491"/>
    </row>
    <row r="10" spans="1:23" ht="19.899999999999999" customHeight="1" x14ac:dyDescent="0.2">
      <c r="A10" s="620"/>
      <c r="B10" s="453" t="s">
        <v>71</v>
      </c>
      <c r="C10" s="450" t="s">
        <v>16</v>
      </c>
      <c r="D10" s="621">
        <v>4</v>
      </c>
      <c r="E10" s="451">
        <v>1398</v>
      </c>
      <c r="F10" s="451">
        <f>+E10*D10</f>
        <v>5592</v>
      </c>
      <c r="G10" s="491"/>
    </row>
    <row r="11" spans="1:23" ht="19.899999999999999" customHeight="1" x14ac:dyDescent="0.2">
      <c r="A11" s="620"/>
      <c r="B11" s="453" t="s">
        <v>12561</v>
      </c>
      <c r="C11" s="450" t="s">
        <v>12</v>
      </c>
      <c r="D11" s="621">
        <v>1</v>
      </c>
      <c r="E11" s="451">
        <v>5985.33</v>
      </c>
      <c r="F11" s="451">
        <f>+D11*E11</f>
        <v>5985.33</v>
      </c>
      <c r="G11" s="491"/>
    </row>
    <row r="12" spans="1:23" ht="19.899999999999999" customHeight="1" x14ac:dyDescent="0.2">
      <c r="A12" s="620"/>
      <c r="B12" s="453" t="s">
        <v>149</v>
      </c>
      <c r="C12" s="450" t="s">
        <v>44</v>
      </c>
      <c r="D12" s="621">
        <v>0.04</v>
      </c>
      <c r="E12" s="451">
        <f>SUM(F11)</f>
        <v>5985.33</v>
      </c>
      <c r="F12" s="451">
        <f>+D12*E12</f>
        <v>239.41319999999999</v>
      </c>
      <c r="G12" s="491"/>
    </row>
    <row r="13" spans="1:23" ht="19.899999999999999" customHeight="1" x14ac:dyDescent="0.2">
      <c r="A13" s="620"/>
      <c r="B13" s="453" t="s">
        <v>85</v>
      </c>
      <c r="C13" s="450" t="s">
        <v>44</v>
      </c>
      <c r="D13" s="621">
        <v>0.03</v>
      </c>
      <c r="E13" s="451">
        <f>SUM(F8:F12)</f>
        <v>1073016.7432000001</v>
      </c>
      <c r="F13" s="451">
        <f>+D13*E13</f>
        <v>32190.502296000002</v>
      </c>
      <c r="G13" s="491"/>
    </row>
    <row r="14" spans="1:23" ht="19.899999999999999" customHeight="1" x14ac:dyDescent="0.2">
      <c r="A14" s="620"/>
      <c r="B14" s="453" t="s">
        <v>4</v>
      </c>
      <c r="C14" s="450" t="s">
        <v>161</v>
      </c>
      <c r="D14" s="621">
        <v>0.03</v>
      </c>
      <c r="E14" s="451">
        <f>+F15</f>
        <v>143738.63897091782</v>
      </c>
      <c r="F14" s="451">
        <f>(D14*E14)</f>
        <v>4312.1591691275344</v>
      </c>
      <c r="G14" s="491"/>
    </row>
    <row r="15" spans="1:23" ht="19.899999999999999" customHeight="1" x14ac:dyDescent="0.2">
      <c r="A15" s="620"/>
      <c r="B15" s="453" t="s">
        <v>26</v>
      </c>
      <c r="C15" s="450" t="s">
        <v>3</v>
      </c>
      <c r="D15" s="621">
        <v>5</v>
      </c>
      <c r="E15" s="451">
        <f>'VALOR CUADRILLAS MO'!D89</f>
        <v>28747.727794183564</v>
      </c>
      <c r="F15" s="451">
        <f>+E15*D15</f>
        <v>143738.63897091782</v>
      </c>
      <c r="G15" s="491"/>
    </row>
    <row r="16" spans="1:23" ht="19.899999999999999" customHeight="1" x14ac:dyDescent="0.2">
      <c r="A16" s="620"/>
      <c r="B16" s="453"/>
      <c r="C16" s="450"/>
      <c r="D16" s="621"/>
      <c r="E16" s="451"/>
      <c r="F16" s="451"/>
      <c r="G16" s="491"/>
    </row>
    <row r="17" spans="1:7" ht="25.5" customHeight="1" x14ac:dyDescent="0.2">
      <c r="A17" s="622" t="s">
        <v>12564</v>
      </c>
      <c r="B17" s="445" t="s">
        <v>12565</v>
      </c>
      <c r="C17" s="446" t="s">
        <v>77</v>
      </c>
      <c r="D17" s="623"/>
      <c r="E17" s="624"/>
      <c r="F17" s="625">
        <f>ROUND(SUM(F18:F24),0)</f>
        <v>15730</v>
      </c>
      <c r="G17" s="491"/>
    </row>
    <row r="18" spans="1:7" ht="19.899999999999999" customHeight="1" x14ac:dyDescent="0.2">
      <c r="A18" s="626"/>
      <c r="B18" s="454" t="s">
        <v>12563</v>
      </c>
      <c r="C18" s="450" t="s">
        <v>40</v>
      </c>
      <c r="D18" s="630">
        <v>0.08</v>
      </c>
      <c r="E18" s="630">
        <v>59900</v>
      </c>
      <c r="F18" s="630">
        <f>+D18*E18</f>
        <v>4792</v>
      </c>
      <c r="G18" s="491"/>
    </row>
    <row r="19" spans="1:7" ht="19.899999999999999" customHeight="1" x14ac:dyDescent="0.2">
      <c r="A19" s="626"/>
      <c r="B19" s="454" t="s">
        <v>67</v>
      </c>
      <c r="C19" s="450" t="s">
        <v>16</v>
      </c>
      <c r="D19" s="630">
        <v>0.12</v>
      </c>
      <c r="E19" s="630">
        <v>1430.0000000000002</v>
      </c>
      <c r="F19" s="630">
        <v>156</v>
      </c>
      <c r="G19" s="491"/>
    </row>
    <row r="20" spans="1:7" ht="19.899999999999999" customHeight="1" x14ac:dyDescent="0.2">
      <c r="A20" s="626"/>
      <c r="B20" s="454" t="s">
        <v>149</v>
      </c>
      <c r="C20" s="450" t="s">
        <v>44</v>
      </c>
      <c r="D20" s="630">
        <v>0.05</v>
      </c>
      <c r="E20" s="631">
        <v>4948</v>
      </c>
      <c r="F20" s="631">
        <f>+D20*E20</f>
        <v>247.4</v>
      </c>
      <c r="G20" s="491"/>
    </row>
    <row r="21" spans="1:7" ht="19.899999999999999" customHeight="1" x14ac:dyDescent="0.2">
      <c r="A21" s="626"/>
      <c r="B21" s="454" t="s">
        <v>85</v>
      </c>
      <c r="C21" s="450" t="s">
        <v>44</v>
      </c>
      <c r="D21" s="630">
        <v>0.03</v>
      </c>
      <c r="E21" s="630">
        <v>5195.3999999999996</v>
      </c>
      <c r="F21" s="630">
        <f>+D21*E21</f>
        <v>155.86199999999999</v>
      </c>
      <c r="G21" s="491"/>
    </row>
    <row r="22" spans="1:7" ht="19.899999999999999" customHeight="1" x14ac:dyDescent="0.2">
      <c r="A22" s="626"/>
      <c r="B22" s="454" t="s">
        <v>13</v>
      </c>
      <c r="C22" s="450" t="s">
        <v>5</v>
      </c>
      <c r="D22" s="630">
        <v>0.5</v>
      </c>
      <c r="E22" s="630">
        <v>1400</v>
      </c>
      <c r="F22" s="630">
        <f>+D22*E22</f>
        <v>700</v>
      </c>
      <c r="G22" s="491"/>
    </row>
    <row r="23" spans="1:7" ht="19.899999999999999" customHeight="1" x14ac:dyDescent="0.2">
      <c r="A23" s="626"/>
      <c r="B23" s="454" t="s">
        <v>4</v>
      </c>
      <c r="C23" s="450" t="s">
        <v>161</v>
      </c>
      <c r="D23" s="630">
        <v>0.03</v>
      </c>
      <c r="E23" s="631">
        <v>9016.3328081757518</v>
      </c>
      <c r="F23" s="631">
        <f>(D23*E23)</f>
        <v>270.48998424527252</v>
      </c>
      <c r="G23" s="491"/>
    </row>
    <row r="24" spans="1:7" ht="19.899999999999999" customHeight="1" x14ac:dyDescent="0.2">
      <c r="A24" s="626"/>
      <c r="B24" s="454" t="s">
        <v>66</v>
      </c>
      <c r="C24" s="450" t="s">
        <v>3</v>
      </c>
      <c r="D24" s="630">
        <v>0.3</v>
      </c>
      <c r="E24" s="630">
        <f>'VALOR CUADRILLAS MO'!D101</f>
        <v>31361.157593654796</v>
      </c>
      <c r="F24" s="630">
        <f>+D24*E24</f>
        <v>9408.3472780964385</v>
      </c>
      <c r="G24" s="491"/>
    </row>
    <row r="25" spans="1:7" ht="19.899999999999999" customHeight="1" x14ac:dyDescent="0.2">
      <c r="A25" s="626"/>
      <c r="B25" s="454"/>
      <c r="C25" s="450"/>
      <c r="D25" s="630"/>
      <c r="E25" s="630"/>
      <c r="F25" s="630"/>
      <c r="G25" s="491"/>
    </row>
    <row r="26" spans="1:7" ht="19.899999999999999" customHeight="1" x14ac:dyDescent="0.2">
      <c r="A26" s="632" t="s">
        <v>12567</v>
      </c>
      <c r="B26" s="633" t="s">
        <v>12522</v>
      </c>
      <c r="C26" s="634" t="s">
        <v>79</v>
      </c>
      <c r="D26" s="635"/>
      <c r="E26" s="624"/>
      <c r="F26" s="625">
        <f>F27+F28</f>
        <v>34993.825014919807</v>
      </c>
      <c r="G26" s="491"/>
    </row>
    <row r="27" spans="1:7" ht="19.899999999999999" customHeight="1" x14ac:dyDescent="0.2">
      <c r="A27" s="636"/>
      <c r="B27" s="637" t="s">
        <v>4</v>
      </c>
      <c r="C27" s="638" t="s">
        <v>161</v>
      </c>
      <c r="D27" s="639">
        <v>0.03</v>
      </c>
      <c r="E27" s="640">
        <v>33974.587393126028</v>
      </c>
      <c r="F27" s="640">
        <f>D27*E27</f>
        <v>1019.2376217937808</v>
      </c>
      <c r="G27" s="491"/>
    </row>
    <row r="28" spans="1:7" ht="19.899999999999999" customHeight="1" x14ac:dyDescent="0.2">
      <c r="A28" s="636"/>
      <c r="B28" s="637" t="s">
        <v>2</v>
      </c>
      <c r="C28" s="638" t="s">
        <v>3</v>
      </c>
      <c r="D28" s="639">
        <v>1.3</v>
      </c>
      <c r="E28" s="640">
        <f>'VALOR CUADRILLAS MO'!D75</f>
        <v>26134.297994712331</v>
      </c>
      <c r="F28" s="640">
        <f>D28*E28</f>
        <v>33974.587393126028</v>
      </c>
      <c r="G28" s="491"/>
    </row>
    <row r="29" spans="1:7" ht="19.899999999999999" customHeight="1" x14ac:dyDescent="0.2">
      <c r="A29" s="636"/>
      <c r="B29" s="637"/>
      <c r="C29" s="638"/>
      <c r="D29" s="639"/>
      <c r="E29" s="640"/>
      <c r="F29" s="640"/>
      <c r="G29" s="491"/>
    </row>
    <row r="30" spans="1:7" ht="19.899999999999999" customHeight="1" x14ac:dyDescent="0.2">
      <c r="A30" s="622" t="s">
        <v>12568</v>
      </c>
      <c r="B30" s="445" t="s">
        <v>12523</v>
      </c>
      <c r="C30" s="446" t="s">
        <v>79</v>
      </c>
      <c r="D30" s="641"/>
      <c r="E30" s="624"/>
      <c r="F30" s="625">
        <f>ROUND(SUM(F31:F35),0)</f>
        <v>577307</v>
      </c>
      <c r="G30" s="491"/>
    </row>
    <row r="31" spans="1:7" ht="19.899999999999999" customHeight="1" x14ac:dyDescent="0.2">
      <c r="A31" s="642"/>
      <c r="B31" s="452" t="s">
        <v>2370</v>
      </c>
      <c r="C31" s="450" t="s">
        <v>79</v>
      </c>
      <c r="D31" s="643">
        <v>1</v>
      </c>
      <c r="E31" s="640">
        <v>367869</v>
      </c>
      <c r="F31" s="640">
        <f>E31*D31</f>
        <v>367869</v>
      </c>
      <c r="G31" s="491"/>
    </row>
    <row r="32" spans="1:7" ht="19.899999999999999" customHeight="1" x14ac:dyDescent="0.2">
      <c r="A32" s="642"/>
      <c r="B32" s="452" t="s">
        <v>149</v>
      </c>
      <c r="C32" s="450" t="s">
        <v>44</v>
      </c>
      <c r="D32" s="643">
        <v>0.05</v>
      </c>
      <c r="E32" s="640">
        <v>367869</v>
      </c>
      <c r="F32" s="640">
        <f t="shared" ref="F32:F35" si="0">E32*D32</f>
        <v>18393.45</v>
      </c>
      <c r="G32" s="491"/>
    </row>
    <row r="33" spans="1:7" ht="19.899999999999999" customHeight="1" x14ac:dyDescent="0.2">
      <c r="A33" s="642"/>
      <c r="B33" s="452" t="s">
        <v>85</v>
      </c>
      <c r="C33" s="450" t="s">
        <v>44</v>
      </c>
      <c r="D33" s="643">
        <v>0.03</v>
      </c>
      <c r="E33" s="640">
        <v>367328.85</v>
      </c>
      <c r="F33" s="640">
        <f t="shared" si="0"/>
        <v>11019.865499999998</v>
      </c>
      <c r="G33" s="491"/>
    </row>
    <row r="34" spans="1:7" ht="19.899999999999999" customHeight="1" x14ac:dyDescent="0.2">
      <c r="A34" s="642"/>
      <c r="B34" s="452" t="s">
        <v>4</v>
      </c>
      <c r="C34" s="450" t="s">
        <v>161</v>
      </c>
      <c r="D34" s="643">
        <v>0.03</v>
      </c>
      <c r="E34" s="640">
        <v>120217.77077567672</v>
      </c>
      <c r="F34" s="640">
        <f t="shared" si="0"/>
        <v>3606.5331232703015</v>
      </c>
      <c r="G34" s="491"/>
    </row>
    <row r="35" spans="1:7" ht="19.899999999999999" customHeight="1" x14ac:dyDescent="0.2">
      <c r="A35" s="642"/>
      <c r="B35" s="452" t="s">
        <v>2</v>
      </c>
      <c r="C35" s="450" t="s">
        <v>3</v>
      </c>
      <c r="D35" s="643">
        <v>6.7504287338763813</v>
      </c>
      <c r="E35" s="640">
        <v>26134.297994712331</v>
      </c>
      <c r="F35" s="640">
        <f t="shared" si="0"/>
        <v>176417.71612319403</v>
      </c>
      <c r="G35" s="491"/>
    </row>
    <row r="36" spans="1:7" ht="19.899999999999999" customHeight="1" x14ac:dyDescent="0.2">
      <c r="A36" s="642"/>
      <c r="B36" s="452"/>
      <c r="C36" s="450"/>
      <c r="D36" s="643"/>
      <c r="E36" s="640"/>
      <c r="F36" s="640"/>
      <c r="G36" s="491"/>
    </row>
    <row r="37" spans="1:7" ht="37.5" customHeight="1" x14ac:dyDescent="0.2">
      <c r="A37" s="622" t="s">
        <v>12571</v>
      </c>
      <c r="B37" s="445" t="s">
        <v>12524</v>
      </c>
      <c r="C37" s="446" t="s">
        <v>79</v>
      </c>
      <c r="D37" s="623"/>
      <c r="E37" s="448"/>
      <c r="F37" s="449">
        <f>ROUND(SUM(F38:F47),0)</f>
        <v>1147880</v>
      </c>
      <c r="G37" s="491"/>
    </row>
    <row r="38" spans="1:7" ht="19.899999999999999" customHeight="1" x14ac:dyDescent="0.2">
      <c r="A38" s="833"/>
      <c r="B38" s="452" t="s">
        <v>8</v>
      </c>
      <c r="C38" s="450" t="s">
        <v>9</v>
      </c>
      <c r="D38" s="645">
        <v>4</v>
      </c>
      <c r="E38" s="631">
        <v>3398.45</v>
      </c>
      <c r="F38" s="631">
        <f t="shared" ref="F38:F45" si="1">+D38*E38</f>
        <v>13593.8</v>
      </c>
      <c r="G38" s="491"/>
    </row>
    <row r="39" spans="1:7" ht="19.899999999999999" customHeight="1" x14ac:dyDescent="0.2">
      <c r="A39" s="833"/>
      <c r="B39" s="453" t="s">
        <v>12569</v>
      </c>
      <c r="C39" s="450" t="s">
        <v>79</v>
      </c>
      <c r="D39" s="645">
        <v>1</v>
      </c>
      <c r="E39" s="645">
        <v>391888</v>
      </c>
      <c r="F39" s="645">
        <f t="shared" si="1"/>
        <v>391888</v>
      </c>
      <c r="G39" s="491"/>
    </row>
    <row r="40" spans="1:7" ht="19.899999999999999" customHeight="1" x14ac:dyDescent="0.2">
      <c r="A40" s="833"/>
      <c r="B40" s="452" t="s">
        <v>149</v>
      </c>
      <c r="C40" s="450" t="s">
        <v>44</v>
      </c>
      <c r="D40" s="645">
        <v>0.05</v>
      </c>
      <c r="E40" s="631">
        <f>SUM(F38:F39)</f>
        <v>405481.8</v>
      </c>
      <c r="F40" s="631">
        <f t="shared" si="1"/>
        <v>20274.09</v>
      </c>
      <c r="G40" s="491"/>
    </row>
    <row r="41" spans="1:7" ht="19.899999999999999" customHeight="1" x14ac:dyDescent="0.2">
      <c r="A41" s="833"/>
      <c r="B41" s="453" t="s">
        <v>85</v>
      </c>
      <c r="C41" s="450" t="s">
        <v>44</v>
      </c>
      <c r="D41" s="645">
        <v>0.03</v>
      </c>
      <c r="E41" s="645">
        <v>142124</v>
      </c>
      <c r="F41" s="645">
        <f>+D41*E41</f>
        <v>4263.72</v>
      </c>
      <c r="G41" s="491"/>
    </row>
    <row r="42" spans="1:7" ht="19.899999999999999" customHeight="1" x14ac:dyDescent="0.2">
      <c r="A42" s="833"/>
      <c r="B42" s="452" t="s">
        <v>124</v>
      </c>
      <c r="C42" s="450" t="s">
        <v>5</v>
      </c>
      <c r="D42" s="645">
        <v>0.25</v>
      </c>
      <c r="E42" s="631">
        <v>106480.48</v>
      </c>
      <c r="F42" s="631">
        <f t="shared" si="1"/>
        <v>26620.12</v>
      </c>
      <c r="G42" s="491"/>
    </row>
    <row r="43" spans="1:7" ht="19.899999999999999" customHeight="1" x14ac:dyDescent="0.2">
      <c r="A43" s="833"/>
      <c r="B43" s="452" t="s">
        <v>13</v>
      </c>
      <c r="C43" s="450" t="s">
        <v>5</v>
      </c>
      <c r="D43" s="645">
        <v>5</v>
      </c>
      <c r="E43" s="631">
        <v>1400</v>
      </c>
      <c r="F43" s="631">
        <f t="shared" si="1"/>
        <v>7000</v>
      </c>
      <c r="G43" s="491"/>
    </row>
    <row r="44" spans="1:7" ht="19.899999999999999" customHeight="1" x14ac:dyDescent="0.2">
      <c r="A44" s="833"/>
      <c r="B44" s="452" t="s">
        <v>107</v>
      </c>
      <c r="C44" s="450" t="s">
        <v>5</v>
      </c>
      <c r="D44" s="645">
        <f>+D43</f>
        <v>5</v>
      </c>
      <c r="E44" s="631">
        <f>+'[2]14. BASICOS'!$D$36</f>
        <v>750</v>
      </c>
      <c r="F44" s="645">
        <f>+D44*E44</f>
        <v>3750</v>
      </c>
      <c r="G44" s="491"/>
    </row>
    <row r="45" spans="1:7" ht="19.899999999999999" customHeight="1" x14ac:dyDescent="0.2">
      <c r="A45" s="833"/>
      <c r="B45" s="453" t="s">
        <v>12570</v>
      </c>
      <c r="C45" s="450" t="s">
        <v>79</v>
      </c>
      <c r="D45" s="645">
        <v>1</v>
      </c>
      <c r="E45" s="645">
        <v>142124</v>
      </c>
      <c r="F45" s="645">
        <f t="shared" si="1"/>
        <v>142124</v>
      </c>
      <c r="G45" s="491"/>
    </row>
    <row r="46" spans="1:7" ht="19.899999999999999" customHeight="1" x14ac:dyDescent="0.2">
      <c r="A46" s="833"/>
      <c r="B46" s="452" t="s">
        <v>4</v>
      </c>
      <c r="C46" s="450" t="s">
        <v>161</v>
      </c>
      <c r="D46" s="645">
        <v>0.03</v>
      </c>
      <c r="E46" s="631">
        <v>522685.96</v>
      </c>
      <c r="F46" s="631">
        <f>(D46*E46)</f>
        <v>15680.578799999999</v>
      </c>
      <c r="G46" s="491"/>
    </row>
    <row r="47" spans="1:7" ht="19.899999999999999" customHeight="1" x14ac:dyDescent="0.2">
      <c r="A47" s="644"/>
      <c r="B47" s="453" t="s">
        <v>2</v>
      </c>
      <c r="C47" s="450" t="s">
        <v>3</v>
      </c>
      <c r="D47" s="645">
        <f>20</f>
        <v>20</v>
      </c>
      <c r="E47" s="645">
        <f>'VALOR CUADRILLAS MO'!D75</f>
        <v>26134.297994712331</v>
      </c>
      <c r="F47" s="645">
        <f>+D47*E47</f>
        <v>522685.95989424665</v>
      </c>
      <c r="G47" s="491"/>
    </row>
    <row r="48" spans="1:7" ht="19.899999999999999" customHeight="1" x14ac:dyDescent="0.2">
      <c r="A48" s="646"/>
      <c r="B48" s="453"/>
      <c r="C48" s="450"/>
      <c r="D48" s="645"/>
      <c r="E48" s="645"/>
      <c r="F48" s="645"/>
      <c r="G48" s="491"/>
    </row>
    <row r="49" spans="1:7" ht="34.5" customHeight="1" x14ac:dyDescent="0.2">
      <c r="A49" s="648" t="s">
        <v>12572</v>
      </c>
      <c r="B49" s="445" t="s">
        <v>12525</v>
      </c>
      <c r="C49" s="446" t="s">
        <v>77</v>
      </c>
      <c r="D49" s="623"/>
      <c r="E49" s="448"/>
      <c r="F49" s="449">
        <f>ROUND(SUM(F50:F55),0)</f>
        <v>107724</v>
      </c>
      <c r="G49" s="491"/>
    </row>
    <row r="50" spans="1:7" ht="19.899999999999999" customHeight="1" x14ac:dyDescent="0.2">
      <c r="A50" s="834"/>
      <c r="B50" s="452" t="s">
        <v>2369</v>
      </c>
      <c r="C50" s="450" t="s">
        <v>79</v>
      </c>
      <c r="D50" s="647">
        <v>0.1</v>
      </c>
      <c r="E50" s="451">
        <v>391888</v>
      </c>
      <c r="F50" s="451">
        <f t="shared" ref="F50:F53" si="2">+D50*E50</f>
        <v>39188.800000000003</v>
      </c>
      <c r="G50" s="491"/>
    </row>
    <row r="51" spans="1:7" ht="19.899999999999999" customHeight="1" x14ac:dyDescent="0.2">
      <c r="A51" s="834"/>
      <c r="B51" s="452" t="s">
        <v>149</v>
      </c>
      <c r="C51" s="450" t="s">
        <v>44</v>
      </c>
      <c r="D51" s="647">
        <v>0.05</v>
      </c>
      <c r="E51" s="451">
        <v>52013</v>
      </c>
      <c r="F51" s="451">
        <f t="shared" si="2"/>
        <v>2600.65</v>
      </c>
      <c r="G51" s="491"/>
    </row>
    <row r="52" spans="1:7" ht="19.899999999999999" customHeight="1" x14ac:dyDescent="0.2">
      <c r="A52" s="834"/>
      <c r="B52" s="452" t="s">
        <v>85</v>
      </c>
      <c r="C52" s="450" t="s">
        <v>44</v>
      </c>
      <c r="D52" s="647">
        <v>0.03</v>
      </c>
      <c r="E52" s="451">
        <f>SUM(F50:F51)</f>
        <v>41789.450000000004</v>
      </c>
      <c r="F52" s="451">
        <f t="shared" si="2"/>
        <v>1253.6835000000001</v>
      </c>
      <c r="G52" s="491"/>
    </row>
    <row r="53" spans="1:7" ht="19.899999999999999" customHeight="1" x14ac:dyDescent="0.2">
      <c r="A53" s="834"/>
      <c r="B53" s="452" t="s">
        <v>126</v>
      </c>
      <c r="C53" s="450" t="s">
        <v>77</v>
      </c>
      <c r="D53" s="647">
        <v>1</v>
      </c>
      <c r="E53" s="451">
        <v>29928</v>
      </c>
      <c r="F53" s="451">
        <f t="shared" si="2"/>
        <v>29928</v>
      </c>
      <c r="G53" s="491"/>
    </row>
    <row r="54" spans="1:7" ht="19.899999999999999" customHeight="1" x14ac:dyDescent="0.2">
      <c r="A54" s="834"/>
      <c r="B54" s="452" t="s">
        <v>4</v>
      </c>
      <c r="C54" s="450" t="s">
        <v>161</v>
      </c>
      <c r="D54" s="647">
        <v>0.03</v>
      </c>
      <c r="E54" s="451">
        <v>69508</v>
      </c>
      <c r="F54" s="451">
        <f>(D54*E54)</f>
        <v>2085.2399999999998</v>
      </c>
      <c r="G54" s="491"/>
    </row>
    <row r="55" spans="1:7" ht="19.899999999999999" customHeight="1" x14ac:dyDescent="0.2">
      <c r="A55" s="834"/>
      <c r="B55" s="452" t="s">
        <v>2</v>
      </c>
      <c r="C55" s="450" t="s">
        <v>3</v>
      </c>
      <c r="D55" s="647">
        <v>1.25</v>
      </c>
      <c r="E55" s="451">
        <f>'VALOR CUADRILLAS MO'!D75</f>
        <v>26134.297994712331</v>
      </c>
      <c r="F55" s="451">
        <f>+D55*E55</f>
        <v>32667.872493390416</v>
      </c>
      <c r="G55" s="491"/>
    </row>
    <row r="56" spans="1:7" ht="19.899999999999999" customHeight="1" x14ac:dyDescent="0.2">
      <c r="A56" s="646"/>
      <c r="B56" s="452"/>
      <c r="C56" s="450"/>
      <c r="D56" s="647"/>
      <c r="E56" s="451"/>
      <c r="F56" s="451"/>
      <c r="G56" s="491"/>
    </row>
    <row r="57" spans="1:7" ht="35.25" customHeight="1" x14ac:dyDescent="0.2">
      <c r="A57" s="622" t="s">
        <v>12571</v>
      </c>
      <c r="B57" s="445" t="s">
        <v>12526</v>
      </c>
      <c r="C57" s="446" t="s">
        <v>79</v>
      </c>
      <c r="D57" s="623"/>
      <c r="E57" s="448"/>
      <c r="F57" s="449">
        <f>ROUND(SUM(F58:F67),0)</f>
        <v>1147880</v>
      </c>
      <c r="G57" s="491"/>
    </row>
    <row r="58" spans="1:7" ht="19.899999999999999" customHeight="1" x14ac:dyDescent="0.2">
      <c r="A58" s="833"/>
      <c r="B58" s="452" t="s">
        <v>8</v>
      </c>
      <c r="C58" s="450" t="s">
        <v>9</v>
      </c>
      <c r="D58" s="645">
        <v>4</v>
      </c>
      <c r="E58" s="631">
        <v>3398.45</v>
      </c>
      <c r="F58" s="631">
        <f t="shared" ref="F58:F60" si="3">+D58*E58</f>
        <v>13593.8</v>
      </c>
      <c r="G58" s="491"/>
    </row>
    <row r="59" spans="1:7" ht="19.899999999999999" customHeight="1" x14ac:dyDescent="0.2">
      <c r="A59" s="833"/>
      <c r="B59" s="453" t="s">
        <v>12569</v>
      </c>
      <c r="C59" s="450" t="s">
        <v>79</v>
      </c>
      <c r="D59" s="645">
        <v>1</v>
      </c>
      <c r="E59" s="645">
        <v>391888</v>
      </c>
      <c r="F59" s="645">
        <f t="shared" si="3"/>
        <v>391888</v>
      </c>
      <c r="G59" s="491"/>
    </row>
    <row r="60" spans="1:7" ht="19.899999999999999" customHeight="1" x14ac:dyDescent="0.2">
      <c r="A60" s="833"/>
      <c r="B60" s="452" t="s">
        <v>149</v>
      </c>
      <c r="C60" s="450" t="s">
        <v>44</v>
      </c>
      <c r="D60" s="645">
        <v>0.05</v>
      </c>
      <c r="E60" s="631">
        <f>SUM(F58:F59)</f>
        <v>405481.8</v>
      </c>
      <c r="F60" s="631">
        <f t="shared" si="3"/>
        <v>20274.09</v>
      </c>
      <c r="G60" s="491"/>
    </row>
    <row r="61" spans="1:7" ht="19.899999999999999" customHeight="1" x14ac:dyDescent="0.2">
      <c r="A61" s="833"/>
      <c r="B61" s="453" t="s">
        <v>85</v>
      </c>
      <c r="C61" s="450" t="s">
        <v>44</v>
      </c>
      <c r="D61" s="645">
        <v>0.03</v>
      </c>
      <c r="E61" s="645">
        <v>142124</v>
      </c>
      <c r="F61" s="645">
        <f>+D61*E61</f>
        <v>4263.72</v>
      </c>
      <c r="G61" s="491"/>
    </row>
    <row r="62" spans="1:7" ht="19.899999999999999" customHeight="1" x14ac:dyDescent="0.2">
      <c r="A62" s="833"/>
      <c r="B62" s="452" t="s">
        <v>124</v>
      </c>
      <c r="C62" s="450" t="s">
        <v>5</v>
      </c>
      <c r="D62" s="645">
        <v>0.25</v>
      </c>
      <c r="E62" s="631">
        <v>106480.48</v>
      </c>
      <c r="F62" s="631">
        <f t="shared" ref="F62:F63" si="4">+D62*E62</f>
        <v>26620.12</v>
      </c>
      <c r="G62" s="491"/>
    </row>
    <row r="63" spans="1:7" ht="19.899999999999999" customHeight="1" x14ac:dyDescent="0.2">
      <c r="A63" s="833"/>
      <c r="B63" s="452" t="s">
        <v>13</v>
      </c>
      <c r="C63" s="450" t="s">
        <v>5</v>
      </c>
      <c r="D63" s="645">
        <v>5</v>
      </c>
      <c r="E63" s="631">
        <v>1400</v>
      </c>
      <c r="F63" s="631">
        <f t="shared" si="4"/>
        <v>7000</v>
      </c>
      <c r="G63" s="491"/>
    </row>
    <row r="64" spans="1:7" ht="19.899999999999999" customHeight="1" x14ac:dyDescent="0.2">
      <c r="A64" s="833"/>
      <c r="B64" s="452" t="s">
        <v>107</v>
      </c>
      <c r="C64" s="450" t="s">
        <v>5</v>
      </c>
      <c r="D64" s="645">
        <f>+D63</f>
        <v>5</v>
      </c>
      <c r="E64" s="631">
        <f>+'[2]14. BASICOS'!$D$36</f>
        <v>750</v>
      </c>
      <c r="F64" s="645">
        <f>+D64*E64</f>
        <v>3750</v>
      </c>
      <c r="G64" s="491"/>
    </row>
    <row r="65" spans="1:7" ht="19.899999999999999" customHeight="1" x14ac:dyDescent="0.2">
      <c r="A65" s="833"/>
      <c r="B65" s="453" t="s">
        <v>12573</v>
      </c>
      <c r="C65" s="450" t="s">
        <v>79</v>
      </c>
      <c r="D65" s="645">
        <v>1</v>
      </c>
      <c r="E65" s="645">
        <v>142124</v>
      </c>
      <c r="F65" s="645">
        <f t="shared" ref="F65" si="5">+D65*E65</f>
        <v>142124</v>
      </c>
      <c r="G65" s="491"/>
    </row>
    <row r="66" spans="1:7" ht="19.899999999999999" customHeight="1" x14ac:dyDescent="0.2">
      <c r="A66" s="833"/>
      <c r="B66" s="452" t="s">
        <v>4</v>
      </c>
      <c r="C66" s="450" t="s">
        <v>161</v>
      </c>
      <c r="D66" s="645">
        <v>0.03</v>
      </c>
      <c r="E66" s="631">
        <v>522685.96</v>
      </c>
      <c r="F66" s="631">
        <f>(D66*E66)</f>
        <v>15680.578799999999</v>
      </c>
      <c r="G66" s="491"/>
    </row>
    <row r="67" spans="1:7" ht="19.899999999999999" customHeight="1" x14ac:dyDescent="0.2">
      <c r="A67" s="644"/>
      <c r="B67" s="453" t="s">
        <v>2</v>
      </c>
      <c r="C67" s="450" t="s">
        <v>3</v>
      </c>
      <c r="D67" s="645">
        <f>20</f>
        <v>20</v>
      </c>
      <c r="E67" s="645">
        <f>'VALOR CUADRILLAS MO'!D75</f>
        <v>26134.297994712331</v>
      </c>
      <c r="F67" s="645">
        <f>+D67*E67</f>
        <v>522685.95989424665</v>
      </c>
      <c r="G67" s="491"/>
    </row>
    <row r="68" spans="1:7" ht="19.899999999999999" customHeight="1" x14ac:dyDescent="0.2">
      <c r="A68" s="646"/>
      <c r="B68" s="453"/>
      <c r="C68" s="450"/>
      <c r="D68" s="645"/>
      <c r="E68" s="645"/>
      <c r="F68" s="645"/>
      <c r="G68" s="491"/>
    </row>
    <row r="69" spans="1:7" ht="33.75" customHeight="1" x14ac:dyDescent="0.2">
      <c r="A69" s="622" t="s">
        <v>12571</v>
      </c>
      <c r="B69" s="445" t="s">
        <v>12527</v>
      </c>
      <c r="C69" s="446" t="s">
        <v>79</v>
      </c>
      <c r="D69" s="623"/>
      <c r="E69" s="448"/>
      <c r="F69" s="449">
        <f>ROUND(SUM(F70:F79),0)</f>
        <v>1147880</v>
      </c>
      <c r="G69" s="491"/>
    </row>
    <row r="70" spans="1:7" ht="19.899999999999999" customHeight="1" x14ac:dyDescent="0.2">
      <c r="A70" s="833"/>
      <c r="B70" s="452" t="s">
        <v>8</v>
      </c>
      <c r="C70" s="450" t="s">
        <v>9</v>
      </c>
      <c r="D70" s="645">
        <v>4</v>
      </c>
      <c r="E70" s="631">
        <v>3398.45</v>
      </c>
      <c r="F70" s="631">
        <f t="shared" ref="F70:F72" si="6">+D70*E70</f>
        <v>13593.8</v>
      </c>
      <c r="G70" s="491"/>
    </row>
    <row r="71" spans="1:7" ht="19.899999999999999" customHeight="1" x14ac:dyDescent="0.2">
      <c r="A71" s="833"/>
      <c r="B71" s="453" t="s">
        <v>12569</v>
      </c>
      <c r="C71" s="450" t="s">
        <v>79</v>
      </c>
      <c r="D71" s="645">
        <v>1</v>
      </c>
      <c r="E71" s="645">
        <v>391888</v>
      </c>
      <c r="F71" s="645">
        <f t="shared" si="6"/>
        <v>391888</v>
      </c>
      <c r="G71" s="491"/>
    </row>
    <row r="72" spans="1:7" ht="19.899999999999999" customHeight="1" x14ac:dyDescent="0.2">
      <c r="A72" s="833"/>
      <c r="B72" s="452" t="s">
        <v>149</v>
      </c>
      <c r="C72" s="450" t="s">
        <v>44</v>
      </c>
      <c r="D72" s="645">
        <v>0.05</v>
      </c>
      <c r="E72" s="631">
        <f>SUM(F70:F71)</f>
        <v>405481.8</v>
      </c>
      <c r="F72" s="631">
        <f t="shared" si="6"/>
        <v>20274.09</v>
      </c>
      <c r="G72" s="491"/>
    </row>
    <row r="73" spans="1:7" ht="19.899999999999999" customHeight="1" x14ac:dyDescent="0.2">
      <c r="A73" s="833"/>
      <c r="B73" s="453" t="s">
        <v>85</v>
      </c>
      <c r="C73" s="450" t="s">
        <v>44</v>
      </c>
      <c r="D73" s="645">
        <v>0.03</v>
      </c>
      <c r="E73" s="645">
        <v>142124</v>
      </c>
      <c r="F73" s="645">
        <f>+D73*E73</f>
        <v>4263.72</v>
      </c>
      <c r="G73" s="491"/>
    </row>
    <row r="74" spans="1:7" ht="19.899999999999999" customHeight="1" x14ac:dyDescent="0.2">
      <c r="A74" s="833"/>
      <c r="B74" s="452" t="s">
        <v>124</v>
      </c>
      <c r="C74" s="450" t="s">
        <v>5</v>
      </c>
      <c r="D74" s="645">
        <v>0.25</v>
      </c>
      <c r="E74" s="631">
        <v>106480.48</v>
      </c>
      <c r="F74" s="631">
        <f t="shared" ref="F74:F75" si="7">+D74*E74</f>
        <v>26620.12</v>
      </c>
      <c r="G74" s="491"/>
    </row>
    <row r="75" spans="1:7" ht="19.899999999999999" customHeight="1" x14ac:dyDescent="0.2">
      <c r="A75" s="833"/>
      <c r="B75" s="452" t="s">
        <v>13</v>
      </c>
      <c r="C75" s="450" t="s">
        <v>5</v>
      </c>
      <c r="D75" s="645">
        <v>5</v>
      </c>
      <c r="E75" s="631">
        <v>1400</v>
      </c>
      <c r="F75" s="631">
        <f t="shared" si="7"/>
        <v>7000</v>
      </c>
      <c r="G75" s="491"/>
    </row>
    <row r="76" spans="1:7" ht="19.899999999999999" customHeight="1" x14ac:dyDescent="0.2">
      <c r="A76" s="833"/>
      <c r="B76" s="452" t="s">
        <v>107</v>
      </c>
      <c r="C76" s="450" t="s">
        <v>5</v>
      </c>
      <c r="D76" s="645">
        <f>+D75</f>
        <v>5</v>
      </c>
      <c r="E76" s="631">
        <f>+'[2]14. BASICOS'!$D$36</f>
        <v>750</v>
      </c>
      <c r="F76" s="645">
        <f>+D76*E76</f>
        <v>3750</v>
      </c>
      <c r="G76" s="491"/>
    </row>
    <row r="77" spans="1:7" ht="19.899999999999999" customHeight="1" x14ac:dyDescent="0.2">
      <c r="A77" s="833"/>
      <c r="B77" s="453" t="s">
        <v>12570</v>
      </c>
      <c r="C77" s="450" t="s">
        <v>79</v>
      </c>
      <c r="D77" s="645">
        <v>1</v>
      </c>
      <c r="E77" s="645">
        <v>142124</v>
      </c>
      <c r="F77" s="645">
        <f t="shared" ref="F77" si="8">+D77*E77</f>
        <v>142124</v>
      </c>
      <c r="G77" s="491"/>
    </row>
    <row r="78" spans="1:7" ht="19.899999999999999" customHeight="1" x14ac:dyDescent="0.2">
      <c r="A78" s="833"/>
      <c r="B78" s="452" t="s">
        <v>4</v>
      </c>
      <c r="C78" s="450" t="s">
        <v>161</v>
      </c>
      <c r="D78" s="645">
        <v>0.03</v>
      </c>
      <c r="E78" s="631">
        <v>522685.96</v>
      </c>
      <c r="F78" s="631">
        <f>(D78*E78)</f>
        <v>15680.578799999999</v>
      </c>
      <c r="G78" s="491"/>
    </row>
    <row r="79" spans="1:7" ht="19.899999999999999" customHeight="1" x14ac:dyDescent="0.2">
      <c r="A79" s="644"/>
      <c r="B79" s="453" t="s">
        <v>2</v>
      </c>
      <c r="C79" s="450" t="s">
        <v>3</v>
      </c>
      <c r="D79" s="645">
        <f>20</f>
        <v>20</v>
      </c>
      <c r="E79" s="645">
        <f>'VALOR CUADRILLAS MO'!D75</f>
        <v>26134.297994712331</v>
      </c>
      <c r="F79" s="645">
        <f>+D79*E79</f>
        <v>522685.95989424665</v>
      </c>
      <c r="G79" s="491"/>
    </row>
    <row r="80" spans="1:7" ht="19.899999999999999" customHeight="1" x14ac:dyDescent="0.2">
      <c r="A80" s="646"/>
      <c r="B80" s="453"/>
      <c r="C80" s="450"/>
      <c r="D80" s="645"/>
      <c r="E80" s="645"/>
      <c r="F80" s="645"/>
      <c r="G80" s="491"/>
    </row>
    <row r="81" spans="1:7" ht="37.5" customHeight="1" x14ac:dyDescent="0.2">
      <c r="A81" s="622" t="s">
        <v>12575</v>
      </c>
      <c r="B81" s="649" t="s">
        <v>12528</v>
      </c>
      <c r="C81" s="446" t="s">
        <v>78</v>
      </c>
      <c r="D81" s="641"/>
      <c r="E81" s="624"/>
      <c r="F81" s="625">
        <f>ROUND(SUM(F82:F88),0)</f>
        <v>7007</v>
      </c>
      <c r="G81" s="491"/>
    </row>
    <row r="82" spans="1:7" ht="19.899999999999999" customHeight="1" x14ac:dyDescent="0.2">
      <c r="A82" s="650"/>
      <c r="B82" s="452" t="s">
        <v>38</v>
      </c>
      <c r="C82" s="450" t="s">
        <v>22</v>
      </c>
      <c r="D82" s="651">
        <v>0.05</v>
      </c>
      <c r="E82" s="640">
        <v>5474</v>
      </c>
      <c r="F82" s="640">
        <f>+D82*E82</f>
        <v>273.7</v>
      </c>
      <c r="G82" s="491"/>
    </row>
    <row r="83" spans="1:7" ht="19.899999999999999" customHeight="1" x14ac:dyDescent="0.2">
      <c r="A83" s="650"/>
      <c r="B83" s="452" t="s">
        <v>25</v>
      </c>
      <c r="C83" s="450" t="s">
        <v>22</v>
      </c>
      <c r="D83" s="651">
        <v>1</v>
      </c>
      <c r="E83" s="640">
        <v>4550</v>
      </c>
      <c r="F83" s="640">
        <f>+D83*E83</f>
        <v>4550</v>
      </c>
      <c r="G83" s="491"/>
    </row>
    <row r="84" spans="1:7" ht="19.899999999999999" customHeight="1" x14ac:dyDescent="0.2">
      <c r="A84" s="650"/>
      <c r="B84" s="452" t="s">
        <v>149</v>
      </c>
      <c r="C84" s="450" t="s">
        <v>44</v>
      </c>
      <c r="D84" s="651">
        <v>0.05</v>
      </c>
      <c r="E84" s="640">
        <f>F82+F83</f>
        <v>4823.7</v>
      </c>
      <c r="F84" s="640">
        <f>+D84*E84</f>
        <v>241.185</v>
      </c>
      <c r="G84" s="491"/>
    </row>
    <row r="85" spans="1:7" ht="19.899999999999999" customHeight="1" x14ac:dyDescent="0.2">
      <c r="A85" s="650"/>
      <c r="B85" s="452" t="s">
        <v>2377</v>
      </c>
      <c r="C85" s="450" t="s">
        <v>16</v>
      </c>
      <c r="D85" s="651">
        <v>1.4999999999999999E-2</v>
      </c>
      <c r="E85" s="640">
        <v>26622.68</v>
      </c>
      <c r="F85" s="640">
        <f>+D85*E85</f>
        <v>399.34019999999998</v>
      </c>
      <c r="G85" s="491"/>
    </row>
    <row r="86" spans="1:7" ht="19.899999999999999" customHeight="1" x14ac:dyDescent="0.2">
      <c r="A86" s="650"/>
      <c r="B86" s="452" t="s">
        <v>85</v>
      </c>
      <c r="C86" s="450" t="s">
        <v>44</v>
      </c>
      <c r="D86" s="651">
        <v>0.03</v>
      </c>
      <c r="E86" s="640">
        <v>4819.5118822666664</v>
      </c>
      <c r="F86" s="640">
        <f>+D86*E86</f>
        <v>144.58535646799999</v>
      </c>
      <c r="G86" s="491"/>
    </row>
    <row r="87" spans="1:7" ht="19.899999999999999" customHeight="1" x14ac:dyDescent="0.2">
      <c r="A87" s="650"/>
      <c r="B87" s="452" t="s">
        <v>4</v>
      </c>
      <c r="C87" s="450" t="s">
        <v>161</v>
      </c>
      <c r="D87" s="651">
        <v>0.03</v>
      </c>
      <c r="E87" s="640">
        <v>1045.3719197884932</v>
      </c>
      <c r="F87" s="640">
        <f>(D87*E87)</f>
        <v>31.361157593654795</v>
      </c>
      <c r="G87" s="491"/>
    </row>
    <row r="88" spans="1:7" ht="19.899999999999999" customHeight="1" x14ac:dyDescent="0.2">
      <c r="A88" s="650"/>
      <c r="B88" s="452" t="s">
        <v>2</v>
      </c>
      <c r="C88" s="450" t="s">
        <v>3</v>
      </c>
      <c r="D88" s="651">
        <v>5.2285900116144007E-2</v>
      </c>
      <c r="E88" s="640">
        <f>'VALOR CUADRILLAS MO'!D75</f>
        <v>26134.297994712331</v>
      </c>
      <c r="F88" s="640">
        <f>+D88*E88</f>
        <v>1366.4552945570715</v>
      </c>
      <c r="G88" s="491"/>
    </row>
    <row r="89" spans="1:7" ht="19.899999999999999" customHeight="1" x14ac:dyDescent="0.2">
      <c r="A89" s="650"/>
      <c r="B89" s="452"/>
      <c r="C89" s="450"/>
      <c r="D89" s="651"/>
      <c r="E89" s="640"/>
      <c r="F89" s="640"/>
      <c r="G89" s="491"/>
    </row>
    <row r="90" spans="1:7" ht="55.5" customHeight="1" x14ac:dyDescent="0.2">
      <c r="A90" s="442">
        <v>4.0999999999999996</v>
      </c>
      <c r="B90" s="71" t="s">
        <v>12530</v>
      </c>
      <c r="C90" s="67" t="s">
        <v>16</v>
      </c>
      <c r="D90" s="64"/>
      <c r="E90" s="65"/>
      <c r="F90" s="66">
        <f>F91+F92+F93+F94+F95+F96+F97+F98+F99</f>
        <v>485651.37102659629</v>
      </c>
      <c r="G90" s="491"/>
    </row>
    <row r="91" spans="1:7" ht="25.5" customHeight="1" x14ac:dyDescent="0.2">
      <c r="A91" s="455"/>
      <c r="B91" s="146" t="s">
        <v>12576</v>
      </c>
      <c r="C91" s="68" t="s">
        <v>77</v>
      </c>
      <c r="D91" s="69">
        <v>2</v>
      </c>
      <c r="E91" s="70">
        <v>76954.400000000009</v>
      </c>
      <c r="F91" s="70">
        <f>D91*E91</f>
        <v>153908.80000000002</v>
      </c>
      <c r="G91" s="491"/>
    </row>
    <row r="92" spans="1:7" ht="34.5" customHeight="1" x14ac:dyDescent="0.2">
      <c r="A92" s="455"/>
      <c r="B92" s="146" t="s">
        <v>2463</v>
      </c>
      <c r="C92" s="68" t="s">
        <v>64</v>
      </c>
      <c r="D92" s="69">
        <v>7</v>
      </c>
      <c r="E92" s="70">
        <v>15704.978499999999</v>
      </c>
      <c r="F92" s="70">
        <f t="shared" ref="F92:F99" si="9">D92*E92</f>
        <v>109934.8495</v>
      </c>
      <c r="G92" s="491"/>
    </row>
    <row r="93" spans="1:7" ht="19.899999999999999" customHeight="1" x14ac:dyDescent="0.2">
      <c r="A93" s="455"/>
      <c r="B93" s="146" t="s">
        <v>273</v>
      </c>
      <c r="C93" s="68" t="s">
        <v>150</v>
      </c>
      <c r="D93" s="69">
        <v>1</v>
      </c>
      <c r="E93" s="70">
        <v>99472.1</v>
      </c>
      <c r="F93" s="70">
        <f t="shared" si="9"/>
        <v>99472.1</v>
      </c>
      <c r="G93" s="491"/>
    </row>
    <row r="94" spans="1:7" ht="19.899999999999999" customHeight="1" x14ac:dyDescent="0.2">
      <c r="A94" s="455"/>
      <c r="B94" s="146" t="s">
        <v>2464</v>
      </c>
      <c r="C94" s="68" t="s">
        <v>77</v>
      </c>
      <c r="D94" s="69">
        <v>3.6</v>
      </c>
      <c r="E94" s="70">
        <v>9280</v>
      </c>
      <c r="F94" s="70">
        <f t="shared" si="9"/>
        <v>33408</v>
      </c>
      <c r="G94" s="491"/>
    </row>
    <row r="95" spans="1:7" ht="19.899999999999999" customHeight="1" x14ac:dyDescent="0.2">
      <c r="A95" s="455"/>
      <c r="B95" s="146" t="s">
        <v>2465</v>
      </c>
      <c r="C95" s="68" t="s">
        <v>65</v>
      </c>
      <c r="D95" s="69">
        <v>0.40425</v>
      </c>
      <c r="E95" s="70">
        <v>43197</v>
      </c>
      <c r="F95" s="70">
        <f t="shared" si="9"/>
        <v>17462.38725</v>
      </c>
      <c r="G95" s="491"/>
    </row>
    <row r="96" spans="1:7" ht="19.899999999999999" customHeight="1" x14ac:dyDescent="0.2">
      <c r="A96" s="455"/>
      <c r="B96" s="146" t="s">
        <v>2466</v>
      </c>
      <c r="C96" s="68" t="s">
        <v>79</v>
      </c>
      <c r="D96" s="69">
        <v>6.0000000000000019E-3</v>
      </c>
      <c r="E96" s="70">
        <v>373121</v>
      </c>
      <c r="F96" s="70">
        <f t="shared" si="9"/>
        <v>2238.7260000000006</v>
      </c>
      <c r="G96" s="491"/>
    </row>
    <row r="97" spans="1:7" ht="19.899999999999999" customHeight="1" x14ac:dyDescent="0.2">
      <c r="A97" s="455"/>
      <c r="B97" s="146" t="s">
        <v>149</v>
      </c>
      <c r="C97" s="68" t="s">
        <v>44</v>
      </c>
      <c r="D97" s="69">
        <v>0.05</v>
      </c>
      <c r="E97" s="70">
        <v>416424.86275000009</v>
      </c>
      <c r="F97" s="70">
        <f t="shared" si="9"/>
        <v>20821.243137500005</v>
      </c>
      <c r="G97" s="491"/>
    </row>
    <row r="98" spans="1:7" ht="19.899999999999999" customHeight="1" x14ac:dyDescent="0.2">
      <c r="A98" s="455"/>
      <c r="B98" s="146" t="s">
        <v>4</v>
      </c>
      <c r="C98" s="68" t="s">
        <v>161</v>
      </c>
      <c r="D98" s="69">
        <v>0.03</v>
      </c>
      <c r="E98" s="70">
        <v>45450.958287131507</v>
      </c>
      <c r="F98" s="70">
        <f t="shared" si="9"/>
        <v>1363.5287486139453</v>
      </c>
      <c r="G98" s="491"/>
    </row>
    <row r="99" spans="1:7" ht="19.899999999999999" customHeight="1" x14ac:dyDescent="0.2">
      <c r="A99" s="455"/>
      <c r="B99" s="146" t="s">
        <v>2467</v>
      </c>
      <c r="C99" s="68" t="s">
        <v>63</v>
      </c>
      <c r="D99" s="69">
        <v>1.5</v>
      </c>
      <c r="E99" s="70">
        <f>'VALOR CUADRILLAS MO'!D113</f>
        <v>31361.157593654796</v>
      </c>
      <c r="F99" s="70">
        <f t="shared" si="9"/>
        <v>47041.736390482198</v>
      </c>
      <c r="G99" s="491"/>
    </row>
    <row r="100" spans="1:7" ht="19.899999999999999" customHeight="1" x14ac:dyDescent="0.2">
      <c r="A100" s="455"/>
      <c r="B100" s="146"/>
      <c r="C100" s="68"/>
      <c r="D100" s="69"/>
      <c r="E100" s="70"/>
      <c r="F100" s="70"/>
      <c r="G100" s="491"/>
    </row>
    <row r="101" spans="1:7" ht="58.5" customHeight="1" x14ac:dyDescent="0.2">
      <c r="A101" s="442">
        <v>5.0999999999999996</v>
      </c>
      <c r="B101" s="660" t="s">
        <v>12532</v>
      </c>
      <c r="C101" s="656" t="s">
        <v>79</v>
      </c>
      <c r="D101" s="657"/>
      <c r="E101" s="658"/>
      <c r="F101" s="659">
        <f>ROUND(SUM(F102:F109),0)</f>
        <v>103881</v>
      </c>
      <c r="G101" s="491"/>
    </row>
    <row r="102" spans="1:7" ht="19.899999999999999" customHeight="1" x14ac:dyDescent="0.2">
      <c r="A102" s="652"/>
      <c r="B102" s="653" t="s">
        <v>12577</v>
      </c>
      <c r="C102" s="628" t="s">
        <v>79</v>
      </c>
      <c r="D102" s="654">
        <v>1</v>
      </c>
      <c r="E102" s="654">
        <v>47600</v>
      </c>
      <c r="F102" s="654">
        <f>+D102*E102</f>
        <v>47600</v>
      </c>
      <c r="G102" s="491"/>
    </row>
    <row r="103" spans="1:7" ht="19.899999999999999" customHeight="1" x14ac:dyDescent="0.2">
      <c r="A103" s="652"/>
      <c r="B103" s="627" t="s">
        <v>12578</v>
      </c>
      <c r="C103" s="628" t="s">
        <v>79</v>
      </c>
      <c r="D103" s="654">
        <v>0.3</v>
      </c>
      <c r="E103" s="654">
        <v>47600</v>
      </c>
      <c r="F103" s="654">
        <f>+D103*E103</f>
        <v>14280</v>
      </c>
      <c r="G103" s="491"/>
    </row>
    <row r="104" spans="1:7" ht="19.899999999999999" customHeight="1" x14ac:dyDescent="0.2">
      <c r="A104" s="652"/>
      <c r="B104" s="627" t="s">
        <v>85</v>
      </c>
      <c r="C104" s="628" t="s">
        <v>12579</v>
      </c>
      <c r="D104" s="654">
        <v>10</v>
      </c>
      <c r="E104" s="654">
        <v>1300</v>
      </c>
      <c r="F104" s="654">
        <f>+D104*E104</f>
        <v>13000</v>
      </c>
      <c r="G104" s="491"/>
    </row>
    <row r="105" spans="1:7" ht="19.899999999999999" customHeight="1" x14ac:dyDescent="0.2">
      <c r="A105" s="652"/>
      <c r="B105" s="653" t="s">
        <v>12580</v>
      </c>
      <c r="C105" s="628" t="s">
        <v>12581</v>
      </c>
      <c r="D105" s="655">
        <v>25</v>
      </c>
      <c r="E105" s="654">
        <v>130000</v>
      </c>
      <c r="F105" s="654">
        <f>E105/D105</f>
        <v>5200</v>
      </c>
      <c r="G105" s="491"/>
    </row>
    <row r="106" spans="1:7" ht="19.899999999999999" customHeight="1" x14ac:dyDescent="0.2">
      <c r="A106" s="652"/>
      <c r="B106" s="653" t="s">
        <v>12582</v>
      </c>
      <c r="C106" s="628" t="s">
        <v>12581</v>
      </c>
      <c r="D106" s="655">
        <v>25</v>
      </c>
      <c r="E106" s="654">
        <v>105000</v>
      </c>
      <c r="F106" s="654">
        <f>E106/D106</f>
        <v>4200</v>
      </c>
      <c r="G106" s="491"/>
    </row>
    <row r="107" spans="1:7" ht="19.899999999999999" customHeight="1" x14ac:dyDescent="0.2">
      <c r="A107" s="652"/>
      <c r="B107" s="653" t="s">
        <v>10</v>
      </c>
      <c r="C107" s="628" t="s">
        <v>5</v>
      </c>
      <c r="D107" s="655">
        <v>4.4999999999999998E-2</v>
      </c>
      <c r="E107" s="654">
        <v>136480.48000000001</v>
      </c>
      <c r="F107" s="654">
        <f>+D107*E107</f>
        <v>6141.6216000000004</v>
      </c>
      <c r="G107" s="491"/>
    </row>
    <row r="108" spans="1:7" ht="19.899999999999999" customHeight="1" x14ac:dyDescent="0.2">
      <c r="A108" s="652"/>
      <c r="B108" s="653" t="s">
        <v>4</v>
      </c>
      <c r="C108" s="628" t="s">
        <v>161</v>
      </c>
      <c r="D108" s="654">
        <v>0.03</v>
      </c>
      <c r="E108" s="629">
        <v>13067.15</v>
      </c>
      <c r="F108" s="629">
        <f>(D108*E108)</f>
        <v>392.0145</v>
      </c>
      <c r="G108" s="491"/>
    </row>
    <row r="109" spans="1:7" ht="19.899999999999999" customHeight="1" x14ac:dyDescent="0.2">
      <c r="A109" s="652"/>
      <c r="B109" s="653" t="s">
        <v>2</v>
      </c>
      <c r="C109" s="628" t="s">
        <v>3</v>
      </c>
      <c r="D109" s="654">
        <v>0.5</v>
      </c>
      <c r="E109" s="629">
        <f>'VALOR CUADRILLAS MO'!D75</f>
        <v>26134.297994712331</v>
      </c>
      <c r="F109" s="654">
        <f>+D109*E109</f>
        <v>13067.148997356166</v>
      </c>
      <c r="G109" s="491"/>
    </row>
    <row r="110" spans="1:7" ht="19.899999999999999" customHeight="1" x14ac:dyDescent="0.2">
      <c r="A110" s="652"/>
      <c r="B110" s="653"/>
      <c r="C110" s="628"/>
      <c r="D110" s="654"/>
      <c r="E110" s="629"/>
      <c r="F110" s="654"/>
      <c r="G110" s="491"/>
    </row>
    <row r="111" spans="1:7" ht="63" customHeight="1" x14ac:dyDescent="0.2">
      <c r="A111" s="442">
        <v>5.2</v>
      </c>
      <c r="B111" s="71" t="s">
        <v>12533</v>
      </c>
      <c r="C111" s="67" t="s">
        <v>77</v>
      </c>
      <c r="D111" s="64"/>
      <c r="E111" s="662"/>
      <c r="F111" s="663">
        <f>SUM(F112:F118)</f>
        <v>68103.38869735616</v>
      </c>
      <c r="G111" s="491"/>
    </row>
    <row r="112" spans="1:7" ht="19.899999999999999" customHeight="1" x14ac:dyDescent="0.2">
      <c r="A112" s="652"/>
      <c r="B112" s="146" t="s">
        <v>2373</v>
      </c>
      <c r="C112" s="68" t="s">
        <v>12583</v>
      </c>
      <c r="D112" s="664">
        <v>0.1</v>
      </c>
      <c r="E112" s="645">
        <v>391888</v>
      </c>
      <c r="F112" s="665">
        <f>+E112*D112</f>
        <v>39188.800000000003</v>
      </c>
      <c r="G112" s="491"/>
    </row>
    <row r="113" spans="1:7" ht="19.899999999999999" customHeight="1" x14ac:dyDescent="0.2">
      <c r="A113" s="652"/>
      <c r="B113" s="146" t="s">
        <v>12584</v>
      </c>
      <c r="C113" s="68" t="s">
        <v>77</v>
      </c>
      <c r="D113" s="664">
        <v>1</v>
      </c>
      <c r="E113" s="665">
        <v>6252</v>
      </c>
      <c r="F113" s="665">
        <f t="shared" ref="F113:F118" si="10">+E113*D113</f>
        <v>6252</v>
      </c>
      <c r="G113" s="491"/>
    </row>
    <row r="114" spans="1:7" ht="19.899999999999999" customHeight="1" x14ac:dyDescent="0.2">
      <c r="A114" s="652"/>
      <c r="B114" s="146" t="s">
        <v>149</v>
      </c>
      <c r="C114" s="68" t="s">
        <v>44</v>
      </c>
      <c r="D114" s="664">
        <v>0.05</v>
      </c>
      <c r="E114" s="665">
        <f>SUM(F112:F113)</f>
        <v>45440.800000000003</v>
      </c>
      <c r="F114" s="665">
        <f t="shared" si="10"/>
        <v>2272.0400000000004</v>
      </c>
      <c r="G114" s="491"/>
    </row>
    <row r="115" spans="1:7" ht="19.899999999999999" customHeight="1" x14ac:dyDescent="0.2">
      <c r="A115" s="652"/>
      <c r="B115" s="146" t="s">
        <v>85</v>
      </c>
      <c r="C115" s="68" t="s">
        <v>44</v>
      </c>
      <c r="D115" s="666">
        <v>0.03</v>
      </c>
      <c r="E115" s="665">
        <f>SUM(F112:F114)</f>
        <v>47712.840000000004</v>
      </c>
      <c r="F115" s="665">
        <f t="shared" si="10"/>
        <v>1431.3852000000002</v>
      </c>
      <c r="G115" s="491"/>
    </row>
    <row r="116" spans="1:7" ht="19.899999999999999" customHeight="1" x14ac:dyDescent="0.2">
      <c r="A116" s="652"/>
      <c r="B116" s="146" t="s">
        <v>12585</v>
      </c>
      <c r="C116" s="68" t="s">
        <v>5</v>
      </c>
      <c r="D116" s="664">
        <v>0.5</v>
      </c>
      <c r="E116" s="665">
        <v>11000</v>
      </c>
      <c r="F116" s="665">
        <f t="shared" si="10"/>
        <v>5500</v>
      </c>
      <c r="G116" s="491"/>
    </row>
    <row r="117" spans="1:7" ht="19.899999999999999" customHeight="1" x14ac:dyDescent="0.2">
      <c r="A117" s="652"/>
      <c r="B117" s="146" t="s">
        <v>4</v>
      </c>
      <c r="C117" s="68" t="s">
        <v>161</v>
      </c>
      <c r="D117" s="664">
        <v>0.03</v>
      </c>
      <c r="E117" s="307">
        <v>13067.15</v>
      </c>
      <c r="F117" s="665">
        <f t="shared" si="10"/>
        <v>392.0145</v>
      </c>
      <c r="G117" s="491"/>
    </row>
    <row r="118" spans="1:7" ht="19.899999999999999" customHeight="1" x14ac:dyDescent="0.2">
      <c r="A118" s="652"/>
      <c r="B118" s="146" t="s">
        <v>2</v>
      </c>
      <c r="C118" s="68" t="s">
        <v>3</v>
      </c>
      <c r="D118" s="664">
        <v>0.5</v>
      </c>
      <c r="E118" s="667">
        <f>'VALOR CUADRILLAS MO'!D75</f>
        <v>26134.297994712331</v>
      </c>
      <c r="F118" s="665">
        <f t="shared" si="10"/>
        <v>13067.148997356166</v>
      </c>
      <c r="G118" s="491"/>
    </row>
    <row r="119" spans="1:7" ht="19.899999999999999" customHeight="1" x14ac:dyDescent="0.2">
      <c r="A119" s="652"/>
      <c r="B119" s="146"/>
      <c r="C119" s="68"/>
      <c r="D119" s="664"/>
      <c r="E119" s="667"/>
      <c r="F119" s="665"/>
      <c r="G119" s="491"/>
    </row>
    <row r="120" spans="1:7" ht="26.25" customHeight="1" x14ac:dyDescent="0.2">
      <c r="A120" s="661" t="s">
        <v>12586</v>
      </c>
      <c r="B120" s="71" t="s">
        <v>12535</v>
      </c>
      <c r="C120" s="67" t="s">
        <v>16</v>
      </c>
      <c r="D120" s="64"/>
      <c r="E120" s="668"/>
      <c r="F120" s="663">
        <f>F121+F122+F123+F125+F126</f>
        <v>2811691.3369947122</v>
      </c>
      <c r="G120" s="491"/>
    </row>
    <row r="121" spans="1:7" ht="19.899999999999999" customHeight="1" x14ac:dyDescent="0.2">
      <c r="A121" s="669"/>
      <c r="B121" s="146" t="s">
        <v>2425</v>
      </c>
      <c r="C121" s="68" t="s">
        <v>16</v>
      </c>
      <c r="D121" s="664">
        <v>1</v>
      </c>
      <c r="E121" s="670">
        <v>2743624.77</v>
      </c>
      <c r="F121" s="665">
        <f>D121*E121</f>
        <v>2743624.77</v>
      </c>
      <c r="G121" s="491"/>
    </row>
    <row r="122" spans="1:7" ht="19.899999999999999" customHeight="1" x14ac:dyDescent="0.2">
      <c r="A122" s="671"/>
      <c r="B122" s="146" t="s">
        <v>2396</v>
      </c>
      <c r="C122" s="226" t="s">
        <v>79</v>
      </c>
      <c r="D122" s="664">
        <v>0.1</v>
      </c>
      <c r="E122" s="672">
        <f>E112</f>
        <v>391888</v>
      </c>
      <c r="F122" s="672">
        <f>+D122*E122</f>
        <v>39188.800000000003</v>
      </c>
      <c r="G122" s="491"/>
    </row>
    <row r="123" spans="1:7" ht="19.899999999999999" customHeight="1" x14ac:dyDescent="0.2">
      <c r="A123" s="671"/>
      <c r="B123" s="146" t="s">
        <v>149</v>
      </c>
      <c r="C123" s="68" t="s">
        <v>44</v>
      </c>
      <c r="D123" s="664">
        <v>0.05</v>
      </c>
      <c r="E123" s="665">
        <f>F122</f>
        <v>39188.800000000003</v>
      </c>
      <c r="F123" s="665">
        <f>+D123*E123</f>
        <v>1959.4400000000003</v>
      </c>
      <c r="G123" s="491"/>
    </row>
    <row r="124" spans="1:7" ht="21.75" customHeight="1" x14ac:dyDescent="0.2">
      <c r="A124" s="671"/>
      <c r="B124" s="146" t="s">
        <v>85</v>
      </c>
      <c r="C124" s="68" t="s">
        <v>44</v>
      </c>
      <c r="D124" s="664"/>
      <c r="E124" s="665">
        <f>SUM(F121:F123)</f>
        <v>2784773.01</v>
      </c>
      <c r="F124" s="665">
        <f>+D124*E124</f>
        <v>0</v>
      </c>
      <c r="G124" s="491"/>
    </row>
    <row r="125" spans="1:7" ht="19.899999999999999" customHeight="1" x14ac:dyDescent="0.2">
      <c r="A125" s="671"/>
      <c r="B125" s="146" t="s">
        <v>4</v>
      </c>
      <c r="C125" s="68" t="s">
        <v>161</v>
      </c>
      <c r="D125" s="664">
        <v>0.03</v>
      </c>
      <c r="E125" s="665">
        <v>26134.3</v>
      </c>
      <c r="F125" s="665">
        <f>(D125*E125)</f>
        <v>784.029</v>
      </c>
      <c r="G125" s="491"/>
    </row>
    <row r="126" spans="1:7" ht="19.899999999999999" customHeight="1" x14ac:dyDescent="0.2">
      <c r="A126" s="671"/>
      <c r="B126" s="146" t="s">
        <v>2</v>
      </c>
      <c r="C126" s="68" t="s">
        <v>3</v>
      </c>
      <c r="D126" s="664">
        <v>1</v>
      </c>
      <c r="E126" s="665">
        <f>'VALOR CUADRILLAS MO'!D75</f>
        <v>26134.297994712331</v>
      </c>
      <c r="F126" s="665">
        <f>+D126*E126</f>
        <v>26134.297994712331</v>
      </c>
      <c r="G126" s="491"/>
    </row>
    <row r="127" spans="1:7" ht="19.899999999999999" customHeight="1" x14ac:dyDescent="0.2">
      <c r="A127" s="671"/>
      <c r="B127" s="146"/>
      <c r="C127" s="68"/>
      <c r="D127" s="664"/>
      <c r="E127" s="665"/>
      <c r="F127" s="665"/>
      <c r="G127" s="491"/>
    </row>
    <row r="128" spans="1:7" ht="27.75" customHeight="1" x14ac:dyDescent="0.2">
      <c r="A128" s="442">
        <v>5.5</v>
      </c>
      <c r="B128" s="71" t="s">
        <v>12536</v>
      </c>
      <c r="C128" s="67" t="s">
        <v>16</v>
      </c>
      <c r="D128" s="64"/>
      <c r="E128" s="65"/>
      <c r="F128" s="66">
        <f>ROUND(SUM(F129:F131),0)</f>
        <v>2804882</v>
      </c>
      <c r="G128" s="491"/>
    </row>
    <row r="129" spans="1:7" ht="19.899999999999999" customHeight="1" x14ac:dyDescent="0.2">
      <c r="A129" s="455"/>
      <c r="B129" s="146" t="s">
        <v>2577</v>
      </c>
      <c r="C129" s="68" t="s">
        <v>16</v>
      </c>
      <c r="D129" s="69">
        <v>1</v>
      </c>
      <c r="E129" s="70">
        <v>2750000</v>
      </c>
      <c r="F129" s="70">
        <f>+D129*E129</f>
        <v>2750000</v>
      </c>
      <c r="G129" s="491"/>
    </row>
    <row r="130" spans="1:7" ht="19.899999999999999" customHeight="1" x14ac:dyDescent="0.2">
      <c r="A130" s="455"/>
      <c r="B130" s="146" t="s">
        <v>4</v>
      </c>
      <c r="C130" s="68" t="s">
        <v>161</v>
      </c>
      <c r="D130" s="69">
        <v>0.05</v>
      </c>
      <c r="E130" s="70">
        <v>52268.6</v>
      </c>
      <c r="F130" s="70">
        <f>+D130*E130</f>
        <v>2613.4300000000003</v>
      </c>
      <c r="G130" s="491"/>
    </row>
    <row r="131" spans="1:7" ht="19.899999999999999" customHeight="1" x14ac:dyDescent="0.2">
      <c r="A131" s="455"/>
      <c r="B131" s="146" t="s">
        <v>2</v>
      </c>
      <c r="C131" s="68" t="s">
        <v>3</v>
      </c>
      <c r="D131" s="69">
        <v>2</v>
      </c>
      <c r="E131" s="70">
        <f>'VALOR CUADRILLAS MO'!D75</f>
        <v>26134.297994712331</v>
      </c>
      <c r="F131" s="70">
        <f>+D131*E131</f>
        <v>52268.595989424663</v>
      </c>
      <c r="G131" s="491"/>
    </row>
    <row r="132" spans="1:7" ht="19.899999999999999" customHeight="1" x14ac:dyDescent="0.2">
      <c r="A132" s="671"/>
      <c r="B132" s="146"/>
      <c r="C132" s="68"/>
      <c r="D132" s="664"/>
      <c r="E132" s="665"/>
      <c r="F132" s="665"/>
      <c r="G132" s="491"/>
    </row>
    <row r="133" spans="1:7" ht="19.899999999999999" customHeight="1" x14ac:dyDescent="0.2">
      <c r="A133" s="661">
        <v>6.1</v>
      </c>
      <c r="B133" s="71" t="s">
        <v>12587</v>
      </c>
      <c r="C133" s="67" t="s">
        <v>77</v>
      </c>
      <c r="D133" s="64"/>
      <c r="E133" s="65"/>
      <c r="F133" s="66">
        <f>ROUND(SUM(F134:F136),0)</f>
        <v>15248</v>
      </c>
      <c r="G133" s="491"/>
    </row>
    <row r="134" spans="1:7" ht="19.899999999999999" customHeight="1" x14ac:dyDescent="0.2">
      <c r="A134" s="461"/>
      <c r="B134" s="146" t="s">
        <v>13</v>
      </c>
      <c r="C134" s="68" t="s">
        <v>5</v>
      </c>
      <c r="D134" s="69">
        <v>0.5</v>
      </c>
      <c r="E134" s="70">
        <v>1200</v>
      </c>
      <c r="F134" s="70">
        <f>+D134*E134</f>
        <v>600</v>
      </c>
      <c r="G134" s="491"/>
    </row>
    <row r="135" spans="1:7" ht="19.899999999999999" customHeight="1" x14ac:dyDescent="0.2">
      <c r="A135" s="462"/>
      <c r="B135" s="146" t="s">
        <v>4</v>
      </c>
      <c r="C135" s="68" t="s">
        <v>161</v>
      </c>
      <c r="D135" s="69">
        <v>0.03</v>
      </c>
      <c r="E135" s="70">
        <v>9147.73</v>
      </c>
      <c r="F135" s="70">
        <f>(D135*E135)</f>
        <v>274.43189999999998</v>
      </c>
      <c r="G135" s="491"/>
    </row>
    <row r="136" spans="1:7" ht="19.899999999999999" customHeight="1" x14ac:dyDescent="0.2">
      <c r="A136" s="462"/>
      <c r="B136" s="146" t="s">
        <v>2</v>
      </c>
      <c r="C136" s="68" t="s">
        <v>3</v>
      </c>
      <c r="D136" s="69">
        <v>0.55000000000000004</v>
      </c>
      <c r="E136" s="70">
        <f>'VALOR CUADRILLAS MO'!D75</f>
        <v>26134.297994712331</v>
      </c>
      <c r="F136" s="70">
        <f>+D136*E136</f>
        <v>14373.863897091784</v>
      </c>
      <c r="G136" s="491"/>
    </row>
    <row r="137" spans="1:7" ht="19.899999999999999" customHeight="1" x14ac:dyDescent="0.2">
      <c r="A137" s="462"/>
      <c r="B137" s="146"/>
      <c r="C137" s="68"/>
      <c r="D137" s="69"/>
      <c r="E137" s="70"/>
      <c r="F137" s="70"/>
      <c r="G137" s="491"/>
    </row>
    <row r="138" spans="1:7" ht="33.75" customHeight="1" x14ac:dyDescent="0.2">
      <c r="A138" s="442">
        <v>7.1</v>
      </c>
      <c r="B138" s="675" t="s">
        <v>12541</v>
      </c>
      <c r="C138" s="676" t="s">
        <v>77</v>
      </c>
      <c r="D138" s="673"/>
      <c r="E138" s="674"/>
      <c r="F138" s="677">
        <f>F139+F140+F141+F142+F143+F144+F145+F146+F147+F149+F150</f>
        <v>77466.501707181596</v>
      </c>
      <c r="G138" s="491"/>
    </row>
    <row r="139" spans="1:7" ht="19.899999999999999" customHeight="1" x14ac:dyDescent="0.2">
      <c r="A139" s="462"/>
      <c r="B139" s="146" t="s">
        <v>12588</v>
      </c>
      <c r="C139" s="68" t="s">
        <v>16</v>
      </c>
      <c r="D139" s="69">
        <v>0.42</v>
      </c>
      <c r="E139" s="70">
        <v>1400</v>
      </c>
      <c r="F139" s="70">
        <f>D139*E139</f>
        <v>588</v>
      </c>
      <c r="G139" s="491"/>
    </row>
    <row r="140" spans="1:7" ht="19.899999999999999" customHeight="1" x14ac:dyDescent="0.2">
      <c r="A140" s="462"/>
      <c r="B140" s="146" t="s">
        <v>12589</v>
      </c>
      <c r="C140" s="68" t="s">
        <v>16</v>
      </c>
      <c r="D140" s="69">
        <v>4</v>
      </c>
      <c r="E140" s="70">
        <v>262</v>
      </c>
      <c r="F140" s="70">
        <f t="shared" ref="F140:F150" si="11">D140*E140</f>
        <v>1048</v>
      </c>
      <c r="G140" s="491"/>
    </row>
    <row r="141" spans="1:7" ht="19.899999999999999" customHeight="1" x14ac:dyDescent="0.2">
      <c r="A141" s="462"/>
      <c r="B141" s="146" t="s">
        <v>12590</v>
      </c>
      <c r="C141" s="68" t="s">
        <v>16</v>
      </c>
      <c r="D141" s="69">
        <v>0.33</v>
      </c>
      <c r="E141" s="70">
        <v>107900</v>
      </c>
      <c r="F141" s="70">
        <f t="shared" si="11"/>
        <v>35607</v>
      </c>
      <c r="G141" s="491"/>
    </row>
    <row r="142" spans="1:7" ht="19.899999999999999" customHeight="1" x14ac:dyDescent="0.2">
      <c r="A142" s="462"/>
      <c r="B142" s="146" t="s">
        <v>12591</v>
      </c>
      <c r="C142" s="68" t="s">
        <v>16</v>
      </c>
      <c r="D142" s="69">
        <v>0.81</v>
      </c>
      <c r="E142" s="70">
        <v>2120.9876543209875</v>
      </c>
      <c r="F142" s="70">
        <f t="shared" si="11"/>
        <v>1718</v>
      </c>
      <c r="G142" s="491"/>
    </row>
    <row r="143" spans="1:7" ht="19.899999999999999" customHeight="1" x14ac:dyDescent="0.2">
      <c r="A143" s="462"/>
      <c r="B143" s="146" t="s">
        <v>12592</v>
      </c>
      <c r="C143" s="68" t="s">
        <v>16</v>
      </c>
      <c r="D143" s="69">
        <v>4</v>
      </c>
      <c r="E143" s="70">
        <v>59</v>
      </c>
      <c r="F143" s="70">
        <f t="shared" si="11"/>
        <v>236</v>
      </c>
      <c r="G143" s="491"/>
    </row>
    <row r="144" spans="1:7" ht="19.899999999999999" customHeight="1" x14ac:dyDescent="0.2">
      <c r="A144" s="462"/>
      <c r="B144" s="146" t="s">
        <v>12593</v>
      </c>
      <c r="C144" s="68" t="s">
        <v>16</v>
      </c>
      <c r="D144" s="69">
        <v>8.6</v>
      </c>
      <c r="E144" s="70">
        <v>10</v>
      </c>
      <c r="F144" s="70">
        <f t="shared" si="11"/>
        <v>86</v>
      </c>
      <c r="G144" s="491"/>
    </row>
    <row r="145" spans="1:7" ht="19.899999999999999" customHeight="1" x14ac:dyDescent="0.2">
      <c r="A145" s="462"/>
      <c r="B145" s="146" t="s">
        <v>12594</v>
      </c>
      <c r="C145" s="68" t="s">
        <v>16</v>
      </c>
      <c r="D145" s="69">
        <v>11.5</v>
      </c>
      <c r="E145" s="70">
        <v>25.043478260869566</v>
      </c>
      <c r="F145" s="70">
        <f t="shared" si="11"/>
        <v>288</v>
      </c>
      <c r="G145" s="491"/>
    </row>
    <row r="146" spans="1:7" ht="19.899999999999999" customHeight="1" x14ac:dyDescent="0.2">
      <c r="A146" s="462"/>
      <c r="B146" s="146" t="s">
        <v>12595</v>
      </c>
      <c r="C146" s="68" t="s">
        <v>16</v>
      </c>
      <c r="D146" s="69">
        <v>0.56000000000000005</v>
      </c>
      <c r="E146" s="70">
        <v>2121.4285714285711</v>
      </c>
      <c r="F146" s="70">
        <f t="shared" si="11"/>
        <v>1188</v>
      </c>
      <c r="G146" s="491"/>
    </row>
    <row r="147" spans="1:7" ht="19.899999999999999" customHeight="1" x14ac:dyDescent="0.2">
      <c r="A147" s="462"/>
      <c r="B147" s="146" t="s">
        <v>149</v>
      </c>
      <c r="C147" s="68" t="s">
        <v>44</v>
      </c>
      <c r="D147" s="69">
        <v>0.05</v>
      </c>
      <c r="E147" s="70">
        <v>36427</v>
      </c>
      <c r="F147" s="70">
        <f t="shared" si="11"/>
        <v>1821.3500000000001</v>
      </c>
      <c r="G147" s="491"/>
    </row>
    <row r="148" spans="1:7" ht="19.899999999999999" customHeight="1" x14ac:dyDescent="0.2">
      <c r="A148" s="462"/>
      <c r="B148" s="146" t="s">
        <v>85</v>
      </c>
      <c r="C148" s="68" t="s">
        <v>44</v>
      </c>
      <c r="D148" s="69"/>
      <c r="E148" s="70">
        <v>38248.35</v>
      </c>
      <c r="F148" s="70">
        <f t="shared" si="11"/>
        <v>0</v>
      </c>
      <c r="G148" s="491"/>
    </row>
    <row r="149" spans="1:7" ht="19.899999999999999" customHeight="1" x14ac:dyDescent="0.2">
      <c r="A149" s="462"/>
      <c r="B149" s="146" t="s">
        <v>12596</v>
      </c>
      <c r="C149" s="68" t="s">
        <v>161</v>
      </c>
      <c r="D149" s="69">
        <v>0.03</v>
      </c>
      <c r="E149" s="70">
        <v>33870.050201147184</v>
      </c>
      <c r="F149" s="70">
        <f t="shared" si="11"/>
        <v>1016.1015060344155</v>
      </c>
      <c r="G149" s="491"/>
    </row>
    <row r="150" spans="1:7" ht="19.899999999999999" customHeight="1" x14ac:dyDescent="0.2">
      <c r="A150" s="462"/>
      <c r="B150" s="146" t="s">
        <v>45</v>
      </c>
      <c r="C150" s="68" t="s">
        <v>63</v>
      </c>
      <c r="D150" s="69">
        <v>1.08</v>
      </c>
      <c r="E150" s="70">
        <f>'VALOR CUADRILLAS MO'!D113</f>
        <v>31361.157593654796</v>
      </c>
      <c r="F150" s="70">
        <f t="shared" si="11"/>
        <v>33870.050201147184</v>
      </c>
      <c r="G150" s="491"/>
    </row>
    <row r="151" spans="1:7" ht="19.899999999999999" customHeight="1" x14ac:dyDescent="0.2">
      <c r="A151" s="462"/>
      <c r="B151" s="146"/>
      <c r="C151" s="68"/>
      <c r="D151" s="69"/>
      <c r="E151" s="70"/>
      <c r="F151" s="70"/>
      <c r="G151" s="491"/>
    </row>
    <row r="152" spans="1:7" ht="41.25" customHeight="1" x14ac:dyDescent="0.2">
      <c r="A152" s="678">
        <v>7.2</v>
      </c>
      <c r="B152" s="675" t="s">
        <v>12542</v>
      </c>
      <c r="C152" s="676" t="s">
        <v>12</v>
      </c>
      <c r="D152" s="679"/>
      <c r="E152" s="677"/>
      <c r="F152" s="677">
        <f>F153+F154+F155+F156+F157+F158+F159+F160+F161+F162+F163+F164+F165+F166+F167+F168+F169+F170</f>
        <v>87954.449940114777</v>
      </c>
      <c r="G152" s="491"/>
    </row>
    <row r="153" spans="1:7" ht="19.899999999999999" customHeight="1" x14ac:dyDescent="0.2">
      <c r="A153" s="462"/>
      <c r="B153" s="146" t="s">
        <v>12597</v>
      </c>
      <c r="C153" s="68" t="s">
        <v>16</v>
      </c>
      <c r="D153" s="69">
        <v>0.36</v>
      </c>
      <c r="E153" s="70">
        <v>64570.000000000007</v>
      </c>
      <c r="F153" s="70">
        <f>D153*E153</f>
        <v>23245.200000000001</v>
      </c>
      <c r="G153" s="491"/>
    </row>
    <row r="154" spans="1:7" ht="19.899999999999999" customHeight="1" x14ac:dyDescent="0.2">
      <c r="A154" s="462"/>
      <c r="B154" s="146" t="s">
        <v>12598</v>
      </c>
      <c r="C154" s="68" t="s">
        <v>16</v>
      </c>
      <c r="D154" s="69">
        <v>0.33</v>
      </c>
      <c r="E154" s="70">
        <v>4345</v>
      </c>
      <c r="F154" s="70">
        <f t="shared" ref="F154:F170" si="12">D154*E154</f>
        <v>1433.8500000000001</v>
      </c>
      <c r="G154" s="491"/>
    </row>
    <row r="155" spans="1:7" ht="19.899999999999999" customHeight="1" x14ac:dyDescent="0.2">
      <c r="A155" s="462"/>
      <c r="B155" s="146" t="s">
        <v>12599</v>
      </c>
      <c r="C155" s="68" t="s">
        <v>16</v>
      </c>
      <c r="D155" s="69">
        <v>0.62</v>
      </c>
      <c r="E155" s="70">
        <v>4070.0000000000005</v>
      </c>
      <c r="F155" s="70">
        <f t="shared" si="12"/>
        <v>2523.4</v>
      </c>
      <c r="G155" s="491"/>
    </row>
    <row r="156" spans="1:7" ht="19.899999999999999" customHeight="1" x14ac:dyDescent="0.2">
      <c r="A156" s="462"/>
      <c r="B156" s="146" t="s">
        <v>12600</v>
      </c>
      <c r="C156" s="68" t="s">
        <v>16</v>
      </c>
      <c r="D156" s="69">
        <v>0.67</v>
      </c>
      <c r="E156" s="70">
        <v>2640</v>
      </c>
      <c r="F156" s="70">
        <f t="shared" si="12"/>
        <v>1768.8000000000002</v>
      </c>
      <c r="G156" s="491"/>
    </row>
    <row r="157" spans="1:7" ht="19.899999999999999" customHeight="1" x14ac:dyDescent="0.2">
      <c r="A157" s="462"/>
      <c r="B157" s="146" t="s">
        <v>12601</v>
      </c>
      <c r="C157" s="68" t="s">
        <v>16</v>
      </c>
      <c r="D157" s="69">
        <v>0.62</v>
      </c>
      <c r="E157" s="70">
        <v>8800</v>
      </c>
      <c r="F157" s="70">
        <f t="shared" si="12"/>
        <v>5456</v>
      </c>
      <c r="G157" s="491"/>
    </row>
    <row r="158" spans="1:7" ht="19.899999999999999" customHeight="1" x14ac:dyDescent="0.2">
      <c r="A158" s="462"/>
      <c r="B158" s="146" t="s">
        <v>456</v>
      </c>
      <c r="C158" s="68" t="s">
        <v>289</v>
      </c>
      <c r="D158" s="69">
        <v>0.06</v>
      </c>
      <c r="E158" s="70">
        <v>165000</v>
      </c>
      <c r="F158" s="70">
        <f t="shared" si="12"/>
        <v>9900</v>
      </c>
      <c r="G158" s="491"/>
    </row>
    <row r="159" spans="1:7" ht="19.899999999999999" customHeight="1" x14ac:dyDescent="0.2">
      <c r="A159" s="462"/>
      <c r="B159" s="146" t="s">
        <v>454</v>
      </c>
      <c r="C159" s="68" t="s">
        <v>16</v>
      </c>
      <c r="D159" s="69">
        <v>10</v>
      </c>
      <c r="E159" s="70">
        <v>71.5</v>
      </c>
      <c r="F159" s="70">
        <f t="shared" si="12"/>
        <v>715</v>
      </c>
      <c r="G159" s="491"/>
    </row>
    <row r="160" spans="1:7" ht="19.899999999999999" customHeight="1" x14ac:dyDescent="0.2">
      <c r="A160" s="462"/>
      <c r="B160" s="146" t="s">
        <v>455</v>
      </c>
      <c r="C160" s="68" t="s">
        <v>16</v>
      </c>
      <c r="D160" s="69">
        <v>10</v>
      </c>
      <c r="E160" s="70">
        <v>88</v>
      </c>
      <c r="F160" s="70">
        <f t="shared" si="12"/>
        <v>880</v>
      </c>
      <c r="G160" s="491"/>
    </row>
    <row r="161" spans="1:7" ht="19.899999999999999" customHeight="1" x14ac:dyDescent="0.2">
      <c r="A161" s="462"/>
      <c r="B161" s="146" t="s">
        <v>12602</v>
      </c>
      <c r="C161" s="68" t="s">
        <v>16</v>
      </c>
      <c r="D161" s="69">
        <v>0.04</v>
      </c>
      <c r="E161" s="70">
        <v>19800</v>
      </c>
      <c r="F161" s="70">
        <f t="shared" si="12"/>
        <v>792</v>
      </c>
      <c r="G161" s="491"/>
    </row>
    <row r="162" spans="1:7" ht="19.899999999999999" customHeight="1" x14ac:dyDescent="0.2">
      <c r="A162" s="462"/>
      <c r="B162" s="146" t="s">
        <v>12603</v>
      </c>
      <c r="C162" s="68" t="s">
        <v>16</v>
      </c>
      <c r="D162" s="69">
        <v>0.04</v>
      </c>
      <c r="E162" s="70">
        <v>1430.0000000000002</v>
      </c>
      <c r="F162" s="70">
        <f t="shared" si="12"/>
        <v>57.20000000000001</v>
      </c>
      <c r="G162" s="491"/>
    </row>
    <row r="163" spans="1:7" ht="19.899999999999999" customHeight="1" x14ac:dyDescent="0.2">
      <c r="A163" s="462"/>
      <c r="B163" s="146" t="s">
        <v>12604</v>
      </c>
      <c r="C163" s="68" t="s">
        <v>289</v>
      </c>
      <c r="D163" s="69">
        <v>0.1</v>
      </c>
      <c r="E163" s="70">
        <v>59900</v>
      </c>
      <c r="F163" s="70">
        <f t="shared" si="12"/>
        <v>5990</v>
      </c>
      <c r="G163" s="491"/>
    </row>
    <row r="164" spans="1:7" ht="19.899999999999999" customHeight="1" x14ac:dyDescent="0.2">
      <c r="A164" s="462"/>
      <c r="B164" s="146" t="s">
        <v>12605</v>
      </c>
      <c r="C164" s="68" t="s">
        <v>68</v>
      </c>
      <c r="D164" s="69">
        <v>0.03</v>
      </c>
      <c r="E164" s="70">
        <v>6510.9660000000003</v>
      </c>
      <c r="F164" s="70">
        <f t="shared" si="12"/>
        <v>195.32898</v>
      </c>
      <c r="G164" s="491"/>
    </row>
    <row r="165" spans="1:7" ht="19.899999999999999" customHeight="1" x14ac:dyDescent="0.2">
      <c r="A165" s="462"/>
      <c r="B165" s="146" t="s">
        <v>149</v>
      </c>
      <c r="C165" s="68" t="s">
        <v>44</v>
      </c>
      <c r="D165" s="69">
        <v>0.05</v>
      </c>
      <c r="E165" s="70">
        <v>52956.778979999995</v>
      </c>
      <c r="F165" s="70">
        <f t="shared" si="12"/>
        <v>2647.838949</v>
      </c>
      <c r="G165" s="491"/>
    </row>
    <row r="166" spans="1:7" ht="19.899999999999999" customHeight="1" x14ac:dyDescent="0.2">
      <c r="A166" s="462"/>
      <c r="B166" s="146" t="s">
        <v>85</v>
      </c>
      <c r="C166" s="68" t="s">
        <v>44</v>
      </c>
      <c r="D166" s="69">
        <v>0.03</v>
      </c>
      <c r="E166" s="70">
        <v>55604.617928999993</v>
      </c>
      <c r="F166" s="70">
        <f t="shared" si="12"/>
        <v>1668.1385378699997</v>
      </c>
      <c r="G166" s="491"/>
    </row>
    <row r="167" spans="1:7" ht="19.899999999999999" customHeight="1" x14ac:dyDescent="0.2">
      <c r="A167" s="462"/>
      <c r="B167" s="146" t="s">
        <v>13</v>
      </c>
      <c r="C167" s="68" t="s">
        <v>5</v>
      </c>
      <c r="D167" s="69">
        <v>1.5</v>
      </c>
      <c r="E167" s="70">
        <v>1400</v>
      </c>
      <c r="F167" s="70">
        <f t="shared" si="12"/>
        <v>2100</v>
      </c>
      <c r="G167" s="491"/>
    </row>
    <row r="168" spans="1:7" ht="19.899999999999999" customHeight="1" x14ac:dyDescent="0.2">
      <c r="A168" s="462"/>
      <c r="B168" s="146" t="s">
        <v>107</v>
      </c>
      <c r="C168" s="68" t="s">
        <v>5</v>
      </c>
      <c r="D168" s="69">
        <v>1.5</v>
      </c>
      <c r="E168" s="70">
        <v>750</v>
      </c>
      <c r="F168" s="70">
        <f t="shared" si="12"/>
        <v>1125</v>
      </c>
      <c r="G168" s="491"/>
    </row>
    <row r="169" spans="1:7" ht="19.899999999999999" customHeight="1" x14ac:dyDescent="0.2">
      <c r="A169" s="462"/>
      <c r="B169" s="146" t="s">
        <v>4</v>
      </c>
      <c r="C169" s="68" t="s">
        <v>161</v>
      </c>
      <c r="D169" s="69">
        <v>0.03</v>
      </c>
      <c r="E169" s="70">
        <v>26656.983954606578</v>
      </c>
      <c r="F169" s="70">
        <f t="shared" si="12"/>
        <v>799.70951863819732</v>
      </c>
      <c r="G169" s="491"/>
    </row>
    <row r="170" spans="1:7" ht="19.899999999999999" customHeight="1" x14ac:dyDescent="0.2">
      <c r="A170" s="462"/>
      <c r="B170" s="146" t="s">
        <v>45</v>
      </c>
      <c r="C170" s="68" t="s">
        <v>3</v>
      </c>
      <c r="D170" s="69">
        <v>0.85</v>
      </c>
      <c r="E170" s="70">
        <f>'VALOR CUADRILLAS MO'!D113</f>
        <v>31361.157593654796</v>
      </c>
      <c r="F170" s="70">
        <f t="shared" si="12"/>
        <v>26656.983954606578</v>
      </c>
      <c r="G170" s="491"/>
    </row>
    <row r="171" spans="1:7" ht="19.899999999999999" customHeight="1" x14ac:dyDescent="0.2">
      <c r="A171" s="462"/>
      <c r="B171" s="146"/>
      <c r="C171" s="68"/>
      <c r="D171" s="69"/>
      <c r="E171" s="70"/>
      <c r="F171" s="70"/>
      <c r="G171" s="491"/>
    </row>
    <row r="172" spans="1:7" ht="46.5" customHeight="1" x14ac:dyDescent="0.2">
      <c r="A172" s="678">
        <v>10.199999999999999</v>
      </c>
      <c r="B172" s="675" t="s">
        <v>12546</v>
      </c>
      <c r="C172" s="676" t="s">
        <v>77</v>
      </c>
      <c r="D172" s="679"/>
      <c r="E172" s="677"/>
      <c r="F172" s="677">
        <f>F173+F174+F175+F176+F178+F179</f>
        <v>65607.495576931135</v>
      </c>
      <c r="G172" s="491"/>
    </row>
    <row r="173" spans="1:7" ht="19.899999999999999" customHeight="1" x14ac:dyDescent="0.2">
      <c r="A173" s="462"/>
      <c r="B173" s="146" t="s">
        <v>46</v>
      </c>
      <c r="C173" s="68" t="s">
        <v>22</v>
      </c>
      <c r="D173" s="69">
        <v>0.05</v>
      </c>
      <c r="E173" s="70">
        <v>1892.3</v>
      </c>
      <c r="F173" s="70">
        <f>D173*E173</f>
        <v>94.615000000000009</v>
      </c>
      <c r="G173" s="491"/>
    </row>
    <row r="174" spans="1:7" ht="19.899999999999999" customHeight="1" x14ac:dyDescent="0.2">
      <c r="A174" s="462"/>
      <c r="B174" s="146" t="s">
        <v>12607</v>
      </c>
      <c r="C174" s="68" t="s">
        <v>77</v>
      </c>
      <c r="D174" s="69">
        <v>1</v>
      </c>
      <c r="E174" s="70">
        <v>36039.582399999999</v>
      </c>
      <c r="F174" s="70">
        <f t="shared" ref="F174:F179" si="13">D174*E174</f>
        <v>36039.582399999999</v>
      </c>
      <c r="G174" s="491"/>
    </row>
    <row r="175" spans="1:7" ht="19.899999999999999" customHeight="1" x14ac:dyDescent="0.2">
      <c r="A175" s="462"/>
      <c r="B175" s="146" t="s">
        <v>12608</v>
      </c>
      <c r="C175" s="68" t="s">
        <v>22</v>
      </c>
      <c r="D175" s="69">
        <v>4</v>
      </c>
      <c r="E175" s="70">
        <v>1989.88</v>
      </c>
      <c r="F175" s="70">
        <f t="shared" si="13"/>
        <v>7959.52</v>
      </c>
      <c r="G175" s="491"/>
    </row>
    <row r="176" spans="1:7" ht="19.899999999999999" customHeight="1" x14ac:dyDescent="0.2">
      <c r="A176" s="462"/>
      <c r="B176" s="146" t="s">
        <v>149</v>
      </c>
      <c r="C176" s="68" t="s">
        <v>44</v>
      </c>
      <c r="D176" s="69">
        <v>0.05</v>
      </c>
      <c r="E176" s="70">
        <v>28068.717400000001</v>
      </c>
      <c r="F176" s="70">
        <f t="shared" si="13"/>
        <v>1403.4358700000003</v>
      </c>
      <c r="G176" s="491"/>
    </row>
    <row r="177" spans="1:7" ht="19.899999999999999" customHeight="1" x14ac:dyDescent="0.2">
      <c r="A177" s="462"/>
      <c r="B177" s="146" t="s">
        <v>85</v>
      </c>
      <c r="C177" s="68" t="s">
        <v>44</v>
      </c>
      <c r="D177" s="69"/>
      <c r="E177" s="70">
        <v>29472.153270000003</v>
      </c>
      <c r="F177" s="70">
        <f t="shared" si="13"/>
        <v>0</v>
      </c>
      <c r="G177" s="491"/>
    </row>
    <row r="178" spans="1:7" ht="19.899999999999999" customHeight="1" x14ac:dyDescent="0.2">
      <c r="A178" s="462"/>
      <c r="B178" s="146" t="s">
        <v>4</v>
      </c>
      <c r="C178" s="68" t="s">
        <v>161</v>
      </c>
      <c r="D178" s="69">
        <v>0.03</v>
      </c>
      <c r="E178" s="70">
        <v>16987.293696563014</v>
      </c>
      <c r="F178" s="70">
        <f t="shared" si="13"/>
        <v>509.61881089689041</v>
      </c>
      <c r="G178" s="491"/>
    </row>
    <row r="179" spans="1:7" ht="19.899999999999999" customHeight="1" x14ac:dyDescent="0.2">
      <c r="A179" s="462"/>
      <c r="B179" s="146" t="s">
        <v>2</v>
      </c>
      <c r="C179" s="68" t="s">
        <v>3</v>
      </c>
      <c r="D179" s="69">
        <v>0.75</v>
      </c>
      <c r="E179" s="70">
        <f>'VALOR CUADRILLAS MO'!D75</f>
        <v>26134.297994712331</v>
      </c>
      <c r="F179" s="70">
        <f t="shared" si="13"/>
        <v>19600.723496034247</v>
      </c>
      <c r="G179" s="491"/>
    </row>
    <row r="180" spans="1:7" ht="19.899999999999999" customHeight="1" x14ac:dyDescent="0.2">
      <c r="A180" s="462"/>
      <c r="B180" s="146"/>
      <c r="C180" s="68"/>
      <c r="D180" s="69"/>
      <c r="E180" s="70"/>
      <c r="F180" s="70"/>
      <c r="G180" s="491"/>
    </row>
    <row r="181" spans="1:7" x14ac:dyDescent="0.2">
      <c r="A181" s="582"/>
      <c r="B181" s="452"/>
      <c r="C181" s="583"/>
      <c r="D181" s="584"/>
      <c r="E181" s="585"/>
      <c r="F181" s="585"/>
    </row>
  </sheetData>
  <sheetProtection formatCells="0" formatColumns="0" formatRows="0" insertColumns="0" insertRows="0" insertHyperlinks="0" deleteColumns="0" deleteRows="0" sort="0" autoFilter="0" pivotTables="0"/>
  <mergeCells count="8">
    <mergeCell ref="A50:A55"/>
    <mergeCell ref="A58:A66"/>
    <mergeCell ref="A70:A78"/>
    <mergeCell ref="A2:F2"/>
    <mergeCell ref="A4:F4"/>
    <mergeCell ref="A1:F1"/>
    <mergeCell ref="B3:E3"/>
    <mergeCell ref="A38:A46"/>
  </mergeCells>
  <phoneticPr fontId="5" type="noConversion"/>
  <printOptions horizontalCentered="1"/>
  <pageMargins left="0.59055118110236227" right="0.59055118110236227" top="1.1811023622047245" bottom="0.78740157480314965" header="0" footer="0"/>
  <pageSetup scale="54" orientation="portrait" errors="NA" r:id="rId1"/>
  <headerFooter alignWithMargins="0">
    <oddFooter>&amp;R&amp;P/&amp;N</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8" tint="0.39997558519241921"/>
  </sheetPr>
  <dimension ref="A1:R1"/>
  <sheetViews>
    <sheetView view="pageBreakPreview" zoomScale="55" zoomScaleNormal="90" zoomScaleSheetLayoutView="55" workbookViewId="0">
      <selection activeCell="N5" sqref="N5"/>
    </sheetView>
  </sheetViews>
  <sheetFormatPr baseColWidth="10" defaultColWidth="11.42578125" defaultRowHeight="12.75" x14ac:dyDescent="0.2"/>
  <cols>
    <col min="1" max="1" width="8.7109375" style="373" customWidth="1"/>
    <col min="2" max="2" width="66.42578125" style="312" customWidth="1"/>
    <col min="3" max="3" width="9.140625" style="17" customWidth="1"/>
    <col min="4" max="4" width="11.42578125" style="3" bestFit="1" customWidth="1"/>
    <col min="5" max="5" width="19" style="220" customWidth="1"/>
    <col min="6" max="6" width="21.5703125" style="220" bestFit="1" customWidth="1"/>
    <col min="7" max="7" width="14.7109375" style="2" hidden="1" customWidth="1"/>
    <col min="8" max="8" width="11" style="2" hidden="1" customWidth="1"/>
    <col min="9" max="9" width="12.28515625" style="2" hidden="1" customWidth="1"/>
    <col min="10" max="10" width="13.5703125" style="218" hidden="1" customWidth="1"/>
    <col min="11" max="11" width="17.42578125" style="218" hidden="1" customWidth="1"/>
    <col min="12" max="12" width="14.5703125" style="218" hidden="1" customWidth="1"/>
    <col min="13" max="13" width="13.28515625" style="3" bestFit="1" customWidth="1"/>
    <col min="14" max="14" width="43.42578125" style="3" customWidth="1"/>
    <col min="15" max="15" width="20.85546875" style="59" customWidth="1"/>
    <col min="16" max="16" width="17.28515625" style="59" customWidth="1"/>
    <col min="17" max="17" width="19.42578125" style="59" customWidth="1"/>
    <col min="18" max="18" width="15.28515625" style="59" customWidth="1"/>
    <col min="19" max="19" width="16.7109375" style="3" bestFit="1" customWidth="1"/>
    <col min="20" max="20" width="16.28515625" style="3" bestFit="1" customWidth="1"/>
    <col min="21" max="16384" width="11.42578125" style="3"/>
  </cols>
  <sheetData/>
  <sheetProtection formatCells="0" formatColumns="0" formatRows="0" insertColumns="0" insertRows="0" insertHyperlinks="0" deleteColumns="0" deleteRows="0" sort="0" autoFilter="0" pivotTables="0"/>
  <pageMargins left="0.78740157480314965" right="0.39370078740157483" top="1.1811023622047245" bottom="0.78740157480314965" header="0" footer="0"/>
  <pageSetup scale="65" orientation="portrait" errors="NA" r:id="rId1"/>
  <headerFooter alignWithMargins="0">
    <oddFooter>&amp;R&amp;P/&amp;N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92D050"/>
  </sheetPr>
  <dimension ref="A1:R1"/>
  <sheetViews>
    <sheetView view="pageBreakPreview" zoomScale="90" zoomScaleNormal="90" zoomScaleSheetLayoutView="90" workbookViewId="0">
      <selection activeCell="O9" sqref="O9"/>
    </sheetView>
  </sheetViews>
  <sheetFormatPr baseColWidth="10" defaultColWidth="11.42578125" defaultRowHeight="12.75" x14ac:dyDescent="0.2"/>
  <cols>
    <col min="1" max="1" width="8.7109375" style="373" customWidth="1"/>
    <col min="2" max="2" width="66.42578125" style="312" customWidth="1"/>
    <col min="3" max="3" width="9.140625" style="17" customWidth="1"/>
    <col min="4" max="4" width="11.42578125" style="3" bestFit="1" customWidth="1"/>
    <col min="5" max="5" width="16.28515625" style="220" bestFit="1" customWidth="1"/>
    <col min="6" max="6" width="20" style="220" bestFit="1" customWidth="1"/>
    <col min="7" max="7" width="14.7109375" style="2" hidden="1" customWidth="1"/>
    <col min="8" max="8" width="11" style="2" hidden="1" customWidth="1"/>
    <col min="9" max="9" width="12.28515625" style="2" hidden="1" customWidth="1"/>
    <col min="10" max="10" width="13.5703125" style="218" hidden="1" customWidth="1"/>
    <col min="11" max="11" width="17.42578125" style="218" hidden="1" customWidth="1"/>
    <col min="12" max="12" width="14.5703125" style="218" hidden="1" customWidth="1"/>
    <col min="13" max="13" width="13.28515625" style="3" bestFit="1" customWidth="1"/>
    <col min="14" max="14" width="15.7109375" style="3" customWidth="1"/>
    <col min="15" max="15" width="66.42578125" style="59" customWidth="1"/>
    <col min="16" max="16" width="17.28515625" style="59" customWidth="1"/>
    <col min="17" max="17" width="19.42578125" style="59" customWidth="1"/>
    <col min="18" max="18" width="15.28515625" style="59" customWidth="1"/>
    <col min="19" max="19" width="16.7109375" style="3" bestFit="1" customWidth="1"/>
    <col min="20" max="20" width="16.28515625" style="3" bestFit="1" customWidth="1"/>
    <col min="21" max="16384" width="11.42578125" style="3"/>
  </cols>
  <sheetData/>
  <sheetProtection formatCells="0" formatColumns="0" formatRows="0" insertColumns="0" insertRows="0" insertHyperlinks="0" deleteColumns="0" deleteRows="0" sort="0" autoFilter="0" pivotTables="0"/>
  <pageMargins left="0.78740157480314965" right="0.39370078740157483" top="1.1811023622047245" bottom="0.78740157480314965" header="0" footer="0"/>
  <pageSetup scale="70" orientation="portrait" errors="NA" r:id="rId1"/>
  <headerFooter alignWithMargins="0">
    <oddFooter>&amp;R&amp;P/&amp;N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FFFF99"/>
  </sheetPr>
  <dimension ref="A1:R1"/>
  <sheetViews>
    <sheetView view="pageBreakPreview" zoomScale="90" zoomScaleNormal="90" zoomScaleSheetLayoutView="90" workbookViewId="0">
      <selection activeCell="I7" sqref="I7"/>
    </sheetView>
  </sheetViews>
  <sheetFormatPr baseColWidth="10" defaultColWidth="11.42578125" defaultRowHeight="12.75" x14ac:dyDescent="0.2"/>
  <cols>
    <col min="1" max="1" width="8.7109375" style="373" customWidth="1"/>
    <col min="2" max="2" width="69.7109375" style="312" customWidth="1"/>
    <col min="3" max="3" width="9.7109375" style="17" customWidth="1"/>
    <col min="4" max="4" width="13.140625" style="3" customWidth="1"/>
    <col min="5" max="5" width="15.7109375" style="220" customWidth="1"/>
    <col min="6" max="6" width="18.140625" style="220" bestFit="1" customWidth="1"/>
    <col min="7" max="7" width="14.7109375" style="2" customWidth="1"/>
    <col min="8" max="8" width="11" style="2" customWidth="1"/>
    <col min="9" max="9" width="12.28515625" style="2" customWidth="1"/>
    <col min="10" max="10" width="13.5703125" style="218" customWidth="1"/>
    <col min="11" max="11" width="17.42578125" style="218" customWidth="1"/>
    <col min="12" max="12" width="14.5703125" style="218" customWidth="1"/>
    <col min="13" max="13" width="13.28515625" style="3" bestFit="1" customWidth="1"/>
    <col min="14" max="14" width="15.7109375" style="3" customWidth="1"/>
    <col min="15" max="15" width="66.42578125" style="59" customWidth="1"/>
    <col min="16" max="16" width="17.28515625" style="59" customWidth="1"/>
    <col min="17" max="17" width="19.42578125" style="59" customWidth="1"/>
    <col min="18" max="18" width="16.42578125" style="59" bestFit="1" customWidth="1"/>
    <col min="19" max="19" width="16.7109375" style="3" bestFit="1" customWidth="1"/>
    <col min="20" max="20" width="16.28515625" style="3" bestFit="1" customWidth="1"/>
    <col min="21" max="16384" width="11.42578125" style="3"/>
  </cols>
  <sheetData/>
  <sheetProtection formatCells="0" formatColumns="0" formatRows="0" insertColumns="0" insertRows="0" insertHyperlinks="0" deleteColumns="0" deleteRows="0" sort="0" autoFilter="0" pivotTables="0"/>
  <pageMargins left="0.78740157480314965" right="0.39370078740157483" top="1.1811023622047245" bottom="0.78740157480314965" header="0" footer="0"/>
  <pageSetup scale="65" orientation="portrait" errors="NA" r:id="rId1"/>
  <headerFooter alignWithMargins="0">
    <oddFooter>&amp;R&amp;P/&amp;N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3" tint="-0.499984740745262"/>
  </sheetPr>
  <dimension ref="A1:U363"/>
  <sheetViews>
    <sheetView view="pageBreakPreview" topLeftCell="A39" zoomScale="85" zoomScaleNormal="90" zoomScaleSheetLayoutView="85" workbookViewId="0">
      <selection activeCell="D53" sqref="D53"/>
    </sheetView>
  </sheetViews>
  <sheetFormatPr baseColWidth="10" defaultColWidth="11.5703125" defaultRowHeight="12.75" x14ac:dyDescent="0.2"/>
  <cols>
    <col min="1" max="1" width="64.85546875" style="25" customWidth="1"/>
    <col min="2" max="2" width="8" style="26" bestFit="1" customWidth="1"/>
    <col min="3" max="3" width="10.28515625" style="27" bestFit="1" customWidth="1"/>
    <col min="4" max="4" width="18.28515625" style="61" customWidth="1"/>
    <col min="5" max="5" width="22.7109375" style="61" customWidth="1"/>
    <col min="6" max="6" width="12.140625" style="25" hidden="1" customWidth="1"/>
    <col min="7" max="7" width="86.140625" style="25" hidden="1" customWidth="1"/>
    <col min="8" max="8" width="12.42578125" style="25" hidden="1" customWidth="1"/>
    <col min="9" max="9" width="11.5703125" style="25" hidden="1" customWidth="1"/>
    <col min="10" max="10" width="12.140625" style="25" hidden="1" customWidth="1"/>
    <col min="11" max="11" width="11.5703125" style="25" hidden="1" customWidth="1"/>
    <col min="12" max="12" width="13.140625" style="25" hidden="1" customWidth="1"/>
    <col min="13" max="13" width="11.5703125" style="25" hidden="1" customWidth="1"/>
    <col min="14" max="19" width="0" style="25" hidden="1" customWidth="1"/>
    <col min="20" max="20" width="18.28515625" style="61" hidden="1" customWidth="1"/>
    <col min="21" max="21" width="5.140625" style="25" hidden="1" customWidth="1"/>
    <col min="22" max="16384" width="11.5703125" style="25"/>
  </cols>
  <sheetData>
    <row r="1" spans="1:20" s="24" customFormat="1" ht="42" customHeight="1" x14ac:dyDescent="0.2">
      <c r="A1" s="835" t="s">
        <v>2459</v>
      </c>
      <c r="B1" s="836"/>
      <c r="C1" s="836"/>
      <c r="D1" s="836"/>
      <c r="E1" s="837"/>
    </row>
    <row r="2" spans="1:20" s="24" customFormat="1" ht="13.15" customHeight="1" x14ac:dyDescent="0.2">
      <c r="A2" s="838" t="s">
        <v>528</v>
      </c>
      <c r="B2" s="839"/>
      <c r="C2" s="839"/>
      <c r="D2" s="839"/>
      <c r="E2" s="840"/>
    </row>
    <row r="3" spans="1:20" ht="24" customHeight="1" x14ac:dyDescent="0.2">
      <c r="A3" s="826" t="s">
        <v>12566</v>
      </c>
      <c r="B3" s="827"/>
      <c r="C3" s="827"/>
      <c r="D3" s="827"/>
      <c r="E3" s="828"/>
      <c r="T3" s="25"/>
    </row>
    <row r="4" spans="1:20" ht="19.899999999999999" customHeight="1" x14ac:dyDescent="0.2">
      <c r="A4" s="74" t="s">
        <v>139</v>
      </c>
      <c r="B4" s="72" t="s">
        <v>2407</v>
      </c>
      <c r="C4" s="75" t="s">
        <v>2399</v>
      </c>
      <c r="D4" s="78" t="s">
        <v>355</v>
      </c>
      <c r="E4" s="79" t="s">
        <v>165</v>
      </c>
      <c r="T4" s="78" t="s">
        <v>2432</v>
      </c>
    </row>
    <row r="5" spans="1:20" ht="19.899999999999999" customHeight="1" x14ac:dyDescent="0.2">
      <c r="A5" s="63" t="s">
        <v>357</v>
      </c>
      <c r="B5" s="98"/>
      <c r="C5" s="99"/>
      <c r="D5" s="100"/>
      <c r="E5" s="100"/>
      <c r="T5" s="100"/>
    </row>
    <row r="6" spans="1:20" ht="16.149999999999999" customHeight="1" x14ac:dyDescent="0.2">
      <c r="A6" s="221" t="s">
        <v>459</v>
      </c>
      <c r="B6" s="222" t="s">
        <v>79</v>
      </c>
      <c r="C6" s="271"/>
      <c r="D6" s="466">
        <f>'CONCRETO PREMEZCLADO'!D7</f>
        <v>363882.96</v>
      </c>
      <c r="E6" s="272"/>
      <c r="H6" s="83"/>
      <c r="I6" s="41">
        <v>375930</v>
      </c>
      <c r="J6" s="84" t="s">
        <v>507</v>
      </c>
      <c r="K6" s="83" t="s">
        <v>513</v>
      </c>
      <c r="L6" s="83"/>
      <c r="T6" s="285">
        <v>391726.58</v>
      </c>
    </row>
    <row r="7" spans="1:20" ht="14.25" customHeight="1" x14ac:dyDescent="0.2">
      <c r="A7" s="221" t="s">
        <v>21</v>
      </c>
      <c r="B7" s="222" t="s">
        <v>22</v>
      </c>
      <c r="C7" s="271"/>
      <c r="D7" s="465">
        <v>516</v>
      </c>
      <c r="E7" s="469" t="s">
        <v>2491</v>
      </c>
      <c r="I7" s="27"/>
      <c r="J7" s="43" t="s">
        <v>511</v>
      </c>
      <c r="K7" s="41">
        <v>320600</v>
      </c>
      <c r="L7" s="41">
        <f>K7*1.16</f>
        <v>371896</v>
      </c>
      <c r="T7" s="285">
        <v>552</v>
      </c>
    </row>
    <row r="8" spans="1:20" x14ac:dyDescent="0.2">
      <c r="A8" s="221" t="s">
        <v>18</v>
      </c>
      <c r="B8" s="222" t="s">
        <v>79</v>
      </c>
      <c r="C8" s="271"/>
      <c r="D8" s="465">
        <v>65000</v>
      </c>
      <c r="E8" s="272" t="s">
        <v>2492</v>
      </c>
      <c r="I8" s="27"/>
      <c r="T8" s="285">
        <v>42483</v>
      </c>
    </row>
    <row r="9" spans="1:20" ht="12.75" customHeight="1" x14ac:dyDescent="0.2">
      <c r="A9" s="221" t="s">
        <v>509</v>
      </c>
      <c r="B9" s="222" t="s">
        <v>79</v>
      </c>
      <c r="C9" s="275"/>
      <c r="D9" s="465">
        <v>64300</v>
      </c>
      <c r="E9" s="272" t="s">
        <v>2494</v>
      </c>
      <c r="I9" s="27">
        <v>35000</v>
      </c>
      <c r="J9" s="841" t="s">
        <v>514</v>
      </c>
      <c r="K9" s="841"/>
      <c r="L9" s="25" t="s">
        <v>520</v>
      </c>
      <c r="T9" s="285">
        <v>49980</v>
      </c>
    </row>
    <row r="10" spans="1:20" ht="12.75" customHeight="1" x14ac:dyDescent="0.2">
      <c r="A10" s="221" t="s">
        <v>508</v>
      </c>
      <c r="B10" s="222" t="s">
        <v>79</v>
      </c>
      <c r="C10" s="275"/>
      <c r="D10" s="465">
        <v>86870</v>
      </c>
      <c r="E10" s="272" t="s">
        <v>2492</v>
      </c>
      <c r="I10" s="27">
        <v>60000</v>
      </c>
      <c r="J10" s="841" t="s">
        <v>514</v>
      </c>
      <c r="K10" s="841"/>
      <c r="L10" s="25" t="s">
        <v>520</v>
      </c>
      <c r="T10" s="285">
        <v>77469</v>
      </c>
    </row>
    <row r="11" spans="1:20" x14ac:dyDescent="0.2">
      <c r="A11" s="221" t="s">
        <v>75</v>
      </c>
      <c r="B11" s="222" t="s">
        <v>15</v>
      </c>
      <c r="C11" s="275"/>
      <c r="D11" s="375">
        <v>65</v>
      </c>
      <c r="E11" s="272" t="s">
        <v>2493</v>
      </c>
      <c r="I11" s="27" t="s">
        <v>521</v>
      </c>
      <c r="T11" s="286">
        <v>65</v>
      </c>
    </row>
    <row r="12" spans="1:20" ht="12.75" customHeight="1" x14ac:dyDescent="0.2">
      <c r="A12" s="221" t="s">
        <v>464</v>
      </c>
      <c r="B12" s="222" t="s">
        <v>79</v>
      </c>
      <c r="C12" s="275"/>
      <c r="D12" s="470">
        <v>58310</v>
      </c>
      <c r="E12" s="272" t="s">
        <v>2492</v>
      </c>
      <c r="I12" s="27">
        <v>47000</v>
      </c>
      <c r="J12" s="841" t="s">
        <v>514</v>
      </c>
      <c r="K12" s="841"/>
      <c r="L12" s="25" t="s">
        <v>520</v>
      </c>
      <c r="T12" s="285">
        <v>52479</v>
      </c>
    </row>
    <row r="13" spans="1:20" x14ac:dyDescent="0.2">
      <c r="A13" s="221" t="s">
        <v>99</v>
      </c>
      <c r="B13" s="222" t="s">
        <v>79</v>
      </c>
      <c r="C13" s="271"/>
      <c r="D13" s="269">
        <v>43000</v>
      </c>
      <c r="E13" s="272" t="s">
        <v>2496</v>
      </c>
      <c r="I13" s="27"/>
      <c r="T13" s="224">
        <v>30000</v>
      </c>
    </row>
    <row r="14" spans="1:20" x14ac:dyDescent="0.2">
      <c r="A14" s="221" t="s">
        <v>84</v>
      </c>
      <c r="B14" s="222" t="s">
        <v>79</v>
      </c>
      <c r="C14" s="271"/>
      <c r="D14" s="269">
        <v>55000</v>
      </c>
      <c r="E14" s="272" t="s">
        <v>2496</v>
      </c>
      <c r="I14" s="27"/>
      <c r="T14" s="224">
        <v>33000</v>
      </c>
    </row>
    <row r="15" spans="1:20" x14ac:dyDescent="0.2">
      <c r="A15" s="221" t="s">
        <v>98</v>
      </c>
      <c r="B15" s="222" t="s">
        <v>79</v>
      </c>
      <c r="C15" s="271"/>
      <c r="D15" s="465">
        <v>51170</v>
      </c>
      <c r="E15" s="272" t="s">
        <v>2495</v>
      </c>
      <c r="I15" s="27"/>
      <c r="T15" s="285">
        <v>18742.5</v>
      </c>
    </row>
    <row r="16" spans="1:20" ht="17.25" customHeight="1" x14ac:dyDescent="0.2">
      <c r="A16" s="221" t="s">
        <v>366</v>
      </c>
      <c r="B16" s="222" t="s">
        <v>79</v>
      </c>
      <c r="C16" s="271"/>
      <c r="D16" s="470">
        <v>33320</v>
      </c>
      <c r="E16" s="272" t="s">
        <v>2492</v>
      </c>
      <c r="I16" s="27">
        <v>15000</v>
      </c>
      <c r="J16" s="841" t="s">
        <v>514</v>
      </c>
      <c r="K16" s="841"/>
      <c r="L16" s="25" t="s">
        <v>520</v>
      </c>
      <c r="T16" s="285">
        <v>29988</v>
      </c>
    </row>
    <row r="17" spans="1:20" ht="12.75" customHeight="1" x14ac:dyDescent="0.2">
      <c r="A17" s="221" t="s">
        <v>367</v>
      </c>
      <c r="B17" s="222" t="s">
        <v>79</v>
      </c>
      <c r="C17" s="271"/>
      <c r="D17" s="465">
        <v>54740</v>
      </c>
      <c r="E17" s="272" t="s">
        <v>2492</v>
      </c>
      <c r="I17" s="27">
        <v>35000</v>
      </c>
      <c r="J17" s="841" t="s">
        <v>514</v>
      </c>
      <c r="K17" s="841"/>
      <c r="L17" s="25" t="s">
        <v>520</v>
      </c>
      <c r="T17" s="285">
        <v>48730.5</v>
      </c>
    </row>
    <row r="18" spans="1:20" x14ac:dyDescent="0.2">
      <c r="A18" s="221" t="s">
        <v>98</v>
      </c>
      <c r="B18" s="222" t="s">
        <v>79</v>
      </c>
      <c r="C18" s="271"/>
      <c r="D18" s="467">
        <f>12000*1.19</f>
        <v>14280</v>
      </c>
      <c r="E18" s="272"/>
      <c r="I18" s="27"/>
      <c r="J18" s="311"/>
      <c r="K18" s="311"/>
      <c r="T18" s="285">
        <v>18742.5</v>
      </c>
    </row>
    <row r="19" spans="1:20" x14ac:dyDescent="0.2">
      <c r="A19" s="221" t="s">
        <v>2408</v>
      </c>
      <c r="B19" s="222" t="s">
        <v>16</v>
      </c>
      <c r="C19" s="271"/>
      <c r="D19" s="269">
        <v>700</v>
      </c>
      <c r="E19" s="272" t="s">
        <v>2492</v>
      </c>
      <c r="T19" s="224">
        <v>400</v>
      </c>
    </row>
    <row r="20" spans="1:20" x14ac:dyDescent="0.2">
      <c r="A20" s="221" t="s">
        <v>2436</v>
      </c>
      <c r="B20" s="222" t="s">
        <v>16</v>
      </c>
      <c r="C20" s="271"/>
      <c r="D20" s="269">
        <v>400</v>
      </c>
      <c r="E20" s="272" t="s">
        <v>2492</v>
      </c>
      <c r="T20" s="224">
        <v>350</v>
      </c>
    </row>
    <row r="21" spans="1:20" x14ac:dyDescent="0.2">
      <c r="A21" s="221" t="s">
        <v>2435</v>
      </c>
      <c r="B21" s="222" t="s">
        <v>16</v>
      </c>
      <c r="C21" s="271"/>
      <c r="D21" s="465">
        <v>665</v>
      </c>
      <c r="E21" s="272" t="s">
        <v>2497</v>
      </c>
      <c r="T21" s="224">
        <v>1200</v>
      </c>
    </row>
    <row r="22" spans="1:20" x14ac:dyDescent="0.2">
      <c r="A22" s="276" t="s">
        <v>244</v>
      </c>
      <c r="B22" s="222" t="s">
        <v>16</v>
      </c>
      <c r="C22" s="271"/>
      <c r="D22" s="269">
        <v>850</v>
      </c>
      <c r="E22" s="272" t="s">
        <v>2498</v>
      </c>
      <c r="T22" s="224">
        <v>850</v>
      </c>
    </row>
    <row r="23" spans="1:20" x14ac:dyDescent="0.2">
      <c r="A23" s="276" t="s">
        <v>245</v>
      </c>
      <c r="B23" s="222" t="s">
        <v>16</v>
      </c>
      <c r="C23" s="271"/>
      <c r="D23" s="470">
        <v>1375</v>
      </c>
      <c r="E23" s="272" t="s">
        <v>2496</v>
      </c>
      <c r="T23" s="285">
        <v>1375</v>
      </c>
    </row>
    <row r="24" spans="1:20" x14ac:dyDescent="0.2">
      <c r="A24" s="276" t="s">
        <v>2409</v>
      </c>
      <c r="B24" s="222" t="s">
        <v>16</v>
      </c>
      <c r="C24" s="271"/>
      <c r="D24" s="465">
        <v>550</v>
      </c>
      <c r="E24" s="272" t="s">
        <v>2499</v>
      </c>
      <c r="T24" s="285">
        <v>550</v>
      </c>
    </row>
    <row r="25" spans="1:20" x14ac:dyDescent="0.2">
      <c r="A25" s="276" t="s">
        <v>350</v>
      </c>
      <c r="B25" s="222" t="s">
        <v>16</v>
      </c>
      <c r="C25" s="271"/>
      <c r="D25" s="471">
        <v>1300</v>
      </c>
      <c r="E25" s="272" t="s">
        <v>2498</v>
      </c>
      <c r="T25" s="224">
        <v>1300</v>
      </c>
    </row>
    <row r="26" spans="1:20" x14ac:dyDescent="0.2">
      <c r="A26" s="276" t="s">
        <v>100</v>
      </c>
      <c r="B26" s="222" t="s">
        <v>101</v>
      </c>
      <c r="C26" s="271"/>
      <c r="D26" s="269">
        <v>1930.53</v>
      </c>
      <c r="E26" s="272" t="s">
        <v>2496</v>
      </c>
      <c r="T26" s="224">
        <v>1200</v>
      </c>
    </row>
    <row r="27" spans="1:20" x14ac:dyDescent="0.2">
      <c r="A27" s="276" t="s">
        <v>257</v>
      </c>
      <c r="B27" s="222" t="s">
        <v>101</v>
      </c>
      <c r="C27" s="271"/>
      <c r="D27" s="468"/>
      <c r="E27" s="272"/>
      <c r="T27" s="224"/>
    </row>
    <row r="28" spans="1:20" x14ac:dyDescent="0.2">
      <c r="A28" s="276" t="s">
        <v>248</v>
      </c>
      <c r="B28" s="222" t="s">
        <v>101</v>
      </c>
      <c r="C28" s="271"/>
      <c r="D28" s="471">
        <v>4000</v>
      </c>
      <c r="E28" s="272" t="s">
        <v>2498</v>
      </c>
      <c r="T28" s="224">
        <v>4000</v>
      </c>
    </row>
    <row r="29" spans="1:20" x14ac:dyDescent="0.2">
      <c r="A29" s="276" t="s">
        <v>359</v>
      </c>
      <c r="B29" s="222" t="s">
        <v>101</v>
      </c>
      <c r="C29" s="271"/>
      <c r="D29" s="471">
        <v>3000</v>
      </c>
      <c r="E29" s="272" t="s">
        <v>2498</v>
      </c>
      <c r="T29" s="224">
        <v>3000</v>
      </c>
    </row>
    <row r="30" spans="1:20" x14ac:dyDescent="0.2">
      <c r="A30" s="276" t="s">
        <v>152</v>
      </c>
      <c r="B30" s="222" t="s">
        <v>79</v>
      </c>
      <c r="C30" s="271"/>
      <c r="D30" s="269">
        <v>25351</v>
      </c>
      <c r="E30" s="272" t="s">
        <v>2492</v>
      </c>
      <c r="T30" s="224">
        <v>20550</v>
      </c>
    </row>
    <row r="31" spans="1:20" x14ac:dyDescent="0.2">
      <c r="A31" s="270"/>
      <c r="B31" s="222"/>
      <c r="C31" s="271"/>
      <c r="D31" s="274"/>
      <c r="E31" s="272"/>
      <c r="T31" s="272"/>
    </row>
    <row r="32" spans="1:20" ht="25.15" customHeight="1" x14ac:dyDescent="0.2">
      <c r="A32" s="63" t="s">
        <v>103</v>
      </c>
      <c r="B32" s="98"/>
      <c r="C32" s="99"/>
      <c r="D32" s="100"/>
      <c r="E32" s="100"/>
      <c r="T32" s="100"/>
    </row>
    <row r="33" spans="1:20" x14ac:dyDescent="0.2">
      <c r="A33" s="276" t="s">
        <v>2500</v>
      </c>
      <c r="B33" s="222" t="s">
        <v>106</v>
      </c>
      <c r="C33" s="223"/>
      <c r="D33" s="375">
        <v>1000</v>
      </c>
      <c r="E33" s="272"/>
      <c r="T33" s="285">
        <v>1190</v>
      </c>
    </row>
    <row r="34" spans="1:20" x14ac:dyDescent="0.2">
      <c r="A34" s="276" t="s">
        <v>104</v>
      </c>
      <c r="B34" s="222" t="s">
        <v>106</v>
      </c>
      <c r="C34" s="223"/>
      <c r="D34" s="375">
        <v>214.2</v>
      </c>
      <c r="E34" s="272" t="s">
        <v>2496</v>
      </c>
      <c r="T34" s="285">
        <v>238</v>
      </c>
    </row>
    <row r="35" spans="1:20" x14ac:dyDescent="0.2">
      <c r="A35" s="276" t="s">
        <v>105</v>
      </c>
      <c r="B35" s="222" t="s">
        <v>106</v>
      </c>
      <c r="C35" s="223"/>
      <c r="D35" s="375">
        <v>214.2</v>
      </c>
      <c r="E35" s="272" t="s">
        <v>2496</v>
      </c>
      <c r="T35" s="285">
        <v>238</v>
      </c>
    </row>
    <row r="36" spans="1:20" x14ac:dyDescent="0.2">
      <c r="A36" s="276" t="s">
        <v>107</v>
      </c>
      <c r="B36" s="222" t="s">
        <v>106</v>
      </c>
      <c r="C36" s="277"/>
      <c r="D36" s="375">
        <v>1000</v>
      </c>
      <c r="E36" s="272"/>
      <c r="T36" s="285">
        <v>595</v>
      </c>
    </row>
    <row r="37" spans="1:20" x14ac:dyDescent="0.2">
      <c r="A37" s="276" t="s">
        <v>2503</v>
      </c>
      <c r="B37" s="222" t="s">
        <v>106</v>
      </c>
      <c r="C37" s="277"/>
      <c r="D37" s="375">
        <v>833</v>
      </c>
      <c r="E37" s="61" t="s">
        <v>2498</v>
      </c>
      <c r="T37" s="285">
        <v>297.5</v>
      </c>
    </row>
    <row r="38" spans="1:20" x14ac:dyDescent="0.2">
      <c r="A38" s="276" t="s">
        <v>109</v>
      </c>
      <c r="B38" s="222" t="s">
        <v>106</v>
      </c>
      <c r="C38" s="277"/>
      <c r="D38" s="375">
        <v>238</v>
      </c>
      <c r="E38" s="272" t="s">
        <v>2496</v>
      </c>
      <c r="O38" s="25">
        <v>5711122</v>
      </c>
      <c r="T38" s="285">
        <v>273.7</v>
      </c>
    </row>
    <row r="39" spans="1:20" x14ac:dyDescent="0.2">
      <c r="A39" s="276" t="s">
        <v>2437</v>
      </c>
      <c r="B39" s="222" t="s">
        <v>106</v>
      </c>
      <c r="C39" s="223"/>
      <c r="D39" s="472">
        <v>714</v>
      </c>
      <c r="E39" s="272" t="s">
        <v>2498</v>
      </c>
      <c r="O39" s="25">
        <v>5701106</v>
      </c>
      <c r="T39" s="285">
        <v>297.5</v>
      </c>
    </row>
    <row r="40" spans="1:20" x14ac:dyDescent="0.2">
      <c r="A40" s="276" t="s">
        <v>110</v>
      </c>
      <c r="B40" s="222" t="s">
        <v>12</v>
      </c>
      <c r="C40" s="223"/>
      <c r="D40" s="472">
        <v>6000</v>
      </c>
      <c r="E40" s="272" t="s">
        <v>2498</v>
      </c>
      <c r="O40" s="25">
        <v>3175049473</v>
      </c>
      <c r="T40" s="285">
        <v>6000</v>
      </c>
    </row>
    <row r="41" spans="1:20" x14ac:dyDescent="0.2">
      <c r="A41" s="276" t="s">
        <v>166</v>
      </c>
      <c r="B41" s="222" t="s">
        <v>106</v>
      </c>
      <c r="C41" s="277"/>
      <c r="D41" s="375">
        <f>50000*1.19</f>
        <v>59500</v>
      </c>
      <c r="E41" s="272" t="s">
        <v>2496</v>
      </c>
      <c r="G41" s="25">
        <v>60000</v>
      </c>
      <c r="T41" s="285">
        <v>59500</v>
      </c>
    </row>
    <row r="42" spans="1:20" x14ac:dyDescent="0.2">
      <c r="A42" s="276" t="s">
        <v>111</v>
      </c>
      <c r="B42" s="222" t="s">
        <v>106</v>
      </c>
      <c r="C42" s="277"/>
      <c r="D42" s="472">
        <f>D41+D58</f>
        <v>136480.47829830134</v>
      </c>
      <c r="E42" s="272" t="s">
        <v>2498</v>
      </c>
      <c r="G42" s="25">
        <v>70000</v>
      </c>
      <c r="T42" s="285">
        <v>82110</v>
      </c>
    </row>
    <row r="43" spans="1:20" x14ac:dyDescent="0.2">
      <c r="A43" s="391" t="s">
        <v>529</v>
      </c>
      <c r="B43" s="222" t="s">
        <v>106</v>
      </c>
      <c r="C43" s="223"/>
      <c r="D43" s="472">
        <f>20000*1.19</f>
        <v>23800</v>
      </c>
      <c r="E43" s="272" t="s">
        <v>2498</v>
      </c>
      <c r="T43" s="285">
        <v>23800</v>
      </c>
    </row>
    <row r="44" spans="1:20" x14ac:dyDescent="0.2">
      <c r="A44" s="276" t="s">
        <v>530</v>
      </c>
      <c r="B44" s="222" t="s">
        <v>106</v>
      </c>
      <c r="C44" s="271"/>
      <c r="D44" s="375">
        <v>44000</v>
      </c>
      <c r="E44" s="272" t="s">
        <v>2501</v>
      </c>
      <c r="T44" s="285">
        <v>39270</v>
      </c>
    </row>
    <row r="45" spans="1:20" x14ac:dyDescent="0.2">
      <c r="A45" s="276" t="s">
        <v>531</v>
      </c>
      <c r="B45" s="222" t="s">
        <v>106</v>
      </c>
      <c r="C45" s="271"/>
      <c r="D45" s="375">
        <f>55000*1.19</f>
        <v>65450</v>
      </c>
      <c r="E45" s="272" t="s">
        <v>2498</v>
      </c>
      <c r="H45" s="25">
        <v>2.2678333695357686</v>
      </c>
      <c r="T45" s="285">
        <v>65450</v>
      </c>
    </row>
    <row r="46" spans="1:20" ht="25.5" x14ac:dyDescent="0.2">
      <c r="A46" s="33" t="s">
        <v>2420</v>
      </c>
      <c r="B46" s="222" t="s">
        <v>106</v>
      </c>
      <c r="C46" s="271"/>
      <c r="D46" s="375">
        <v>20416</v>
      </c>
      <c r="E46" s="272" t="s">
        <v>2501</v>
      </c>
      <c r="T46" s="285">
        <v>15470</v>
      </c>
    </row>
    <row r="47" spans="1:20" x14ac:dyDescent="0.2">
      <c r="A47" s="276" t="s">
        <v>37</v>
      </c>
      <c r="B47" s="222" t="s">
        <v>79</v>
      </c>
      <c r="C47" s="271"/>
      <c r="D47" s="472">
        <f>40000*1.19</f>
        <v>47600</v>
      </c>
      <c r="E47" s="272" t="s">
        <v>2498</v>
      </c>
      <c r="T47" s="224">
        <v>42920</v>
      </c>
    </row>
    <row r="48" spans="1:20" x14ac:dyDescent="0.2">
      <c r="A48" s="276" t="s">
        <v>269</v>
      </c>
      <c r="B48" s="222" t="s">
        <v>106</v>
      </c>
      <c r="C48" s="271"/>
      <c r="D48" s="470">
        <v>1785</v>
      </c>
      <c r="E48" s="272" t="s">
        <v>2498</v>
      </c>
      <c r="T48" s="224">
        <v>1276</v>
      </c>
    </row>
    <row r="49" spans="1:20" x14ac:dyDescent="0.2">
      <c r="A49" s="276" t="s">
        <v>478</v>
      </c>
      <c r="B49" s="222" t="s">
        <v>92</v>
      </c>
      <c r="C49" s="275"/>
      <c r="D49" s="470">
        <v>83300</v>
      </c>
      <c r="E49" s="272" t="s">
        <v>2498</v>
      </c>
      <c r="T49" s="285">
        <v>82110</v>
      </c>
    </row>
    <row r="50" spans="1:20" x14ac:dyDescent="0.2">
      <c r="A50" s="276" t="s">
        <v>0</v>
      </c>
      <c r="B50" s="222" t="s">
        <v>12</v>
      </c>
      <c r="C50" s="275"/>
      <c r="D50" s="465">
        <v>8000</v>
      </c>
      <c r="E50" s="272"/>
      <c r="T50" s="285">
        <v>6000</v>
      </c>
    </row>
    <row r="51" spans="1:20" x14ac:dyDescent="0.2">
      <c r="A51" s="276" t="s">
        <v>2403</v>
      </c>
      <c r="B51" s="222" t="s">
        <v>106</v>
      </c>
      <c r="C51" s="275"/>
      <c r="D51" s="467">
        <v>50000</v>
      </c>
      <c r="E51" s="272"/>
      <c r="T51" s="285">
        <v>50000</v>
      </c>
    </row>
    <row r="52" spans="1:20" ht="25.15" customHeight="1" x14ac:dyDescent="0.2">
      <c r="A52" s="63" t="s">
        <v>112</v>
      </c>
      <c r="B52" s="98"/>
      <c r="C52" s="99"/>
      <c r="D52" s="100"/>
      <c r="E52" s="100"/>
      <c r="T52" s="100"/>
    </row>
    <row r="53" spans="1:20" x14ac:dyDescent="0.2">
      <c r="A53" s="276" t="s">
        <v>113</v>
      </c>
      <c r="B53" s="222" t="s">
        <v>119</v>
      </c>
      <c r="C53" s="271"/>
      <c r="D53" s="437">
        <f>+'VALOR CUADRILLAS MO'!D75</f>
        <v>26134.297994712331</v>
      </c>
      <c r="E53" s="272"/>
      <c r="T53" s="310">
        <v>23821.255878410961</v>
      </c>
    </row>
    <row r="54" spans="1:20" x14ac:dyDescent="0.2">
      <c r="A54" s="276" t="s">
        <v>114</v>
      </c>
      <c r="B54" s="222" t="s">
        <v>119</v>
      </c>
      <c r="C54" s="271"/>
      <c r="D54" s="437">
        <f>+'VALOR CUADRILLAS MO'!D89</f>
        <v>28747.727794183564</v>
      </c>
      <c r="E54" s="272"/>
      <c r="T54" s="310">
        <v>26203.38146625206</v>
      </c>
    </row>
    <row r="55" spans="1:20" x14ac:dyDescent="0.2">
      <c r="A55" s="276" t="s">
        <v>115</v>
      </c>
      <c r="B55" s="222" t="s">
        <v>119</v>
      </c>
      <c r="C55" s="271"/>
      <c r="D55" s="437">
        <f>+'VALOR CUADRILLAS MO'!D101</f>
        <v>31361.157593654796</v>
      </c>
      <c r="E55" s="272"/>
      <c r="T55" s="310">
        <v>27394.4442601726</v>
      </c>
    </row>
    <row r="56" spans="1:20" x14ac:dyDescent="0.2">
      <c r="A56" s="276" t="s">
        <v>116</v>
      </c>
      <c r="B56" s="222" t="s">
        <v>119</v>
      </c>
      <c r="C56" s="271"/>
      <c r="D56" s="437">
        <f>+'VALOR CUADRILLAS MO'!D113</f>
        <v>31361.157593654796</v>
      </c>
      <c r="E56" s="272"/>
      <c r="T56" s="310">
        <v>28585.507054093148</v>
      </c>
    </row>
    <row r="57" spans="1:20" x14ac:dyDescent="0.2">
      <c r="A57" s="276" t="s">
        <v>234</v>
      </c>
      <c r="B57" s="222" t="s">
        <v>119</v>
      </c>
      <c r="C57" s="271"/>
      <c r="D57" s="437">
        <f>+'VALOR CUADRILLAS MO'!D125</f>
        <v>33974.587393126028</v>
      </c>
      <c r="E57" s="272"/>
      <c r="T57" s="310">
        <v>30967.632641934251</v>
      </c>
    </row>
    <row r="58" spans="1:20" x14ac:dyDescent="0.2">
      <c r="A58" s="276" t="s">
        <v>117</v>
      </c>
      <c r="B58" s="222" t="s">
        <v>106</v>
      </c>
      <c r="C58" s="271"/>
      <c r="D58" s="437">
        <f>+'VALOR CUADRILLAS MO'!D66</f>
        <v>76980.478298301357</v>
      </c>
      <c r="E58" s="272"/>
      <c r="T58" s="310">
        <v>70167.244268712326</v>
      </c>
    </row>
    <row r="59" spans="1:20" x14ac:dyDescent="0.2">
      <c r="A59" s="276" t="s">
        <v>118</v>
      </c>
      <c r="B59" s="222" t="s">
        <v>92</v>
      </c>
      <c r="C59" s="271"/>
      <c r="D59" s="437">
        <f>+'VALOR CUADRILLAS MO'!D67</f>
        <v>9622.5597872876697</v>
      </c>
      <c r="E59" s="278"/>
      <c r="T59" s="310">
        <v>8770.9055335890407</v>
      </c>
    </row>
    <row r="60" spans="1:20" x14ac:dyDescent="0.2">
      <c r="A60" s="276"/>
      <c r="B60" s="222"/>
      <c r="C60" s="271"/>
      <c r="D60" s="224"/>
      <c r="E60" s="272"/>
      <c r="T60" s="224"/>
    </row>
    <row r="61" spans="1:20" ht="25.15" customHeight="1" x14ac:dyDescent="0.2">
      <c r="A61" s="63" t="s">
        <v>356</v>
      </c>
      <c r="B61" s="98"/>
      <c r="C61" s="99"/>
      <c r="D61" s="100"/>
      <c r="E61" s="100"/>
      <c r="T61" s="100"/>
    </row>
    <row r="62" spans="1:20" ht="24.6" customHeight="1" x14ac:dyDescent="0.2">
      <c r="A62" s="71" t="s">
        <v>41</v>
      </c>
      <c r="B62" s="102" t="s">
        <v>79</v>
      </c>
      <c r="C62" s="426"/>
      <c r="D62" s="427"/>
      <c r="E62" s="428">
        <f>ROUND(SUM(E63:E68),0)</f>
        <v>373306</v>
      </c>
      <c r="F62" s="17"/>
      <c r="T62" s="101"/>
    </row>
    <row r="63" spans="1:20" x14ac:dyDescent="0.2">
      <c r="A63" s="221" t="s">
        <v>21</v>
      </c>
      <c r="B63" s="222" t="s">
        <v>22</v>
      </c>
      <c r="C63" s="429">
        <v>454</v>
      </c>
      <c r="D63" s="430">
        <f>+D7</f>
        <v>516</v>
      </c>
      <c r="E63" s="430">
        <f>+C63*D63</f>
        <v>234264</v>
      </c>
      <c r="F63" s="17"/>
      <c r="T63" s="224">
        <v>552</v>
      </c>
    </row>
    <row r="64" spans="1:20" x14ac:dyDescent="0.2">
      <c r="A64" s="221" t="s">
        <v>75</v>
      </c>
      <c r="B64" s="222" t="s">
        <v>15</v>
      </c>
      <c r="C64" s="429">
        <v>220</v>
      </c>
      <c r="D64" s="430">
        <f>+D11</f>
        <v>65</v>
      </c>
      <c r="E64" s="430">
        <f>+C64*D64</f>
        <v>14300</v>
      </c>
      <c r="F64" s="17"/>
      <c r="T64" s="224">
        <v>65</v>
      </c>
    </row>
    <row r="65" spans="1:20" x14ac:dyDescent="0.2">
      <c r="A65" s="221" t="s">
        <v>24</v>
      </c>
      <c r="B65" s="222" t="s">
        <v>79</v>
      </c>
      <c r="C65" s="429">
        <v>1.3</v>
      </c>
      <c r="D65" s="430">
        <f>+D9</f>
        <v>64300</v>
      </c>
      <c r="E65" s="430">
        <f>+C65*D65</f>
        <v>83590</v>
      </c>
      <c r="F65" s="17"/>
      <c r="T65" s="224">
        <v>49980</v>
      </c>
    </row>
    <row r="66" spans="1:20" x14ac:dyDescent="0.2">
      <c r="A66" s="221" t="s">
        <v>4</v>
      </c>
      <c r="B66" s="222" t="s">
        <v>5</v>
      </c>
      <c r="C66" s="429">
        <v>0.03</v>
      </c>
      <c r="D66" s="430">
        <f>+E68</f>
        <v>26134.297994712331</v>
      </c>
      <c r="E66" s="430">
        <f>(C66*D66)</f>
        <v>784.02893984136995</v>
      </c>
      <c r="F66" s="17"/>
      <c r="T66" s="224">
        <v>23821.255878410961</v>
      </c>
    </row>
    <row r="67" spans="1:20" x14ac:dyDescent="0.2">
      <c r="A67" s="221" t="s">
        <v>2375</v>
      </c>
      <c r="B67" s="222" t="s">
        <v>2376</v>
      </c>
      <c r="C67" s="429">
        <f>C65*10</f>
        <v>13</v>
      </c>
      <c r="D67" s="430">
        <f>INSUMOS!D24</f>
        <v>1094.8912</v>
      </c>
      <c r="E67" s="430">
        <f>(C67*D67)</f>
        <v>14233.5856</v>
      </c>
      <c r="F67" s="17"/>
      <c r="T67" s="224">
        <v>1100</v>
      </c>
    </row>
    <row r="68" spans="1:20" x14ac:dyDescent="0.2">
      <c r="A68" s="276" t="s">
        <v>113</v>
      </c>
      <c r="B68" s="222" t="s">
        <v>120</v>
      </c>
      <c r="C68" s="429">
        <v>1</v>
      </c>
      <c r="D68" s="430">
        <f>D53</f>
        <v>26134.297994712331</v>
      </c>
      <c r="E68" s="430">
        <f>+C68*D68</f>
        <v>26134.297994712331</v>
      </c>
      <c r="F68" s="17"/>
      <c r="T68" s="224">
        <v>23821.255878410961</v>
      </c>
    </row>
    <row r="69" spans="1:20" x14ac:dyDescent="0.2">
      <c r="A69" s="221"/>
      <c r="B69" s="222"/>
      <c r="C69" s="429"/>
      <c r="D69" s="430"/>
      <c r="E69" s="430"/>
      <c r="F69" s="17"/>
      <c r="T69" s="224"/>
    </row>
    <row r="70" spans="1:20" ht="25.9" customHeight="1" x14ac:dyDescent="0.2">
      <c r="A70" s="71" t="s">
        <v>2357</v>
      </c>
      <c r="B70" s="102" t="s">
        <v>79</v>
      </c>
      <c r="C70" s="426"/>
      <c r="D70" s="427"/>
      <c r="E70" s="428">
        <f>ROUND(SUM(E71:E77),0)</f>
        <v>510759</v>
      </c>
      <c r="F70" s="17"/>
      <c r="G70" s="77"/>
      <c r="H70" s="26"/>
      <c r="I70" s="14"/>
      <c r="J70" s="81"/>
      <c r="K70" s="81"/>
      <c r="T70" s="101"/>
    </row>
    <row r="71" spans="1:20" x14ac:dyDescent="0.2">
      <c r="A71" s="221" t="s">
        <v>21</v>
      </c>
      <c r="B71" s="222" t="s">
        <v>22</v>
      </c>
      <c r="C71" s="429">
        <v>454</v>
      </c>
      <c r="D71" s="430">
        <f>D7</f>
        <v>516</v>
      </c>
      <c r="E71" s="430">
        <f>+C71*D71</f>
        <v>234264</v>
      </c>
      <c r="F71" s="17"/>
      <c r="G71" s="77"/>
      <c r="H71" s="26"/>
      <c r="I71" s="14"/>
      <c r="J71" s="81"/>
      <c r="K71" s="81"/>
      <c r="T71" s="224">
        <v>552</v>
      </c>
    </row>
    <row r="72" spans="1:20" x14ac:dyDescent="0.2">
      <c r="A72" s="221" t="s">
        <v>75</v>
      </c>
      <c r="B72" s="222" t="s">
        <v>15</v>
      </c>
      <c r="C72" s="429">
        <v>220</v>
      </c>
      <c r="D72" s="430">
        <f>D11</f>
        <v>65</v>
      </c>
      <c r="E72" s="430">
        <f>+C72*D72</f>
        <v>14300</v>
      </c>
      <c r="F72" s="17"/>
      <c r="G72" s="77"/>
      <c r="H72" s="26"/>
      <c r="I72" s="14"/>
      <c r="J72" s="81"/>
      <c r="K72" s="81"/>
      <c r="T72" s="224">
        <v>65</v>
      </c>
    </row>
    <row r="73" spans="1:20" x14ac:dyDescent="0.2">
      <c r="A73" s="221" t="s">
        <v>24</v>
      </c>
      <c r="B73" s="222" t="s">
        <v>79</v>
      </c>
      <c r="C73" s="429">
        <v>1.3</v>
      </c>
      <c r="D73" s="430">
        <f>+D9</f>
        <v>64300</v>
      </c>
      <c r="E73" s="430">
        <f>+C73*D73</f>
        <v>83590</v>
      </c>
      <c r="F73" s="17"/>
      <c r="G73" s="77"/>
      <c r="H73" s="26"/>
      <c r="I73" s="14"/>
      <c r="J73" s="81"/>
      <c r="K73" s="81"/>
      <c r="T73" s="224">
        <v>49980</v>
      </c>
    </row>
    <row r="74" spans="1:20" x14ac:dyDescent="0.2">
      <c r="A74" s="276" t="s">
        <v>2367</v>
      </c>
      <c r="B74" s="222" t="s">
        <v>22</v>
      </c>
      <c r="C74" s="429">
        <v>9.07</v>
      </c>
      <c r="D74" s="430">
        <f>INSUMOS!D111</f>
        <v>15154.65</v>
      </c>
      <c r="E74" s="430">
        <f>+C74*D74</f>
        <v>137452.67550000001</v>
      </c>
      <c r="F74" s="17"/>
      <c r="G74" s="77"/>
      <c r="H74" s="26"/>
      <c r="I74" s="14"/>
      <c r="J74" s="81"/>
      <c r="K74" s="81"/>
      <c r="T74" s="224">
        <v>9559.27</v>
      </c>
    </row>
    <row r="75" spans="1:20" x14ac:dyDescent="0.2">
      <c r="A75" s="221" t="s">
        <v>4</v>
      </c>
      <c r="B75" s="222" t="s">
        <v>5</v>
      </c>
      <c r="C75" s="429">
        <v>0.03</v>
      </c>
      <c r="D75" s="430">
        <f>E77</f>
        <v>26134.297994712331</v>
      </c>
      <c r="E75" s="430">
        <f>(C75*D75)</f>
        <v>784.02893984136995</v>
      </c>
      <c r="F75" s="17"/>
      <c r="G75" s="77"/>
      <c r="H75" s="26"/>
      <c r="I75" s="14"/>
      <c r="J75" s="81"/>
      <c r="K75" s="81"/>
      <c r="T75" s="224">
        <v>23821.255878410961</v>
      </c>
    </row>
    <row r="76" spans="1:20" x14ac:dyDescent="0.2">
      <c r="A76" s="221" t="s">
        <v>2375</v>
      </c>
      <c r="B76" s="222" t="s">
        <v>2376</v>
      </c>
      <c r="C76" s="429">
        <f>C73*10</f>
        <v>13</v>
      </c>
      <c r="D76" s="430">
        <f>INSUMOS!D24</f>
        <v>1094.8912</v>
      </c>
      <c r="E76" s="430">
        <f>(C76*D76)</f>
        <v>14233.5856</v>
      </c>
      <c r="F76" s="17"/>
      <c r="G76" s="77"/>
      <c r="H76" s="26"/>
      <c r="I76" s="14"/>
      <c r="J76" s="81"/>
      <c r="K76" s="81"/>
      <c r="T76" s="224">
        <v>1100</v>
      </c>
    </row>
    <row r="77" spans="1:20" x14ac:dyDescent="0.2">
      <c r="A77" s="221" t="s">
        <v>76</v>
      </c>
      <c r="B77" s="222" t="s">
        <v>120</v>
      </c>
      <c r="C77" s="429">
        <v>1</v>
      </c>
      <c r="D77" s="430">
        <f>D53</f>
        <v>26134.297994712331</v>
      </c>
      <c r="E77" s="430">
        <f>+C77*D77</f>
        <v>26134.297994712331</v>
      </c>
      <c r="F77" s="17"/>
      <c r="G77" s="77"/>
      <c r="H77" s="26"/>
      <c r="I77" s="14"/>
      <c r="J77" s="81"/>
      <c r="K77" s="81"/>
      <c r="T77" s="224">
        <v>23821.255878410961</v>
      </c>
    </row>
    <row r="78" spans="1:20" x14ac:dyDescent="0.2">
      <c r="A78" s="221"/>
      <c r="B78" s="222"/>
      <c r="C78" s="429"/>
      <c r="D78" s="430"/>
      <c r="E78" s="430"/>
      <c r="F78" s="17"/>
      <c r="G78" s="77"/>
      <c r="H78" s="26"/>
      <c r="I78" s="14"/>
      <c r="J78" s="81"/>
      <c r="K78" s="81"/>
      <c r="T78" s="224"/>
    </row>
    <row r="79" spans="1:20" ht="25.15" customHeight="1" x14ac:dyDescent="0.2">
      <c r="A79" s="71" t="s">
        <v>34</v>
      </c>
      <c r="B79" s="102" t="s">
        <v>79</v>
      </c>
      <c r="C79" s="426"/>
      <c r="D79" s="427"/>
      <c r="E79" s="428">
        <f>ROUND(SUM(E80:E85),0)</f>
        <v>316331</v>
      </c>
      <c r="F79" s="3"/>
      <c r="T79" s="101"/>
    </row>
    <row r="80" spans="1:20" x14ac:dyDescent="0.2">
      <c r="A80" s="221" t="s">
        <v>21</v>
      </c>
      <c r="B80" s="222" t="s">
        <v>22</v>
      </c>
      <c r="C80" s="429">
        <v>364</v>
      </c>
      <c r="D80" s="430">
        <f>+D7</f>
        <v>516</v>
      </c>
      <c r="E80" s="430">
        <f>+C80*D80</f>
        <v>187824</v>
      </c>
      <c r="F80" s="3"/>
      <c r="T80" s="224">
        <v>552</v>
      </c>
    </row>
    <row r="81" spans="1:20" x14ac:dyDescent="0.2">
      <c r="A81" s="221" t="s">
        <v>75</v>
      </c>
      <c r="B81" s="222" t="s">
        <v>15</v>
      </c>
      <c r="C81" s="429">
        <v>220</v>
      </c>
      <c r="D81" s="430">
        <f>+D11</f>
        <v>65</v>
      </c>
      <c r="E81" s="430">
        <f>+C81*D81</f>
        <v>14300</v>
      </c>
      <c r="F81" s="3"/>
      <c r="T81" s="224">
        <v>65</v>
      </c>
    </row>
    <row r="82" spans="1:20" x14ac:dyDescent="0.2">
      <c r="A82" s="221" t="s">
        <v>24</v>
      </c>
      <c r="B82" s="222" t="s">
        <v>79</v>
      </c>
      <c r="C82" s="429">
        <v>1.1599999999999999</v>
      </c>
      <c r="D82" s="430">
        <f>+D9</f>
        <v>64300</v>
      </c>
      <c r="E82" s="430">
        <f>+C82*D82</f>
        <v>74588</v>
      </c>
      <c r="F82" s="3"/>
      <c r="T82" s="224">
        <v>49980</v>
      </c>
    </row>
    <row r="83" spans="1:20" x14ac:dyDescent="0.2">
      <c r="A83" s="221" t="s">
        <v>4</v>
      </c>
      <c r="B83" s="222" t="s">
        <v>5</v>
      </c>
      <c r="C83" s="429">
        <v>0.03</v>
      </c>
      <c r="D83" s="430">
        <f>+E85</f>
        <v>26134.297994712331</v>
      </c>
      <c r="E83" s="430">
        <f>(C83*D83)</f>
        <v>784.02893984136995</v>
      </c>
      <c r="F83" s="3"/>
      <c r="T83" s="224">
        <v>23821.255878410961</v>
      </c>
    </row>
    <row r="84" spans="1:20" x14ac:dyDescent="0.2">
      <c r="A84" s="221" t="s">
        <v>2375</v>
      </c>
      <c r="B84" s="222" t="s">
        <v>2376</v>
      </c>
      <c r="C84" s="429">
        <f>C82*10</f>
        <v>11.6</v>
      </c>
      <c r="D84" s="430">
        <f>INSUMOS!D24</f>
        <v>1094.8912</v>
      </c>
      <c r="E84" s="430">
        <f>(C84*D84)</f>
        <v>12700.73792</v>
      </c>
      <c r="F84" s="3"/>
      <c r="T84" s="224">
        <v>1100</v>
      </c>
    </row>
    <row r="85" spans="1:20" x14ac:dyDescent="0.2">
      <c r="A85" s="276" t="s">
        <v>113</v>
      </c>
      <c r="B85" s="222" t="s">
        <v>120</v>
      </c>
      <c r="C85" s="429">
        <v>1</v>
      </c>
      <c r="D85" s="430">
        <f>D68</f>
        <v>26134.297994712331</v>
      </c>
      <c r="E85" s="430">
        <f>+C85*D85</f>
        <v>26134.297994712331</v>
      </c>
      <c r="F85" s="96"/>
      <c r="T85" s="224">
        <v>23821.255878410961</v>
      </c>
    </row>
    <row r="86" spans="1:20" x14ac:dyDescent="0.2">
      <c r="A86" s="221"/>
      <c r="B86" s="222"/>
      <c r="C86" s="429"/>
      <c r="D86" s="430"/>
      <c r="E86" s="430"/>
      <c r="F86" s="96"/>
      <c r="T86" s="224"/>
    </row>
    <row r="87" spans="1:20" ht="24" customHeight="1" x14ac:dyDescent="0.2">
      <c r="A87" s="71" t="s">
        <v>36</v>
      </c>
      <c r="B87" s="102" t="s">
        <v>79</v>
      </c>
      <c r="C87" s="426"/>
      <c r="D87" s="427"/>
      <c r="E87" s="428">
        <f>ROUND(SUM(E88:E93),0)</f>
        <v>284879</v>
      </c>
      <c r="F87" s="3"/>
      <c r="T87" s="101"/>
    </row>
    <row r="88" spans="1:20" x14ac:dyDescent="0.2">
      <c r="A88" s="221" t="s">
        <v>21</v>
      </c>
      <c r="B88" s="222" t="s">
        <v>22</v>
      </c>
      <c r="C88" s="429">
        <v>302</v>
      </c>
      <c r="D88" s="430">
        <f>+D7</f>
        <v>516</v>
      </c>
      <c r="E88" s="430">
        <f>+C88*D88</f>
        <v>155832</v>
      </c>
      <c r="F88" s="2"/>
      <c r="T88" s="224">
        <v>552</v>
      </c>
    </row>
    <row r="89" spans="1:20" x14ac:dyDescent="0.2">
      <c r="A89" s="221" t="s">
        <v>75</v>
      </c>
      <c r="B89" s="222" t="s">
        <v>15</v>
      </c>
      <c r="C89" s="429">
        <v>182</v>
      </c>
      <c r="D89" s="430">
        <f>+D11</f>
        <v>65</v>
      </c>
      <c r="E89" s="430">
        <f>+C89*D89</f>
        <v>11830</v>
      </c>
      <c r="T89" s="224">
        <v>65</v>
      </c>
    </row>
    <row r="90" spans="1:20" x14ac:dyDescent="0.2">
      <c r="A90" s="221" t="s">
        <v>24</v>
      </c>
      <c r="B90" s="222" t="s">
        <v>79</v>
      </c>
      <c r="C90" s="429">
        <v>1.2</v>
      </c>
      <c r="D90" s="430">
        <f>+D9</f>
        <v>64300</v>
      </c>
      <c r="E90" s="430">
        <f>+C90*D90</f>
        <v>77160</v>
      </c>
      <c r="T90" s="224">
        <v>49980</v>
      </c>
    </row>
    <row r="91" spans="1:20" x14ac:dyDescent="0.2">
      <c r="A91" s="221" t="s">
        <v>4</v>
      </c>
      <c r="B91" s="222" t="s">
        <v>5</v>
      </c>
      <c r="C91" s="429">
        <v>0.03</v>
      </c>
      <c r="D91" s="430">
        <f>+E93</f>
        <v>26134.297994712331</v>
      </c>
      <c r="E91" s="430">
        <f>(C91*D91)</f>
        <v>784.02893984136995</v>
      </c>
      <c r="T91" s="224">
        <v>23821.255878410961</v>
      </c>
    </row>
    <row r="92" spans="1:20" x14ac:dyDescent="0.2">
      <c r="A92" s="221" t="s">
        <v>2375</v>
      </c>
      <c r="B92" s="222" t="s">
        <v>2376</v>
      </c>
      <c r="C92" s="429">
        <f>C90*10</f>
        <v>12</v>
      </c>
      <c r="D92" s="430">
        <f>INSUMOS!D24</f>
        <v>1094.8912</v>
      </c>
      <c r="E92" s="430">
        <f>(C92*D92)</f>
        <v>13138.6944</v>
      </c>
      <c r="T92" s="224">
        <v>1100</v>
      </c>
    </row>
    <row r="93" spans="1:20" x14ac:dyDescent="0.2">
      <c r="A93" s="276" t="s">
        <v>113</v>
      </c>
      <c r="B93" s="222" t="s">
        <v>120</v>
      </c>
      <c r="C93" s="429">
        <v>1</v>
      </c>
      <c r="D93" s="430">
        <f>D68</f>
        <v>26134.297994712331</v>
      </c>
      <c r="E93" s="430">
        <f>+C93*D93</f>
        <v>26134.297994712331</v>
      </c>
      <c r="T93" s="224">
        <v>23821.255878410961</v>
      </c>
    </row>
    <row r="94" spans="1:20" x14ac:dyDescent="0.2">
      <c r="A94" s="221"/>
      <c r="B94" s="222"/>
      <c r="C94" s="429"/>
      <c r="D94" s="430"/>
      <c r="E94" s="430"/>
      <c r="T94" s="224"/>
    </row>
    <row r="95" spans="1:20" ht="22.9" customHeight="1" x14ac:dyDescent="0.2">
      <c r="A95" s="71" t="s">
        <v>35</v>
      </c>
      <c r="B95" s="102" t="s">
        <v>79</v>
      </c>
      <c r="C95" s="426"/>
      <c r="D95" s="427"/>
      <c r="E95" s="428">
        <f>ROUND(SUM(E96:E102),0)</f>
        <v>453784</v>
      </c>
      <c r="T95" s="101"/>
    </row>
    <row r="96" spans="1:20" x14ac:dyDescent="0.2">
      <c r="A96" s="221" t="s">
        <v>21</v>
      </c>
      <c r="B96" s="222" t="s">
        <v>22</v>
      </c>
      <c r="C96" s="429">
        <v>364</v>
      </c>
      <c r="D96" s="430">
        <f>+D7</f>
        <v>516</v>
      </c>
      <c r="E96" s="430">
        <f>+C96*D96</f>
        <v>187824</v>
      </c>
      <c r="T96" s="224">
        <v>552</v>
      </c>
    </row>
    <row r="97" spans="1:20" x14ac:dyDescent="0.2">
      <c r="A97" s="221" t="s">
        <v>75</v>
      </c>
      <c r="B97" s="222" t="s">
        <v>15</v>
      </c>
      <c r="C97" s="429">
        <v>220</v>
      </c>
      <c r="D97" s="430">
        <f>+D11</f>
        <v>65</v>
      </c>
      <c r="E97" s="430">
        <f>+C97*D97</f>
        <v>14300</v>
      </c>
      <c r="T97" s="224">
        <v>65</v>
      </c>
    </row>
    <row r="98" spans="1:20" x14ac:dyDescent="0.2">
      <c r="A98" s="221" t="s">
        <v>24</v>
      </c>
      <c r="B98" s="222" t="s">
        <v>79</v>
      </c>
      <c r="C98" s="429">
        <v>1.1599999999999999</v>
      </c>
      <c r="D98" s="430">
        <f>+D9</f>
        <v>64300</v>
      </c>
      <c r="E98" s="430">
        <f>+C98*D98</f>
        <v>74588</v>
      </c>
      <c r="T98" s="224">
        <v>49980</v>
      </c>
    </row>
    <row r="99" spans="1:20" x14ac:dyDescent="0.2">
      <c r="A99" s="276" t="s">
        <v>2366</v>
      </c>
      <c r="B99" s="222" t="s">
        <v>22</v>
      </c>
      <c r="C99" s="429">
        <v>9.07</v>
      </c>
      <c r="D99" s="430">
        <f>+INSUMOS!D111</f>
        <v>15154.65</v>
      </c>
      <c r="E99" s="430">
        <f>+C99*D99</f>
        <v>137452.67550000001</v>
      </c>
      <c r="T99" s="224">
        <v>9559.27</v>
      </c>
    </row>
    <row r="100" spans="1:20" x14ac:dyDescent="0.2">
      <c r="A100" s="221" t="s">
        <v>4</v>
      </c>
      <c r="B100" s="222" t="s">
        <v>5</v>
      </c>
      <c r="C100" s="429">
        <v>0.03</v>
      </c>
      <c r="D100" s="430">
        <f>+E102</f>
        <v>26134.297994712331</v>
      </c>
      <c r="E100" s="430">
        <f>(C100*D100)</f>
        <v>784.02893984136995</v>
      </c>
      <c r="T100" s="224">
        <v>23821.255878410961</v>
      </c>
    </row>
    <row r="101" spans="1:20" x14ac:dyDescent="0.2">
      <c r="A101" s="221" t="s">
        <v>2375</v>
      </c>
      <c r="B101" s="222" t="s">
        <v>2376</v>
      </c>
      <c r="C101" s="429">
        <f>C98*10</f>
        <v>11.6</v>
      </c>
      <c r="D101" s="430">
        <f>INSUMOS!D24</f>
        <v>1094.8912</v>
      </c>
      <c r="E101" s="430">
        <f>(C101*D101)</f>
        <v>12700.73792</v>
      </c>
      <c r="T101" s="224">
        <v>1100</v>
      </c>
    </row>
    <row r="102" spans="1:20" x14ac:dyDescent="0.2">
      <c r="A102" s="276" t="s">
        <v>113</v>
      </c>
      <c r="B102" s="222" t="s">
        <v>120</v>
      </c>
      <c r="C102" s="429">
        <v>1</v>
      </c>
      <c r="D102" s="430">
        <f>D68</f>
        <v>26134.297994712331</v>
      </c>
      <c r="E102" s="430">
        <f>+C102*D102</f>
        <v>26134.297994712331</v>
      </c>
      <c r="T102" s="224">
        <v>23821.255878410961</v>
      </c>
    </row>
    <row r="103" spans="1:20" x14ac:dyDescent="0.2">
      <c r="A103" s="221"/>
      <c r="B103" s="222"/>
      <c r="C103" s="429"/>
      <c r="D103" s="430"/>
      <c r="E103" s="430"/>
      <c r="T103" s="224"/>
    </row>
    <row r="104" spans="1:20" ht="24" customHeight="1" x14ac:dyDescent="0.2">
      <c r="A104" s="71" t="s">
        <v>2418</v>
      </c>
      <c r="B104" s="102" t="s">
        <v>79</v>
      </c>
      <c r="C104" s="426"/>
      <c r="D104" s="427"/>
      <c r="E104" s="428"/>
      <c r="T104" s="101"/>
    </row>
    <row r="105" spans="1:20" x14ac:dyDescent="0.2">
      <c r="A105" s="221" t="s">
        <v>21</v>
      </c>
      <c r="B105" s="222" t="s">
        <v>22</v>
      </c>
      <c r="C105" s="429">
        <v>475</v>
      </c>
      <c r="D105" s="430">
        <f>+D7</f>
        <v>516</v>
      </c>
      <c r="E105" s="430">
        <f>+C105*D105</f>
        <v>245100</v>
      </c>
      <c r="T105" s="224">
        <v>552</v>
      </c>
    </row>
    <row r="106" spans="1:20" x14ac:dyDescent="0.2">
      <c r="A106" s="221" t="s">
        <v>75</v>
      </c>
      <c r="B106" s="222" t="s">
        <v>15</v>
      </c>
      <c r="C106" s="429">
        <v>200</v>
      </c>
      <c r="D106" s="430">
        <f>+D11</f>
        <v>65</v>
      </c>
      <c r="E106" s="430">
        <f>+C106*D106</f>
        <v>13000</v>
      </c>
      <c r="T106" s="224">
        <v>65</v>
      </c>
    </row>
    <row r="107" spans="1:20" x14ac:dyDescent="0.2">
      <c r="A107" s="221" t="s">
        <v>24</v>
      </c>
      <c r="B107" s="222" t="s">
        <v>79</v>
      </c>
      <c r="C107" s="429">
        <v>0.56000000000000005</v>
      </c>
      <c r="D107" s="430">
        <f>+D9</f>
        <v>64300</v>
      </c>
      <c r="E107" s="430">
        <f>+C107*D107</f>
        <v>36008</v>
      </c>
      <c r="T107" s="224">
        <v>49980</v>
      </c>
    </row>
    <row r="108" spans="1:20" x14ac:dyDescent="0.2">
      <c r="A108" s="221" t="s">
        <v>508</v>
      </c>
      <c r="B108" s="222" t="s">
        <v>79</v>
      </c>
      <c r="C108" s="429">
        <v>0.75</v>
      </c>
      <c r="D108" s="430">
        <f>D10</f>
        <v>86870</v>
      </c>
      <c r="E108" s="430">
        <f>+C108*D108</f>
        <v>65152.5</v>
      </c>
      <c r="T108" s="224">
        <v>77469</v>
      </c>
    </row>
    <row r="109" spans="1:20" x14ac:dyDescent="0.2">
      <c r="A109" s="221" t="s">
        <v>125</v>
      </c>
      <c r="B109" s="222" t="s">
        <v>5</v>
      </c>
      <c r="C109" s="429">
        <v>0.15</v>
      </c>
      <c r="D109" s="430">
        <f>+D42</f>
        <v>136480.47829830134</v>
      </c>
      <c r="E109" s="430">
        <f>+C109*D109</f>
        <v>20472.071744745201</v>
      </c>
      <c r="T109" s="224">
        <v>82110</v>
      </c>
    </row>
    <row r="110" spans="1:20" x14ac:dyDescent="0.2">
      <c r="A110" s="221" t="s">
        <v>4</v>
      </c>
      <c r="B110" s="222" t="s">
        <v>5</v>
      </c>
      <c r="C110" s="429">
        <v>0.03</v>
      </c>
      <c r="D110" s="430">
        <f>+E112</f>
        <v>39201.446992068493</v>
      </c>
      <c r="E110" s="430">
        <f>(C110*D110)</f>
        <v>1176.0434097620548</v>
      </c>
      <c r="T110" s="224">
        <v>35731.883817616443</v>
      </c>
    </row>
    <row r="111" spans="1:20" x14ac:dyDescent="0.2">
      <c r="A111" s="221" t="s">
        <v>2375</v>
      </c>
      <c r="B111" s="222" t="s">
        <v>2376</v>
      </c>
      <c r="C111" s="429">
        <f>(C108+C107)*10</f>
        <v>13.100000000000001</v>
      </c>
      <c r="D111" s="430">
        <f>INSUMOS!D24</f>
        <v>1094.8912</v>
      </c>
      <c r="E111" s="430">
        <f>(C111*D111)</f>
        <v>14343.074720000002</v>
      </c>
      <c r="T111" s="224">
        <v>1100</v>
      </c>
    </row>
    <row r="112" spans="1:20" x14ac:dyDescent="0.2">
      <c r="A112" s="221" t="s">
        <v>208</v>
      </c>
      <c r="B112" s="222" t="s">
        <v>120</v>
      </c>
      <c r="C112" s="429">
        <v>1.5</v>
      </c>
      <c r="D112" s="430">
        <f>'VALOR CUADRILLAS MO'!D75</f>
        <v>26134.297994712331</v>
      </c>
      <c r="E112" s="430">
        <f>+C112*D112</f>
        <v>39201.446992068493</v>
      </c>
      <c r="T112" s="224">
        <v>23821.255878410961</v>
      </c>
    </row>
    <row r="113" spans="1:20" x14ac:dyDescent="0.2">
      <c r="A113" s="221"/>
      <c r="B113" s="222"/>
      <c r="C113" s="429"/>
      <c r="D113" s="430"/>
      <c r="E113" s="430"/>
      <c r="T113" s="224"/>
    </row>
    <row r="114" spans="1:20" ht="21.6" customHeight="1" x14ac:dyDescent="0.2">
      <c r="A114" s="71" t="s">
        <v>2393</v>
      </c>
      <c r="B114" s="102" t="s">
        <v>79</v>
      </c>
      <c r="C114" s="426"/>
      <c r="D114" s="427"/>
      <c r="E114" s="428">
        <f>ROUND(SUM(E115:E122),0)</f>
        <v>384537</v>
      </c>
      <c r="T114" s="101"/>
    </row>
    <row r="115" spans="1:20" x14ac:dyDescent="0.2">
      <c r="A115" s="221" t="s">
        <v>21</v>
      </c>
      <c r="B115" s="222" t="s">
        <v>22</v>
      </c>
      <c r="C115" s="429">
        <v>380</v>
      </c>
      <c r="D115" s="430">
        <f>+D7</f>
        <v>516</v>
      </c>
      <c r="E115" s="430">
        <f>+C115*D115</f>
        <v>196080</v>
      </c>
      <c r="T115" s="224">
        <v>552</v>
      </c>
    </row>
    <row r="116" spans="1:20" x14ac:dyDescent="0.2">
      <c r="A116" s="221" t="s">
        <v>75</v>
      </c>
      <c r="B116" s="222" t="s">
        <v>15</v>
      </c>
      <c r="C116" s="429">
        <v>190</v>
      </c>
      <c r="D116" s="430">
        <f>+D11</f>
        <v>65</v>
      </c>
      <c r="E116" s="430">
        <f>+C116*D116</f>
        <v>12350</v>
      </c>
      <c r="T116" s="224">
        <v>65</v>
      </c>
    </row>
    <row r="117" spans="1:20" x14ac:dyDescent="0.2">
      <c r="A117" s="221" t="s">
        <v>24</v>
      </c>
      <c r="B117" s="222" t="s">
        <v>79</v>
      </c>
      <c r="C117" s="429">
        <v>0.6</v>
      </c>
      <c r="D117" s="430">
        <f>+D9</f>
        <v>64300</v>
      </c>
      <c r="E117" s="430">
        <f>+C117*D117</f>
        <v>38580</v>
      </c>
      <c r="T117" s="224">
        <v>49980</v>
      </c>
    </row>
    <row r="118" spans="1:20" x14ac:dyDescent="0.2">
      <c r="A118" s="221" t="s">
        <v>508</v>
      </c>
      <c r="B118" s="222" t="s">
        <v>79</v>
      </c>
      <c r="C118" s="429">
        <v>0.76</v>
      </c>
      <c r="D118" s="430">
        <f>D108</f>
        <v>86870</v>
      </c>
      <c r="E118" s="430">
        <f>+C118*D118</f>
        <v>66021.2</v>
      </c>
      <c r="T118" s="224">
        <v>77469</v>
      </c>
    </row>
    <row r="119" spans="1:20" x14ac:dyDescent="0.2">
      <c r="A119" s="221" t="s">
        <v>125</v>
      </c>
      <c r="B119" s="222" t="s">
        <v>5</v>
      </c>
      <c r="C119" s="429">
        <v>0.118974</v>
      </c>
      <c r="D119" s="430">
        <f>D42</f>
        <v>136480.47829830134</v>
      </c>
      <c r="E119" s="430">
        <f>+C119*D119</f>
        <v>16237.628425062103</v>
      </c>
      <c r="T119" s="224">
        <v>82110</v>
      </c>
    </row>
    <row r="120" spans="1:20" x14ac:dyDescent="0.2">
      <c r="A120" s="221" t="s">
        <v>4</v>
      </c>
      <c r="B120" s="222" t="s">
        <v>5</v>
      </c>
      <c r="C120" s="429">
        <v>0.03</v>
      </c>
      <c r="D120" s="430">
        <f>+E122</f>
        <v>39201.446992068493</v>
      </c>
      <c r="E120" s="430">
        <f>(C120*D120)</f>
        <v>1176.0434097620548</v>
      </c>
      <c r="T120" s="224">
        <v>35731.883817616443</v>
      </c>
    </row>
    <row r="121" spans="1:20" x14ac:dyDescent="0.2">
      <c r="A121" s="221" t="s">
        <v>2375</v>
      </c>
      <c r="B121" s="222" t="s">
        <v>2376</v>
      </c>
      <c r="C121" s="429">
        <f>(C118+C117)*10</f>
        <v>13.599999999999998</v>
      </c>
      <c r="D121" s="430">
        <f>INSUMOS!D24</f>
        <v>1094.8912</v>
      </c>
      <c r="E121" s="430">
        <f>(C121*D121)</f>
        <v>14890.520319999998</v>
      </c>
      <c r="T121" s="224">
        <v>1100</v>
      </c>
    </row>
    <row r="122" spans="1:20" x14ac:dyDescent="0.2">
      <c r="A122" s="221" t="s">
        <v>208</v>
      </c>
      <c r="B122" s="222" t="s">
        <v>120</v>
      </c>
      <c r="C122" s="429">
        <v>1.5</v>
      </c>
      <c r="D122" s="430">
        <f>D112</f>
        <v>26134.297994712331</v>
      </c>
      <c r="E122" s="430">
        <f>+C122*D122</f>
        <v>39201.446992068493</v>
      </c>
      <c r="T122" s="224">
        <v>23821.255878410961</v>
      </c>
    </row>
    <row r="123" spans="1:20" x14ac:dyDescent="0.2">
      <c r="A123" s="221"/>
      <c r="B123" s="222"/>
      <c r="C123" s="429"/>
      <c r="D123" s="430"/>
      <c r="E123" s="430"/>
      <c r="T123" s="224"/>
    </row>
    <row r="124" spans="1:20" x14ac:dyDescent="0.2">
      <c r="A124" s="71" t="s">
        <v>2419</v>
      </c>
      <c r="B124" s="102" t="s">
        <v>79</v>
      </c>
      <c r="C124" s="426"/>
      <c r="D124" s="427"/>
      <c r="E124" s="428">
        <f>ROUND(SUM(E125:E132),0)</f>
        <v>406756</v>
      </c>
      <c r="T124" s="101"/>
    </row>
    <row r="125" spans="1:20" x14ac:dyDescent="0.2">
      <c r="A125" s="221" t="s">
        <v>21</v>
      </c>
      <c r="B125" s="222" t="s">
        <v>22</v>
      </c>
      <c r="C125" s="429">
        <v>425</v>
      </c>
      <c r="D125" s="430">
        <f>+D7</f>
        <v>516</v>
      </c>
      <c r="E125" s="430">
        <f>+C125*D125</f>
        <v>219300</v>
      </c>
      <c r="F125" s="28"/>
      <c r="T125" s="224">
        <v>552</v>
      </c>
    </row>
    <row r="126" spans="1:20" x14ac:dyDescent="0.2">
      <c r="A126" s="221" t="s">
        <v>75</v>
      </c>
      <c r="B126" s="222" t="s">
        <v>15</v>
      </c>
      <c r="C126" s="429">
        <v>229</v>
      </c>
      <c r="D126" s="430">
        <f>+D11</f>
        <v>65</v>
      </c>
      <c r="E126" s="430">
        <f>+C126*D126</f>
        <v>14885</v>
      </c>
      <c r="T126" s="224">
        <v>65</v>
      </c>
    </row>
    <row r="127" spans="1:20" x14ac:dyDescent="0.2">
      <c r="A127" s="221" t="s">
        <v>24</v>
      </c>
      <c r="B127" s="222" t="s">
        <v>79</v>
      </c>
      <c r="C127" s="429">
        <v>0.67</v>
      </c>
      <c r="D127" s="430">
        <f>+D9</f>
        <v>64300</v>
      </c>
      <c r="E127" s="430">
        <f>+C127*D127</f>
        <v>43081</v>
      </c>
      <c r="T127" s="224">
        <v>49980</v>
      </c>
    </row>
    <row r="128" spans="1:20" x14ac:dyDescent="0.2">
      <c r="A128" s="221" t="s">
        <v>508</v>
      </c>
      <c r="B128" s="222" t="s">
        <v>79</v>
      </c>
      <c r="C128" s="429">
        <v>0.67</v>
      </c>
      <c r="D128" s="430">
        <f>D118</f>
        <v>86870</v>
      </c>
      <c r="E128" s="430">
        <f>+C128*D128</f>
        <v>58202.9</v>
      </c>
      <c r="T128" s="224">
        <v>77469</v>
      </c>
    </row>
    <row r="129" spans="1:20" x14ac:dyDescent="0.2">
      <c r="A129" s="221" t="s">
        <v>125</v>
      </c>
      <c r="B129" s="222" t="s">
        <v>5</v>
      </c>
      <c r="C129" s="429">
        <v>0.118974</v>
      </c>
      <c r="D129" s="430">
        <f>D42</f>
        <v>136480.47829830134</v>
      </c>
      <c r="E129" s="430">
        <f>+C129*D129</f>
        <v>16237.628425062103</v>
      </c>
      <c r="T129" s="224">
        <v>82110</v>
      </c>
    </row>
    <row r="130" spans="1:20" x14ac:dyDescent="0.2">
      <c r="A130" s="221" t="s">
        <v>4</v>
      </c>
      <c r="B130" s="222" t="s">
        <v>5</v>
      </c>
      <c r="C130" s="429">
        <v>0.03</v>
      </c>
      <c r="D130" s="430">
        <f>+E132</f>
        <v>39201.446992068493</v>
      </c>
      <c r="E130" s="430">
        <f>(C130*D130)</f>
        <v>1176.0434097620548</v>
      </c>
      <c r="T130" s="224">
        <v>35731.883817616443</v>
      </c>
    </row>
    <row r="131" spans="1:20" x14ac:dyDescent="0.2">
      <c r="A131" s="221" t="s">
        <v>2375</v>
      </c>
      <c r="B131" s="222" t="s">
        <v>2376</v>
      </c>
      <c r="C131" s="429">
        <f>(C128+C127)*10</f>
        <v>13.4</v>
      </c>
      <c r="D131" s="430">
        <f>INSUMOS!D24</f>
        <v>1094.8912</v>
      </c>
      <c r="E131" s="430">
        <f>(C131*D131)</f>
        <v>14671.542080000001</v>
      </c>
      <c r="T131" s="224">
        <v>1100</v>
      </c>
    </row>
    <row r="132" spans="1:20" x14ac:dyDescent="0.2">
      <c r="A132" s="221" t="s">
        <v>208</v>
      </c>
      <c r="B132" s="222" t="s">
        <v>120</v>
      </c>
      <c r="C132" s="429">
        <v>1.5</v>
      </c>
      <c r="D132" s="430">
        <f>D122</f>
        <v>26134.297994712331</v>
      </c>
      <c r="E132" s="430">
        <f>+C132*D132</f>
        <v>39201.446992068493</v>
      </c>
      <c r="T132" s="224">
        <v>23821.255878410961</v>
      </c>
    </row>
    <row r="133" spans="1:20" x14ac:dyDescent="0.2">
      <c r="A133" s="221"/>
      <c r="B133" s="222"/>
      <c r="C133" s="429"/>
      <c r="D133" s="430"/>
      <c r="E133" s="430"/>
      <c r="T133" s="224"/>
    </row>
    <row r="134" spans="1:20" ht="35.450000000000003" customHeight="1" x14ac:dyDescent="0.2">
      <c r="A134" s="71" t="s">
        <v>2365</v>
      </c>
      <c r="B134" s="102" t="s">
        <v>79</v>
      </c>
      <c r="C134" s="426"/>
      <c r="D134" s="427"/>
      <c r="E134" s="428">
        <f>ROUND(SUM(E135:E143),0)</f>
        <v>403209</v>
      </c>
      <c r="T134" s="101"/>
    </row>
    <row r="135" spans="1:20" x14ac:dyDescent="0.2">
      <c r="A135" s="221" t="s">
        <v>21</v>
      </c>
      <c r="B135" s="222" t="s">
        <v>22</v>
      </c>
      <c r="C135" s="429">
        <v>350</v>
      </c>
      <c r="D135" s="430">
        <f>+D7</f>
        <v>516</v>
      </c>
      <c r="E135" s="430">
        <f t="shared" ref="E135:E140" si="0">+C135*D135</f>
        <v>180600</v>
      </c>
      <c r="T135" s="224">
        <v>552</v>
      </c>
    </row>
    <row r="136" spans="1:20" x14ac:dyDescent="0.2">
      <c r="A136" s="221" t="s">
        <v>75</v>
      </c>
      <c r="B136" s="222" t="s">
        <v>15</v>
      </c>
      <c r="C136" s="429">
        <v>180</v>
      </c>
      <c r="D136" s="430">
        <f>+D11</f>
        <v>65</v>
      </c>
      <c r="E136" s="430">
        <f t="shared" si="0"/>
        <v>11700</v>
      </c>
      <c r="T136" s="224">
        <v>65</v>
      </c>
    </row>
    <row r="137" spans="1:20" x14ac:dyDescent="0.2">
      <c r="A137" s="221" t="s">
        <v>24</v>
      </c>
      <c r="B137" s="222" t="s">
        <v>79</v>
      </c>
      <c r="C137" s="429">
        <v>0.55500000000000005</v>
      </c>
      <c r="D137" s="430">
        <f>+D9</f>
        <v>64300</v>
      </c>
      <c r="E137" s="430">
        <f t="shared" si="0"/>
        <v>35686.5</v>
      </c>
      <c r="T137" s="224">
        <v>49980</v>
      </c>
    </row>
    <row r="138" spans="1:20" x14ac:dyDescent="0.2">
      <c r="A138" s="221" t="s">
        <v>508</v>
      </c>
      <c r="B138" s="222" t="s">
        <v>79</v>
      </c>
      <c r="C138" s="429">
        <v>0.84</v>
      </c>
      <c r="D138" s="430">
        <f>D128</f>
        <v>86870</v>
      </c>
      <c r="E138" s="430">
        <f t="shared" si="0"/>
        <v>72970.8</v>
      </c>
      <c r="T138" s="224">
        <v>77469</v>
      </c>
    </row>
    <row r="139" spans="1:20" x14ac:dyDescent="0.2">
      <c r="A139" s="221" t="s">
        <v>417</v>
      </c>
      <c r="B139" s="68" t="s">
        <v>22</v>
      </c>
      <c r="C139" s="431">
        <f>0.25*7</f>
        <v>1.75</v>
      </c>
      <c r="D139" s="432">
        <f>+INSUMOS!D106</f>
        <v>17350.199999999997</v>
      </c>
      <c r="E139" s="432">
        <f t="shared" si="0"/>
        <v>30362.849999999995</v>
      </c>
      <c r="T139" s="269">
        <v>9217.3333333333339</v>
      </c>
    </row>
    <row r="140" spans="1:20" x14ac:dyDescent="0.2">
      <c r="A140" s="221" t="s">
        <v>125</v>
      </c>
      <c r="B140" s="222" t="s">
        <v>5</v>
      </c>
      <c r="C140" s="429">
        <v>0.118974</v>
      </c>
      <c r="D140" s="430">
        <f>D42</f>
        <v>136480.47829830134</v>
      </c>
      <c r="E140" s="430">
        <f t="shared" si="0"/>
        <v>16237.628425062103</v>
      </c>
      <c r="T140" s="224">
        <v>82110</v>
      </c>
    </row>
    <row r="141" spans="1:20" x14ac:dyDescent="0.2">
      <c r="A141" s="221" t="s">
        <v>4</v>
      </c>
      <c r="B141" s="222" t="s">
        <v>5</v>
      </c>
      <c r="C141" s="429">
        <v>0.03</v>
      </c>
      <c r="D141" s="430">
        <f>+E143</f>
        <v>39201.446992068493</v>
      </c>
      <c r="E141" s="430">
        <f>(C141*D141)</f>
        <v>1176.0434097620548</v>
      </c>
      <c r="T141" s="224">
        <v>35731.883817616443</v>
      </c>
    </row>
    <row r="142" spans="1:20" x14ac:dyDescent="0.2">
      <c r="A142" s="221" t="s">
        <v>2375</v>
      </c>
      <c r="B142" s="222" t="s">
        <v>2376</v>
      </c>
      <c r="C142" s="429">
        <f>(C138+C137)*10</f>
        <v>13.95</v>
      </c>
      <c r="D142" s="430">
        <f>INSUMOS!D24</f>
        <v>1094.8912</v>
      </c>
      <c r="E142" s="430">
        <f>(C142*D142)</f>
        <v>15273.732239999999</v>
      </c>
      <c r="T142" s="224">
        <v>1100</v>
      </c>
    </row>
    <row r="143" spans="1:20" x14ac:dyDescent="0.2">
      <c r="A143" s="221" t="s">
        <v>208</v>
      </c>
      <c r="B143" s="222" t="s">
        <v>120</v>
      </c>
      <c r="C143" s="429">
        <v>1.5</v>
      </c>
      <c r="D143" s="430">
        <f>D132</f>
        <v>26134.297994712331</v>
      </c>
      <c r="E143" s="430">
        <f>+C143*D143</f>
        <v>39201.446992068493</v>
      </c>
      <c r="T143" s="224">
        <v>23821.255878410961</v>
      </c>
    </row>
    <row r="144" spans="1:20" x14ac:dyDescent="0.2">
      <c r="A144" s="221"/>
      <c r="B144" s="222"/>
      <c r="C144" s="429"/>
      <c r="D144" s="430"/>
      <c r="E144" s="430"/>
      <c r="I144" s="85" t="s">
        <v>465</v>
      </c>
      <c r="K144" s="25">
        <v>2013</v>
      </c>
      <c r="T144" s="224"/>
    </row>
    <row r="145" spans="1:20" ht="25.9" customHeight="1" x14ac:dyDescent="0.2">
      <c r="A145" s="71" t="s">
        <v>2400</v>
      </c>
      <c r="B145" s="102" t="s">
        <v>79</v>
      </c>
      <c r="C145" s="426"/>
      <c r="D145" s="427"/>
      <c r="E145" s="428">
        <f>ROUND(SUM(E146:E153),0)</f>
        <v>374796</v>
      </c>
      <c r="G145" s="135">
        <f>E145*0.17</f>
        <v>63715.320000000007</v>
      </c>
      <c r="H145" s="135">
        <f>SUM(G146:G153)</f>
        <v>61118.811200571756</v>
      </c>
      <c r="I145" s="842" t="s">
        <v>352</v>
      </c>
      <c r="J145" s="842"/>
      <c r="K145" s="842"/>
      <c r="L145" s="25" t="s">
        <v>79</v>
      </c>
      <c r="M145" s="22">
        <f>ROUND(SUM(M146:M153),0)</f>
        <v>338645</v>
      </c>
      <c r="T145" s="101"/>
    </row>
    <row r="146" spans="1:20" x14ac:dyDescent="0.2">
      <c r="A146" s="221" t="s">
        <v>21</v>
      </c>
      <c r="B146" s="222" t="s">
        <v>22</v>
      </c>
      <c r="C146" s="429">
        <v>350</v>
      </c>
      <c r="D146" s="430">
        <f>D7</f>
        <v>516</v>
      </c>
      <c r="E146" s="430">
        <f>+C146*D146</f>
        <v>180600</v>
      </c>
      <c r="G146" s="135">
        <f t="shared" ref="G146:G153" si="1">E146*0.17</f>
        <v>30702.000000000004</v>
      </c>
      <c r="I146" s="86"/>
      <c r="J146" s="21" t="s">
        <v>22</v>
      </c>
      <c r="K146" s="21">
        <v>350</v>
      </c>
      <c r="L146" s="21">
        <v>530</v>
      </c>
      <c r="M146" s="21">
        <f>+K146*L146</f>
        <v>185500</v>
      </c>
      <c r="T146" s="224">
        <v>552</v>
      </c>
    </row>
    <row r="147" spans="1:20" x14ac:dyDescent="0.2">
      <c r="A147" s="221" t="s">
        <v>75</v>
      </c>
      <c r="B147" s="222" t="s">
        <v>15</v>
      </c>
      <c r="C147" s="429">
        <v>210</v>
      </c>
      <c r="D147" s="430">
        <f>+D11</f>
        <v>65</v>
      </c>
      <c r="E147" s="430">
        <f>+C147*D147</f>
        <v>13650</v>
      </c>
      <c r="G147" s="135">
        <f t="shared" si="1"/>
        <v>2320.5</v>
      </c>
      <c r="I147" s="86"/>
      <c r="J147" s="21" t="s">
        <v>15</v>
      </c>
      <c r="K147" s="21">
        <v>180</v>
      </c>
      <c r="L147" s="21">
        <v>12.72</v>
      </c>
      <c r="M147" s="21">
        <f t="shared" ref="M147:M153" si="2">+K147*L147</f>
        <v>2289.6</v>
      </c>
      <c r="T147" s="224">
        <v>65</v>
      </c>
    </row>
    <row r="148" spans="1:20" x14ac:dyDescent="0.2">
      <c r="A148" s="221" t="s">
        <v>24</v>
      </c>
      <c r="B148" s="222" t="s">
        <v>79</v>
      </c>
      <c r="C148" s="429">
        <v>0.55500000000000005</v>
      </c>
      <c r="D148" s="430">
        <f>+D9</f>
        <v>64300</v>
      </c>
      <c r="E148" s="430">
        <f>+C148*D148</f>
        <v>35686.5</v>
      </c>
      <c r="G148" s="135">
        <f t="shared" si="1"/>
        <v>6066.7050000000008</v>
      </c>
      <c r="I148" s="86"/>
      <c r="J148" s="21" t="s">
        <v>79</v>
      </c>
      <c r="K148" s="21">
        <v>0.55500000000000005</v>
      </c>
      <c r="L148" s="21">
        <v>50000</v>
      </c>
      <c r="M148" s="21">
        <f t="shared" si="2"/>
        <v>27750.000000000004</v>
      </c>
      <c r="T148" s="224">
        <v>49980</v>
      </c>
    </row>
    <row r="149" spans="1:20" x14ac:dyDescent="0.2">
      <c r="A149" s="221" t="s">
        <v>508</v>
      </c>
      <c r="B149" s="222" t="s">
        <v>79</v>
      </c>
      <c r="C149" s="429">
        <v>0.84</v>
      </c>
      <c r="D149" s="430">
        <f>D138</f>
        <v>86870</v>
      </c>
      <c r="E149" s="430">
        <f>+C149*D149</f>
        <v>72970.8</v>
      </c>
      <c r="G149" s="135">
        <f t="shared" si="1"/>
        <v>12405.036000000002</v>
      </c>
      <c r="I149" s="86"/>
      <c r="J149" s="21" t="s">
        <v>79</v>
      </c>
      <c r="K149" s="21">
        <v>0.84</v>
      </c>
      <c r="L149" s="21">
        <v>125600</v>
      </c>
      <c r="M149" s="21">
        <f t="shared" si="2"/>
        <v>105504</v>
      </c>
      <c r="T149" s="224">
        <v>77469</v>
      </c>
    </row>
    <row r="150" spans="1:20" x14ac:dyDescent="0.2">
      <c r="A150" s="221" t="s">
        <v>125</v>
      </c>
      <c r="B150" s="222" t="s">
        <v>5</v>
      </c>
      <c r="C150" s="429">
        <v>0.118974</v>
      </c>
      <c r="D150" s="430">
        <f>D42</f>
        <v>136480.47829830134</v>
      </c>
      <c r="E150" s="430">
        <f>+C150*D150</f>
        <v>16237.628425062103</v>
      </c>
      <c r="G150" s="135">
        <f t="shared" si="1"/>
        <v>2760.3968322605579</v>
      </c>
      <c r="I150" s="87"/>
      <c r="J150" s="21" t="s">
        <v>5</v>
      </c>
      <c r="K150" s="21">
        <v>0.118974</v>
      </c>
      <c r="L150" s="21">
        <v>70000</v>
      </c>
      <c r="M150" s="21">
        <f t="shared" si="2"/>
        <v>8328.18</v>
      </c>
      <c r="T150" s="224">
        <v>82110</v>
      </c>
    </row>
    <row r="151" spans="1:20" x14ac:dyDescent="0.2">
      <c r="A151" s="221" t="s">
        <v>4</v>
      </c>
      <c r="B151" s="222" t="s">
        <v>5</v>
      </c>
      <c r="C151" s="429">
        <v>0.03</v>
      </c>
      <c r="D151" s="430">
        <f>+E153</f>
        <v>39201.446992068493</v>
      </c>
      <c r="E151" s="430">
        <f>(C151*D151)</f>
        <v>1176.0434097620548</v>
      </c>
      <c r="G151" s="135">
        <f t="shared" si="1"/>
        <v>199.92737965954933</v>
      </c>
      <c r="I151" s="87"/>
      <c r="J151" s="88" t="s">
        <v>5</v>
      </c>
      <c r="K151" s="88">
        <v>0.03</v>
      </c>
      <c r="L151" s="88">
        <v>9003.2172410958901</v>
      </c>
      <c r="M151" s="21">
        <f t="shared" si="2"/>
        <v>270.09651723287669</v>
      </c>
      <c r="T151" s="224">
        <v>35731.883817616443</v>
      </c>
    </row>
    <row r="152" spans="1:20" x14ac:dyDescent="0.2">
      <c r="A152" s="221" t="s">
        <v>2375</v>
      </c>
      <c r="B152" s="222" t="s">
        <v>2376</v>
      </c>
      <c r="C152" s="429">
        <f>(C149+C148)*10</f>
        <v>13.95</v>
      </c>
      <c r="D152" s="430">
        <f>INSUMOS!D24</f>
        <v>1094.8912</v>
      </c>
      <c r="E152" s="430">
        <f>(C152*D152)</f>
        <v>15273.732239999999</v>
      </c>
      <c r="G152" s="135"/>
      <c r="I152" s="87"/>
      <c r="J152" s="88"/>
      <c r="K152" s="88"/>
      <c r="L152" s="88"/>
      <c r="M152" s="21"/>
      <c r="T152" s="224">
        <v>1100</v>
      </c>
    </row>
    <row r="153" spans="1:20" x14ac:dyDescent="0.2">
      <c r="A153" s="221" t="s">
        <v>208</v>
      </c>
      <c r="B153" s="222" t="s">
        <v>120</v>
      </c>
      <c r="C153" s="429">
        <v>1.5</v>
      </c>
      <c r="D153" s="430">
        <f>D143</f>
        <v>26134.297994712331</v>
      </c>
      <c r="E153" s="430">
        <f>+C153*D153</f>
        <v>39201.446992068493</v>
      </c>
      <c r="G153" s="135">
        <f t="shared" si="1"/>
        <v>6664.2459886516444</v>
      </c>
      <c r="I153" s="87"/>
      <c r="J153" s="21" t="s">
        <v>120</v>
      </c>
      <c r="K153" s="21">
        <v>1.5</v>
      </c>
      <c r="L153" s="21">
        <v>6002.1448273972601</v>
      </c>
      <c r="M153" s="21">
        <f t="shared" si="2"/>
        <v>9003.2172410958901</v>
      </c>
      <c r="T153" s="224">
        <v>23821.255878410961</v>
      </c>
    </row>
    <row r="154" spans="1:20" x14ac:dyDescent="0.2">
      <c r="A154" s="221"/>
      <c r="B154" s="222"/>
      <c r="C154" s="429"/>
      <c r="D154" s="430"/>
      <c r="E154" s="430"/>
      <c r="I154" s="87"/>
      <c r="J154" s="21"/>
      <c r="K154" s="21"/>
      <c r="L154" s="21"/>
      <c r="M154" s="21"/>
      <c r="T154" s="224"/>
    </row>
    <row r="155" spans="1:20" ht="24" customHeight="1" x14ac:dyDescent="0.2">
      <c r="A155" s="71" t="s">
        <v>2370</v>
      </c>
      <c r="B155" s="102" t="s">
        <v>79</v>
      </c>
      <c r="C155" s="426"/>
      <c r="D155" s="427"/>
      <c r="E155" s="428">
        <f>ROUND(SUM(E156:E163),0)</f>
        <v>351513</v>
      </c>
      <c r="F155" s="32"/>
      <c r="T155" s="101"/>
    </row>
    <row r="156" spans="1:20" x14ac:dyDescent="0.2">
      <c r="A156" s="221" t="s">
        <v>21</v>
      </c>
      <c r="B156" s="222" t="s">
        <v>22</v>
      </c>
      <c r="C156" s="429">
        <v>300</v>
      </c>
      <c r="D156" s="430">
        <f>+D7</f>
        <v>516</v>
      </c>
      <c r="E156" s="430">
        <f>+C156*D156</f>
        <v>154800</v>
      </c>
      <c r="T156" s="224">
        <v>552</v>
      </c>
    </row>
    <row r="157" spans="1:20" x14ac:dyDescent="0.2">
      <c r="A157" s="221" t="s">
        <v>75</v>
      </c>
      <c r="B157" s="222" t="s">
        <v>15</v>
      </c>
      <c r="C157" s="429">
        <v>170</v>
      </c>
      <c r="D157" s="430">
        <f>+D11</f>
        <v>65</v>
      </c>
      <c r="E157" s="430">
        <f>+C157*D157</f>
        <v>11050</v>
      </c>
      <c r="F157" s="28"/>
      <c r="T157" s="224">
        <v>65</v>
      </c>
    </row>
    <row r="158" spans="1:20" x14ac:dyDescent="0.2">
      <c r="A158" s="221" t="s">
        <v>24</v>
      </c>
      <c r="B158" s="222" t="s">
        <v>79</v>
      </c>
      <c r="C158" s="429">
        <v>0.48</v>
      </c>
      <c r="D158" s="430">
        <f>+D9</f>
        <v>64300</v>
      </c>
      <c r="E158" s="430">
        <f>+C158*D158</f>
        <v>30864</v>
      </c>
      <c r="T158" s="224">
        <v>49980</v>
      </c>
    </row>
    <row r="159" spans="1:20" x14ac:dyDescent="0.2">
      <c r="A159" s="221" t="s">
        <v>508</v>
      </c>
      <c r="B159" s="222" t="s">
        <v>79</v>
      </c>
      <c r="C159" s="429">
        <v>0.95</v>
      </c>
      <c r="D159" s="430">
        <f>D149</f>
        <v>86870</v>
      </c>
      <c r="E159" s="430">
        <f>+C159*D159</f>
        <v>82526.5</v>
      </c>
      <c r="T159" s="224">
        <v>77469</v>
      </c>
    </row>
    <row r="160" spans="1:20" x14ac:dyDescent="0.2">
      <c r="A160" s="221" t="s">
        <v>125</v>
      </c>
      <c r="B160" s="222" t="s">
        <v>5</v>
      </c>
      <c r="C160" s="429">
        <v>0.118974</v>
      </c>
      <c r="D160" s="430">
        <f>D42</f>
        <v>136480.47829830134</v>
      </c>
      <c r="E160" s="430">
        <f>+C160*D160</f>
        <v>16237.628425062103</v>
      </c>
      <c r="F160" s="28"/>
      <c r="T160" s="224">
        <v>82110</v>
      </c>
    </row>
    <row r="161" spans="1:20" x14ac:dyDescent="0.2">
      <c r="A161" s="221" t="s">
        <v>4</v>
      </c>
      <c r="B161" s="222" t="s">
        <v>5</v>
      </c>
      <c r="C161" s="429">
        <v>0.03</v>
      </c>
      <c r="D161" s="430">
        <f>+E163</f>
        <v>39201.446992068493</v>
      </c>
      <c r="E161" s="430">
        <f>(C161*D161)</f>
        <v>1176.0434097620548</v>
      </c>
      <c r="F161" s="28"/>
      <c r="T161" s="224">
        <v>35731.883817616443</v>
      </c>
    </row>
    <row r="162" spans="1:20" x14ac:dyDescent="0.2">
      <c r="A162" s="221" t="s">
        <v>2375</v>
      </c>
      <c r="B162" s="222" t="s">
        <v>2376</v>
      </c>
      <c r="C162" s="429">
        <f>(C159+C158)*10</f>
        <v>14.299999999999999</v>
      </c>
      <c r="D162" s="430">
        <f>INSUMOS!D24</f>
        <v>1094.8912</v>
      </c>
      <c r="E162" s="430">
        <f>(C162*D162)</f>
        <v>15656.944159999999</v>
      </c>
      <c r="F162" s="28"/>
      <c r="T162" s="224">
        <v>1100</v>
      </c>
    </row>
    <row r="163" spans="1:20" x14ac:dyDescent="0.2">
      <c r="A163" s="221" t="s">
        <v>208</v>
      </c>
      <c r="B163" s="222" t="s">
        <v>120</v>
      </c>
      <c r="C163" s="429">
        <v>1.5</v>
      </c>
      <c r="D163" s="430">
        <f>D153</f>
        <v>26134.297994712331</v>
      </c>
      <c r="E163" s="430">
        <f>+C163*D163</f>
        <v>39201.446992068493</v>
      </c>
      <c r="F163" s="28"/>
      <c r="T163" s="224">
        <v>23821.255878410961</v>
      </c>
    </row>
    <row r="164" spans="1:20" x14ac:dyDescent="0.2">
      <c r="A164" s="221"/>
      <c r="B164" s="222"/>
      <c r="C164" s="429"/>
      <c r="D164" s="430"/>
      <c r="E164" s="430"/>
      <c r="F164" s="28"/>
      <c r="T164" s="224"/>
    </row>
    <row r="165" spans="1:20" x14ac:dyDescent="0.2">
      <c r="A165" s="71" t="s">
        <v>2394</v>
      </c>
      <c r="B165" s="102" t="s">
        <v>79</v>
      </c>
      <c r="C165" s="426"/>
      <c r="D165" s="427"/>
      <c r="E165" s="428">
        <f>ROUND(SUM(E166:E173),0)</f>
        <v>318900</v>
      </c>
      <c r="T165" s="101"/>
    </row>
    <row r="166" spans="1:20" x14ac:dyDescent="0.2">
      <c r="A166" s="221" t="s">
        <v>21</v>
      </c>
      <c r="B166" s="222" t="s">
        <v>22</v>
      </c>
      <c r="C166" s="429">
        <v>225</v>
      </c>
      <c r="D166" s="430">
        <f>+D7</f>
        <v>516</v>
      </c>
      <c r="E166" s="430">
        <f>+C166*D166</f>
        <v>116100</v>
      </c>
      <c r="T166" s="224">
        <v>552</v>
      </c>
    </row>
    <row r="167" spans="1:20" x14ac:dyDescent="0.2">
      <c r="A167" s="221" t="s">
        <v>75</v>
      </c>
      <c r="B167" s="222" t="s">
        <v>15</v>
      </c>
      <c r="C167" s="429">
        <v>145</v>
      </c>
      <c r="D167" s="430">
        <f>+D11</f>
        <v>65</v>
      </c>
      <c r="E167" s="430">
        <f>+C167*D167</f>
        <v>9425</v>
      </c>
      <c r="T167" s="224">
        <v>65</v>
      </c>
    </row>
    <row r="168" spans="1:20" x14ac:dyDescent="0.2">
      <c r="A168" s="221" t="s">
        <v>24</v>
      </c>
      <c r="B168" s="222" t="s">
        <v>79</v>
      </c>
      <c r="C168" s="429">
        <v>0.55000000000000004</v>
      </c>
      <c r="D168" s="430">
        <f>+D9</f>
        <v>64300</v>
      </c>
      <c r="E168" s="430">
        <f>+C168*D168</f>
        <v>35365</v>
      </c>
      <c r="T168" s="224">
        <v>49980</v>
      </c>
    </row>
    <row r="169" spans="1:20" x14ac:dyDescent="0.2">
      <c r="A169" s="221" t="s">
        <v>508</v>
      </c>
      <c r="B169" s="222" t="s">
        <v>79</v>
      </c>
      <c r="C169" s="429">
        <v>0.97499999999999998</v>
      </c>
      <c r="D169" s="430">
        <f>D159</f>
        <v>86870</v>
      </c>
      <c r="E169" s="430">
        <f>+C169*D169</f>
        <v>84698.25</v>
      </c>
      <c r="F169" s="89"/>
      <c r="T169" s="224">
        <v>77469</v>
      </c>
    </row>
    <row r="170" spans="1:20" x14ac:dyDescent="0.2">
      <c r="A170" s="221" t="s">
        <v>125</v>
      </c>
      <c r="B170" s="222" t="s">
        <v>5</v>
      </c>
      <c r="C170" s="429">
        <v>0.118974</v>
      </c>
      <c r="D170" s="430">
        <f>D42</f>
        <v>136480.47829830134</v>
      </c>
      <c r="E170" s="430">
        <f>+C170*D170</f>
        <v>16237.628425062103</v>
      </c>
      <c r="T170" s="224">
        <v>82110</v>
      </c>
    </row>
    <row r="171" spans="1:20" x14ac:dyDescent="0.2">
      <c r="A171" s="221" t="s">
        <v>4</v>
      </c>
      <c r="B171" s="222" t="s">
        <v>5</v>
      </c>
      <c r="C171" s="429">
        <v>0.03</v>
      </c>
      <c r="D171" s="430">
        <f>+E173</f>
        <v>39201.446992068493</v>
      </c>
      <c r="E171" s="430">
        <f>(C171*D171)</f>
        <v>1176.0434097620548</v>
      </c>
      <c r="T171" s="224">
        <v>35731.883817616443</v>
      </c>
    </row>
    <row r="172" spans="1:20" x14ac:dyDescent="0.2">
      <c r="A172" s="221" t="s">
        <v>2375</v>
      </c>
      <c r="B172" s="222" t="s">
        <v>2376</v>
      </c>
      <c r="C172" s="429">
        <f>(C169+C168)*10</f>
        <v>15.25</v>
      </c>
      <c r="D172" s="430">
        <f>INSUMOS!D24</f>
        <v>1094.8912</v>
      </c>
      <c r="E172" s="430">
        <f>(C172*D172)</f>
        <v>16697.090800000002</v>
      </c>
      <c r="T172" s="224">
        <v>1100</v>
      </c>
    </row>
    <row r="173" spans="1:20" x14ac:dyDescent="0.2">
      <c r="A173" s="221" t="s">
        <v>208</v>
      </c>
      <c r="B173" s="222" t="s">
        <v>120</v>
      </c>
      <c r="C173" s="429">
        <v>1.5</v>
      </c>
      <c r="D173" s="430">
        <f>D163</f>
        <v>26134.297994712331</v>
      </c>
      <c r="E173" s="430">
        <f>+C173*D173</f>
        <v>39201.446992068493</v>
      </c>
      <c r="T173" s="224">
        <v>23821.255878410961</v>
      </c>
    </row>
    <row r="174" spans="1:20" x14ac:dyDescent="0.2">
      <c r="A174" s="221"/>
      <c r="B174" s="222"/>
      <c r="C174" s="429"/>
      <c r="D174" s="430"/>
      <c r="E174" s="430"/>
      <c r="T174" s="224"/>
    </row>
    <row r="175" spans="1:20" ht="27.6" customHeight="1" x14ac:dyDescent="0.2">
      <c r="A175" s="71" t="s">
        <v>2395</v>
      </c>
      <c r="B175" s="102" t="s">
        <v>79</v>
      </c>
      <c r="C175" s="426"/>
      <c r="D175" s="427"/>
      <c r="E175" s="428">
        <f>ROUND(SUM(E176:E183),0)</f>
        <v>297828</v>
      </c>
      <c r="T175" s="101"/>
    </row>
    <row r="176" spans="1:20" x14ac:dyDescent="0.2">
      <c r="A176" s="221" t="s">
        <v>21</v>
      </c>
      <c r="B176" s="222" t="s">
        <v>22</v>
      </c>
      <c r="C176" s="429">
        <v>160</v>
      </c>
      <c r="D176" s="430">
        <f>+D7</f>
        <v>516</v>
      </c>
      <c r="E176" s="430">
        <f>+C176*D176</f>
        <v>82560</v>
      </c>
      <c r="T176" s="224">
        <v>552</v>
      </c>
    </row>
    <row r="177" spans="1:20" x14ac:dyDescent="0.2">
      <c r="A177" s="221" t="s">
        <v>75</v>
      </c>
      <c r="B177" s="222" t="s">
        <v>15</v>
      </c>
      <c r="C177" s="429">
        <v>140</v>
      </c>
      <c r="D177" s="430">
        <f>+D11</f>
        <v>65</v>
      </c>
      <c r="E177" s="430">
        <f>+C177*D177</f>
        <v>9100</v>
      </c>
      <c r="T177" s="224">
        <v>65</v>
      </c>
    </row>
    <row r="178" spans="1:20" x14ac:dyDescent="0.2">
      <c r="A178" s="221" t="s">
        <v>24</v>
      </c>
      <c r="B178" s="222" t="s">
        <v>79</v>
      </c>
      <c r="C178" s="429">
        <v>0.65500000000000003</v>
      </c>
      <c r="D178" s="430">
        <f>+D9</f>
        <v>64300</v>
      </c>
      <c r="E178" s="430">
        <f>+C178*D178</f>
        <v>42116.5</v>
      </c>
      <c r="T178" s="224">
        <v>49980</v>
      </c>
    </row>
    <row r="179" spans="1:20" x14ac:dyDescent="0.2">
      <c r="A179" s="221" t="s">
        <v>508</v>
      </c>
      <c r="B179" s="222" t="s">
        <v>79</v>
      </c>
      <c r="C179" s="429">
        <v>1.0249999999999999</v>
      </c>
      <c r="D179" s="430">
        <f>D169</f>
        <v>86870</v>
      </c>
      <c r="E179" s="430">
        <f>+C179*D179</f>
        <v>89041.749999999985</v>
      </c>
      <c r="T179" s="224">
        <v>77469</v>
      </c>
    </row>
    <row r="180" spans="1:20" x14ac:dyDescent="0.2">
      <c r="A180" s="221" t="s">
        <v>125</v>
      </c>
      <c r="B180" s="222" t="s">
        <v>5</v>
      </c>
      <c r="C180" s="429">
        <v>0.118974</v>
      </c>
      <c r="D180" s="430">
        <f>D42</f>
        <v>136480.47829830134</v>
      </c>
      <c r="E180" s="430">
        <f>+C180*D180</f>
        <v>16237.628425062103</v>
      </c>
      <c r="T180" s="224">
        <v>82110</v>
      </c>
    </row>
    <row r="181" spans="1:20" x14ac:dyDescent="0.2">
      <c r="A181" s="221" t="s">
        <v>4</v>
      </c>
      <c r="B181" s="222" t="s">
        <v>5</v>
      </c>
      <c r="C181" s="429">
        <v>0.03</v>
      </c>
      <c r="D181" s="430">
        <f>+E183</f>
        <v>39201.446992068493</v>
      </c>
      <c r="E181" s="430">
        <f>(C181*D181)</f>
        <v>1176.0434097620548</v>
      </c>
      <c r="T181" s="224">
        <v>35731.883817616443</v>
      </c>
    </row>
    <row r="182" spans="1:20" x14ac:dyDescent="0.2">
      <c r="A182" s="221" t="s">
        <v>2375</v>
      </c>
      <c r="B182" s="222" t="s">
        <v>2376</v>
      </c>
      <c r="C182" s="429">
        <f>(C179+C178)*10</f>
        <v>16.8</v>
      </c>
      <c r="D182" s="430">
        <f>INSUMOS!D24</f>
        <v>1094.8912</v>
      </c>
      <c r="E182" s="430">
        <f>(C182*D182)</f>
        <v>18394.172160000002</v>
      </c>
      <c r="T182" s="224">
        <v>1100</v>
      </c>
    </row>
    <row r="183" spans="1:20" x14ac:dyDescent="0.2">
      <c r="A183" s="221" t="s">
        <v>208</v>
      </c>
      <c r="B183" s="222" t="s">
        <v>120</v>
      </c>
      <c r="C183" s="429">
        <v>1.5</v>
      </c>
      <c r="D183" s="430">
        <f>D153</f>
        <v>26134.297994712331</v>
      </c>
      <c r="E183" s="430">
        <f>+C183*D183</f>
        <v>39201.446992068493</v>
      </c>
      <c r="T183" s="224">
        <v>23821.255878410961</v>
      </c>
    </row>
    <row r="184" spans="1:20" x14ac:dyDescent="0.2">
      <c r="A184" s="221"/>
      <c r="B184" s="222"/>
      <c r="C184" s="429"/>
      <c r="D184" s="430"/>
      <c r="E184" s="430"/>
      <c r="T184" s="224"/>
    </row>
    <row r="185" spans="1:20" ht="24.6" customHeight="1" x14ac:dyDescent="0.2">
      <c r="A185" s="71" t="s">
        <v>20</v>
      </c>
      <c r="B185" s="102" t="s">
        <v>79</v>
      </c>
      <c r="C185" s="426"/>
      <c r="D185" s="427"/>
      <c r="E185" s="428">
        <f>ROUND(SUM(E186:E193),0)</f>
        <v>326571</v>
      </c>
      <c r="T185" s="101"/>
    </row>
    <row r="186" spans="1:20" x14ac:dyDescent="0.2">
      <c r="A186" s="221" t="s">
        <v>21</v>
      </c>
      <c r="B186" s="222" t="s">
        <v>22</v>
      </c>
      <c r="C186" s="429">
        <v>252</v>
      </c>
      <c r="D186" s="430">
        <f>+D7</f>
        <v>516</v>
      </c>
      <c r="E186" s="430">
        <f>+C186*D186</f>
        <v>130032</v>
      </c>
      <c r="T186" s="224">
        <v>552</v>
      </c>
    </row>
    <row r="187" spans="1:20" x14ac:dyDescent="0.2">
      <c r="A187" s="221" t="s">
        <v>75</v>
      </c>
      <c r="B187" s="222" t="s">
        <v>15</v>
      </c>
      <c r="C187" s="429">
        <v>165</v>
      </c>
      <c r="D187" s="430">
        <f>+D11</f>
        <v>65</v>
      </c>
      <c r="E187" s="430">
        <f>+C187*D187</f>
        <v>10725</v>
      </c>
      <c r="T187" s="224">
        <v>65</v>
      </c>
    </row>
    <row r="188" spans="1:20" x14ac:dyDescent="0.2">
      <c r="A188" s="221" t="s">
        <v>24</v>
      </c>
      <c r="B188" s="222" t="s">
        <v>79</v>
      </c>
      <c r="C188" s="429">
        <v>0.625</v>
      </c>
      <c r="D188" s="430">
        <f>+D9</f>
        <v>64300</v>
      </c>
      <c r="E188" s="430">
        <f>+C188*D188</f>
        <v>40187.5</v>
      </c>
      <c r="T188" s="224">
        <v>49980</v>
      </c>
    </row>
    <row r="189" spans="1:20" x14ac:dyDescent="0.2">
      <c r="A189" s="221" t="s">
        <v>508</v>
      </c>
      <c r="B189" s="222" t="s">
        <v>79</v>
      </c>
      <c r="C189" s="429">
        <v>0.84</v>
      </c>
      <c r="D189" s="430">
        <f>D179</f>
        <v>86870</v>
      </c>
      <c r="E189" s="430">
        <f>+C189*D189</f>
        <v>72970.8</v>
      </c>
      <c r="T189" s="224">
        <v>77469</v>
      </c>
    </row>
    <row r="190" spans="1:20" x14ac:dyDescent="0.2">
      <c r="A190" s="221" t="s">
        <v>125</v>
      </c>
      <c r="B190" s="222" t="s">
        <v>5</v>
      </c>
      <c r="C190" s="429">
        <v>0.118974</v>
      </c>
      <c r="D190" s="430">
        <f>D42</f>
        <v>136480.47829830134</v>
      </c>
      <c r="E190" s="430">
        <f>+C190*D190</f>
        <v>16237.628425062103</v>
      </c>
      <c r="T190" s="224">
        <v>82110</v>
      </c>
    </row>
    <row r="191" spans="1:20" x14ac:dyDescent="0.2">
      <c r="A191" s="221" t="s">
        <v>4</v>
      </c>
      <c r="B191" s="222" t="s">
        <v>5</v>
      </c>
      <c r="C191" s="429">
        <v>0.03</v>
      </c>
      <c r="D191" s="430">
        <f>+E193</f>
        <v>39201.446992068493</v>
      </c>
      <c r="E191" s="430">
        <f>(C191*D191)</f>
        <v>1176.0434097620548</v>
      </c>
      <c r="T191" s="224">
        <v>35731.883817616443</v>
      </c>
    </row>
    <row r="192" spans="1:20" x14ac:dyDescent="0.2">
      <c r="A192" s="221" t="s">
        <v>2375</v>
      </c>
      <c r="B192" s="222" t="s">
        <v>2376</v>
      </c>
      <c r="C192" s="429">
        <f>(C189+C188)*10</f>
        <v>14.649999999999999</v>
      </c>
      <c r="D192" s="430">
        <f>INSUMOS!D24</f>
        <v>1094.8912</v>
      </c>
      <c r="E192" s="430">
        <f>(C192*D192)</f>
        <v>16040.156079999999</v>
      </c>
      <c r="T192" s="224">
        <v>1100</v>
      </c>
    </row>
    <row r="193" spans="1:20" x14ac:dyDescent="0.2">
      <c r="A193" s="221" t="s">
        <v>208</v>
      </c>
      <c r="B193" s="222" t="s">
        <v>120</v>
      </c>
      <c r="C193" s="429">
        <v>1.5</v>
      </c>
      <c r="D193" s="430">
        <f>D183</f>
        <v>26134.297994712331</v>
      </c>
      <c r="E193" s="430">
        <f>+C193*D193</f>
        <v>39201.446992068493</v>
      </c>
      <c r="T193" s="224">
        <v>23821.255878410961</v>
      </c>
    </row>
    <row r="194" spans="1:20" x14ac:dyDescent="0.2">
      <c r="A194" s="270"/>
      <c r="B194" s="222"/>
      <c r="C194" s="433"/>
      <c r="D194" s="434"/>
      <c r="E194" s="434"/>
      <c r="T194" s="272"/>
    </row>
    <row r="195" spans="1:20" ht="21.6" customHeight="1" x14ac:dyDescent="0.2">
      <c r="A195" s="71" t="s">
        <v>126</v>
      </c>
      <c r="B195" s="102" t="s">
        <v>77</v>
      </c>
      <c r="C195" s="426"/>
      <c r="D195" s="427"/>
      <c r="E195" s="428">
        <f>SUM(E196:E198)</f>
        <v>43158.75</v>
      </c>
      <c r="T195" s="101"/>
    </row>
    <row r="196" spans="1:20" x14ac:dyDescent="0.2">
      <c r="A196" s="221" t="s">
        <v>105</v>
      </c>
      <c r="B196" s="222" t="s">
        <v>127</v>
      </c>
      <c r="C196" s="429">
        <f>4*42/7.84</f>
        <v>21.428571428571431</v>
      </c>
      <c r="D196" s="430">
        <f>+D35</f>
        <v>214.2</v>
      </c>
      <c r="E196" s="430">
        <f>+C196*D196</f>
        <v>4590</v>
      </c>
      <c r="T196" s="224">
        <v>238</v>
      </c>
    </row>
    <row r="197" spans="1:20" x14ac:dyDescent="0.2">
      <c r="A197" s="221" t="s">
        <v>104</v>
      </c>
      <c r="B197" s="222" t="s">
        <v>127</v>
      </c>
      <c r="C197" s="429">
        <f>2.5*42/7.84</f>
        <v>13.392857142857142</v>
      </c>
      <c r="D197" s="430">
        <f>+D34</f>
        <v>214.2</v>
      </c>
      <c r="E197" s="430">
        <f>+C197*D197</f>
        <v>2868.7499999999995</v>
      </c>
      <c r="T197" s="224">
        <v>238</v>
      </c>
    </row>
    <row r="198" spans="1:20" x14ac:dyDescent="0.2">
      <c r="A198" s="221" t="s">
        <v>108</v>
      </c>
      <c r="B198" s="222" t="s">
        <v>127</v>
      </c>
      <c r="C198" s="429">
        <f>8*42/7.84</f>
        <v>42.857142857142861</v>
      </c>
      <c r="D198" s="430">
        <f>D37</f>
        <v>833</v>
      </c>
      <c r="E198" s="430">
        <f>+C198*D198</f>
        <v>35700</v>
      </c>
      <c r="T198" s="224">
        <v>297.5</v>
      </c>
    </row>
    <row r="199" spans="1:20" x14ac:dyDescent="0.2">
      <c r="A199" s="221"/>
      <c r="B199" s="222"/>
      <c r="C199" s="429"/>
      <c r="D199" s="430"/>
      <c r="E199" s="430"/>
      <c r="T199" s="224"/>
    </row>
    <row r="200" spans="1:20" ht="22.9" customHeight="1" x14ac:dyDescent="0.2">
      <c r="A200" s="71" t="s">
        <v>418</v>
      </c>
      <c r="B200" s="102" t="s">
        <v>77</v>
      </c>
      <c r="C200" s="426"/>
      <c r="D200" s="427"/>
      <c r="E200" s="428">
        <f>SUM(E201:E203)</f>
        <v>86317.5</v>
      </c>
      <c r="T200" s="101"/>
    </row>
    <row r="201" spans="1:20" x14ac:dyDescent="0.2">
      <c r="A201" s="221" t="s">
        <v>105</v>
      </c>
      <c r="B201" s="222" t="s">
        <v>127</v>
      </c>
      <c r="C201" s="429">
        <f>+C196*2</f>
        <v>42.857142857142861</v>
      </c>
      <c r="D201" s="430">
        <f>+D35</f>
        <v>214.2</v>
      </c>
      <c r="E201" s="430">
        <f>+C201*D201</f>
        <v>9180</v>
      </c>
      <c r="T201" s="224">
        <v>238</v>
      </c>
    </row>
    <row r="202" spans="1:20" x14ac:dyDescent="0.2">
      <c r="A202" s="221" t="s">
        <v>104</v>
      </c>
      <c r="B202" s="222" t="s">
        <v>127</v>
      </c>
      <c r="C202" s="429">
        <f>+C197*2</f>
        <v>26.785714285714285</v>
      </c>
      <c r="D202" s="430">
        <f>+D34</f>
        <v>214.2</v>
      </c>
      <c r="E202" s="430">
        <f>+C202*D202</f>
        <v>5737.4999999999991</v>
      </c>
      <c r="T202" s="224">
        <v>238</v>
      </c>
    </row>
    <row r="203" spans="1:20" x14ac:dyDescent="0.2">
      <c r="A203" s="221" t="s">
        <v>108</v>
      </c>
      <c r="B203" s="222" t="s">
        <v>127</v>
      </c>
      <c r="C203" s="429">
        <f>+C198*2</f>
        <v>85.714285714285722</v>
      </c>
      <c r="D203" s="430">
        <f>D37</f>
        <v>833</v>
      </c>
      <c r="E203" s="430">
        <f>+C203*D203</f>
        <v>71400</v>
      </c>
      <c r="T203" s="224">
        <v>297.5</v>
      </c>
    </row>
    <row r="204" spans="1:20" x14ac:dyDescent="0.2">
      <c r="A204" s="221"/>
      <c r="B204" s="222"/>
      <c r="C204" s="429"/>
      <c r="D204" s="430"/>
      <c r="E204" s="430"/>
      <c r="T204" s="224"/>
    </row>
    <row r="205" spans="1:20" ht="25.15" customHeight="1" x14ac:dyDescent="0.2">
      <c r="A205" s="71" t="s">
        <v>128</v>
      </c>
      <c r="B205" s="102" t="s">
        <v>79</v>
      </c>
      <c r="C205" s="426"/>
      <c r="D205" s="427"/>
      <c r="E205" s="428">
        <f>SUM(E206:E207)</f>
        <v>257844</v>
      </c>
      <c r="T205" s="101"/>
    </row>
    <row r="206" spans="1:20" x14ac:dyDescent="0.2">
      <c r="A206" s="221" t="s">
        <v>105</v>
      </c>
      <c r="B206" s="222" t="s">
        <v>127</v>
      </c>
      <c r="C206" s="429">
        <v>60</v>
      </c>
      <c r="D206" s="430">
        <f>+D35</f>
        <v>214.2</v>
      </c>
      <c r="E206" s="430">
        <f>+C206*D206</f>
        <v>12852</v>
      </c>
      <c r="T206" s="224">
        <v>238</v>
      </c>
    </row>
    <row r="207" spans="1:20" ht="25.5" x14ac:dyDescent="0.2">
      <c r="A207" s="276" t="s">
        <v>532</v>
      </c>
      <c r="B207" s="222" t="s">
        <v>127</v>
      </c>
      <c r="C207" s="429">
        <f>3*4</f>
        <v>12</v>
      </c>
      <c r="D207" s="430">
        <f>+D46</f>
        <v>20416</v>
      </c>
      <c r="E207" s="430">
        <f>+C207*D207</f>
        <v>244992</v>
      </c>
      <c r="T207" s="224">
        <v>15470</v>
      </c>
    </row>
    <row r="208" spans="1:20" x14ac:dyDescent="0.2">
      <c r="A208" s="276"/>
      <c r="B208" s="222"/>
      <c r="C208" s="429"/>
      <c r="D208" s="430"/>
      <c r="E208" s="430"/>
      <c r="T208" s="224"/>
    </row>
    <row r="209" spans="1:20" ht="21" customHeight="1" x14ac:dyDescent="0.2">
      <c r="A209" s="71" t="s">
        <v>137</v>
      </c>
      <c r="B209" s="102" t="s">
        <v>79</v>
      </c>
      <c r="C209" s="426"/>
      <c r="D209" s="427"/>
      <c r="E209" s="428">
        <f>SUM(E210:E211)</f>
        <v>298452</v>
      </c>
      <c r="T209" s="101"/>
    </row>
    <row r="210" spans="1:20" x14ac:dyDescent="0.2">
      <c r="A210" s="221" t="s">
        <v>105</v>
      </c>
      <c r="B210" s="222" t="s">
        <v>127</v>
      </c>
      <c r="C210" s="429">
        <v>60</v>
      </c>
      <c r="D210" s="430">
        <f>D35</f>
        <v>214.2</v>
      </c>
      <c r="E210" s="430">
        <f>+C210*D210</f>
        <v>12852</v>
      </c>
      <c r="T210" s="224">
        <v>238</v>
      </c>
    </row>
    <row r="211" spans="1:20" s="77" customFormat="1" x14ac:dyDescent="0.2">
      <c r="A211" s="391" t="s">
        <v>529</v>
      </c>
      <c r="B211" s="222" t="s">
        <v>127</v>
      </c>
      <c r="C211" s="429">
        <v>12</v>
      </c>
      <c r="D211" s="430">
        <f>+D43</f>
        <v>23800</v>
      </c>
      <c r="E211" s="430">
        <f>+C211*D211</f>
        <v>285600</v>
      </c>
      <c r="T211" s="224">
        <v>23800</v>
      </c>
    </row>
    <row r="212" spans="1:20" x14ac:dyDescent="0.2">
      <c r="A212" s="276"/>
      <c r="B212" s="222"/>
      <c r="C212" s="429"/>
      <c r="D212" s="430"/>
      <c r="E212" s="430"/>
      <c r="T212" s="224"/>
    </row>
    <row r="213" spans="1:20" x14ac:dyDescent="0.2">
      <c r="A213" s="71" t="s">
        <v>129</v>
      </c>
      <c r="B213" s="102" t="s">
        <v>79</v>
      </c>
      <c r="C213" s="426"/>
      <c r="D213" s="427"/>
      <c r="E213" s="428">
        <f>ROUND(SUM(E214:E215),0)</f>
        <v>137918</v>
      </c>
      <c r="T213" s="101"/>
    </row>
    <row r="214" spans="1:20" x14ac:dyDescent="0.2">
      <c r="A214" s="221" t="s">
        <v>105</v>
      </c>
      <c r="B214" s="222" t="s">
        <v>127</v>
      </c>
      <c r="C214" s="429">
        <f>3*24</f>
        <v>72</v>
      </c>
      <c r="D214" s="430">
        <f>+D35</f>
        <v>214.2</v>
      </c>
      <c r="E214" s="430">
        <f>+C214*D214</f>
        <v>15422.4</v>
      </c>
      <c r="T214" s="224">
        <v>238</v>
      </c>
    </row>
    <row r="215" spans="1:20" ht="25.5" x14ac:dyDescent="0.2">
      <c r="A215" s="276" t="s">
        <v>532</v>
      </c>
      <c r="B215" s="222" t="s">
        <v>127</v>
      </c>
      <c r="C215" s="429">
        <f>2*3</f>
        <v>6</v>
      </c>
      <c r="D215" s="430">
        <f>+D46</f>
        <v>20416</v>
      </c>
      <c r="E215" s="430">
        <f>+C215*D215</f>
        <v>122496</v>
      </c>
      <c r="T215" s="224">
        <v>15470</v>
      </c>
    </row>
    <row r="216" spans="1:20" x14ac:dyDescent="0.2">
      <c r="A216" s="276"/>
      <c r="B216" s="222"/>
      <c r="C216" s="429"/>
      <c r="D216" s="430"/>
      <c r="E216" s="430"/>
      <c r="T216" s="224"/>
    </row>
    <row r="217" spans="1:20" x14ac:dyDescent="0.2">
      <c r="A217" s="71" t="s">
        <v>135</v>
      </c>
      <c r="B217" s="102" t="s">
        <v>79</v>
      </c>
      <c r="C217" s="426"/>
      <c r="D217" s="427"/>
      <c r="E217" s="428">
        <f>ROUND(SUM(E218:E220),0)</f>
        <v>203529</v>
      </c>
      <c r="T217" s="101"/>
    </row>
    <row r="218" spans="1:20" x14ac:dyDescent="0.2">
      <c r="A218" s="221" t="s">
        <v>105</v>
      </c>
      <c r="B218" s="222" t="s">
        <v>127</v>
      </c>
      <c r="C218" s="429">
        <f>28*7.4</f>
        <v>207.20000000000002</v>
      </c>
      <c r="D218" s="430">
        <f>+D35</f>
        <v>214.2</v>
      </c>
      <c r="E218" s="430">
        <f>+C218*D218</f>
        <v>44382.239999999998</v>
      </c>
      <c r="T218" s="224">
        <v>238</v>
      </c>
    </row>
    <row r="219" spans="1:20" x14ac:dyDescent="0.2">
      <c r="A219" s="221" t="s">
        <v>109</v>
      </c>
      <c r="B219" s="222" t="s">
        <v>127</v>
      </c>
      <c r="C219" s="429">
        <f>3*15.87</f>
        <v>47.61</v>
      </c>
      <c r="D219" s="430">
        <f>+D38</f>
        <v>238</v>
      </c>
      <c r="E219" s="430">
        <f>+C219*D219</f>
        <v>11331.18</v>
      </c>
      <c r="T219" s="224">
        <v>273.7</v>
      </c>
    </row>
    <row r="220" spans="1:20" x14ac:dyDescent="0.2">
      <c r="A220" s="276" t="s">
        <v>130</v>
      </c>
      <c r="B220" s="222" t="s">
        <v>127</v>
      </c>
      <c r="C220" s="429">
        <f>2*2+(11.11*2/4)</f>
        <v>9.5549999999999997</v>
      </c>
      <c r="D220" s="430">
        <f>INSUMOS!D6</f>
        <v>15470</v>
      </c>
      <c r="E220" s="430">
        <f>+C220*D220</f>
        <v>147815.85</v>
      </c>
      <c r="T220" s="224">
        <v>11000</v>
      </c>
    </row>
    <row r="221" spans="1:20" x14ac:dyDescent="0.2">
      <c r="A221" s="276"/>
      <c r="B221" s="222"/>
      <c r="C221" s="429"/>
      <c r="D221" s="430"/>
      <c r="E221" s="430"/>
      <c r="T221" s="224"/>
    </row>
    <row r="222" spans="1:20" ht="24.6" customHeight="1" x14ac:dyDescent="0.2">
      <c r="A222" s="71" t="s">
        <v>131</v>
      </c>
      <c r="B222" s="102" t="s">
        <v>79</v>
      </c>
      <c r="C222" s="426"/>
      <c r="D222" s="427"/>
      <c r="E222" s="428">
        <f>ROUND(SUM(E223:E227),0)</f>
        <v>316228</v>
      </c>
      <c r="T222" s="101"/>
    </row>
    <row r="223" spans="1:20" x14ac:dyDescent="0.2">
      <c r="A223" s="221" t="s">
        <v>105</v>
      </c>
      <c r="B223" s="222" t="s">
        <v>127</v>
      </c>
      <c r="C223" s="429">
        <f>28*7.4</f>
        <v>207.20000000000002</v>
      </c>
      <c r="D223" s="430">
        <f>+D35</f>
        <v>214.2</v>
      </c>
      <c r="E223" s="430">
        <f>+C223*D223</f>
        <v>44382.239999999998</v>
      </c>
      <c r="T223" s="224">
        <v>238</v>
      </c>
    </row>
    <row r="224" spans="1:20" x14ac:dyDescent="0.2">
      <c r="A224" s="221" t="s">
        <v>104</v>
      </c>
      <c r="B224" s="222" t="s">
        <v>127</v>
      </c>
      <c r="C224" s="429">
        <f>28*7.4</f>
        <v>207.20000000000002</v>
      </c>
      <c r="D224" s="430">
        <f>+D34</f>
        <v>214.2</v>
      </c>
      <c r="E224" s="430">
        <f>+C224*D224</f>
        <v>44382.239999999998</v>
      </c>
      <c r="T224" s="224">
        <v>238</v>
      </c>
    </row>
    <row r="225" spans="1:20" x14ac:dyDescent="0.2">
      <c r="A225" s="221" t="s">
        <v>108</v>
      </c>
      <c r="B225" s="222" t="s">
        <v>127</v>
      </c>
      <c r="C225" s="429">
        <f>28*7.94</f>
        <v>222.32000000000002</v>
      </c>
      <c r="D225" s="430">
        <f>D37</f>
        <v>833</v>
      </c>
      <c r="E225" s="430">
        <f>+C225*D225</f>
        <v>185192.56000000003</v>
      </c>
      <c r="T225" s="224">
        <v>297.5</v>
      </c>
    </row>
    <row r="226" spans="1:20" x14ac:dyDescent="0.2">
      <c r="A226" s="221" t="s">
        <v>109</v>
      </c>
      <c r="B226" s="222" t="s">
        <v>127</v>
      </c>
      <c r="C226" s="429">
        <f>3*15.87</f>
        <v>47.61</v>
      </c>
      <c r="D226" s="430">
        <f>+D38</f>
        <v>238</v>
      </c>
      <c r="E226" s="430">
        <f>+C226*D226</f>
        <v>11331.18</v>
      </c>
      <c r="T226" s="224">
        <v>273.7</v>
      </c>
    </row>
    <row r="227" spans="1:20" x14ac:dyDescent="0.2">
      <c r="A227" s="276" t="s">
        <v>130</v>
      </c>
      <c r="B227" s="222" t="s">
        <v>127</v>
      </c>
      <c r="C227" s="429">
        <v>2</v>
      </c>
      <c r="D227" s="430">
        <f>INSUMOS!D6</f>
        <v>15470</v>
      </c>
      <c r="E227" s="430">
        <f>+C227*D227</f>
        <v>30940</v>
      </c>
      <c r="T227" s="224">
        <v>11000</v>
      </c>
    </row>
    <row r="228" spans="1:20" x14ac:dyDescent="0.2">
      <c r="A228" s="276"/>
      <c r="B228" s="222"/>
      <c r="C228" s="429"/>
      <c r="D228" s="430"/>
      <c r="E228" s="430"/>
      <c r="T228" s="224"/>
    </row>
    <row r="229" spans="1:20" ht="25.9" customHeight="1" x14ac:dyDescent="0.2">
      <c r="A229" s="71" t="s">
        <v>133</v>
      </c>
      <c r="B229" s="102" t="s">
        <v>12</v>
      </c>
      <c r="C229" s="426"/>
      <c r="D229" s="427"/>
      <c r="E229" s="428">
        <f>ROUND(SUM(E230:E231),0)</f>
        <v>12933</v>
      </c>
      <c r="T229" s="101"/>
    </row>
    <row r="230" spans="1:20" x14ac:dyDescent="0.2">
      <c r="A230" s="276" t="s">
        <v>132</v>
      </c>
      <c r="B230" s="222" t="s">
        <v>127</v>
      </c>
      <c r="C230" s="429">
        <v>0.22</v>
      </c>
      <c r="D230" s="430">
        <f>+INSUMOS!D11</f>
        <v>18000</v>
      </c>
      <c r="E230" s="430">
        <f>+C230*D230</f>
        <v>3960</v>
      </c>
      <c r="T230" s="224">
        <v>14000</v>
      </c>
    </row>
    <row r="231" spans="1:20" x14ac:dyDescent="0.2">
      <c r="A231" s="276" t="s">
        <v>130</v>
      </c>
      <c r="B231" s="222" t="s">
        <v>127</v>
      </c>
      <c r="C231" s="429">
        <v>0.57999999999999996</v>
      </c>
      <c r="D231" s="430">
        <f>+INSUMOS!D6</f>
        <v>15470</v>
      </c>
      <c r="E231" s="430">
        <f>+C231*D231</f>
        <v>8972.5999999999985</v>
      </c>
      <c r="T231" s="224">
        <v>11000</v>
      </c>
    </row>
    <row r="232" spans="1:20" x14ac:dyDescent="0.2">
      <c r="A232" s="276"/>
      <c r="B232" s="222"/>
      <c r="C232" s="429"/>
      <c r="D232" s="430"/>
      <c r="E232" s="430"/>
      <c r="T232" s="224"/>
    </row>
    <row r="233" spans="1:20" ht="24.6" customHeight="1" x14ac:dyDescent="0.2">
      <c r="A233" s="71" t="s">
        <v>134</v>
      </c>
      <c r="B233" s="102" t="s">
        <v>12</v>
      </c>
      <c r="C233" s="426"/>
      <c r="D233" s="427"/>
      <c r="E233" s="428">
        <f>ROUND(SUM(E234:E235),0)</f>
        <v>25865</v>
      </c>
      <c r="T233" s="101"/>
    </row>
    <row r="234" spans="1:20" ht="15" customHeight="1" x14ac:dyDescent="0.2">
      <c r="A234" s="276" t="s">
        <v>132</v>
      </c>
      <c r="B234" s="222" t="s">
        <v>127</v>
      </c>
      <c r="C234" s="429">
        <f>0.22*2</f>
        <v>0.44</v>
      </c>
      <c r="D234" s="430">
        <f>+INSUMOS!D11</f>
        <v>18000</v>
      </c>
      <c r="E234" s="430">
        <f>+C234*D234</f>
        <v>7920</v>
      </c>
      <c r="T234" s="224">
        <v>14000</v>
      </c>
    </row>
    <row r="235" spans="1:20" ht="15" customHeight="1" x14ac:dyDescent="0.2">
      <c r="A235" s="276" t="s">
        <v>130</v>
      </c>
      <c r="B235" s="222" t="s">
        <v>127</v>
      </c>
      <c r="C235" s="429">
        <f>0.58*2</f>
        <v>1.1599999999999999</v>
      </c>
      <c r="D235" s="430">
        <f>+INSUMOS!D6</f>
        <v>15470</v>
      </c>
      <c r="E235" s="430">
        <f>+C235*D235</f>
        <v>17945.199999999997</v>
      </c>
      <c r="T235" s="224">
        <v>11000</v>
      </c>
    </row>
    <row r="236" spans="1:20" ht="15" customHeight="1" x14ac:dyDescent="0.2">
      <c r="A236" s="276"/>
      <c r="B236" s="222"/>
      <c r="C236" s="429"/>
      <c r="D236" s="430"/>
      <c r="E236" s="430"/>
      <c r="T236" s="224"/>
    </row>
    <row r="237" spans="1:20" ht="26.45" customHeight="1" x14ac:dyDescent="0.2">
      <c r="A237" s="71" t="s">
        <v>136</v>
      </c>
      <c r="B237" s="102" t="s">
        <v>12</v>
      </c>
      <c r="C237" s="426"/>
      <c r="D237" s="427"/>
      <c r="E237" s="428">
        <f>ROUND(SUM(E238:E240),0)</f>
        <v>28850</v>
      </c>
      <c r="T237" s="101"/>
    </row>
    <row r="238" spans="1:20" ht="15" customHeight="1" x14ac:dyDescent="0.2">
      <c r="A238" s="221" t="s">
        <v>108</v>
      </c>
      <c r="B238" s="222" t="s">
        <v>127</v>
      </c>
      <c r="C238" s="429">
        <f>1/1.4*15</f>
        <v>10.714285714285715</v>
      </c>
      <c r="D238" s="430">
        <f>D37</f>
        <v>833</v>
      </c>
      <c r="E238" s="430">
        <f>+C238*D238</f>
        <v>8925</v>
      </c>
      <c r="T238" s="224">
        <v>297.5</v>
      </c>
    </row>
    <row r="239" spans="1:20" x14ac:dyDescent="0.2">
      <c r="A239" s="276" t="s">
        <v>130</v>
      </c>
      <c r="B239" s="222" t="s">
        <v>127</v>
      </c>
      <c r="C239" s="429">
        <f>0.58*2</f>
        <v>1.1599999999999999</v>
      </c>
      <c r="D239" s="430">
        <f>+INSUMOS!D6</f>
        <v>15470</v>
      </c>
      <c r="E239" s="430">
        <f>+C239*D239</f>
        <v>17945.199999999997</v>
      </c>
      <c r="T239" s="224">
        <v>11000</v>
      </c>
    </row>
    <row r="240" spans="1:20" x14ac:dyDescent="0.2">
      <c r="A240" s="276" t="s">
        <v>132</v>
      </c>
      <c r="B240" s="222" t="s">
        <v>127</v>
      </c>
      <c r="C240" s="429">
        <f>0.11</f>
        <v>0.11</v>
      </c>
      <c r="D240" s="430">
        <f>+INSUMOS!D11</f>
        <v>18000</v>
      </c>
      <c r="E240" s="430">
        <f>+C240*D240</f>
        <v>1980</v>
      </c>
      <c r="T240" s="224">
        <v>14000</v>
      </c>
    </row>
    <row r="241" spans="1:20" x14ac:dyDescent="0.2">
      <c r="A241" s="270"/>
      <c r="B241" s="222"/>
      <c r="C241" s="433"/>
      <c r="D241" s="434"/>
      <c r="E241" s="434"/>
      <c r="T241" s="272"/>
    </row>
    <row r="242" spans="1:20" ht="45" customHeight="1" x14ac:dyDescent="0.2">
      <c r="A242" s="71" t="s">
        <v>425</v>
      </c>
      <c r="B242" s="102"/>
      <c r="C242" s="426"/>
      <c r="D242" s="427"/>
      <c r="E242" s="428">
        <f>SUM(E243:E245)</f>
        <v>21294.928</v>
      </c>
      <c r="T242" s="101"/>
    </row>
    <row r="243" spans="1:20" x14ac:dyDescent="0.2">
      <c r="A243" s="221" t="s">
        <v>24</v>
      </c>
      <c r="B243" s="222" t="s">
        <v>79</v>
      </c>
      <c r="C243" s="429">
        <v>0.14000000000000001</v>
      </c>
      <c r="D243" s="430">
        <f>+D9</f>
        <v>64300</v>
      </c>
      <c r="E243" s="430">
        <f>+C243*D243</f>
        <v>9002</v>
      </c>
      <c r="T243" s="224">
        <v>49980</v>
      </c>
    </row>
    <row r="244" spans="1:20" x14ac:dyDescent="0.2">
      <c r="A244" s="221" t="s">
        <v>23</v>
      </c>
      <c r="B244" s="222" t="s">
        <v>79</v>
      </c>
      <c r="C244" s="429">
        <v>0.11</v>
      </c>
      <c r="D244" s="430">
        <f>+D10</f>
        <v>86870</v>
      </c>
      <c r="E244" s="430">
        <f>+C244*D244</f>
        <v>9555.7000000000007</v>
      </c>
      <c r="T244" s="224">
        <v>77469</v>
      </c>
    </row>
    <row r="245" spans="1:20" x14ac:dyDescent="0.2">
      <c r="A245" s="221" t="s">
        <v>2375</v>
      </c>
      <c r="B245" s="222" t="s">
        <v>2376</v>
      </c>
      <c r="C245" s="429">
        <f>(C244+C243)*10</f>
        <v>2.5</v>
      </c>
      <c r="D245" s="430">
        <f>INSUMOS!D24</f>
        <v>1094.8912</v>
      </c>
      <c r="E245" s="430">
        <f>(C245*D245)</f>
        <v>2737.2280000000001</v>
      </c>
      <c r="T245" s="224">
        <v>1100</v>
      </c>
    </row>
    <row r="246" spans="1:20" x14ac:dyDescent="0.2">
      <c r="A246" s="270"/>
      <c r="B246" s="222"/>
      <c r="C246" s="433"/>
      <c r="D246" s="434"/>
      <c r="E246" s="434"/>
      <c r="T246" s="272"/>
    </row>
    <row r="247" spans="1:20" ht="52.15" customHeight="1" x14ac:dyDescent="0.2">
      <c r="A247" s="71" t="s">
        <v>375</v>
      </c>
      <c r="B247" s="102"/>
      <c r="C247" s="426"/>
      <c r="D247" s="427"/>
      <c r="E247" s="428">
        <f>SUM(E248:E250)</f>
        <v>112304.21071999999</v>
      </c>
      <c r="T247" s="101"/>
    </row>
    <row r="248" spans="1:20" x14ac:dyDescent="0.2">
      <c r="A248" s="221" t="s">
        <v>24</v>
      </c>
      <c r="B248" s="222" t="s">
        <v>79</v>
      </c>
      <c r="C248" s="429">
        <v>0.16</v>
      </c>
      <c r="D248" s="430">
        <f>+D9</f>
        <v>64300</v>
      </c>
      <c r="E248" s="430">
        <f>+C248*D248</f>
        <v>10288</v>
      </c>
      <c r="T248" s="224">
        <v>49980</v>
      </c>
    </row>
    <row r="249" spans="1:20" x14ac:dyDescent="0.2">
      <c r="A249" s="221" t="s">
        <v>23</v>
      </c>
      <c r="B249" s="222" t="s">
        <v>79</v>
      </c>
      <c r="C249" s="429">
        <v>1.0249999999999999</v>
      </c>
      <c r="D249" s="430">
        <f>+D10</f>
        <v>86870</v>
      </c>
      <c r="E249" s="430">
        <f>+C249*D249</f>
        <v>89041.749999999985</v>
      </c>
      <c r="T249" s="224">
        <v>77469</v>
      </c>
    </row>
    <row r="250" spans="1:20" x14ac:dyDescent="0.2">
      <c r="A250" s="221" t="s">
        <v>2375</v>
      </c>
      <c r="B250" s="222" t="s">
        <v>2376</v>
      </c>
      <c r="C250" s="429">
        <f>(C249+C248)*10</f>
        <v>11.849999999999998</v>
      </c>
      <c r="D250" s="430">
        <f>INSUMOS!D24</f>
        <v>1094.8912</v>
      </c>
      <c r="E250" s="430">
        <f>(C250*D250)</f>
        <v>12974.460719999997</v>
      </c>
      <c r="T250" s="224">
        <v>1100</v>
      </c>
    </row>
    <row r="251" spans="1:20" x14ac:dyDescent="0.2">
      <c r="A251" s="221"/>
      <c r="B251" s="222"/>
      <c r="C251" s="429"/>
      <c r="D251" s="430"/>
      <c r="E251" s="430"/>
      <c r="T251" s="224"/>
    </row>
    <row r="252" spans="1:20" ht="45" customHeight="1" x14ac:dyDescent="0.2">
      <c r="A252" s="71" t="s">
        <v>375</v>
      </c>
      <c r="B252" s="102"/>
      <c r="C252" s="426"/>
      <c r="D252" s="427"/>
      <c r="E252" s="428">
        <f>SUM(E253:E254)</f>
        <v>63254.999999999993</v>
      </c>
      <c r="T252" s="101"/>
    </row>
    <row r="253" spans="1:20" x14ac:dyDescent="0.2">
      <c r="A253" s="221" t="s">
        <v>24</v>
      </c>
      <c r="B253" s="222" t="s">
        <v>79</v>
      </c>
      <c r="C253" s="429">
        <v>0.16</v>
      </c>
      <c r="D253" s="430">
        <f>+D13</f>
        <v>43000</v>
      </c>
      <c r="E253" s="430">
        <f>+C253*D253</f>
        <v>6880</v>
      </c>
      <c r="T253" s="224">
        <v>30000</v>
      </c>
    </row>
    <row r="254" spans="1:20" x14ac:dyDescent="0.2">
      <c r="A254" s="221" t="s">
        <v>23</v>
      </c>
      <c r="B254" s="222" t="s">
        <v>79</v>
      </c>
      <c r="C254" s="429">
        <v>1.0249999999999999</v>
      </c>
      <c r="D254" s="430">
        <f>+D14</f>
        <v>55000</v>
      </c>
      <c r="E254" s="430">
        <f>+C254*D254</f>
        <v>56374.999999999993</v>
      </c>
      <c r="T254" s="224">
        <v>33000</v>
      </c>
    </row>
    <row r="255" spans="1:20" x14ac:dyDescent="0.2">
      <c r="A255" s="221" t="s">
        <v>2375</v>
      </c>
      <c r="B255" s="222" t="s">
        <v>2376</v>
      </c>
      <c r="C255" s="429">
        <f>(C254+C253)*10</f>
        <v>11.849999999999998</v>
      </c>
      <c r="D255" s="430">
        <f>INSUMOS!D24</f>
        <v>1094.8912</v>
      </c>
      <c r="E255" s="430">
        <f>(C255*D255)</f>
        <v>12974.460719999997</v>
      </c>
      <c r="T255" s="224">
        <v>1100</v>
      </c>
    </row>
    <row r="256" spans="1:20" x14ac:dyDescent="0.2">
      <c r="A256" s="221"/>
      <c r="B256" s="222"/>
      <c r="C256" s="429"/>
      <c r="D256" s="430"/>
      <c r="E256" s="430"/>
      <c r="T256" s="224"/>
    </row>
    <row r="257" spans="1:20" ht="51" customHeight="1" x14ac:dyDescent="0.2">
      <c r="A257" s="71" t="s">
        <v>375</v>
      </c>
      <c r="B257" s="102"/>
      <c r="C257" s="426"/>
      <c r="D257" s="427"/>
      <c r="E257" s="428">
        <f>SUM(E258:E259)</f>
        <v>9475.9</v>
      </c>
      <c r="T257" s="101"/>
    </row>
    <row r="258" spans="1:20" x14ac:dyDescent="0.2">
      <c r="A258" s="221" t="s">
        <v>24</v>
      </c>
      <c r="B258" s="222" t="s">
        <v>79</v>
      </c>
      <c r="C258" s="429">
        <v>0.16</v>
      </c>
      <c r="D258" s="430">
        <f>+D17</f>
        <v>54740</v>
      </c>
      <c r="E258" s="430">
        <f>+C258*D258</f>
        <v>8758.4</v>
      </c>
      <c r="T258" s="224">
        <v>48730.5</v>
      </c>
    </row>
    <row r="259" spans="1:20" x14ac:dyDescent="0.2">
      <c r="A259" s="221" t="s">
        <v>23</v>
      </c>
      <c r="B259" s="222" t="s">
        <v>79</v>
      </c>
      <c r="C259" s="429">
        <v>1.0249999999999999</v>
      </c>
      <c r="D259" s="430">
        <f>+D19</f>
        <v>700</v>
      </c>
      <c r="E259" s="430">
        <f>+C259*D259</f>
        <v>717.49999999999989</v>
      </c>
      <c r="T259" s="224">
        <v>400</v>
      </c>
    </row>
    <row r="260" spans="1:20" hidden="1" x14ac:dyDescent="0.2">
      <c r="A260" s="273"/>
      <c r="B260" s="222"/>
      <c r="C260" s="433"/>
      <c r="D260" s="434"/>
      <c r="E260" s="435"/>
      <c r="F260" s="91">
        <v>40817</v>
      </c>
      <c r="T260" s="272"/>
    </row>
    <row r="261" spans="1:20" hidden="1" x14ac:dyDescent="0.2">
      <c r="A261" s="270"/>
      <c r="B261" s="222"/>
      <c r="C261" s="433"/>
      <c r="D261" s="436"/>
      <c r="E261" s="434"/>
      <c r="T261" s="274"/>
    </row>
    <row r="262" spans="1:20" hidden="1" x14ac:dyDescent="0.2">
      <c r="A262" s="270"/>
      <c r="B262" s="222"/>
      <c r="C262" s="433"/>
      <c r="D262" s="436"/>
      <c r="E262" s="434"/>
      <c r="T262" s="274"/>
    </row>
    <row r="263" spans="1:20" hidden="1" x14ac:dyDescent="0.2">
      <c r="A263" s="270"/>
      <c r="B263" s="222"/>
      <c r="C263" s="433"/>
      <c r="D263" s="436"/>
      <c r="E263" s="434"/>
      <c r="T263" s="274"/>
    </row>
    <row r="264" spans="1:20" hidden="1" x14ac:dyDescent="0.2">
      <c r="A264" s="270"/>
      <c r="B264" s="222"/>
      <c r="C264" s="433"/>
      <c r="D264" s="436"/>
      <c r="E264" s="434"/>
      <c r="T264" s="274"/>
    </row>
    <row r="265" spans="1:20" hidden="1" x14ac:dyDescent="0.2">
      <c r="A265" s="270"/>
      <c r="B265" s="222"/>
      <c r="C265" s="433"/>
      <c r="D265" s="436"/>
      <c r="E265" s="434"/>
      <c r="T265" s="274"/>
    </row>
    <row r="266" spans="1:20" hidden="1" x14ac:dyDescent="0.2">
      <c r="A266" s="270"/>
      <c r="B266" s="222"/>
      <c r="C266" s="433"/>
      <c r="D266" s="436"/>
      <c r="E266" s="434"/>
      <c r="T266" s="274"/>
    </row>
    <row r="267" spans="1:20" hidden="1" x14ac:dyDescent="0.2">
      <c r="A267" s="270"/>
      <c r="B267" s="222"/>
      <c r="C267" s="433"/>
      <c r="D267" s="436"/>
      <c r="E267" s="434"/>
      <c r="T267" s="274"/>
    </row>
    <row r="268" spans="1:20" hidden="1" x14ac:dyDescent="0.2">
      <c r="A268" s="270"/>
      <c r="B268" s="222"/>
      <c r="C268" s="433"/>
      <c r="D268" s="436"/>
      <c r="E268" s="434"/>
      <c r="F268" s="50"/>
      <c r="T268" s="274"/>
    </row>
    <row r="269" spans="1:20" hidden="1" x14ac:dyDescent="0.2">
      <c r="A269" s="270"/>
      <c r="B269" s="222"/>
      <c r="C269" s="433"/>
      <c r="D269" s="436"/>
      <c r="E269" s="434"/>
      <c r="T269" s="274"/>
    </row>
    <row r="270" spans="1:20" hidden="1" x14ac:dyDescent="0.2">
      <c r="A270" s="270"/>
      <c r="B270" s="222"/>
      <c r="C270" s="433"/>
      <c r="D270" s="436"/>
      <c r="E270" s="434"/>
      <c r="T270" s="274"/>
    </row>
    <row r="271" spans="1:20" hidden="1" x14ac:dyDescent="0.2">
      <c r="A271" s="270"/>
      <c r="B271" s="222"/>
      <c r="C271" s="433"/>
      <c r="D271" s="436"/>
      <c r="E271" s="434"/>
      <c r="T271" s="274"/>
    </row>
    <row r="272" spans="1:20" hidden="1" x14ac:dyDescent="0.2">
      <c r="A272" s="270"/>
      <c r="B272" s="222"/>
      <c r="C272" s="433"/>
      <c r="D272" s="436"/>
      <c r="E272" s="434"/>
      <c r="T272" s="274"/>
    </row>
    <row r="273" spans="1:20" hidden="1" x14ac:dyDescent="0.2">
      <c r="A273" s="270"/>
      <c r="B273" s="222"/>
      <c r="C273" s="433"/>
      <c r="D273" s="434"/>
      <c r="E273" s="435"/>
      <c r="T273" s="272"/>
    </row>
    <row r="274" spans="1:20" hidden="1" x14ac:dyDescent="0.2">
      <c r="A274" s="270"/>
      <c r="B274" s="222"/>
      <c r="C274" s="433"/>
      <c r="D274" s="434"/>
      <c r="E274" s="435"/>
      <c r="T274" s="272"/>
    </row>
    <row r="275" spans="1:20" hidden="1" x14ac:dyDescent="0.2">
      <c r="A275" s="270"/>
      <c r="B275" s="222"/>
      <c r="C275" s="433"/>
      <c r="D275" s="434"/>
      <c r="E275" s="434"/>
      <c r="T275" s="272"/>
    </row>
    <row r="276" spans="1:20" hidden="1" x14ac:dyDescent="0.2">
      <c r="A276" s="273"/>
      <c r="B276" s="222"/>
      <c r="C276" s="433"/>
      <c r="D276" s="434"/>
      <c r="E276" s="435"/>
      <c r="T276" s="272"/>
    </row>
    <row r="277" spans="1:20" hidden="1" x14ac:dyDescent="0.2">
      <c r="A277" s="270"/>
      <c r="B277" s="222"/>
      <c r="C277" s="433"/>
      <c r="D277" s="434"/>
      <c r="E277" s="434"/>
      <c r="T277" s="272"/>
    </row>
    <row r="278" spans="1:20" hidden="1" x14ac:dyDescent="0.2">
      <c r="A278" s="270"/>
      <c r="B278" s="222"/>
      <c r="C278" s="433"/>
      <c r="D278" s="434"/>
      <c r="E278" s="434"/>
      <c r="T278" s="272"/>
    </row>
    <row r="279" spans="1:20" hidden="1" x14ac:dyDescent="0.2">
      <c r="A279" s="270"/>
      <c r="B279" s="222"/>
      <c r="C279" s="433"/>
      <c r="D279" s="434"/>
      <c r="E279" s="434"/>
      <c r="T279" s="272"/>
    </row>
    <row r="280" spans="1:20" hidden="1" x14ac:dyDescent="0.2">
      <c r="A280" s="270"/>
      <c r="B280" s="222"/>
      <c r="C280" s="433"/>
      <c r="D280" s="434"/>
      <c r="E280" s="434"/>
      <c r="T280" s="272"/>
    </row>
    <row r="281" spans="1:20" hidden="1" x14ac:dyDescent="0.2">
      <c r="A281" s="270"/>
      <c r="B281" s="222"/>
      <c r="C281" s="433"/>
      <c r="D281" s="434"/>
      <c r="E281" s="434"/>
      <c r="T281" s="272"/>
    </row>
    <row r="282" spans="1:20" hidden="1" x14ac:dyDescent="0.2">
      <c r="A282" s="270"/>
      <c r="B282" s="222"/>
      <c r="C282" s="433"/>
      <c r="D282" s="434"/>
      <c r="E282" s="434"/>
      <c r="T282" s="272"/>
    </row>
    <row r="283" spans="1:20" hidden="1" x14ac:dyDescent="0.2">
      <c r="A283" s="270"/>
      <c r="B283" s="222"/>
      <c r="C283" s="433"/>
      <c r="D283" s="434"/>
      <c r="E283" s="434"/>
      <c r="T283" s="272"/>
    </row>
    <row r="284" spans="1:20" hidden="1" x14ac:dyDescent="0.2">
      <c r="A284" s="270"/>
      <c r="B284" s="222"/>
      <c r="C284" s="433"/>
      <c r="D284" s="434"/>
      <c r="E284" s="434"/>
      <c r="T284" s="272"/>
    </row>
    <row r="285" spans="1:20" hidden="1" x14ac:dyDescent="0.2">
      <c r="A285" s="270"/>
      <c r="B285" s="222"/>
      <c r="C285" s="433"/>
      <c r="D285" s="434"/>
      <c r="E285" s="434"/>
      <c r="T285" s="272"/>
    </row>
    <row r="286" spans="1:20" hidden="1" x14ac:dyDescent="0.2">
      <c r="A286" s="270"/>
      <c r="B286" s="222"/>
      <c r="C286" s="433"/>
      <c r="D286" s="434"/>
      <c r="E286" s="434"/>
      <c r="T286" s="272"/>
    </row>
    <row r="287" spans="1:20" hidden="1" x14ac:dyDescent="0.2">
      <c r="A287" s="270"/>
      <c r="B287" s="222"/>
      <c r="C287" s="433"/>
      <c r="D287" s="434"/>
      <c r="E287" s="434"/>
      <c r="T287" s="272"/>
    </row>
    <row r="288" spans="1:20" hidden="1" x14ac:dyDescent="0.2">
      <c r="A288" s="270"/>
      <c r="B288" s="222"/>
      <c r="C288" s="433"/>
      <c r="D288" s="434"/>
      <c r="E288" s="434"/>
      <c r="T288" s="272"/>
    </row>
    <row r="289" spans="1:20" hidden="1" x14ac:dyDescent="0.2">
      <c r="A289" s="270"/>
      <c r="B289" s="222"/>
      <c r="C289" s="433"/>
      <c r="D289" s="434"/>
      <c r="E289" s="435"/>
      <c r="T289" s="272"/>
    </row>
    <row r="290" spans="1:20" hidden="1" x14ac:dyDescent="0.2">
      <c r="A290" s="270"/>
      <c r="B290" s="222"/>
      <c r="C290" s="433"/>
      <c r="D290" s="434"/>
      <c r="E290" s="435"/>
      <c r="T290" s="272"/>
    </row>
    <row r="291" spans="1:20" x14ac:dyDescent="0.2">
      <c r="A291" s="221" t="s">
        <v>2375</v>
      </c>
      <c r="B291" s="222" t="s">
        <v>2376</v>
      </c>
      <c r="C291" s="429">
        <f>(C258+C259)*10</f>
        <v>11.849999999999998</v>
      </c>
      <c r="D291" s="430">
        <f>INSUMOS!D24</f>
        <v>1094.8912</v>
      </c>
      <c r="E291" s="430">
        <f>(C291*D291)</f>
        <v>12974.460719999997</v>
      </c>
      <c r="T291" s="224">
        <v>1100</v>
      </c>
    </row>
    <row r="292" spans="1:20" x14ac:dyDescent="0.2">
      <c r="A292" s="270"/>
      <c r="B292" s="222"/>
      <c r="C292" s="433"/>
      <c r="D292" s="434"/>
      <c r="E292" s="434"/>
      <c r="T292" s="272"/>
    </row>
    <row r="293" spans="1:20" ht="25.15" customHeight="1" x14ac:dyDescent="0.2">
      <c r="A293" s="71" t="s">
        <v>479</v>
      </c>
      <c r="B293" s="102" t="s">
        <v>79</v>
      </c>
      <c r="C293" s="426"/>
      <c r="D293" s="427"/>
      <c r="E293" s="428">
        <f>ROUND(SUM(E294:E301),0)</f>
        <v>308868</v>
      </c>
      <c r="T293" s="101"/>
    </row>
    <row r="294" spans="1:20" x14ac:dyDescent="0.2">
      <c r="A294" s="221" t="s">
        <v>21</v>
      </c>
      <c r="B294" s="222" t="s">
        <v>22</v>
      </c>
      <c r="C294" s="429">
        <v>210</v>
      </c>
      <c r="D294" s="432">
        <f>BASICOS!D7</f>
        <v>516</v>
      </c>
      <c r="E294" s="430">
        <f>+C294*D294</f>
        <v>108360</v>
      </c>
      <c r="T294" s="269">
        <v>552</v>
      </c>
    </row>
    <row r="295" spans="1:20" x14ac:dyDescent="0.2">
      <c r="A295" s="221" t="s">
        <v>75</v>
      </c>
      <c r="B295" s="222" t="s">
        <v>15</v>
      </c>
      <c r="C295" s="429">
        <v>130</v>
      </c>
      <c r="D295" s="430">
        <f>D11</f>
        <v>65</v>
      </c>
      <c r="E295" s="430">
        <f>+C295*D295</f>
        <v>8450</v>
      </c>
      <c r="T295" s="224">
        <v>65</v>
      </c>
    </row>
    <row r="296" spans="1:20" x14ac:dyDescent="0.2">
      <c r="A296" s="221" t="s">
        <v>24</v>
      </c>
      <c r="B296" s="222" t="s">
        <v>79</v>
      </c>
      <c r="C296" s="429">
        <v>0.5</v>
      </c>
      <c r="D296" s="430">
        <f>D9</f>
        <v>64300</v>
      </c>
      <c r="E296" s="430">
        <f>+C296*D296</f>
        <v>32150</v>
      </c>
      <c r="T296" s="224">
        <v>49980</v>
      </c>
    </row>
    <row r="297" spans="1:20" x14ac:dyDescent="0.2">
      <c r="A297" s="221" t="s">
        <v>83</v>
      </c>
      <c r="B297" s="222" t="s">
        <v>79</v>
      </c>
      <c r="C297" s="429">
        <v>1</v>
      </c>
      <c r="D297" s="430">
        <f>D10</f>
        <v>86870</v>
      </c>
      <c r="E297" s="430">
        <f>+C297*D297</f>
        <v>86870</v>
      </c>
      <c r="T297" s="224">
        <v>77469</v>
      </c>
    </row>
    <row r="298" spans="1:20" x14ac:dyDescent="0.2">
      <c r="A298" s="221" t="s">
        <v>125</v>
      </c>
      <c r="B298" s="222" t="s">
        <v>5</v>
      </c>
      <c r="C298" s="429">
        <v>0.118974</v>
      </c>
      <c r="D298" s="430">
        <f>D42</f>
        <v>136480.47829830134</v>
      </c>
      <c r="E298" s="430">
        <f>+C298*D298</f>
        <v>16237.628425062103</v>
      </c>
      <c r="T298" s="224">
        <v>82110</v>
      </c>
    </row>
    <row r="299" spans="1:20" x14ac:dyDescent="0.2">
      <c r="A299" s="221" t="s">
        <v>4</v>
      </c>
      <c r="B299" s="222" t="s">
        <v>5</v>
      </c>
      <c r="C299" s="429">
        <v>0.03</v>
      </c>
      <c r="D299" s="430">
        <f>D191</f>
        <v>39201.446992068493</v>
      </c>
      <c r="E299" s="430">
        <f>(C299*D299)</f>
        <v>1176.0434097620548</v>
      </c>
      <c r="T299" s="224">
        <v>35731.883817616443</v>
      </c>
    </row>
    <row r="300" spans="1:20" x14ac:dyDescent="0.2">
      <c r="A300" s="221" t="s">
        <v>2375</v>
      </c>
      <c r="B300" s="222" t="s">
        <v>2376</v>
      </c>
      <c r="C300" s="429">
        <f>(C296+C297)*10</f>
        <v>15</v>
      </c>
      <c r="D300" s="430">
        <f>INSUMOS!D24</f>
        <v>1094.8912</v>
      </c>
      <c r="E300" s="430">
        <f>(C300*D300)</f>
        <v>16423.368000000002</v>
      </c>
      <c r="T300" s="224">
        <v>1100</v>
      </c>
    </row>
    <row r="301" spans="1:20" x14ac:dyDescent="0.2">
      <c r="A301" s="221" t="s">
        <v>208</v>
      </c>
      <c r="B301" s="222" t="s">
        <v>120</v>
      </c>
      <c r="C301" s="429">
        <v>1.5</v>
      </c>
      <c r="D301" s="430">
        <f>D193</f>
        <v>26134.297994712331</v>
      </c>
      <c r="E301" s="430">
        <f>+C301*D301</f>
        <v>39201.446992068493</v>
      </c>
      <c r="T301" s="224">
        <v>23821.255878410961</v>
      </c>
    </row>
    <row r="302" spans="1:20" x14ac:dyDescent="0.2">
      <c r="A302" s="270"/>
      <c r="B302" s="222"/>
      <c r="C302" s="433"/>
      <c r="D302" s="434"/>
      <c r="E302" s="434"/>
      <c r="T302" s="272"/>
    </row>
    <row r="303" spans="1:20" ht="25.9" customHeight="1" x14ac:dyDescent="0.2">
      <c r="A303" s="71" t="s">
        <v>480</v>
      </c>
      <c r="B303" s="102" t="s">
        <v>79</v>
      </c>
      <c r="C303" s="426"/>
      <c r="D303" s="427"/>
      <c r="E303" s="428">
        <f>ROUND(SUM(E304:E311),0)</f>
        <v>293361</v>
      </c>
      <c r="T303" s="101"/>
    </row>
    <row r="304" spans="1:20" x14ac:dyDescent="0.2">
      <c r="A304" s="221" t="s">
        <v>21</v>
      </c>
      <c r="B304" s="222" t="s">
        <v>22</v>
      </c>
      <c r="C304" s="429">
        <v>230</v>
      </c>
      <c r="D304" s="432">
        <f>BASICOS!D7</f>
        <v>516</v>
      </c>
      <c r="E304" s="430">
        <f>+C304*D304</f>
        <v>118680</v>
      </c>
      <c r="P304" s="25">
        <f>6.1*50</f>
        <v>305</v>
      </c>
      <c r="T304" s="269">
        <v>552</v>
      </c>
    </row>
    <row r="305" spans="1:20" x14ac:dyDescent="0.2">
      <c r="A305" s="221" t="s">
        <v>75</v>
      </c>
      <c r="B305" s="222" t="s">
        <v>15</v>
      </c>
      <c r="C305" s="429">
        <v>135</v>
      </c>
      <c r="D305" s="430">
        <f>D11</f>
        <v>65</v>
      </c>
      <c r="E305" s="430">
        <f>+C305*D305</f>
        <v>8775</v>
      </c>
      <c r="T305" s="224">
        <v>65</v>
      </c>
    </row>
    <row r="306" spans="1:20" x14ac:dyDescent="0.2">
      <c r="A306" s="221" t="s">
        <v>24</v>
      </c>
      <c r="B306" s="222" t="s">
        <v>79</v>
      </c>
      <c r="C306" s="429">
        <v>0.55500000000000005</v>
      </c>
      <c r="D306" s="430">
        <f>D9</f>
        <v>64300</v>
      </c>
      <c r="E306" s="430">
        <f>+C306*D306</f>
        <v>35686.5</v>
      </c>
      <c r="T306" s="224">
        <v>49980</v>
      </c>
    </row>
    <row r="307" spans="1:20" x14ac:dyDescent="0.2">
      <c r="A307" s="221" t="s">
        <v>83</v>
      </c>
      <c r="B307" s="222" t="s">
        <v>79</v>
      </c>
      <c r="C307" s="429">
        <v>0.97499999999999998</v>
      </c>
      <c r="D307" s="430">
        <f>D12</f>
        <v>58310</v>
      </c>
      <c r="E307" s="430">
        <f>+C307*D307</f>
        <v>56852.25</v>
      </c>
      <c r="T307" s="224">
        <v>52479</v>
      </c>
    </row>
    <row r="308" spans="1:20" x14ac:dyDescent="0.2">
      <c r="A308" s="221" t="s">
        <v>125</v>
      </c>
      <c r="B308" s="222" t="s">
        <v>5</v>
      </c>
      <c r="C308" s="429">
        <v>0.118974</v>
      </c>
      <c r="D308" s="430">
        <f>D42</f>
        <v>136480.47829830134</v>
      </c>
      <c r="E308" s="430">
        <f>+C308*D308</f>
        <v>16237.628425062103</v>
      </c>
      <c r="T308" s="224">
        <v>82110</v>
      </c>
    </row>
    <row r="309" spans="1:20" x14ac:dyDescent="0.2">
      <c r="A309" s="221" t="s">
        <v>4</v>
      </c>
      <c r="B309" s="222" t="s">
        <v>5</v>
      </c>
      <c r="C309" s="429">
        <v>0.03</v>
      </c>
      <c r="D309" s="430">
        <f>+E311</f>
        <v>39201.446992068493</v>
      </c>
      <c r="E309" s="430">
        <f>(C309*D309)</f>
        <v>1176.0434097620548</v>
      </c>
      <c r="T309" s="224">
        <v>35731.883817616443</v>
      </c>
    </row>
    <row r="310" spans="1:20" x14ac:dyDescent="0.2">
      <c r="A310" s="221" t="s">
        <v>2375</v>
      </c>
      <c r="B310" s="222" t="s">
        <v>2376</v>
      </c>
      <c r="C310" s="429">
        <f>(C306+C307)*10</f>
        <v>15.3</v>
      </c>
      <c r="D310" s="430">
        <f>INSUMOS!D24</f>
        <v>1094.8912</v>
      </c>
      <c r="E310" s="430">
        <f>(C310*D310)</f>
        <v>16751.835360000001</v>
      </c>
      <c r="T310" s="224">
        <v>1100</v>
      </c>
    </row>
    <row r="311" spans="1:20" x14ac:dyDescent="0.2">
      <c r="A311" s="221" t="s">
        <v>208</v>
      </c>
      <c r="B311" s="222" t="s">
        <v>120</v>
      </c>
      <c r="C311" s="429">
        <v>1.5</v>
      </c>
      <c r="D311" s="430">
        <f>D193</f>
        <v>26134.297994712331</v>
      </c>
      <c r="E311" s="430">
        <f>+C311*D311</f>
        <v>39201.446992068493</v>
      </c>
      <c r="T311" s="224">
        <v>23821.255878410961</v>
      </c>
    </row>
    <row r="312" spans="1:20" x14ac:dyDescent="0.2">
      <c r="A312" s="270"/>
      <c r="B312" s="222"/>
      <c r="C312" s="433"/>
      <c r="D312" s="434"/>
      <c r="E312" s="434"/>
      <c r="T312" s="272"/>
    </row>
    <row r="313" spans="1:20" ht="21.6" customHeight="1" x14ac:dyDescent="0.2">
      <c r="A313" s="71" t="s">
        <v>486</v>
      </c>
      <c r="B313" s="102" t="s">
        <v>79</v>
      </c>
      <c r="C313" s="426"/>
      <c r="D313" s="427"/>
      <c r="E313" s="428">
        <f>ROUND(SUM(E314:E321),0)</f>
        <v>393243</v>
      </c>
      <c r="T313" s="101"/>
    </row>
    <row r="314" spans="1:20" x14ac:dyDescent="0.2">
      <c r="A314" s="221" t="s">
        <v>21</v>
      </c>
      <c r="B314" s="222" t="s">
        <v>22</v>
      </c>
      <c r="C314" s="429">
        <v>455</v>
      </c>
      <c r="D314" s="430">
        <f>D7</f>
        <v>516</v>
      </c>
      <c r="E314" s="430">
        <f>+C314*D314</f>
        <v>234780</v>
      </c>
      <c r="T314" s="224">
        <v>552</v>
      </c>
    </row>
    <row r="315" spans="1:20" x14ac:dyDescent="0.2">
      <c r="A315" s="221" t="s">
        <v>75</v>
      </c>
      <c r="B315" s="222" t="s">
        <v>15</v>
      </c>
      <c r="C315" s="429">
        <v>200.2</v>
      </c>
      <c r="D315" s="430">
        <f>D305</f>
        <v>65</v>
      </c>
      <c r="E315" s="430">
        <f>+C315*D315</f>
        <v>13013</v>
      </c>
      <c r="T315" s="224">
        <v>65</v>
      </c>
    </row>
    <row r="316" spans="1:20" x14ac:dyDescent="0.2">
      <c r="A316" s="221" t="s">
        <v>24</v>
      </c>
      <c r="B316" s="222" t="s">
        <v>79</v>
      </c>
      <c r="C316" s="429">
        <v>0.47</v>
      </c>
      <c r="D316" s="430">
        <f>D296</f>
        <v>64300</v>
      </c>
      <c r="E316" s="430">
        <f>+C316*D316</f>
        <v>30221</v>
      </c>
      <c r="T316" s="224">
        <v>49980</v>
      </c>
    </row>
    <row r="317" spans="1:20" x14ac:dyDescent="0.2">
      <c r="A317" s="221" t="s">
        <v>515</v>
      </c>
      <c r="B317" s="222" t="s">
        <v>79</v>
      </c>
      <c r="C317" s="429">
        <v>0.77200000000000002</v>
      </c>
      <c r="D317" s="430">
        <f>D307</f>
        <v>58310</v>
      </c>
      <c r="E317" s="430">
        <f>+C317*D317</f>
        <v>45015.32</v>
      </c>
      <c r="T317" s="224">
        <v>52479</v>
      </c>
    </row>
    <row r="318" spans="1:20" x14ac:dyDescent="0.2">
      <c r="A318" s="221" t="s">
        <v>125</v>
      </c>
      <c r="B318" s="222" t="s">
        <v>5</v>
      </c>
      <c r="C318" s="429">
        <v>0.118974</v>
      </c>
      <c r="D318" s="430">
        <f>D42</f>
        <v>136480.47829830134</v>
      </c>
      <c r="E318" s="430">
        <f>+C318*D318</f>
        <v>16237.628425062103</v>
      </c>
      <c r="T318" s="224">
        <v>82110</v>
      </c>
    </row>
    <row r="319" spans="1:20" x14ac:dyDescent="0.2">
      <c r="A319" s="221" t="s">
        <v>4</v>
      </c>
      <c r="B319" s="222" t="s">
        <v>5</v>
      </c>
      <c r="C319" s="429">
        <v>0.03</v>
      </c>
      <c r="D319" s="430">
        <f>+E321</f>
        <v>39201.446992068493</v>
      </c>
      <c r="E319" s="430">
        <f>(C319*D319)</f>
        <v>1176.0434097620548</v>
      </c>
      <c r="T319" s="224">
        <v>35731.883817616443</v>
      </c>
    </row>
    <row r="320" spans="1:20" x14ac:dyDescent="0.2">
      <c r="A320" s="221" t="s">
        <v>2375</v>
      </c>
      <c r="B320" s="222" t="s">
        <v>2376</v>
      </c>
      <c r="C320" s="429">
        <f>(C316+C317)*10</f>
        <v>12.42</v>
      </c>
      <c r="D320" s="430">
        <f>INSUMOS!D24</f>
        <v>1094.8912</v>
      </c>
      <c r="E320" s="430">
        <f>(C320*D320)</f>
        <v>13598.548704000001</v>
      </c>
      <c r="T320" s="224">
        <v>1100</v>
      </c>
    </row>
    <row r="321" spans="1:20" x14ac:dyDescent="0.2">
      <c r="A321" s="221" t="s">
        <v>208</v>
      </c>
      <c r="B321" s="222" t="s">
        <v>120</v>
      </c>
      <c r="C321" s="429">
        <v>1.5</v>
      </c>
      <c r="D321" s="430">
        <f>D311</f>
        <v>26134.297994712331</v>
      </c>
      <c r="E321" s="430">
        <f>+C321*D321</f>
        <v>39201.446992068493</v>
      </c>
      <c r="T321" s="224">
        <v>23821.255878410961</v>
      </c>
    </row>
    <row r="322" spans="1:20" x14ac:dyDescent="0.2">
      <c r="S322" s="25">
        <f>9.1*50</f>
        <v>455</v>
      </c>
    </row>
    <row r="323" spans="1:20" x14ac:dyDescent="0.2">
      <c r="A323" s="31"/>
      <c r="E323" s="80"/>
      <c r="S323" s="25">
        <f>9.1*22</f>
        <v>200.2</v>
      </c>
    </row>
    <row r="324" spans="1:20" x14ac:dyDescent="0.2">
      <c r="A324" s="77"/>
      <c r="C324" s="14"/>
      <c r="D324" s="81"/>
      <c r="E324" s="81"/>
      <c r="T324" s="81"/>
    </row>
    <row r="325" spans="1:20" x14ac:dyDescent="0.2">
      <c r="A325" s="77"/>
      <c r="C325" s="14"/>
      <c r="D325" s="81"/>
      <c r="E325" s="81"/>
      <c r="T325" s="81"/>
    </row>
    <row r="326" spans="1:20" x14ac:dyDescent="0.2">
      <c r="A326" s="77"/>
      <c r="C326" s="14"/>
      <c r="D326" s="81"/>
      <c r="E326" s="81"/>
      <c r="T326" s="81"/>
    </row>
    <row r="327" spans="1:20" x14ac:dyDescent="0.2">
      <c r="A327" s="77"/>
      <c r="C327" s="14"/>
      <c r="D327" s="81"/>
      <c r="E327" s="81"/>
      <c r="T327" s="81"/>
    </row>
    <row r="328" spans="1:20" x14ac:dyDescent="0.2">
      <c r="A328" s="77"/>
      <c r="C328" s="14"/>
      <c r="D328" s="81"/>
      <c r="E328" s="81"/>
      <c r="T328" s="81"/>
    </row>
    <row r="329" spans="1:20" x14ac:dyDescent="0.2">
      <c r="A329" s="77"/>
      <c r="C329" s="14"/>
      <c r="D329" s="81"/>
      <c r="E329" s="81"/>
      <c r="T329" s="81"/>
    </row>
    <row r="330" spans="1:20" x14ac:dyDescent="0.2">
      <c r="A330" s="77"/>
      <c r="C330" s="14"/>
      <c r="D330" s="81"/>
      <c r="E330" s="81"/>
      <c r="T330" s="81"/>
    </row>
    <row r="340" spans="1:20" hidden="1" x14ac:dyDescent="0.2"/>
    <row r="341" spans="1:20" hidden="1" x14ac:dyDescent="0.2"/>
    <row r="342" spans="1:20" hidden="1" x14ac:dyDescent="0.2"/>
    <row r="343" spans="1:20" hidden="1" x14ac:dyDescent="0.2"/>
    <row r="344" spans="1:20" hidden="1" x14ac:dyDescent="0.2"/>
    <row r="345" spans="1:20" hidden="1" x14ac:dyDescent="0.2"/>
    <row r="346" spans="1:20" hidden="1" x14ac:dyDescent="0.2">
      <c r="A346" s="97" t="s">
        <v>512</v>
      </c>
      <c r="B346" s="90"/>
      <c r="C346" s="37"/>
      <c r="D346" s="62"/>
      <c r="E346" s="92" t="s">
        <v>468</v>
      </c>
      <c r="F346" s="43"/>
      <c r="G346" s="42"/>
      <c r="H346" s="42"/>
      <c r="T346" s="62"/>
    </row>
    <row r="347" spans="1:20" ht="25.5" hidden="1" x14ac:dyDescent="0.2">
      <c r="A347" s="42"/>
      <c r="B347" s="90"/>
      <c r="C347" s="37"/>
      <c r="D347" s="62"/>
      <c r="E347" s="92"/>
      <c r="F347" s="93" t="s">
        <v>473</v>
      </c>
      <c r="G347" s="94" t="s">
        <v>470</v>
      </c>
      <c r="H347" s="93" t="s">
        <v>471</v>
      </c>
      <c r="I347" s="95" t="s">
        <v>472</v>
      </c>
      <c r="J347" s="95" t="s">
        <v>472</v>
      </c>
      <c r="T347" s="62"/>
    </row>
    <row r="348" spans="1:20" hidden="1" x14ac:dyDescent="0.2">
      <c r="A348" s="97" t="s">
        <v>466</v>
      </c>
      <c r="B348" s="90"/>
      <c r="C348" s="37"/>
      <c r="D348" s="62"/>
      <c r="E348" s="82">
        <f>297270*1.16</f>
        <v>344833.19999999995</v>
      </c>
      <c r="F348" s="23" t="e">
        <f>E348+#REF!</f>
        <v>#REF!</v>
      </c>
      <c r="G348" s="42"/>
      <c r="H348" s="42"/>
      <c r="T348" s="62"/>
    </row>
    <row r="349" spans="1:20" hidden="1" x14ac:dyDescent="0.2">
      <c r="A349" s="3"/>
      <c r="B349" s="90"/>
      <c r="C349" s="37"/>
      <c r="D349" s="62"/>
      <c r="E349" s="92"/>
      <c r="F349" s="43"/>
      <c r="G349" s="42"/>
      <c r="H349" s="42"/>
      <c r="T349" s="62"/>
    </row>
    <row r="350" spans="1:20" hidden="1" x14ac:dyDescent="0.2">
      <c r="A350" s="97" t="s">
        <v>467</v>
      </c>
      <c r="B350" s="90"/>
      <c r="C350" s="37"/>
      <c r="D350" s="62"/>
      <c r="E350" s="82">
        <f>308080*1.16</f>
        <v>357372.8</v>
      </c>
      <c r="F350" s="23" t="e">
        <f>E350+#REF!</f>
        <v>#REF!</v>
      </c>
      <c r="G350" s="42"/>
      <c r="H350" s="42"/>
      <c r="T350" s="62"/>
    </row>
    <row r="351" spans="1:20" hidden="1" x14ac:dyDescent="0.2">
      <c r="A351" s="42"/>
      <c r="B351" s="90"/>
      <c r="C351" s="37"/>
      <c r="D351" s="62"/>
      <c r="E351" s="92"/>
      <c r="F351" s="43"/>
      <c r="G351" s="42"/>
      <c r="H351" s="42"/>
      <c r="T351" s="62"/>
    </row>
    <row r="352" spans="1:20" hidden="1" x14ac:dyDescent="0.2">
      <c r="A352" s="97" t="s">
        <v>469</v>
      </c>
      <c r="B352" s="59"/>
      <c r="C352" s="2"/>
      <c r="D352" s="92"/>
      <c r="E352" s="82">
        <f>322000*1.16</f>
        <v>373520</v>
      </c>
      <c r="F352" s="23" t="e">
        <f>E352+#REF!</f>
        <v>#REF!</v>
      </c>
      <c r="G352" s="23">
        <f>326820*1.16</f>
        <v>379111.19999999995</v>
      </c>
      <c r="H352" s="23">
        <f>329215*1.16</f>
        <v>381889.39999999997</v>
      </c>
      <c r="I352" s="23">
        <f>366030*1.16</f>
        <v>424594.8</v>
      </c>
      <c r="J352" s="23">
        <f>348020*1.16</f>
        <v>403703.19999999995</v>
      </c>
      <c r="T352" s="92"/>
    </row>
    <row r="353" spans="1:20" hidden="1" x14ac:dyDescent="0.2">
      <c r="A353" s="3"/>
      <c r="B353" s="59"/>
      <c r="C353" s="2"/>
      <c r="D353" s="62"/>
      <c r="E353" s="92"/>
      <c r="F353" s="43"/>
      <c r="G353" s="42"/>
      <c r="H353" s="42"/>
      <c r="T353" s="62"/>
    </row>
    <row r="354" spans="1:20" hidden="1" x14ac:dyDescent="0.2">
      <c r="A354" s="97" t="s">
        <v>474</v>
      </c>
      <c r="B354" s="59"/>
      <c r="C354" s="2"/>
      <c r="D354" s="62"/>
      <c r="E354" s="82">
        <f>331780*1.16</f>
        <v>384864.8</v>
      </c>
      <c r="F354" s="23" t="e">
        <f>E354+#REF!</f>
        <v>#REF!</v>
      </c>
      <c r="G354" s="23">
        <f>336500*1.16</f>
        <v>390340</v>
      </c>
      <c r="H354" s="23">
        <f>338580*1.16</f>
        <v>392752.8</v>
      </c>
      <c r="I354" s="23">
        <f>394030*1.16</f>
        <v>457074.8</v>
      </c>
      <c r="J354" s="23">
        <f>366030*1.16</f>
        <v>424594.8</v>
      </c>
      <c r="T354" s="62"/>
    </row>
    <row r="355" spans="1:20" hidden="1" x14ac:dyDescent="0.2">
      <c r="A355" s="42"/>
      <c r="B355" s="90"/>
      <c r="C355" s="37"/>
      <c r="D355" s="62"/>
      <c r="E355" s="92"/>
      <c r="F355" s="43"/>
      <c r="G355" s="42"/>
      <c r="H355" s="42"/>
      <c r="T355" s="62"/>
    </row>
    <row r="356" spans="1:20" hidden="1" x14ac:dyDescent="0.2">
      <c r="A356" s="97" t="s">
        <v>475</v>
      </c>
      <c r="B356" s="90"/>
      <c r="C356" s="37"/>
      <c r="D356" s="62"/>
      <c r="E356" s="82">
        <f>348020*1.16</f>
        <v>403703.19999999995</v>
      </c>
      <c r="F356" s="23" t="e">
        <f>E356+#REF!</f>
        <v>#REF!</v>
      </c>
      <c r="G356" s="42"/>
      <c r="H356" s="23">
        <f>354820*1.16</f>
        <v>411591.19999999995</v>
      </c>
      <c r="T356" s="62"/>
    </row>
    <row r="357" spans="1:20" hidden="1" x14ac:dyDescent="0.2">
      <c r="A357" s="42"/>
      <c r="B357" s="90"/>
      <c r="C357" s="37"/>
      <c r="D357" s="62"/>
      <c r="E357" s="92"/>
      <c r="F357" s="43"/>
      <c r="G357" s="42"/>
      <c r="H357" s="42"/>
      <c r="T357" s="62"/>
    </row>
    <row r="358" spans="1:20" hidden="1" x14ac:dyDescent="0.2">
      <c r="A358" s="97" t="s">
        <v>476</v>
      </c>
      <c r="B358" s="90"/>
      <c r="C358" s="37"/>
      <c r="D358" s="62"/>
      <c r="E358" s="82">
        <f>366030*1.16</f>
        <v>424594.8</v>
      </c>
      <c r="F358" s="23" t="e">
        <f>E358+#REF!</f>
        <v>#REF!</v>
      </c>
      <c r="G358" s="42"/>
      <c r="H358" s="42"/>
      <c r="T358" s="62"/>
    </row>
    <row r="359" spans="1:20" hidden="1" x14ac:dyDescent="0.2">
      <c r="A359" s="42"/>
      <c r="B359" s="90"/>
      <c r="C359" s="37"/>
      <c r="D359" s="62"/>
      <c r="E359" s="92"/>
      <c r="F359" s="43"/>
      <c r="G359" s="42"/>
      <c r="H359" s="42"/>
      <c r="T359" s="62"/>
    </row>
    <row r="360" spans="1:20" hidden="1" x14ac:dyDescent="0.2">
      <c r="A360" s="97" t="s">
        <v>477</v>
      </c>
      <c r="B360" s="90"/>
      <c r="C360" s="37"/>
      <c r="D360" s="62"/>
      <c r="E360" s="82">
        <f>394020*1.16</f>
        <v>457063.19999999995</v>
      </c>
      <c r="F360" s="23" t="e">
        <f>E360+#REF!</f>
        <v>#REF!</v>
      </c>
      <c r="G360" s="42"/>
      <c r="H360" s="42"/>
      <c r="T360" s="62"/>
    </row>
    <row r="361" spans="1:20" hidden="1" x14ac:dyDescent="0.2">
      <c r="A361" s="42"/>
      <c r="B361" s="90"/>
      <c r="C361" s="37"/>
      <c r="D361" s="62"/>
      <c r="E361" s="62"/>
      <c r="F361" s="42"/>
      <c r="G361" s="42"/>
      <c r="H361" s="42"/>
      <c r="T361" s="62"/>
    </row>
    <row r="362" spans="1:20" hidden="1" x14ac:dyDescent="0.2"/>
    <row r="363" spans="1:20" hidden="1" x14ac:dyDescent="0.2"/>
  </sheetData>
  <sheetProtection formatCells="0" formatColumns="0" formatRows="0" insertColumns="0" insertRows="0" insertHyperlinks="0" deleteColumns="0" deleteRows="0" sort="0" autoFilter="0" pivotTables="0"/>
  <mergeCells count="9">
    <mergeCell ref="A1:E1"/>
    <mergeCell ref="A2:E2"/>
    <mergeCell ref="A3:E3"/>
    <mergeCell ref="J17:K17"/>
    <mergeCell ref="I145:K145"/>
    <mergeCell ref="J16:K16"/>
    <mergeCell ref="J9:K9"/>
    <mergeCell ref="J10:K10"/>
    <mergeCell ref="J12:K12"/>
  </mergeCells>
  <phoneticPr fontId="5" type="noConversion"/>
  <pageMargins left="0.78740157480314965" right="0.39370078740157483" top="1.1811023622047245" bottom="0.78740157480314965" header="0" footer="0"/>
  <pageSetup scale="75" orientation="portrait" errors="NA" r:id="rId1"/>
  <headerFooter alignWithMargins="0">
    <oddFooter>&amp;R&amp;P/&amp;N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9" tint="-0.249977111117893"/>
  </sheetPr>
  <dimension ref="A1:BL10631"/>
  <sheetViews>
    <sheetView view="pageBreakPreview" zoomScale="70" zoomScaleNormal="100" zoomScaleSheetLayoutView="70" workbookViewId="0">
      <selection activeCell="B4" sqref="B4"/>
    </sheetView>
  </sheetViews>
  <sheetFormatPr baseColWidth="10" defaultColWidth="11.42578125" defaultRowHeight="12.75" x14ac:dyDescent="0.2"/>
  <cols>
    <col min="1" max="1" width="18.5703125" style="372" customWidth="1"/>
    <col min="2" max="2" width="73" style="350" customWidth="1"/>
    <col min="3" max="3" width="10.5703125" style="26" customWidth="1"/>
    <col min="4" max="4" width="19.28515625" style="440" customWidth="1"/>
    <col min="5" max="5" width="19.85546875" style="60" hidden="1" customWidth="1"/>
    <col min="6" max="6" width="22.140625" style="60" hidden="1" customWidth="1"/>
    <col min="7" max="7" width="19.85546875" style="60" hidden="1" customWidth="1"/>
    <col min="8" max="10" width="19.85546875" style="283" hidden="1" customWidth="1"/>
    <col min="11" max="11" width="19.42578125" style="34" hidden="1" customWidth="1"/>
    <col min="12" max="12" width="0.28515625" style="27" customWidth="1"/>
    <col min="13" max="13" width="54.5703125" style="25" hidden="1" customWidth="1"/>
    <col min="14" max="14" width="20" style="35" hidden="1" customWidth="1"/>
    <col min="15" max="15" width="17.42578125" style="35" hidden="1" customWidth="1"/>
    <col min="16" max="16" width="19.140625" style="35" bestFit="1" customWidth="1"/>
    <col min="17" max="17" width="31.140625" style="25" customWidth="1"/>
    <col min="18" max="18" width="19.42578125" style="25" customWidth="1"/>
    <col min="19" max="19" width="11.42578125" style="25" customWidth="1"/>
    <col min="20" max="16384" width="11.42578125" style="25"/>
  </cols>
  <sheetData>
    <row r="1" spans="1:16" s="24" customFormat="1" ht="42" customHeight="1" x14ac:dyDescent="0.2">
      <c r="A1" s="553"/>
      <c r="B1" s="830" t="s">
        <v>2456</v>
      </c>
      <c r="C1" s="830"/>
      <c r="D1" s="554"/>
      <c r="E1" s="412"/>
      <c r="F1" s="412"/>
      <c r="G1" s="412"/>
      <c r="H1" s="314"/>
      <c r="I1" s="314"/>
      <c r="J1" s="314"/>
    </row>
    <row r="2" spans="1:16" s="24" customFormat="1" ht="12.75" customHeight="1" x14ac:dyDescent="0.2">
      <c r="A2" s="560"/>
      <c r="B2" s="839" t="s">
        <v>358</v>
      </c>
      <c r="C2" s="839"/>
      <c r="D2" s="555"/>
      <c r="E2" s="413"/>
      <c r="F2" s="413"/>
      <c r="G2" s="413"/>
      <c r="H2" s="313"/>
      <c r="I2" s="313"/>
      <c r="J2" s="313"/>
    </row>
    <row r="3" spans="1:16" ht="24" customHeight="1" x14ac:dyDescent="0.2">
      <c r="A3" s="561"/>
      <c r="B3" s="848" t="s">
        <v>12566</v>
      </c>
      <c r="C3" s="848"/>
      <c r="D3" s="562"/>
      <c r="E3" s="414"/>
      <c r="F3" s="414"/>
      <c r="G3" s="414"/>
      <c r="H3" s="315"/>
      <c r="I3" s="315"/>
      <c r="J3" s="315"/>
      <c r="K3" s="25"/>
      <c r="L3" s="31"/>
      <c r="N3" s="25"/>
      <c r="O3" s="25"/>
      <c r="P3" s="25"/>
    </row>
    <row r="4" spans="1:16" ht="19.899999999999999" customHeight="1" x14ac:dyDescent="0.2">
      <c r="A4" s="556" t="s">
        <v>138</v>
      </c>
      <c r="B4" s="557" t="s">
        <v>2427</v>
      </c>
      <c r="C4" s="558" t="s">
        <v>2407</v>
      </c>
      <c r="D4" s="559" t="s">
        <v>355</v>
      </c>
      <c r="E4" s="415"/>
      <c r="F4" s="386" t="s">
        <v>2432</v>
      </c>
      <c r="G4" s="415"/>
      <c r="H4" s="316"/>
      <c r="I4" s="316"/>
      <c r="J4" s="316"/>
    </row>
    <row r="5" spans="1:16" ht="14.25" customHeight="1" x14ac:dyDescent="0.2">
      <c r="A5" s="546">
        <v>1</v>
      </c>
      <c r="B5" s="547" t="s">
        <v>6</v>
      </c>
      <c r="C5" s="548" t="s">
        <v>16</v>
      </c>
      <c r="D5" s="550">
        <v>2067.0300000000002</v>
      </c>
      <c r="E5" s="416"/>
      <c r="F5" s="337">
        <v>1000</v>
      </c>
      <c r="G5" s="416"/>
      <c r="H5" s="317"/>
      <c r="I5" s="317"/>
      <c r="J5" s="317"/>
      <c r="K5" s="36"/>
      <c r="L5" s="37"/>
      <c r="P5" s="35" t="s">
        <v>2496</v>
      </c>
    </row>
    <row r="6" spans="1:16" x14ac:dyDescent="0.2">
      <c r="A6" s="546">
        <v>2</v>
      </c>
      <c r="B6" s="343" t="s">
        <v>249</v>
      </c>
      <c r="C6" s="338" t="s">
        <v>16</v>
      </c>
      <c r="D6" s="339">
        <v>15470</v>
      </c>
      <c r="E6" s="416"/>
      <c r="F6" s="339">
        <v>11000</v>
      </c>
      <c r="G6" s="416"/>
      <c r="H6" s="317"/>
      <c r="I6" s="317"/>
      <c r="J6" s="317"/>
      <c r="K6" s="38" t="s">
        <v>2359</v>
      </c>
      <c r="L6" s="39">
        <v>25236</v>
      </c>
      <c r="P6" s="35" t="s">
        <v>2496</v>
      </c>
    </row>
    <row r="7" spans="1:16" x14ac:dyDescent="0.2">
      <c r="A7" s="546">
        <v>3</v>
      </c>
      <c r="B7" s="343" t="s">
        <v>251</v>
      </c>
      <c r="C7" s="338" t="s">
        <v>16</v>
      </c>
      <c r="D7" s="339">
        <v>8050.35</v>
      </c>
      <c r="E7" s="416"/>
      <c r="F7" s="339">
        <v>5700</v>
      </c>
      <c r="G7" s="416"/>
      <c r="H7" s="317"/>
      <c r="I7" s="317"/>
      <c r="J7" s="317"/>
      <c r="K7" s="38"/>
      <c r="L7" s="37">
        <v>11592</v>
      </c>
      <c r="P7" s="35" t="s">
        <v>2496</v>
      </c>
    </row>
    <row r="8" spans="1:16" x14ac:dyDescent="0.2">
      <c r="A8" s="546">
        <v>4</v>
      </c>
      <c r="B8" s="343" t="s">
        <v>250</v>
      </c>
      <c r="C8" s="338" t="s">
        <v>16</v>
      </c>
      <c r="D8" s="551">
        <v>21387.87</v>
      </c>
      <c r="E8" s="416"/>
      <c r="F8" s="339">
        <v>15000</v>
      </c>
      <c r="G8" s="416"/>
      <c r="H8" s="317"/>
      <c r="I8" s="317"/>
      <c r="J8" s="317"/>
      <c r="K8" s="38"/>
      <c r="L8" s="37"/>
      <c r="P8" s="35" t="s">
        <v>2496</v>
      </c>
    </row>
    <row r="9" spans="1:16" x14ac:dyDescent="0.2">
      <c r="A9" s="546">
        <v>5</v>
      </c>
      <c r="B9" s="343" t="s">
        <v>258</v>
      </c>
      <c r="C9" s="338" t="s">
        <v>16</v>
      </c>
      <c r="D9" s="339">
        <v>61000</v>
      </c>
      <c r="E9" s="416"/>
      <c r="F9" s="339">
        <v>45000</v>
      </c>
      <c r="G9" s="416"/>
      <c r="H9" s="317"/>
      <c r="I9" s="317"/>
      <c r="J9" s="317"/>
      <c r="K9" s="56"/>
      <c r="L9" s="37"/>
      <c r="P9" s="35" t="s">
        <v>2501</v>
      </c>
    </row>
    <row r="10" spans="1:16" x14ac:dyDescent="0.2">
      <c r="A10" s="546">
        <v>6</v>
      </c>
      <c r="B10" s="343" t="s">
        <v>281</v>
      </c>
      <c r="C10" s="338" t="s">
        <v>16</v>
      </c>
      <c r="D10" s="339">
        <v>7455</v>
      </c>
      <c r="E10" s="416"/>
      <c r="F10" s="339">
        <v>5700</v>
      </c>
      <c r="G10" s="416"/>
      <c r="H10" s="317"/>
      <c r="I10" s="317"/>
      <c r="J10" s="317"/>
      <c r="K10" s="56"/>
      <c r="L10" s="37"/>
      <c r="P10" s="35" t="s">
        <v>2496</v>
      </c>
    </row>
    <row r="11" spans="1:16" x14ac:dyDescent="0.2">
      <c r="A11" s="546">
        <v>7</v>
      </c>
      <c r="B11" s="343" t="s">
        <v>282</v>
      </c>
      <c r="C11" s="338" t="s">
        <v>16</v>
      </c>
      <c r="D11" s="339">
        <v>18000</v>
      </c>
      <c r="E11" s="416"/>
      <c r="F11" s="339">
        <v>14000</v>
      </c>
      <c r="G11" s="416"/>
      <c r="H11" s="317"/>
      <c r="I11" s="317"/>
      <c r="J11" s="317"/>
      <c r="K11" s="56"/>
      <c r="L11" s="37"/>
      <c r="P11" s="35" t="s">
        <v>2501</v>
      </c>
    </row>
    <row r="12" spans="1:16" x14ac:dyDescent="0.2">
      <c r="A12" s="546">
        <v>8</v>
      </c>
      <c r="B12" s="343" t="s">
        <v>372</v>
      </c>
      <c r="C12" s="338" t="s">
        <v>16</v>
      </c>
      <c r="D12" s="339">
        <v>18000</v>
      </c>
      <c r="E12" s="416"/>
      <c r="F12" s="339">
        <v>14000</v>
      </c>
      <c r="G12" s="416"/>
      <c r="H12" s="317"/>
      <c r="I12" s="317"/>
      <c r="J12" s="317"/>
      <c r="K12" s="56"/>
      <c r="L12" s="37"/>
      <c r="P12" s="35" t="s">
        <v>2501</v>
      </c>
    </row>
    <row r="13" spans="1:16" x14ac:dyDescent="0.2">
      <c r="A13" s="546">
        <v>9</v>
      </c>
      <c r="B13" s="343" t="s">
        <v>100</v>
      </c>
      <c r="C13" s="338" t="s">
        <v>101</v>
      </c>
      <c r="D13" s="339">
        <v>1930.53</v>
      </c>
      <c r="E13" s="416"/>
      <c r="F13" s="339">
        <v>1400</v>
      </c>
      <c r="G13" s="416"/>
      <c r="H13" s="317"/>
      <c r="I13" s="317"/>
      <c r="J13" s="317"/>
      <c r="K13" s="56"/>
      <c r="L13" s="37"/>
      <c r="P13" s="35" t="s">
        <v>2496</v>
      </c>
    </row>
    <row r="14" spans="1:16" x14ac:dyDescent="0.2">
      <c r="A14" s="546">
        <v>10</v>
      </c>
      <c r="B14" s="343" t="s">
        <v>248</v>
      </c>
      <c r="C14" s="338" t="s">
        <v>101</v>
      </c>
      <c r="D14" s="339">
        <v>5000</v>
      </c>
      <c r="E14" s="416"/>
      <c r="F14" s="339">
        <v>4100</v>
      </c>
      <c r="G14" s="416"/>
      <c r="H14" s="317"/>
      <c r="I14" s="317"/>
      <c r="J14" s="317"/>
      <c r="K14" s="56"/>
      <c r="L14" s="37"/>
      <c r="P14" s="35" t="s">
        <v>2501</v>
      </c>
    </row>
    <row r="15" spans="1:16" x14ac:dyDescent="0.2">
      <c r="A15" s="546">
        <v>11</v>
      </c>
      <c r="B15" s="343" t="s">
        <v>353</v>
      </c>
      <c r="C15" s="338" t="s">
        <v>101</v>
      </c>
      <c r="D15" s="339">
        <v>5000</v>
      </c>
      <c r="E15" s="416"/>
      <c r="F15" s="339">
        <v>3100</v>
      </c>
      <c r="G15" s="416"/>
      <c r="H15" s="317"/>
      <c r="I15" s="317"/>
      <c r="J15" s="317"/>
      <c r="K15" s="56"/>
      <c r="L15" s="37"/>
      <c r="P15" s="35" t="s">
        <v>2501</v>
      </c>
    </row>
    <row r="16" spans="1:16" x14ac:dyDescent="0.2">
      <c r="A16" s="546">
        <v>12</v>
      </c>
      <c r="B16" s="343" t="s">
        <v>354</v>
      </c>
      <c r="C16" s="338" t="s">
        <v>101</v>
      </c>
      <c r="D16" s="339">
        <v>5000</v>
      </c>
      <c r="E16" s="416"/>
      <c r="F16" s="339">
        <v>3100</v>
      </c>
      <c r="G16" s="416"/>
      <c r="H16" s="317"/>
      <c r="I16" s="317"/>
      <c r="J16" s="317"/>
      <c r="K16" s="56"/>
      <c r="L16" s="37"/>
      <c r="P16" s="35" t="s">
        <v>2501</v>
      </c>
    </row>
    <row r="17" spans="1:16" x14ac:dyDescent="0.2">
      <c r="A17" s="546">
        <v>13</v>
      </c>
      <c r="B17" s="343" t="s">
        <v>359</v>
      </c>
      <c r="C17" s="338" t="s">
        <v>101</v>
      </c>
      <c r="D17" s="339">
        <v>5000</v>
      </c>
      <c r="E17" s="416"/>
      <c r="F17" s="339">
        <v>3100</v>
      </c>
      <c r="G17" s="416"/>
      <c r="H17" s="317"/>
      <c r="I17" s="317"/>
      <c r="J17" s="317"/>
      <c r="K17" s="56"/>
      <c r="L17" s="37"/>
      <c r="P17" s="35" t="s">
        <v>2501</v>
      </c>
    </row>
    <row r="18" spans="1:16" x14ac:dyDescent="0.2">
      <c r="A18" s="546">
        <v>14</v>
      </c>
      <c r="B18" s="343" t="s">
        <v>257</v>
      </c>
      <c r="C18" s="338" t="s">
        <v>101</v>
      </c>
      <c r="D18" s="339"/>
      <c r="E18" s="416"/>
      <c r="F18" s="339"/>
      <c r="G18" s="416"/>
      <c r="H18" s="317"/>
      <c r="I18" s="317"/>
      <c r="J18" s="317"/>
      <c r="K18" s="56"/>
      <c r="L18" s="37"/>
    </row>
    <row r="19" spans="1:16" x14ac:dyDescent="0.2">
      <c r="A19" s="546">
        <v>15</v>
      </c>
      <c r="B19" s="343" t="s">
        <v>371</v>
      </c>
      <c r="C19" s="338" t="s">
        <v>81</v>
      </c>
      <c r="D19" s="551">
        <f>'RES 747 TARIFAS PROF.'!X55</f>
        <v>3267000</v>
      </c>
      <c r="E19" s="417"/>
      <c r="F19" s="340">
        <f>'RES 747 TARIFAS PROF.'!X55</f>
        <v>3267000</v>
      </c>
      <c r="G19" s="417"/>
      <c r="H19" s="318"/>
      <c r="I19" s="318"/>
      <c r="J19" s="318"/>
      <c r="K19" s="38"/>
      <c r="L19" s="37"/>
      <c r="P19" s="35" t="s">
        <v>2498</v>
      </c>
    </row>
    <row r="20" spans="1:16" x14ac:dyDescent="0.2">
      <c r="A20" s="546">
        <v>16</v>
      </c>
      <c r="B20" s="343" t="s">
        <v>162</v>
      </c>
      <c r="C20" s="338" t="s">
        <v>81</v>
      </c>
      <c r="D20" s="551">
        <f>'RES 747 TARIFAS PROF.'!X40</f>
        <v>1526000</v>
      </c>
      <c r="E20" s="417"/>
      <c r="F20" s="340">
        <f>'RES 747 TARIFAS PROF.'!X40</f>
        <v>1526000</v>
      </c>
      <c r="G20" s="417"/>
      <c r="H20" s="318"/>
      <c r="I20" s="318"/>
      <c r="J20" s="318"/>
      <c r="K20" s="38"/>
      <c r="L20" s="39"/>
      <c r="P20" s="35" t="s">
        <v>2498</v>
      </c>
    </row>
    <row r="21" spans="1:16" x14ac:dyDescent="0.2">
      <c r="A21" s="546">
        <v>17</v>
      </c>
      <c r="B21" s="343" t="s">
        <v>163</v>
      </c>
      <c r="C21" s="338" t="s">
        <v>81</v>
      </c>
      <c r="D21" s="551">
        <f>'RES 747 TARIFAS PROF.'!X41</f>
        <v>1329000</v>
      </c>
      <c r="E21" s="417"/>
      <c r="F21" s="340">
        <f>'RES 747 TARIFAS PROF.'!X41</f>
        <v>1329000</v>
      </c>
      <c r="G21" s="417"/>
      <c r="H21" s="318"/>
      <c r="I21" s="318"/>
      <c r="J21" s="318"/>
      <c r="K21" s="38"/>
      <c r="L21" s="39"/>
      <c r="P21" s="35" t="s">
        <v>2498</v>
      </c>
    </row>
    <row r="22" spans="1:16" x14ac:dyDescent="0.2">
      <c r="A22" s="546">
        <v>18</v>
      </c>
      <c r="B22" s="343" t="s">
        <v>164</v>
      </c>
      <c r="C22" s="338" t="s">
        <v>106</v>
      </c>
      <c r="D22" s="551">
        <v>150050</v>
      </c>
      <c r="E22" s="417"/>
      <c r="F22" s="340" t="e">
        <f>#REF!/30</f>
        <v>#REF!</v>
      </c>
      <c r="G22" s="417"/>
      <c r="H22" s="318"/>
      <c r="I22" s="318"/>
      <c r="J22" s="318"/>
      <c r="K22" s="38"/>
      <c r="L22" s="39"/>
      <c r="P22" s="35" t="s">
        <v>2501</v>
      </c>
    </row>
    <row r="23" spans="1:16" x14ac:dyDescent="0.2">
      <c r="A23" s="546">
        <v>19</v>
      </c>
      <c r="B23" s="343" t="s">
        <v>270</v>
      </c>
      <c r="C23" s="338" t="s">
        <v>141</v>
      </c>
      <c r="D23" s="551">
        <f>D24</f>
        <v>1094.8912</v>
      </c>
      <c r="E23" s="418"/>
      <c r="F23" s="387">
        <v>1100</v>
      </c>
      <c r="G23" s="418"/>
      <c r="H23" s="318"/>
      <c r="I23" s="318"/>
      <c r="J23" s="318"/>
      <c r="K23" s="38"/>
      <c r="L23" s="39"/>
      <c r="P23" s="35" t="s">
        <v>2502</v>
      </c>
    </row>
    <row r="24" spans="1:16" x14ac:dyDescent="0.2">
      <c r="A24" s="546">
        <v>20</v>
      </c>
      <c r="B24" s="343" t="s">
        <v>93</v>
      </c>
      <c r="C24" s="338" t="s">
        <v>141</v>
      </c>
      <c r="D24" s="551">
        <f>1052.78*1.04</f>
        <v>1094.8912</v>
      </c>
      <c r="E24" s="418"/>
      <c r="F24" s="387">
        <v>1100</v>
      </c>
      <c r="G24" s="418"/>
      <c r="H24" s="318"/>
      <c r="I24" s="318"/>
      <c r="J24" s="318"/>
      <c r="K24" s="38"/>
      <c r="L24" s="39"/>
      <c r="P24" s="35" t="s">
        <v>2502</v>
      </c>
    </row>
    <row r="25" spans="1:16" x14ac:dyDescent="0.2">
      <c r="A25" s="546">
        <v>21</v>
      </c>
      <c r="B25" s="343" t="s">
        <v>91</v>
      </c>
      <c r="C25" s="338" t="s">
        <v>1</v>
      </c>
      <c r="D25" s="551">
        <v>136408.60999999999</v>
      </c>
      <c r="E25" s="416"/>
      <c r="F25" s="339">
        <v>127800</v>
      </c>
      <c r="G25" s="416"/>
      <c r="H25" s="317"/>
      <c r="I25" s="317"/>
      <c r="J25" s="317"/>
      <c r="K25" s="38"/>
      <c r="L25" s="37"/>
      <c r="P25" s="35" t="s">
        <v>2501</v>
      </c>
    </row>
    <row r="26" spans="1:16" x14ac:dyDescent="0.2">
      <c r="A26" s="546">
        <v>22</v>
      </c>
      <c r="B26" s="343" t="s">
        <v>519</v>
      </c>
      <c r="C26" s="338" t="s">
        <v>12</v>
      </c>
      <c r="D26" s="339">
        <v>112.76</v>
      </c>
      <c r="E26" s="417"/>
      <c r="F26" s="340">
        <v>112.76</v>
      </c>
      <c r="G26" s="417"/>
      <c r="H26" s="333"/>
      <c r="I26" s="317"/>
      <c r="J26" s="317"/>
      <c r="K26" s="38"/>
      <c r="L26" s="41">
        <v>11276</v>
      </c>
      <c r="P26" s="35" t="s">
        <v>2501</v>
      </c>
    </row>
    <row r="27" spans="1:16" x14ac:dyDescent="0.2">
      <c r="A27" s="546">
        <v>23</v>
      </c>
      <c r="B27" s="343" t="s">
        <v>153</v>
      </c>
      <c r="C27" s="338" t="s">
        <v>12</v>
      </c>
      <c r="D27" s="339">
        <v>1666</v>
      </c>
      <c r="E27" s="417"/>
      <c r="F27" s="340">
        <v>6366.5</v>
      </c>
      <c r="G27" s="417"/>
      <c r="H27" s="333"/>
      <c r="I27" s="317"/>
      <c r="J27" s="317"/>
      <c r="K27" s="38"/>
      <c r="L27" s="37"/>
      <c r="P27" s="35" t="s">
        <v>2496</v>
      </c>
    </row>
    <row r="28" spans="1:16" x14ac:dyDescent="0.2">
      <c r="A28" s="546">
        <v>24</v>
      </c>
      <c r="B28" s="343" t="s">
        <v>148</v>
      </c>
      <c r="C28" s="338" t="s">
        <v>461</v>
      </c>
      <c r="D28" s="339">
        <v>90000</v>
      </c>
      <c r="E28" s="416"/>
      <c r="F28" s="339">
        <v>90000</v>
      </c>
      <c r="G28" s="416"/>
      <c r="H28" s="317"/>
      <c r="I28" s="317"/>
      <c r="J28" s="317"/>
      <c r="K28" s="38"/>
      <c r="L28" s="37"/>
      <c r="P28" s="35" t="s">
        <v>2498</v>
      </c>
    </row>
    <row r="29" spans="1:16" ht="25.5" x14ac:dyDescent="0.2">
      <c r="A29" s="546">
        <v>25</v>
      </c>
      <c r="B29" s="343" t="s">
        <v>2389</v>
      </c>
      <c r="C29" s="338" t="s">
        <v>1</v>
      </c>
      <c r="D29" s="551">
        <v>182992.44</v>
      </c>
      <c r="E29" s="418"/>
      <c r="F29" s="387">
        <v>181050</v>
      </c>
      <c r="G29" s="418"/>
      <c r="H29" s="318"/>
      <c r="I29" s="318"/>
      <c r="J29" s="318"/>
      <c r="K29" s="38"/>
      <c r="L29" s="37"/>
      <c r="P29" s="35" t="s">
        <v>2498</v>
      </c>
    </row>
    <row r="30" spans="1:16" x14ac:dyDescent="0.2">
      <c r="A30" s="546">
        <v>26</v>
      </c>
      <c r="B30" s="343" t="s">
        <v>510</v>
      </c>
      <c r="C30" s="338" t="s">
        <v>1</v>
      </c>
      <c r="D30" s="551">
        <f>D29</f>
        <v>182992.44</v>
      </c>
      <c r="E30" s="416"/>
      <c r="F30" s="339">
        <v>170000</v>
      </c>
      <c r="G30" s="416"/>
      <c r="H30" s="317"/>
      <c r="I30" s="317"/>
      <c r="J30" s="317"/>
      <c r="K30" s="38"/>
      <c r="L30" s="37"/>
      <c r="P30" s="35" t="s">
        <v>2498</v>
      </c>
    </row>
    <row r="31" spans="1:16" x14ac:dyDescent="0.2">
      <c r="A31" s="546">
        <v>27</v>
      </c>
      <c r="B31" s="343" t="s">
        <v>17</v>
      </c>
      <c r="C31" s="338" t="s">
        <v>11</v>
      </c>
      <c r="D31" s="551">
        <v>120000</v>
      </c>
      <c r="E31" s="416"/>
      <c r="F31" s="339">
        <v>120000</v>
      </c>
      <c r="G31" s="416"/>
      <c r="H31" s="317"/>
      <c r="I31" s="317"/>
      <c r="J31" s="317"/>
      <c r="K31" s="4" t="s">
        <v>482</v>
      </c>
      <c r="L31" s="40"/>
      <c r="M31" s="55">
        <v>100000</v>
      </c>
      <c r="P31" s="35" t="s">
        <v>2498</v>
      </c>
    </row>
    <row r="32" spans="1:16" ht="25.5" x14ac:dyDescent="0.2">
      <c r="A32" s="546">
        <v>28</v>
      </c>
      <c r="B32" s="343" t="s">
        <v>2390</v>
      </c>
      <c r="C32" s="338" t="s">
        <v>1</v>
      </c>
      <c r="D32" s="551">
        <v>151027.54</v>
      </c>
      <c r="E32" s="420"/>
      <c r="F32" s="388">
        <v>150165</v>
      </c>
      <c r="G32" s="420"/>
      <c r="H32" s="318"/>
      <c r="I32" s="317"/>
      <c r="J32" s="317"/>
      <c r="K32" s="42"/>
      <c r="L32" s="20"/>
      <c r="M32" s="19"/>
      <c r="P32" s="35" t="s">
        <v>2498</v>
      </c>
    </row>
    <row r="33" spans="1:19" ht="25.5" x14ac:dyDescent="0.2">
      <c r="A33" s="546">
        <v>29</v>
      </c>
      <c r="B33" s="343" t="s">
        <v>2391</v>
      </c>
      <c r="C33" s="338" t="s">
        <v>1</v>
      </c>
      <c r="D33" s="551">
        <v>161699.24</v>
      </c>
      <c r="E33" s="420"/>
      <c r="F33" s="388">
        <v>162413</v>
      </c>
      <c r="G33" s="420"/>
      <c r="H33" s="318"/>
      <c r="I33" s="317"/>
      <c r="J33" s="317"/>
      <c r="K33" s="42"/>
      <c r="L33" s="20"/>
      <c r="M33" s="19"/>
      <c r="P33" s="35" t="s">
        <v>2498</v>
      </c>
    </row>
    <row r="34" spans="1:19" s="35" customFormat="1" ht="25.5" x14ac:dyDescent="0.2">
      <c r="A34" s="546">
        <v>30</v>
      </c>
      <c r="B34" s="343" t="s">
        <v>2392</v>
      </c>
      <c r="C34" s="338" t="s">
        <v>1</v>
      </c>
      <c r="D34" s="551">
        <v>193073</v>
      </c>
      <c r="E34" s="416"/>
      <c r="F34" s="339">
        <v>130000</v>
      </c>
      <c r="G34" s="416"/>
      <c r="H34" s="317"/>
      <c r="I34" s="317"/>
      <c r="J34" s="317"/>
      <c r="K34" s="43"/>
      <c r="L34" s="37"/>
      <c r="M34" s="25"/>
      <c r="P34" s="35" t="s">
        <v>2501</v>
      </c>
      <c r="Q34" s="25"/>
      <c r="S34" s="25"/>
    </row>
    <row r="35" spans="1:19" s="35" customFormat="1" x14ac:dyDescent="0.2">
      <c r="A35" s="546">
        <v>31</v>
      </c>
      <c r="B35" s="343" t="s">
        <v>2549</v>
      </c>
      <c r="C35" s="338" t="s">
        <v>1</v>
      </c>
      <c r="D35" s="551">
        <v>105000</v>
      </c>
      <c r="E35" s="416"/>
      <c r="F35" s="339">
        <v>105000</v>
      </c>
      <c r="G35" s="416"/>
      <c r="H35" s="317"/>
      <c r="I35" s="317"/>
      <c r="J35" s="317"/>
      <c r="K35" s="38"/>
      <c r="L35" s="37"/>
      <c r="M35" s="25"/>
      <c r="P35" s="35" t="s">
        <v>2498</v>
      </c>
      <c r="Q35" s="25"/>
      <c r="S35" s="25"/>
    </row>
    <row r="36" spans="1:19" s="35" customFormat="1" x14ac:dyDescent="0.2">
      <c r="A36" s="546">
        <v>32</v>
      </c>
      <c r="B36" s="343" t="s">
        <v>14</v>
      </c>
      <c r="C36" s="338" t="s">
        <v>15</v>
      </c>
      <c r="D36" s="551">
        <f>BASICOS!D11</f>
        <v>65</v>
      </c>
      <c r="E36" s="416"/>
      <c r="F36" s="339">
        <f>N36</f>
        <v>0</v>
      </c>
      <c r="G36" s="416"/>
      <c r="H36" s="317"/>
      <c r="I36" s="317"/>
      <c r="J36" s="317"/>
      <c r="K36" s="38"/>
      <c r="L36" s="2">
        <f>46000*1.16/2000</f>
        <v>26.679999999999996</v>
      </c>
      <c r="M36" s="25"/>
      <c r="P36" s="35" t="s">
        <v>2498</v>
      </c>
      <c r="Q36" s="25"/>
      <c r="S36" s="25"/>
    </row>
    <row r="37" spans="1:19" s="35" customFormat="1" x14ac:dyDescent="0.2">
      <c r="A37" s="546">
        <v>33</v>
      </c>
      <c r="B37" s="343" t="s">
        <v>2364</v>
      </c>
      <c r="C37" s="338" t="s">
        <v>1</v>
      </c>
      <c r="D37" s="551">
        <v>116620</v>
      </c>
      <c r="E37" s="418"/>
      <c r="F37" s="387">
        <v>127800</v>
      </c>
      <c r="G37" s="418"/>
      <c r="H37" s="318"/>
      <c r="I37" s="318"/>
      <c r="J37" s="318"/>
      <c r="K37" s="38"/>
      <c r="L37" s="37"/>
      <c r="M37" s="25"/>
      <c r="P37" s="35" t="s">
        <v>2501</v>
      </c>
      <c r="Q37" s="25"/>
      <c r="S37" s="25"/>
    </row>
    <row r="38" spans="1:19" s="35" customFormat="1" x14ac:dyDescent="0.2">
      <c r="A38" s="546">
        <v>34</v>
      </c>
      <c r="B38" s="343" t="s">
        <v>2378</v>
      </c>
      <c r="C38" s="338" t="s">
        <v>1</v>
      </c>
      <c r="D38" s="551">
        <v>71700</v>
      </c>
      <c r="E38" s="418"/>
      <c r="F38" s="387">
        <v>63900</v>
      </c>
      <c r="G38" s="418"/>
      <c r="H38" s="318"/>
      <c r="I38" s="318"/>
      <c r="J38" s="318"/>
      <c r="K38" s="43"/>
      <c r="L38" s="37"/>
      <c r="N38" s="25"/>
      <c r="P38" s="35" t="s">
        <v>2501</v>
      </c>
      <c r="Q38" s="25"/>
      <c r="S38" s="25"/>
    </row>
    <row r="39" spans="1:19" s="35" customFormat="1" x14ac:dyDescent="0.2">
      <c r="A39" s="546">
        <v>35</v>
      </c>
      <c r="B39" s="343" t="s">
        <v>2176</v>
      </c>
      <c r="C39" s="338" t="s">
        <v>5</v>
      </c>
      <c r="D39" s="551">
        <f>(7500*8)+BASICOS!D58</f>
        <v>136980.47829830134</v>
      </c>
      <c r="E39" s="416"/>
      <c r="F39" s="339">
        <v>85000</v>
      </c>
      <c r="G39" s="416"/>
      <c r="H39" s="317"/>
      <c r="I39" s="317"/>
      <c r="J39" s="317"/>
      <c r="K39" s="44"/>
      <c r="L39" s="2"/>
      <c r="M39" s="14"/>
      <c r="N39" s="14"/>
      <c r="P39" s="35" t="s">
        <v>2498</v>
      </c>
      <c r="Q39" s="25"/>
      <c r="S39" s="25"/>
    </row>
    <row r="40" spans="1:19" s="35" customFormat="1" x14ac:dyDescent="0.2">
      <c r="A40" s="546">
        <v>36</v>
      </c>
      <c r="B40" s="343" t="s">
        <v>505</v>
      </c>
      <c r="C40" s="338" t="s">
        <v>68</v>
      </c>
      <c r="D40" s="388">
        <v>3464.09</v>
      </c>
      <c r="E40" s="419"/>
      <c r="F40" s="389">
        <v>2779.84</v>
      </c>
      <c r="G40" s="419"/>
      <c r="H40" s="334"/>
      <c r="I40" s="318"/>
      <c r="J40" s="318"/>
      <c r="K40" s="287">
        <v>3115.7599999999998</v>
      </c>
      <c r="L40" s="2">
        <f>2255*1.16</f>
        <v>2615.7999999999997</v>
      </c>
      <c r="M40" s="45"/>
      <c r="P40" s="35" t="s">
        <v>2496</v>
      </c>
      <c r="Q40" s="25"/>
      <c r="S40" s="25"/>
    </row>
    <row r="41" spans="1:19" s="35" customFormat="1" x14ac:dyDescent="0.2">
      <c r="A41" s="546">
        <v>37</v>
      </c>
      <c r="B41" s="343" t="s">
        <v>237</v>
      </c>
      <c r="C41" s="338" t="s">
        <v>9</v>
      </c>
      <c r="D41" s="339">
        <v>3464.09</v>
      </c>
      <c r="E41" s="417"/>
      <c r="F41" s="340">
        <f>136797.64/50</f>
        <v>2735.9528000000005</v>
      </c>
      <c r="G41" s="417"/>
      <c r="H41" s="317"/>
      <c r="I41" s="317"/>
      <c r="J41" s="317"/>
      <c r="K41" s="287">
        <v>3135.4799999999996</v>
      </c>
      <c r="L41" s="2"/>
      <c r="M41" s="45"/>
      <c r="P41" s="35" t="s">
        <v>2496</v>
      </c>
      <c r="Q41" s="25"/>
      <c r="S41" s="25"/>
    </row>
    <row r="42" spans="1:19" s="35" customFormat="1" x14ac:dyDescent="0.2">
      <c r="A42" s="546">
        <v>38</v>
      </c>
      <c r="B42" s="343" t="s">
        <v>423</v>
      </c>
      <c r="C42" s="338" t="s">
        <v>9</v>
      </c>
      <c r="D42" s="339">
        <v>5261.1799999999994</v>
      </c>
      <c r="E42" s="416"/>
      <c r="F42" s="339">
        <v>5261.1799999999994</v>
      </c>
      <c r="G42" s="416"/>
      <c r="H42" s="317"/>
      <c r="I42" s="317"/>
      <c r="J42" s="317"/>
      <c r="K42" s="287">
        <v>5261.1799999999994</v>
      </c>
      <c r="L42" s="2">
        <f>2842*1.16</f>
        <v>3296.72</v>
      </c>
      <c r="M42" s="45"/>
      <c r="P42" s="35" t="s">
        <v>2496</v>
      </c>
      <c r="Q42" s="25"/>
      <c r="S42" s="25"/>
    </row>
    <row r="43" spans="1:19" s="35" customFormat="1" x14ac:dyDescent="0.2">
      <c r="A43" s="546">
        <v>39</v>
      </c>
      <c r="B43" s="343" t="s">
        <v>424</v>
      </c>
      <c r="C43" s="338" t="s">
        <v>9</v>
      </c>
      <c r="D43" s="339">
        <v>4605.3</v>
      </c>
      <c r="E43" s="417"/>
      <c r="F43" s="340">
        <v>4605.3</v>
      </c>
      <c r="G43" s="417"/>
      <c r="H43" s="317"/>
      <c r="I43" s="317"/>
      <c r="J43" s="317"/>
      <c r="K43" s="287">
        <v>3648.4319999999993</v>
      </c>
      <c r="L43" s="2">
        <v>2691.2</v>
      </c>
      <c r="M43" s="45"/>
      <c r="P43" s="35" t="s">
        <v>2496</v>
      </c>
      <c r="Q43" s="25"/>
      <c r="S43" s="25"/>
    </row>
    <row r="44" spans="1:19" x14ac:dyDescent="0.2">
      <c r="A44" s="546">
        <v>40</v>
      </c>
      <c r="B44" s="343" t="s">
        <v>518</v>
      </c>
      <c r="C44" s="338" t="s">
        <v>22</v>
      </c>
      <c r="D44" s="551">
        <v>5474</v>
      </c>
      <c r="E44" s="421"/>
      <c r="F44" s="390">
        <v>4835.5650000000005</v>
      </c>
      <c r="G44" s="421"/>
      <c r="H44" s="319"/>
      <c r="I44" s="319"/>
      <c r="J44" s="319"/>
      <c r="K44" s="288">
        <v>3841.9199999999996</v>
      </c>
      <c r="L44" s="46">
        <v>2016</v>
      </c>
      <c r="M44" s="45"/>
      <c r="P44" s="35" t="s">
        <v>2496</v>
      </c>
    </row>
    <row r="45" spans="1:19" x14ac:dyDescent="0.2">
      <c r="A45" s="546">
        <v>41</v>
      </c>
      <c r="B45" s="343" t="s">
        <v>422</v>
      </c>
      <c r="C45" s="338" t="s">
        <v>22</v>
      </c>
      <c r="D45" s="551">
        <v>3648</v>
      </c>
      <c r="E45" s="418"/>
      <c r="F45" s="387">
        <v>2582</v>
      </c>
      <c r="G45" s="845">
        <v>3391.5</v>
      </c>
      <c r="H45" s="846"/>
      <c r="I45" s="847"/>
      <c r="J45" s="318"/>
      <c r="K45" s="287">
        <v>3841.92</v>
      </c>
      <c r="L45" s="2"/>
      <c r="P45" s="35" t="s">
        <v>2501</v>
      </c>
    </row>
    <row r="46" spans="1:19" x14ac:dyDescent="0.2">
      <c r="A46" s="546">
        <v>42</v>
      </c>
      <c r="B46" s="343" t="s">
        <v>25</v>
      </c>
      <c r="C46" s="338" t="s">
        <v>22</v>
      </c>
      <c r="D46" s="551">
        <v>3751</v>
      </c>
      <c r="E46" s="421"/>
      <c r="F46" s="390">
        <v>3249</v>
      </c>
      <c r="G46" s="421"/>
      <c r="H46" s="319"/>
      <c r="I46" s="319"/>
      <c r="J46" s="319"/>
      <c r="K46" s="287">
        <v>3406.98</v>
      </c>
      <c r="L46" s="46">
        <v>2016</v>
      </c>
      <c r="M46" s="45"/>
      <c r="P46" s="35" t="s">
        <v>2501</v>
      </c>
    </row>
    <row r="47" spans="1:19" x14ac:dyDescent="0.2">
      <c r="A47" s="546">
        <v>43</v>
      </c>
      <c r="B47" s="343" t="s">
        <v>259</v>
      </c>
      <c r="C47" s="338" t="s">
        <v>47</v>
      </c>
      <c r="D47" s="551">
        <f>6545/6</f>
        <v>1090.8333333333333</v>
      </c>
      <c r="E47" s="418"/>
      <c r="F47" s="387">
        <v>652.52</v>
      </c>
      <c r="G47" s="418"/>
      <c r="H47" s="318"/>
      <c r="I47" s="318"/>
      <c r="J47" s="318"/>
      <c r="K47" s="287">
        <v>888.75</v>
      </c>
      <c r="L47" s="46">
        <v>2016</v>
      </c>
      <c r="M47" s="45"/>
      <c r="P47" s="35" t="s">
        <v>2496</v>
      </c>
    </row>
    <row r="48" spans="1:19" x14ac:dyDescent="0.2">
      <c r="A48" s="546">
        <v>44</v>
      </c>
      <c r="B48" s="343" t="s">
        <v>462</v>
      </c>
      <c r="C48" s="338" t="s">
        <v>22</v>
      </c>
      <c r="D48" s="551">
        <v>4380.84</v>
      </c>
      <c r="E48" s="418"/>
      <c r="F48" s="387">
        <v>2582</v>
      </c>
      <c r="G48" s="418"/>
      <c r="H48" s="318"/>
      <c r="I48" s="318"/>
      <c r="J48" s="318"/>
      <c r="K48" s="287">
        <v>3555.01</v>
      </c>
      <c r="L48" s="2"/>
      <c r="M48" s="45"/>
      <c r="P48" s="35" t="s">
        <v>2496</v>
      </c>
    </row>
    <row r="49" spans="1:19" s="35" customFormat="1" x14ac:dyDescent="0.2">
      <c r="A49" s="546">
        <v>45</v>
      </c>
      <c r="B49" s="343" t="s">
        <v>239</v>
      </c>
      <c r="C49" s="338" t="s">
        <v>47</v>
      </c>
      <c r="D49" s="551">
        <f>9894.85/6</f>
        <v>1649.1416666666667</v>
      </c>
      <c r="E49" s="418"/>
      <c r="F49" s="387">
        <v>1436</v>
      </c>
      <c r="G49" s="418"/>
      <c r="H49" s="318"/>
      <c r="I49" s="318"/>
      <c r="J49" s="318"/>
      <c r="K49" s="289">
        <v>1907.9099999999999</v>
      </c>
      <c r="L49" s="46">
        <v>2016</v>
      </c>
      <c r="M49" s="45"/>
      <c r="P49" s="35" t="s">
        <v>2496</v>
      </c>
      <c r="Q49" s="25"/>
      <c r="S49" s="25"/>
    </row>
    <row r="50" spans="1:19" s="35" customFormat="1" x14ac:dyDescent="0.2">
      <c r="A50" s="546">
        <v>46</v>
      </c>
      <c r="B50" s="343" t="s">
        <v>239</v>
      </c>
      <c r="C50" s="338" t="s">
        <v>22</v>
      </c>
      <c r="D50" s="551">
        <v>2944.9</v>
      </c>
      <c r="E50" s="418"/>
      <c r="F50" s="387">
        <v>2582</v>
      </c>
      <c r="G50" s="418"/>
      <c r="H50" s="318"/>
      <c r="I50" s="318"/>
      <c r="J50" s="318"/>
      <c r="K50" s="289">
        <v>3406.9821428571422</v>
      </c>
      <c r="L50" s="46">
        <v>2016</v>
      </c>
      <c r="M50" s="45"/>
      <c r="P50" s="35" t="s">
        <v>2496</v>
      </c>
      <c r="Q50" s="25"/>
      <c r="S50" s="25"/>
    </row>
    <row r="51" spans="1:19" s="35" customFormat="1" x14ac:dyDescent="0.2">
      <c r="A51" s="546">
        <v>47</v>
      </c>
      <c r="B51" s="343" t="s">
        <v>240</v>
      </c>
      <c r="C51" s="338" t="s">
        <v>47</v>
      </c>
      <c r="D51" s="551">
        <f>17731/6</f>
        <v>2955.1666666666665</v>
      </c>
      <c r="E51" s="421"/>
      <c r="F51" s="390">
        <v>3227.0420000000004</v>
      </c>
      <c r="G51" s="421"/>
      <c r="H51" s="319"/>
      <c r="I51" s="319"/>
      <c r="J51" s="319"/>
      <c r="K51" s="289">
        <v>3330.7466666666664</v>
      </c>
      <c r="L51" s="46">
        <v>2016</v>
      </c>
      <c r="M51" s="45"/>
      <c r="P51" s="35" t="s">
        <v>2498</v>
      </c>
      <c r="Q51" s="25"/>
      <c r="S51" s="25"/>
    </row>
    <row r="52" spans="1:19" s="35" customFormat="1" x14ac:dyDescent="0.2">
      <c r="A52" s="546">
        <v>48</v>
      </c>
      <c r="B52" s="343" t="s">
        <v>240</v>
      </c>
      <c r="C52" s="338" t="s">
        <v>22</v>
      </c>
      <c r="D52" s="551">
        <v>2973</v>
      </c>
      <c r="E52" s="418"/>
      <c r="F52" s="387">
        <v>2955.17</v>
      </c>
      <c r="G52" s="418"/>
      <c r="H52" s="318"/>
      <c r="I52" s="318"/>
      <c r="J52" s="318"/>
      <c r="K52" s="289">
        <v>3330.7466666666664</v>
      </c>
      <c r="L52" s="46"/>
      <c r="M52" s="45"/>
      <c r="P52" s="35" t="s">
        <v>2496</v>
      </c>
      <c r="Q52" s="25"/>
      <c r="S52" s="25"/>
    </row>
    <row r="53" spans="1:19" s="34" customFormat="1" x14ac:dyDescent="0.2">
      <c r="A53" s="546">
        <v>49</v>
      </c>
      <c r="B53" s="343" t="s">
        <v>241</v>
      </c>
      <c r="C53" s="338" t="s">
        <v>47</v>
      </c>
      <c r="D53" s="551">
        <f>27560.4/6</f>
        <v>4593.4000000000005</v>
      </c>
      <c r="E53" s="418"/>
      <c r="F53" s="387">
        <v>4593.3999999999996</v>
      </c>
      <c r="G53" s="418"/>
      <c r="H53" s="318"/>
      <c r="I53" s="318"/>
      <c r="J53" s="318"/>
      <c r="K53" s="289">
        <v>5229.6666666666661</v>
      </c>
      <c r="L53" s="46">
        <v>2016</v>
      </c>
      <c r="M53" s="45"/>
      <c r="N53" s="35"/>
      <c r="O53" s="35"/>
      <c r="P53" s="35" t="s">
        <v>2496</v>
      </c>
      <c r="Q53" s="25"/>
      <c r="S53" s="25"/>
    </row>
    <row r="54" spans="1:19" s="34" customFormat="1" x14ac:dyDescent="0.2">
      <c r="A54" s="546">
        <v>50</v>
      </c>
      <c r="B54" s="343" t="s">
        <v>241</v>
      </c>
      <c r="C54" s="338" t="s">
        <v>22</v>
      </c>
      <c r="D54" s="551">
        <v>3408.98</v>
      </c>
      <c r="E54" s="418"/>
      <c r="F54" s="387">
        <f>F53/1.552</f>
        <v>2959.6649484536078</v>
      </c>
      <c r="G54" s="418"/>
      <c r="H54" s="318"/>
      <c r="I54" s="318"/>
      <c r="J54" s="318"/>
      <c r="K54" s="287">
        <v>3352.3504273504268</v>
      </c>
      <c r="L54" s="46"/>
      <c r="M54" s="45"/>
      <c r="N54" s="35"/>
      <c r="O54" s="35"/>
      <c r="P54" s="35" t="s">
        <v>2498</v>
      </c>
      <c r="Q54" s="25"/>
      <c r="S54" s="25"/>
    </row>
    <row r="55" spans="1:19" s="34" customFormat="1" x14ac:dyDescent="0.2">
      <c r="A55" s="546">
        <v>51</v>
      </c>
      <c r="B55" s="343" t="s">
        <v>242</v>
      </c>
      <c r="C55" s="338" t="s">
        <v>47</v>
      </c>
      <c r="D55" s="551">
        <f>39369.96/6</f>
        <v>6561.66</v>
      </c>
      <c r="E55" s="418"/>
      <c r="F55" s="387">
        <v>6561.66</v>
      </c>
      <c r="G55" s="418"/>
      <c r="H55" s="318"/>
      <c r="I55" s="318"/>
      <c r="J55" s="318"/>
      <c r="K55" s="289">
        <v>7509.5499999999993</v>
      </c>
      <c r="L55" s="46">
        <v>2016</v>
      </c>
      <c r="M55" s="45"/>
      <c r="N55" s="35"/>
      <c r="O55" s="35"/>
      <c r="P55" s="35" t="s">
        <v>2496</v>
      </c>
      <c r="Q55" s="25"/>
      <c r="S55" s="25"/>
    </row>
    <row r="56" spans="1:19" s="34" customFormat="1" x14ac:dyDescent="0.2">
      <c r="A56" s="546">
        <v>52</v>
      </c>
      <c r="B56" s="343" t="s">
        <v>242</v>
      </c>
      <c r="C56" s="338" t="s">
        <v>22</v>
      </c>
      <c r="D56" s="551">
        <v>3391.54</v>
      </c>
      <c r="E56" s="418"/>
      <c r="F56" s="387">
        <f>F55/2.235</f>
        <v>2935.8657718120808</v>
      </c>
      <c r="G56" s="418"/>
      <c r="H56" s="318"/>
      <c r="I56" s="318"/>
      <c r="J56" s="318"/>
      <c r="K56" s="287">
        <v>3330.770833333333</v>
      </c>
      <c r="L56" s="2"/>
      <c r="M56" s="45"/>
      <c r="N56" s="35"/>
      <c r="O56" s="35"/>
      <c r="P56" s="35" t="s">
        <v>2498</v>
      </c>
      <c r="Q56" s="25"/>
      <c r="S56" s="25"/>
    </row>
    <row r="57" spans="1:19" s="34" customFormat="1" x14ac:dyDescent="0.2">
      <c r="A57" s="546">
        <v>53</v>
      </c>
      <c r="B57" s="343" t="s">
        <v>260</v>
      </c>
      <c r="C57" s="338" t="s">
        <v>22</v>
      </c>
      <c r="D57" s="551">
        <v>3737.71</v>
      </c>
      <c r="E57" s="418"/>
      <c r="F57" s="387">
        <f>6997.2/2.235</f>
        <v>3130.7382550335569</v>
      </c>
      <c r="G57" s="418"/>
      <c r="H57" s="318"/>
      <c r="I57" s="318"/>
      <c r="J57" s="318"/>
      <c r="K57" s="287">
        <v>3330.770833333333</v>
      </c>
      <c r="L57" s="2"/>
      <c r="M57" s="45"/>
      <c r="N57" s="35"/>
      <c r="O57" s="35"/>
      <c r="P57" s="35" t="s">
        <v>2496</v>
      </c>
      <c r="Q57" s="25"/>
      <c r="S57" s="25"/>
    </row>
    <row r="58" spans="1:19" s="34" customFormat="1" x14ac:dyDescent="0.2">
      <c r="A58" s="546">
        <v>54</v>
      </c>
      <c r="B58" s="343" t="s">
        <v>351</v>
      </c>
      <c r="C58" s="338" t="s">
        <v>22</v>
      </c>
      <c r="D58" s="551">
        <v>3537.03</v>
      </c>
      <c r="E58" s="418"/>
      <c r="F58" s="387">
        <f>10250.66/3.973</f>
        <v>2580.080543669771</v>
      </c>
      <c r="G58" s="418"/>
      <c r="H58" s="318"/>
      <c r="I58" s="318"/>
      <c r="J58" s="318"/>
      <c r="K58" s="287">
        <v>3391.3484087102174</v>
      </c>
      <c r="L58" s="46">
        <v>2016</v>
      </c>
      <c r="M58" s="45"/>
      <c r="N58" s="35"/>
      <c r="O58" s="35"/>
      <c r="P58" s="35" t="s">
        <v>2496</v>
      </c>
      <c r="Q58" s="25"/>
      <c r="S58" s="25"/>
    </row>
    <row r="59" spans="1:19" s="35" customFormat="1" x14ac:dyDescent="0.2">
      <c r="A59" s="546">
        <v>55</v>
      </c>
      <c r="B59" s="343" t="s">
        <v>487</v>
      </c>
      <c r="C59" s="338" t="s">
        <v>64</v>
      </c>
      <c r="D59" s="551">
        <f>132894.44/6</f>
        <v>22149.073333333334</v>
      </c>
      <c r="E59" s="419"/>
      <c r="F59" s="389">
        <f>118894.09/6</f>
        <v>19815.681666666667</v>
      </c>
      <c r="G59" s="419"/>
      <c r="H59" s="318"/>
      <c r="I59" s="318"/>
      <c r="J59" s="318"/>
      <c r="K59" s="287">
        <v>22028.206666666665</v>
      </c>
      <c r="L59" s="2">
        <v>107563</v>
      </c>
      <c r="M59" s="45"/>
      <c r="P59" s="35" t="s">
        <v>2496</v>
      </c>
      <c r="Q59" s="25"/>
      <c r="S59" s="25"/>
    </row>
    <row r="60" spans="1:19" s="35" customFormat="1" x14ac:dyDescent="0.2">
      <c r="A60" s="546">
        <v>56</v>
      </c>
      <c r="B60" s="343" t="s">
        <v>488</v>
      </c>
      <c r="C60" s="338" t="s">
        <v>64</v>
      </c>
      <c r="D60" s="551">
        <f>106029/6</f>
        <v>17671.5</v>
      </c>
      <c r="E60" s="419"/>
      <c r="F60" s="389">
        <f>97633.55/6</f>
        <v>16272.258333333333</v>
      </c>
      <c r="G60" s="419"/>
      <c r="H60" s="318"/>
      <c r="I60" s="318"/>
      <c r="J60" s="318"/>
      <c r="K60" s="47"/>
      <c r="L60" s="2">
        <v>71519</v>
      </c>
      <c r="P60" s="35" t="s">
        <v>2496</v>
      </c>
      <c r="Q60" s="25"/>
      <c r="S60" s="25"/>
    </row>
    <row r="61" spans="1:19" s="35" customFormat="1" x14ac:dyDescent="0.2">
      <c r="A61" s="546">
        <v>57</v>
      </c>
      <c r="B61" s="343" t="s">
        <v>489</v>
      </c>
      <c r="C61" s="338" t="s">
        <v>64</v>
      </c>
      <c r="D61" s="551">
        <f>62773.69/6</f>
        <v>10462.281666666668</v>
      </c>
      <c r="E61" s="419"/>
      <c r="F61" s="389">
        <f>48033.16/6</f>
        <v>8005.5266666666676</v>
      </c>
      <c r="G61" s="419"/>
      <c r="H61" s="335"/>
      <c r="I61" s="318"/>
      <c r="J61" s="318"/>
      <c r="K61" s="38"/>
      <c r="L61" s="2">
        <v>36610</v>
      </c>
      <c r="P61" s="35" t="s">
        <v>2496</v>
      </c>
      <c r="Q61" s="25"/>
      <c r="S61" s="25"/>
    </row>
    <row r="62" spans="1:19" x14ac:dyDescent="0.2">
      <c r="A62" s="546">
        <v>58</v>
      </c>
      <c r="B62" s="343" t="s">
        <v>275</v>
      </c>
      <c r="C62" s="338" t="s">
        <v>12</v>
      </c>
      <c r="D62" s="551">
        <f>40797.96/6</f>
        <v>6799.66</v>
      </c>
      <c r="E62" s="417"/>
      <c r="F62" s="340">
        <f>35694.05/6</f>
        <v>5949.0083333333341</v>
      </c>
      <c r="G62" s="417"/>
      <c r="H62" s="317"/>
      <c r="I62" s="317"/>
      <c r="J62" s="317"/>
      <c r="K62" s="47"/>
      <c r="L62" s="2">
        <f>31130.4*1.16</f>
        <v>36111.263999999996</v>
      </c>
      <c r="P62" s="35" t="s">
        <v>2496</v>
      </c>
    </row>
    <row r="63" spans="1:19" x14ac:dyDescent="0.2">
      <c r="A63" s="546">
        <v>59</v>
      </c>
      <c r="B63" s="343" t="s">
        <v>490</v>
      </c>
      <c r="C63" s="338" t="s">
        <v>78</v>
      </c>
      <c r="D63" s="551">
        <v>5295.5</v>
      </c>
      <c r="E63" s="419"/>
      <c r="F63" s="389">
        <v>4879</v>
      </c>
      <c r="G63" s="419"/>
      <c r="H63" s="334"/>
      <c r="I63" s="318"/>
      <c r="J63" s="318"/>
      <c r="K63" s="38"/>
      <c r="L63" s="2"/>
      <c r="M63" s="29"/>
      <c r="P63" s="35" t="s">
        <v>2496</v>
      </c>
    </row>
    <row r="64" spans="1:19" x14ac:dyDescent="0.2">
      <c r="A64" s="546">
        <v>60</v>
      </c>
      <c r="B64" s="343" t="s">
        <v>39</v>
      </c>
      <c r="C64" s="338" t="s">
        <v>16</v>
      </c>
      <c r="D64" s="551">
        <v>26622.68</v>
      </c>
      <c r="E64" s="417"/>
      <c r="F64" s="340">
        <v>26622.68</v>
      </c>
      <c r="G64" s="417"/>
      <c r="H64" s="336"/>
      <c r="I64" s="320"/>
      <c r="J64" s="320"/>
      <c r="K64" s="47"/>
      <c r="L64" s="2"/>
      <c r="P64" s="35" t="s">
        <v>2535</v>
      </c>
    </row>
    <row r="65" spans="1:19" x14ac:dyDescent="0.2">
      <c r="A65" s="546">
        <v>61</v>
      </c>
      <c r="B65" s="343" t="s">
        <v>88</v>
      </c>
      <c r="C65" s="338" t="s">
        <v>16</v>
      </c>
      <c r="D65" s="551">
        <v>3660.44</v>
      </c>
      <c r="E65" s="422"/>
      <c r="F65" s="374">
        <v>2998</v>
      </c>
      <c r="G65" s="422"/>
      <c r="H65" s="318"/>
      <c r="I65" s="318"/>
      <c r="J65" s="318"/>
      <c r="K65" s="48"/>
      <c r="L65" s="37"/>
      <c r="P65" s="35" t="s">
        <v>2496</v>
      </c>
    </row>
    <row r="66" spans="1:19" s="35" customFormat="1" x14ac:dyDescent="0.2">
      <c r="A66" s="546">
        <v>62</v>
      </c>
      <c r="B66" s="343" t="s">
        <v>61</v>
      </c>
      <c r="C66" s="338" t="s">
        <v>16</v>
      </c>
      <c r="D66" s="551">
        <v>21323.61</v>
      </c>
      <c r="E66" s="422"/>
      <c r="F66" s="374">
        <v>17463</v>
      </c>
      <c r="G66" s="422"/>
      <c r="H66" s="318"/>
      <c r="I66" s="318"/>
      <c r="J66" s="318"/>
      <c r="K66" s="48"/>
      <c r="L66" s="37"/>
      <c r="M66" s="25"/>
      <c r="P66" s="35" t="s">
        <v>2496</v>
      </c>
      <c r="Q66" s="25"/>
      <c r="S66" s="25"/>
    </row>
    <row r="67" spans="1:19" s="35" customFormat="1" x14ac:dyDescent="0.2">
      <c r="A67" s="546">
        <v>63</v>
      </c>
      <c r="B67" s="343" t="s">
        <v>31</v>
      </c>
      <c r="C67" s="338" t="s">
        <v>12</v>
      </c>
      <c r="D67" s="551">
        <v>23460.85</v>
      </c>
      <c r="E67" s="422"/>
      <c r="F67" s="374">
        <v>19372.830000000002</v>
      </c>
      <c r="G67" s="422"/>
      <c r="H67" s="318"/>
      <c r="I67" s="318"/>
      <c r="J67" s="318"/>
      <c r="K67" s="147"/>
      <c r="L67" s="49"/>
      <c r="M67" s="25"/>
      <c r="P67" s="35" t="s">
        <v>2496</v>
      </c>
      <c r="Q67" s="25"/>
      <c r="S67" s="25"/>
    </row>
    <row r="68" spans="1:19" s="35" customFormat="1" x14ac:dyDescent="0.2">
      <c r="A68" s="546">
        <v>64</v>
      </c>
      <c r="B68" s="343" t="s">
        <v>463</v>
      </c>
      <c r="C68" s="338" t="s">
        <v>16</v>
      </c>
      <c r="D68" s="551">
        <v>13552</v>
      </c>
      <c r="E68" s="422"/>
      <c r="F68" s="374">
        <v>12320</v>
      </c>
      <c r="G68" s="422"/>
      <c r="H68" s="318"/>
      <c r="I68" s="318"/>
      <c r="J68" s="318"/>
      <c r="K68" s="147"/>
      <c r="L68" s="37"/>
      <c r="M68" s="149" t="s">
        <v>2192</v>
      </c>
      <c r="N68" s="149" t="s">
        <v>2193</v>
      </c>
      <c r="O68" s="149" t="s">
        <v>2194</v>
      </c>
      <c r="P68" s="149" t="s">
        <v>2195</v>
      </c>
      <c r="Q68" s="25"/>
      <c r="S68" s="25"/>
    </row>
    <row r="69" spans="1:19" s="35" customFormat="1" x14ac:dyDescent="0.2">
      <c r="A69" s="546">
        <v>65</v>
      </c>
      <c r="B69" s="343" t="s">
        <v>32</v>
      </c>
      <c r="C69" s="338" t="s">
        <v>16</v>
      </c>
      <c r="D69" s="551">
        <v>13727.84</v>
      </c>
      <c r="E69" s="422"/>
      <c r="F69" s="374">
        <v>11243</v>
      </c>
      <c r="G69" s="422"/>
      <c r="H69" s="318"/>
      <c r="I69" s="318"/>
      <c r="J69" s="318"/>
      <c r="K69" s="147"/>
      <c r="L69" s="37"/>
      <c r="M69" s="149">
        <v>2900322</v>
      </c>
      <c r="N69" s="149">
        <v>2</v>
      </c>
      <c r="O69" s="150">
        <v>60933</v>
      </c>
      <c r="P69" s="150">
        <v>70682</v>
      </c>
      <c r="Q69" s="25"/>
      <c r="S69" s="25"/>
    </row>
    <row r="70" spans="1:19" s="35" customFormat="1" x14ac:dyDescent="0.2">
      <c r="A70" s="546">
        <v>66</v>
      </c>
      <c r="B70" s="343" t="s">
        <v>33</v>
      </c>
      <c r="C70" s="338" t="s">
        <v>16</v>
      </c>
      <c r="D70" s="551">
        <v>7109.06</v>
      </c>
      <c r="E70" s="422"/>
      <c r="F70" s="374">
        <v>5823</v>
      </c>
      <c r="G70" s="422"/>
      <c r="H70" s="318"/>
      <c r="I70" s="318"/>
      <c r="J70" s="318"/>
      <c r="K70" s="147"/>
      <c r="L70" s="37"/>
      <c r="M70" s="149">
        <v>2900325</v>
      </c>
      <c r="N70" s="149">
        <v>3</v>
      </c>
      <c r="O70" s="150">
        <v>91028</v>
      </c>
      <c r="P70" s="150">
        <v>105592</v>
      </c>
      <c r="Q70" s="25"/>
      <c r="S70" s="25"/>
    </row>
    <row r="71" spans="1:19" s="35" customFormat="1" x14ac:dyDescent="0.2">
      <c r="A71" s="546">
        <v>67</v>
      </c>
      <c r="B71" s="343" t="s">
        <v>156</v>
      </c>
      <c r="C71" s="338" t="s">
        <v>12</v>
      </c>
      <c r="D71" s="551">
        <f>100961.98/6</f>
        <v>16826.996666666666</v>
      </c>
      <c r="E71" s="422"/>
      <c r="F71" s="374">
        <v>14034.33</v>
      </c>
      <c r="G71" s="422"/>
      <c r="H71" s="318"/>
      <c r="I71" s="318"/>
      <c r="J71" s="318"/>
      <c r="K71" s="147"/>
      <c r="L71" s="49"/>
      <c r="M71" s="149">
        <v>2900329</v>
      </c>
      <c r="N71" s="149">
        <v>4</v>
      </c>
      <c r="O71" s="150">
        <v>126856</v>
      </c>
      <c r="P71" s="150">
        <v>147153</v>
      </c>
      <c r="Q71" s="148">
        <f>P71/6</f>
        <v>24525.5</v>
      </c>
      <c r="S71" s="25"/>
    </row>
    <row r="72" spans="1:19" s="35" customFormat="1" x14ac:dyDescent="0.2">
      <c r="A72" s="546">
        <v>68</v>
      </c>
      <c r="B72" s="343" t="s">
        <v>491</v>
      </c>
      <c r="C72" s="338" t="s">
        <v>16</v>
      </c>
      <c r="D72" s="551">
        <v>94253.95</v>
      </c>
      <c r="E72" s="422"/>
      <c r="F72" s="374">
        <v>77194</v>
      </c>
      <c r="G72" s="422"/>
      <c r="H72" s="318"/>
      <c r="I72" s="318"/>
      <c r="J72" s="318"/>
      <c r="K72" s="147"/>
      <c r="L72" s="37"/>
      <c r="M72" s="149">
        <v>2900334</v>
      </c>
      <c r="N72" s="149">
        <v>6</v>
      </c>
      <c r="O72" s="150">
        <v>268629</v>
      </c>
      <c r="P72" s="150">
        <v>311610</v>
      </c>
      <c r="Q72" s="25"/>
      <c r="S72" s="25"/>
    </row>
    <row r="73" spans="1:19" s="35" customFormat="1" x14ac:dyDescent="0.2">
      <c r="A73" s="546">
        <v>69</v>
      </c>
      <c r="B73" s="343" t="s">
        <v>492</v>
      </c>
      <c r="C73" s="338" t="s">
        <v>16</v>
      </c>
      <c r="D73" s="551">
        <v>45447.29</v>
      </c>
      <c r="E73" s="422"/>
      <c r="F73" s="374">
        <v>37221</v>
      </c>
      <c r="G73" s="422"/>
      <c r="H73" s="318"/>
      <c r="I73" s="318"/>
      <c r="J73" s="318"/>
      <c r="K73" s="147"/>
      <c r="L73" s="37"/>
      <c r="M73" s="25"/>
      <c r="P73" s="35" t="s">
        <v>2496</v>
      </c>
      <c r="Q73" s="25"/>
      <c r="S73" s="25"/>
    </row>
    <row r="74" spans="1:19" s="35" customFormat="1" x14ac:dyDescent="0.2">
      <c r="A74" s="546">
        <v>70</v>
      </c>
      <c r="B74" s="343" t="s">
        <v>28</v>
      </c>
      <c r="C74" s="338" t="s">
        <v>12</v>
      </c>
      <c r="D74" s="551">
        <f>66954.16/6</f>
        <v>11159.026666666667</v>
      </c>
      <c r="E74" s="422"/>
      <c r="F74" s="374">
        <v>9306.83</v>
      </c>
      <c r="G74" s="422"/>
      <c r="H74" s="318"/>
      <c r="I74" s="318"/>
      <c r="J74" s="318"/>
      <c r="K74" s="147"/>
      <c r="L74" s="49"/>
      <c r="M74" s="25"/>
      <c r="P74" s="35" t="s">
        <v>2496</v>
      </c>
      <c r="Q74" s="25"/>
      <c r="S74" s="25"/>
    </row>
    <row r="75" spans="1:19" s="35" customFormat="1" x14ac:dyDescent="0.2">
      <c r="A75" s="546">
        <v>71</v>
      </c>
      <c r="B75" s="343" t="s">
        <v>29</v>
      </c>
      <c r="C75" s="338" t="s">
        <v>16</v>
      </c>
      <c r="D75" s="551">
        <v>7013.86</v>
      </c>
      <c r="E75" s="422"/>
      <c r="F75" s="374">
        <v>5744</v>
      </c>
      <c r="G75" s="422"/>
      <c r="H75" s="318"/>
      <c r="I75" s="318"/>
      <c r="J75" s="318"/>
      <c r="K75" s="48"/>
      <c r="L75" s="37"/>
      <c r="M75" s="25"/>
      <c r="P75" s="35" t="s">
        <v>2496</v>
      </c>
      <c r="Q75" s="25"/>
      <c r="S75" s="25"/>
    </row>
    <row r="76" spans="1:19" s="35" customFormat="1" x14ac:dyDescent="0.2">
      <c r="A76" s="546">
        <v>72</v>
      </c>
      <c r="B76" s="343" t="s">
        <v>30</v>
      </c>
      <c r="C76" s="338" t="s">
        <v>16</v>
      </c>
      <c r="D76" s="551">
        <v>2465.6799999999998</v>
      </c>
      <c r="E76" s="422"/>
      <c r="F76" s="374">
        <v>2019</v>
      </c>
      <c r="G76" s="422"/>
      <c r="H76" s="318"/>
      <c r="I76" s="318"/>
      <c r="J76" s="318"/>
      <c r="K76" s="147"/>
      <c r="L76" s="37"/>
      <c r="M76" s="25"/>
      <c r="P76" s="35" t="s">
        <v>2496</v>
      </c>
      <c r="Q76" s="25"/>
      <c r="S76" s="25"/>
    </row>
    <row r="77" spans="1:19" s="35" customFormat="1" x14ac:dyDescent="0.2">
      <c r="A77" s="546">
        <v>73</v>
      </c>
      <c r="B77" s="343" t="s">
        <v>27</v>
      </c>
      <c r="C77" s="338" t="s">
        <v>16</v>
      </c>
      <c r="D77" s="551">
        <v>3297</v>
      </c>
      <c r="E77" s="422"/>
      <c r="F77" s="374">
        <v>3088</v>
      </c>
      <c r="G77" s="422"/>
      <c r="H77" s="318"/>
      <c r="I77" s="318"/>
      <c r="J77" s="318"/>
      <c r="K77" s="147"/>
      <c r="L77" s="37"/>
      <c r="M77" s="25"/>
      <c r="P77" s="35" t="s">
        <v>2496</v>
      </c>
      <c r="Q77" s="25"/>
      <c r="S77" s="25"/>
    </row>
    <row r="78" spans="1:19" s="35" customFormat="1" x14ac:dyDescent="0.2">
      <c r="A78" s="546">
        <v>74</v>
      </c>
      <c r="B78" s="343" t="s">
        <v>89</v>
      </c>
      <c r="C78" s="338" t="s">
        <v>12</v>
      </c>
      <c r="D78" s="551">
        <f>43869.35/6</f>
        <v>7311.5583333333334</v>
      </c>
      <c r="E78" s="422"/>
      <c r="F78" s="374">
        <v>6098</v>
      </c>
      <c r="G78" s="422"/>
      <c r="H78" s="318"/>
      <c r="I78" s="318"/>
      <c r="J78" s="318"/>
      <c r="K78" s="147"/>
      <c r="L78" s="49"/>
      <c r="M78" s="25"/>
      <c r="P78" s="35" t="s">
        <v>2496</v>
      </c>
      <c r="Q78" s="25"/>
      <c r="S78" s="25"/>
    </row>
    <row r="79" spans="1:19" s="34" customFormat="1" x14ac:dyDescent="0.2">
      <c r="A79" s="546">
        <v>75</v>
      </c>
      <c r="B79" s="343" t="s">
        <v>94</v>
      </c>
      <c r="C79" s="338" t="s">
        <v>16</v>
      </c>
      <c r="D79" s="551">
        <v>3559.29</v>
      </c>
      <c r="E79" s="422"/>
      <c r="F79" s="374">
        <v>2916</v>
      </c>
      <c r="G79" s="422"/>
      <c r="H79" s="318"/>
      <c r="I79" s="318"/>
      <c r="J79" s="318"/>
      <c r="K79" s="48"/>
      <c r="L79" s="37"/>
      <c r="M79" s="25"/>
      <c r="N79" s="35"/>
      <c r="O79" s="35"/>
      <c r="P79" s="35" t="s">
        <v>2496</v>
      </c>
      <c r="Q79" s="25"/>
      <c r="S79" s="25"/>
    </row>
    <row r="80" spans="1:19" s="34" customFormat="1" x14ac:dyDescent="0.2">
      <c r="A80" s="546">
        <v>76</v>
      </c>
      <c r="B80" s="343" t="s">
        <v>347</v>
      </c>
      <c r="C80" s="338" t="s">
        <v>16</v>
      </c>
      <c r="D80" s="551">
        <v>2153.9</v>
      </c>
      <c r="E80" s="422"/>
      <c r="F80" s="374">
        <v>1765</v>
      </c>
      <c r="G80" s="422"/>
      <c r="H80" s="318"/>
      <c r="I80" s="318"/>
      <c r="J80" s="318"/>
      <c r="K80" s="48"/>
      <c r="L80" s="37"/>
      <c r="M80" s="25"/>
      <c r="N80" s="35"/>
      <c r="O80" s="35"/>
      <c r="P80" s="35" t="s">
        <v>2496</v>
      </c>
      <c r="Q80" s="25"/>
      <c r="S80" s="25"/>
    </row>
    <row r="81" spans="1:19" s="34" customFormat="1" x14ac:dyDescent="0.2">
      <c r="A81" s="546">
        <v>77</v>
      </c>
      <c r="B81" s="343" t="s">
        <v>348</v>
      </c>
      <c r="C81" s="338" t="s">
        <v>16</v>
      </c>
      <c r="D81" s="551">
        <v>2608.48</v>
      </c>
      <c r="E81" s="422"/>
      <c r="F81" s="374">
        <v>2611</v>
      </c>
      <c r="G81" s="422"/>
      <c r="H81" s="318"/>
      <c r="I81" s="318"/>
      <c r="J81" s="318"/>
      <c r="K81" s="147"/>
      <c r="L81" s="37"/>
      <c r="M81" s="145" t="s">
        <v>2190</v>
      </c>
      <c r="N81" s="35"/>
      <c r="O81" s="35"/>
      <c r="P81" s="35" t="s">
        <v>2496</v>
      </c>
      <c r="Q81" s="25"/>
      <c r="S81" s="25"/>
    </row>
    <row r="82" spans="1:19" s="34" customFormat="1" x14ac:dyDescent="0.2">
      <c r="A82" s="546">
        <v>78</v>
      </c>
      <c r="B82" s="343" t="s">
        <v>349</v>
      </c>
      <c r="C82" s="338" t="s">
        <v>12</v>
      </c>
      <c r="D82" s="551">
        <f>54003.39/6</f>
        <v>9000.5650000000005</v>
      </c>
      <c r="E82" s="422"/>
      <c r="F82" s="374">
        <v>7506.67</v>
      </c>
      <c r="G82" s="422"/>
      <c r="H82" s="318"/>
      <c r="I82" s="318"/>
      <c r="J82" s="318"/>
      <c r="K82" s="147"/>
      <c r="L82" s="49"/>
      <c r="M82" s="25" t="s">
        <v>2177</v>
      </c>
      <c r="N82" s="35">
        <f>101347/6</f>
        <v>16891.166666666668</v>
      </c>
      <c r="O82" s="35"/>
      <c r="P82" s="35" t="s">
        <v>2496</v>
      </c>
      <c r="Q82" s="26" t="s">
        <v>2196</v>
      </c>
      <c r="S82" s="25"/>
    </row>
    <row r="83" spans="1:19" s="34" customFormat="1" x14ac:dyDescent="0.2">
      <c r="A83" s="546">
        <v>79</v>
      </c>
      <c r="B83" s="343" t="s">
        <v>95</v>
      </c>
      <c r="C83" s="338" t="s">
        <v>16</v>
      </c>
      <c r="D83" s="551">
        <v>7081.69</v>
      </c>
      <c r="E83" s="422"/>
      <c r="F83" s="374">
        <v>6714</v>
      </c>
      <c r="G83" s="422"/>
      <c r="H83" s="318"/>
      <c r="I83" s="318"/>
      <c r="J83" s="318"/>
      <c r="K83" s="147"/>
      <c r="L83" s="37"/>
      <c r="M83" s="25" t="s">
        <v>2178</v>
      </c>
      <c r="N83" s="35"/>
      <c r="O83" s="35"/>
      <c r="P83" s="35" t="s">
        <v>2496</v>
      </c>
      <c r="Q83" s="26" t="s">
        <v>2197</v>
      </c>
      <c r="S83" s="25"/>
    </row>
    <row r="84" spans="1:19" s="34" customFormat="1" x14ac:dyDescent="0.2">
      <c r="A84" s="546">
        <v>80</v>
      </c>
      <c r="B84" s="343" t="s">
        <v>96</v>
      </c>
      <c r="C84" s="338" t="s">
        <v>12</v>
      </c>
      <c r="D84" s="551">
        <f>100005.22/6</f>
        <v>16667.536666666667</v>
      </c>
      <c r="E84" s="422"/>
      <c r="F84" s="374">
        <v>13901.17</v>
      </c>
      <c r="G84" s="422"/>
      <c r="H84" s="318"/>
      <c r="I84" s="318"/>
      <c r="J84" s="318"/>
      <c r="K84" s="147"/>
      <c r="L84" s="49"/>
      <c r="M84" s="25" t="s">
        <v>2179</v>
      </c>
      <c r="N84" s="35"/>
      <c r="O84" s="35"/>
      <c r="P84" s="35" t="s">
        <v>2496</v>
      </c>
      <c r="Q84" s="26" t="s">
        <v>2198</v>
      </c>
      <c r="S84" s="25"/>
    </row>
    <row r="85" spans="1:19" s="34" customFormat="1" x14ac:dyDescent="0.2">
      <c r="A85" s="546">
        <v>81</v>
      </c>
      <c r="B85" s="343" t="s">
        <v>155</v>
      </c>
      <c r="C85" s="338" t="s">
        <v>16</v>
      </c>
      <c r="D85" s="551">
        <v>7865.9</v>
      </c>
      <c r="E85" s="422"/>
      <c r="F85" s="374">
        <v>6443</v>
      </c>
      <c r="G85" s="422"/>
      <c r="H85" s="318"/>
      <c r="I85" s="318"/>
      <c r="J85" s="318"/>
      <c r="K85" s="147"/>
      <c r="L85" s="37"/>
      <c r="M85" s="25" t="s">
        <v>2180</v>
      </c>
      <c r="N85" s="35"/>
      <c r="O85" s="35"/>
      <c r="P85" s="35" t="s">
        <v>2496</v>
      </c>
      <c r="Q85" s="26" t="s">
        <v>2199</v>
      </c>
      <c r="S85" s="25"/>
    </row>
    <row r="86" spans="1:19" s="34" customFormat="1" x14ac:dyDescent="0.2">
      <c r="A86" s="546">
        <v>82</v>
      </c>
      <c r="B86" s="343" t="s">
        <v>90</v>
      </c>
      <c r="C86" s="338" t="s">
        <v>12</v>
      </c>
      <c r="D86" s="551">
        <f>58551.57/6</f>
        <v>9758.5949999999993</v>
      </c>
      <c r="E86" s="422"/>
      <c r="F86" s="374">
        <v>8138.83</v>
      </c>
      <c r="G86" s="422"/>
      <c r="H86" s="318"/>
      <c r="I86" s="318"/>
      <c r="J86" s="318"/>
      <c r="K86" s="147"/>
      <c r="L86" s="37"/>
      <c r="M86" s="25" t="s">
        <v>2181</v>
      </c>
      <c r="N86" s="35"/>
      <c r="O86" s="35"/>
      <c r="P86" s="35" t="s">
        <v>2496</v>
      </c>
      <c r="Q86" s="26" t="s">
        <v>2200</v>
      </c>
      <c r="S86" s="25"/>
    </row>
    <row r="87" spans="1:19" x14ac:dyDescent="0.2">
      <c r="A87" s="546">
        <v>83</v>
      </c>
      <c r="B87" s="343" t="s">
        <v>516</v>
      </c>
      <c r="C87" s="338" t="s">
        <v>12</v>
      </c>
      <c r="D87" s="551">
        <f>295134.28/6</f>
        <v>49189.046666666669</v>
      </c>
      <c r="E87" s="422"/>
      <c r="F87" s="374">
        <v>41025</v>
      </c>
      <c r="G87" s="422"/>
      <c r="H87" s="318"/>
      <c r="I87" s="318"/>
      <c r="J87" s="318"/>
      <c r="K87" s="147"/>
      <c r="L87" s="49"/>
      <c r="M87" s="25" t="s">
        <v>2182</v>
      </c>
      <c r="P87" s="35" t="s">
        <v>2496</v>
      </c>
      <c r="Q87" s="26" t="s">
        <v>2201</v>
      </c>
    </row>
    <row r="88" spans="1:19" x14ac:dyDescent="0.2">
      <c r="A88" s="546">
        <v>84</v>
      </c>
      <c r="B88" s="343" t="s">
        <v>493</v>
      </c>
      <c r="C88" s="338" t="s">
        <v>16</v>
      </c>
      <c r="D88" s="551">
        <v>50378.65</v>
      </c>
      <c r="E88" s="422"/>
      <c r="F88" s="374">
        <v>41261</v>
      </c>
      <c r="G88" s="422"/>
      <c r="H88" s="318"/>
      <c r="I88" s="318"/>
      <c r="J88" s="318"/>
      <c r="K88" s="147"/>
      <c r="L88" s="37"/>
      <c r="M88" s="25" t="s">
        <v>2183</v>
      </c>
      <c r="P88" s="35" t="s">
        <v>2496</v>
      </c>
    </row>
    <row r="89" spans="1:19" x14ac:dyDescent="0.2">
      <c r="A89" s="546">
        <v>85</v>
      </c>
      <c r="B89" s="343" t="s">
        <v>87</v>
      </c>
      <c r="C89" s="338" t="s">
        <v>16</v>
      </c>
      <c r="D89" s="551">
        <v>31163.72</v>
      </c>
      <c r="E89" s="422"/>
      <c r="F89" s="374">
        <v>25523</v>
      </c>
      <c r="G89" s="422"/>
      <c r="H89" s="318"/>
      <c r="I89" s="318"/>
      <c r="J89" s="318"/>
      <c r="K89" s="147"/>
      <c r="L89" s="37"/>
      <c r="M89" s="25" t="s">
        <v>2184</v>
      </c>
      <c r="P89" s="35" t="s">
        <v>2496</v>
      </c>
    </row>
    <row r="90" spans="1:19" x14ac:dyDescent="0.2">
      <c r="A90" s="546">
        <v>86</v>
      </c>
      <c r="B90" s="343" t="s">
        <v>2397</v>
      </c>
      <c r="C90" s="338" t="s">
        <v>16</v>
      </c>
      <c r="D90" s="551">
        <v>20790.490000000002</v>
      </c>
      <c r="E90" s="422"/>
      <c r="F90" s="374">
        <v>17028</v>
      </c>
      <c r="G90" s="422"/>
      <c r="H90" s="318"/>
      <c r="I90" s="318"/>
      <c r="J90" s="318"/>
      <c r="K90" s="147"/>
      <c r="L90" s="37"/>
      <c r="P90" s="35" t="s">
        <v>2496</v>
      </c>
    </row>
    <row r="91" spans="1:19" x14ac:dyDescent="0.2">
      <c r="A91" s="546">
        <v>87</v>
      </c>
      <c r="B91" s="343" t="s">
        <v>517</v>
      </c>
      <c r="C91" s="338" t="s">
        <v>12</v>
      </c>
      <c r="D91" s="551">
        <f>190872.43/6</f>
        <v>31812.071666666667</v>
      </c>
      <c r="E91" s="422"/>
      <c r="F91" s="374">
        <v>26532</v>
      </c>
      <c r="G91" s="422"/>
      <c r="H91" s="318"/>
      <c r="I91" s="318"/>
      <c r="J91" s="318"/>
      <c r="K91" s="147"/>
      <c r="L91" s="37"/>
      <c r="M91" s="25" t="s">
        <v>2185</v>
      </c>
      <c r="P91" s="35" t="s">
        <v>2496</v>
      </c>
    </row>
    <row r="92" spans="1:19" x14ac:dyDescent="0.2">
      <c r="A92" s="546">
        <v>88</v>
      </c>
      <c r="B92" s="343" t="s">
        <v>494</v>
      </c>
      <c r="C92" s="338" t="s">
        <v>12</v>
      </c>
      <c r="D92" s="551">
        <f>260671.88/6</f>
        <v>43445.313333333332</v>
      </c>
      <c r="E92" s="422"/>
      <c r="F92" s="374">
        <v>36234.5</v>
      </c>
      <c r="G92" s="422"/>
      <c r="H92" s="318"/>
      <c r="I92" s="318"/>
      <c r="J92" s="318"/>
      <c r="K92" s="147"/>
      <c r="L92" s="49"/>
      <c r="P92" s="35" t="s">
        <v>2496</v>
      </c>
    </row>
    <row r="93" spans="1:19" x14ac:dyDescent="0.2">
      <c r="A93" s="546">
        <v>89</v>
      </c>
      <c r="B93" s="343" t="s">
        <v>495</v>
      </c>
      <c r="C93" s="338" t="s">
        <v>12</v>
      </c>
      <c r="D93" s="551">
        <f>380725.03/6</f>
        <v>63454.171666666669</v>
      </c>
      <c r="E93" s="422"/>
      <c r="F93" s="374">
        <v>52920.83</v>
      </c>
      <c r="G93" s="422"/>
      <c r="H93" s="318"/>
      <c r="I93" s="318"/>
      <c r="J93" s="318"/>
      <c r="K93" s="147"/>
      <c r="L93" s="49"/>
      <c r="P93" s="35" t="s">
        <v>2496</v>
      </c>
    </row>
    <row r="94" spans="1:19" x14ac:dyDescent="0.2">
      <c r="A94" s="546">
        <v>90</v>
      </c>
      <c r="B94" s="343" t="s">
        <v>496</v>
      </c>
      <c r="C94" s="338" t="s">
        <v>12</v>
      </c>
      <c r="D94" s="551">
        <f>562916.41/6</f>
        <v>93819.401666666672</v>
      </c>
      <c r="E94" s="422"/>
      <c r="F94" s="374">
        <v>78248</v>
      </c>
      <c r="G94" s="422"/>
      <c r="H94" s="318"/>
      <c r="I94" s="318"/>
      <c r="J94" s="318"/>
      <c r="K94" s="147"/>
      <c r="L94" s="49"/>
      <c r="P94" s="35" t="s">
        <v>2496</v>
      </c>
    </row>
    <row r="95" spans="1:19" x14ac:dyDescent="0.2">
      <c r="A95" s="546">
        <v>91</v>
      </c>
      <c r="B95" s="343" t="s">
        <v>497</v>
      </c>
      <c r="C95" s="338" t="s">
        <v>12</v>
      </c>
      <c r="D95" s="551">
        <f>806605.8/6</f>
        <v>134434.30000000002</v>
      </c>
      <c r="E95" s="422"/>
      <c r="F95" s="374">
        <v>112122</v>
      </c>
      <c r="G95" s="422"/>
      <c r="H95" s="318"/>
      <c r="I95" s="318"/>
      <c r="J95" s="318"/>
      <c r="K95" s="147"/>
      <c r="L95" s="49"/>
      <c r="M95" s="145" t="s">
        <v>2186</v>
      </c>
      <c r="P95" s="35" t="s">
        <v>2496</v>
      </c>
    </row>
    <row r="96" spans="1:19" x14ac:dyDescent="0.2">
      <c r="A96" s="546">
        <v>92</v>
      </c>
      <c r="B96" s="343" t="s">
        <v>498</v>
      </c>
      <c r="C96" s="338" t="s">
        <v>12</v>
      </c>
      <c r="D96" s="551">
        <f>986565.93/6</f>
        <v>164427.655</v>
      </c>
      <c r="E96" s="422"/>
      <c r="F96" s="374" t="s">
        <v>2398</v>
      </c>
      <c r="G96" s="422"/>
      <c r="H96" s="318"/>
      <c r="I96" s="318"/>
      <c r="J96" s="318"/>
      <c r="K96" s="147"/>
      <c r="L96" s="49"/>
      <c r="M96" s="25" t="s">
        <v>2187</v>
      </c>
      <c r="P96" s="35" t="s">
        <v>2496</v>
      </c>
    </row>
    <row r="97" spans="1:19" x14ac:dyDescent="0.2">
      <c r="A97" s="546">
        <v>93</v>
      </c>
      <c r="B97" s="343" t="s">
        <v>499</v>
      </c>
      <c r="C97" s="338" t="s">
        <v>12</v>
      </c>
      <c r="D97" s="551">
        <f>1661115.05/6</f>
        <v>276852.50833333336</v>
      </c>
      <c r="E97" s="422"/>
      <c r="F97" s="374">
        <v>230902.83</v>
      </c>
      <c r="G97" s="422"/>
      <c r="H97" s="318"/>
      <c r="I97" s="318"/>
      <c r="J97" s="318"/>
      <c r="K97" s="147"/>
      <c r="L97" s="49"/>
      <c r="M97" s="25" t="s">
        <v>2188</v>
      </c>
      <c r="P97" s="35" t="s">
        <v>2496</v>
      </c>
    </row>
    <row r="98" spans="1:19" x14ac:dyDescent="0.2">
      <c r="A98" s="546">
        <v>94</v>
      </c>
      <c r="B98" s="343" t="s">
        <v>485</v>
      </c>
      <c r="C98" s="338" t="s">
        <v>12</v>
      </c>
      <c r="D98" s="551">
        <f>3818313.73/6.5</f>
        <v>587432.88153846154</v>
      </c>
      <c r="E98" s="422"/>
      <c r="F98" s="374">
        <v>449107.69</v>
      </c>
      <c r="G98" s="422"/>
      <c r="H98" s="318"/>
      <c r="I98" s="318"/>
      <c r="J98" s="318"/>
      <c r="K98" s="147"/>
      <c r="L98" s="49"/>
      <c r="M98" s="25" t="s">
        <v>2189</v>
      </c>
      <c r="P98" s="35" t="s">
        <v>2496</v>
      </c>
    </row>
    <row r="99" spans="1:19" x14ac:dyDescent="0.2">
      <c r="A99" s="546">
        <v>95</v>
      </c>
      <c r="B99" s="343" t="s">
        <v>500</v>
      </c>
      <c r="C99" s="338" t="s">
        <v>16</v>
      </c>
      <c r="D99" s="388">
        <v>114888</v>
      </c>
      <c r="E99" s="418"/>
      <c r="F99" s="387">
        <v>114888</v>
      </c>
      <c r="G99" s="418"/>
      <c r="H99" s="318"/>
      <c r="I99" s="318"/>
      <c r="J99" s="318"/>
      <c r="K99" s="48"/>
      <c r="L99" s="37"/>
      <c r="P99" s="35" t="s">
        <v>2496</v>
      </c>
    </row>
    <row r="100" spans="1:19" s="35" customFormat="1" x14ac:dyDescent="0.2">
      <c r="A100" s="546">
        <v>96</v>
      </c>
      <c r="B100" s="343" t="s">
        <v>2552</v>
      </c>
      <c r="C100" s="338" t="s">
        <v>16</v>
      </c>
      <c r="D100" s="339">
        <f>36116.5/(0.73*2.44)</f>
        <v>20276.498989445317</v>
      </c>
      <c r="E100" s="419"/>
      <c r="F100" s="389">
        <v>41983.199999999997</v>
      </c>
      <c r="G100" s="419"/>
      <c r="H100" s="334"/>
      <c r="I100" s="318"/>
      <c r="J100" s="318"/>
      <c r="K100" s="306" t="s">
        <v>2372</v>
      </c>
      <c r="L100" s="2">
        <v>58326</v>
      </c>
      <c r="P100" s="35" t="s">
        <v>2496</v>
      </c>
      <c r="Q100" s="25"/>
      <c r="S100" s="25"/>
    </row>
    <row r="101" spans="1:19" ht="18" customHeight="1" x14ac:dyDescent="0.2">
      <c r="A101" s="546">
        <v>97</v>
      </c>
      <c r="B101" s="343" t="s">
        <v>238</v>
      </c>
      <c r="C101" s="338" t="s">
        <v>16</v>
      </c>
      <c r="D101" s="551">
        <v>30406.880000000001</v>
      </c>
      <c r="E101" s="417"/>
      <c r="F101" s="340">
        <v>29501.29</v>
      </c>
      <c r="G101" s="417"/>
      <c r="H101" s="333"/>
      <c r="I101" s="320"/>
      <c r="J101" s="320"/>
      <c r="K101" s="2">
        <f>1/1.479</f>
        <v>0.67613252197430695</v>
      </c>
      <c r="L101" s="2"/>
      <c r="P101" s="35" t="s">
        <v>2496</v>
      </c>
    </row>
    <row r="102" spans="1:19" ht="18" customHeight="1" x14ac:dyDescent="0.2">
      <c r="A102" s="546">
        <v>98</v>
      </c>
      <c r="B102" s="343" t="s">
        <v>2371</v>
      </c>
      <c r="C102" s="338" t="s">
        <v>16</v>
      </c>
      <c r="D102" s="551">
        <v>20047.93</v>
      </c>
      <c r="E102" s="424"/>
      <c r="F102" s="342">
        <v>19668.32</v>
      </c>
      <c r="G102" s="424"/>
      <c r="H102" s="345"/>
      <c r="I102" s="320"/>
      <c r="J102" s="320"/>
      <c r="K102" s="2"/>
      <c r="L102" s="2"/>
      <c r="P102" s="35" t="s">
        <v>2496</v>
      </c>
    </row>
    <row r="103" spans="1:19" x14ac:dyDescent="0.2">
      <c r="A103" s="546">
        <v>99</v>
      </c>
      <c r="B103" s="343" t="s">
        <v>271</v>
      </c>
      <c r="C103" s="338" t="s">
        <v>16</v>
      </c>
      <c r="D103" s="339">
        <v>3080.91</v>
      </c>
      <c r="E103" s="417"/>
      <c r="F103" s="340">
        <v>3080.91</v>
      </c>
      <c r="G103" s="417"/>
      <c r="H103" s="333"/>
      <c r="I103" s="317"/>
      <c r="J103" s="317"/>
      <c r="K103" s="47"/>
      <c r="L103" s="2"/>
      <c r="P103" s="35" t="s">
        <v>2496</v>
      </c>
    </row>
    <row r="104" spans="1:19" x14ac:dyDescent="0.2">
      <c r="A104" s="546">
        <v>100</v>
      </c>
      <c r="B104" s="343" t="s">
        <v>2402</v>
      </c>
      <c r="C104" s="338" t="s">
        <v>2404</v>
      </c>
      <c r="D104" s="339">
        <v>70000</v>
      </c>
      <c r="E104" s="416"/>
      <c r="F104" s="339">
        <v>70000</v>
      </c>
      <c r="G104" s="416"/>
      <c r="H104" s="321"/>
      <c r="I104" s="321"/>
      <c r="J104" s="321"/>
      <c r="K104" s="47"/>
      <c r="L104" s="2"/>
      <c r="P104" s="35" t="s">
        <v>2496</v>
      </c>
    </row>
    <row r="105" spans="1:19" x14ac:dyDescent="0.2">
      <c r="A105" s="546">
        <v>101</v>
      </c>
      <c r="B105" s="343" t="s">
        <v>2452</v>
      </c>
      <c r="C105" s="338" t="s">
        <v>22</v>
      </c>
      <c r="D105" s="339">
        <f>45934/20</f>
        <v>2296.6999999999998</v>
      </c>
      <c r="E105" s="416"/>
      <c r="F105" s="339">
        <v>18326</v>
      </c>
      <c r="G105" s="416"/>
      <c r="H105" s="317"/>
      <c r="I105" s="317"/>
      <c r="J105" s="317"/>
      <c r="K105" s="2"/>
      <c r="L105" s="2">
        <v>67953</v>
      </c>
    </row>
    <row r="106" spans="1:19" x14ac:dyDescent="0.2">
      <c r="A106" s="546">
        <v>102</v>
      </c>
      <c r="B106" s="343" t="s">
        <v>426</v>
      </c>
      <c r="C106" s="338" t="s">
        <v>22</v>
      </c>
      <c r="D106" s="339">
        <f>78075.9/4.5</f>
        <v>17350.199999999997</v>
      </c>
      <c r="E106" s="416"/>
      <c r="F106" s="339">
        <f>+N106/4.5</f>
        <v>0</v>
      </c>
      <c r="G106" s="416"/>
      <c r="H106" s="317"/>
      <c r="I106" s="317"/>
      <c r="J106" s="317"/>
      <c r="K106" s="47"/>
      <c r="L106" s="2">
        <v>41478</v>
      </c>
      <c r="P106" s="35" t="s">
        <v>2496</v>
      </c>
    </row>
    <row r="107" spans="1:19" x14ac:dyDescent="0.2">
      <c r="A107" s="546">
        <v>103</v>
      </c>
      <c r="B107" s="343" t="s">
        <v>501</v>
      </c>
      <c r="C107" s="338" t="s">
        <v>22</v>
      </c>
      <c r="D107" s="339">
        <f>1947375.5/230</f>
        <v>8466.85</v>
      </c>
      <c r="E107" s="417"/>
      <c r="F107" s="340">
        <f>1537099.2/230</f>
        <v>6683.04</v>
      </c>
      <c r="G107" s="417"/>
      <c r="H107" s="317"/>
      <c r="I107" s="317"/>
      <c r="J107" s="317"/>
      <c r="K107" s="47"/>
      <c r="L107" s="2">
        <v>1439119</v>
      </c>
      <c r="P107" s="35" t="s">
        <v>2496</v>
      </c>
    </row>
    <row r="108" spans="1:19" x14ac:dyDescent="0.2">
      <c r="A108" s="546">
        <v>104</v>
      </c>
      <c r="B108" s="343" t="s">
        <v>502</v>
      </c>
      <c r="C108" s="338" t="s">
        <v>22</v>
      </c>
      <c r="D108" s="339">
        <f>84300/3</f>
        <v>28100</v>
      </c>
      <c r="E108" s="417"/>
      <c r="F108" s="340">
        <f>80700/3</f>
        <v>26900</v>
      </c>
      <c r="G108" s="417"/>
      <c r="H108" s="317"/>
      <c r="I108" s="317"/>
      <c r="J108" s="317"/>
      <c r="K108" s="47"/>
      <c r="L108" s="2">
        <v>67860</v>
      </c>
      <c r="P108" s="35" t="s">
        <v>2496</v>
      </c>
    </row>
    <row r="109" spans="1:19" x14ac:dyDescent="0.2">
      <c r="A109" s="546">
        <v>105</v>
      </c>
      <c r="B109" s="343" t="s">
        <v>2386</v>
      </c>
      <c r="C109" s="338" t="s">
        <v>97</v>
      </c>
      <c r="D109" s="339">
        <v>4873.05</v>
      </c>
      <c r="E109" s="417"/>
      <c r="F109" s="340">
        <f>841568/200</f>
        <v>4207.84</v>
      </c>
      <c r="G109" s="417"/>
      <c r="H109" s="333"/>
      <c r="I109" s="320"/>
      <c r="J109" s="320"/>
      <c r="K109" s="47"/>
      <c r="L109" s="2">
        <v>80063</v>
      </c>
      <c r="P109" s="35" t="s">
        <v>2496</v>
      </c>
    </row>
    <row r="110" spans="1:19" x14ac:dyDescent="0.2">
      <c r="A110" s="546">
        <v>106</v>
      </c>
      <c r="B110" s="343" t="s">
        <v>235</v>
      </c>
      <c r="C110" s="338" t="s">
        <v>97</v>
      </c>
      <c r="D110" s="339">
        <v>18421.2</v>
      </c>
      <c r="E110" s="417"/>
      <c r="F110" s="340">
        <f>249500.16/16</f>
        <v>15593.76</v>
      </c>
      <c r="G110" s="417"/>
      <c r="H110" s="320"/>
      <c r="I110" s="320"/>
      <c r="J110" s="320"/>
      <c r="K110" s="47"/>
      <c r="L110" s="2">
        <v>197426</v>
      </c>
      <c r="P110" s="35" t="s">
        <v>2496</v>
      </c>
    </row>
    <row r="111" spans="1:19" s="34" customFormat="1" x14ac:dyDescent="0.2">
      <c r="A111" s="546">
        <v>107</v>
      </c>
      <c r="B111" s="343" t="s">
        <v>154</v>
      </c>
      <c r="C111" s="338" t="s">
        <v>22</v>
      </c>
      <c r="D111" s="551">
        <v>15154.65</v>
      </c>
      <c r="E111" s="417"/>
      <c r="F111" s="340">
        <f>191185.4/20</f>
        <v>9559.27</v>
      </c>
      <c r="G111" s="417"/>
      <c r="H111" s="322"/>
      <c r="I111" s="322"/>
      <c r="J111" s="322"/>
      <c r="K111" s="51"/>
      <c r="L111" s="2">
        <v>139942</v>
      </c>
      <c r="M111" s="25"/>
      <c r="N111" s="35"/>
      <c r="O111" s="35"/>
      <c r="P111" s="35" t="s">
        <v>2496</v>
      </c>
      <c r="Q111" s="25"/>
      <c r="S111" s="25"/>
    </row>
    <row r="112" spans="1:19" s="34" customFormat="1" x14ac:dyDescent="0.2">
      <c r="A112" s="546">
        <v>108</v>
      </c>
      <c r="B112" s="343" t="s">
        <v>2422</v>
      </c>
      <c r="C112" s="338" t="s">
        <v>16</v>
      </c>
      <c r="D112" s="477">
        <f>118381.2</f>
        <v>118381.2</v>
      </c>
      <c r="E112" s="423"/>
      <c r="F112" s="341">
        <f>102973</f>
        <v>102973</v>
      </c>
      <c r="G112" s="423"/>
      <c r="H112" s="320"/>
      <c r="I112" s="320"/>
      <c r="J112" s="320"/>
      <c r="K112" s="47"/>
      <c r="L112" s="2">
        <v>112170</v>
      </c>
      <c r="M112" s="25"/>
      <c r="N112" s="35"/>
      <c r="O112" s="35"/>
      <c r="P112" s="35" t="s">
        <v>2496</v>
      </c>
      <c r="Q112" s="25"/>
      <c r="S112" s="25"/>
    </row>
    <row r="113" spans="1:19" s="34" customFormat="1" x14ac:dyDescent="0.2">
      <c r="A113" s="546">
        <v>109</v>
      </c>
      <c r="B113" s="473" t="s">
        <v>147</v>
      </c>
      <c r="C113" s="338" t="s">
        <v>22</v>
      </c>
      <c r="D113" s="477">
        <f>480664.8/16</f>
        <v>30041.55</v>
      </c>
      <c r="E113" s="417"/>
      <c r="F113" s="340">
        <f>381847.2/16</f>
        <v>23865.45</v>
      </c>
      <c r="G113" s="417"/>
      <c r="H113" s="320"/>
      <c r="I113" s="320"/>
      <c r="J113" s="320"/>
      <c r="K113" s="47"/>
      <c r="L113" s="2">
        <v>322944</v>
      </c>
      <c r="M113" s="25"/>
      <c r="N113" s="35"/>
      <c r="O113" s="35"/>
      <c r="P113" s="35" t="s">
        <v>2496</v>
      </c>
      <c r="Q113" s="25"/>
      <c r="S113" s="25"/>
    </row>
    <row r="114" spans="1:19" s="34" customFormat="1" x14ac:dyDescent="0.2">
      <c r="A114" s="546">
        <v>110</v>
      </c>
      <c r="B114" s="473" t="s">
        <v>363</v>
      </c>
      <c r="C114" s="338" t="s">
        <v>22</v>
      </c>
      <c r="D114" s="477">
        <f>+L114/10</f>
        <v>4400.1000000000004</v>
      </c>
      <c r="E114" s="423"/>
      <c r="F114" s="341">
        <f>+N114/10</f>
        <v>0</v>
      </c>
      <c r="G114" s="423"/>
      <c r="H114" s="320"/>
      <c r="I114" s="320"/>
      <c r="J114" s="320"/>
      <c r="K114" s="47"/>
      <c r="L114" s="2">
        <v>44001</v>
      </c>
      <c r="M114" s="25"/>
      <c r="N114" s="35"/>
      <c r="O114" s="35"/>
      <c r="P114" s="35" t="s">
        <v>2507</v>
      </c>
      <c r="Q114" s="25"/>
      <c r="S114" s="25"/>
    </row>
    <row r="115" spans="1:19" s="34" customFormat="1" x14ac:dyDescent="0.2">
      <c r="A115" s="546">
        <v>111</v>
      </c>
      <c r="B115" s="473" t="s">
        <v>364</v>
      </c>
      <c r="C115" s="338" t="s">
        <v>22</v>
      </c>
      <c r="D115" s="339">
        <f>50932/10</f>
        <v>5093.2</v>
      </c>
      <c r="E115" s="417"/>
      <c r="F115" s="340">
        <f>41864.2/10</f>
        <v>4186.42</v>
      </c>
      <c r="G115" s="417"/>
      <c r="H115" s="320"/>
      <c r="I115" s="320"/>
      <c r="J115" s="320"/>
      <c r="K115" s="47"/>
      <c r="L115" s="2">
        <v>37677</v>
      </c>
      <c r="M115" s="25"/>
      <c r="N115" s="35"/>
      <c r="O115" s="35"/>
      <c r="P115" s="35" t="s">
        <v>2496</v>
      </c>
      <c r="Q115" s="25"/>
      <c r="S115" s="25"/>
    </row>
    <row r="116" spans="1:19" s="34" customFormat="1" x14ac:dyDescent="0.2">
      <c r="A116" s="546">
        <v>112</v>
      </c>
      <c r="B116" s="473" t="s">
        <v>42</v>
      </c>
      <c r="C116" s="338" t="s">
        <v>22</v>
      </c>
      <c r="D116" s="339">
        <f>157437/20</f>
        <v>7871.85</v>
      </c>
      <c r="E116" s="416"/>
      <c r="F116" s="339">
        <v>5073</v>
      </c>
      <c r="G116" s="416"/>
      <c r="H116" s="317"/>
      <c r="I116" s="317"/>
      <c r="J116" s="317"/>
      <c r="K116" s="47"/>
      <c r="L116" s="2"/>
      <c r="M116" s="25"/>
      <c r="N116" s="35"/>
      <c r="O116" s="35"/>
      <c r="P116" s="35" t="s">
        <v>2496</v>
      </c>
      <c r="Q116" s="25"/>
      <c r="S116" s="25"/>
    </row>
    <row r="117" spans="1:19" s="34" customFormat="1" x14ac:dyDescent="0.2">
      <c r="A117" s="546">
        <v>113</v>
      </c>
      <c r="B117" s="473" t="s">
        <v>284</v>
      </c>
      <c r="C117" s="338" t="s">
        <v>12</v>
      </c>
      <c r="D117" s="339">
        <v>9678.27</v>
      </c>
      <c r="E117" s="416"/>
      <c r="F117" s="339">
        <v>1582</v>
      </c>
      <c r="G117" s="416"/>
      <c r="H117" s="317"/>
      <c r="I117" s="317"/>
      <c r="J117" s="317"/>
      <c r="K117" s="38" t="s">
        <v>503</v>
      </c>
      <c r="L117" s="41">
        <v>7070</v>
      </c>
      <c r="M117" s="50" t="e">
        <f>+#REF!/#REF!</f>
        <v>#REF!</v>
      </c>
      <c r="N117" s="35"/>
      <c r="O117" s="35"/>
      <c r="P117" s="35" t="s">
        <v>2496</v>
      </c>
      <c r="Q117" s="25"/>
      <c r="S117" s="25"/>
    </row>
    <row r="118" spans="1:19" s="34" customFormat="1" x14ac:dyDescent="0.2">
      <c r="A118" s="546">
        <v>114</v>
      </c>
      <c r="B118" s="343" t="s">
        <v>283</v>
      </c>
      <c r="C118" s="338" t="s">
        <v>77</v>
      </c>
      <c r="D118" s="339">
        <f>1.3*4688.6</f>
        <v>6095.18</v>
      </c>
      <c r="E118" s="417"/>
      <c r="F118" s="340">
        <f>1.3*4688.6</f>
        <v>6095.18</v>
      </c>
      <c r="G118" s="417"/>
      <c r="H118" s="333"/>
      <c r="I118" s="317"/>
      <c r="J118" s="317"/>
      <c r="K118" s="38"/>
      <c r="L118" s="37"/>
      <c r="M118" s="25"/>
      <c r="N118" s="35"/>
      <c r="O118" s="35"/>
      <c r="P118" s="35" t="s">
        <v>2496</v>
      </c>
      <c r="Q118" s="25"/>
      <c r="S118" s="25"/>
    </row>
    <row r="119" spans="1:19" s="34" customFormat="1" ht="25.5" x14ac:dyDescent="0.2">
      <c r="A119" s="546">
        <v>115</v>
      </c>
      <c r="B119" s="343" t="s">
        <v>460</v>
      </c>
      <c r="C119" s="338" t="s">
        <v>16</v>
      </c>
      <c r="D119" s="339">
        <v>30000</v>
      </c>
      <c r="E119" s="416"/>
      <c r="F119" s="339">
        <v>30000</v>
      </c>
      <c r="G119" s="416"/>
      <c r="H119" s="317"/>
      <c r="I119" s="317"/>
      <c r="J119" s="317"/>
      <c r="K119" s="38"/>
      <c r="L119" s="37"/>
      <c r="M119" s="25"/>
      <c r="N119" s="35"/>
      <c r="O119" s="35"/>
      <c r="P119" s="35" t="s">
        <v>2501</v>
      </c>
      <c r="Q119" s="25"/>
      <c r="S119" s="25"/>
    </row>
    <row r="120" spans="1:19" s="34" customFormat="1" x14ac:dyDescent="0.2">
      <c r="A120" s="546">
        <v>116</v>
      </c>
      <c r="B120" s="343" t="s">
        <v>457</v>
      </c>
      <c r="C120" s="338" t="s">
        <v>16</v>
      </c>
      <c r="D120" s="477">
        <v>29000</v>
      </c>
      <c r="E120" s="423"/>
      <c r="F120" s="341">
        <v>20303.48</v>
      </c>
      <c r="G120" s="423"/>
      <c r="H120" s="320"/>
      <c r="I120" s="320"/>
      <c r="J120" s="320"/>
      <c r="K120" s="38"/>
      <c r="L120" s="37"/>
      <c r="M120" s="25"/>
      <c r="N120" s="35"/>
      <c r="O120" s="35"/>
      <c r="P120" s="35" t="s">
        <v>2501</v>
      </c>
      <c r="Q120" s="25"/>
      <c r="S120" s="25"/>
    </row>
    <row r="121" spans="1:19" s="34" customFormat="1" x14ac:dyDescent="0.2">
      <c r="A121" s="546">
        <v>117</v>
      </c>
      <c r="B121" s="343" t="s">
        <v>458</v>
      </c>
      <c r="C121" s="338" t="s">
        <v>16</v>
      </c>
      <c r="D121" s="477">
        <v>19873.12</v>
      </c>
      <c r="E121" s="423"/>
      <c r="F121" s="341">
        <v>19873.12</v>
      </c>
      <c r="G121" s="423"/>
      <c r="H121" s="320"/>
      <c r="I121" s="320"/>
      <c r="J121" s="320"/>
      <c r="K121" s="38"/>
      <c r="L121" s="38"/>
      <c r="M121" s="25"/>
      <c r="N121" s="35"/>
      <c r="O121" s="35"/>
      <c r="P121" s="35" t="s">
        <v>2498</v>
      </c>
      <c r="Q121" s="25"/>
      <c r="S121" s="25"/>
    </row>
    <row r="122" spans="1:19" x14ac:dyDescent="0.2">
      <c r="A122" s="546">
        <v>118</v>
      </c>
      <c r="B122" s="473" t="s">
        <v>287</v>
      </c>
      <c r="C122" s="338" t="s">
        <v>16</v>
      </c>
      <c r="D122" s="339">
        <v>2100</v>
      </c>
      <c r="E122" s="416"/>
      <c r="F122" s="339">
        <v>2100</v>
      </c>
      <c r="G122" s="416"/>
      <c r="H122" s="317"/>
      <c r="I122" s="317"/>
      <c r="J122" s="317"/>
      <c r="K122" s="38"/>
      <c r="L122" s="37"/>
      <c r="P122" s="35" t="s">
        <v>2501</v>
      </c>
    </row>
    <row r="123" spans="1:19" x14ac:dyDescent="0.2">
      <c r="A123" s="546">
        <v>119</v>
      </c>
      <c r="B123" s="473" t="s">
        <v>286</v>
      </c>
      <c r="C123" s="338" t="s">
        <v>16</v>
      </c>
      <c r="D123" s="339">
        <v>3576.2</v>
      </c>
      <c r="E123" s="416"/>
      <c r="F123" s="339">
        <v>3100</v>
      </c>
      <c r="G123" s="416"/>
      <c r="H123" s="317"/>
      <c r="I123" s="317"/>
      <c r="J123" s="317"/>
      <c r="K123" s="38"/>
      <c r="L123" s="37"/>
      <c r="P123" s="35" t="s">
        <v>2496</v>
      </c>
    </row>
    <row r="124" spans="1:19" x14ac:dyDescent="0.2">
      <c r="A124" s="546">
        <v>120</v>
      </c>
      <c r="B124" s="473" t="s">
        <v>291</v>
      </c>
      <c r="C124" s="338" t="s">
        <v>16</v>
      </c>
      <c r="D124" s="339">
        <v>3100</v>
      </c>
      <c r="E124" s="416"/>
      <c r="F124" s="339">
        <v>3100</v>
      </c>
      <c r="G124" s="416"/>
      <c r="H124" s="317"/>
      <c r="I124" s="317"/>
      <c r="J124" s="317"/>
      <c r="K124" s="38"/>
      <c r="L124" s="37"/>
      <c r="P124" s="35" t="s">
        <v>2501</v>
      </c>
    </row>
    <row r="125" spans="1:19" x14ac:dyDescent="0.2">
      <c r="A125" s="546">
        <v>121</v>
      </c>
      <c r="B125" s="473" t="s">
        <v>365</v>
      </c>
      <c r="C125" s="338" t="s">
        <v>16</v>
      </c>
      <c r="D125" s="339">
        <v>6879</v>
      </c>
      <c r="E125" s="416"/>
      <c r="F125" s="339">
        <v>6879</v>
      </c>
      <c r="G125" s="416"/>
      <c r="H125" s="317"/>
      <c r="I125" s="317"/>
      <c r="J125" s="317"/>
      <c r="K125" s="38"/>
      <c r="L125" s="37"/>
      <c r="P125" s="35" t="s">
        <v>2504</v>
      </c>
    </row>
    <row r="126" spans="1:19" x14ac:dyDescent="0.2">
      <c r="A126" s="546">
        <v>122</v>
      </c>
      <c r="B126" s="473" t="s">
        <v>288</v>
      </c>
      <c r="C126" s="338" t="s">
        <v>289</v>
      </c>
      <c r="D126" s="339">
        <v>37000</v>
      </c>
      <c r="E126" s="416"/>
      <c r="F126" s="339">
        <v>37000</v>
      </c>
      <c r="G126" s="416"/>
      <c r="H126" s="317"/>
      <c r="I126" s="317"/>
      <c r="J126" s="317"/>
      <c r="K126" s="38"/>
      <c r="L126" s="37"/>
      <c r="P126" s="35" t="s">
        <v>2501</v>
      </c>
    </row>
    <row r="127" spans="1:19" x14ac:dyDescent="0.2">
      <c r="A127" s="546">
        <v>123</v>
      </c>
      <c r="B127" s="473" t="s">
        <v>456</v>
      </c>
      <c r="C127" s="338" t="s">
        <v>289</v>
      </c>
      <c r="D127" s="339">
        <v>140000</v>
      </c>
      <c r="E127" s="416"/>
      <c r="F127" s="339">
        <v>140000</v>
      </c>
      <c r="G127" s="416"/>
      <c r="H127" s="317"/>
      <c r="I127" s="317"/>
      <c r="J127" s="317"/>
      <c r="K127" s="38"/>
      <c r="L127" s="37"/>
      <c r="P127" s="35" t="s">
        <v>2501</v>
      </c>
    </row>
    <row r="128" spans="1:19" s="35" customFormat="1" x14ac:dyDescent="0.2">
      <c r="A128" s="546">
        <v>124</v>
      </c>
      <c r="B128" s="343" t="s">
        <v>290</v>
      </c>
      <c r="C128" s="338" t="s">
        <v>16</v>
      </c>
      <c r="D128" s="339">
        <v>8500</v>
      </c>
      <c r="E128" s="416"/>
      <c r="F128" s="339">
        <v>8500</v>
      </c>
      <c r="G128" s="416"/>
      <c r="H128" s="317"/>
      <c r="I128" s="317"/>
      <c r="J128" s="317"/>
      <c r="K128" s="38"/>
      <c r="L128" s="52"/>
      <c r="M128" s="25"/>
      <c r="P128" s="35" t="s">
        <v>2496</v>
      </c>
      <c r="Q128" s="25"/>
      <c r="S128" s="25"/>
    </row>
    <row r="129" spans="1:19" s="35" customFormat="1" x14ac:dyDescent="0.2">
      <c r="A129" s="546">
        <v>125</v>
      </c>
      <c r="B129" s="343" t="s">
        <v>453</v>
      </c>
      <c r="C129" s="338" t="s">
        <v>16</v>
      </c>
      <c r="D129" s="339">
        <v>18000</v>
      </c>
      <c r="E129" s="416"/>
      <c r="F129" s="339">
        <v>18000</v>
      </c>
      <c r="G129" s="416"/>
      <c r="H129" s="317"/>
      <c r="I129" s="317"/>
      <c r="J129" s="317"/>
      <c r="K129" s="38"/>
      <c r="L129" s="52"/>
      <c r="M129" s="25"/>
      <c r="P129" s="35" t="s">
        <v>2501</v>
      </c>
      <c r="Q129" s="25"/>
      <c r="S129" s="25"/>
    </row>
    <row r="130" spans="1:19" s="35" customFormat="1" x14ac:dyDescent="0.2">
      <c r="A130" s="546">
        <v>126</v>
      </c>
      <c r="B130" s="473" t="s">
        <v>454</v>
      </c>
      <c r="C130" s="338" t="s">
        <v>16</v>
      </c>
      <c r="D130" s="339">
        <v>50</v>
      </c>
      <c r="E130" s="416"/>
      <c r="F130" s="339">
        <v>50</v>
      </c>
      <c r="G130" s="416"/>
      <c r="H130" s="317"/>
      <c r="I130" s="317"/>
      <c r="J130" s="317"/>
      <c r="K130" s="38"/>
      <c r="L130" s="58"/>
      <c r="M130" s="25"/>
      <c r="P130" s="35" t="s">
        <v>2501</v>
      </c>
      <c r="Q130" s="25"/>
      <c r="S130" s="25"/>
    </row>
    <row r="131" spans="1:19" s="35" customFormat="1" x14ac:dyDescent="0.2">
      <c r="A131" s="546">
        <v>127</v>
      </c>
      <c r="B131" s="343" t="s">
        <v>455</v>
      </c>
      <c r="C131" s="338" t="s">
        <v>16</v>
      </c>
      <c r="D131" s="339">
        <v>70</v>
      </c>
      <c r="E131" s="416"/>
      <c r="F131" s="339">
        <v>70</v>
      </c>
      <c r="G131" s="416"/>
      <c r="H131" s="317"/>
      <c r="I131" s="317"/>
      <c r="J131" s="317"/>
      <c r="K131" s="38"/>
      <c r="L131" s="58"/>
      <c r="M131" s="25"/>
      <c r="P131" s="35" t="s">
        <v>2505</v>
      </c>
      <c r="Q131" s="25"/>
      <c r="S131" s="25"/>
    </row>
    <row r="132" spans="1:19" s="35" customFormat="1" x14ac:dyDescent="0.2">
      <c r="A132" s="546">
        <v>128</v>
      </c>
      <c r="B132" s="343" t="s">
        <v>292</v>
      </c>
      <c r="C132" s="338" t="s">
        <v>16</v>
      </c>
      <c r="D132" s="339">
        <v>20</v>
      </c>
      <c r="E132" s="416"/>
      <c r="F132" s="339">
        <v>20</v>
      </c>
      <c r="G132" s="416"/>
      <c r="H132" s="317"/>
      <c r="I132" s="317"/>
      <c r="J132" s="317"/>
      <c r="K132" s="38"/>
      <c r="L132" s="37"/>
      <c r="M132" s="25"/>
      <c r="P132" s="35" t="s">
        <v>2504</v>
      </c>
      <c r="Q132" s="25"/>
      <c r="S132" s="25"/>
    </row>
    <row r="133" spans="1:19" s="35" customFormat="1" x14ac:dyDescent="0.2">
      <c r="A133" s="546">
        <v>129</v>
      </c>
      <c r="B133" s="343" t="s">
        <v>293</v>
      </c>
      <c r="C133" s="338" t="s">
        <v>16</v>
      </c>
      <c r="D133" s="339">
        <v>20</v>
      </c>
      <c r="E133" s="416"/>
      <c r="F133" s="339">
        <v>20</v>
      </c>
      <c r="G133" s="416"/>
      <c r="H133" s="317"/>
      <c r="I133" s="317"/>
      <c r="J133" s="317"/>
      <c r="K133" s="38"/>
      <c r="L133" s="37"/>
      <c r="M133" s="25"/>
      <c r="P133" s="35" t="s">
        <v>2504</v>
      </c>
      <c r="Q133" s="25"/>
      <c r="S133" s="25"/>
    </row>
    <row r="134" spans="1:19" s="35" customFormat="1" x14ac:dyDescent="0.2">
      <c r="A134" s="546">
        <v>130</v>
      </c>
      <c r="B134" s="343" t="s">
        <v>294</v>
      </c>
      <c r="C134" s="338" t="s">
        <v>16</v>
      </c>
      <c r="D134" s="477">
        <v>74770.12</v>
      </c>
      <c r="E134" s="423"/>
      <c r="F134" s="341">
        <v>74770.12</v>
      </c>
      <c r="G134" s="423"/>
      <c r="H134" s="320"/>
      <c r="I134" s="320"/>
      <c r="J134" s="320"/>
      <c r="K134" s="38"/>
      <c r="L134" s="37"/>
      <c r="M134" s="25"/>
      <c r="P134" s="35" t="s">
        <v>2504</v>
      </c>
      <c r="Q134" s="25"/>
      <c r="S134" s="25"/>
    </row>
    <row r="135" spans="1:19" s="35" customFormat="1" x14ac:dyDescent="0.2">
      <c r="A135" s="546">
        <v>131</v>
      </c>
      <c r="B135" s="343" t="s">
        <v>295</v>
      </c>
      <c r="C135" s="338" t="s">
        <v>16</v>
      </c>
      <c r="D135" s="477">
        <v>56156.76</v>
      </c>
      <c r="E135" s="423"/>
      <c r="F135" s="341">
        <v>56156.76</v>
      </c>
      <c r="G135" s="423"/>
      <c r="H135" s="320"/>
      <c r="I135" s="320"/>
      <c r="J135" s="320"/>
      <c r="K135" s="38"/>
      <c r="L135" s="37"/>
      <c r="M135" s="25"/>
      <c r="P135" s="35" t="s">
        <v>2504</v>
      </c>
      <c r="Q135" s="25"/>
      <c r="S135" s="25"/>
    </row>
    <row r="136" spans="1:19" s="35" customFormat="1" x14ac:dyDescent="0.2">
      <c r="A136" s="546">
        <v>132</v>
      </c>
      <c r="B136" s="343" t="s">
        <v>2191</v>
      </c>
      <c r="C136" s="338" t="s">
        <v>68</v>
      </c>
      <c r="D136" s="339">
        <f>+L136*1.16</f>
        <v>5769.8399999999992</v>
      </c>
      <c r="E136" s="416"/>
      <c r="F136" s="339">
        <f>+N136*1.16</f>
        <v>0</v>
      </c>
      <c r="G136" s="416"/>
      <c r="H136" s="321"/>
      <c r="I136" s="321"/>
      <c r="J136" s="321"/>
      <c r="K136" s="38"/>
      <c r="L136" s="2">
        <v>4974</v>
      </c>
      <c r="M136" s="25"/>
      <c r="Q136" s="25"/>
      <c r="S136" s="25"/>
    </row>
    <row r="137" spans="1:19" s="35" customFormat="1" x14ac:dyDescent="0.2">
      <c r="A137" s="546">
        <v>133</v>
      </c>
      <c r="B137" s="343" t="s">
        <v>46</v>
      </c>
      <c r="C137" s="338" t="s">
        <v>22</v>
      </c>
      <c r="D137" s="388">
        <v>1392.3</v>
      </c>
      <c r="E137" s="418"/>
      <c r="F137" s="387">
        <v>1393</v>
      </c>
      <c r="G137" s="418"/>
      <c r="H137" s="318"/>
      <c r="I137" s="318"/>
      <c r="J137" s="318"/>
      <c r="K137" s="38"/>
      <c r="L137" s="2">
        <v>1357</v>
      </c>
      <c r="M137" s="25"/>
      <c r="P137" s="35" t="s">
        <v>2496</v>
      </c>
      <c r="Q137" s="25"/>
      <c r="S137" s="25"/>
    </row>
    <row r="138" spans="1:19" s="35" customFormat="1" x14ac:dyDescent="0.2">
      <c r="A138" s="546">
        <v>134</v>
      </c>
      <c r="B138" s="343" t="s">
        <v>523</v>
      </c>
      <c r="C138" s="338" t="s">
        <v>77</v>
      </c>
      <c r="D138" s="339">
        <v>23562</v>
      </c>
      <c r="E138" s="416"/>
      <c r="F138" s="339">
        <v>22039.582399999999</v>
      </c>
      <c r="G138" s="416"/>
      <c r="H138" s="317"/>
      <c r="I138" s="317"/>
      <c r="J138" s="317"/>
      <c r="K138" s="53">
        <v>2015</v>
      </c>
      <c r="L138" s="55"/>
      <c r="M138" s="25"/>
      <c r="P138" s="35" t="s">
        <v>2508</v>
      </c>
      <c r="Q138" s="25"/>
      <c r="S138" s="25"/>
    </row>
    <row r="139" spans="1:19" s="35" customFormat="1" x14ac:dyDescent="0.2">
      <c r="A139" s="546">
        <v>135</v>
      </c>
      <c r="B139" s="343" t="s">
        <v>2513</v>
      </c>
      <c r="C139" s="338" t="s">
        <v>77</v>
      </c>
      <c r="D139" s="339">
        <v>32392</v>
      </c>
      <c r="E139" s="416"/>
      <c r="F139" s="339">
        <v>52205.24319999999</v>
      </c>
      <c r="G139" s="416"/>
      <c r="H139" s="317"/>
      <c r="I139" s="317"/>
      <c r="J139" s="317"/>
      <c r="K139" s="53">
        <v>2015</v>
      </c>
      <c r="L139" s="55">
        <f>27900*1.1</f>
        <v>30690.000000000004</v>
      </c>
      <c r="M139" s="25"/>
      <c r="P139" s="35" t="s">
        <v>2507</v>
      </c>
      <c r="Q139" s="25"/>
      <c r="S139" s="25"/>
    </row>
    <row r="140" spans="1:19" s="35" customFormat="1" x14ac:dyDescent="0.2">
      <c r="A140" s="546">
        <v>136</v>
      </c>
      <c r="B140" s="473" t="s">
        <v>2448</v>
      </c>
      <c r="C140" s="338" t="s">
        <v>22</v>
      </c>
      <c r="D140" s="551">
        <f>41551.23/25</f>
        <v>1662.0492000000002</v>
      </c>
      <c r="E140" s="424"/>
      <c r="F140" s="342">
        <f>15683.01/10</f>
        <v>1568.3009999999999</v>
      </c>
      <c r="G140" s="424"/>
      <c r="H140" s="321"/>
      <c r="I140" s="321"/>
      <c r="J140" s="321"/>
      <c r="K140" s="38"/>
      <c r="L140" s="2">
        <v>15573</v>
      </c>
      <c r="M140" s="25"/>
      <c r="P140" s="35" t="s">
        <v>2508</v>
      </c>
      <c r="Q140" s="25"/>
      <c r="S140" s="25"/>
    </row>
    <row r="141" spans="1:19" s="35" customFormat="1" x14ac:dyDescent="0.2">
      <c r="A141" s="546">
        <v>137</v>
      </c>
      <c r="B141" s="343" t="s">
        <v>504</v>
      </c>
      <c r="C141" s="338" t="s">
        <v>22</v>
      </c>
      <c r="D141" s="551">
        <f>33677/25</f>
        <v>1347.08</v>
      </c>
      <c r="E141" s="416"/>
      <c r="F141" s="339">
        <f>+N141*1.16/25</f>
        <v>0</v>
      </c>
      <c r="G141" s="416"/>
      <c r="H141" s="321"/>
      <c r="I141" s="321"/>
      <c r="J141" s="321"/>
      <c r="K141" s="38"/>
      <c r="L141" s="2">
        <v>24231</v>
      </c>
      <c r="M141" s="25"/>
      <c r="P141" s="35" t="s">
        <v>2508</v>
      </c>
      <c r="Q141" s="25"/>
      <c r="S141" s="25"/>
    </row>
    <row r="142" spans="1:19" s="35" customFormat="1" x14ac:dyDescent="0.2">
      <c r="A142" s="546">
        <v>138</v>
      </c>
      <c r="B142" s="370" t="s">
        <v>522</v>
      </c>
      <c r="C142" s="338" t="s">
        <v>22</v>
      </c>
      <c r="D142" s="339">
        <f>37842/25</f>
        <v>1513.68</v>
      </c>
      <c r="E142" s="424"/>
      <c r="F142" s="342">
        <f>37842/25</f>
        <v>1513.68</v>
      </c>
      <c r="G142" s="424"/>
      <c r="H142" s="321"/>
      <c r="I142" s="321"/>
      <c r="J142" s="321"/>
      <c r="K142" s="38"/>
      <c r="L142" s="2"/>
      <c r="M142" s="25"/>
      <c r="P142" s="35" t="s">
        <v>2510</v>
      </c>
      <c r="Q142" s="25"/>
      <c r="S142" s="25"/>
    </row>
    <row r="143" spans="1:19" s="35" customFormat="1" x14ac:dyDescent="0.2">
      <c r="A143" s="546">
        <v>139</v>
      </c>
      <c r="B143" s="370" t="s">
        <v>2449</v>
      </c>
      <c r="C143" s="338" t="s">
        <v>22</v>
      </c>
      <c r="D143" s="339">
        <f>129493.42/10</f>
        <v>12949.342000000001</v>
      </c>
      <c r="E143" s="424"/>
      <c r="F143" s="342">
        <f>129493.42/10</f>
        <v>12949.342000000001</v>
      </c>
      <c r="G143" s="424"/>
      <c r="H143" s="346"/>
      <c r="I143" s="321"/>
      <c r="J143" s="321"/>
      <c r="K143" s="47"/>
      <c r="L143" s="2"/>
      <c r="M143" s="25"/>
      <c r="P143" s="35" t="s">
        <v>2508</v>
      </c>
      <c r="Q143" s="25"/>
      <c r="S143" s="25"/>
    </row>
    <row r="144" spans="1:19" x14ac:dyDescent="0.2">
      <c r="A144" s="546">
        <v>140</v>
      </c>
      <c r="B144" s="343" t="s">
        <v>102</v>
      </c>
      <c r="C144" s="338" t="s">
        <v>77</v>
      </c>
      <c r="D144" s="339">
        <v>17764.716666666667</v>
      </c>
      <c r="E144" s="416"/>
      <c r="F144" s="339">
        <v>32631</v>
      </c>
      <c r="G144" s="416"/>
      <c r="H144" s="321"/>
      <c r="I144" s="321"/>
      <c r="J144" s="321"/>
      <c r="K144" s="38"/>
      <c r="L144" s="55">
        <v>17980</v>
      </c>
      <c r="M144" s="14"/>
      <c r="N144" s="57"/>
      <c r="O144" s="57"/>
      <c r="P144" s="35" t="s">
        <v>2508</v>
      </c>
    </row>
    <row r="145" spans="1:19" x14ac:dyDescent="0.2">
      <c r="A145" s="546">
        <v>141</v>
      </c>
      <c r="B145" s="343" t="s">
        <v>2511</v>
      </c>
      <c r="C145" s="338" t="s">
        <v>77</v>
      </c>
      <c r="D145" s="339">
        <v>38671.43</v>
      </c>
      <c r="E145" s="416"/>
      <c r="F145" s="339">
        <v>32631</v>
      </c>
      <c r="G145" s="416"/>
      <c r="H145" s="321"/>
      <c r="I145" s="321"/>
      <c r="J145" s="321"/>
      <c r="K145" s="38"/>
      <c r="L145" s="55"/>
      <c r="M145" s="14"/>
      <c r="N145" s="57"/>
      <c r="O145" s="57"/>
      <c r="P145" s="35" t="s">
        <v>2508</v>
      </c>
    </row>
    <row r="146" spans="1:19" x14ac:dyDescent="0.2">
      <c r="A146" s="546">
        <v>142</v>
      </c>
      <c r="B146" s="343" t="s">
        <v>243</v>
      </c>
      <c r="C146" s="338" t="s">
        <v>77</v>
      </c>
      <c r="D146" s="339">
        <v>15649.69</v>
      </c>
      <c r="E146" s="416"/>
      <c r="F146" s="339">
        <f>+N146*1.16</f>
        <v>0</v>
      </c>
      <c r="G146" s="416"/>
      <c r="H146" s="321"/>
      <c r="I146" s="321"/>
      <c r="J146" s="321"/>
      <c r="K146" s="38"/>
      <c r="L146" s="55">
        <v>14300</v>
      </c>
      <c r="M146" s="14"/>
      <c r="N146" s="57"/>
      <c r="O146" s="57"/>
      <c r="P146" s="35" t="s">
        <v>2508</v>
      </c>
    </row>
    <row r="147" spans="1:19" x14ac:dyDescent="0.2">
      <c r="A147" s="546">
        <v>143</v>
      </c>
      <c r="B147" s="343" t="s">
        <v>2512</v>
      </c>
      <c r="C147" s="338" t="s">
        <v>77</v>
      </c>
      <c r="D147" s="339">
        <f>+L147*1.16</f>
        <v>36695.207999999999</v>
      </c>
      <c r="E147" s="416"/>
      <c r="F147" s="339">
        <f>+N147*1.16</f>
        <v>0</v>
      </c>
      <c r="G147" s="416"/>
      <c r="H147" s="321"/>
      <c r="I147" s="321"/>
      <c r="J147" s="321"/>
      <c r="K147" s="47"/>
      <c r="L147" s="55">
        <f>28758*1.1</f>
        <v>31633.800000000003</v>
      </c>
      <c r="P147" s="35" t="s">
        <v>2508</v>
      </c>
    </row>
    <row r="148" spans="1:19" x14ac:dyDescent="0.2">
      <c r="A148" s="546">
        <v>144</v>
      </c>
      <c r="B148" s="371" t="s">
        <v>285</v>
      </c>
      <c r="C148" s="338" t="s">
        <v>22</v>
      </c>
      <c r="D148" s="339">
        <f>24395/5</f>
        <v>4879</v>
      </c>
      <c r="E148" s="424"/>
      <c r="F148" s="342">
        <f>21003.5/5</f>
        <v>4200.7</v>
      </c>
      <c r="G148" s="424"/>
      <c r="H148" s="317"/>
      <c r="I148" s="317"/>
      <c r="J148" s="317"/>
      <c r="K148" s="47"/>
      <c r="L148" s="55"/>
      <c r="P148" s="35" t="s">
        <v>2508</v>
      </c>
    </row>
    <row r="149" spans="1:19" x14ac:dyDescent="0.2">
      <c r="A149" s="546">
        <v>145</v>
      </c>
      <c r="B149" s="343" t="s">
        <v>274</v>
      </c>
      <c r="C149" s="338" t="s">
        <v>22</v>
      </c>
      <c r="D149" s="339">
        <f>12060.65/5</f>
        <v>2412.13</v>
      </c>
      <c r="E149" s="424"/>
      <c r="F149" s="342">
        <f>12060.65/5</f>
        <v>2412.13</v>
      </c>
      <c r="G149" s="424"/>
      <c r="H149" s="317"/>
      <c r="I149" s="317"/>
      <c r="J149" s="317"/>
      <c r="K149" s="47"/>
      <c r="L149" s="55"/>
      <c r="P149" s="35" t="s">
        <v>2508</v>
      </c>
    </row>
    <row r="150" spans="1:19" x14ac:dyDescent="0.2">
      <c r="A150" s="546">
        <v>146</v>
      </c>
      <c r="B150" s="343" t="s">
        <v>236</v>
      </c>
      <c r="C150" s="338" t="s">
        <v>77</v>
      </c>
      <c r="D150" s="339">
        <v>46980</v>
      </c>
      <c r="E150" s="416"/>
      <c r="F150" s="339">
        <v>46980</v>
      </c>
      <c r="G150" s="416"/>
      <c r="H150" s="321"/>
      <c r="I150" s="321"/>
      <c r="J150" s="321"/>
      <c r="K150" s="47"/>
      <c r="L150" s="55"/>
      <c r="P150" s="35" t="s">
        <v>2507</v>
      </c>
    </row>
    <row r="151" spans="1:19" s="34" customFormat="1" x14ac:dyDescent="0.2">
      <c r="A151" s="546">
        <v>147</v>
      </c>
      <c r="B151" s="343" t="s">
        <v>140</v>
      </c>
      <c r="C151" s="338" t="s">
        <v>48</v>
      </c>
      <c r="D151" s="339">
        <v>1975.4</v>
      </c>
      <c r="E151" s="424"/>
      <c r="F151" s="342">
        <v>1975.4</v>
      </c>
      <c r="G151" s="424"/>
      <c r="H151" s="346"/>
      <c r="I151" s="321"/>
      <c r="J151" s="321"/>
      <c r="K151" s="38"/>
      <c r="L151" s="55"/>
      <c r="M151" s="25"/>
      <c r="N151" s="35"/>
      <c r="O151" s="35"/>
      <c r="P151" s="35" t="s">
        <v>2508</v>
      </c>
      <c r="Q151" s="25"/>
      <c r="S151" s="25"/>
    </row>
    <row r="152" spans="1:19" s="34" customFormat="1" x14ac:dyDescent="0.2">
      <c r="A152" s="546">
        <v>148</v>
      </c>
      <c r="B152" s="343" t="s">
        <v>413</v>
      </c>
      <c r="C152" s="338" t="s">
        <v>12</v>
      </c>
      <c r="D152" s="339">
        <f>41759.48/3</f>
        <v>13919.826666666668</v>
      </c>
      <c r="E152" s="424"/>
      <c r="F152" s="342">
        <f>34658.75/3</f>
        <v>11552.916666666666</v>
      </c>
      <c r="G152" s="424"/>
      <c r="H152" s="321"/>
      <c r="I152" s="321"/>
      <c r="J152" s="321"/>
      <c r="K152" s="38"/>
      <c r="L152" s="55"/>
      <c r="M152" s="25"/>
      <c r="N152" s="35"/>
      <c r="O152" s="35"/>
      <c r="P152" s="35" t="s">
        <v>2508</v>
      </c>
      <c r="Q152" s="25"/>
      <c r="S152" s="25"/>
    </row>
    <row r="153" spans="1:19" s="34" customFormat="1" x14ac:dyDescent="0.2">
      <c r="A153" s="546">
        <v>149</v>
      </c>
      <c r="B153" s="343" t="s">
        <v>525</v>
      </c>
      <c r="C153" s="338" t="s">
        <v>12</v>
      </c>
      <c r="D153" s="339">
        <f>+L153/3</f>
        <v>17159.88</v>
      </c>
      <c r="E153" s="416"/>
      <c r="F153" s="339">
        <f>+N153/3</f>
        <v>0</v>
      </c>
      <c r="G153" s="416"/>
      <c r="H153" s="321"/>
      <c r="I153" s="321"/>
      <c r="J153" s="321"/>
      <c r="K153" s="47"/>
      <c r="L153" s="55">
        <f>44379*1.16</f>
        <v>51479.64</v>
      </c>
      <c r="M153" s="25"/>
      <c r="N153" s="35"/>
      <c r="O153" s="35"/>
      <c r="P153" s="35" t="s">
        <v>2507</v>
      </c>
      <c r="Q153" s="25"/>
      <c r="S153" s="25"/>
    </row>
    <row r="154" spans="1:19" s="34" customFormat="1" x14ac:dyDescent="0.2">
      <c r="A154" s="546">
        <v>150</v>
      </c>
      <c r="B154" s="343" t="s">
        <v>247</v>
      </c>
      <c r="C154" s="338" t="s">
        <v>16</v>
      </c>
      <c r="D154" s="339">
        <f>14666.75/6</f>
        <v>2444.4583333333335</v>
      </c>
      <c r="E154" s="416"/>
      <c r="F154" s="339">
        <f>+N154*1.16</f>
        <v>0</v>
      </c>
      <c r="G154" s="416"/>
      <c r="H154" s="321"/>
      <c r="I154" s="321"/>
      <c r="J154" s="321"/>
      <c r="K154" s="47"/>
      <c r="L154" s="55"/>
      <c r="M154" s="25"/>
      <c r="N154" s="35"/>
      <c r="O154" s="35"/>
      <c r="P154" s="35" t="s">
        <v>2508</v>
      </c>
      <c r="Q154" s="25"/>
      <c r="S154" s="25"/>
    </row>
    <row r="155" spans="1:19" x14ac:dyDescent="0.2">
      <c r="A155" s="546">
        <v>151</v>
      </c>
      <c r="B155" s="343" t="s">
        <v>370</v>
      </c>
      <c r="C155" s="338" t="s">
        <v>16</v>
      </c>
      <c r="D155" s="551">
        <v>703</v>
      </c>
      <c r="E155" s="425"/>
      <c r="F155" s="344">
        <v>703</v>
      </c>
      <c r="G155" s="425"/>
      <c r="H155" s="286"/>
      <c r="I155" s="286"/>
      <c r="J155" s="286"/>
      <c r="K155" s="55"/>
      <c r="L155" s="2">
        <v>368</v>
      </c>
      <c r="P155" s="35" t="s">
        <v>2507</v>
      </c>
    </row>
    <row r="156" spans="1:19" x14ac:dyDescent="0.2">
      <c r="A156" s="546">
        <v>152</v>
      </c>
      <c r="B156" s="343" t="s">
        <v>506</v>
      </c>
      <c r="C156" s="338" t="s">
        <v>19</v>
      </c>
      <c r="D156" s="551">
        <f>22683/6</f>
        <v>3780.5</v>
      </c>
      <c r="E156" s="425"/>
      <c r="F156" s="344">
        <f>22683/6</f>
        <v>3780.5</v>
      </c>
      <c r="G156" s="425"/>
      <c r="H156" s="286"/>
      <c r="I156" s="286"/>
      <c r="J156" s="286"/>
      <c r="K156" s="55"/>
      <c r="L156" s="2">
        <v>1939.5</v>
      </c>
      <c r="P156" s="35" t="s">
        <v>2507</v>
      </c>
    </row>
    <row r="157" spans="1:19" x14ac:dyDescent="0.2">
      <c r="A157" s="546">
        <v>153</v>
      </c>
      <c r="B157" s="343" t="s">
        <v>43</v>
      </c>
      <c r="C157" s="338" t="s">
        <v>16</v>
      </c>
      <c r="D157" s="551">
        <v>976</v>
      </c>
      <c r="E157" s="425"/>
      <c r="F157" s="344">
        <v>976</v>
      </c>
      <c r="G157" s="425"/>
      <c r="H157" s="286"/>
      <c r="I157" s="286"/>
      <c r="J157" s="286"/>
      <c r="K157" s="55"/>
      <c r="L157" s="2"/>
      <c r="P157" s="35" t="s">
        <v>2507</v>
      </c>
    </row>
    <row r="158" spans="1:19" x14ac:dyDescent="0.2">
      <c r="A158" s="546">
        <v>154</v>
      </c>
      <c r="B158" s="473" t="s">
        <v>43</v>
      </c>
      <c r="C158" s="474" t="s">
        <v>16</v>
      </c>
      <c r="D158" s="552">
        <v>751</v>
      </c>
      <c r="E158" s="425"/>
      <c r="F158" s="344">
        <v>976</v>
      </c>
      <c r="G158" s="425"/>
      <c r="H158" s="286"/>
      <c r="I158" s="286"/>
      <c r="J158" s="286"/>
      <c r="K158" s="55"/>
      <c r="L158" s="2">
        <v>510</v>
      </c>
      <c r="P158" s="35" t="s">
        <v>2507</v>
      </c>
    </row>
    <row r="159" spans="1:19" x14ac:dyDescent="0.2">
      <c r="A159" s="546">
        <v>155</v>
      </c>
      <c r="B159" s="473" t="s">
        <v>252</v>
      </c>
      <c r="C159" s="474" t="s">
        <v>16</v>
      </c>
      <c r="D159" s="552">
        <v>742.56</v>
      </c>
      <c r="E159" s="425"/>
      <c r="F159" s="344">
        <v>868</v>
      </c>
      <c r="G159" s="425"/>
      <c r="H159" s="286"/>
      <c r="I159" s="286"/>
      <c r="J159" s="286"/>
      <c r="K159" s="55"/>
      <c r="L159" s="2">
        <v>453</v>
      </c>
      <c r="P159" s="35" t="s">
        <v>2508</v>
      </c>
    </row>
    <row r="160" spans="1:19" x14ac:dyDescent="0.2">
      <c r="A160" s="546">
        <v>156</v>
      </c>
      <c r="B160" s="473" t="s">
        <v>253</v>
      </c>
      <c r="C160" s="474" t="s">
        <v>16</v>
      </c>
      <c r="D160" s="552">
        <v>462.91</v>
      </c>
      <c r="E160" s="425"/>
      <c r="F160" s="344">
        <v>541</v>
      </c>
      <c r="G160" s="425"/>
      <c r="H160" s="286"/>
      <c r="I160" s="286"/>
      <c r="J160" s="286"/>
      <c r="K160" s="55"/>
      <c r="L160" s="2">
        <v>282</v>
      </c>
      <c r="P160" s="35" t="s">
        <v>2508</v>
      </c>
    </row>
    <row r="161" spans="1:19" x14ac:dyDescent="0.2">
      <c r="A161" s="546">
        <v>157</v>
      </c>
      <c r="B161" s="473" t="s">
        <v>254</v>
      </c>
      <c r="C161" s="474" t="s">
        <v>16</v>
      </c>
      <c r="D161" s="552">
        <v>409.36</v>
      </c>
      <c r="E161" s="425"/>
      <c r="F161" s="344">
        <v>480</v>
      </c>
      <c r="G161" s="425"/>
      <c r="H161" s="286"/>
      <c r="I161" s="286"/>
      <c r="J161" s="286"/>
      <c r="K161" s="55"/>
      <c r="L161" s="2">
        <v>250</v>
      </c>
      <c r="P161" s="35" t="s">
        <v>2508</v>
      </c>
    </row>
    <row r="162" spans="1:19" x14ac:dyDescent="0.2">
      <c r="A162" s="546">
        <v>158</v>
      </c>
      <c r="B162" s="473" t="s">
        <v>255</v>
      </c>
      <c r="C162" s="474" t="s">
        <v>16</v>
      </c>
      <c r="D162" s="552">
        <v>1857.59</v>
      </c>
      <c r="E162" s="425"/>
      <c r="F162" s="344">
        <v>2173</v>
      </c>
      <c r="G162" s="425"/>
      <c r="H162" s="286"/>
      <c r="I162" s="286"/>
      <c r="J162" s="286"/>
      <c r="K162" s="55"/>
      <c r="L162" s="2">
        <v>1136</v>
      </c>
      <c r="P162" s="35" t="s">
        <v>2508</v>
      </c>
    </row>
    <row r="163" spans="1:19" x14ac:dyDescent="0.2">
      <c r="A163" s="546">
        <v>159</v>
      </c>
      <c r="B163" s="473" t="s">
        <v>256</v>
      </c>
      <c r="C163" s="474" t="s">
        <v>16</v>
      </c>
      <c r="D163" s="552">
        <v>1551.76</v>
      </c>
      <c r="E163" s="425"/>
      <c r="F163" s="344">
        <v>1816</v>
      </c>
      <c r="G163" s="425"/>
      <c r="H163" s="286"/>
      <c r="I163" s="286"/>
      <c r="J163" s="286"/>
      <c r="K163" s="55"/>
      <c r="L163" s="2">
        <v>949</v>
      </c>
      <c r="P163" s="35" t="s">
        <v>2508</v>
      </c>
    </row>
    <row r="164" spans="1:19" x14ac:dyDescent="0.2">
      <c r="A164" s="546">
        <v>160</v>
      </c>
      <c r="B164" s="473" t="s">
        <v>49</v>
      </c>
      <c r="C164" s="474" t="s">
        <v>12</v>
      </c>
      <c r="D164" s="552">
        <v>10576.72</v>
      </c>
      <c r="E164" s="425"/>
      <c r="F164" s="344">
        <f>74864/6</f>
        <v>12477.333333333334</v>
      </c>
      <c r="G164" s="425"/>
      <c r="H164" s="286"/>
      <c r="I164" s="286"/>
      <c r="J164" s="286"/>
      <c r="K164" s="55"/>
      <c r="L164" s="2">
        <f>38412/6</f>
        <v>6402</v>
      </c>
    </row>
    <row r="165" spans="1:19" x14ac:dyDescent="0.2">
      <c r="A165" s="546">
        <v>161</v>
      </c>
      <c r="B165" s="473" t="s">
        <v>50</v>
      </c>
      <c r="C165" s="474" t="s">
        <v>16</v>
      </c>
      <c r="D165" s="552">
        <v>6673.52</v>
      </c>
      <c r="E165" s="425"/>
      <c r="F165" s="344">
        <v>7809</v>
      </c>
      <c r="G165" s="425"/>
      <c r="H165" s="286"/>
      <c r="I165" s="286"/>
      <c r="J165" s="286"/>
      <c r="K165" s="55"/>
      <c r="L165" s="2">
        <v>4082</v>
      </c>
      <c r="P165" s="35" t="s">
        <v>2508</v>
      </c>
    </row>
    <row r="166" spans="1:19" x14ac:dyDescent="0.2">
      <c r="A166" s="546">
        <v>162</v>
      </c>
      <c r="B166" s="473" t="s">
        <v>51</v>
      </c>
      <c r="C166" s="474" t="s">
        <v>16</v>
      </c>
      <c r="D166" s="552">
        <v>2454.9699999999998</v>
      </c>
      <c r="E166" s="425"/>
      <c r="F166" s="344">
        <v>2104</v>
      </c>
      <c r="G166" s="425"/>
      <c r="H166" s="286"/>
      <c r="I166" s="286"/>
      <c r="J166" s="286"/>
      <c r="K166" s="55"/>
      <c r="L166" s="2">
        <v>1501</v>
      </c>
      <c r="P166" s="35" t="s">
        <v>2508</v>
      </c>
    </row>
    <row r="167" spans="1:19" s="34" customFormat="1" x14ac:dyDescent="0.2">
      <c r="A167" s="546">
        <v>163</v>
      </c>
      <c r="B167" s="473" t="s">
        <v>52</v>
      </c>
      <c r="C167" s="474" t="s">
        <v>12</v>
      </c>
      <c r="D167" s="552">
        <v>5914.5</v>
      </c>
      <c r="E167" s="425"/>
      <c r="F167" s="344">
        <f>46088/6</f>
        <v>7681.333333333333</v>
      </c>
      <c r="G167" s="425"/>
      <c r="H167" s="286"/>
      <c r="I167" s="286"/>
      <c r="J167" s="286"/>
      <c r="K167" s="55"/>
      <c r="L167" s="2">
        <f>23646/6</f>
        <v>3941</v>
      </c>
      <c r="M167" s="25"/>
      <c r="N167" s="35"/>
      <c r="O167" s="35"/>
      <c r="P167" s="35" t="s">
        <v>2507</v>
      </c>
      <c r="Q167" s="25"/>
      <c r="S167" s="25"/>
    </row>
    <row r="168" spans="1:19" s="34" customFormat="1" x14ac:dyDescent="0.2">
      <c r="A168" s="546">
        <v>164</v>
      </c>
      <c r="B168" s="473" t="s">
        <v>53</v>
      </c>
      <c r="C168" s="474" t="s">
        <v>16</v>
      </c>
      <c r="D168" s="552">
        <v>1859.97</v>
      </c>
      <c r="E168" s="425"/>
      <c r="F168" s="344">
        <v>2176</v>
      </c>
      <c r="G168" s="425"/>
      <c r="H168" s="286"/>
      <c r="I168" s="286"/>
      <c r="J168" s="286"/>
      <c r="K168" s="55"/>
      <c r="L168" s="2">
        <v>1137</v>
      </c>
      <c r="M168" s="25"/>
      <c r="N168" s="35"/>
      <c r="O168" s="35"/>
      <c r="P168" s="35" t="s">
        <v>2508</v>
      </c>
      <c r="Q168" s="25"/>
      <c r="S168" s="25"/>
    </row>
    <row r="169" spans="1:19" s="34" customFormat="1" x14ac:dyDescent="0.2">
      <c r="A169" s="546">
        <v>165</v>
      </c>
      <c r="B169" s="473" t="s">
        <v>54</v>
      </c>
      <c r="C169" s="474" t="s">
        <v>16</v>
      </c>
      <c r="D169" s="552">
        <v>981.75</v>
      </c>
      <c r="E169" s="425"/>
      <c r="F169" s="344">
        <v>1148</v>
      </c>
      <c r="G169" s="425"/>
      <c r="H169" s="286"/>
      <c r="I169" s="286"/>
      <c r="J169" s="286"/>
      <c r="K169" s="55"/>
      <c r="L169" s="2">
        <v>600</v>
      </c>
      <c r="M169" s="25"/>
      <c r="N169" s="35"/>
      <c r="O169" s="35"/>
      <c r="P169" s="35" t="s">
        <v>2508</v>
      </c>
      <c r="Q169" s="25"/>
      <c r="S169" s="25"/>
    </row>
    <row r="170" spans="1:19" s="34" customFormat="1" x14ac:dyDescent="0.2">
      <c r="A170" s="546">
        <v>166</v>
      </c>
      <c r="B170" s="473" t="s">
        <v>55</v>
      </c>
      <c r="C170" s="474" t="s">
        <v>16</v>
      </c>
      <c r="D170" s="552">
        <v>19719.490000000002</v>
      </c>
      <c r="E170" s="425"/>
      <c r="F170" s="344">
        <v>23073</v>
      </c>
      <c r="G170" s="425"/>
      <c r="H170" s="286"/>
      <c r="I170" s="286"/>
      <c r="J170" s="286"/>
      <c r="K170" s="55"/>
      <c r="L170" s="2">
        <v>12061</v>
      </c>
      <c r="M170" s="25"/>
      <c r="N170" s="35"/>
      <c r="O170" s="35"/>
      <c r="P170" s="35" t="s">
        <v>2508</v>
      </c>
      <c r="Q170" s="25"/>
      <c r="S170" s="25"/>
    </row>
    <row r="171" spans="1:19" s="34" customFormat="1" x14ac:dyDescent="0.2">
      <c r="A171" s="546">
        <v>167</v>
      </c>
      <c r="B171" s="473" t="s">
        <v>415</v>
      </c>
      <c r="C171" s="474" t="s">
        <v>16</v>
      </c>
      <c r="D171" s="552">
        <v>4023.39</v>
      </c>
      <c r="E171" s="425"/>
      <c r="F171" s="344">
        <v>4708</v>
      </c>
      <c r="G171" s="425"/>
      <c r="H171" s="286"/>
      <c r="I171" s="286"/>
      <c r="J171" s="286"/>
      <c r="K171" s="55"/>
      <c r="L171" s="2">
        <v>2461</v>
      </c>
      <c r="M171" s="25"/>
      <c r="N171" s="35"/>
      <c r="O171" s="35"/>
      <c r="P171" s="35" t="s">
        <v>2508</v>
      </c>
      <c r="Q171" s="25"/>
      <c r="S171" s="25"/>
    </row>
    <row r="172" spans="1:19" s="34" customFormat="1" x14ac:dyDescent="0.2">
      <c r="A172" s="546">
        <v>168</v>
      </c>
      <c r="B172" s="473" t="s">
        <v>416</v>
      </c>
      <c r="C172" s="474" t="s">
        <v>12</v>
      </c>
      <c r="D172" s="552">
        <v>16219.7</v>
      </c>
      <c r="E172" s="425"/>
      <c r="F172" s="344">
        <f>114800/6</f>
        <v>19133.333333333332</v>
      </c>
      <c r="G172" s="425"/>
      <c r="H172" s="286"/>
      <c r="I172" s="286"/>
      <c r="J172" s="286"/>
      <c r="K172" s="55"/>
      <c r="L172" s="2">
        <f>58902/6</f>
        <v>9817</v>
      </c>
      <c r="M172" s="25"/>
      <c r="N172" s="35"/>
      <c r="O172" s="35"/>
      <c r="P172" s="35" t="s">
        <v>2508</v>
      </c>
      <c r="Q172" s="25"/>
      <c r="S172" s="25"/>
    </row>
    <row r="173" spans="1:19" s="34" customFormat="1" x14ac:dyDescent="0.2">
      <c r="A173" s="546">
        <v>169</v>
      </c>
      <c r="B173" s="473" t="s">
        <v>414</v>
      </c>
      <c r="C173" s="474" t="s">
        <v>16</v>
      </c>
      <c r="D173" s="552">
        <v>10937.29</v>
      </c>
      <c r="E173" s="425"/>
      <c r="F173" s="344">
        <v>12796</v>
      </c>
      <c r="G173" s="425"/>
      <c r="H173" s="286"/>
      <c r="I173" s="286"/>
      <c r="J173" s="286"/>
      <c r="K173" s="55"/>
      <c r="L173" s="2">
        <v>6689</v>
      </c>
      <c r="M173" s="25"/>
      <c r="N173" s="35"/>
      <c r="O173" s="35"/>
      <c r="P173" s="35" t="s">
        <v>2508</v>
      </c>
      <c r="Q173" s="25"/>
      <c r="S173" s="25"/>
    </row>
    <row r="174" spans="1:19" s="34" customFormat="1" x14ac:dyDescent="0.2">
      <c r="A174" s="546">
        <v>170</v>
      </c>
      <c r="B174" s="473" t="s">
        <v>56</v>
      </c>
      <c r="C174" s="474" t="s">
        <v>16</v>
      </c>
      <c r="D174" s="552">
        <v>40761.07</v>
      </c>
      <c r="E174" s="425"/>
      <c r="F174" s="344">
        <v>47693</v>
      </c>
      <c r="G174" s="425"/>
      <c r="H174" s="286"/>
      <c r="I174" s="286"/>
      <c r="J174" s="286"/>
      <c r="K174" s="55"/>
      <c r="L174" s="2">
        <v>24931</v>
      </c>
      <c r="M174" s="25"/>
      <c r="N174" s="35"/>
      <c r="O174" s="35"/>
      <c r="P174" s="35" t="s">
        <v>2508</v>
      </c>
      <c r="Q174" s="25"/>
      <c r="S174" s="25"/>
    </row>
    <row r="175" spans="1:19" s="34" customFormat="1" x14ac:dyDescent="0.2">
      <c r="A175" s="546">
        <v>171</v>
      </c>
      <c r="B175" s="473" t="s">
        <v>57</v>
      </c>
      <c r="C175" s="474" t="s">
        <v>12</v>
      </c>
      <c r="D175" s="552">
        <v>35095.480000000003</v>
      </c>
      <c r="E175" s="425"/>
      <c r="F175" s="344">
        <f>248406/6</f>
        <v>41401</v>
      </c>
      <c r="G175" s="425"/>
      <c r="H175" s="286"/>
      <c r="I175" s="286"/>
      <c r="J175" s="286"/>
      <c r="K175" s="55"/>
      <c r="L175" s="2">
        <f>127452/6</f>
        <v>21242</v>
      </c>
      <c r="M175" s="25"/>
      <c r="N175" s="35"/>
      <c r="O175" s="35"/>
      <c r="P175" s="35" t="s">
        <v>2508</v>
      </c>
      <c r="Q175" s="25"/>
      <c r="S175" s="25"/>
    </row>
    <row r="176" spans="1:19" s="34" customFormat="1" x14ac:dyDescent="0.2">
      <c r="A176" s="546">
        <v>172</v>
      </c>
      <c r="B176" s="473" t="s">
        <v>58</v>
      </c>
      <c r="C176" s="474" t="s">
        <v>16</v>
      </c>
      <c r="D176" s="552">
        <v>595</v>
      </c>
      <c r="E176" s="425"/>
      <c r="F176" s="344">
        <v>696</v>
      </c>
      <c r="G176" s="425"/>
      <c r="H176" s="286"/>
      <c r="I176" s="286"/>
      <c r="J176" s="286"/>
      <c r="K176" s="55"/>
      <c r="L176" s="2">
        <v>363</v>
      </c>
      <c r="M176" s="25"/>
      <c r="N176" s="35"/>
      <c r="O176" s="35"/>
      <c r="P176" s="35" t="s">
        <v>2508</v>
      </c>
      <c r="Q176" s="25"/>
      <c r="S176" s="25"/>
    </row>
    <row r="177" spans="1:19" s="34" customFormat="1" x14ac:dyDescent="0.2">
      <c r="A177" s="546">
        <v>173</v>
      </c>
      <c r="B177" s="473" t="s">
        <v>59</v>
      </c>
      <c r="C177" s="474" t="s">
        <v>12</v>
      </c>
      <c r="D177" s="552">
        <f>21531.86/6</f>
        <v>3588.6433333333334</v>
      </c>
      <c r="E177" s="425"/>
      <c r="F177" s="344">
        <f>25656/6</f>
        <v>4276</v>
      </c>
      <c r="G177" s="425"/>
      <c r="H177" s="286"/>
      <c r="I177" s="286"/>
      <c r="J177" s="286"/>
      <c r="K177" s="55"/>
      <c r="L177" s="2">
        <f>13163/6</f>
        <v>2193.8333333333335</v>
      </c>
      <c r="M177" s="25"/>
      <c r="N177" s="35"/>
      <c r="O177" s="35"/>
      <c r="P177" s="35" t="s">
        <v>2508</v>
      </c>
      <c r="Q177" s="25"/>
      <c r="S177" s="25"/>
    </row>
    <row r="178" spans="1:19" s="34" customFormat="1" x14ac:dyDescent="0.2">
      <c r="A178" s="546">
        <v>174</v>
      </c>
      <c r="B178" s="473" t="s">
        <v>60</v>
      </c>
      <c r="C178" s="474" t="s">
        <v>12</v>
      </c>
      <c r="D178" s="552">
        <f>28669.48/6</f>
        <v>4778.2466666666669</v>
      </c>
      <c r="E178" s="425"/>
      <c r="F178" s="344">
        <f>34160/6</f>
        <v>5693.333333333333</v>
      </c>
      <c r="G178" s="425"/>
      <c r="H178" s="286"/>
      <c r="I178" s="286"/>
      <c r="J178" s="286"/>
      <c r="K178" s="55"/>
      <c r="L178" s="2">
        <f>17526/6</f>
        <v>2921</v>
      </c>
      <c r="M178" s="25"/>
      <c r="N178" s="35"/>
      <c r="O178" s="35"/>
      <c r="P178" s="35" t="s">
        <v>2508</v>
      </c>
      <c r="Q178" s="25"/>
      <c r="S178" s="25"/>
    </row>
    <row r="179" spans="1:19" s="34" customFormat="1" x14ac:dyDescent="0.2">
      <c r="A179" s="546">
        <v>175</v>
      </c>
      <c r="B179" s="473" t="s">
        <v>62</v>
      </c>
      <c r="C179" s="474" t="s">
        <v>16</v>
      </c>
      <c r="D179" s="552">
        <v>595</v>
      </c>
      <c r="E179" s="425"/>
      <c r="F179" s="344">
        <v>1113</v>
      </c>
      <c r="G179" s="425"/>
      <c r="H179" s="286"/>
      <c r="I179" s="286"/>
      <c r="J179" s="286"/>
      <c r="K179" s="55"/>
      <c r="L179" s="2">
        <v>581</v>
      </c>
      <c r="M179" s="25"/>
      <c r="N179" s="35"/>
      <c r="O179" s="35"/>
      <c r="P179" s="35" t="s">
        <v>2508</v>
      </c>
      <c r="Q179" s="25"/>
      <c r="S179" s="25"/>
    </row>
    <row r="180" spans="1:19" s="34" customFormat="1" x14ac:dyDescent="0.2">
      <c r="A180" s="546">
        <v>176</v>
      </c>
      <c r="B180" s="473" t="s">
        <v>373</v>
      </c>
      <c r="C180" s="474" t="s">
        <v>12</v>
      </c>
      <c r="D180" s="552">
        <f>440492.78/6</f>
        <v>73415.463333333333</v>
      </c>
      <c r="E180" s="425"/>
      <c r="F180" s="344">
        <f>489844/6</f>
        <v>81640.666666666672</v>
      </c>
      <c r="G180" s="425"/>
      <c r="H180" s="286"/>
      <c r="I180" s="286"/>
      <c r="J180" s="286"/>
      <c r="K180" s="55"/>
      <c r="L180" s="2">
        <f>226865/6</f>
        <v>37810.833333333336</v>
      </c>
      <c r="M180" s="25"/>
      <c r="N180" s="35"/>
      <c r="O180" s="35"/>
      <c r="P180" s="35" t="s">
        <v>2508</v>
      </c>
      <c r="Q180" s="25"/>
      <c r="S180" s="25"/>
    </row>
    <row r="181" spans="1:19" s="34" customFormat="1" x14ac:dyDescent="0.2">
      <c r="A181" s="546">
        <v>177</v>
      </c>
      <c r="B181" s="473" t="s">
        <v>374</v>
      </c>
      <c r="C181" s="474" t="s">
        <v>16</v>
      </c>
      <c r="D181" s="552">
        <v>20790.490000000002</v>
      </c>
      <c r="E181" s="425"/>
      <c r="F181" s="344">
        <v>22705</v>
      </c>
      <c r="G181" s="425"/>
      <c r="H181" s="286"/>
      <c r="I181" s="286"/>
      <c r="J181" s="286"/>
      <c r="K181" s="55"/>
      <c r="L181" s="2">
        <v>11293</v>
      </c>
      <c r="M181" s="25"/>
      <c r="N181" s="35"/>
      <c r="O181" s="35"/>
      <c r="P181" s="35" t="s">
        <v>2508</v>
      </c>
      <c r="Q181" s="25"/>
      <c r="S181" s="25"/>
    </row>
    <row r="182" spans="1:19" ht="25.5" x14ac:dyDescent="0.2">
      <c r="A182" s="546">
        <v>178</v>
      </c>
      <c r="B182" s="343" t="s">
        <v>2514</v>
      </c>
      <c r="C182" s="338" t="s">
        <v>150</v>
      </c>
      <c r="D182" s="339">
        <v>180000</v>
      </c>
      <c r="E182" s="416"/>
      <c r="F182" s="339">
        <f>+N182*1.16*1.06</f>
        <v>0</v>
      </c>
      <c r="G182" s="416"/>
      <c r="H182" s="317"/>
      <c r="I182" s="317"/>
      <c r="J182" s="317"/>
      <c r="K182" s="38"/>
      <c r="L182" s="55"/>
    </row>
    <row r="183" spans="1:19" ht="25.5" x14ac:dyDescent="0.2">
      <c r="A183" s="546">
        <v>179</v>
      </c>
      <c r="B183" s="343" t="s">
        <v>276</v>
      </c>
      <c r="C183" s="338" t="s">
        <v>150</v>
      </c>
      <c r="D183" s="339">
        <v>210000</v>
      </c>
      <c r="E183" s="416"/>
      <c r="F183" s="339">
        <f t="shared" ref="F183:F190" si="0">+N183*1.16</f>
        <v>0</v>
      </c>
      <c r="G183" s="416"/>
      <c r="H183" s="317"/>
      <c r="I183" s="317"/>
      <c r="J183" s="317"/>
      <c r="K183" s="38"/>
      <c r="L183" s="55">
        <v>150000</v>
      </c>
    </row>
    <row r="184" spans="1:19" ht="25.5" x14ac:dyDescent="0.2">
      <c r="A184" s="546">
        <v>180</v>
      </c>
      <c r="B184" s="343" t="s">
        <v>277</v>
      </c>
      <c r="C184" s="338" t="s">
        <v>150</v>
      </c>
      <c r="D184" s="339">
        <f>+L184*1.16</f>
        <v>417600</v>
      </c>
      <c r="E184" s="416"/>
      <c r="F184" s="339">
        <f t="shared" si="0"/>
        <v>0</v>
      </c>
      <c r="G184" s="416"/>
      <c r="H184" s="317"/>
      <c r="I184" s="317"/>
      <c r="J184" s="317"/>
      <c r="K184" s="38"/>
      <c r="L184" s="55">
        <v>360000</v>
      </c>
      <c r="P184" s="35" t="s">
        <v>2509</v>
      </c>
    </row>
    <row r="185" spans="1:19" ht="25.5" x14ac:dyDescent="0.2">
      <c r="A185" s="546">
        <v>181</v>
      </c>
      <c r="B185" s="343" t="s">
        <v>279</v>
      </c>
      <c r="C185" s="338" t="s">
        <v>150</v>
      </c>
      <c r="D185" s="339">
        <v>560000</v>
      </c>
      <c r="E185" s="416"/>
      <c r="F185" s="339">
        <f t="shared" si="0"/>
        <v>0</v>
      </c>
      <c r="G185" s="416"/>
      <c r="H185" s="317"/>
      <c r="I185" s="317"/>
      <c r="J185" s="317"/>
      <c r="K185" s="38"/>
      <c r="L185" s="55">
        <v>480000</v>
      </c>
    </row>
    <row r="186" spans="1:19" ht="25.5" x14ac:dyDescent="0.2">
      <c r="A186" s="546">
        <v>182</v>
      </c>
      <c r="B186" s="343" t="s">
        <v>278</v>
      </c>
      <c r="C186" s="338" t="s">
        <v>150</v>
      </c>
      <c r="D186" s="339">
        <f>+L186*1.16</f>
        <v>696000</v>
      </c>
      <c r="E186" s="416"/>
      <c r="F186" s="339">
        <f t="shared" si="0"/>
        <v>0</v>
      </c>
      <c r="G186" s="416"/>
      <c r="H186" s="317"/>
      <c r="I186" s="317"/>
      <c r="J186" s="317"/>
      <c r="K186" s="38"/>
      <c r="L186" s="55">
        <v>600000</v>
      </c>
      <c r="P186" s="35" t="s">
        <v>2507</v>
      </c>
    </row>
    <row r="187" spans="1:19" x14ac:dyDescent="0.2">
      <c r="A187" s="546">
        <v>183</v>
      </c>
      <c r="B187" s="343" t="s">
        <v>280</v>
      </c>
      <c r="C187" s="338" t="s">
        <v>150</v>
      </c>
      <c r="D187" s="339">
        <v>800000</v>
      </c>
      <c r="E187" s="416"/>
      <c r="F187" s="339">
        <f t="shared" si="0"/>
        <v>0</v>
      </c>
      <c r="G187" s="416"/>
      <c r="H187" s="317"/>
      <c r="I187" s="317"/>
      <c r="J187" s="317"/>
      <c r="K187" s="38"/>
      <c r="L187" s="55">
        <v>680000</v>
      </c>
    </row>
    <row r="188" spans="1:19" x14ac:dyDescent="0.2">
      <c r="A188" s="546">
        <v>184</v>
      </c>
      <c r="B188" s="343" t="s">
        <v>2517</v>
      </c>
      <c r="C188" s="338" t="s">
        <v>77</v>
      </c>
      <c r="D188" s="339">
        <v>43197</v>
      </c>
      <c r="E188" s="416"/>
      <c r="F188" s="339">
        <f t="shared" si="0"/>
        <v>0</v>
      </c>
      <c r="G188" s="416"/>
      <c r="H188" s="317"/>
      <c r="I188" s="317"/>
      <c r="J188" s="317"/>
      <c r="K188" s="38"/>
      <c r="L188" s="55">
        <v>16500</v>
      </c>
      <c r="P188" s="35" t="s">
        <v>2496</v>
      </c>
    </row>
    <row r="189" spans="1:19" s="34" customFormat="1" ht="25.5" x14ac:dyDescent="0.2">
      <c r="A189" s="546">
        <v>185</v>
      </c>
      <c r="B189" s="343" t="s">
        <v>421</v>
      </c>
      <c r="C189" s="338" t="s">
        <v>77</v>
      </c>
      <c r="D189" s="339">
        <f>71920*1.07</f>
        <v>76954.400000000009</v>
      </c>
      <c r="E189" s="416"/>
      <c r="F189" s="339">
        <f t="shared" si="0"/>
        <v>0</v>
      </c>
      <c r="G189" s="416"/>
      <c r="H189" s="317"/>
      <c r="I189" s="317"/>
      <c r="J189" s="317"/>
      <c r="K189" s="38"/>
      <c r="L189" s="55">
        <v>62000</v>
      </c>
      <c r="M189" s="25"/>
      <c r="N189" s="35"/>
      <c r="O189" s="35"/>
      <c r="P189" s="35" t="s">
        <v>2518</v>
      </c>
      <c r="Q189" s="25"/>
      <c r="S189" s="25"/>
    </row>
    <row r="190" spans="1:19" s="34" customFormat="1" ht="25.5" x14ac:dyDescent="0.2">
      <c r="A190" s="546">
        <v>186</v>
      </c>
      <c r="B190" s="343" t="s">
        <v>419</v>
      </c>
      <c r="C190" s="338" t="s">
        <v>12</v>
      </c>
      <c r="D190" s="339">
        <f>14677.55*1.07</f>
        <v>15704.978499999999</v>
      </c>
      <c r="E190" s="416"/>
      <c r="F190" s="339">
        <f t="shared" si="0"/>
        <v>0</v>
      </c>
      <c r="G190" s="416"/>
      <c r="H190" s="317"/>
      <c r="I190" s="317"/>
      <c r="J190" s="317"/>
      <c r="K190" s="38"/>
      <c r="L190" s="55">
        <f>62000/4.9</f>
        <v>12653.061224489795</v>
      </c>
      <c r="M190" s="25"/>
      <c r="N190" s="35"/>
      <c r="O190" s="35"/>
      <c r="P190" s="35" t="s">
        <v>2518</v>
      </c>
      <c r="Q190" s="25"/>
      <c r="S190" s="25"/>
    </row>
    <row r="191" spans="1:19" s="34" customFormat="1" ht="38.25" x14ac:dyDescent="0.2">
      <c r="A191" s="546">
        <v>187</v>
      </c>
      <c r="B191" s="343" t="s">
        <v>420</v>
      </c>
      <c r="C191" s="338" t="s">
        <v>16</v>
      </c>
      <c r="D191" s="339">
        <v>75000</v>
      </c>
      <c r="E191" s="416"/>
      <c r="F191" s="339">
        <v>75000</v>
      </c>
      <c r="G191" s="416"/>
      <c r="H191" s="317"/>
      <c r="I191" s="317"/>
      <c r="J191" s="317"/>
      <c r="K191" s="38"/>
      <c r="L191" s="55">
        <v>54000</v>
      </c>
      <c r="M191" s="25"/>
      <c r="N191" s="35"/>
      <c r="O191" s="35"/>
      <c r="P191" s="35" t="s">
        <v>2507</v>
      </c>
      <c r="Q191" s="25"/>
      <c r="S191" s="25"/>
    </row>
    <row r="192" spans="1:19" s="34" customFormat="1" x14ac:dyDescent="0.2">
      <c r="A192" s="546">
        <v>188</v>
      </c>
      <c r="B192" s="343" t="s">
        <v>273</v>
      </c>
      <c r="C192" s="338" t="s">
        <v>150</v>
      </c>
      <c r="D192" s="339">
        <v>99472.1</v>
      </c>
      <c r="E192" s="424"/>
      <c r="F192" s="342">
        <v>92927.1</v>
      </c>
      <c r="G192" s="424"/>
      <c r="H192" s="345"/>
      <c r="I192" s="317"/>
      <c r="J192" s="317"/>
      <c r="K192" s="38"/>
      <c r="L192" s="55">
        <v>53200</v>
      </c>
      <c r="M192" s="25"/>
      <c r="N192" s="35"/>
      <c r="O192" s="35"/>
      <c r="P192" s="35" t="s">
        <v>2496</v>
      </c>
      <c r="Q192" s="25"/>
      <c r="S192" s="25"/>
    </row>
    <row r="193" spans="1:19" s="34" customFormat="1" x14ac:dyDescent="0.2">
      <c r="A193" s="546">
        <v>189</v>
      </c>
      <c r="B193" s="343" t="s">
        <v>484</v>
      </c>
      <c r="C193" s="338" t="s">
        <v>150</v>
      </c>
      <c r="D193" s="339">
        <f>+L193*1.16</f>
        <v>1739.9999999999998</v>
      </c>
      <c r="E193" s="416"/>
      <c r="F193" s="339">
        <f>+N193*1.16</f>
        <v>0</v>
      </c>
      <c r="G193" s="416"/>
      <c r="H193" s="317"/>
      <c r="I193" s="317"/>
      <c r="J193" s="317"/>
      <c r="K193" s="38"/>
      <c r="L193" s="55">
        <v>1500</v>
      </c>
      <c r="M193" s="25"/>
      <c r="N193" s="35"/>
      <c r="O193" s="35"/>
      <c r="P193" s="35" t="s">
        <v>2496</v>
      </c>
      <c r="Q193" s="25"/>
      <c r="S193" s="25"/>
    </row>
    <row r="194" spans="1:19" s="34" customFormat="1" x14ac:dyDescent="0.2">
      <c r="A194" s="546">
        <v>190</v>
      </c>
      <c r="B194" s="343" t="s">
        <v>483</v>
      </c>
      <c r="C194" s="338" t="s">
        <v>40</v>
      </c>
      <c r="D194" s="551">
        <v>68899.81</v>
      </c>
      <c r="E194" s="425"/>
      <c r="F194" s="344">
        <v>42685</v>
      </c>
      <c r="G194" s="425"/>
      <c r="H194" s="286"/>
      <c r="I194" s="286"/>
      <c r="J194" s="286"/>
      <c r="K194" s="38"/>
      <c r="L194" s="2">
        <f>2*8351</f>
        <v>16702</v>
      </c>
      <c r="M194" s="25"/>
      <c r="N194" s="35"/>
      <c r="O194" s="35"/>
      <c r="P194" s="35" t="s">
        <v>2496</v>
      </c>
      <c r="Q194" s="25"/>
      <c r="S194" s="25"/>
    </row>
    <row r="195" spans="1:19" s="34" customFormat="1" x14ac:dyDescent="0.2">
      <c r="A195" s="546">
        <v>191</v>
      </c>
      <c r="B195" s="343" t="s">
        <v>272</v>
      </c>
      <c r="C195" s="338" t="s">
        <v>40</v>
      </c>
      <c r="D195" s="551">
        <v>20857.13</v>
      </c>
      <c r="E195" s="425"/>
      <c r="F195" s="344">
        <v>18300</v>
      </c>
      <c r="G195" s="425"/>
      <c r="H195" s="286"/>
      <c r="I195" s="286"/>
      <c r="J195" s="286"/>
      <c r="K195" s="38"/>
      <c r="L195" s="37"/>
      <c r="M195" s="25"/>
      <c r="N195" s="35"/>
      <c r="O195" s="35"/>
      <c r="P195" s="35" t="s">
        <v>2519</v>
      </c>
      <c r="Q195" s="25"/>
      <c r="S195" s="25"/>
    </row>
    <row r="196" spans="1:19" s="34" customFormat="1" x14ac:dyDescent="0.2">
      <c r="A196" s="546">
        <v>192</v>
      </c>
      <c r="B196" s="343" t="s">
        <v>67</v>
      </c>
      <c r="C196" s="338" t="s">
        <v>16</v>
      </c>
      <c r="D196" s="339">
        <v>1792.14</v>
      </c>
      <c r="E196" s="416"/>
      <c r="F196" s="339">
        <v>1300</v>
      </c>
      <c r="G196" s="416"/>
      <c r="H196" s="317"/>
      <c r="I196" s="317"/>
      <c r="J196" s="317"/>
      <c r="K196" s="38"/>
      <c r="L196" s="2">
        <v>2531.2800000000002</v>
      </c>
      <c r="M196" s="25"/>
      <c r="N196" s="35"/>
      <c r="O196" s="35"/>
      <c r="P196" s="35" t="s">
        <v>2498</v>
      </c>
      <c r="Q196" s="25"/>
      <c r="S196" s="25"/>
    </row>
    <row r="197" spans="1:19" s="34" customFormat="1" x14ac:dyDescent="0.2">
      <c r="A197" s="546">
        <v>193</v>
      </c>
      <c r="B197" s="343" t="s">
        <v>151</v>
      </c>
      <c r="C197" s="338" t="s">
        <v>48</v>
      </c>
      <c r="D197" s="551">
        <v>1975.4</v>
      </c>
      <c r="E197" s="425"/>
      <c r="F197" s="344">
        <v>1975</v>
      </c>
      <c r="G197" s="425"/>
      <c r="H197" s="286"/>
      <c r="I197" s="286"/>
      <c r="J197" s="286"/>
      <c r="K197" s="38"/>
      <c r="L197" s="47"/>
      <c r="M197" s="25"/>
      <c r="N197" s="35"/>
      <c r="O197" s="35"/>
      <c r="P197" s="35" t="s">
        <v>2519</v>
      </c>
      <c r="Q197" s="25"/>
      <c r="S197" s="25"/>
    </row>
    <row r="198" spans="1:19" s="34" customFormat="1" x14ac:dyDescent="0.2">
      <c r="A198" s="546">
        <v>194</v>
      </c>
      <c r="B198" s="343" t="s">
        <v>146</v>
      </c>
      <c r="C198" s="338" t="s">
        <v>19</v>
      </c>
      <c r="D198" s="339">
        <v>17400</v>
      </c>
      <c r="E198" s="416"/>
      <c r="F198" s="339">
        <v>17400</v>
      </c>
      <c r="G198" s="416"/>
      <c r="H198" s="317"/>
      <c r="I198" s="317"/>
      <c r="J198" s="317"/>
      <c r="K198" s="38"/>
      <c r="L198" s="2" t="e">
        <f>+#REF!*1.6</f>
        <v>#REF!</v>
      </c>
      <c r="M198" s="25"/>
      <c r="N198" s="35"/>
      <c r="O198" s="35"/>
      <c r="P198" s="35" t="s">
        <v>2498</v>
      </c>
      <c r="Q198" s="25"/>
      <c r="S198" s="25"/>
    </row>
    <row r="199" spans="1:19" s="34" customFormat="1" x14ac:dyDescent="0.2">
      <c r="A199" s="546">
        <v>195</v>
      </c>
      <c r="B199" s="343" t="s">
        <v>46</v>
      </c>
      <c r="C199" s="338" t="s">
        <v>22</v>
      </c>
      <c r="D199" s="551">
        <v>1392</v>
      </c>
      <c r="E199" s="425"/>
      <c r="F199" s="344">
        <v>1392</v>
      </c>
      <c r="G199" s="425"/>
      <c r="H199" s="286"/>
      <c r="I199" s="286"/>
      <c r="J199" s="286"/>
      <c r="K199" s="38"/>
      <c r="L199" s="37"/>
      <c r="M199" s="25"/>
      <c r="N199" s="35"/>
      <c r="O199" s="35"/>
      <c r="P199" s="35" t="s">
        <v>2519</v>
      </c>
      <c r="Q199" s="25"/>
      <c r="S199" s="25"/>
    </row>
    <row r="200" spans="1:19" s="34" customFormat="1" x14ac:dyDescent="0.2">
      <c r="A200" s="546">
        <v>196</v>
      </c>
      <c r="B200" s="343" t="s">
        <v>526</v>
      </c>
      <c r="C200" s="338" t="s">
        <v>19</v>
      </c>
      <c r="D200" s="339">
        <f>+L200/6</f>
        <v>3832.8333333333335</v>
      </c>
      <c r="E200" s="416"/>
      <c r="F200" s="339">
        <f>+N200/6</f>
        <v>0</v>
      </c>
      <c r="G200" s="416"/>
      <c r="H200" s="317"/>
      <c r="I200" s="317"/>
      <c r="J200" s="317"/>
      <c r="K200" s="38"/>
      <c r="L200" s="55">
        <f>19825*1.16</f>
        <v>22997</v>
      </c>
      <c r="M200" s="25"/>
      <c r="N200" s="35"/>
      <c r="O200" s="35"/>
      <c r="P200" s="35" t="s">
        <v>2498</v>
      </c>
      <c r="Q200" s="25"/>
      <c r="S200" s="25"/>
    </row>
    <row r="201" spans="1:19" s="34" customFormat="1" x14ac:dyDescent="0.2">
      <c r="A201" s="546">
        <v>197</v>
      </c>
      <c r="B201" s="343" t="s">
        <v>246</v>
      </c>
      <c r="C201" s="338" t="s">
        <v>7</v>
      </c>
      <c r="D201" s="551">
        <v>9678.27</v>
      </c>
      <c r="E201" s="425"/>
      <c r="F201" s="344">
        <v>8000</v>
      </c>
      <c r="G201" s="425"/>
      <c r="H201" s="286"/>
      <c r="I201" s="286"/>
      <c r="J201" s="286"/>
      <c r="K201" s="38"/>
      <c r="L201" s="55">
        <v>9492</v>
      </c>
      <c r="M201" s="25"/>
      <c r="N201" s="35"/>
      <c r="O201" s="35"/>
      <c r="P201" s="35" t="s">
        <v>2496</v>
      </c>
      <c r="Q201" s="25"/>
      <c r="S201" s="25"/>
    </row>
    <row r="202" spans="1:19" s="34" customFormat="1" x14ac:dyDescent="0.2">
      <c r="A202" s="546">
        <v>198</v>
      </c>
      <c r="B202" s="343" t="s">
        <v>69</v>
      </c>
      <c r="C202" s="338" t="s">
        <v>80</v>
      </c>
      <c r="D202" s="551">
        <v>55900</v>
      </c>
      <c r="E202" s="425"/>
      <c r="F202" s="344">
        <v>56350</v>
      </c>
      <c r="G202" s="425"/>
      <c r="H202" s="286"/>
      <c r="I202" s="286"/>
      <c r="J202" s="286"/>
      <c r="K202" s="38"/>
      <c r="L202" s="55">
        <v>53900</v>
      </c>
      <c r="M202" s="25"/>
      <c r="N202" s="35"/>
      <c r="O202" s="35"/>
      <c r="P202" s="35" t="s">
        <v>2506</v>
      </c>
      <c r="Q202" s="25"/>
      <c r="S202" s="25"/>
    </row>
    <row r="203" spans="1:19" s="34" customFormat="1" x14ac:dyDescent="0.2">
      <c r="A203" s="546">
        <v>199</v>
      </c>
      <c r="B203" s="343" t="s">
        <v>69</v>
      </c>
      <c r="C203" s="338" t="s">
        <v>289</v>
      </c>
      <c r="D203" s="551">
        <v>267900</v>
      </c>
      <c r="E203" s="425"/>
      <c r="F203" s="344">
        <v>277324</v>
      </c>
      <c r="G203" s="425"/>
      <c r="H203" s="286"/>
      <c r="I203" s="286"/>
      <c r="J203" s="286"/>
      <c r="K203" s="38"/>
      <c r="L203" s="55">
        <v>256900</v>
      </c>
      <c r="M203" s="25"/>
      <c r="N203" s="35"/>
      <c r="O203" s="35"/>
      <c r="P203" s="35" t="s">
        <v>2506</v>
      </c>
      <c r="Q203" s="25"/>
      <c r="S203" s="25"/>
    </row>
    <row r="204" spans="1:19" s="34" customFormat="1" x14ac:dyDescent="0.2">
      <c r="A204" s="546">
        <v>200</v>
      </c>
      <c r="B204" s="343" t="s">
        <v>2450</v>
      </c>
      <c r="C204" s="338" t="s">
        <v>16</v>
      </c>
      <c r="D204" s="551">
        <v>410.55</v>
      </c>
      <c r="E204" s="416"/>
      <c r="F204" s="339">
        <f t="shared" ref="F204:F225" si="1">+N204*1.16</f>
        <v>0</v>
      </c>
      <c r="G204" s="416"/>
      <c r="H204" s="317"/>
      <c r="I204" s="317"/>
      <c r="J204" s="317"/>
      <c r="K204" s="47"/>
      <c r="L204" s="55">
        <v>406</v>
      </c>
      <c r="M204" s="25"/>
      <c r="N204" s="35"/>
      <c r="O204" s="35"/>
      <c r="P204" s="35" t="s">
        <v>2498</v>
      </c>
      <c r="Q204" s="25"/>
      <c r="S204" s="25"/>
    </row>
    <row r="205" spans="1:19" s="34" customFormat="1" x14ac:dyDescent="0.2">
      <c r="A205" s="546">
        <v>201</v>
      </c>
      <c r="B205" s="343" t="s">
        <v>346</v>
      </c>
      <c r="C205" s="338" t="s">
        <v>16</v>
      </c>
      <c r="D205" s="339">
        <v>25466</v>
      </c>
      <c r="E205" s="416"/>
      <c r="F205" s="339">
        <f t="shared" si="1"/>
        <v>0</v>
      </c>
      <c r="G205" s="416"/>
      <c r="H205" s="317"/>
      <c r="I205" s="317"/>
      <c r="J205" s="317"/>
      <c r="K205" s="47"/>
      <c r="L205" s="55">
        <v>13606</v>
      </c>
      <c r="M205" s="25"/>
      <c r="N205" s="35"/>
      <c r="O205" s="35"/>
      <c r="P205" s="35" t="s">
        <v>2498</v>
      </c>
      <c r="Q205" s="25"/>
      <c r="S205" s="25"/>
    </row>
    <row r="206" spans="1:19" s="34" customFormat="1" x14ac:dyDescent="0.2">
      <c r="A206" s="546">
        <v>202</v>
      </c>
      <c r="B206" s="473" t="s">
        <v>70</v>
      </c>
      <c r="C206" s="474" t="s">
        <v>16</v>
      </c>
      <c r="D206" s="552">
        <v>409</v>
      </c>
      <c r="E206" s="416"/>
      <c r="F206" s="339">
        <f t="shared" si="1"/>
        <v>0</v>
      </c>
      <c r="G206" s="416"/>
      <c r="H206" s="317"/>
      <c r="I206" s="317"/>
      <c r="J206" s="317"/>
      <c r="K206" s="47"/>
      <c r="L206" s="55">
        <v>225.04</v>
      </c>
      <c r="M206" s="25"/>
      <c r="N206" s="35"/>
      <c r="O206" s="35"/>
      <c r="P206" s="35" t="s">
        <v>2496</v>
      </c>
      <c r="Q206" s="25"/>
      <c r="S206" s="25"/>
    </row>
    <row r="207" spans="1:19" s="34" customFormat="1" x14ac:dyDescent="0.2">
      <c r="A207" s="546">
        <v>203</v>
      </c>
      <c r="B207" s="473" t="s">
        <v>71</v>
      </c>
      <c r="C207" s="474" t="s">
        <v>16</v>
      </c>
      <c r="D207" s="552">
        <v>742.56</v>
      </c>
      <c r="E207" s="416"/>
      <c r="F207" s="339">
        <f t="shared" si="1"/>
        <v>0</v>
      </c>
      <c r="G207" s="416"/>
      <c r="H207" s="317"/>
      <c r="I207" s="317"/>
      <c r="J207" s="317"/>
      <c r="K207" s="47"/>
      <c r="L207" s="55">
        <v>408.32</v>
      </c>
      <c r="M207" s="25"/>
      <c r="N207" s="35"/>
      <c r="O207" s="35"/>
      <c r="P207" s="35" t="s">
        <v>2496</v>
      </c>
      <c r="Q207" s="25"/>
      <c r="S207" s="25"/>
    </row>
    <row r="208" spans="1:19" s="34" customFormat="1" x14ac:dyDescent="0.2">
      <c r="A208" s="546">
        <v>204</v>
      </c>
      <c r="B208" s="473" t="s">
        <v>82</v>
      </c>
      <c r="C208" s="474" t="s">
        <v>16</v>
      </c>
      <c r="D208" s="477">
        <f>+L208*1.16</f>
        <v>62974.079999999994</v>
      </c>
      <c r="E208" s="416"/>
      <c r="F208" s="339">
        <f t="shared" si="1"/>
        <v>0</v>
      </c>
      <c r="G208" s="416"/>
      <c r="H208" s="317"/>
      <c r="I208" s="317"/>
      <c r="J208" s="317"/>
      <c r="K208" s="3"/>
      <c r="L208" s="55">
        <v>54288</v>
      </c>
      <c r="M208" s="54"/>
      <c r="N208" s="35"/>
      <c r="O208" s="35"/>
      <c r="P208" s="35" t="s">
        <v>2498</v>
      </c>
      <c r="Q208" s="25"/>
      <c r="S208" s="25"/>
    </row>
    <row r="209" spans="1:19" s="34" customFormat="1" x14ac:dyDescent="0.2">
      <c r="A209" s="546">
        <v>205</v>
      </c>
      <c r="B209" s="473" t="s">
        <v>360</v>
      </c>
      <c r="C209" s="474" t="s">
        <v>16</v>
      </c>
      <c r="D209" s="552">
        <v>42935.199999999997</v>
      </c>
      <c r="E209" s="416"/>
      <c r="F209" s="339">
        <f t="shared" si="1"/>
        <v>0</v>
      </c>
      <c r="G209" s="416"/>
      <c r="H209" s="317"/>
      <c r="I209" s="317"/>
      <c r="J209" s="317"/>
      <c r="K209" s="3"/>
      <c r="L209" s="55">
        <v>27530</v>
      </c>
      <c r="M209" s="54"/>
      <c r="N209" s="35"/>
      <c r="O209" s="35"/>
      <c r="P209" s="35" t="s">
        <v>2496</v>
      </c>
      <c r="Q209" s="25"/>
      <c r="S209" s="25"/>
    </row>
    <row r="210" spans="1:19" s="34" customFormat="1" x14ac:dyDescent="0.2">
      <c r="A210" s="546">
        <v>206</v>
      </c>
      <c r="B210" s="473" t="s">
        <v>361</v>
      </c>
      <c r="C210" s="474" t="s">
        <v>16</v>
      </c>
      <c r="D210" s="552">
        <v>53883.199999999997</v>
      </c>
      <c r="E210" s="416"/>
      <c r="F210" s="339">
        <f t="shared" si="1"/>
        <v>0</v>
      </c>
      <c r="G210" s="416"/>
      <c r="H210" s="317"/>
      <c r="I210" s="317"/>
      <c r="J210" s="317"/>
      <c r="K210" s="3"/>
      <c r="L210" s="55">
        <v>35396</v>
      </c>
      <c r="M210" s="54"/>
      <c r="N210" s="35"/>
      <c r="O210" s="35"/>
      <c r="P210" s="35" t="s">
        <v>2496</v>
      </c>
      <c r="Q210" s="25"/>
      <c r="S210" s="25"/>
    </row>
    <row r="211" spans="1:19" s="34" customFormat="1" x14ac:dyDescent="0.2">
      <c r="A211" s="546">
        <v>207</v>
      </c>
      <c r="B211" s="343" t="s">
        <v>73</v>
      </c>
      <c r="C211" s="338" t="s">
        <v>16</v>
      </c>
      <c r="D211" s="339">
        <f>+L211*1.16</f>
        <v>2888.3999999999996</v>
      </c>
      <c r="E211" s="416"/>
      <c r="F211" s="339">
        <f t="shared" si="1"/>
        <v>0</v>
      </c>
      <c r="G211" s="416"/>
      <c r="H211" s="317"/>
      <c r="I211" s="317"/>
      <c r="J211" s="317"/>
      <c r="K211" s="3"/>
      <c r="L211" s="55">
        <v>2490</v>
      </c>
      <c r="M211" s="54"/>
      <c r="N211" s="35"/>
      <c r="O211" s="35"/>
      <c r="P211" s="35" t="s">
        <v>2498</v>
      </c>
      <c r="Q211" s="25"/>
      <c r="S211" s="25"/>
    </row>
    <row r="212" spans="1:19" s="34" customFormat="1" x14ac:dyDescent="0.2">
      <c r="A212" s="546">
        <v>208</v>
      </c>
      <c r="B212" s="343" t="s">
        <v>72</v>
      </c>
      <c r="C212" s="338" t="s">
        <v>16</v>
      </c>
      <c r="D212" s="339">
        <f>+L212*1.16</f>
        <v>90364</v>
      </c>
      <c r="E212" s="416"/>
      <c r="F212" s="339">
        <f t="shared" si="1"/>
        <v>0</v>
      </c>
      <c r="G212" s="416"/>
      <c r="H212" s="317"/>
      <c r="I212" s="317"/>
      <c r="J212" s="317"/>
      <c r="K212" s="3"/>
      <c r="L212" s="55">
        <v>77900</v>
      </c>
      <c r="M212" s="54"/>
      <c r="N212" s="35"/>
      <c r="O212" s="35"/>
      <c r="P212" s="35" t="s">
        <v>2498</v>
      </c>
      <c r="Q212" s="25"/>
      <c r="S212" s="25"/>
    </row>
    <row r="213" spans="1:19" s="34" customFormat="1" ht="25.5" x14ac:dyDescent="0.2">
      <c r="A213" s="546">
        <v>209</v>
      </c>
      <c r="B213" s="343" t="s">
        <v>159</v>
      </c>
      <c r="C213" s="338" t="s">
        <v>16</v>
      </c>
      <c r="D213" s="551">
        <v>145900</v>
      </c>
      <c r="E213" s="416"/>
      <c r="F213" s="339">
        <f t="shared" si="1"/>
        <v>0</v>
      </c>
      <c r="G213" s="416"/>
      <c r="H213" s="317"/>
      <c r="I213" s="317"/>
      <c r="J213" s="317"/>
      <c r="K213" s="3"/>
      <c r="L213" s="55">
        <v>94900</v>
      </c>
      <c r="M213" s="54"/>
      <c r="N213" s="35"/>
      <c r="O213" s="35"/>
      <c r="P213" s="35" t="s">
        <v>2524</v>
      </c>
      <c r="Q213" s="25"/>
      <c r="S213" s="25"/>
    </row>
    <row r="214" spans="1:19" s="34" customFormat="1" x14ac:dyDescent="0.2">
      <c r="A214" s="546">
        <v>210</v>
      </c>
      <c r="B214" s="343" t="s">
        <v>145</v>
      </c>
      <c r="C214" s="338" t="s">
        <v>16</v>
      </c>
      <c r="D214" s="551">
        <v>79611</v>
      </c>
      <c r="E214" s="416"/>
      <c r="F214" s="339">
        <f t="shared" si="1"/>
        <v>0</v>
      </c>
      <c r="G214" s="416"/>
      <c r="H214" s="317"/>
      <c r="I214" s="317"/>
      <c r="J214" s="317"/>
      <c r="K214" s="47"/>
      <c r="L214" s="55">
        <v>64900</v>
      </c>
      <c r="M214" s="25"/>
      <c r="N214" s="35"/>
      <c r="O214" s="35"/>
      <c r="P214" s="35" t="s">
        <v>2498</v>
      </c>
      <c r="Q214" s="25"/>
      <c r="S214" s="25"/>
    </row>
    <row r="215" spans="1:19" s="34" customFormat="1" x14ac:dyDescent="0.2">
      <c r="A215" s="546">
        <v>211</v>
      </c>
      <c r="B215" s="343" t="s">
        <v>2547</v>
      </c>
      <c r="C215" s="338" t="s">
        <v>16</v>
      </c>
      <c r="D215" s="339">
        <v>81084</v>
      </c>
      <c r="E215" s="416"/>
      <c r="F215" s="339">
        <f t="shared" si="1"/>
        <v>0</v>
      </c>
      <c r="G215" s="416"/>
      <c r="H215" s="317"/>
      <c r="I215" s="317"/>
      <c r="J215" s="317"/>
      <c r="K215" s="47"/>
      <c r="L215" s="55">
        <v>185000</v>
      </c>
      <c r="M215" s="25"/>
      <c r="N215" s="35"/>
      <c r="O215" s="35"/>
      <c r="P215" s="35" t="s">
        <v>2498</v>
      </c>
      <c r="Q215" s="25"/>
      <c r="S215" s="25"/>
    </row>
    <row r="216" spans="1:19" x14ac:dyDescent="0.2">
      <c r="A216" s="546">
        <v>212</v>
      </c>
      <c r="B216" s="343" t="s">
        <v>2539</v>
      </c>
      <c r="C216" s="338" t="s">
        <v>16</v>
      </c>
      <c r="D216" s="551">
        <v>840693.35</v>
      </c>
      <c r="E216" s="423"/>
      <c r="F216" s="341">
        <f t="shared" si="1"/>
        <v>0</v>
      </c>
      <c r="G216" s="423"/>
      <c r="H216" s="320"/>
      <c r="I216" s="320"/>
      <c r="J216" s="320"/>
      <c r="K216" s="47"/>
      <c r="L216" s="55">
        <v>579900</v>
      </c>
      <c r="P216" s="35" t="s">
        <v>2496</v>
      </c>
    </row>
    <row r="217" spans="1:19" s="34" customFormat="1" x14ac:dyDescent="0.2">
      <c r="A217" s="546">
        <v>213</v>
      </c>
      <c r="B217" s="343" t="s">
        <v>74</v>
      </c>
      <c r="C217" s="338" t="s">
        <v>16</v>
      </c>
      <c r="D217" s="551">
        <v>355810</v>
      </c>
      <c r="E217" s="423"/>
      <c r="F217" s="341">
        <v>210000</v>
      </c>
      <c r="G217" s="423"/>
      <c r="H217" s="320"/>
      <c r="I217" s="320"/>
      <c r="J217" s="320"/>
      <c r="K217" s="38" t="s">
        <v>2346</v>
      </c>
      <c r="L217" s="55">
        <v>241900</v>
      </c>
      <c r="M217" s="25"/>
      <c r="N217" s="35"/>
      <c r="O217" s="35"/>
      <c r="P217" s="35" t="s">
        <v>2496</v>
      </c>
      <c r="Q217" s="25"/>
      <c r="S217" s="25"/>
    </row>
    <row r="218" spans="1:19" s="34" customFormat="1" ht="25.5" x14ac:dyDescent="0.2">
      <c r="A218" s="546">
        <v>214</v>
      </c>
      <c r="B218" s="343" t="s">
        <v>2538</v>
      </c>
      <c r="C218" s="338" t="s">
        <v>16</v>
      </c>
      <c r="D218" s="551">
        <v>284143.44</v>
      </c>
      <c r="E218" s="423"/>
      <c r="F218" s="341">
        <f t="shared" si="1"/>
        <v>0</v>
      </c>
      <c r="G218" s="423"/>
      <c r="H218" s="320"/>
      <c r="I218" s="320"/>
      <c r="J218" s="320"/>
      <c r="K218" s="47"/>
      <c r="L218" s="55">
        <v>469900</v>
      </c>
      <c r="M218" s="25"/>
      <c r="N218" s="35"/>
      <c r="O218" s="35"/>
      <c r="P218" s="34" t="s">
        <v>2537</v>
      </c>
      <c r="Q218" s="25"/>
      <c r="S218" s="25"/>
    </row>
    <row r="219" spans="1:19" s="34" customFormat="1" x14ac:dyDescent="0.2">
      <c r="A219" s="546">
        <v>215</v>
      </c>
      <c r="B219" s="343" t="s">
        <v>143</v>
      </c>
      <c r="C219" s="338" t="s">
        <v>16</v>
      </c>
      <c r="D219" s="339">
        <v>55798.981</v>
      </c>
      <c r="E219" s="416"/>
      <c r="F219" s="339">
        <f t="shared" si="1"/>
        <v>0</v>
      </c>
      <c r="G219" s="416"/>
      <c r="H219" s="317"/>
      <c r="I219" s="317"/>
      <c r="J219" s="317"/>
      <c r="K219" s="47"/>
      <c r="L219" s="55">
        <v>35900</v>
      </c>
      <c r="M219" s="25"/>
      <c r="N219" s="35"/>
      <c r="O219" s="35"/>
      <c r="P219" s="35" t="s">
        <v>2496</v>
      </c>
      <c r="Q219" s="25"/>
      <c r="S219" s="25"/>
    </row>
    <row r="220" spans="1:19" s="34" customFormat="1" ht="25.5" x14ac:dyDescent="0.2">
      <c r="A220" s="546">
        <v>216</v>
      </c>
      <c r="B220" s="343" t="s">
        <v>144</v>
      </c>
      <c r="C220" s="338" t="s">
        <v>142</v>
      </c>
      <c r="D220" s="339">
        <v>81084</v>
      </c>
      <c r="E220" s="416"/>
      <c r="F220" s="339">
        <f t="shared" si="1"/>
        <v>0</v>
      </c>
      <c r="G220" s="416"/>
      <c r="H220" s="317"/>
      <c r="I220" s="317"/>
      <c r="J220" s="317"/>
      <c r="K220" s="47"/>
      <c r="L220" s="55">
        <v>69900</v>
      </c>
      <c r="M220" s="25"/>
      <c r="N220" s="35"/>
      <c r="O220" s="35"/>
      <c r="P220" s="35" t="s">
        <v>2498</v>
      </c>
      <c r="Q220" s="25"/>
      <c r="S220" s="25"/>
    </row>
    <row r="221" spans="1:19" s="34" customFormat="1" x14ac:dyDescent="0.2">
      <c r="A221" s="546">
        <v>217</v>
      </c>
      <c r="B221" s="343" t="s">
        <v>368</v>
      </c>
      <c r="C221" s="338" t="s">
        <v>16</v>
      </c>
      <c r="D221" s="339">
        <f>423284.05*1.07</f>
        <v>452913.93350000004</v>
      </c>
      <c r="E221" s="416"/>
      <c r="F221" s="339">
        <f t="shared" si="1"/>
        <v>0</v>
      </c>
      <c r="G221" s="416"/>
      <c r="H221" s="317"/>
      <c r="I221" s="317"/>
      <c r="J221" s="317"/>
      <c r="K221" s="47"/>
      <c r="L221" s="55">
        <f>314569*1.16</f>
        <v>364900.04</v>
      </c>
      <c r="M221" s="25"/>
      <c r="N221" s="35"/>
      <c r="O221" s="35"/>
      <c r="P221" s="35" t="s">
        <v>2522</v>
      </c>
      <c r="Q221" s="25"/>
      <c r="S221" s="25"/>
    </row>
    <row r="222" spans="1:19" s="34" customFormat="1" ht="25.5" x14ac:dyDescent="0.2">
      <c r="A222" s="546">
        <v>218</v>
      </c>
      <c r="B222" s="343" t="s">
        <v>369</v>
      </c>
      <c r="C222" s="338" t="s">
        <v>16</v>
      </c>
      <c r="D222" s="339">
        <f>+L222*1.16</f>
        <v>129804.64959999999</v>
      </c>
      <c r="E222" s="416"/>
      <c r="F222" s="339">
        <f t="shared" si="1"/>
        <v>0</v>
      </c>
      <c r="G222" s="416"/>
      <c r="H222" s="317"/>
      <c r="I222" s="317"/>
      <c r="J222" s="317"/>
      <c r="K222" s="47"/>
      <c r="L222" s="55">
        <f>96466*1.16</f>
        <v>111900.56</v>
      </c>
      <c r="M222" s="25"/>
      <c r="N222" s="35"/>
      <c r="O222" s="35"/>
      <c r="P222" s="35" t="s">
        <v>2498</v>
      </c>
      <c r="Q222" s="25"/>
      <c r="S222" s="25"/>
    </row>
    <row r="223" spans="1:19" s="34" customFormat="1" ht="25.5" x14ac:dyDescent="0.2">
      <c r="A223" s="546">
        <v>219</v>
      </c>
      <c r="B223" s="343" t="s">
        <v>158</v>
      </c>
      <c r="C223" s="338" t="s">
        <v>16</v>
      </c>
      <c r="D223" s="339">
        <v>113645</v>
      </c>
      <c r="E223" s="416"/>
      <c r="F223" s="339">
        <f>89125*1.16</f>
        <v>103385</v>
      </c>
      <c r="G223" s="416"/>
      <c r="H223" s="317"/>
      <c r="I223" s="317"/>
      <c r="J223" s="317"/>
      <c r="K223" s="38"/>
      <c r="L223" s="37"/>
      <c r="M223" s="25"/>
      <c r="N223" s="35"/>
      <c r="O223" s="35"/>
      <c r="P223" s="35" t="s">
        <v>2498</v>
      </c>
      <c r="Q223" s="25"/>
      <c r="S223" s="25"/>
    </row>
    <row r="224" spans="1:19" s="34" customFormat="1" x14ac:dyDescent="0.2">
      <c r="A224" s="546">
        <v>220</v>
      </c>
      <c r="B224" s="343" t="s">
        <v>362</v>
      </c>
      <c r="C224" s="338" t="s">
        <v>16</v>
      </c>
      <c r="D224" s="339">
        <f>+L224*1.16</f>
        <v>53243.999999999993</v>
      </c>
      <c r="E224" s="416"/>
      <c r="F224" s="339">
        <f t="shared" si="1"/>
        <v>0</v>
      </c>
      <c r="G224" s="416"/>
      <c r="H224" s="317"/>
      <c r="I224" s="317"/>
      <c r="J224" s="317"/>
      <c r="K224" s="47"/>
      <c r="L224" s="55">
        <v>45900</v>
      </c>
      <c r="M224" s="25"/>
      <c r="N224" s="35"/>
      <c r="O224" s="35"/>
      <c r="P224" s="35" t="s">
        <v>2498</v>
      </c>
      <c r="Q224" s="25"/>
      <c r="S224" s="25"/>
    </row>
    <row r="225" spans="1:19" s="34" customFormat="1" x14ac:dyDescent="0.2">
      <c r="A225" s="546">
        <v>221</v>
      </c>
      <c r="B225" s="343" t="s">
        <v>2347</v>
      </c>
      <c r="C225" s="338" t="s">
        <v>16</v>
      </c>
      <c r="D225" s="551">
        <v>386600</v>
      </c>
      <c r="E225" s="423"/>
      <c r="F225" s="341">
        <f t="shared" si="1"/>
        <v>0</v>
      </c>
      <c r="G225" s="423"/>
      <c r="H225" s="320"/>
      <c r="I225" s="320"/>
      <c r="J225" s="320"/>
      <c r="K225" s="47"/>
      <c r="L225" s="55">
        <v>330000</v>
      </c>
      <c r="M225" s="25"/>
      <c r="N225" s="35"/>
      <c r="O225" s="35"/>
      <c r="P225" s="35" t="s">
        <v>2498</v>
      </c>
      <c r="Q225" s="25"/>
      <c r="S225" s="25"/>
    </row>
    <row r="226" spans="1:19" x14ac:dyDescent="0.2">
      <c r="A226" s="546">
        <v>222</v>
      </c>
      <c r="B226" s="343" t="s">
        <v>2423</v>
      </c>
      <c r="C226" s="338" t="s">
        <v>2424</v>
      </c>
      <c r="D226" s="339">
        <f>1386*1.07</f>
        <v>1483.02</v>
      </c>
      <c r="E226" s="416"/>
      <c r="F226" s="339">
        <v>1386</v>
      </c>
      <c r="G226" s="416"/>
    </row>
    <row r="227" spans="1:19" x14ac:dyDescent="0.2">
      <c r="A227" s="546">
        <v>223</v>
      </c>
      <c r="B227" s="343" t="s">
        <v>2536</v>
      </c>
      <c r="C227" s="338" t="s">
        <v>16</v>
      </c>
      <c r="D227" s="339">
        <v>594167</v>
      </c>
      <c r="E227" s="416"/>
      <c r="F227" s="416"/>
      <c r="G227" s="416"/>
      <c r="P227" s="218" t="s">
        <v>2508</v>
      </c>
    </row>
    <row r="228" spans="1:19" x14ac:dyDescent="0.2">
      <c r="A228" s="546">
        <v>224</v>
      </c>
      <c r="B228" s="343" t="s">
        <v>2530</v>
      </c>
      <c r="C228" s="338" t="s">
        <v>2529</v>
      </c>
      <c r="D228" s="339">
        <v>2564.4499999999998</v>
      </c>
      <c r="E228" s="416"/>
      <c r="F228" s="416"/>
      <c r="G228" s="416"/>
      <c r="P228" s="218" t="s">
        <v>2508</v>
      </c>
    </row>
    <row r="229" spans="1:19" x14ac:dyDescent="0.2">
      <c r="A229" s="546">
        <v>225</v>
      </c>
      <c r="B229" s="343" t="s">
        <v>2527</v>
      </c>
      <c r="C229" s="338" t="s">
        <v>16</v>
      </c>
      <c r="D229" s="339">
        <v>22882.51</v>
      </c>
      <c r="E229" s="416"/>
      <c r="F229" s="416"/>
      <c r="G229" s="416"/>
      <c r="P229" s="218" t="s">
        <v>2508</v>
      </c>
    </row>
    <row r="230" spans="1:19" x14ac:dyDescent="0.2">
      <c r="A230" s="546">
        <v>226</v>
      </c>
      <c r="B230" s="343" t="s">
        <v>2525</v>
      </c>
      <c r="C230" s="338" t="s">
        <v>2526</v>
      </c>
      <c r="D230" s="339">
        <v>23205</v>
      </c>
      <c r="E230" s="416"/>
      <c r="F230" s="416"/>
      <c r="G230" s="416"/>
      <c r="P230" s="218" t="s">
        <v>2508</v>
      </c>
    </row>
    <row r="231" spans="1:19" ht="14.25" x14ac:dyDescent="0.2">
      <c r="A231" s="546">
        <v>227</v>
      </c>
      <c r="B231" s="478" t="s">
        <v>2528</v>
      </c>
      <c r="C231" s="338" t="s">
        <v>16</v>
      </c>
      <c r="D231" s="339">
        <v>74929.539999999994</v>
      </c>
      <c r="E231" s="416"/>
      <c r="F231" s="416"/>
      <c r="G231" s="416"/>
      <c r="P231" s="218" t="s">
        <v>2508</v>
      </c>
    </row>
    <row r="232" spans="1:19" x14ac:dyDescent="0.2">
      <c r="A232" s="546">
        <v>228</v>
      </c>
      <c r="B232" s="343" t="s">
        <v>2541</v>
      </c>
      <c r="C232" s="338" t="s">
        <v>16</v>
      </c>
      <c r="D232" s="339">
        <v>158865</v>
      </c>
      <c r="E232" s="416"/>
      <c r="F232" s="416"/>
      <c r="G232" s="416"/>
      <c r="P232" s="218" t="s">
        <v>2542</v>
      </c>
    </row>
    <row r="233" spans="1:19" x14ac:dyDescent="0.2">
      <c r="A233" s="546">
        <v>229</v>
      </c>
      <c r="B233" s="343" t="s">
        <v>2523</v>
      </c>
      <c r="C233" s="338" t="s">
        <v>16</v>
      </c>
      <c r="D233" s="339">
        <v>42243.81</v>
      </c>
      <c r="E233" s="416"/>
      <c r="F233" s="416"/>
      <c r="G233" s="416"/>
      <c r="P233" s="218" t="s">
        <v>2508</v>
      </c>
    </row>
    <row r="234" spans="1:19" x14ac:dyDescent="0.2">
      <c r="A234" s="546">
        <v>230</v>
      </c>
      <c r="B234" s="343" t="s">
        <v>2521</v>
      </c>
      <c r="C234" s="338" t="s">
        <v>16</v>
      </c>
      <c r="D234" s="339">
        <v>13582.66</v>
      </c>
      <c r="E234" s="416"/>
      <c r="F234" s="416"/>
      <c r="G234" s="416"/>
      <c r="P234" s="218" t="s">
        <v>2508</v>
      </c>
    </row>
    <row r="235" spans="1:19" x14ac:dyDescent="0.2">
      <c r="A235" s="546">
        <v>231</v>
      </c>
      <c r="B235" s="343" t="s">
        <v>2520</v>
      </c>
      <c r="C235" s="338" t="s">
        <v>16</v>
      </c>
      <c r="D235" s="339">
        <v>75000</v>
      </c>
      <c r="E235" s="416"/>
      <c r="F235" s="416"/>
      <c r="G235" s="416"/>
      <c r="P235" s="35" t="s">
        <v>2498</v>
      </c>
    </row>
    <row r="236" spans="1:19" x14ac:dyDescent="0.2">
      <c r="A236" s="546">
        <v>232</v>
      </c>
      <c r="B236" s="343" t="s">
        <v>2464</v>
      </c>
      <c r="C236" s="338" t="s">
        <v>77</v>
      </c>
      <c r="D236" s="339">
        <v>9280</v>
      </c>
      <c r="E236" s="416"/>
      <c r="F236" s="416"/>
      <c r="G236" s="416"/>
      <c r="P236" s="35" t="s">
        <v>2498</v>
      </c>
    </row>
    <row r="237" spans="1:19" ht="25.5" x14ac:dyDescent="0.2">
      <c r="A237" s="546">
        <v>233</v>
      </c>
      <c r="B237" s="343" t="s">
        <v>2573</v>
      </c>
      <c r="C237" s="338" t="s">
        <v>16</v>
      </c>
      <c r="D237" s="339">
        <f>1079847*1.1206</f>
        <v>1210076.5482000001</v>
      </c>
      <c r="E237" s="416"/>
      <c r="F237" s="416"/>
      <c r="G237" s="416"/>
      <c r="P237" s="483" t="s">
        <v>2542</v>
      </c>
    </row>
    <row r="238" spans="1:19" ht="25.5" x14ac:dyDescent="0.2">
      <c r="A238" s="546">
        <v>234</v>
      </c>
      <c r="B238" s="343" t="s">
        <v>2534</v>
      </c>
      <c r="C238" s="338" t="s">
        <v>16</v>
      </c>
      <c r="D238" s="339">
        <v>624797.25</v>
      </c>
      <c r="E238" s="416"/>
      <c r="F238" s="416"/>
      <c r="G238" s="416"/>
      <c r="P238" s="483" t="s">
        <v>2542</v>
      </c>
    </row>
    <row r="239" spans="1:19" x14ac:dyDescent="0.2">
      <c r="A239" s="546">
        <v>235</v>
      </c>
      <c r="B239" s="343" t="s">
        <v>2515</v>
      </c>
      <c r="C239" s="338" t="s">
        <v>16</v>
      </c>
      <c r="D239" s="339">
        <v>30000</v>
      </c>
      <c r="E239" s="416"/>
      <c r="F239" s="416"/>
      <c r="G239" s="416"/>
    </row>
    <row r="240" spans="1:19" x14ac:dyDescent="0.2">
      <c r="A240" s="546">
        <v>236</v>
      </c>
      <c r="B240" s="343" t="s">
        <v>2516</v>
      </c>
      <c r="C240" s="338" t="s">
        <v>16</v>
      </c>
      <c r="D240" s="339">
        <v>10000</v>
      </c>
      <c r="E240" s="416"/>
      <c r="F240" s="416"/>
      <c r="G240" s="416"/>
    </row>
    <row r="241" spans="1:16" x14ac:dyDescent="0.2">
      <c r="A241" s="546">
        <v>237</v>
      </c>
      <c r="B241" s="475" t="s">
        <v>2478</v>
      </c>
      <c r="C241" s="338" t="s">
        <v>12</v>
      </c>
      <c r="D241" s="476">
        <v>2408.16</v>
      </c>
      <c r="P241" s="35" t="s">
        <v>2508</v>
      </c>
    </row>
    <row r="242" spans="1:16" x14ac:dyDescent="0.2">
      <c r="A242" s="546">
        <v>238</v>
      </c>
      <c r="B242" s="475" t="s">
        <v>2479</v>
      </c>
      <c r="C242" s="338" t="s">
        <v>16</v>
      </c>
      <c r="D242" s="476">
        <v>270</v>
      </c>
      <c r="P242" s="35" t="s">
        <v>2507</v>
      </c>
    </row>
    <row r="243" spans="1:16" x14ac:dyDescent="0.2">
      <c r="A243" s="546">
        <v>239</v>
      </c>
      <c r="B243" s="475" t="s">
        <v>2480</v>
      </c>
      <c r="C243" s="338" t="s">
        <v>16</v>
      </c>
      <c r="D243" s="476">
        <v>621.17999999999995</v>
      </c>
      <c r="P243" s="218" t="s">
        <v>2508</v>
      </c>
    </row>
    <row r="244" spans="1:16" x14ac:dyDescent="0.2">
      <c r="A244" s="546">
        <v>240</v>
      </c>
      <c r="B244" s="475" t="s">
        <v>2481</v>
      </c>
      <c r="C244" s="338" t="s">
        <v>12</v>
      </c>
      <c r="D244" s="476">
        <v>2016</v>
      </c>
      <c r="P244" s="35">
        <v>1890</v>
      </c>
    </row>
    <row r="245" spans="1:16" x14ac:dyDescent="0.2">
      <c r="A245" s="546">
        <v>241</v>
      </c>
      <c r="B245" s="475" t="s">
        <v>2482</v>
      </c>
      <c r="C245" s="338" t="s">
        <v>16</v>
      </c>
      <c r="D245" s="476">
        <v>8000</v>
      </c>
      <c r="P245" s="35" t="s">
        <v>2507</v>
      </c>
    </row>
    <row r="246" spans="1:16" x14ac:dyDescent="0.2">
      <c r="A246" s="546">
        <v>242</v>
      </c>
      <c r="B246" s="475" t="s">
        <v>2483</v>
      </c>
      <c r="C246" s="338" t="s">
        <v>16</v>
      </c>
      <c r="D246" s="476">
        <v>1687.5</v>
      </c>
      <c r="P246" s="35" t="s">
        <v>2509</v>
      </c>
    </row>
    <row r="247" spans="1:16" ht="25.5" x14ac:dyDescent="0.2">
      <c r="A247" s="546">
        <v>243</v>
      </c>
      <c r="B247" s="475" t="s">
        <v>2484</v>
      </c>
      <c r="C247" s="338" t="s">
        <v>86</v>
      </c>
      <c r="D247" s="476">
        <v>146965</v>
      </c>
      <c r="P247" s="35" t="s">
        <v>2509</v>
      </c>
    </row>
    <row r="248" spans="1:16" x14ac:dyDescent="0.2">
      <c r="A248" s="546">
        <v>244</v>
      </c>
      <c r="B248" s="475" t="s">
        <v>2485</v>
      </c>
      <c r="C248" s="338" t="s">
        <v>12</v>
      </c>
      <c r="D248" s="476">
        <v>5647.5</v>
      </c>
      <c r="P248" s="35" t="s">
        <v>2507</v>
      </c>
    </row>
    <row r="249" spans="1:16" x14ac:dyDescent="0.2">
      <c r="A249" s="546">
        <v>245</v>
      </c>
      <c r="B249" s="475" t="s">
        <v>2486</v>
      </c>
      <c r="C249" s="338" t="s">
        <v>16</v>
      </c>
      <c r="D249" s="476">
        <v>1417.5</v>
      </c>
      <c r="P249" s="35" t="s">
        <v>2507</v>
      </c>
    </row>
    <row r="250" spans="1:16" ht="13.5" customHeight="1" x14ac:dyDescent="0.2">
      <c r="A250" s="546">
        <v>246</v>
      </c>
      <c r="B250" s="475" t="s">
        <v>2487</v>
      </c>
      <c r="C250" s="338" t="s">
        <v>16</v>
      </c>
      <c r="D250" s="476">
        <v>1080</v>
      </c>
      <c r="P250" s="35" t="s">
        <v>2508</v>
      </c>
    </row>
    <row r="251" spans="1:16" x14ac:dyDescent="0.2">
      <c r="A251" s="546">
        <v>247</v>
      </c>
      <c r="B251" s="475" t="s">
        <v>2488</v>
      </c>
      <c r="C251" s="338" t="s">
        <v>16</v>
      </c>
      <c r="D251" s="476">
        <v>2497.5</v>
      </c>
      <c r="P251" s="35" t="s">
        <v>2507</v>
      </c>
    </row>
    <row r="252" spans="1:16" x14ac:dyDescent="0.2">
      <c r="A252" s="546">
        <v>248</v>
      </c>
      <c r="B252" s="475" t="s">
        <v>2489</v>
      </c>
      <c r="C252" s="338" t="s">
        <v>16</v>
      </c>
      <c r="D252" s="476">
        <v>15000</v>
      </c>
      <c r="P252" s="35" t="s">
        <v>2507</v>
      </c>
    </row>
    <row r="253" spans="1:16" x14ac:dyDescent="0.2">
      <c r="A253" s="546">
        <v>249</v>
      </c>
      <c r="B253" s="475" t="s">
        <v>2490</v>
      </c>
      <c r="C253" s="338" t="s">
        <v>16</v>
      </c>
      <c r="D253" s="476">
        <v>10000</v>
      </c>
    </row>
    <row r="254" spans="1:16" x14ac:dyDescent="0.2">
      <c r="A254" s="546">
        <v>250</v>
      </c>
      <c r="B254" s="488" t="s">
        <v>2540</v>
      </c>
      <c r="C254" s="338" t="s">
        <v>16</v>
      </c>
      <c r="D254" s="476">
        <v>13474.37</v>
      </c>
    </row>
    <row r="255" spans="1:16" x14ac:dyDescent="0.2">
      <c r="A255" s="546">
        <v>251</v>
      </c>
      <c r="B255" s="486" t="s">
        <v>2543</v>
      </c>
      <c r="C255" s="487" t="s">
        <v>16</v>
      </c>
      <c r="D255" s="476">
        <v>311015</v>
      </c>
      <c r="P255" s="35" t="s">
        <v>2542</v>
      </c>
    </row>
    <row r="256" spans="1:16" x14ac:dyDescent="0.2">
      <c r="A256" s="546">
        <v>252</v>
      </c>
      <c r="B256" s="492" t="s">
        <v>2544</v>
      </c>
      <c r="C256" s="487" t="s">
        <v>16</v>
      </c>
      <c r="D256" s="476">
        <v>97665</v>
      </c>
      <c r="P256" s="35" t="s">
        <v>2542</v>
      </c>
    </row>
    <row r="257" spans="1:16" x14ac:dyDescent="0.2">
      <c r="A257" s="546">
        <v>253</v>
      </c>
      <c r="B257" s="492" t="s">
        <v>2545</v>
      </c>
      <c r="C257" s="487" t="s">
        <v>16</v>
      </c>
      <c r="D257" s="476">
        <v>186900</v>
      </c>
      <c r="P257" s="35" t="s">
        <v>2542</v>
      </c>
    </row>
    <row r="258" spans="1:16" ht="25.5" x14ac:dyDescent="0.2">
      <c r="A258" s="546">
        <v>254</v>
      </c>
      <c r="B258" s="493" t="s">
        <v>2546</v>
      </c>
      <c r="C258" s="338" t="s">
        <v>12</v>
      </c>
      <c r="D258" s="545">
        <v>1800000</v>
      </c>
      <c r="P258" s="483" t="s">
        <v>2548</v>
      </c>
    </row>
    <row r="259" spans="1:16" x14ac:dyDescent="0.2">
      <c r="A259" s="546">
        <v>255</v>
      </c>
      <c r="B259" s="343" t="s">
        <v>2550</v>
      </c>
      <c r="C259" s="487" t="s">
        <v>16</v>
      </c>
      <c r="D259" s="339">
        <v>564</v>
      </c>
      <c r="P259" s="35" t="s">
        <v>2498</v>
      </c>
    </row>
    <row r="260" spans="1:16" x14ac:dyDescent="0.2">
      <c r="A260" s="546">
        <v>256</v>
      </c>
      <c r="B260" s="343" t="s">
        <v>2551</v>
      </c>
      <c r="C260" s="487" t="s">
        <v>16</v>
      </c>
      <c r="D260" s="339">
        <v>530</v>
      </c>
      <c r="P260" s="35" t="s">
        <v>2498</v>
      </c>
    </row>
    <row r="261" spans="1:16" x14ac:dyDescent="0.2">
      <c r="A261" s="546">
        <v>257</v>
      </c>
      <c r="B261" s="492" t="s">
        <v>2553</v>
      </c>
      <c r="C261" s="487" t="s">
        <v>16</v>
      </c>
      <c r="D261" s="476">
        <v>26180</v>
      </c>
      <c r="P261" s="35" t="s">
        <v>2496</v>
      </c>
    </row>
    <row r="262" spans="1:16" x14ac:dyDescent="0.2">
      <c r="A262" s="546">
        <v>258</v>
      </c>
      <c r="B262" s="493" t="s">
        <v>2557</v>
      </c>
      <c r="C262" s="487" t="s">
        <v>16</v>
      </c>
      <c r="D262" s="476">
        <v>132800</v>
      </c>
      <c r="P262" s="35" t="s">
        <v>2559</v>
      </c>
    </row>
    <row r="263" spans="1:16" x14ac:dyDescent="0.2">
      <c r="A263" s="546">
        <v>259</v>
      </c>
      <c r="B263" s="493" t="s">
        <v>2558</v>
      </c>
      <c r="C263" s="487" t="s">
        <v>16</v>
      </c>
      <c r="D263" s="476">
        <v>163600</v>
      </c>
      <c r="P263" s="35" t="s">
        <v>2559</v>
      </c>
    </row>
    <row r="264" spans="1:16" x14ac:dyDescent="0.2">
      <c r="A264" s="546">
        <v>260</v>
      </c>
      <c r="B264" s="493" t="s">
        <v>2554</v>
      </c>
      <c r="C264" s="487" t="s">
        <v>80</v>
      </c>
      <c r="D264" s="476">
        <v>36344.980000000003</v>
      </c>
      <c r="P264" s="35" t="s">
        <v>2498</v>
      </c>
    </row>
    <row r="265" spans="1:16" x14ac:dyDescent="0.2">
      <c r="A265" s="546">
        <v>261</v>
      </c>
      <c r="B265" s="493" t="s">
        <v>2555</v>
      </c>
      <c r="C265" s="487" t="s">
        <v>78</v>
      </c>
      <c r="D265" s="476">
        <v>15866.27</v>
      </c>
      <c r="P265" s="35" t="s">
        <v>2496</v>
      </c>
    </row>
    <row r="266" spans="1:16" x14ac:dyDescent="0.2">
      <c r="A266" s="546">
        <v>262</v>
      </c>
      <c r="B266" s="493" t="s">
        <v>2556</v>
      </c>
      <c r="C266" s="487"/>
      <c r="D266" s="476">
        <v>20000</v>
      </c>
      <c r="P266" s="35" t="s">
        <v>2560</v>
      </c>
    </row>
    <row r="267" spans="1:16" x14ac:dyDescent="0.2">
      <c r="A267" s="546">
        <v>263</v>
      </c>
      <c r="B267" s="343" t="s">
        <v>2561</v>
      </c>
      <c r="C267" s="487" t="s">
        <v>16</v>
      </c>
      <c r="D267" s="476">
        <v>27950</v>
      </c>
      <c r="P267" s="35" t="s">
        <v>2559</v>
      </c>
    </row>
    <row r="268" spans="1:16" x14ac:dyDescent="0.2">
      <c r="A268" s="546">
        <v>264</v>
      </c>
      <c r="B268" s="492" t="s">
        <v>2562</v>
      </c>
      <c r="C268" s="487" t="s">
        <v>16</v>
      </c>
      <c r="D268" s="476">
        <v>5246.71</v>
      </c>
      <c r="P268" s="35" t="s">
        <v>2496</v>
      </c>
    </row>
    <row r="269" spans="1:16" x14ac:dyDescent="0.2">
      <c r="A269" s="546">
        <v>265</v>
      </c>
      <c r="B269" s="492" t="s">
        <v>2563</v>
      </c>
      <c r="C269" s="487" t="s">
        <v>16</v>
      </c>
      <c r="D269" s="476">
        <v>4700</v>
      </c>
      <c r="P269" s="35" t="s">
        <v>2559</v>
      </c>
    </row>
    <row r="270" spans="1:16" x14ac:dyDescent="0.2">
      <c r="A270" s="546">
        <v>266</v>
      </c>
      <c r="B270" s="495" t="s">
        <v>2564</v>
      </c>
      <c r="C270" s="487" t="s">
        <v>12</v>
      </c>
      <c r="D270" s="476">
        <f>40797.96/6</f>
        <v>6799.66</v>
      </c>
      <c r="P270" s="35" t="s">
        <v>2496</v>
      </c>
    </row>
    <row r="271" spans="1:16" x14ac:dyDescent="0.2">
      <c r="A271" s="546">
        <v>267</v>
      </c>
      <c r="B271" s="495" t="s">
        <v>2565</v>
      </c>
      <c r="C271" s="487" t="s">
        <v>16</v>
      </c>
      <c r="D271" s="476">
        <v>7800</v>
      </c>
      <c r="L271" s="27" t="s">
        <v>2498</v>
      </c>
    </row>
    <row r="272" spans="1:16" ht="25.5" x14ac:dyDescent="0.2">
      <c r="A272" s="546">
        <v>268</v>
      </c>
      <c r="B272" s="492" t="s">
        <v>2566</v>
      </c>
      <c r="C272" s="487" t="s">
        <v>77</v>
      </c>
      <c r="D272" s="476">
        <f>479811*1.1206/0.8436</f>
        <v>637359.1827880512</v>
      </c>
      <c r="P272" s="35" t="s">
        <v>2542</v>
      </c>
    </row>
    <row r="273" spans="1:16" ht="25.5" x14ac:dyDescent="0.2">
      <c r="A273" s="546">
        <v>269</v>
      </c>
      <c r="B273" s="492" t="s">
        <v>2567</v>
      </c>
      <c r="C273" s="487" t="s">
        <v>16</v>
      </c>
      <c r="D273" s="476">
        <f>762441*1.1206</f>
        <v>854391.38459999999</v>
      </c>
      <c r="P273" s="35" t="s">
        <v>2542</v>
      </c>
    </row>
    <row r="274" spans="1:16" x14ac:dyDescent="0.2">
      <c r="A274" s="546">
        <v>270</v>
      </c>
      <c r="B274" s="492" t="s">
        <v>2568</v>
      </c>
      <c r="C274" s="487" t="s">
        <v>12</v>
      </c>
      <c r="D274" s="476">
        <f>79544*1.126/1.71</f>
        <v>52378.095906432747</v>
      </c>
      <c r="P274" s="35" t="s">
        <v>2542</v>
      </c>
    </row>
    <row r="275" spans="1:16" x14ac:dyDescent="0.2">
      <c r="A275" s="546">
        <v>271</v>
      </c>
      <c r="B275" s="492" t="s">
        <v>2569</v>
      </c>
      <c r="C275" s="487" t="s">
        <v>12</v>
      </c>
      <c r="D275" s="476">
        <f>146132*1.1206/1.8</f>
        <v>90975.28844444445</v>
      </c>
      <c r="P275" s="35" t="s">
        <v>2542</v>
      </c>
    </row>
    <row r="276" spans="1:16" x14ac:dyDescent="0.2">
      <c r="A276" s="546">
        <v>272</v>
      </c>
      <c r="B276" s="492" t="s">
        <v>2570</v>
      </c>
      <c r="C276" s="487" t="s">
        <v>16</v>
      </c>
      <c r="D276" s="339">
        <v>79687</v>
      </c>
      <c r="P276" s="35" t="s">
        <v>2542</v>
      </c>
    </row>
    <row r="277" spans="1:16" x14ac:dyDescent="0.2">
      <c r="A277" s="546">
        <v>273</v>
      </c>
      <c r="B277" s="492" t="s">
        <v>2571</v>
      </c>
      <c r="C277" s="487" t="s">
        <v>16</v>
      </c>
      <c r="D277" s="476">
        <f>86805*1.1205</f>
        <v>97265.002500000002</v>
      </c>
      <c r="P277" s="35" t="s">
        <v>2542</v>
      </c>
    </row>
    <row r="278" spans="1:16" x14ac:dyDescent="0.2">
      <c r="A278" s="485">
        <v>274</v>
      </c>
      <c r="B278" s="496" t="s">
        <v>2572</v>
      </c>
      <c r="C278" s="494" t="s">
        <v>16</v>
      </c>
      <c r="D278" s="549">
        <f>363339*1.1206</f>
        <v>407157.68340000004</v>
      </c>
      <c r="P278" s="35" t="s">
        <v>2542</v>
      </c>
    </row>
    <row r="279" spans="1:16" x14ac:dyDescent="0.2">
      <c r="A279" s="563"/>
      <c r="B279" s="391"/>
      <c r="C279" s="222"/>
      <c r="D279" s="564"/>
    </row>
    <row r="280" spans="1:16" x14ac:dyDescent="0.2">
      <c r="A280" s="563"/>
      <c r="B280" s="391"/>
      <c r="C280" s="222"/>
      <c r="D280" s="564"/>
    </row>
    <row r="281" spans="1:16" ht="15" x14ac:dyDescent="0.25">
      <c r="A281" s="570">
        <v>275</v>
      </c>
      <c r="B281" s="571" t="s">
        <v>2578</v>
      </c>
      <c r="C281" s="574" t="s">
        <v>12458</v>
      </c>
      <c r="D281" s="843">
        <v>14929.74</v>
      </c>
      <c r="E281" s="844"/>
      <c r="F281" s="844"/>
      <c r="P281" s="35" t="s">
        <v>2496</v>
      </c>
    </row>
    <row r="282" spans="1:16" ht="15" x14ac:dyDescent="0.25">
      <c r="A282" s="570">
        <f>A281+1</f>
        <v>276</v>
      </c>
      <c r="B282" s="571" t="s">
        <v>2579</v>
      </c>
      <c r="C282" s="574" t="s">
        <v>12458</v>
      </c>
      <c r="D282" s="843">
        <v>17990.419999999998</v>
      </c>
      <c r="E282" s="844"/>
      <c r="F282" s="844"/>
      <c r="P282" s="35" t="s">
        <v>2496</v>
      </c>
    </row>
    <row r="283" spans="1:16" ht="12.75" customHeight="1" x14ac:dyDescent="0.25">
      <c r="A283" s="570">
        <f t="shared" ref="A283:A346" si="2">A282+1</f>
        <v>277</v>
      </c>
      <c r="B283" s="571" t="s">
        <v>2580</v>
      </c>
      <c r="C283" s="574" t="s">
        <v>12458</v>
      </c>
      <c r="D283" s="843">
        <v>115114.65</v>
      </c>
      <c r="E283" s="844"/>
      <c r="F283" s="844"/>
      <c r="P283" s="35" t="s">
        <v>2496</v>
      </c>
    </row>
    <row r="284" spans="1:16" ht="15" x14ac:dyDescent="0.25">
      <c r="A284" s="570">
        <f t="shared" si="2"/>
        <v>278</v>
      </c>
      <c r="B284" s="571" t="s">
        <v>2581</v>
      </c>
      <c r="C284" s="574" t="s">
        <v>12458</v>
      </c>
      <c r="D284" s="843">
        <v>37908.639999999999</v>
      </c>
      <c r="E284" s="844"/>
      <c r="F284" s="844"/>
      <c r="P284" s="35" t="s">
        <v>2496</v>
      </c>
    </row>
    <row r="285" spans="1:16" ht="15" x14ac:dyDescent="0.25">
      <c r="A285" s="570">
        <f t="shared" si="2"/>
        <v>279</v>
      </c>
      <c r="B285" s="571" t="s">
        <v>99</v>
      </c>
      <c r="C285" s="574" t="s">
        <v>79</v>
      </c>
      <c r="D285" s="843">
        <v>43000</v>
      </c>
      <c r="E285" s="844"/>
      <c r="F285" s="844"/>
      <c r="P285" s="35" t="s">
        <v>2496</v>
      </c>
    </row>
    <row r="286" spans="1:16" ht="12.75" customHeight="1" x14ac:dyDescent="0.25">
      <c r="A286" s="570">
        <f t="shared" si="2"/>
        <v>280</v>
      </c>
      <c r="B286" s="571" t="s">
        <v>2582</v>
      </c>
      <c r="C286" s="574" t="s">
        <v>12458</v>
      </c>
      <c r="D286" s="843">
        <v>20.23</v>
      </c>
      <c r="E286" s="844"/>
      <c r="F286" s="844"/>
      <c r="P286" s="35" t="s">
        <v>2496</v>
      </c>
    </row>
    <row r="287" spans="1:16" ht="15" x14ac:dyDescent="0.25">
      <c r="A287" s="570">
        <f t="shared" si="2"/>
        <v>281</v>
      </c>
      <c r="B287" s="571" t="s">
        <v>2583</v>
      </c>
      <c r="C287" s="574" t="s">
        <v>12458</v>
      </c>
      <c r="D287" s="843">
        <v>55.93</v>
      </c>
      <c r="E287" s="844"/>
      <c r="F287" s="844"/>
      <c r="P287" s="35" t="s">
        <v>2496</v>
      </c>
    </row>
    <row r="288" spans="1:16" ht="15" x14ac:dyDescent="0.25">
      <c r="A288" s="570">
        <f t="shared" si="2"/>
        <v>282</v>
      </c>
      <c r="B288" s="571" t="s">
        <v>2584</v>
      </c>
      <c r="C288" s="574" t="s">
        <v>12458</v>
      </c>
      <c r="D288" s="843">
        <v>85.68</v>
      </c>
      <c r="E288" s="844"/>
      <c r="F288" s="844"/>
      <c r="P288" s="35" t="s">
        <v>2496</v>
      </c>
    </row>
    <row r="289" spans="1:16" ht="15" x14ac:dyDescent="0.25">
      <c r="A289" s="570">
        <f t="shared" si="2"/>
        <v>283</v>
      </c>
      <c r="B289" s="571" t="s">
        <v>2585</v>
      </c>
      <c r="C289" s="574" t="s">
        <v>12458</v>
      </c>
      <c r="D289" s="843">
        <v>134.47</v>
      </c>
      <c r="E289" s="844"/>
      <c r="F289" s="844"/>
      <c r="P289" s="35" t="s">
        <v>2496</v>
      </c>
    </row>
    <row r="290" spans="1:16" ht="15" x14ac:dyDescent="0.25">
      <c r="A290" s="570">
        <f t="shared" si="2"/>
        <v>284</v>
      </c>
      <c r="B290" s="571" t="s">
        <v>2586</v>
      </c>
      <c r="C290" s="574" t="s">
        <v>12458</v>
      </c>
      <c r="D290" s="843">
        <v>164.22</v>
      </c>
      <c r="E290" s="844"/>
      <c r="F290" s="844"/>
      <c r="P290" s="35" t="s">
        <v>2496</v>
      </c>
    </row>
    <row r="291" spans="1:16" ht="15" x14ac:dyDescent="0.25">
      <c r="A291" s="570">
        <f t="shared" si="2"/>
        <v>285</v>
      </c>
      <c r="B291" s="571" t="s">
        <v>2587</v>
      </c>
      <c r="C291" s="574" t="s">
        <v>12458</v>
      </c>
      <c r="D291" s="843">
        <v>208.25</v>
      </c>
      <c r="E291" s="844"/>
      <c r="F291" s="844"/>
      <c r="P291" s="35" t="s">
        <v>2496</v>
      </c>
    </row>
    <row r="292" spans="1:16" ht="15" x14ac:dyDescent="0.25">
      <c r="A292" s="570">
        <f t="shared" si="2"/>
        <v>286</v>
      </c>
      <c r="B292" s="571" t="s">
        <v>2588</v>
      </c>
      <c r="C292" s="574" t="s">
        <v>12458</v>
      </c>
      <c r="D292" s="843">
        <v>803.25</v>
      </c>
      <c r="E292" s="844"/>
      <c r="F292" s="844"/>
      <c r="P292" s="35" t="s">
        <v>2496</v>
      </c>
    </row>
    <row r="293" spans="1:16" ht="15" x14ac:dyDescent="0.25">
      <c r="A293" s="570">
        <f t="shared" si="2"/>
        <v>287</v>
      </c>
      <c r="B293" s="571" t="s">
        <v>2589</v>
      </c>
      <c r="C293" s="574" t="s">
        <v>12458</v>
      </c>
      <c r="D293" s="843">
        <v>1350.412</v>
      </c>
      <c r="E293" s="844"/>
      <c r="F293" s="844"/>
      <c r="P293" s="35" t="s">
        <v>2496</v>
      </c>
    </row>
    <row r="294" spans="1:16" ht="15" x14ac:dyDescent="0.25">
      <c r="A294" s="570">
        <f t="shared" si="2"/>
        <v>288</v>
      </c>
      <c r="B294" s="571" t="s">
        <v>2590</v>
      </c>
      <c r="C294" s="574" t="s">
        <v>12458</v>
      </c>
      <c r="D294" s="843">
        <v>53550</v>
      </c>
      <c r="E294" s="844"/>
      <c r="F294" s="844"/>
      <c r="P294" s="35" t="s">
        <v>2496</v>
      </c>
    </row>
    <row r="295" spans="1:16" ht="15" x14ac:dyDescent="0.25">
      <c r="A295" s="570">
        <f t="shared" si="2"/>
        <v>289</v>
      </c>
      <c r="B295" s="571" t="s">
        <v>2591</v>
      </c>
      <c r="C295" s="574" t="s">
        <v>12458</v>
      </c>
      <c r="D295" s="843">
        <v>253.47</v>
      </c>
      <c r="E295" s="844"/>
      <c r="F295" s="844"/>
      <c r="P295" s="35" t="s">
        <v>2496</v>
      </c>
    </row>
    <row r="296" spans="1:16" ht="15" x14ac:dyDescent="0.25">
      <c r="A296" s="570">
        <f t="shared" si="2"/>
        <v>290</v>
      </c>
      <c r="B296" s="571" t="s">
        <v>2592</v>
      </c>
      <c r="C296" s="574" t="s">
        <v>12458</v>
      </c>
      <c r="D296" s="843">
        <v>71.400000000000006</v>
      </c>
      <c r="E296" s="844"/>
      <c r="F296" s="844"/>
      <c r="P296" s="35" t="s">
        <v>2496</v>
      </c>
    </row>
    <row r="297" spans="1:16" ht="15" x14ac:dyDescent="0.25">
      <c r="A297" s="570">
        <f t="shared" si="2"/>
        <v>291</v>
      </c>
      <c r="B297" s="571" t="s">
        <v>2593</v>
      </c>
      <c r="C297" s="574" t="s">
        <v>12458</v>
      </c>
      <c r="D297" s="843">
        <v>433.16</v>
      </c>
      <c r="E297" s="844"/>
      <c r="F297" s="844"/>
      <c r="P297" s="35" t="s">
        <v>2496</v>
      </c>
    </row>
    <row r="298" spans="1:16" ht="15" x14ac:dyDescent="0.25">
      <c r="A298" s="570">
        <f t="shared" si="2"/>
        <v>292</v>
      </c>
      <c r="B298" s="571" t="s">
        <v>2594</v>
      </c>
      <c r="C298" s="574" t="s">
        <v>12458</v>
      </c>
      <c r="D298" s="843">
        <v>435.54</v>
      </c>
      <c r="E298" s="844"/>
      <c r="F298" s="844"/>
      <c r="P298" s="35" t="s">
        <v>2496</v>
      </c>
    </row>
    <row r="299" spans="1:16" ht="15" x14ac:dyDescent="0.25">
      <c r="A299" s="570">
        <f t="shared" si="2"/>
        <v>293</v>
      </c>
      <c r="B299" s="571" t="s">
        <v>2595</v>
      </c>
      <c r="C299" s="574" t="s">
        <v>12458</v>
      </c>
      <c r="D299" s="843">
        <v>868.7</v>
      </c>
      <c r="E299" s="844"/>
      <c r="F299" s="844"/>
      <c r="P299" s="35" t="s">
        <v>2496</v>
      </c>
    </row>
    <row r="300" spans="1:16" ht="15" x14ac:dyDescent="0.25">
      <c r="A300" s="570">
        <f t="shared" si="2"/>
        <v>294</v>
      </c>
      <c r="B300" s="571" t="s">
        <v>2596</v>
      </c>
      <c r="C300" s="574" t="s">
        <v>12458</v>
      </c>
      <c r="D300" s="843">
        <v>952</v>
      </c>
      <c r="E300" s="844"/>
      <c r="F300" s="844"/>
      <c r="P300" s="35" t="s">
        <v>2496</v>
      </c>
    </row>
    <row r="301" spans="1:16" ht="15" x14ac:dyDescent="0.25">
      <c r="A301" s="570">
        <f t="shared" si="2"/>
        <v>295</v>
      </c>
      <c r="B301" s="571" t="s">
        <v>2597</v>
      </c>
      <c r="C301" s="574" t="s">
        <v>12458</v>
      </c>
      <c r="D301" s="843">
        <v>193.97</v>
      </c>
      <c r="E301" s="844"/>
      <c r="F301" s="844"/>
      <c r="P301" s="35" t="s">
        <v>2496</v>
      </c>
    </row>
    <row r="302" spans="1:16" ht="15" x14ac:dyDescent="0.25">
      <c r="A302" s="570">
        <f t="shared" si="2"/>
        <v>296</v>
      </c>
      <c r="B302" s="571" t="s">
        <v>2598</v>
      </c>
      <c r="C302" s="574" t="s">
        <v>12458</v>
      </c>
      <c r="D302" s="843">
        <v>242.76</v>
      </c>
      <c r="E302" s="844"/>
      <c r="F302" s="844"/>
      <c r="P302" s="35" t="s">
        <v>2496</v>
      </c>
    </row>
    <row r="303" spans="1:16" ht="15" x14ac:dyDescent="0.25">
      <c r="A303" s="570">
        <f t="shared" si="2"/>
        <v>297</v>
      </c>
      <c r="B303" s="571" t="s">
        <v>2599</v>
      </c>
      <c r="C303" s="574" t="s">
        <v>12458</v>
      </c>
      <c r="D303" s="843">
        <v>1698.13</v>
      </c>
      <c r="E303" s="844"/>
      <c r="F303" s="844"/>
      <c r="P303" s="35" t="s">
        <v>2496</v>
      </c>
    </row>
    <row r="304" spans="1:16" ht="15" x14ac:dyDescent="0.25">
      <c r="A304" s="570">
        <f t="shared" si="2"/>
        <v>298</v>
      </c>
      <c r="B304" s="571" t="s">
        <v>2600</v>
      </c>
      <c r="C304" s="574" t="s">
        <v>12458</v>
      </c>
      <c r="D304" s="843">
        <v>1333.99</v>
      </c>
      <c r="E304" s="844"/>
      <c r="F304" s="844"/>
      <c r="P304" s="35" t="s">
        <v>2496</v>
      </c>
    </row>
    <row r="305" spans="1:16" ht="15" x14ac:dyDescent="0.25">
      <c r="A305" s="570">
        <f t="shared" si="2"/>
        <v>299</v>
      </c>
      <c r="B305" s="571" t="s">
        <v>2601</v>
      </c>
      <c r="C305" s="574" t="s">
        <v>12458</v>
      </c>
      <c r="D305" s="843">
        <v>3624.74</v>
      </c>
      <c r="E305" s="844"/>
      <c r="F305" s="844"/>
      <c r="P305" s="35" t="s">
        <v>2496</v>
      </c>
    </row>
    <row r="306" spans="1:16" ht="15" x14ac:dyDescent="0.25">
      <c r="A306" s="570">
        <f t="shared" si="2"/>
        <v>300</v>
      </c>
      <c r="B306" s="571" t="s">
        <v>2602</v>
      </c>
      <c r="C306" s="574" t="s">
        <v>12458</v>
      </c>
      <c r="D306" s="843">
        <v>323.68</v>
      </c>
      <c r="E306" s="844"/>
      <c r="F306" s="844"/>
      <c r="P306" s="35" t="s">
        <v>2496</v>
      </c>
    </row>
    <row r="307" spans="1:16" ht="15" x14ac:dyDescent="0.25">
      <c r="A307" s="570">
        <f t="shared" si="2"/>
        <v>301</v>
      </c>
      <c r="B307" s="571" t="s">
        <v>2603</v>
      </c>
      <c r="C307" s="574" t="s">
        <v>12458</v>
      </c>
      <c r="D307" s="843">
        <v>121.38</v>
      </c>
      <c r="E307" s="844"/>
      <c r="F307" s="844"/>
      <c r="P307" s="35" t="s">
        <v>2496</v>
      </c>
    </row>
    <row r="308" spans="1:16" ht="15" x14ac:dyDescent="0.25">
      <c r="A308" s="570">
        <f t="shared" si="2"/>
        <v>302</v>
      </c>
      <c r="B308" s="571" t="s">
        <v>2604</v>
      </c>
      <c r="C308" s="574" t="s">
        <v>12458</v>
      </c>
      <c r="D308" s="843">
        <v>3808</v>
      </c>
      <c r="E308" s="844"/>
      <c r="F308" s="844"/>
      <c r="P308" s="35" t="s">
        <v>2496</v>
      </c>
    </row>
    <row r="309" spans="1:16" ht="15" x14ac:dyDescent="0.25">
      <c r="A309" s="570">
        <f t="shared" si="2"/>
        <v>303</v>
      </c>
      <c r="B309" s="571" t="s">
        <v>2605</v>
      </c>
      <c r="C309" s="574" t="s">
        <v>12458</v>
      </c>
      <c r="D309" s="843">
        <v>558.11</v>
      </c>
      <c r="E309" s="844"/>
      <c r="F309" s="844"/>
      <c r="P309" s="35" t="s">
        <v>2496</v>
      </c>
    </row>
    <row r="310" spans="1:16" ht="15" x14ac:dyDescent="0.25">
      <c r="A310" s="570">
        <f t="shared" si="2"/>
        <v>304</v>
      </c>
      <c r="B310" s="571" t="s">
        <v>2606</v>
      </c>
      <c r="C310" s="574" t="s">
        <v>12458</v>
      </c>
      <c r="D310" s="843">
        <v>1637.44</v>
      </c>
      <c r="E310" s="844"/>
      <c r="F310" s="844"/>
      <c r="P310" s="35" t="s">
        <v>2496</v>
      </c>
    </row>
    <row r="311" spans="1:16" ht="15" x14ac:dyDescent="0.25">
      <c r="A311" s="570">
        <f t="shared" si="2"/>
        <v>305</v>
      </c>
      <c r="B311" s="571" t="s">
        <v>2607</v>
      </c>
      <c r="C311" s="574" t="s">
        <v>12458</v>
      </c>
      <c r="D311" s="843">
        <v>536.69000000000005</v>
      </c>
      <c r="E311" s="844"/>
      <c r="F311" s="844"/>
      <c r="P311" s="35" t="s">
        <v>2496</v>
      </c>
    </row>
    <row r="312" spans="1:16" ht="15" x14ac:dyDescent="0.25">
      <c r="A312" s="570">
        <f t="shared" si="2"/>
        <v>306</v>
      </c>
      <c r="B312" s="571" t="s">
        <v>2608</v>
      </c>
      <c r="C312" s="574" t="s">
        <v>12458</v>
      </c>
      <c r="D312" s="843">
        <v>1902.81</v>
      </c>
      <c r="E312" s="844"/>
      <c r="F312" s="844"/>
      <c r="P312" s="35" t="s">
        <v>2496</v>
      </c>
    </row>
    <row r="313" spans="1:16" ht="15" x14ac:dyDescent="0.25">
      <c r="A313" s="570">
        <f t="shared" si="2"/>
        <v>307</v>
      </c>
      <c r="B313" s="571" t="s">
        <v>2609</v>
      </c>
      <c r="C313" s="574" t="s">
        <v>12458</v>
      </c>
      <c r="D313" s="843">
        <v>2268.14</v>
      </c>
      <c r="E313" s="844"/>
      <c r="F313" s="844"/>
      <c r="P313" s="35" t="s">
        <v>2496</v>
      </c>
    </row>
    <row r="314" spans="1:16" ht="15" x14ac:dyDescent="0.25">
      <c r="A314" s="570">
        <f t="shared" si="2"/>
        <v>308</v>
      </c>
      <c r="B314" s="571" t="s">
        <v>2610</v>
      </c>
      <c r="C314" s="574" t="s">
        <v>12458</v>
      </c>
      <c r="D314" s="843">
        <v>634.27</v>
      </c>
      <c r="E314" s="844"/>
      <c r="F314" s="844"/>
      <c r="P314" s="35" t="s">
        <v>2496</v>
      </c>
    </row>
    <row r="315" spans="1:16" ht="15" x14ac:dyDescent="0.25">
      <c r="A315" s="570">
        <f t="shared" si="2"/>
        <v>309</v>
      </c>
      <c r="B315" s="571" t="s">
        <v>2611</v>
      </c>
      <c r="C315" s="574" t="s">
        <v>12458</v>
      </c>
      <c r="D315" s="843">
        <v>2320.5</v>
      </c>
      <c r="E315" s="844"/>
      <c r="F315" s="844"/>
      <c r="P315" s="35" t="s">
        <v>2496</v>
      </c>
    </row>
    <row r="316" spans="1:16" ht="15" x14ac:dyDescent="0.25">
      <c r="A316" s="570">
        <f t="shared" si="2"/>
        <v>310</v>
      </c>
      <c r="B316" s="571" t="s">
        <v>2612</v>
      </c>
      <c r="C316" s="574" t="s">
        <v>12458</v>
      </c>
      <c r="D316" s="843">
        <v>2439.5</v>
      </c>
      <c r="E316" s="844"/>
      <c r="F316" s="844"/>
      <c r="P316" s="35" t="s">
        <v>2496</v>
      </c>
    </row>
    <row r="317" spans="1:16" ht="15" x14ac:dyDescent="0.25">
      <c r="A317" s="570">
        <f t="shared" si="2"/>
        <v>311</v>
      </c>
      <c r="B317" s="571" t="s">
        <v>2613</v>
      </c>
      <c r="C317" s="574" t="s">
        <v>12458</v>
      </c>
      <c r="D317" s="843">
        <v>2883.37</v>
      </c>
      <c r="E317" s="844"/>
      <c r="F317" s="844"/>
      <c r="P317" s="35" t="s">
        <v>2496</v>
      </c>
    </row>
    <row r="318" spans="1:16" ht="15" x14ac:dyDescent="0.25">
      <c r="A318" s="570">
        <f t="shared" si="2"/>
        <v>312</v>
      </c>
      <c r="B318" s="571" t="s">
        <v>2614</v>
      </c>
      <c r="C318" s="574" t="s">
        <v>12458</v>
      </c>
      <c r="D318" s="843">
        <v>2640.61</v>
      </c>
      <c r="E318" s="844"/>
      <c r="F318" s="844"/>
      <c r="P318" s="35" t="s">
        <v>2496</v>
      </c>
    </row>
    <row r="319" spans="1:16" ht="15" x14ac:dyDescent="0.25">
      <c r="A319" s="570">
        <f t="shared" si="2"/>
        <v>313</v>
      </c>
      <c r="B319" s="571" t="s">
        <v>2615</v>
      </c>
      <c r="C319" s="574" t="s">
        <v>12458</v>
      </c>
      <c r="D319" s="843">
        <v>3502.17</v>
      </c>
      <c r="E319" s="844"/>
      <c r="F319" s="844"/>
      <c r="P319" s="35" t="s">
        <v>2496</v>
      </c>
    </row>
    <row r="320" spans="1:16" ht="15" x14ac:dyDescent="0.25">
      <c r="A320" s="570">
        <f t="shared" si="2"/>
        <v>314</v>
      </c>
      <c r="B320" s="571" t="s">
        <v>2616</v>
      </c>
      <c r="C320" s="574" t="s">
        <v>12458</v>
      </c>
      <c r="D320" s="843">
        <v>3267.74</v>
      </c>
      <c r="E320" s="844"/>
      <c r="F320" s="844"/>
      <c r="P320" s="35" t="s">
        <v>2496</v>
      </c>
    </row>
    <row r="321" spans="1:16" ht="15" x14ac:dyDescent="0.25">
      <c r="A321" s="570">
        <f t="shared" si="2"/>
        <v>315</v>
      </c>
      <c r="B321" s="571" t="s">
        <v>2617</v>
      </c>
      <c r="C321" s="574" t="s">
        <v>12458</v>
      </c>
      <c r="D321" s="843">
        <v>4370.87</v>
      </c>
      <c r="E321" s="844"/>
      <c r="F321" s="844"/>
      <c r="P321" s="35" t="s">
        <v>2496</v>
      </c>
    </row>
    <row r="322" spans="1:16" ht="15" x14ac:dyDescent="0.25">
      <c r="A322" s="570">
        <f t="shared" si="2"/>
        <v>316</v>
      </c>
      <c r="B322" s="571" t="s">
        <v>2618</v>
      </c>
      <c r="C322" s="574" t="s">
        <v>12458</v>
      </c>
      <c r="D322" s="843">
        <v>33997.11</v>
      </c>
      <c r="E322" s="844"/>
      <c r="F322" s="844"/>
      <c r="P322" s="35" t="s">
        <v>2496</v>
      </c>
    </row>
    <row r="323" spans="1:16" ht="15" x14ac:dyDescent="0.25">
      <c r="A323" s="570">
        <f t="shared" si="2"/>
        <v>317</v>
      </c>
      <c r="B323" s="571" t="s">
        <v>2619</v>
      </c>
      <c r="C323" s="574" t="s">
        <v>12458</v>
      </c>
      <c r="D323" s="843">
        <v>5196.7299999999996</v>
      </c>
      <c r="E323" s="844"/>
      <c r="F323" s="844"/>
      <c r="P323" s="35" t="s">
        <v>2496</v>
      </c>
    </row>
    <row r="324" spans="1:16" ht="15" x14ac:dyDescent="0.25">
      <c r="A324" s="570">
        <f t="shared" si="2"/>
        <v>318</v>
      </c>
      <c r="B324" s="571" t="s">
        <v>2620</v>
      </c>
      <c r="C324" s="574" t="s">
        <v>12458</v>
      </c>
      <c r="D324" s="843">
        <v>5798.87</v>
      </c>
      <c r="E324" s="844"/>
      <c r="F324" s="844"/>
      <c r="P324" s="35" t="s">
        <v>2496</v>
      </c>
    </row>
    <row r="325" spans="1:16" ht="15" x14ac:dyDescent="0.25">
      <c r="A325" s="570">
        <f t="shared" si="2"/>
        <v>319</v>
      </c>
      <c r="B325" s="571" t="s">
        <v>2621</v>
      </c>
      <c r="C325" s="574" t="s">
        <v>12458</v>
      </c>
      <c r="D325" s="843">
        <v>3998.4</v>
      </c>
      <c r="E325" s="844"/>
      <c r="F325" s="844"/>
      <c r="P325" s="35" t="s">
        <v>2496</v>
      </c>
    </row>
    <row r="326" spans="1:16" ht="15" x14ac:dyDescent="0.25">
      <c r="A326" s="570">
        <f t="shared" si="2"/>
        <v>320</v>
      </c>
      <c r="B326" s="571" t="s">
        <v>2622</v>
      </c>
      <c r="C326" s="574" t="s">
        <v>12458</v>
      </c>
      <c r="D326" s="843">
        <v>5117</v>
      </c>
      <c r="E326" s="844"/>
      <c r="F326" s="844"/>
      <c r="P326" s="35" t="s">
        <v>2496</v>
      </c>
    </row>
    <row r="327" spans="1:16" ht="15" x14ac:dyDescent="0.25">
      <c r="A327" s="570">
        <f t="shared" si="2"/>
        <v>321</v>
      </c>
      <c r="B327" s="571" t="s">
        <v>2623</v>
      </c>
      <c r="C327" s="574" t="s">
        <v>12458</v>
      </c>
      <c r="D327" s="843">
        <v>1041.25</v>
      </c>
      <c r="E327" s="844"/>
      <c r="F327" s="844"/>
      <c r="P327" s="35" t="s">
        <v>2496</v>
      </c>
    </row>
    <row r="328" spans="1:16" ht="15" x14ac:dyDescent="0.25">
      <c r="A328" s="570">
        <f t="shared" si="2"/>
        <v>322</v>
      </c>
      <c r="B328" s="571" t="s">
        <v>2624</v>
      </c>
      <c r="C328" s="574" t="s">
        <v>12458</v>
      </c>
      <c r="D328" s="843">
        <v>1775.48</v>
      </c>
      <c r="E328" s="844"/>
      <c r="F328" s="844"/>
      <c r="P328" s="35" t="s">
        <v>2496</v>
      </c>
    </row>
    <row r="329" spans="1:16" ht="15" x14ac:dyDescent="0.25">
      <c r="A329" s="570">
        <f t="shared" si="2"/>
        <v>323</v>
      </c>
      <c r="B329" s="571" t="s">
        <v>2625</v>
      </c>
      <c r="C329" s="574" t="s">
        <v>12458</v>
      </c>
      <c r="D329" s="843">
        <v>802.06</v>
      </c>
      <c r="E329" s="844"/>
      <c r="F329" s="844"/>
      <c r="P329" s="35" t="s">
        <v>2496</v>
      </c>
    </row>
    <row r="330" spans="1:16" ht="15" x14ac:dyDescent="0.25">
      <c r="A330" s="570">
        <f t="shared" si="2"/>
        <v>324</v>
      </c>
      <c r="B330" s="571" t="s">
        <v>2626</v>
      </c>
      <c r="C330" s="574" t="s">
        <v>12458</v>
      </c>
      <c r="D330" s="843">
        <v>2038.47</v>
      </c>
      <c r="E330" s="844"/>
      <c r="F330" s="844"/>
      <c r="P330" s="35" t="s">
        <v>2496</v>
      </c>
    </row>
    <row r="331" spans="1:16" ht="15" x14ac:dyDescent="0.25">
      <c r="A331" s="570">
        <f t="shared" si="2"/>
        <v>325</v>
      </c>
      <c r="B331" s="571" t="s">
        <v>2627</v>
      </c>
      <c r="C331" s="574" t="s">
        <v>12458</v>
      </c>
      <c r="D331" s="843">
        <v>4112.6400000000003</v>
      </c>
      <c r="E331" s="844"/>
      <c r="F331" s="844"/>
      <c r="P331" s="35" t="s">
        <v>2496</v>
      </c>
    </row>
    <row r="332" spans="1:16" ht="15" x14ac:dyDescent="0.25">
      <c r="A332" s="570">
        <f t="shared" si="2"/>
        <v>326</v>
      </c>
      <c r="B332" s="571" t="s">
        <v>2628</v>
      </c>
      <c r="C332" s="574" t="s">
        <v>12458</v>
      </c>
      <c r="D332" s="843">
        <v>794.92</v>
      </c>
      <c r="E332" s="844"/>
      <c r="F332" s="844"/>
      <c r="P332" s="35" t="s">
        <v>2496</v>
      </c>
    </row>
    <row r="333" spans="1:16" ht="15" x14ac:dyDescent="0.25">
      <c r="A333" s="570">
        <f t="shared" si="2"/>
        <v>327</v>
      </c>
      <c r="B333" s="571" t="s">
        <v>2629</v>
      </c>
      <c r="C333" s="574" t="s">
        <v>12458</v>
      </c>
      <c r="D333" s="843">
        <v>4532.71</v>
      </c>
      <c r="E333" s="844"/>
      <c r="F333" s="844"/>
      <c r="P333" s="35" t="s">
        <v>2496</v>
      </c>
    </row>
    <row r="334" spans="1:16" ht="15" x14ac:dyDescent="0.25">
      <c r="A334" s="570">
        <f t="shared" si="2"/>
        <v>328</v>
      </c>
      <c r="B334" s="571" t="s">
        <v>2630</v>
      </c>
      <c r="C334" s="574" t="s">
        <v>12458</v>
      </c>
      <c r="D334" s="843">
        <v>6370.07</v>
      </c>
      <c r="E334" s="844"/>
      <c r="F334" s="844"/>
      <c r="P334" s="35" t="s">
        <v>2496</v>
      </c>
    </row>
    <row r="335" spans="1:16" ht="15" x14ac:dyDescent="0.25">
      <c r="A335" s="570">
        <f t="shared" si="2"/>
        <v>329</v>
      </c>
      <c r="B335" s="571" t="s">
        <v>2631</v>
      </c>
      <c r="C335" s="574" t="s">
        <v>12458</v>
      </c>
      <c r="D335" s="843">
        <v>5732.23</v>
      </c>
      <c r="E335" s="844"/>
      <c r="F335" s="844"/>
      <c r="P335" s="35" t="s">
        <v>2496</v>
      </c>
    </row>
    <row r="336" spans="1:16" ht="15" x14ac:dyDescent="0.25">
      <c r="A336" s="570">
        <f t="shared" si="2"/>
        <v>330</v>
      </c>
      <c r="B336" s="571" t="s">
        <v>2632</v>
      </c>
      <c r="C336" s="574" t="s">
        <v>12458</v>
      </c>
      <c r="D336" s="843">
        <v>6575.94</v>
      </c>
      <c r="E336" s="844"/>
      <c r="F336" s="844"/>
      <c r="P336" s="35" t="s">
        <v>2496</v>
      </c>
    </row>
    <row r="337" spans="1:16" ht="15" x14ac:dyDescent="0.25">
      <c r="A337" s="570">
        <f t="shared" si="2"/>
        <v>331</v>
      </c>
      <c r="B337" s="571" t="s">
        <v>2633</v>
      </c>
      <c r="C337" s="574" t="s">
        <v>12458</v>
      </c>
      <c r="D337" s="843">
        <v>6575.94</v>
      </c>
      <c r="E337" s="844"/>
      <c r="F337" s="844"/>
      <c r="P337" s="35" t="s">
        <v>2496</v>
      </c>
    </row>
    <row r="338" spans="1:16" ht="15" x14ac:dyDescent="0.25">
      <c r="A338" s="570">
        <f t="shared" si="2"/>
        <v>332</v>
      </c>
      <c r="B338" s="571" t="s">
        <v>2634</v>
      </c>
      <c r="C338" s="574" t="s">
        <v>12458</v>
      </c>
      <c r="D338" s="843">
        <v>6628.3</v>
      </c>
      <c r="E338" s="844"/>
      <c r="F338" s="844"/>
      <c r="P338" s="35" t="s">
        <v>2496</v>
      </c>
    </row>
    <row r="339" spans="1:16" ht="15" x14ac:dyDescent="0.25">
      <c r="A339" s="570">
        <f t="shared" si="2"/>
        <v>333</v>
      </c>
      <c r="B339" s="571" t="s">
        <v>2635</v>
      </c>
      <c r="C339" s="574" t="s">
        <v>12458</v>
      </c>
      <c r="D339" s="843">
        <v>6664</v>
      </c>
      <c r="E339" s="844"/>
      <c r="F339" s="844"/>
      <c r="P339" s="35" t="s">
        <v>2496</v>
      </c>
    </row>
    <row r="340" spans="1:16" ht="15" x14ac:dyDescent="0.25">
      <c r="A340" s="570">
        <f t="shared" si="2"/>
        <v>334</v>
      </c>
      <c r="B340" s="571" t="s">
        <v>2636</v>
      </c>
      <c r="C340" s="574" t="s">
        <v>12458</v>
      </c>
      <c r="D340" s="843">
        <v>6674.71</v>
      </c>
      <c r="E340" s="844"/>
      <c r="F340" s="844"/>
      <c r="P340" s="35" t="s">
        <v>2496</v>
      </c>
    </row>
    <row r="341" spans="1:16" ht="15" x14ac:dyDescent="0.25">
      <c r="A341" s="570">
        <f t="shared" si="2"/>
        <v>335</v>
      </c>
      <c r="B341" s="571" t="s">
        <v>2637</v>
      </c>
      <c r="C341" s="574" t="s">
        <v>12458</v>
      </c>
      <c r="D341" s="843">
        <v>5429.97</v>
      </c>
      <c r="E341" s="844"/>
      <c r="F341" s="844"/>
      <c r="P341" s="35" t="s">
        <v>2496</v>
      </c>
    </row>
    <row r="342" spans="1:16" ht="15" x14ac:dyDescent="0.25">
      <c r="A342" s="570">
        <f t="shared" si="2"/>
        <v>336</v>
      </c>
      <c r="B342" s="571" t="s">
        <v>2638</v>
      </c>
      <c r="C342" s="574" t="s">
        <v>12458</v>
      </c>
      <c r="D342" s="843">
        <v>6746.11</v>
      </c>
      <c r="E342" s="844"/>
      <c r="F342" s="844"/>
      <c r="P342" s="35" t="s">
        <v>2496</v>
      </c>
    </row>
    <row r="343" spans="1:16" ht="15" x14ac:dyDescent="0.25">
      <c r="A343" s="570">
        <f t="shared" si="2"/>
        <v>337</v>
      </c>
      <c r="B343" s="571" t="s">
        <v>2639</v>
      </c>
      <c r="C343" s="574" t="s">
        <v>12458</v>
      </c>
      <c r="D343" s="843">
        <v>6894.86</v>
      </c>
      <c r="E343" s="844"/>
      <c r="F343" s="844"/>
      <c r="P343" s="35" t="s">
        <v>2496</v>
      </c>
    </row>
    <row r="344" spans="1:16" ht="15" x14ac:dyDescent="0.25">
      <c r="A344" s="570">
        <f t="shared" si="2"/>
        <v>338</v>
      </c>
      <c r="B344" s="571" t="s">
        <v>2640</v>
      </c>
      <c r="C344" s="574" t="s">
        <v>12458</v>
      </c>
      <c r="D344" s="843">
        <v>5632.27</v>
      </c>
      <c r="E344" s="844"/>
      <c r="F344" s="844"/>
      <c r="P344" s="35" t="s">
        <v>2496</v>
      </c>
    </row>
    <row r="345" spans="1:16" ht="15" x14ac:dyDescent="0.25">
      <c r="A345" s="570">
        <f t="shared" si="2"/>
        <v>339</v>
      </c>
      <c r="B345" s="571" t="s">
        <v>2641</v>
      </c>
      <c r="C345" s="574" t="s">
        <v>12458</v>
      </c>
      <c r="D345" s="843">
        <v>4657.66</v>
      </c>
      <c r="E345" s="844"/>
      <c r="F345" s="844"/>
      <c r="P345" s="35" t="s">
        <v>2496</v>
      </c>
    </row>
    <row r="346" spans="1:16" ht="15" x14ac:dyDescent="0.25">
      <c r="A346" s="570">
        <f t="shared" si="2"/>
        <v>340</v>
      </c>
      <c r="B346" s="571" t="s">
        <v>2642</v>
      </c>
      <c r="C346" s="574" t="s">
        <v>12458</v>
      </c>
      <c r="D346" s="843">
        <v>7192.36</v>
      </c>
      <c r="E346" s="844"/>
      <c r="F346" s="844"/>
      <c r="P346" s="35" t="s">
        <v>2496</v>
      </c>
    </row>
    <row r="347" spans="1:16" ht="15" x14ac:dyDescent="0.25">
      <c r="A347" s="570">
        <f t="shared" ref="A347:A410" si="3">A346+1</f>
        <v>341</v>
      </c>
      <c r="B347" s="571" t="s">
        <v>2643</v>
      </c>
      <c r="C347" s="574" t="s">
        <v>12458</v>
      </c>
      <c r="D347" s="843">
        <v>8283.59</v>
      </c>
      <c r="E347" s="844"/>
      <c r="F347" s="844"/>
      <c r="P347" s="35" t="s">
        <v>2496</v>
      </c>
    </row>
    <row r="348" spans="1:16" ht="15" x14ac:dyDescent="0.25">
      <c r="A348" s="570">
        <f t="shared" si="3"/>
        <v>342</v>
      </c>
      <c r="B348" s="571" t="s">
        <v>2644</v>
      </c>
      <c r="C348" s="574" t="s">
        <v>12458</v>
      </c>
      <c r="D348" s="843">
        <v>6581.89</v>
      </c>
      <c r="E348" s="844"/>
      <c r="F348" s="844"/>
      <c r="P348" s="35" t="s">
        <v>2496</v>
      </c>
    </row>
    <row r="349" spans="1:16" ht="15" x14ac:dyDescent="0.25">
      <c r="A349" s="570">
        <f t="shared" si="3"/>
        <v>343</v>
      </c>
      <c r="B349" s="571" t="s">
        <v>2645</v>
      </c>
      <c r="C349" s="574" t="s">
        <v>12458</v>
      </c>
      <c r="D349" s="843">
        <v>6727.07</v>
      </c>
      <c r="E349" s="844"/>
      <c r="F349" s="844"/>
      <c r="P349" s="35" t="s">
        <v>2496</v>
      </c>
    </row>
    <row r="350" spans="1:16" ht="15" x14ac:dyDescent="0.25">
      <c r="A350" s="570">
        <f t="shared" si="3"/>
        <v>344</v>
      </c>
      <c r="B350" s="571" t="s">
        <v>2646</v>
      </c>
      <c r="C350" s="574" t="s">
        <v>12458</v>
      </c>
      <c r="D350" s="843">
        <v>9453.36</v>
      </c>
      <c r="E350" s="844"/>
      <c r="F350" s="844"/>
      <c r="P350" s="35" t="s">
        <v>2496</v>
      </c>
    </row>
    <row r="351" spans="1:16" ht="15" x14ac:dyDescent="0.25">
      <c r="A351" s="570">
        <f t="shared" si="3"/>
        <v>345</v>
      </c>
      <c r="B351" s="571" t="s">
        <v>2647</v>
      </c>
      <c r="C351" s="574" t="s">
        <v>12458</v>
      </c>
      <c r="D351" s="843">
        <v>42046.27</v>
      </c>
      <c r="E351" s="844"/>
      <c r="F351" s="844"/>
      <c r="P351" s="35" t="s">
        <v>2496</v>
      </c>
    </row>
    <row r="352" spans="1:16" ht="15" x14ac:dyDescent="0.25">
      <c r="A352" s="570">
        <f t="shared" si="3"/>
        <v>346</v>
      </c>
      <c r="B352" s="571" t="s">
        <v>2648</v>
      </c>
      <c r="C352" s="574" t="s">
        <v>12458</v>
      </c>
      <c r="D352" s="843">
        <v>14637</v>
      </c>
      <c r="E352" s="844"/>
      <c r="F352" s="844"/>
      <c r="P352" s="35" t="s">
        <v>2496</v>
      </c>
    </row>
    <row r="353" spans="1:16" ht="15" x14ac:dyDescent="0.25">
      <c r="A353" s="570">
        <f t="shared" si="3"/>
        <v>347</v>
      </c>
      <c r="B353" s="571" t="s">
        <v>2649</v>
      </c>
      <c r="C353" s="574" t="s">
        <v>12458</v>
      </c>
      <c r="D353" s="843">
        <v>63466.27</v>
      </c>
      <c r="E353" s="844"/>
      <c r="F353" s="844"/>
      <c r="P353" s="35" t="s">
        <v>2496</v>
      </c>
    </row>
    <row r="354" spans="1:16" ht="15" x14ac:dyDescent="0.25">
      <c r="A354" s="570">
        <f t="shared" si="3"/>
        <v>348</v>
      </c>
      <c r="B354" s="571" t="s">
        <v>2650</v>
      </c>
      <c r="C354" s="574" t="s">
        <v>12458</v>
      </c>
      <c r="D354" s="843">
        <v>25704</v>
      </c>
      <c r="E354" s="844"/>
      <c r="F354" s="844"/>
      <c r="P354" s="35" t="s">
        <v>2496</v>
      </c>
    </row>
    <row r="355" spans="1:16" ht="15" x14ac:dyDescent="0.25">
      <c r="A355" s="570">
        <f t="shared" si="3"/>
        <v>349</v>
      </c>
      <c r="B355" s="571" t="s">
        <v>2651</v>
      </c>
      <c r="C355" s="574" t="s">
        <v>12458</v>
      </c>
      <c r="D355" s="843">
        <v>39738.86</v>
      </c>
      <c r="E355" s="844"/>
      <c r="F355" s="844"/>
      <c r="P355" s="35" t="s">
        <v>2496</v>
      </c>
    </row>
    <row r="356" spans="1:16" ht="15" x14ac:dyDescent="0.25">
      <c r="A356" s="570">
        <f t="shared" si="3"/>
        <v>350</v>
      </c>
      <c r="B356" s="571" t="s">
        <v>2652</v>
      </c>
      <c r="C356" s="574" t="s">
        <v>12458</v>
      </c>
      <c r="D356" s="843">
        <v>11715.55</v>
      </c>
      <c r="E356" s="844"/>
      <c r="F356" s="844"/>
      <c r="P356" s="35" t="s">
        <v>2496</v>
      </c>
    </row>
    <row r="357" spans="1:16" ht="15" x14ac:dyDescent="0.25">
      <c r="A357" s="570">
        <f t="shared" si="3"/>
        <v>351</v>
      </c>
      <c r="B357" s="571" t="s">
        <v>2653</v>
      </c>
      <c r="C357" s="574" t="s">
        <v>12459</v>
      </c>
      <c r="D357" s="843">
        <v>13935</v>
      </c>
      <c r="E357" s="844"/>
      <c r="F357" s="844"/>
      <c r="P357" s="35" t="s">
        <v>2496</v>
      </c>
    </row>
    <row r="358" spans="1:16" ht="15" x14ac:dyDescent="0.25">
      <c r="A358" s="570">
        <f t="shared" si="3"/>
        <v>352</v>
      </c>
      <c r="B358" s="571" t="s">
        <v>2654</v>
      </c>
      <c r="C358" s="574" t="s">
        <v>12458</v>
      </c>
      <c r="D358" s="843">
        <v>10138.799999999999</v>
      </c>
      <c r="E358" s="844"/>
      <c r="F358" s="844"/>
      <c r="P358" s="35" t="s">
        <v>2496</v>
      </c>
    </row>
    <row r="359" spans="1:16" ht="15" x14ac:dyDescent="0.25">
      <c r="A359" s="570">
        <f t="shared" si="3"/>
        <v>353</v>
      </c>
      <c r="B359" s="571" t="s">
        <v>2655</v>
      </c>
      <c r="C359" s="574" t="s">
        <v>12460</v>
      </c>
      <c r="D359" s="843">
        <v>80000</v>
      </c>
      <c r="E359" s="844"/>
      <c r="F359" s="844"/>
      <c r="P359" s="35" t="s">
        <v>2496</v>
      </c>
    </row>
    <row r="360" spans="1:16" ht="28.5" x14ac:dyDescent="0.25">
      <c r="A360" s="570">
        <f t="shared" si="3"/>
        <v>354</v>
      </c>
      <c r="B360" s="571" t="s">
        <v>2656</v>
      </c>
      <c r="C360" s="574" t="s">
        <v>12461</v>
      </c>
      <c r="D360" s="843">
        <v>109469.29</v>
      </c>
      <c r="E360" s="844"/>
      <c r="F360" s="844"/>
      <c r="P360" s="35" t="s">
        <v>2496</v>
      </c>
    </row>
    <row r="361" spans="1:16" ht="15" x14ac:dyDescent="0.25">
      <c r="A361" s="570">
        <f t="shared" si="3"/>
        <v>355</v>
      </c>
      <c r="B361" s="571" t="s">
        <v>2657</v>
      </c>
      <c r="C361" s="574" t="s">
        <v>12462</v>
      </c>
      <c r="D361" s="843">
        <v>27500</v>
      </c>
      <c r="E361" s="844"/>
      <c r="F361" s="844"/>
      <c r="P361" s="35" t="s">
        <v>2496</v>
      </c>
    </row>
    <row r="362" spans="1:16" ht="15" x14ac:dyDescent="0.25">
      <c r="A362" s="570">
        <f t="shared" si="3"/>
        <v>356</v>
      </c>
      <c r="B362" s="571" t="s">
        <v>2658</v>
      </c>
      <c r="C362" s="574" t="s">
        <v>12458</v>
      </c>
      <c r="D362" s="843">
        <v>2819.11</v>
      </c>
      <c r="E362" s="844"/>
      <c r="F362" s="844"/>
      <c r="P362" s="35" t="s">
        <v>2496</v>
      </c>
    </row>
    <row r="363" spans="1:16" ht="15" x14ac:dyDescent="0.25">
      <c r="A363" s="570">
        <f t="shared" si="3"/>
        <v>357</v>
      </c>
      <c r="B363" s="571" t="s">
        <v>2659</v>
      </c>
      <c r="C363" s="574" t="s">
        <v>12458</v>
      </c>
      <c r="D363" s="843">
        <v>4930.17</v>
      </c>
      <c r="E363" s="844"/>
      <c r="F363" s="844"/>
      <c r="P363" s="35" t="s">
        <v>2496</v>
      </c>
    </row>
    <row r="364" spans="1:16" ht="15" x14ac:dyDescent="0.25">
      <c r="A364" s="570">
        <f t="shared" si="3"/>
        <v>358</v>
      </c>
      <c r="B364" s="571" t="s">
        <v>2660</v>
      </c>
      <c r="C364" s="574" t="s">
        <v>12459</v>
      </c>
      <c r="D364" s="843">
        <v>32533.41</v>
      </c>
      <c r="E364" s="844"/>
      <c r="F364" s="844"/>
      <c r="P364" s="35" t="s">
        <v>2496</v>
      </c>
    </row>
    <row r="365" spans="1:16" ht="15" x14ac:dyDescent="0.25">
      <c r="A365" s="570">
        <f t="shared" si="3"/>
        <v>359</v>
      </c>
      <c r="B365" s="571" t="s">
        <v>2661</v>
      </c>
      <c r="C365" s="574" t="s">
        <v>12458</v>
      </c>
      <c r="D365" s="843">
        <v>9301.0400000000009</v>
      </c>
      <c r="E365" s="844"/>
      <c r="F365" s="844"/>
      <c r="P365" s="35" t="s">
        <v>2496</v>
      </c>
    </row>
    <row r="366" spans="1:16" ht="15" x14ac:dyDescent="0.25">
      <c r="A366" s="570">
        <f t="shared" si="3"/>
        <v>360</v>
      </c>
      <c r="B366" s="571" t="s">
        <v>2662</v>
      </c>
      <c r="C366" s="574" t="s">
        <v>12458</v>
      </c>
      <c r="D366" s="843">
        <v>5539.45</v>
      </c>
      <c r="E366" s="844"/>
      <c r="F366" s="844"/>
      <c r="P366" s="35" t="s">
        <v>2496</v>
      </c>
    </row>
    <row r="367" spans="1:16" ht="15" x14ac:dyDescent="0.25">
      <c r="A367" s="570">
        <f t="shared" si="3"/>
        <v>361</v>
      </c>
      <c r="B367" s="571" t="s">
        <v>2663</v>
      </c>
      <c r="C367" s="574" t="s">
        <v>12460</v>
      </c>
      <c r="D367" s="843">
        <v>22594.53</v>
      </c>
      <c r="E367" s="844"/>
      <c r="F367" s="844"/>
      <c r="P367" s="35" t="s">
        <v>2496</v>
      </c>
    </row>
    <row r="368" spans="1:16" ht="15" x14ac:dyDescent="0.25">
      <c r="A368" s="570">
        <f t="shared" si="3"/>
        <v>362</v>
      </c>
      <c r="B368" s="571" t="s">
        <v>2664</v>
      </c>
      <c r="C368" s="574" t="s">
        <v>12463</v>
      </c>
      <c r="D368" s="843">
        <v>77251.23</v>
      </c>
      <c r="E368" s="844"/>
      <c r="F368" s="844"/>
      <c r="P368" s="35" t="s">
        <v>2496</v>
      </c>
    </row>
    <row r="369" spans="1:16" ht="15" x14ac:dyDescent="0.25">
      <c r="A369" s="570">
        <f t="shared" si="3"/>
        <v>363</v>
      </c>
      <c r="B369" s="571" t="s">
        <v>2665</v>
      </c>
      <c r="C369" s="574" t="s">
        <v>12464</v>
      </c>
      <c r="D369" s="843">
        <v>9697.31</v>
      </c>
      <c r="E369" s="844"/>
      <c r="F369" s="844"/>
      <c r="P369" s="35" t="s">
        <v>2496</v>
      </c>
    </row>
    <row r="370" spans="1:16" ht="15" x14ac:dyDescent="0.25">
      <c r="A370" s="570">
        <f t="shared" si="3"/>
        <v>364</v>
      </c>
      <c r="B370" s="571" t="s">
        <v>2666</v>
      </c>
      <c r="C370" s="574" t="s">
        <v>12458</v>
      </c>
      <c r="D370" s="843">
        <v>4950.3999999999996</v>
      </c>
      <c r="E370" s="844"/>
      <c r="F370" s="844"/>
      <c r="P370" s="35" t="s">
        <v>2496</v>
      </c>
    </row>
    <row r="371" spans="1:16" ht="15" x14ac:dyDescent="0.25">
      <c r="A371" s="570">
        <f t="shared" si="3"/>
        <v>365</v>
      </c>
      <c r="B371" s="571" t="s">
        <v>2667</v>
      </c>
      <c r="C371" s="574" t="s">
        <v>12460</v>
      </c>
      <c r="D371" s="843">
        <v>26776.19</v>
      </c>
      <c r="E371" s="844"/>
      <c r="F371" s="844"/>
      <c r="P371" s="35" t="s">
        <v>2496</v>
      </c>
    </row>
    <row r="372" spans="1:16" ht="15" x14ac:dyDescent="0.25">
      <c r="A372" s="570">
        <f t="shared" si="3"/>
        <v>366</v>
      </c>
      <c r="B372" s="571" t="s">
        <v>2668</v>
      </c>
      <c r="C372" s="574" t="s">
        <v>12465</v>
      </c>
      <c r="D372" s="843">
        <v>10639.79</v>
      </c>
      <c r="E372" s="844"/>
      <c r="F372" s="844"/>
      <c r="P372" s="35" t="s">
        <v>2496</v>
      </c>
    </row>
    <row r="373" spans="1:16" ht="15" x14ac:dyDescent="0.25">
      <c r="A373" s="570">
        <f t="shared" si="3"/>
        <v>367</v>
      </c>
      <c r="B373" s="571" t="s">
        <v>2669</v>
      </c>
      <c r="C373" s="574" t="s">
        <v>12458</v>
      </c>
      <c r="D373" s="843">
        <v>136612</v>
      </c>
      <c r="E373" s="844"/>
      <c r="F373" s="844"/>
      <c r="P373" s="35" t="s">
        <v>2496</v>
      </c>
    </row>
    <row r="374" spans="1:16" ht="15" x14ac:dyDescent="0.25">
      <c r="A374" s="570">
        <f t="shared" si="3"/>
        <v>368</v>
      </c>
      <c r="B374" s="571" t="s">
        <v>2670</v>
      </c>
      <c r="C374" s="574" t="s">
        <v>12458</v>
      </c>
      <c r="D374" s="843">
        <v>16976.54</v>
      </c>
      <c r="E374" s="844"/>
      <c r="F374" s="844"/>
      <c r="P374" s="35" t="s">
        <v>2496</v>
      </c>
    </row>
    <row r="375" spans="1:16" ht="15" x14ac:dyDescent="0.25">
      <c r="A375" s="570">
        <f t="shared" si="3"/>
        <v>369</v>
      </c>
      <c r="B375" s="571" t="s">
        <v>2671</v>
      </c>
      <c r="C375" s="574" t="s">
        <v>12458</v>
      </c>
      <c r="D375" s="843">
        <v>23006.27</v>
      </c>
      <c r="E375" s="844"/>
      <c r="F375" s="844"/>
      <c r="P375" s="35" t="s">
        <v>2496</v>
      </c>
    </row>
    <row r="376" spans="1:16" ht="15" x14ac:dyDescent="0.25">
      <c r="A376" s="570">
        <f t="shared" si="3"/>
        <v>370</v>
      </c>
      <c r="B376" s="571" t="s">
        <v>2672</v>
      </c>
      <c r="C376" s="574" t="s">
        <v>12458</v>
      </c>
      <c r="D376" s="843">
        <v>4604.1099999999997</v>
      </c>
      <c r="E376" s="844"/>
      <c r="F376" s="844"/>
      <c r="P376" s="35" t="s">
        <v>2496</v>
      </c>
    </row>
    <row r="377" spans="1:16" ht="15" x14ac:dyDescent="0.25">
      <c r="A377" s="570">
        <f t="shared" si="3"/>
        <v>371</v>
      </c>
      <c r="B377" s="571" t="s">
        <v>2673</v>
      </c>
      <c r="C377" s="574" t="s">
        <v>12458</v>
      </c>
      <c r="D377" s="843">
        <v>5875.03</v>
      </c>
      <c r="E377" s="844"/>
      <c r="F377" s="844"/>
      <c r="P377" s="35" t="s">
        <v>2496</v>
      </c>
    </row>
    <row r="378" spans="1:16" ht="15" x14ac:dyDescent="0.25">
      <c r="A378" s="570">
        <f t="shared" si="3"/>
        <v>372</v>
      </c>
      <c r="B378" s="571" t="s">
        <v>2674</v>
      </c>
      <c r="C378" s="574" t="s">
        <v>12458</v>
      </c>
      <c r="D378" s="843">
        <v>4760</v>
      </c>
      <c r="E378" s="844"/>
      <c r="F378" s="844"/>
      <c r="P378" s="35" t="s">
        <v>2496</v>
      </c>
    </row>
    <row r="379" spans="1:16" ht="15" x14ac:dyDescent="0.25">
      <c r="A379" s="570">
        <f t="shared" si="3"/>
        <v>373</v>
      </c>
      <c r="B379" s="571" t="s">
        <v>2675</v>
      </c>
      <c r="C379" s="574" t="s">
        <v>12458</v>
      </c>
      <c r="D379" s="843">
        <v>11602.5</v>
      </c>
      <c r="E379" s="844"/>
      <c r="F379" s="844"/>
      <c r="P379" s="35" t="s">
        <v>2496</v>
      </c>
    </row>
    <row r="380" spans="1:16" ht="15" x14ac:dyDescent="0.25">
      <c r="A380" s="570">
        <f t="shared" si="3"/>
        <v>374</v>
      </c>
      <c r="B380" s="571" t="s">
        <v>2676</v>
      </c>
      <c r="C380" s="574" t="s">
        <v>12458</v>
      </c>
      <c r="D380" s="843">
        <v>18564</v>
      </c>
      <c r="E380" s="844"/>
      <c r="F380" s="844"/>
      <c r="P380" s="35" t="s">
        <v>2496</v>
      </c>
    </row>
    <row r="381" spans="1:16" ht="15" x14ac:dyDescent="0.25">
      <c r="A381" s="570">
        <f t="shared" si="3"/>
        <v>375</v>
      </c>
      <c r="B381" s="571" t="s">
        <v>2677</v>
      </c>
      <c r="C381" s="574" t="s">
        <v>12458</v>
      </c>
      <c r="D381" s="843">
        <v>5270.51</v>
      </c>
      <c r="E381" s="844"/>
      <c r="F381" s="844"/>
      <c r="P381" s="35" t="s">
        <v>2496</v>
      </c>
    </row>
    <row r="382" spans="1:16" ht="15" x14ac:dyDescent="0.25">
      <c r="A382" s="570">
        <f t="shared" si="3"/>
        <v>376</v>
      </c>
      <c r="B382" s="571" t="s">
        <v>2678</v>
      </c>
      <c r="C382" s="574" t="s">
        <v>12458</v>
      </c>
      <c r="D382" s="843">
        <v>23800</v>
      </c>
      <c r="E382" s="844"/>
      <c r="F382" s="844"/>
      <c r="P382" s="35" t="s">
        <v>2496</v>
      </c>
    </row>
    <row r="383" spans="1:16" ht="15" x14ac:dyDescent="0.25">
      <c r="A383" s="570">
        <f t="shared" si="3"/>
        <v>377</v>
      </c>
      <c r="B383" s="571" t="s">
        <v>2679</v>
      </c>
      <c r="C383" s="574" t="s">
        <v>12458</v>
      </c>
      <c r="D383" s="843">
        <v>145206.18</v>
      </c>
      <c r="E383" s="844"/>
      <c r="F383" s="844"/>
      <c r="P383" s="35" t="s">
        <v>2496</v>
      </c>
    </row>
    <row r="384" spans="1:16" ht="15" x14ac:dyDescent="0.25">
      <c r="A384" s="570">
        <f t="shared" si="3"/>
        <v>378</v>
      </c>
      <c r="B384" s="571" t="s">
        <v>2680</v>
      </c>
      <c r="C384" s="574" t="s">
        <v>12458</v>
      </c>
      <c r="D384" s="843">
        <v>4165</v>
      </c>
      <c r="E384" s="844"/>
      <c r="F384" s="844"/>
      <c r="P384" s="35" t="s">
        <v>2496</v>
      </c>
    </row>
    <row r="385" spans="1:16" ht="15" x14ac:dyDescent="0.25">
      <c r="A385" s="570">
        <f t="shared" si="3"/>
        <v>379</v>
      </c>
      <c r="B385" s="571" t="s">
        <v>2681</v>
      </c>
      <c r="C385" s="574" t="s">
        <v>12458</v>
      </c>
      <c r="D385" s="843">
        <v>584.29</v>
      </c>
      <c r="E385" s="844"/>
      <c r="F385" s="844"/>
      <c r="P385" s="35" t="s">
        <v>2496</v>
      </c>
    </row>
    <row r="386" spans="1:16" ht="15" x14ac:dyDescent="0.25">
      <c r="A386" s="570">
        <f t="shared" si="3"/>
        <v>380</v>
      </c>
      <c r="B386" s="571" t="s">
        <v>2682</v>
      </c>
      <c r="C386" s="574" t="s">
        <v>12458</v>
      </c>
      <c r="D386" s="843">
        <v>857.99</v>
      </c>
      <c r="E386" s="844"/>
      <c r="F386" s="844"/>
      <c r="P386" s="35" t="s">
        <v>2496</v>
      </c>
    </row>
    <row r="387" spans="1:16" ht="15" x14ac:dyDescent="0.25">
      <c r="A387" s="570">
        <f t="shared" si="3"/>
        <v>381</v>
      </c>
      <c r="B387" s="571" t="s">
        <v>2683</v>
      </c>
      <c r="C387" s="574" t="s">
        <v>12458</v>
      </c>
      <c r="D387" s="843">
        <v>667</v>
      </c>
      <c r="E387" s="844"/>
      <c r="F387" s="844"/>
      <c r="P387" s="35" t="s">
        <v>2496</v>
      </c>
    </row>
    <row r="388" spans="1:16" ht="15" x14ac:dyDescent="0.25">
      <c r="A388" s="570">
        <f t="shared" si="3"/>
        <v>382</v>
      </c>
      <c r="B388" s="571" t="s">
        <v>2684</v>
      </c>
      <c r="C388" s="574" t="s">
        <v>12458</v>
      </c>
      <c r="D388" s="843">
        <v>3000</v>
      </c>
      <c r="E388" s="844"/>
      <c r="F388" s="844"/>
      <c r="P388" s="35" t="s">
        <v>2496</v>
      </c>
    </row>
    <row r="389" spans="1:16" ht="15" x14ac:dyDescent="0.25">
      <c r="A389" s="570">
        <f t="shared" si="3"/>
        <v>383</v>
      </c>
      <c r="B389" s="571" t="s">
        <v>2685</v>
      </c>
      <c r="C389" s="574" t="s">
        <v>12458</v>
      </c>
      <c r="D389" s="843">
        <v>4319.7</v>
      </c>
      <c r="E389" s="844"/>
      <c r="F389" s="844"/>
      <c r="P389" s="35" t="s">
        <v>2496</v>
      </c>
    </row>
    <row r="390" spans="1:16" ht="15" x14ac:dyDescent="0.25">
      <c r="A390" s="570">
        <f t="shared" si="3"/>
        <v>384</v>
      </c>
      <c r="B390" s="571" t="s">
        <v>2686</v>
      </c>
      <c r="C390" s="574" t="s">
        <v>12458</v>
      </c>
      <c r="D390" s="843">
        <v>5798.87</v>
      </c>
      <c r="E390" s="844"/>
      <c r="F390" s="844"/>
      <c r="P390" s="35" t="s">
        <v>2496</v>
      </c>
    </row>
    <row r="391" spans="1:16" ht="15" x14ac:dyDescent="0.25">
      <c r="A391" s="570">
        <f t="shared" si="3"/>
        <v>385</v>
      </c>
      <c r="B391" s="571" t="s">
        <v>2687</v>
      </c>
      <c r="C391" s="574" t="s">
        <v>12458</v>
      </c>
      <c r="D391" s="843">
        <v>2660.84</v>
      </c>
      <c r="E391" s="844"/>
      <c r="F391" s="844"/>
      <c r="P391" s="35" t="s">
        <v>2496</v>
      </c>
    </row>
    <row r="392" spans="1:16" ht="15" x14ac:dyDescent="0.25">
      <c r="A392" s="570">
        <f t="shared" si="3"/>
        <v>386</v>
      </c>
      <c r="B392" s="571" t="s">
        <v>2688</v>
      </c>
      <c r="C392" s="574" t="s">
        <v>12458</v>
      </c>
      <c r="D392" s="843">
        <v>1428</v>
      </c>
      <c r="E392" s="844"/>
      <c r="F392" s="844"/>
      <c r="P392" s="35" t="s">
        <v>2496</v>
      </c>
    </row>
    <row r="393" spans="1:16" ht="15" x14ac:dyDescent="0.25">
      <c r="A393" s="570">
        <f t="shared" si="3"/>
        <v>387</v>
      </c>
      <c r="B393" s="571" t="s">
        <v>2689</v>
      </c>
      <c r="C393" s="574" t="s">
        <v>12458</v>
      </c>
      <c r="D393" s="843">
        <v>1156.68</v>
      </c>
      <c r="E393" s="844"/>
      <c r="F393" s="844"/>
      <c r="P393" s="35" t="s">
        <v>2496</v>
      </c>
    </row>
    <row r="394" spans="1:16" ht="15" x14ac:dyDescent="0.25">
      <c r="A394" s="570">
        <f t="shared" si="3"/>
        <v>388</v>
      </c>
      <c r="B394" s="571" t="s">
        <v>2690</v>
      </c>
      <c r="C394" s="574" t="s">
        <v>12458</v>
      </c>
      <c r="D394" s="843">
        <v>1700.51</v>
      </c>
      <c r="E394" s="844"/>
      <c r="F394" s="844"/>
      <c r="P394" s="35" t="s">
        <v>2496</v>
      </c>
    </row>
    <row r="395" spans="1:16" ht="15" x14ac:dyDescent="0.25">
      <c r="A395" s="570">
        <f t="shared" si="3"/>
        <v>389</v>
      </c>
      <c r="B395" s="571" t="s">
        <v>2691</v>
      </c>
      <c r="C395" s="574" t="s">
        <v>12458</v>
      </c>
      <c r="D395" s="843">
        <v>13209</v>
      </c>
      <c r="E395" s="844"/>
      <c r="F395" s="844"/>
      <c r="P395" s="35" t="s">
        <v>2496</v>
      </c>
    </row>
    <row r="396" spans="1:16" ht="15" x14ac:dyDescent="0.25">
      <c r="A396" s="570">
        <f t="shared" si="3"/>
        <v>390</v>
      </c>
      <c r="B396" s="571" t="s">
        <v>2692</v>
      </c>
      <c r="C396" s="574" t="s">
        <v>12458</v>
      </c>
      <c r="D396" s="843">
        <v>45747.17</v>
      </c>
      <c r="E396" s="844"/>
      <c r="F396" s="844"/>
      <c r="P396" s="35" t="s">
        <v>2496</v>
      </c>
    </row>
    <row r="397" spans="1:16" ht="15" x14ac:dyDescent="0.25">
      <c r="A397" s="570">
        <f t="shared" si="3"/>
        <v>391</v>
      </c>
      <c r="B397" s="571" t="s">
        <v>2693</v>
      </c>
      <c r="C397" s="574" t="s">
        <v>12458</v>
      </c>
      <c r="D397" s="843">
        <v>58191</v>
      </c>
      <c r="E397" s="844"/>
      <c r="F397" s="844"/>
      <c r="P397" s="35" t="s">
        <v>2496</v>
      </c>
    </row>
    <row r="398" spans="1:16" ht="15" x14ac:dyDescent="0.25">
      <c r="A398" s="570">
        <f t="shared" si="3"/>
        <v>392</v>
      </c>
      <c r="B398" s="571" t="s">
        <v>2694</v>
      </c>
      <c r="C398" s="574" t="s">
        <v>12458</v>
      </c>
      <c r="D398" s="843">
        <v>90232.94</v>
      </c>
      <c r="E398" s="844"/>
      <c r="F398" s="844"/>
      <c r="P398" s="35" t="s">
        <v>2496</v>
      </c>
    </row>
    <row r="399" spans="1:16" ht="15" x14ac:dyDescent="0.25">
      <c r="A399" s="570">
        <f t="shared" si="3"/>
        <v>393</v>
      </c>
      <c r="B399" s="571" t="s">
        <v>2695</v>
      </c>
      <c r="C399" s="574" t="s">
        <v>12458</v>
      </c>
      <c r="D399" s="843">
        <v>88655</v>
      </c>
      <c r="E399" s="844"/>
      <c r="F399" s="844"/>
      <c r="P399" s="35" t="s">
        <v>2496</v>
      </c>
    </row>
    <row r="400" spans="1:16" ht="15" x14ac:dyDescent="0.25">
      <c r="A400" s="570">
        <f t="shared" si="3"/>
        <v>394</v>
      </c>
      <c r="B400" s="571" t="s">
        <v>2696</v>
      </c>
      <c r="C400" s="574" t="s">
        <v>12458</v>
      </c>
      <c r="D400" s="843">
        <v>124553.73</v>
      </c>
      <c r="E400" s="844"/>
      <c r="F400" s="844"/>
      <c r="P400" s="35" t="s">
        <v>2496</v>
      </c>
    </row>
    <row r="401" spans="1:16" ht="15" x14ac:dyDescent="0.25">
      <c r="A401" s="570">
        <f t="shared" si="3"/>
        <v>395</v>
      </c>
      <c r="B401" s="571" t="s">
        <v>2697</v>
      </c>
      <c r="C401" s="574" t="s">
        <v>12458</v>
      </c>
      <c r="D401" s="843">
        <v>16977.73</v>
      </c>
      <c r="E401" s="844"/>
      <c r="F401" s="844"/>
      <c r="P401" s="35" t="s">
        <v>2496</v>
      </c>
    </row>
    <row r="402" spans="1:16" ht="15" x14ac:dyDescent="0.25">
      <c r="A402" s="570">
        <f t="shared" si="3"/>
        <v>396</v>
      </c>
      <c r="B402" s="571" t="s">
        <v>2698</v>
      </c>
      <c r="C402" s="574" t="s">
        <v>12458</v>
      </c>
      <c r="D402" s="843">
        <v>34113.730000000003</v>
      </c>
      <c r="E402" s="844"/>
      <c r="F402" s="844"/>
      <c r="P402" s="35" t="s">
        <v>2496</v>
      </c>
    </row>
    <row r="403" spans="1:16" ht="15" x14ac:dyDescent="0.25">
      <c r="A403" s="570">
        <f t="shared" si="3"/>
        <v>397</v>
      </c>
      <c r="B403" s="571" t="s">
        <v>2699</v>
      </c>
      <c r="C403" s="574" t="s">
        <v>12466</v>
      </c>
      <c r="D403" s="843">
        <v>96617.29</v>
      </c>
      <c r="E403" s="844"/>
      <c r="F403" s="844"/>
      <c r="P403" s="35" t="s">
        <v>2496</v>
      </c>
    </row>
    <row r="404" spans="1:16" ht="15" x14ac:dyDescent="0.25">
      <c r="A404" s="570">
        <f t="shared" si="3"/>
        <v>398</v>
      </c>
      <c r="B404" s="571" t="s">
        <v>2700</v>
      </c>
      <c r="C404" s="574" t="s">
        <v>12466</v>
      </c>
      <c r="D404" s="843">
        <v>145775</v>
      </c>
      <c r="E404" s="844"/>
      <c r="F404" s="844"/>
      <c r="P404" s="35" t="s">
        <v>2496</v>
      </c>
    </row>
    <row r="405" spans="1:16" ht="15" x14ac:dyDescent="0.25">
      <c r="A405" s="570">
        <f t="shared" si="3"/>
        <v>399</v>
      </c>
      <c r="B405" s="571" t="s">
        <v>2701</v>
      </c>
      <c r="C405" s="574" t="s">
        <v>12466</v>
      </c>
      <c r="D405" s="843">
        <v>117215</v>
      </c>
      <c r="E405" s="844"/>
      <c r="F405" s="844"/>
      <c r="P405" s="35" t="s">
        <v>2496</v>
      </c>
    </row>
    <row r="406" spans="1:16" ht="15" x14ac:dyDescent="0.25">
      <c r="A406" s="570">
        <f t="shared" si="3"/>
        <v>400</v>
      </c>
      <c r="B406" s="571" t="s">
        <v>2702</v>
      </c>
      <c r="C406" s="574" t="s">
        <v>12465</v>
      </c>
      <c r="D406" s="843">
        <v>7794.5</v>
      </c>
      <c r="E406" s="844"/>
      <c r="F406" s="844"/>
      <c r="P406" s="35" t="s">
        <v>2496</v>
      </c>
    </row>
    <row r="407" spans="1:16" ht="15" x14ac:dyDescent="0.25">
      <c r="A407" s="570">
        <f t="shared" si="3"/>
        <v>401</v>
      </c>
      <c r="B407" s="571" t="s">
        <v>2703</v>
      </c>
      <c r="C407" s="574" t="s">
        <v>12467</v>
      </c>
      <c r="D407" s="843">
        <v>1444326.8</v>
      </c>
      <c r="E407" s="844"/>
      <c r="F407" s="844"/>
      <c r="P407" s="35" t="s">
        <v>2496</v>
      </c>
    </row>
    <row r="408" spans="1:16" ht="15" x14ac:dyDescent="0.25">
      <c r="A408" s="570">
        <f t="shared" si="3"/>
        <v>402</v>
      </c>
      <c r="B408" s="571" t="s">
        <v>2704</v>
      </c>
      <c r="C408" s="574" t="s">
        <v>12465</v>
      </c>
      <c r="D408" s="843">
        <v>6280.82</v>
      </c>
      <c r="E408" s="844"/>
      <c r="F408" s="844"/>
      <c r="P408" s="35" t="s">
        <v>2496</v>
      </c>
    </row>
    <row r="409" spans="1:16" ht="15" x14ac:dyDescent="0.25">
      <c r="A409" s="570">
        <f t="shared" si="3"/>
        <v>403</v>
      </c>
      <c r="B409" s="571" t="s">
        <v>2705</v>
      </c>
      <c r="C409" s="574" t="s">
        <v>12467</v>
      </c>
      <c r="D409" s="843">
        <v>1205866.27</v>
      </c>
      <c r="E409" s="844"/>
      <c r="F409" s="844"/>
      <c r="P409" s="35" t="s">
        <v>2496</v>
      </c>
    </row>
    <row r="410" spans="1:16" ht="15" x14ac:dyDescent="0.25">
      <c r="A410" s="570">
        <f t="shared" si="3"/>
        <v>404</v>
      </c>
      <c r="B410" s="571" t="s">
        <v>2706</v>
      </c>
      <c r="C410" s="574" t="s">
        <v>12458</v>
      </c>
      <c r="D410" s="843">
        <v>6894.86</v>
      </c>
      <c r="E410" s="844"/>
      <c r="F410" s="844"/>
      <c r="P410" s="35" t="s">
        <v>2496</v>
      </c>
    </row>
    <row r="411" spans="1:16" ht="15" x14ac:dyDescent="0.25">
      <c r="A411" s="570">
        <f t="shared" ref="A411:A474" si="4">A410+1</f>
        <v>405</v>
      </c>
      <c r="B411" s="571" t="s">
        <v>2707</v>
      </c>
      <c r="C411" s="574" t="s">
        <v>12466</v>
      </c>
      <c r="D411" s="843">
        <v>119833</v>
      </c>
      <c r="E411" s="844"/>
      <c r="F411" s="844"/>
      <c r="P411" s="35" t="s">
        <v>2496</v>
      </c>
    </row>
    <row r="412" spans="1:16" ht="15" x14ac:dyDescent="0.25">
      <c r="A412" s="570">
        <f t="shared" si="4"/>
        <v>406</v>
      </c>
      <c r="B412" s="571" t="s">
        <v>2708</v>
      </c>
      <c r="C412" s="574" t="s">
        <v>12458</v>
      </c>
      <c r="D412" s="843">
        <v>19144.72</v>
      </c>
      <c r="E412" s="844"/>
      <c r="F412" s="844"/>
      <c r="P412" s="35" t="s">
        <v>2496</v>
      </c>
    </row>
    <row r="413" spans="1:16" ht="15" x14ac:dyDescent="0.25">
      <c r="A413" s="570">
        <f t="shared" si="4"/>
        <v>407</v>
      </c>
      <c r="B413" s="571" t="s">
        <v>2709</v>
      </c>
      <c r="C413" s="574" t="s">
        <v>12458</v>
      </c>
      <c r="D413" s="843">
        <v>1541.05</v>
      </c>
      <c r="E413" s="844"/>
      <c r="F413" s="844"/>
      <c r="P413" s="35" t="s">
        <v>2496</v>
      </c>
    </row>
    <row r="414" spans="1:16" ht="15" x14ac:dyDescent="0.25">
      <c r="A414" s="570">
        <f t="shared" si="4"/>
        <v>408</v>
      </c>
      <c r="B414" s="571" t="s">
        <v>2710</v>
      </c>
      <c r="C414" s="574" t="s">
        <v>12458</v>
      </c>
      <c r="D414" s="843">
        <v>1586.27</v>
      </c>
      <c r="E414" s="844"/>
      <c r="F414" s="844"/>
      <c r="P414" s="35" t="s">
        <v>2496</v>
      </c>
    </row>
    <row r="415" spans="1:16" ht="15" x14ac:dyDescent="0.25">
      <c r="A415" s="570">
        <f t="shared" si="4"/>
        <v>409</v>
      </c>
      <c r="B415" s="571" t="s">
        <v>2711</v>
      </c>
      <c r="C415" s="574" t="s">
        <v>12458</v>
      </c>
      <c r="D415" s="843">
        <v>2002.77</v>
      </c>
      <c r="E415" s="844"/>
      <c r="F415" s="844"/>
      <c r="P415" s="35" t="s">
        <v>2496</v>
      </c>
    </row>
    <row r="416" spans="1:16" ht="15" x14ac:dyDescent="0.25">
      <c r="A416" s="570">
        <f t="shared" si="4"/>
        <v>410</v>
      </c>
      <c r="B416" s="571" t="s">
        <v>2712</v>
      </c>
      <c r="C416" s="574" t="s">
        <v>12458</v>
      </c>
      <c r="D416" s="843">
        <v>2201.5</v>
      </c>
      <c r="E416" s="844"/>
      <c r="F416" s="844"/>
      <c r="P416" s="35" t="s">
        <v>2496</v>
      </c>
    </row>
    <row r="417" spans="1:16" ht="15" x14ac:dyDescent="0.25">
      <c r="A417" s="570">
        <f t="shared" si="4"/>
        <v>411</v>
      </c>
      <c r="B417" s="571" t="s">
        <v>2713</v>
      </c>
      <c r="C417" s="574" t="s">
        <v>12458</v>
      </c>
      <c r="D417" s="843">
        <v>1857.59</v>
      </c>
      <c r="E417" s="844"/>
      <c r="F417" s="844"/>
      <c r="P417" s="35" t="s">
        <v>2496</v>
      </c>
    </row>
    <row r="418" spans="1:16" ht="15" x14ac:dyDescent="0.25">
      <c r="A418" s="570">
        <f t="shared" si="4"/>
        <v>412</v>
      </c>
      <c r="B418" s="571" t="s">
        <v>2714</v>
      </c>
      <c r="C418" s="574" t="s">
        <v>12458</v>
      </c>
      <c r="D418" s="843">
        <v>1297.0999999999999</v>
      </c>
      <c r="E418" s="844"/>
      <c r="F418" s="844"/>
      <c r="P418" s="35" t="s">
        <v>2496</v>
      </c>
    </row>
    <row r="419" spans="1:16" ht="15" x14ac:dyDescent="0.25">
      <c r="A419" s="570">
        <f t="shared" si="4"/>
        <v>413</v>
      </c>
      <c r="B419" s="571" t="s">
        <v>2715</v>
      </c>
      <c r="C419" s="574" t="s">
        <v>12458</v>
      </c>
      <c r="D419" s="843">
        <v>2108.6799999999998</v>
      </c>
      <c r="E419" s="844"/>
      <c r="F419" s="844"/>
      <c r="P419" s="35" t="s">
        <v>2496</v>
      </c>
    </row>
    <row r="420" spans="1:16" ht="15" x14ac:dyDescent="0.25">
      <c r="A420" s="570">
        <f t="shared" si="4"/>
        <v>414</v>
      </c>
      <c r="B420" s="571" t="s">
        <v>2716</v>
      </c>
      <c r="C420" s="574" t="s">
        <v>12458</v>
      </c>
      <c r="D420" s="843">
        <v>5132.47</v>
      </c>
      <c r="E420" s="844"/>
      <c r="F420" s="844"/>
      <c r="P420" s="35" t="s">
        <v>2496</v>
      </c>
    </row>
    <row r="421" spans="1:16" ht="15" x14ac:dyDescent="0.25">
      <c r="A421" s="570">
        <f t="shared" si="4"/>
        <v>415</v>
      </c>
      <c r="B421" s="571" t="s">
        <v>2717</v>
      </c>
      <c r="C421" s="574" t="s">
        <v>12458</v>
      </c>
      <c r="D421" s="843">
        <v>3619.98</v>
      </c>
      <c r="E421" s="844"/>
      <c r="F421" s="844"/>
      <c r="P421" s="35" t="s">
        <v>2496</v>
      </c>
    </row>
    <row r="422" spans="1:16" ht="15" x14ac:dyDescent="0.25">
      <c r="A422" s="570">
        <f t="shared" si="4"/>
        <v>416</v>
      </c>
      <c r="B422" s="571" t="s">
        <v>2718</v>
      </c>
      <c r="C422" s="574" t="s">
        <v>12458</v>
      </c>
      <c r="D422" s="843">
        <v>5563.25</v>
      </c>
      <c r="E422" s="844"/>
      <c r="F422" s="844"/>
      <c r="P422" s="35" t="s">
        <v>2496</v>
      </c>
    </row>
    <row r="423" spans="1:16" ht="15" x14ac:dyDescent="0.25">
      <c r="A423" s="570">
        <f t="shared" si="4"/>
        <v>417</v>
      </c>
      <c r="B423" s="571" t="s">
        <v>2719</v>
      </c>
      <c r="C423" s="574" t="s">
        <v>12458</v>
      </c>
      <c r="D423" s="843">
        <v>3035.69</v>
      </c>
      <c r="E423" s="844"/>
      <c r="F423" s="844"/>
      <c r="P423" s="35" t="s">
        <v>2496</v>
      </c>
    </row>
    <row r="424" spans="1:16" ht="15" x14ac:dyDescent="0.25">
      <c r="A424" s="570">
        <f t="shared" si="4"/>
        <v>418</v>
      </c>
      <c r="B424" s="571" t="s">
        <v>2720</v>
      </c>
      <c r="C424" s="574" t="s">
        <v>12458</v>
      </c>
      <c r="D424" s="843">
        <v>3389.12</v>
      </c>
      <c r="E424" s="844"/>
      <c r="F424" s="844"/>
      <c r="P424" s="35" t="s">
        <v>2496</v>
      </c>
    </row>
    <row r="425" spans="1:16" ht="15" x14ac:dyDescent="0.25">
      <c r="A425" s="570">
        <f t="shared" si="4"/>
        <v>419</v>
      </c>
      <c r="B425" s="571" t="s">
        <v>2721</v>
      </c>
      <c r="C425" s="574" t="s">
        <v>12458</v>
      </c>
      <c r="D425" s="843">
        <v>462.91</v>
      </c>
      <c r="E425" s="844"/>
      <c r="F425" s="844"/>
      <c r="P425" s="35" t="s">
        <v>2496</v>
      </c>
    </row>
    <row r="426" spans="1:16" ht="15" x14ac:dyDescent="0.25">
      <c r="A426" s="570">
        <f t="shared" si="4"/>
        <v>420</v>
      </c>
      <c r="B426" s="571" t="s">
        <v>2722</v>
      </c>
      <c r="C426" s="574" t="s">
        <v>12458</v>
      </c>
      <c r="D426" s="843">
        <v>327.25</v>
      </c>
      <c r="E426" s="844"/>
      <c r="F426" s="844"/>
      <c r="P426" s="35" t="s">
        <v>2496</v>
      </c>
    </row>
    <row r="427" spans="1:16" ht="15" x14ac:dyDescent="0.25">
      <c r="A427" s="570">
        <f t="shared" si="4"/>
        <v>421</v>
      </c>
      <c r="B427" s="571" t="s">
        <v>2723</v>
      </c>
      <c r="C427" s="574" t="s">
        <v>12458</v>
      </c>
      <c r="D427" s="843">
        <v>192.78</v>
      </c>
      <c r="E427" s="844"/>
      <c r="F427" s="844"/>
      <c r="P427" s="35" t="s">
        <v>2496</v>
      </c>
    </row>
    <row r="428" spans="1:16" ht="15" x14ac:dyDescent="0.25">
      <c r="A428" s="570">
        <f t="shared" si="4"/>
        <v>422</v>
      </c>
      <c r="B428" s="571" t="s">
        <v>2724</v>
      </c>
      <c r="C428" s="574" t="s">
        <v>12458</v>
      </c>
      <c r="D428" s="843">
        <v>609.28</v>
      </c>
      <c r="E428" s="844"/>
      <c r="F428" s="844"/>
      <c r="P428" s="35" t="s">
        <v>2496</v>
      </c>
    </row>
    <row r="429" spans="1:16" ht="15" x14ac:dyDescent="0.25">
      <c r="A429" s="570">
        <f t="shared" si="4"/>
        <v>423</v>
      </c>
      <c r="B429" s="571" t="s">
        <v>2725</v>
      </c>
      <c r="C429" s="574" t="s">
        <v>12458</v>
      </c>
      <c r="D429" s="843">
        <v>9138.01</v>
      </c>
      <c r="E429" s="844"/>
      <c r="F429" s="844"/>
      <c r="P429" s="35" t="s">
        <v>2496</v>
      </c>
    </row>
    <row r="430" spans="1:16" ht="15" x14ac:dyDescent="0.25">
      <c r="A430" s="570">
        <f t="shared" si="4"/>
        <v>424</v>
      </c>
      <c r="B430" s="571" t="s">
        <v>2726</v>
      </c>
      <c r="C430" s="574" t="s">
        <v>12458</v>
      </c>
      <c r="D430" s="843">
        <v>6283.2</v>
      </c>
      <c r="E430" s="844"/>
      <c r="F430" s="844"/>
      <c r="P430" s="35" t="s">
        <v>2496</v>
      </c>
    </row>
    <row r="431" spans="1:16" ht="15" x14ac:dyDescent="0.25">
      <c r="A431" s="570">
        <f t="shared" si="4"/>
        <v>425</v>
      </c>
      <c r="B431" s="571" t="s">
        <v>2727</v>
      </c>
      <c r="C431" s="574" t="s">
        <v>12458</v>
      </c>
      <c r="D431" s="843">
        <v>8929.76</v>
      </c>
      <c r="E431" s="844"/>
      <c r="F431" s="844"/>
      <c r="P431" s="35" t="s">
        <v>2496</v>
      </c>
    </row>
    <row r="432" spans="1:16" ht="15" x14ac:dyDescent="0.25">
      <c r="A432" s="570">
        <f t="shared" si="4"/>
        <v>426</v>
      </c>
      <c r="B432" s="571" t="s">
        <v>2728</v>
      </c>
      <c r="C432" s="574" t="s">
        <v>12458</v>
      </c>
      <c r="D432" s="843">
        <v>17002.72</v>
      </c>
      <c r="E432" s="844"/>
      <c r="F432" s="844"/>
      <c r="P432" s="35" t="s">
        <v>2496</v>
      </c>
    </row>
    <row r="433" spans="1:16" ht="15" x14ac:dyDescent="0.25">
      <c r="A433" s="570">
        <f t="shared" si="4"/>
        <v>427</v>
      </c>
      <c r="B433" s="571" t="s">
        <v>2729</v>
      </c>
      <c r="C433" s="574" t="s">
        <v>12458</v>
      </c>
      <c r="D433" s="843">
        <v>18120.13</v>
      </c>
      <c r="E433" s="844"/>
      <c r="F433" s="844"/>
      <c r="P433" s="35" t="s">
        <v>2496</v>
      </c>
    </row>
    <row r="434" spans="1:16" ht="15" x14ac:dyDescent="0.25">
      <c r="A434" s="570">
        <f t="shared" si="4"/>
        <v>428</v>
      </c>
      <c r="B434" s="571" t="s">
        <v>2730</v>
      </c>
      <c r="C434" s="574" t="s">
        <v>12458</v>
      </c>
      <c r="D434" s="843">
        <v>26845.21</v>
      </c>
      <c r="E434" s="844"/>
      <c r="F434" s="844"/>
      <c r="P434" s="35" t="s">
        <v>2496</v>
      </c>
    </row>
    <row r="435" spans="1:16" ht="15" x14ac:dyDescent="0.25">
      <c r="A435" s="570">
        <f t="shared" si="4"/>
        <v>429</v>
      </c>
      <c r="B435" s="571" t="s">
        <v>2731</v>
      </c>
      <c r="C435" s="574" t="s">
        <v>12458</v>
      </c>
      <c r="D435" s="843">
        <v>19385.099999999999</v>
      </c>
      <c r="E435" s="844"/>
      <c r="F435" s="844"/>
      <c r="P435" s="35" t="s">
        <v>2496</v>
      </c>
    </row>
    <row r="436" spans="1:16" ht="15" x14ac:dyDescent="0.25">
      <c r="A436" s="570">
        <f t="shared" si="4"/>
        <v>430</v>
      </c>
      <c r="B436" s="571" t="s">
        <v>2732</v>
      </c>
      <c r="C436" s="574" t="s">
        <v>12458</v>
      </c>
      <c r="D436" s="843">
        <v>30575.86</v>
      </c>
      <c r="E436" s="844"/>
      <c r="F436" s="844"/>
      <c r="P436" s="35" t="s">
        <v>2496</v>
      </c>
    </row>
    <row r="437" spans="1:16" ht="15" x14ac:dyDescent="0.25">
      <c r="A437" s="570">
        <f t="shared" si="4"/>
        <v>431</v>
      </c>
      <c r="B437" s="571" t="s">
        <v>2733</v>
      </c>
      <c r="C437" s="574" t="s">
        <v>12458</v>
      </c>
      <c r="D437" s="843">
        <v>833</v>
      </c>
      <c r="E437" s="844"/>
      <c r="F437" s="844"/>
      <c r="P437" s="35" t="s">
        <v>2496</v>
      </c>
    </row>
    <row r="438" spans="1:16" ht="15" x14ac:dyDescent="0.25">
      <c r="A438" s="570">
        <f t="shared" si="4"/>
        <v>432</v>
      </c>
      <c r="B438" s="571" t="s">
        <v>2734</v>
      </c>
      <c r="C438" s="574" t="s">
        <v>12458</v>
      </c>
      <c r="D438" s="843">
        <v>630.70000000000005</v>
      </c>
      <c r="E438" s="844"/>
      <c r="F438" s="844"/>
      <c r="P438" s="35" t="s">
        <v>2496</v>
      </c>
    </row>
    <row r="439" spans="1:16" ht="15" x14ac:dyDescent="0.25">
      <c r="A439" s="570">
        <f t="shared" si="4"/>
        <v>433</v>
      </c>
      <c r="B439" s="571" t="s">
        <v>2735</v>
      </c>
      <c r="C439" s="574" t="s">
        <v>12458</v>
      </c>
      <c r="D439" s="843">
        <v>336.77</v>
      </c>
      <c r="E439" s="844"/>
      <c r="F439" s="844"/>
      <c r="P439" s="35" t="s">
        <v>2496</v>
      </c>
    </row>
    <row r="440" spans="1:16" ht="15" x14ac:dyDescent="0.25">
      <c r="A440" s="570">
        <f t="shared" si="4"/>
        <v>434</v>
      </c>
      <c r="B440" s="571" t="s">
        <v>2736</v>
      </c>
      <c r="C440" s="574" t="s">
        <v>12458</v>
      </c>
      <c r="D440" s="843">
        <v>943.67</v>
      </c>
      <c r="E440" s="844"/>
      <c r="F440" s="844"/>
      <c r="P440" s="35" t="s">
        <v>2496</v>
      </c>
    </row>
    <row r="441" spans="1:16" ht="15" x14ac:dyDescent="0.25">
      <c r="A441" s="570">
        <f t="shared" si="4"/>
        <v>435</v>
      </c>
      <c r="B441" s="571" t="s">
        <v>2737</v>
      </c>
      <c r="C441" s="574" t="s">
        <v>12458</v>
      </c>
      <c r="D441" s="843">
        <v>48477.03</v>
      </c>
      <c r="E441" s="844"/>
      <c r="F441" s="844"/>
      <c r="P441" s="35" t="s">
        <v>2496</v>
      </c>
    </row>
    <row r="442" spans="1:16" ht="15" x14ac:dyDescent="0.25">
      <c r="A442" s="570">
        <f t="shared" si="4"/>
        <v>436</v>
      </c>
      <c r="B442" s="571" t="s">
        <v>2738</v>
      </c>
      <c r="C442" s="574" t="s">
        <v>12458</v>
      </c>
      <c r="D442" s="843">
        <v>1833073.62</v>
      </c>
      <c r="E442" s="844"/>
      <c r="F442" s="844"/>
      <c r="P442" s="35" t="s">
        <v>2496</v>
      </c>
    </row>
    <row r="443" spans="1:16" ht="15" x14ac:dyDescent="0.25">
      <c r="A443" s="570">
        <f t="shared" si="4"/>
        <v>437</v>
      </c>
      <c r="B443" s="571" t="s">
        <v>2739</v>
      </c>
      <c r="C443" s="574" t="s">
        <v>12458</v>
      </c>
      <c r="D443" s="843">
        <v>6391.49</v>
      </c>
      <c r="E443" s="844"/>
      <c r="F443" s="844"/>
      <c r="P443" s="35" t="s">
        <v>2496</v>
      </c>
    </row>
    <row r="444" spans="1:16" ht="15" x14ac:dyDescent="0.25">
      <c r="A444" s="570">
        <f t="shared" si="4"/>
        <v>438</v>
      </c>
      <c r="B444" s="571" t="s">
        <v>2740</v>
      </c>
      <c r="C444" s="574" t="s">
        <v>12458</v>
      </c>
      <c r="D444" s="843">
        <v>13746.88</v>
      </c>
      <c r="E444" s="844"/>
      <c r="F444" s="844"/>
      <c r="P444" s="35" t="s">
        <v>2496</v>
      </c>
    </row>
    <row r="445" spans="1:16" ht="15" x14ac:dyDescent="0.25">
      <c r="A445" s="570">
        <f t="shared" si="4"/>
        <v>439</v>
      </c>
      <c r="B445" s="571" t="s">
        <v>2741</v>
      </c>
      <c r="C445" s="574" t="s">
        <v>12458</v>
      </c>
      <c r="D445" s="843">
        <v>20252.61</v>
      </c>
      <c r="E445" s="844"/>
      <c r="F445" s="844"/>
      <c r="P445" s="35" t="s">
        <v>2496</v>
      </c>
    </row>
    <row r="446" spans="1:16" ht="15" x14ac:dyDescent="0.25">
      <c r="A446" s="570">
        <f t="shared" si="4"/>
        <v>440</v>
      </c>
      <c r="B446" s="571" t="s">
        <v>2742</v>
      </c>
      <c r="C446" s="574" t="s">
        <v>12458</v>
      </c>
      <c r="D446" s="843">
        <v>25475.52</v>
      </c>
      <c r="E446" s="844"/>
      <c r="F446" s="844"/>
      <c r="P446" s="35" t="s">
        <v>2496</v>
      </c>
    </row>
    <row r="447" spans="1:16" ht="15" x14ac:dyDescent="0.25">
      <c r="A447" s="570">
        <f t="shared" si="4"/>
        <v>441</v>
      </c>
      <c r="B447" s="571" t="s">
        <v>2743</v>
      </c>
      <c r="C447" s="574" t="s">
        <v>12458</v>
      </c>
      <c r="D447" s="843">
        <v>53198.95</v>
      </c>
      <c r="E447" s="844"/>
      <c r="F447" s="844"/>
      <c r="P447" s="35" t="s">
        <v>2496</v>
      </c>
    </row>
    <row r="448" spans="1:16" ht="15" x14ac:dyDescent="0.25">
      <c r="A448" s="570">
        <f t="shared" si="4"/>
        <v>442</v>
      </c>
      <c r="B448" s="571" t="s">
        <v>2744</v>
      </c>
      <c r="C448" s="574" t="s">
        <v>12458</v>
      </c>
      <c r="D448" s="843">
        <v>675380.93</v>
      </c>
      <c r="E448" s="844"/>
      <c r="F448" s="844"/>
      <c r="P448" s="35" t="s">
        <v>2496</v>
      </c>
    </row>
    <row r="449" spans="1:16" ht="15" x14ac:dyDescent="0.25">
      <c r="A449" s="570">
        <f t="shared" si="4"/>
        <v>443</v>
      </c>
      <c r="B449" s="571" t="s">
        <v>2745</v>
      </c>
      <c r="C449" s="574" t="s">
        <v>12458</v>
      </c>
      <c r="D449" s="843">
        <v>2301.46</v>
      </c>
      <c r="E449" s="844"/>
      <c r="F449" s="844"/>
      <c r="P449" s="35" t="s">
        <v>2496</v>
      </c>
    </row>
    <row r="450" spans="1:16" ht="15" x14ac:dyDescent="0.25">
      <c r="A450" s="570">
        <f t="shared" si="4"/>
        <v>444</v>
      </c>
      <c r="B450" s="571" t="s">
        <v>2746</v>
      </c>
      <c r="C450" s="574" t="s">
        <v>12458</v>
      </c>
      <c r="D450" s="843">
        <v>19208.98</v>
      </c>
      <c r="E450" s="844"/>
      <c r="F450" s="844"/>
      <c r="P450" s="35" t="s">
        <v>2496</v>
      </c>
    </row>
    <row r="451" spans="1:16" ht="15" x14ac:dyDescent="0.25">
      <c r="A451" s="570">
        <f t="shared" si="4"/>
        <v>445</v>
      </c>
      <c r="B451" s="571" t="s">
        <v>2747</v>
      </c>
      <c r="C451" s="574" t="s">
        <v>12458</v>
      </c>
      <c r="D451" s="843">
        <v>1551.76</v>
      </c>
      <c r="E451" s="844"/>
      <c r="F451" s="844"/>
      <c r="P451" s="35" t="s">
        <v>2496</v>
      </c>
    </row>
    <row r="452" spans="1:16" ht="15" x14ac:dyDescent="0.25">
      <c r="A452" s="570">
        <f t="shared" si="4"/>
        <v>446</v>
      </c>
      <c r="B452" s="571" t="s">
        <v>2748</v>
      </c>
      <c r="C452" s="574" t="s">
        <v>12458</v>
      </c>
      <c r="D452" s="843">
        <v>1762.39</v>
      </c>
      <c r="E452" s="844"/>
      <c r="F452" s="844"/>
      <c r="P452" s="35" t="s">
        <v>2496</v>
      </c>
    </row>
    <row r="453" spans="1:16" ht="15" x14ac:dyDescent="0.25">
      <c r="A453" s="570">
        <f t="shared" si="4"/>
        <v>447</v>
      </c>
      <c r="B453" s="571" t="s">
        <v>2749</v>
      </c>
      <c r="C453" s="574" t="s">
        <v>12458</v>
      </c>
      <c r="D453" s="843">
        <v>3823.47</v>
      </c>
      <c r="E453" s="844"/>
      <c r="F453" s="844"/>
      <c r="P453" s="35" t="s">
        <v>2496</v>
      </c>
    </row>
    <row r="454" spans="1:16" ht="15" x14ac:dyDescent="0.25">
      <c r="A454" s="570">
        <f t="shared" si="4"/>
        <v>448</v>
      </c>
      <c r="B454" s="571" t="s">
        <v>2750</v>
      </c>
      <c r="C454" s="574" t="s">
        <v>12458</v>
      </c>
      <c r="D454" s="843">
        <v>4353.0200000000004</v>
      </c>
      <c r="E454" s="844"/>
      <c r="F454" s="844"/>
      <c r="P454" s="35" t="s">
        <v>2496</v>
      </c>
    </row>
    <row r="455" spans="1:16" ht="15" x14ac:dyDescent="0.25">
      <c r="A455" s="570">
        <f t="shared" si="4"/>
        <v>449</v>
      </c>
      <c r="B455" s="571" t="s">
        <v>2751</v>
      </c>
      <c r="C455" s="574" t="s">
        <v>12458</v>
      </c>
      <c r="D455" s="843">
        <v>3264.17</v>
      </c>
      <c r="E455" s="844"/>
      <c r="F455" s="844"/>
      <c r="P455" s="35" t="s">
        <v>2496</v>
      </c>
    </row>
    <row r="456" spans="1:16" ht="15" x14ac:dyDescent="0.25">
      <c r="A456" s="570">
        <f t="shared" si="4"/>
        <v>450</v>
      </c>
      <c r="B456" s="571" t="s">
        <v>2752</v>
      </c>
      <c r="C456" s="574" t="s">
        <v>12458</v>
      </c>
      <c r="D456" s="843">
        <v>3647.35</v>
      </c>
      <c r="E456" s="844"/>
      <c r="F456" s="844"/>
      <c r="P456" s="35" t="s">
        <v>2496</v>
      </c>
    </row>
    <row r="457" spans="1:16" ht="15" x14ac:dyDescent="0.25">
      <c r="A457" s="570">
        <f t="shared" si="4"/>
        <v>451</v>
      </c>
      <c r="B457" s="571" t="s">
        <v>2753</v>
      </c>
      <c r="C457" s="574" t="s">
        <v>12458</v>
      </c>
      <c r="D457" s="843">
        <v>409.36</v>
      </c>
      <c r="E457" s="844"/>
      <c r="F457" s="844"/>
      <c r="P457" s="35" t="s">
        <v>2496</v>
      </c>
    </row>
    <row r="458" spans="1:16" ht="15" x14ac:dyDescent="0.25">
      <c r="A458" s="570">
        <f t="shared" si="4"/>
        <v>452</v>
      </c>
      <c r="B458" s="571" t="s">
        <v>2754</v>
      </c>
      <c r="C458" s="574" t="s">
        <v>12458</v>
      </c>
      <c r="D458" s="843">
        <v>163.03</v>
      </c>
      <c r="E458" s="844"/>
      <c r="F458" s="844"/>
      <c r="P458" s="35" t="s">
        <v>2496</v>
      </c>
    </row>
    <row r="459" spans="1:16" ht="15" x14ac:dyDescent="0.25">
      <c r="A459" s="570">
        <f t="shared" si="4"/>
        <v>453</v>
      </c>
      <c r="B459" s="571" t="s">
        <v>2755</v>
      </c>
      <c r="C459" s="574" t="s">
        <v>12458</v>
      </c>
      <c r="D459" s="843">
        <v>460.53</v>
      </c>
      <c r="E459" s="844"/>
      <c r="F459" s="844"/>
      <c r="P459" s="35" t="s">
        <v>2496</v>
      </c>
    </row>
    <row r="460" spans="1:16" ht="15" x14ac:dyDescent="0.25">
      <c r="A460" s="570">
        <f t="shared" si="4"/>
        <v>454</v>
      </c>
      <c r="B460" s="571" t="s">
        <v>2756</v>
      </c>
      <c r="C460" s="574" t="s">
        <v>12458</v>
      </c>
      <c r="D460" s="843">
        <v>5463.29</v>
      </c>
      <c r="E460" s="844"/>
      <c r="F460" s="844"/>
      <c r="P460" s="35" t="s">
        <v>2496</v>
      </c>
    </row>
    <row r="461" spans="1:16" ht="15" x14ac:dyDescent="0.25">
      <c r="A461" s="570">
        <f t="shared" si="4"/>
        <v>455</v>
      </c>
      <c r="B461" s="571" t="s">
        <v>2757</v>
      </c>
      <c r="C461" s="574" t="s">
        <v>12458</v>
      </c>
      <c r="D461" s="843">
        <v>6216.56</v>
      </c>
      <c r="E461" s="844"/>
      <c r="F461" s="844"/>
      <c r="P461" s="35" t="s">
        <v>2496</v>
      </c>
    </row>
    <row r="462" spans="1:16" ht="15" x14ac:dyDescent="0.25">
      <c r="A462" s="570">
        <f t="shared" si="4"/>
        <v>456</v>
      </c>
      <c r="B462" s="571" t="s">
        <v>2758</v>
      </c>
      <c r="C462" s="574" t="s">
        <v>12458</v>
      </c>
      <c r="D462" s="843">
        <v>14205.03</v>
      </c>
      <c r="E462" s="844"/>
      <c r="F462" s="844"/>
      <c r="P462" s="35" t="s">
        <v>2496</v>
      </c>
    </row>
    <row r="463" spans="1:16" ht="15" x14ac:dyDescent="0.25">
      <c r="A463" s="570">
        <f t="shared" si="4"/>
        <v>457</v>
      </c>
      <c r="B463" s="571" t="s">
        <v>2759</v>
      </c>
      <c r="C463" s="574" t="s">
        <v>12458</v>
      </c>
      <c r="D463" s="843">
        <v>21474.74</v>
      </c>
      <c r="E463" s="844"/>
      <c r="F463" s="844"/>
      <c r="P463" s="35" t="s">
        <v>2496</v>
      </c>
    </row>
    <row r="464" spans="1:16" ht="15" x14ac:dyDescent="0.25">
      <c r="A464" s="570">
        <f t="shared" si="4"/>
        <v>458</v>
      </c>
      <c r="B464" s="571" t="s">
        <v>2760</v>
      </c>
      <c r="C464" s="574" t="s">
        <v>12458</v>
      </c>
      <c r="D464" s="843">
        <v>24454.5</v>
      </c>
      <c r="E464" s="844"/>
      <c r="F464" s="844"/>
      <c r="P464" s="35" t="s">
        <v>2496</v>
      </c>
    </row>
    <row r="465" spans="1:16" ht="15" x14ac:dyDescent="0.25">
      <c r="A465" s="570">
        <f t="shared" si="4"/>
        <v>459</v>
      </c>
      <c r="B465" s="571" t="s">
        <v>2761</v>
      </c>
      <c r="C465" s="574" t="s">
        <v>12458</v>
      </c>
      <c r="D465" s="843">
        <v>742.56</v>
      </c>
      <c r="E465" s="844"/>
      <c r="F465" s="844"/>
      <c r="P465" s="35" t="s">
        <v>2496</v>
      </c>
    </row>
    <row r="466" spans="1:16" ht="15" x14ac:dyDescent="0.25">
      <c r="A466" s="570">
        <f t="shared" si="4"/>
        <v>460</v>
      </c>
      <c r="B466" s="571" t="s">
        <v>2762</v>
      </c>
      <c r="C466" s="574" t="s">
        <v>12458</v>
      </c>
      <c r="D466" s="843">
        <v>345.1</v>
      </c>
      <c r="E466" s="844"/>
      <c r="F466" s="844"/>
      <c r="P466" s="35" t="s">
        <v>2496</v>
      </c>
    </row>
    <row r="467" spans="1:16" ht="15" x14ac:dyDescent="0.25">
      <c r="A467" s="570">
        <f t="shared" si="4"/>
        <v>461</v>
      </c>
      <c r="B467" s="571" t="s">
        <v>2763</v>
      </c>
      <c r="C467" s="574" t="s">
        <v>12458</v>
      </c>
      <c r="D467" s="843">
        <v>823.48</v>
      </c>
      <c r="E467" s="844"/>
      <c r="F467" s="844"/>
      <c r="P467" s="35" t="s">
        <v>2496</v>
      </c>
    </row>
    <row r="468" spans="1:16" ht="15" x14ac:dyDescent="0.25">
      <c r="A468" s="570">
        <f t="shared" si="4"/>
        <v>462</v>
      </c>
      <c r="B468" s="571" t="s">
        <v>2764</v>
      </c>
      <c r="C468" s="574" t="s">
        <v>12458</v>
      </c>
      <c r="D468" s="843">
        <v>39503.24</v>
      </c>
      <c r="E468" s="844"/>
      <c r="F468" s="844"/>
      <c r="P468" s="35" t="s">
        <v>2496</v>
      </c>
    </row>
    <row r="469" spans="1:16" ht="15" x14ac:dyDescent="0.25">
      <c r="A469" s="570">
        <f t="shared" si="4"/>
        <v>463</v>
      </c>
      <c r="B469" s="571" t="s">
        <v>2765</v>
      </c>
      <c r="C469" s="574" t="s">
        <v>12458</v>
      </c>
      <c r="D469" s="843">
        <v>31025.68</v>
      </c>
      <c r="E469" s="844"/>
      <c r="F469" s="844"/>
      <c r="P469" s="35" t="s">
        <v>2496</v>
      </c>
    </row>
    <row r="470" spans="1:16" ht="15" x14ac:dyDescent="0.25">
      <c r="A470" s="570">
        <f t="shared" si="4"/>
        <v>464</v>
      </c>
      <c r="B470" s="571" t="s">
        <v>2766</v>
      </c>
      <c r="C470" s="574" t="s">
        <v>12458</v>
      </c>
      <c r="D470" s="843">
        <v>11783.38</v>
      </c>
      <c r="E470" s="844"/>
      <c r="F470" s="844"/>
      <c r="P470" s="35" t="s">
        <v>2496</v>
      </c>
    </row>
    <row r="471" spans="1:16" ht="15" x14ac:dyDescent="0.25">
      <c r="A471" s="570">
        <f t="shared" si="4"/>
        <v>465</v>
      </c>
      <c r="B471" s="571" t="s">
        <v>2767</v>
      </c>
      <c r="C471" s="574" t="s">
        <v>12458</v>
      </c>
      <c r="D471" s="843">
        <v>5894.07</v>
      </c>
      <c r="E471" s="844"/>
      <c r="F471" s="844"/>
      <c r="P471" s="35" t="s">
        <v>2496</v>
      </c>
    </row>
    <row r="472" spans="1:16" ht="15" x14ac:dyDescent="0.25">
      <c r="A472" s="570">
        <f t="shared" si="4"/>
        <v>466</v>
      </c>
      <c r="B472" s="571" t="s">
        <v>2768</v>
      </c>
      <c r="C472" s="574" t="s">
        <v>12458</v>
      </c>
      <c r="D472" s="843">
        <v>11439.47</v>
      </c>
      <c r="E472" s="844"/>
      <c r="F472" s="844"/>
      <c r="P472" s="35" t="s">
        <v>2496</v>
      </c>
    </row>
    <row r="473" spans="1:16" ht="15" x14ac:dyDescent="0.25">
      <c r="A473" s="570">
        <f t="shared" si="4"/>
        <v>467</v>
      </c>
      <c r="B473" s="571" t="s">
        <v>2769</v>
      </c>
      <c r="C473" s="574" t="s">
        <v>12458</v>
      </c>
      <c r="D473" s="843">
        <v>7134.05</v>
      </c>
      <c r="E473" s="844"/>
      <c r="F473" s="844"/>
      <c r="P473" s="35" t="s">
        <v>2496</v>
      </c>
    </row>
    <row r="474" spans="1:16" ht="15" x14ac:dyDescent="0.25">
      <c r="A474" s="570">
        <f t="shared" si="4"/>
        <v>468</v>
      </c>
      <c r="B474" s="571" t="s">
        <v>2770</v>
      </c>
      <c r="C474" s="574" t="s">
        <v>12458</v>
      </c>
      <c r="D474" s="843">
        <v>3508.12</v>
      </c>
      <c r="E474" s="844"/>
      <c r="F474" s="844"/>
      <c r="P474" s="35" t="s">
        <v>2496</v>
      </c>
    </row>
    <row r="475" spans="1:16" ht="15" x14ac:dyDescent="0.25">
      <c r="A475" s="570">
        <f t="shared" ref="A475:A690" si="5">A474+1</f>
        <v>469</v>
      </c>
      <c r="B475" s="571" t="s">
        <v>2771</v>
      </c>
      <c r="C475" s="574" t="s">
        <v>12458</v>
      </c>
      <c r="D475" s="843">
        <v>5309.78</v>
      </c>
      <c r="E475" s="844"/>
      <c r="F475" s="844"/>
      <c r="P475" s="35" t="s">
        <v>2496</v>
      </c>
    </row>
    <row r="476" spans="1:16" ht="15" x14ac:dyDescent="0.25">
      <c r="A476" s="570">
        <f t="shared" si="5"/>
        <v>470</v>
      </c>
      <c r="B476" s="571" t="s">
        <v>2772</v>
      </c>
      <c r="C476" s="574" t="s">
        <v>12458</v>
      </c>
      <c r="D476" s="843">
        <v>19049.52</v>
      </c>
      <c r="E476" s="844"/>
      <c r="F476" s="844"/>
      <c r="P476" s="35" t="s">
        <v>2496</v>
      </c>
    </row>
    <row r="477" spans="1:16" ht="15" x14ac:dyDescent="0.25">
      <c r="A477" s="570">
        <f t="shared" si="5"/>
        <v>471</v>
      </c>
      <c r="B477" s="571" t="s">
        <v>2773</v>
      </c>
      <c r="C477" s="574" t="s">
        <v>12458</v>
      </c>
      <c r="D477" s="843">
        <v>1060.29</v>
      </c>
      <c r="E477" s="844"/>
      <c r="F477" s="844"/>
      <c r="P477" s="35" t="s">
        <v>2496</v>
      </c>
    </row>
    <row r="478" spans="1:16" ht="15" x14ac:dyDescent="0.25">
      <c r="A478" s="570">
        <f t="shared" si="5"/>
        <v>472</v>
      </c>
      <c r="B478" s="571" t="s">
        <v>2774</v>
      </c>
      <c r="C478" s="574" t="s">
        <v>12458</v>
      </c>
      <c r="D478" s="843">
        <v>2997.61</v>
      </c>
      <c r="E478" s="844"/>
      <c r="F478" s="844"/>
      <c r="P478" s="35" t="s">
        <v>2496</v>
      </c>
    </row>
    <row r="479" spans="1:16" ht="15" x14ac:dyDescent="0.25">
      <c r="A479" s="570">
        <f t="shared" si="5"/>
        <v>473</v>
      </c>
      <c r="B479" s="571" t="s">
        <v>2775</v>
      </c>
      <c r="C479" s="574" t="s">
        <v>12458</v>
      </c>
      <c r="D479" s="843">
        <v>2558.5</v>
      </c>
      <c r="E479" s="844"/>
      <c r="F479" s="844"/>
      <c r="P479" s="35" t="s">
        <v>2496</v>
      </c>
    </row>
    <row r="480" spans="1:16" ht="15" x14ac:dyDescent="0.25">
      <c r="A480" s="570">
        <f t="shared" si="5"/>
        <v>474</v>
      </c>
      <c r="B480" s="571" t="s">
        <v>2776</v>
      </c>
      <c r="C480" s="574" t="s">
        <v>12458</v>
      </c>
      <c r="D480" s="843">
        <v>424.83</v>
      </c>
      <c r="E480" s="844"/>
      <c r="F480" s="844"/>
      <c r="P480" s="35" t="s">
        <v>2496</v>
      </c>
    </row>
    <row r="481" spans="1:16" ht="15" x14ac:dyDescent="0.25">
      <c r="A481" s="570">
        <f t="shared" si="5"/>
        <v>475</v>
      </c>
      <c r="B481" s="571" t="s">
        <v>2777</v>
      </c>
      <c r="C481" s="574" t="s">
        <v>12458</v>
      </c>
      <c r="D481" s="843">
        <v>478.38</v>
      </c>
      <c r="E481" s="844"/>
      <c r="F481" s="844"/>
      <c r="P481" s="35" t="s">
        <v>2496</v>
      </c>
    </row>
    <row r="482" spans="1:16" ht="15" x14ac:dyDescent="0.25">
      <c r="A482" s="570">
        <f t="shared" si="5"/>
        <v>476</v>
      </c>
      <c r="B482" s="571" t="s">
        <v>2778</v>
      </c>
      <c r="C482" s="574" t="s">
        <v>12458</v>
      </c>
      <c r="D482" s="843">
        <v>4345.88</v>
      </c>
      <c r="E482" s="844"/>
      <c r="F482" s="844"/>
      <c r="P482" s="35" t="s">
        <v>2496</v>
      </c>
    </row>
    <row r="483" spans="1:16" ht="15" x14ac:dyDescent="0.25">
      <c r="A483" s="570">
        <f t="shared" si="5"/>
        <v>477</v>
      </c>
      <c r="B483" s="571" t="s">
        <v>2779</v>
      </c>
      <c r="C483" s="574" t="s">
        <v>12458</v>
      </c>
      <c r="D483" s="843">
        <v>565.25</v>
      </c>
      <c r="E483" s="844"/>
      <c r="F483" s="844"/>
      <c r="P483" s="35" t="s">
        <v>2496</v>
      </c>
    </row>
    <row r="484" spans="1:16" ht="15" x14ac:dyDescent="0.25">
      <c r="A484" s="570">
        <f t="shared" si="5"/>
        <v>478</v>
      </c>
      <c r="B484" s="571" t="s">
        <v>2780</v>
      </c>
      <c r="C484" s="574" t="s">
        <v>12458</v>
      </c>
      <c r="D484" s="843">
        <v>56578.55</v>
      </c>
      <c r="E484" s="844"/>
      <c r="F484" s="844"/>
      <c r="P484" s="35" t="s">
        <v>2496</v>
      </c>
    </row>
    <row r="485" spans="1:16" ht="15" x14ac:dyDescent="0.25">
      <c r="A485" s="570">
        <f t="shared" si="5"/>
        <v>479</v>
      </c>
      <c r="B485" s="571" t="s">
        <v>2781</v>
      </c>
      <c r="C485" s="574" t="s">
        <v>12458</v>
      </c>
      <c r="D485" s="843">
        <v>1761.2</v>
      </c>
      <c r="E485" s="844"/>
      <c r="F485" s="844"/>
      <c r="P485" s="35" t="s">
        <v>2496</v>
      </c>
    </row>
    <row r="486" spans="1:16" ht="15" x14ac:dyDescent="0.25">
      <c r="A486" s="570">
        <f t="shared" si="5"/>
        <v>480</v>
      </c>
      <c r="B486" s="571" t="s">
        <v>2782</v>
      </c>
      <c r="C486" s="574" t="s">
        <v>12458</v>
      </c>
      <c r="D486" s="843">
        <v>2811.97</v>
      </c>
      <c r="E486" s="844"/>
      <c r="F486" s="844"/>
      <c r="P486" s="35" t="s">
        <v>2496</v>
      </c>
    </row>
    <row r="487" spans="1:16" ht="15" x14ac:dyDescent="0.25">
      <c r="A487" s="570">
        <f t="shared" si="5"/>
        <v>481</v>
      </c>
      <c r="B487" s="571" t="s">
        <v>2783</v>
      </c>
      <c r="C487" s="574" t="s">
        <v>12458</v>
      </c>
      <c r="D487" s="843">
        <v>2786.98</v>
      </c>
      <c r="E487" s="844"/>
      <c r="F487" s="844"/>
      <c r="P487" s="35" t="s">
        <v>2496</v>
      </c>
    </row>
    <row r="488" spans="1:16" ht="15" x14ac:dyDescent="0.25">
      <c r="A488" s="570">
        <f t="shared" si="5"/>
        <v>482</v>
      </c>
      <c r="B488" s="571" t="s">
        <v>2784</v>
      </c>
      <c r="C488" s="574" t="s">
        <v>12458</v>
      </c>
      <c r="D488" s="843">
        <v>872.27</v>
      </c>
      <c r="E488" s="844"/>
      <c r="F488" s="844"/>
      <c r="P488" s="35" t="s">
        <v>2496</v>
      </c>
    </row>
    <row r="489" spans="1:16" ht="15" x14ac:dyDescent="0.25">
      <c r="A489" s="570">
        <f t="shared" si="5"/>
        <v>483</v>
      </c>
      <c r="B489" s="571" t="s">
        <v>2785</v>
      </c>
      <c r="C489" s="574" t="s">
        <v>12458</v>
      </c>
      <c r="D489" s="843">
        <v>4501.7700000000004</v>
      </c>
      <c r="E489" s="844"/>
      <c r="F489" s="844"/>
      <c r="P489" s="35" t="s">
        <v>2496</v>
      </c>
    </row>
    <row r="490" spans="1:16" ht="15" x14ac:dyDescent="0.25">
      <c r="A490" s="570">
        <f t="shared" si="5"/>
        <v>484</v>
      </c>
      <c r="B490" s="571" t="s">
        <v>2786</v>
      </c>
      <c r="C490" s="574" t="s">
        <v>12458</v>
      </c>
      <c r="D490" s="843">
        <v>1174.53</v>
      </c>
      <c r="E490" s="844"/>
      <c r="F490" s="844"/>
      <c r="P490" s="35" t="s">
        <v>2496</v>
      </c>
    </row>
    <row r="491" spans="1:16" ht="15" x14ac:dyDescent="0.25">
      <c r="A491" s="570">
        <f t="shared" si="5"/>
        <v>485</v>
      </c>
      <c r="B491" s="571" t="s">
        <v>2787</v>
      </c>
      <c r="C491" s="574" t="s">
        <v>12458</v>
      </c>
      <c r="D491" s="843">
        <v>188050.94</v>
      </c>
      <c r="E491" s="844"/>
      <c r="F491" s="844"/>
      <c r="P491" s="35" t="s">
        <v>2496</v>
      </c>
    </row>
    <row r="492" spans="1:16" ht="15" x14ac:dyDescent="0.25">
      <c r="A492" s="570">
        <f t="shared" si="5"/>
        <v>486</v>
      </c>
      <c r="B492" s="571" t="s">
        <v>2788</v>
      </c>
      <c r="C492" s="574" t="s">
        <v>12458</v>
      </c>
      <c r="D492" s="843">
        <v>875</v>
      </c>
      <c r="E492" s="844"/>
      <c r="F492" s="844"/>
      <c r="P492" s="35" t="s">
        <v>2496</v>
      </c>
    </row>
    <row r="493" spans="1:16" ht="15" x14ac:dyDescent="0.25">
      <c r="A493" s="570">
        <f t="shared" si="5"/>
        <v>487</v>
      </c>
      <c r="B493" s="571" t="s">
        <v>2789</v>
      </c>
      <c r="C493" s="574" t="s">
        <v>12458</v>
      </c>
      <c r="D493" s="843">
        <v>8103.9</v>
      </c>
      <c r="E493" s="844"/>
      <c r="F493" s="844"/>
      <c r="P493" s="35" t="s">
        <v>2496</v>
      </c>
    </row>
    <row r="494" spans="1:16" ht="15" x14ac:dyDescent="0.25">
      <c r="A494" s="570">
        <f t="shared" si="5"/>
        <v>488</v>
      </c>
      <c r="B494" s="571" t="s">
        <v>2790</v>
      </c>
      <c r="C494" s="574" t="s">
        <v>12458</v>
      </c>
      <c r="D494" s="843">
        <v>4692.17</v>
      </c>
      <c r="E494" s="844"/>
      <c r="F494" s="844"/>
      <c r="P494" s="35" t="s">
        <v>2496</v>
      </c>
    </row>
    <row r="495" spans="1:16" ht="15" x14ac:dyDescent="0.25">
      <c r="A495" s="570">
        <f t="shared" si="5"/>
        <v>489</v>
      </c>
      <c r="B495" s="571" t="s">
        <v>2791</v>
      </c>
      <c r="C495" s="574" t="s">
        <v>12458</v>
      </c>
      <c r="D495" s="843">
        <v>8628.69</v>
      </c>
      <c r="E495" s="844"/>
      <c r="F495" s="844"/>
      <c r="P495" s="35" t="s">
        <v>2496</v>
      </c>
    </row>
    <row r="496" spans="1:16" ht="15" x14ac:dyDescent="0.25">
      <c r="A496" s="570">
        <f t="shared" si="5"/>
        <v>490</v>
      </c>
      <c r="B496" s="571" t="s">
        <v>2792</v>
      </c>
      <c r="C496" s="574" t="s">
        <v>12458</v>
      </c>
      <c r="D496" s="843">
        <v>2356.1999999999998</v>
      </c>
      <c r="E496" s="844"/>
      <c r="F496" s="844"/>
      <c r="P496" s="35" t="s">
        <v>2496</v>
      </c>
    </row>
    <row r="497" spans="1:60" ht="15" x14ac:dyDescent="0.25">
      <c r="A497" s="570">
        <f t="shared" si="5"/>
        <v>491</v>
      </c>
      <c r="B497" s="571" t="s">
        <v>2793</v>
      </c>
      <c r="C497" s="574" t="s">
        <v>12458</v>
      </c>
      <c r="D497" s="843">
        <v>182.07</v>
      </c>
      <c r="E497" s="844"/>
      <c r="F497" s="844"/>
      <c r="G497" s="25"/>
      <c r="H497" s="25"/>
      <c r="I497" s="25"/>
      <c r="J497" s="25"/>
      <c r="K497" s="25"/>
      <c r="L497" s="25"/>
      <c r="N497" s="25"/>
      <c r="O497" s="25"/>
      <c r="P497" s="35" t="s">
        <v>2496</v>
      </c>
      <c r="AS497" s="570"/>
      <c r="AT497" s="391"/>
      <c r="AU497" s="222"/>
      <c r="AV497" s="564"/>
      <c r="AW497" s="60"/>
      <c r="AX497" s="60"/>
      <c r="AY497" s="60"/>
      <c r="AZ497" s="283"/>
      <c r="BA497" s="283"/>
      <c r="BB497" s="283"/>
      <c r="BC497" s="34"/>
      <c r="BD497" s="27"/>
      <c r="BF497" s="35"/>
      <c r="BG497" s="35"/>
      <c r="BH497" s="35"/>
    </row>
    <row r="498" spans="1:60" ht="15" x14ac:dyDescent="0.25">
      <c r="A498" s="570">
        <f t="shared" si="5"/>
        <v>492</v>
      </c>
      <c r="B498" s="571" t="s">
        <v>2794</v>
      </c>
      <c r="C498" s="574" t="s">
        <v>12468</v>
      </c>
      <c r="D498" s="843">
        <v>3808</v>
      </c>
      <c r="E498" s="844"/>
      <c r="F498" s="844"/>
      <c r="G498" s="25"/>
      <c r="H498" s="25"/>
      <c r="I498" s="25"/>
      <c r="J498" s="25"/>
      <c r="K498" s="25"/>
      <c r="L498" s="25"/>
      <c r="N498" s="25"/>
      <c r="O498" s="25"/>
      <c r="P498" s="35" t="s">
        <v>2496</v>
      </c>
      <c r="AS498" s="570"/>
      <c r="AT498" s="391"/>
      <c r="AU498" s="222"/>
      <c r="AV498" s="564"/>
      <c r="AW498" s="60"/>
      <c r="AX498" s="60"/>
      <c r="AY498" s="60"/>
      <c r="AZ498" s="283"/>
      <c r="BA498" s="283"/>
      <c r="BB498" s="283"/>
      <c r="BC498" s="34"/>
      <c r="BD498" s="27"/>
      <c r="BF498" s="35"/>
      <c r="BG498" s="35"/>
      <c r="BH498" s="35"/>
    </row>
    <row r="499" spans="1:60" ht="15" x14ac:dyDescent="0.25">
      <c r="A499" s="570">
        <f t="shared" si="5"/>
        <v>493</v>
      </c>
      <c r="B499" s="571" t="s">
        <v>2795</v>
      </c>
      <c r="C499" s="574" t="s">
        <v>12468</v>
      </c>
      <c r="D499" s="843">
        <v>5670.35</v>
      </c>
      <c r="E499" s="844"/>
      <c r="F499" s="844"/>
      <c r="G499" s="25"/>
      <c r="H499" s="25"/>
      <c r="I499" s="25"/>
      <c r="J499" s="25"/>
      <c r="K499" s="25"/>
      <c r="L499" s="25"/>
      <c r="N499" s="25"/>
      <c r="O499" s="25"/>
      <c r="P499" s="35" t="s">
        <v>2496</v>
      </c>
      <c r="AS499" s="570"/>
      <c r="AT499" s="391"/>
      <c r="AU499" s="222"/>
      <c r="AV499" s="564"/>
      <c r="AW499" s="60"/>
      <c r="AX499" s="60"/>
      <c r="AY499" s="60"/>
      <c r="AZ499" s="283"/>
      <c r="BA499" s="283"/>
      <c r="BB499" s="283"/>
      <c r="BC499" s="34"/>
      <c r="BD499" s="27"/>
      <c r="BF499" s="35"/>
      <c r="BG499" s="35"/>
      <c r="BH499" s="35"/>
    </row>
    <row r="500" spans="1:60" ht="15" x14ac:dyDescent="0.25">
      <c r="A500" s="570">
        <f t="shared" si="5"/>
        <v>494</v>
      </c>
      <c r="B500" s="571" t="s">
        <v>2796</v>
      </c>
      <c r="C500" s="574" t="s">
        <v>12468</v>
      </c>
      <c r="D500" s="843">
        <v>4581.5</v>
      </c>
      <c r="E500" s="844"/>
      <c r="F500" s="844"/>
      <c r="G500" s="25"/>
      <c r="H500" s="25"/>
      <c r="I500" s="25"/>
      <c r="J500" s="25"/>
      <c r="K500" s="25"/>
      <c r="L500" s="25"/>
      <c r="N500" s="25"/>
      <c r="O500" s="25"/>
      <c r="P500" s="35" t="s">
        <v>2496</v>
      </c>
      <c r="AS500" s="570"/>
      <c r="AT500" s="391"/>
      <c r="AU500" s="222"/>
      <c r="AV500" s="564"/>
      <c r="AW500" s="60"/>
      <c r="AX500" s="60"/>
      <c r="AY500" s="60"/>
      <c r="AZ500" s="283"/>
      <c r="BA500" s="283"/>
      <c r="BB500" s="283"/>
      <c r="BC500" s="34"/>
      <c r="BD500" s="27"/>
      <c r="BF500" s="35"/>
      <c r="BG500" s="35"/>
      <c r="BH500" s="35"/>
    </row>
    <row r="501" spans="1:60" ht="15" x14ac:dyDescent="0.25">
      <c r="A501" s="570">
        <f t="shared" si="5"/>
        <v>495</v>
      </c>
      <c r="B501" s="571" t="s">
        <v>2797</v>
      </c>
      <c r="C501" s="574" t="s">
        <v>12468</v>
      </c>
      <c r="D501" s="843">
        <v>7854</v>
      </c>
      <c r="E501" s="844"/>
      <c r="F501" s="844"/>
      <c r="G501" s="25"/>
      <c r="H501" s="25"/>
      <c r="I501" s="25"/>
      <c r="J501" s="25"/>
      <c r="K501" s="25"/>
      <c r="L501" s="25"/>
      <c r="N501" s="25"/>
      <c r="O501" s="25"/>
      <c r="P501" s="35" t="s">
        <v>2496</v>
      </c>
      <c r="AS501" s="570"/>
      <c r="AT501" s="391"/>
      <c r="AU501" s="222"/>
      <c r="AV501" s="564"/>
      <c r="AW501" s="60"/>
      <c r="AX501" s="60"/>
      <c r="AY501" s="60"/>
      <c r="AZ501" s="283"/>
      <c r="BA501" s="283"/>
      <c r="BB501" s="283"/>
      <c r="BC501" s="34"/>
      <c r="BD501" s="27"/>
      <c r="BF501" s="35"/>
      <c r="BG501" s="35"/>
      <c r="BH501" s="35"/>
    </row>
    <row r="502" spans="1:60" ht="15" x14ac:dyDescent="0.25">
      <c r="A502" s="570">
        <f t="shared" si="5"/>
        <v>496</v>
      </c>
      <c r="B502" s="571" t="s">
        <v>2798</v>
      </c>
      <c r="C502" s="574" t="s">
        <v>12460</v>
      </c>
      <c r="D502" s="843">
        <v>20857.13</v>
      </c>
      <c r="E502" s="844"/>
      <c r="F502" s="844"/>
      <c r="G502" s="25"/>
      <c r="H502" s="25"/>
      <c r="I502" s="25"/>
      <c r="J502" s="25"/>
      <c r="K502" s="25"/>
      <c r="L502" s="25"/>
      <c r="N502" s="25"/>
      <c r="O502" s="25"/>
      <c r="P502" s="35" t="s">
        <v>2496</v>
      </c>
      <c r="AS502" s="570"/>
      <c r="AT502" s="391"/>
      <c r="AU502" s="222"/>
      <c r="AV502" s="564"/>
      <c r="AW502" s="60"/>
      <c r="AX502" s="60"/>
      <c r="AY502" s="60"/>
      <c r="AZ502" s="283"/>
      <c r="BA502" s="283"/>
      <c r="BB502" s="283"/>
      <c r="BC502" s="34"/>
      <c r="BD502" s="27"/>
      <c r="BF502" s="35"/>
      <c r="BG502" s="35"/>
      <c r="BH502" s="35"/>
    </row>
    <row r="503" spans="1:60" ht="15" x14ac:dyDescent="0.25">
      <c r="A503" s="570">
        <f t="shared" si="5"/>
        <v>497</v>
      </c>
      <c r="B503" s="571" t="s">
        <v>2799</v>
      </c>
      <c r="C503" s="574" t="s">
        <v>12468</v>
      </c>
      <c r="D503" s="843">
        <v>8330</v>
      </c>
      <c r="E503" s="844"/>
      <c r="F503" s="844"/>
      <c r="G503" s="25"/>
      <c r="H503" s="25"/>
      <c r="I503" s="25"/>
      <c r="J503" s="25"/>
      <c r="K503" s="25"/>
      <c r="L503" s="25"/>
      <c r="N503" s="25"/>
      <c r="O503" s="25"/>
      <c r="P503" s="35" t="s">
        <v>2496</v>
      </c>
      <c r="AS503" s="570"/>
      <c r="AT503" s="391"/>
      <c r="AU503" s="222"/>
      <c r="AV503" s="564"/>
      <c r="AW503" s="60"/>
      <c r="AX503" s="60"/>
      <c r="AY503" s="60"/>
      <c r="AZ503" s="283"/>
      <c r="BA503" s="283"/>
      <c r="BB503" s="283"/>
      <c r="BC503" s="34"/>
      <c r="BD503" s="27"/>
      <c r="BF503" s="35"/>
      <c r="BG503" s="35"/>
      <c r="BH503" s="35"/>
    </row>
    <row r="504" spans="1:60" ht="15" x14ac:dyDescent="0.25">
      <c r="A504" s="570">
        <f t="shared" si="5"/>
        <v>498</v>
      </c>
      <c r="B504" s="571" t="s">
        <v>2800</v>
      </c>
      <c r="C504" s="574" t="s">
        <v>12463</v>
      </c>
      <c r="D504" s="843">
        <v>194565</v>
      </c>
      <c r="E504" s="844"/>
      <c r="F504" s="844"/>
      <c r="G504" s="25"/>
      <c r="H504" s="25"/>
      <c r="I504" s="25"/>
      <c r="J504" s="25"/>
      <c r="K504" s="25"/>
      <c r="L504" s="25"/>
      <c r="N504" s="25"/>
      <c r="O504" s="25"/>
      <c r="P504" s="35" t="s">
        <v>2496</v>
      </c>
      <c r="AS504" s="570"/>
      <c r="AT504" s="391"/>
      <c r="AU504" s="222"/>
      <c r="AV504" s="564"/>
      <c r="AW504" s="60"/>
      <c r="AX504" s="60"/>
      <c r="AY504" s="60"/>
      <c r="AZ504" s="283"/>
      <c r="BA504" s="283"/>
      <c r="BB504" s="283"/>
      <c r="BC504" s="34"/>
      <c r="BD504" s="27"/>
      <c r="BF504" s="35"/>
      <c r="BG504" s="35"/>
      <c r="BH504" s="35"/>
    </row>
    <row r="505" spans="1:60" ht="15" x14ac:dyDescent="0.25">
      <c r="A505" s="570">
        <f t="shared" si="5"/>
        <v>499</v>
      </c>
      <c r="B505" s="571" t="s">
        <v>2801</v>
      </c>
      <c r="C505" s="574" t="s">
        <v>12469</v>
      </c>
      <c r="D505" s="843">
        <v>2440.69</v>
      </c>
      <c r="E505" s="844"/>
      <c r="F505" s="844"/>
      <c r="G505" s="25"/>
      <c r="H505" s="25"/>
      <c r="I505" s="25"/>
      <c r="J505" s="25"/>
      <c r="K505" s="25"/>
      <c r="L505" s="25"/>
      <c r="N505" s="25"/>
      <c r="O505" s="25"/>
      <c r="P505" s="35" t="s">
        <v>2496</v>
      </c>
      <c r="AS505" s="570"/>
      <c r="AT505" s="391"/>
      <c r="AU505" s="222"/>
      <c r="AV505" s="564"/>
      <c r="AW505" s="60"/>
      <c r="AX505" s="60"/>
      <c r="AY505" s="60"/>
      <c r="AZ505" s="283"/>
      <c r="BA505" s="283"/>
      <c r="BB505" s="283"/>
      <c r="BC505" s="34"/>
      <c r="BD505" s="27"/>
      <c r="BF505" s="35"/>
      <c r="BG505" s="35"/>
      <c r="BH505" s="35"/>
    </row>
    <row r="506" spans="1:60" ht="15" x14ac:dyDescent="0.25">
      <c r="A506" s="570">
        <f t="shared" si="5"/>
        <v>500</v>
      </c>
      <c r="B506" s="571" t="s">
        <v>2802</v>
      </c>
      <c r="C506" s="574" t="s">
        <v>12469</v>
      </c>
      <c r="D506" s="843">
        <v>2440.69</v>
      </c>
      <c r="E506" s="844"/>
      <c r="F506" s="844"/>
      <c r="G506" s="25"/>
      <c r="H506" s="25"/>
      <c r="I506" s="25"/>
      <c r="J506" s="25"/>
      <c r="K506" s="25"/>
      <c r="L506" s="25"/>
      <c r="N506" s="25"/>
      <c r="O506" s="25"/>
      <c r="P506" s="35" t="s">
        <v>2496</v>
      </c>
      <c r="AS506" s="570"/>
      <c r="AT506" s="391"/>
      <c r="AU506" s="222"/>
      <c r="AV506" s="564"/>
      <c r="AW506" s="60"/>
      <c r="AX506" s="60"/>
      <c r="AY506" s="60"/>
      <c r="AZ506" s="283"/>
      <c r="BA506" s="283"/>
      <c r="BB506" s="283"/>
      <c r="BC506" s="34"/>
      <c r="BD506" s="27"/>
      <c r="BF506" s="35"/>
      <c r="BG506" s="35"/>
      <c r="BH506" s="35"/>
    </row>
    <row r="507" spans="1:60" ht="15" x14ac:dyDescent="0.25">
      <c r="A507" s="570">
        <f t="shared" si="5"/>
        <v>501</v>
      </c>
      <c r="B507" s="571" t="s">
        <v>2803</v>
      </c>
      <c r="C507" s="574" t="s">
        <v>12469</v>
      </c>
      <c r="D507" s="843">
        <v>2440.69</v>
      </c>
      <c r="E507" s="844"/>
      <c r="F507" s="844"/>
      <c r="G507" s="25"/>
      <c r="H507" s="25"/>
      <c r="I507" s="25"/>
      <c r="J507" s="25"/>
      <c r="K507" s="25"/>
      <c r="L507" s="25"/>
      <c r="N507" s="25"/>
      <c r="O507" s="25"/>
      <c r="P507" s="35" t="s">
        <v>2496</v>
      </c>
      <c r="AS507" s="570"/>
      <c r="AT507" s="391"/>
      <c r="AU507" s="222"/>
      <c r="AV507" s="564"/>
      <c r="AW507" s="60"/>
      <c r="AX507" s="60"/>
      <c r="AY507" s="60"/>
      <c r="AZ507" s="283"/>
      <c r="BA507" s="283"/>
      <c r="BB507" s="283"/>
      <c r="BC507" s="34"/>
      <c r="BD507" s="27"/>
      <c r="BF507" s="35"/>
      <c r="BG507" s="35"/>
      <c r="BH507" s="35"/>
    </row>
    <row r="508" spans="1:60" ht="15" x14ac:dyDescent="0.25">
      <c r="A508" s="570">
        <f t="shared" si="5"/>
        <v>502</v>
      </c>
      <c r="B508" s="571" t="s">
        <v>2804</v>
      </c>
      <c r="C508" s="574" t="s">
        <v>12469</v>
      </c>
      <c r="D508" s="843">
        <v>2440.69</v>
      </c>
      <c r="E508" s="844"/>
      <c r="F508" s="844"/>
      <c r="G508" s="25"/>
      <c r="H508" s="25"/>
      <c r="I508" s="25"/>
      <c r="J508" s="25"/>
      <c r="K508" s="25"/>
      <c r="L508" s="25"/>
      <c r="N508" s="25"/>
      <c r="O508" s="25"/>
      <c r="P508" s="35" t="s">
        <v>2496</v>
      </c>
      <c r="AS508" s="570"/>
      <c r="AT508" s="391"/>
      <c r="AU508" s="222"/>
      <c r="AV508" s="564"/>
      <c r="AW508" s="60"/>
      <c r="AX508" s="60"/>
      <c r="AY508" s="60"/>
      <c r="AZ508" s="283"/>
      <c r="BA508" s="283"/>
      <c r="BB508" s="283"/>
      <c r="BC508" s="34"/>
      <c r="BD508" s="27"/>
      <c r="BF508" s="35"/>
      <c r="BG508" s="35"/>
      <c r="BH508" s="35"/>
    </row>
    <row r="509" spans="1:60" ht="15" x14ac:dyDescent="0.25">
      <c r="A509" s="570">
        <f t="shared" si="5"/>
        <v>503</v>
      </c>
      <c r="B509" s="571" t="s">
        <v>2805</v>
      </c>
      <c r="C509" s="574" t="s">
        <v>12469</v>
      </c>
      <c r="D509" s="843">
        <v>2440.69</v>
      </c>
      <c r="E509" s="844"/>
      <c r="F509" s="844"/>
      <c r="G509" s="25"/>
      <c r="H509" s="25"/>
      <c r="I509" s="25"/>
      <c r="J509" s="25"/>
      <c r="K509" s="25"/>
      <c r="L509" s="25"/>
      <c r="N509" s="25"/>
      <c r="O509" s="25"/>
      <c r="P509" s="35" t="s">
        <v>2496</v>
      </c>
      <c r="AS509" s="570"/>
      <c r="AT509" s="391"/>
      <c r="AU509" s="222"/>
      <c r="AV509" s="564"/>
      <c r="AW509" s="60"/>
      <c r="AX509" s="60"/>
      <c r="AY509" s="60"/>
      <c r="AZ509" s="283"/>
      <c r="BA509" s="283"/>
      <c r="BB509" s="283"/>
      <c r="BC509" s="34"/>
      <c r="BD509" s="27"/>
      <c r="BF509" s="35"/>
      <c r="BG509" s="35"/>
      <c r="BH509" s="35"/>
    </row>
    <row r="510" spans="1:60" ht="15" x14ac:dyDescent="0.25">
      <c r="A510" s="570">
        <f t="shared" si="5"/>
        <v>504</v>
      </c>
      <c r="B510" s="571" t="s">
        <v>2806</v>
      </c>
      <c r="C510" s="574" t="s">
        <v>12469</v>
      </c>
      <c r="D510" s="843">
        <v>2440.69</v>
      </c>
      <c r="E510" s="844"/>
      <c r="F510" s="844"/>
      <c r="G510" s="25"/>
      <c r="H510" s="25"/>
      <c r="I510" s="25"/>
      <c r="J510" s="25"/>
      <c r="K510" s="25"/>
      <c r="L510" s="25"/>
      <c r="N510" s="25"/>
      <c r="O510" s="25"/>
      <c r="P510" s="35" t="s">
        <v>2496</v>
      </c>
      <c r="AS510" s="570"/>
      <c r="AT510" s="391"/>
      <c r="AU510" s="222"/>
      <c r="AV510" s="564"/>
      <c r="AW510" s="60"/>
      <c r="AX510" s="60"/>
      <c r="AY510" s="60"/>
      <c r="AZ510" s="283"/>
      <c r="BA510" s="283"/>
      <c r="BB510" s="283"/>
      <c r="BC510" s="34"/>
      <c r="BD510" s="27"/>
      <c r="BF510" s="35"/>
      <c r="BG510" s="35"/>
      <c r="BH510" s="35"/>
    </row>
    <row r="511" spans="1:60" ht="15" x14ac:dyDescent="0.25">
      <c r="A511" s="570">
        <f t="shared" si="5"/>
        <v>505</v>
      </c>
      <c r="B511" s="571" t="s">
        <v>2807</v>
      </c>
      <c r="C511" s="574" t="s">
        <v>12469</v>
      </c>
      <c r="D511" s="843">
        <v>1447.04</v>
      </c>
      <c r="E511" s="844"/>
      <c r="F511" s="844"/>
      <c r="G511" s="25"/>
      <c r="H511" s="25"/>
      <c r="I511" s="25"/>
      <c r="J511" s="25"/>
      <c r="K511" s="25"/>
      <c r="L511" s="25"/>
      <c r="N511" s="25"/>
      <c r="O511" s="25"/>
      <c r="P511" s="35" t="s">
        <v>2496</v>
      </c>
      <c r="AS511" s="570"/>
      <c r="AT511" s="391"/>
      <c r="AU511" s="222"/>
      <c r="AV511" s="564"/>
      <c r="AW511" s="60"/>
      <c r="AX511" s="60"/>
      <c r="AY511" s="60"/>
      <c r="AZ511" s="283"/>
      <c r="BA511" s="283"/>
      <c r="BB511" s="283"/>
      <c r="BC511" s="34"/>
      <c r="BD511" s="27"/>
      <c r="BF511" s="35"/>
      <c r="BG511" s="35"/>
      <c r="BH511" s="35"/>
    </row>
    <row r="512" spans="1:60" ht="15" x14ac:dyDescent="0.25">
      <c r="A512" s="570">
        <f t="shared" si="5"/>
        <v>506</v>
      </c>
      <c r="B512" s="571" t="s">
        <v>2808</v>
      </c>
      <c r="C512" s="574" t="s">
        <v>12469</v>
      </c>
      <c r="D512" s="843">
        <v>1447.04</v>
      </c>
      <c r="E512" s="844"/>
      <c r="F512" s="844"/>
      <c r="G512" s="25"/>
      <c r="H512" s="25"/>
      <c r="I512" s="25"/>
      <c r="J512" s="25"/>
      <c r="K512" s="25"/>
      <c r="L512" s="25"/>
      <c r="N512" s="25"/>
      <c r="O512" s="25"/>
      <c r="P512" s="35" t="s">
        <v>2496</v>
      </c>
      <c r="AS512" s="570"/>
      <c r="AT512" s="391"/>
      <c r="AU512" s="222"/>
      <c r="AV512" s="564"/>
      <c r="AW512" s="60"/>
      <c r="AX512" s="60"/>
      <c r="AY512" s="60"/>
      <c r="AZ512" s="283"/>
      <c r="BA512" s="283"/>
      <c r="BB512" s="283"/>
      <c r="BC512" s="34"/>
      <c r="BD512" s="27"/>
      <c r="BF512" s="35"/>
      <c r="BG512" s="35"/>
      <c r="BH512" s="35"/>
    </row>
    <row r="513" spans="1:60" ht="15" x14ac:dyDescent="0.25">
      <c r="A513" s="570">
        <f t="shared" si="5"/>
        <v>507</v>
      </c>
      <c r="B513" s="571" t="s">
        <v>2809</v>
      </c>
      <c r="C513" s="574" t="s">
        <v>12469</v>
      </c>
      <c r="D513" s="843">
        <v>1447.04</v>
      </c>
      <c r="E513" s="844"/>
      <c r="F513" s="844"/>
      <c r="G513" s="25"/>
      <c r="H513" s="25"/>
      <c r="I513" s="25"/>
      <c r="J513" s="25"/>
      <c r="K513" s="25"/>
      <c r="L513" s="25"/>
      <c r="N513" s="25"/>
      <c r="O513" s="25"/>
      <c r="P513" s="35" t="s">
        <v>2496</v>
      </c>
      <c r="AS513" s="570"/>
      <c r="AT513" s="391"/>
      <c r="AU513" s="222"/>
      <c r="AV513" s="564"/>
      <c r="AW513" s="60"/>
      <c r="AX513" s="60"/>
      <c r="AY513" s="60"/>
      <c r="AZ513" s="283"/>
      <c r="BA513" s="283"/>
      <c r="BB513" s="283"/>
      <c r="BC513" s="34"/>
      <c r="BD513" s="27"/>
      <c r="BF513" s="35"/>
      <c r="BG513" s="35"/>
      <c r="BH513" s="35"/>
    </row>
    <row r="514" spans="1:60" ht="15" x14ac:dyDescent="0.25">
      <c r="A514" s="570">
        <f t="shared" si="5"/>
        <v>508</v>
      </c>
      <c r="B514" s="571" t="s">
        <v>2810</v>
      </c>
      <c r="C514" s="574" t="s">
        <v>12469</v>
      </c>
      <c r="D514" s="843">
        <v>1447.04</v>
      </c>
      <c r="E514" s="844"/>
      <c r="F514" s="844"/>
      <c r="G514" s="25"/>
      <c r="H514" s="25"/>
      <c r="I514" s="25"/>
      <c r="J514" s="25"/>
      <c r="K514" s="25"/>
      <c r="L514" s="25"/>
      <c r="N514" s="25"/>
      <c r="O514" s="25"/>
      <c r="P514" s="35" t="s">
        <v>2496</v>
      </c>
      <c r="AS514" s="570"/>
      <c r="AT514" s="391"/>
      <c r="AU514" s="222"/>
      <c r="AV514" s="564"/>
      <c r="AW514" s="60"/>
      <c r="AX514" s="60"/>
      <c r="AY514" s="60"/>
      <c r="AZ514" s="283"/>
      <c r="BA514" s="283"/>
      <c r="BB514" s="283"/>
      <c r="BC514" s="34"/>
      <c r="BD514" s="27"/>
      <c r="BF514" s="35"/>
      <c r="BG514" s="35"/>
      <c r="BH514" s="35"/>
    </row>
    <row r="515" spans="1:60" ht="15" x14ac:dyDescent="0.25">
      <c r="A515" s="570">
        <f t="shared" si="5"/>
        <v>509</v>
      </c>
      <c r="B515" s="571" t="s">
        <v>2811</v>
      </c>
      <c r="C515" s="574" t="s">
        <v>12469</v>
      </c>
      <c r="D515" s="843">
        <v>1447.04</v>
      </c>
      <c r="E515" s="844"/>
      <c r="F515" s="844"/>
      <c r="G515" s="25"/>
      <c r="H515" s="25"/>
      <c r="I515" s="25"/>
      <c r="J515" s="25"/>
      <c r="K515" s="25"/>
      <c r="L515" s="25"/>
      <c r="N515" s="25"/>
      <c r="O515" s="25"/>
      <c r="P515" s="35" t="s">
        <v>2496</v>
      </c>
      <c r="AS515" s="570"/>
      <c r="AT515" s="391"/>
      <c r="AU515" s="222"/>
      <c r="AV515" s="564"/>
      <c r="AW515" s="60"/>
      <c r="AX515" s="60"/>
      <c r="AY515" s="60"/>
      <c r="AZ515" s="283"/>
      <c r="BA515" s="283"/>
      <c r="BB515" s="283"/>
      <c r="BC515" s="34"/>
      <c r="BD515" s="27"/>
      <c r="BF515" s="35"/>
      <c r="BG515" s="35"/>
      <c r="BH515" s="35"/>
    </row>
    <row r="516" spans="1:60" ht="15" x14ac:dyDescent="0.25">
      <c r="A516" s="570">
        <f t="shared" si="5"/>
        <v>510</v>
      </c>
      <c r="B516" s="571" t="s">
        <v>2812</v>
      </c>
      <c r="C516" s="574" t="s">
        <v>12469</v>
      </c>
      <c r="D516" s="843">
        <v>1447.04</v>
      </c>
      <c r="E516" s="844"/>
      <c r="F516" s="844"/>
      <c r="G516" s="25"/>
      <c r="H516" s="25"/>
      <c r="I516" s="25"/>
      <c r="J516" s="25"/>
      <c r="K516" s="25"/>
      <c r="L516" s="25"/>
      <c r="N516" s="25"/>
      <c r="O516" s="25"/>
      <c r="P516" s="35" t="s">
        <v>2496</v>
      </c>
      <c r="AS516" s="570"/>
      <c r="AT516" s="391"/>
      <c r="AU516" s="222"/>
      <c r="AV516" s="564"/>
      <c r="AW516" s="60"/>
      <c r="AX516" s="60"/>
      <c r="AY516" s="60"/>
      <c r="AZ516" s="283"/>
      <c r="BA516" s="283"/>
      <c r="BB516" s="283"/>
      <c r="BC516" s="34"/>
      <c r="BD516" s="27"/>
      <c r="BF516" s="35"/>
      <c r="BG516" s="35"/>
      <c r="BH516" s="35"/>
    </row>
    <row r="517" spans="1:60" ht="15" x14ac:dyDescent="0.25">
      <c r="A517" s="570">
        <f t="shared" si="5"/>
        <v>511</v>
      </c>
      <c r="B517" s="571" t="s">
        <v>2813</v>
      </c>
      <c r="C517" s="574" t="s">
        <v>12469</v>
      </c>
      <c r="D517" s="843">
        <v>986.51</v>
      </c>
      <c r="E517" s="844"/>
      <c r="F517" s="844"/>
      <c r="G517" s="25"/>
      <c r="H517" s="25"/>
      <c r="I517" s="25"/>
      <c r="J517" s="25"/>
      <c r="K517" s="25"/>
      <c r="L517" s="25"/>
      <c r="N517" s="25"/>
      <c r="O517" s="25"/>
      <c r="P517" s="35" t="s">
        <v>2496</v>
      </c>
      <c r="AS517" s="570"/>
      <c r="AT517" s="391"/>
      <c r="AU517" s="222"/>
      <c r="AV517" s="564"/>
      <c r="AW517" s="60"/>
      <c r="AX517" s="60"/>
      <c r="AY517" s="60"/>
      <c r="AZ517" s="283"/>
      <c r="BA517" s="283"/>
      <c r="BB517" s="283"/>
      <c r="BC517" s="34"/>
      <c r="BD517" s="27"/>
      <c r="BF517" s="35"/>
      <c r="BG517" s="35"/>
      <c r="BH517" s="35"/>
    </row>
    <row r="518" spans="1:60" ht="15" x14ac:dyDescent="0.25">
      <c r="A518" s="570">
        <f t="shared" si="5"/>
        <v>512</v>
      </c>
      <c r="B518" s="571" t="s">
        <v>2814</v>
      </c>
      <c r="C518" s="574" t="s">
        <v>12469</v>
      </c>
      <c r="D518" s="843">
        <v>986.51</v>
      </c>
      <c r="E518" s="844"/>
      <c r="F518" s="844"/>
      <c r="G518" s="25"/>
      <c r="H518" s="25"/>
      <c r="I518" s="25"/>
      <c r="J518" s="25"/>
      <c r="K518" s="25"/>
      <c r="L518" s="25"/>
      <c r="N518" s="25"/>
      <c r="O518" s="25"/>
      <c r="P518" s="35" t="s">
        <v>2496</v>
      </c>
      <c r="AS518" s="570"/>
      <c r="AT518" s="391"/>
      <c r="AU518" s="222"/>
      <c r="AV518" s="564"/>
      <c r="AW518" s="60"/>
      <c r="AX518" s="60"/>
      <c r="AY518" s="60"/>
      <c r="AZ518" s="283"/>
      <c r="BA518" s="283"/>
      <c r="BB518" s="283"/>
      <c r="BC518" s="34"/>
      <c r="BD518" s="27"/>
      <c r="BF518" s="35"/>
      <c r="BG518" s="35"/>
      <c r="BH518" s="35"/>
    </row>
    <row r="519" spans="1:60" ht="15" x14ac:dyDescent="0.25">
      <c r="A519" s="570">
        <f t="shared" si="5"/>
        <v>513</v>
      </c>
      <c r="B519" s="571" t="s">
        <v>2815</v>
      </c>
      <c r="C519" s="574" t="s">
        <v>12469</v>
      </c>
      <c r="D519" s="843">
        <v>986.51</v>
      </c>
      <c r="E519" s="844"/>
      <c r="F519" s="844"/>
      <c r="G519" s="25"/>
      <c r="H519" s="25"/>
      <c r="I519" s="25"/>
      <c r="J519" s="25"/>
      <c r="K519" s="25"/>
      <c r="L519" s="25"/>
      <c r="N519" s="25"/>
      <c r="O519" s="25"/>
      <c r="P519" s="35" t="s">
        <v>2496</v>
      </c>
      <c r="AS519" s="570"/>
      <c r="AT519" s="391"/>
      <c r="AU519" s="222"/>
      <c r="AV519" s="564"/>
      <c r="AW519" s="60"/>
      <c r="AX519" s="60"/>
      <c r="AY519" s="60"/>
      <c r="AZ519" s="283"/>
      <c r="BA519" s="283"/>
      <c r="BB519" s="283"/>
      <c r="BC519" s="34"/>
      <c r="BD519" s="27"/>
      <c r="BF519" s="35"/>
      <c r="BG519" s="35"/>
      <c r="BH519" s="35"/>
    </row>
    <row r="520" spans="1:60" ht="15" x14ac:dyDescent="0.25">
      <c r="A520" s="570">
        <f t="shared" si="5"/>
        <v>514</v>
      </c>
      <c r="B520" s="571" t="s">
        <v>2816</v>
      </c>
      <c r="C520" s="574" t="s">
        <v>12469</v>
      </c>
      <c r="D520" s="843">
        <v>986.51</v>
      </c>
      <c r="E520" s="844"/>
      <c r="F520" s="844"/>
      <c r="G520" s="25"/>
      <c r="H520" s="25"/>
      <c r="I520" s="25"/>
      <c r="J520" s="25"/>
      <c r="K520" s="25"/>
      <c r="L520" s="25"/>
      <c r="N520" s="25"/>
      <c r="O520" s="25"/>
      <c r="P520" s="35" t="s">
        <v>2496</v>
      </c>
      <c r="AS520" s="570"/>
      <c r="AT520" s="391"/>
      <c r="AU520" s="222"/>
      <c r="AV520" s="564"/>
      <c r="AW520" s="60"/>
      <c r="AX520" s="60"/>
      <c r="AY520" s="60"/>
      <c r="AZ520" s="283"/>
      <c r="BA520" s="283"/>
      <c r="BB520" s="283"/>
      <c r="BC520" s="34"/>
      <c r="BD520" s="27"/>
      <c r="BF520" s="35"/>
      <c r="BG520" s="35"/>
      <c r="BH520" s="35"/>
    </row>
    <row r="521" spans="1:60" ht="15" x14ac:dyDescent="0.25">
      <c r="A521" s="570">
        <f t="shared" si="5"/>
        <v>515</v>
      </c>
      <c r="B521" s="571" t="s">
        <v>2817</v>
      </c>
      <c r="C521" s="574" t="s">
        <v>12469</v>
      </c>
      <c r="D521" s="843">
        <v>986.51</v>
      </c>
      <c r="E521" s="844"/>
      <c r="F521" s="844"/>
      <c r="G521" s="25"/>
      <c r="H521" s="25"/>
      <c r="I521" s="25"/>
      <c r="J521" s="25"/>
      <c r="K521" s="25"/>
      <c r="L521" s="25"/>
      <c r="N521" s="25"/>
      <c r="O521" s="25"/>
      <c r="P521" s="35" t="s">
        <v>2496</v>
      </c>
      <c r="AS521" s="570"/>
      <c r="AT521" s="391"/>
      <c r="AU521" s="222"/>
      <c r="AV521" s="564"/>
      <c r="AW521" s="60"/>
      <c r="AX521" s="60"/>
      <c r="AY521" s="60"/>
      <c r="AZ521" s="283"/>
      <c r="BA521" s="283"/>
      <c r="BB521" s="283"/>
      <c r="BC521" s="34"/>
      <c r="BD521" s="27"/>
      <c r="BF521" s="35"/>
      <c r="BG521" s="35"/>
      <c r="BH521" s="35"/>
    </row>
    <row r="522" spans="1:60" ht="15" x14ac:dyDescent="0.25">
      <c r="A522" s="570">
        <f t="shared" si="5"/>
        <v>516</v>
      </c>
      <c r="B522" s="571" t="s">
        <v>2818</v>
      </c>
      <c r="C522" s="574" t="s">
        <v>12469</v>
      </c>
      <c r="D522" s="843">
        <v>986.51</v>
      </c>
      <c r="E522" s="844"/>
      <c r="F522" s="844"/>
      <c r="G522" s="25"/>
      <c r="H522" s="25"/>
      <c r="I522" s="25"/>
      <c r="J522" s="25"/>
      <c r="K522" s="25"/>
      <c r="L522" s="25"/>
      <c r="N522" s="25"/>
      <c r="O522" s="25"/>
      <c r="P522" s="35" t="s">
        <v>2496</v>
      </c>
      <c r="AS522" s="570"/>
      <c r="AT522" s="391"/>
      <c r="AU522" s="222"/>
      <c r="AV522" s="564"/>
      <c r="AW522" s="60"/>
      <c r="AX522" s="60"/>
      <c r="AY522" s="60"/>
      <c r="AZ522" s="283"/>
      <c r="BA522" s="283"/>
      <c r="BB522" s="283"/>
      <c r="BC522" s="34"/>
      <c r="BD522" s="27"/>
      <c r="BF522" s="35"/>
      <c r="BG522" s="35"/>
      <c r="BH522" s="35"/>
    </row>
    <row r="523" spans="1:60" ht="15" x14ac:dyDescent="0.25">
      <c r="A523" s="570">
        <f t="shared" si="5"/>
        <v>517</v>
      </c>
      <c r="B523" s="571" t="s">
        <v>2819</v>
      </c>
      <c r="C523" s="574" t="s">
        <v>12469</v>
      </c>
      <c r="D523" s="843">
        <v>3917.48</v>
      </c>
      <c r="E523" s="844"/>
      <c r="F523" s="844"/>
      <c r="G523" s="25"/>
      <c r="H523" s="25"/>
      <c r="I523" s="25"/>
      <c r="J523" s="25"/>
      <c r="K523" s="25"/>
      <c r="L523" s="25"/>
      <c r="N523" s="25"/>
      <c r="O523" s="25"/>
      <c r="P523" s="35" t="s">
        <v>2496</v>
      </c>
      <c r="AS523" s="570"/>
      <c r="AT523" s="391"/>
      <c r="AU523" s="222"/>
      <c r="AV523" s="564"/>
      <c r="AW523" s="60"/>
      <c r="AX523" s="60"/>
      <c r="AY523" s="60"/>
      <c r="AZ523" s="283"/>
      <c r="BA523" s="283"/>
      <c r="BB523" s="283"/>
      <c r="BC523" s="34"/>
      <c r="BD523" s="27"/>
      <c r="BF523" s="35"/>
      <c r="BG523" s="35"/>
      <c r="BH523" s="35"/>
    </row>
    <row r="524" spans="1:60" ht="15" x14ac:dyDescent="0.25">
      <c r="A524" s="570">
        <f t="shared" si="5"/>
        <v>518</v>
      </c>
      <c r="B524" s="571" t="s">
        <v>2820</v>
      </c>
      <c r="C524" s="574" t="s">
        <v>12469</v>
      </c>
      <c r="D524" s="843">
        <v>3917.48</v>
      </c>
      <c r="E524" s="844"/>
      <c r="F524" s="844"/>
      <c r="G524" s="25"/>
      <c r="H524" s="25"/>
      <c r="I524" s="25"/>
      <c r="J524" s="25"/>
      <c r="K524" s="25"/>
      <c r="L524" s="25"/>
      <c r="N524" s="25"/>
      <c r="O524" s="25"/>
      <c r="P524" s="35" t="s">
        <v>2496</v>
      </c>
      <c r="AS524" s="570"/>
      <c r="AT524" s="391"/>
      <c r="AU524" s="222"/>
      <c r="AV524" s="564"/>
      <c r="AW524" s="60"/>
      <c r="AX524" s="60"/>
      <c r="AY524" s="60"/>
      <c r="AZ524" s="283"/>
      <c r="BA524" s="283"/>
      <c r="BB524" s="283"/>
      <c r="BC524" s="34"/>
      <c r="BD524" s="27"/>
      <c r="BF524" s="35"/>
      <c r="BG524" s="35"/>
      <c r="BH524" s="35"/>
    </row>
    <row r="525" spans="1:60" ht="15" x14ac:dyDescent="0.25">
      <c r="A525" s="570">
        <f t="shared" si="5"/>
        <v>519</v>
      </c>
      <c r="B525" s="571" t="s">
        <v>2821</v>
      </c>
      <c r="C525" s="574" t="s">
        <v>12469</v>
      </c>
      <c r="D525" s="843">
        <v>3917.48</v>
      </c>
      <c r="E525" s="844"/>
      <c r="F525" s="844"/>
      <c r="G525" s="25"/>
      <c r="H525" s="25"/>
      <c r="I525" s="25"/>
      <c r="J525" s="25"/>
      <c r="K525" s="25"/>
      <c r="L525" s="25"/>
      <c r="N525" s="25"/>
      <c r="O525" s="25"/>
      <c r="P525" s="35" t="s">
        <v>2496</v>
      </c>
      <c r="AS525" s="570"/>
      <c r="AT525" s="391"/>
      <c r="AU525" s="222"/>
      <c r="AV525" s="564"/>
      <c r="AW525" s="60"/>
      <c r="AX525" s="60"/>
      <c r="AY525" s="60"/>
      <c r="AZ525" s="283"/>
      <c r="BA525" s="283"/>
      <c r="BB525" s="283"/>
      <c r="BC525" s="34"/>
      <c r="BD525" s="27"/>
      <c r="BF525" s="35"/>
      <c r="BG525" s="35"/>
      <c r="BH525" s="35"/>
    </row>
    <row r="526" spans="1:60" ht="15" x14ac:dyDescent="0.25">
      <c r="A526" s="570">
        <f t="shared" si="5"/>
        <v>520</v>
      </c>
      <c r="B526" s="571" t="s">
        <v>2822</v>
      </c>
      <c r="C526" s="574" t="s">
        <v>12469</v>
      </c>
      <c r="D526" s="843">
        <v>3917.48</v>
      </c>
      <c r="E526" s="844"/>
      <c r="F526" s="844"/>
      <c r="G526" s="25"/>
      <c r="H526" s="25"/>
      <c r="I526" s="25"/>
      <c r="J526" s="25"/>
      <c r="K526" s="25"/>
      <c r="L526" s="25"/>
      <c r="N526" s="25"/>
      <c r="O526" s="25"/>
      <c r="P526" s="35" t="s">
        <v>2496</v>
      </c>
      <c r="AS526" s="570"/>
      <c r="AT526" s="391"/>
      <c r="AU526" s="222"/>
      <c r="AV526" s="564"/>
      <c r="AW526" s="60"/>
      <c r="AX526" s="60"/>
      <c r="AY526" s="60"/>
      <c r="AZ526" s="283"/>
      <c r="BA526" s="283"/>
      <c r="BB526" s="283"/>
      <c r="BC526" s="34"/>
      <c r="BD526" s="27"/>
      <c r="BF526" s="35"/>
      <c r="BG526" s="35"/>
      <c r="BH526" s="35"/>
    </row>
    <row r="527" spans="1:60" ht="15" x14ac:dyDescent="0.25">
      <c r="A527" s="570">
        <f t="shared" si="5"/>
        <v>521</v>
      </c>
      <c r="B527" s="571" t="s">
        <v>2823</v>
      </c>
      <c r="C527" s="574" t="s">
        <v>12469</v>
      </c>
      <c r="D527" s="843">
        <v>618.79999999999995</v>
      </c>
      <c r="E527" s="844"/>
      <c r="F527" s="844"/>
      <c r="G527" s="25"/>
      <c r="H527" s="25"/>
      <c r="I527" s="25"/>
      <c r="J527" s="25"/>
      <c r="K527" s="25"/>
      <c r="L527" s="25"/>
      <c r="N527" s="25"/>
      <c r="O527" s="25"/>
      <c r="P527" s="35" t="s">
        <v>2496</v>
      </c>
      <c r="AS527" s="570"/>
      <c r="AT527" s="391"/>
      <c r="AU527" s="222"/>
      <c r="AV527" s="564"/>
      <c r="AW527" s="60"/>
      <c r="AX527" s="60"/>
      <c r="AY527" s="60"/>
      <c r="AZ527" s="283"/>
      <c r="BA527" s="283"/>
      <c r="BB527" s="283"/>
      <c r="BC527" s="34"/>
      <c r="BD527" s="27"/>
      <c r="BF527" s="35"/>
      <c r="BG527" s="35"/>
      <c r="BH527" s="35"/>
    </row>
    <row r="528" spans="1:60" ht="15" x14ac:dyDescent="0.25">
      <c r="A528" s="570">
        <f t="shared" si="5"/>
        <v>522</v>
      </c>
      <c r="B528" s="571" t="s">
        <v>2824</v>
      </c>
      <c r="C528" s="574" t="s">
        <v>12469</v>
      </c>
      <c r="D528" s="843">
        <v>805.63</v>
      </c>
      <c r="E528" s="844"/>
      <c r="F528" s="844"/>
      <c r="G528" s="25"/>
      <c r="H528" s="25"/>
      <c r="I528" s="25"/>
      <c r="J528" s="25"/>
      <c r="K528" s="25"/>
      <c r="L528" s="25"/>
      <c r="N528" s="25"/>
      <c r="O528" s="25"/>
      <c r="P528" s="35" t="s">
        <v>2496</v>
      </c>
      <c r="AS528" s="570"/>
      <c r="AT528" s="391"/>
      <c r="AU528" s="222"/>
      <c r="AV528" s="564"/>
      <c r="AW528" s="60"/>
      <c r="AX528" s="60"/>
      <c r="AY528" s="60"/>
      <c r="AZ528" s="283"/>
      <c r="BA528" s="283"/>
      <c r="BB528" s="283"/>
      <c r="BC528" s="34"/>
      <c r="BD528" s="27"/>
      <c r="BF528" s="35"/>
      <c r="BG528" s="35"/>
      <c r="BH528" s="35"/>
    </row>
    <row r="529" spans="1:60" ht="15" x14ac:dyDescent="0.25">
      <c r="A529" s="570">
        <f t="shared" si="5"/>
        <v>523</v>
      </c>
      <c r="B529" s="571" t="s">
        <v>2825</v>
      </c>
      <c r="C529" s="574" t="s">
        <v>12469</v>
      </c>
      <c r="D529" s="843">
        <v>529.54999999999995</v>
      </c>
      <c r="E529" s="844"/>
      <c r="F529" s="844"/>
      <c r="G529" s="25"/>
      <c r="H529" s="25"/>
      <c r="I529" s="25"/>
      <c r="J529" s="25"/>
      <c r="K529" s="25"/>
      <c r="L529" s="25"/>
      <c r="N529" s="25"/>
      <c r="O529" s="25"/>
      <c r="P529" s="35" t="s">
        <v>2496</v>
      </c>
      <c r="AS529" s="570"/>
      <c r="AT529" s="391"/>
      <c r="AU529" s="222"/>
      <c r="AV529" s="564"/>
      <c r="AW529" s="60"/>
      <c r="AX529" s="60"/>
      <c r="AY529" s="60"/>
      <c r="AZ529" s="283"/>
      <c r="BA529" s="283"/>
      <c r="BB529" s="283"/>
      <c r="BC529" s="34"/>
      <c r="BD529" s="27"/>
      <c r="BF529" s="35"/>
      <c r="BG529" s="35"/>
      <c r="BH529" s="35"/>
    </row>
    <row r="530" spans="1:60" ht="15" x14ac:dyDescent="0.25">
      <c r="A530" s="570">
        <f t="shared" si="5"/>
        <v>524</v>
      </c>
      <c r="B530" s="571" t="s">
        <v>2826</v>
      </c>
      <c r="C530" s="574" t="s">
        <v>12469</v>
      </c>
      <c r="D530" s="843">
        <v>1299.48</v>
      </c>
      <c r="E530" s="844"/>
      <c r="F530" s="844"/>
      <c r="G530" s="25"/>
      <c r="H530" s="25"/>
      <c r="I530" s="25"/>
      <c r="J530" s="25"/>
      <c r="K530" s="25"/>
      <c r="L530" s="25"/>
      <c r="N530" s="25"/>
      <c r="O530" s="25"/>
      <c r="P530" s="35" t="s">
        <v>2496</v>
      </c>
      <c r="AS530" s="570"/>
      <c r="AT530" s="391"/>
      <c r="AU530" s="222"/>
      <c r="AV530" s="564"/>
      <c r="AW530" s="60"/>
      <c r="AX530" s="60"/>
      <c r="AY530" s="60"/>
      <c r="AZ530" s="283"/>
      <c r="BA530" s="283"/>
      <c r="BB530" s="283"/>
      <c r="BC530" s="34"/>
      <c r="BD530" s="27"/>
      <c r="BF530" s="35"/>
      <c r="BG530" s="35"/>
      <c r="BH530" s="35"/>
    </row>
    <row r="531" spans="1:60" ht="15" x14ac:dyDescent="0.25">
      <c r="A531" s="570">
        <f t="shared" si="5"/>
        <v>525</v>
      </c>
      <c r="B531" s="571" t="s">
        <v>2827</v>
      </c>
      <c r="C531" s="574" t="s">
        <v>12469</v>
      </c>
      <c r="D531" s="843">
        <v>2629.9</v>
      </c>
      <c r="E531" s="844"/>
      <c r="F531" s="844"/>
      <c r="G531" s="25"/>
      <c r="H531" s="25"/>
      <c r="I531" s="25"/>
      <c r="J531" s="25"/>
      <c r="K531" s="25"/>
      <c r="L531" s="25"/>
      <c r="N531" s="25"/>
      <c r="O531" s="25"/>
      <c r="P531" s="35" t="s">
        <v>2496</v>
      </c>
      <c r="AS531" s="570"/>
      <c r="AT531" s="391"/>
      <c r="AU531" s="222"/>
      <c r="AV531" s="564"/>
      <c r="AW531" s="60"/>
      <c r="AX531" s="60"/>
      <c r="AY531" s="60"/>
      <c r="AZ531" s="283"/>
      <c r="BA531" s="283"/>
      <c r="BB531" s="283"/>
      <c r="BC531" s="34"/>
      <c r="BD531" s="27"/>
      <c r="BF531" s="35"/>
      <c r="BG531" s="35"/>
      <c r="BH531" s="35"/>
    </row>
    <row r="532" spans="1:60" ht="15" x14ac:dyDescent="0.25">
      <c r="A532" s="570">
        <f t="shared" si="5"/>
        <v>526</v>
      </c>
      <c r="B532" s="571" t="s">
        <v>2828</v>
      </c>
      <c r="C532" s="574" t="s">
        <v>12</v>
      </c>
      <c r="D532" s="843">
        <v>1082.9000000000001</v>
      </c>
      <c r="E532" s="844"/>
      <c r="F532" s="844"/>
      <c r="G532" s="25"/>
      <c r="H532" s="25"/>
      <c r="I532" s="25"/>
      <c r="J532" s="25"/>
      <c r="K532" s="25"/>
      <c r="L532" s="25"/>
      <c r="N532" s="25"/>
      <c r="O532" s="25"/>
      <c r="P532" s="35" t="s">
        <v>2496</v>
      </c>
      <c r="AS532" s="570"/>
      <c r="AT532" s="391"/>
      <c r="AU532" s="222"/>
      <c r="AV532" s="564"/>
      <c r="AW532" s="60"/>
      <c r="AX532" s="60"/>
      <c r="AY532" s="60"/>
      <c r="AZ532" s="283"/>
      <c r="BA532" s="283"/>
      <c r="BB532" s="283"/>
      <c r="BC532" s="34"/>
      <c r="BD532" s="27"/>
      <c r="BF532" s="35"/>
      <c r="BG532" s="35"/>
      <c r="BH532" s="35"/>
    </row>
    <row r="533" spans="1:60" ht="15" x14ac:dyDescent="0.25">
      <c r="A533" s="570">
        <f t="shared" si="5"/>
        <v>527</v>
      </c>
      <c r="B533" s="571" t="s">
        <v>2829</v>
      </c>
      <c r="C533" s="574" t="s">
        <v>12469</v>
      </c>
      <c r="D533" s="843">
        <v>706.86</v>
      </c>
      <c r="E533" s="844"/>
      <c r="F533" s="844"/>
      <c r="G533" s="25"/>
      <c r="H533" s="25"/>
      <c r="I533" s="25"/>
      <c r="J533" s="25"/>
      <c r="K533" s="25"/>
      <c r="L533" s="25"/>
      <c r="N533" s="25"/>
      <c r="O533" s="25"/>
      <c r="P533" s="35" t="s">
        <v>2496</v>
      </c>
      <c r="AS533" s="570"/>
      <c r="AT533" s="391"/>
      <c r="AU533" s="222"/>
      <c r="AV533" s="564"/>
      <c r="AW533" s="60"/>
      <c r="AX533" s="60"/>
      <c r="AY533" s="60"/>
      <c r="AZ533" s="283"/>
      <c r="BA533" s="283"/>
      <c r="BB533" s="283"/>
      <c r="BC533" s="34"/>
      <c r="BD533" s="27"/>
      <c r="BF533" s="35"/>
      <c r="BG533" s="35"/>
      <c r="BH533" s="35"/>
    </row>
    <row r="534" spans="1:60" ht="15" x14ac:dyDescent="0.25">
      <c r="A534" s="570">
        <f t="shared" si="5"/>
        <v>528</v>
      </c>
      <c r="B534" s="571" t="s">
        <v>2830</v>
      </c>
      <c r="C534" s="574" t="s">
        <v>12469</v>
      </c>
      <c r="D534" s="843">
        <v>1792.14</v>
      </c>
      <c r="E534" s="844"/>
      <c r="F534" s="844"/>
      <c r="G534" s="25"/>
      <c r="H534" s="25"/>
      <c r="I534" s="25"/>
      <c r="J534" s="25"/>
      <c r="K534" s="25"/>
      <c r="L534" s="25"/>
      <c r="N534" s="25"/>
      <c r="O534" s="25"/>
      <c r="P534" s="35" t="s">
        <v>2496</v>
      </c>
      <c r="AS534" s="570"/>
      <c r="AT534" s="391"/>
      <c r="AU534" s="222"/>
      <c r="AV534" s="564"/>
      <c r="AW534" s="60"/>
      <c r="AX534" s="60"/>
      <c r="AY534" s="60"/>
      <c r="AZ534" s="283"/>
      <c r="BA534" s="283"/>
      <c r="BB534" s="283"/>
      <c r="BC534" s="34"/>
      <c r="BD534" s="27"/>
      <c r="BF534" s="35"/>
      <c r="BG534" s="35"/>
      <c r="BH534" s="35"/>
    </row>
    <row r="535" spans="1:60" ht="15" x14ac:dyDescent="0.25">
      <c r="A535" s="570">
        <f t="shared" si="5"/>
        <v>529</v>
      </c>
      <c r="B535" s="571" t="s">
        <v>2831</v>
      </c>
      <c r="C535" s="574" t="s">
        <v>12469</v>
      </c>
      <c r="D535" s="843">
        <v>2086.0700000000002</v>
      </c>
      <c r="E535" s="844"/>
      <c r="F535" s="844"/>
      <c r="G535" s="25"/>
      <c r="H535" s="25"/>
      <c r="I535" s="25"/>
      <c r="J535" s="25"/>
      <c r="K535" s="25"/>
      <c r="L535" s="25"/>
      <c r="N535" s="25"/>
      <c r="O535" s="25"/>
      <c r="P535" s="35" t="s">
        <v>2496</v>
      </c>
      <c r="AS535" s="570"/>
      <c r="AT535" s="391"/>
      <c r="AU535" s="222"/>
      <c r="AV535" s="564"/>
      <c r="AW535" s="60"/>
      <c r="AX535" s="60"/>
      <c r="AY535" s="60"/>
      <c r="AZ535" s="283"/>
      <c r="BA535" s="283"/>
      <c r="BB535" s="283"/>
      <c r="BC535" s="34"/>
      <c r="BD535" s="27"/>
      <c r="BF535" s="35"/>
      <c r="BG535" s="35"/>
      <c r="BH535" s="35"/>
    </row>
    <row r="536" spans="1:60" ht="15" x14ac:dyDescent="0.25">
      <c r="A536" s="570">
        <f t="shared" si="5"/>
        <v>530</v>
      </c>
      <c r="B536" s="571" t="s">
        <v>2832</v>
      </c>
      <c r="C536" s="574" t="s">
        <v>12469</v>
      </c>
      <c r="D536" s="843">
        <v>1792.14</v>
      </c>
      <c r="E536" s="844"/>
      <c r="F536" s="844"/>
      <c r="G536" s="25"/>
      <c r="H536" s="25"/>
      <c r="I536" s="25"/>
      <c r="J536" s="25"/>
      <c r="K536" s="25"/>
      <c r="L536" s="25"/>
      <c r="N536" s="25"/>
      <c r="O536" s="25"/>
      <c r="P536" s="35" t="s">
        <v>2496</v>
      </c>
      <c r="AS536" s="570"/>
      <c r="AT536" s="391"/>
      <c r="AU536" s="222"/>
      <c r="AV536" s="564"/>
      <c r="AW536" s="60"/>
      <c r="AX536" s="60"/>
      <c r="AY536" s="60"/>
      <c r="AZ536" s="283"/>
      <c r="BA536" s="283"/>
      <c r="BB536" s="283"/>
      <c r="BC536" s="34"/>
      <c r="BD536" s="27"/>
      <c r="BF536" s="35"/>
      <c r="BG536" s="35"/>
      <c r="BH536" s="35"/>
    </row>
    <row r="537" spans="1:60" ht="15" x14ac:dyDescent="0.25">
      <c r="A537" s="570">
        <f t="shared" si="5"/>
        <v>531</v>
      </c>
      <c r="B537" s="571" t="s">
        <v>2833</v>
      </c>
      <c r="C537" s="574" t="s">
        <v>12469</v>
      </c>
      <c r="D537" s="843">
        <v>1792.14</v>
      </c>
      <c r="E537" s="844"/>
      <c r="F537" s="844"/>
      <c r="G537" s="25"/>
      <c r="H537" s="25"/>
      <c r="I537" s="25"/>
      <c r="J537" s="25"/>
      <c r="K537" s="25"/>
      <c r="L537" s="25"/>
      <c r="N537" s="25"/>
      <c r="O537" s="25"/>
      <c r="P537" s="35" t="s">
        <v>2496</v>
      </c>
      <c r="AS537" s="570"/>
      <c r="AT537" s="391"/>
      <c r="AU537" s="222"/>
      <c r="AV537" s="564"/>
      <c r="AW537" s="60"/>
      <c r="AX537" s="60"/>
      <c r="AY537" s="60"/>
      <c r="AZ537" s="283"/>
      <c r="BA537" s="283"/>
      <c r="BB537" s="283"/>
      <c r="BC537" s="34"/>
      <c r="BD537" s="27"/>
      <c r="BF537" s="35"/>
      <c r="BG537" s="35"/>
      <c r="BH537" s="35"/>
    </row>
    <row r="538" spans="1:60" ht="15" x14ac:dyDescent="0.25">
      <c r="A538" s="570">
        <f t="shared" si="5"/>
        <v>532</v>
      </c>
      <c r="B538" s="571" t="s">
        <v>2834</v>
      </c>
      <c r="C538" s="574" t="s">
        <v>12469</v>
      </c>
      <c r="D538" s="843">
        <v>1792.14</v>
      </c>
      <c r="E538" s="844"/>
      <c r="F538" s="844"/>
      <c r="G538" s="25"/>
      <c r="H538" s="25"/>
      <c r="I538" s="25"/>
      <c r="J538" s="25"/>
      <c r="K538" s="25"/>
      <c r="L538" s="25"/>
      <c r="N538" s="25"/>
      <c r="O538" s="25"/>
      <c r="P538" s="35" t="s">
        <v>2496</v>
      </c>
      <c r="AS538" s="570"/>
      <c r="AT538" s="391"/>
      <c r="AU538" s="222"/>
      <c r="AV538" s="564"/>
      <c r="AW538" s="60"/>
      <c r="AX538" s="60"/>
      <c r="AY538" s="60"/>
      <c r="AZ538" s="283"/>
      <c r="BA538" s="283"/>
      <c r="BB538" s="283"/>
      <c r="BC538" s="34"/>
      <c r="BD538" s="27"/>
      <c r="BF538" s="35"/>
      <c r="BG538" s="35"/>
      <c r="BH538" s="35"/>
    </row>
    <row r="539" spans="1:60" ht="15" x14ac:dyDescent="0.25">
      <c r="A539" s="570">
        <f t="shared" si="5"/>
        <v>533</v>
      </c>
      <c r="B539" s="571" t="s">
        <v>2835</v>
      </c>
      <c r="C539" s="574" t="s">
        <v>12469</v>
      </c>
      <c r="D539" s="843">
        <v>1129.31</v>
      </c>
      <c r="E539" s="844"/>
      <c r="F539" s="844"/>
      <c r="G539" s="25"/>
      <c r="H539" s="25"/>
      <c r="I539" s="25"/>
      <c r="J539" s="25"/>
      <c r="K539" s="25"/>
      <c r="L539" s="25"/>
      <c r="N539" s="25"/>
      <c r="O539" s="25"/>
      <c r="P539" s="35" t="s">
        <v>2496</v>
      </c>
      <c r="AS539" s="570"/>
      <c r="AT539" s="391"/>
      <c r="AU539" s="222"/>
      <c r="AV539" s="564"/>
      <c r="AW539" s="60"/>
      <c r="AX539" s="60"/>
      <c r="AY539" s="60"/>
      <c r="AZ539" s="283"/>
      <c r="BA539" s="283"/>
      <c r="BB539" s="283"/>
      <c r="BC539" s="34"/>
      <c r="BD539" s="27"/>
      <c r="BF539" s="35"/>
      <c r="BG539" s="35"/>
      <c r="BH539" s="35"/>
    </row>
    <row r="540" spans="1:60" ht="15" x14ac:dyDescent="0.25">
      <c r="A540" s="570">
        <f t="shared" si="5"/>
        <v>534</v>
      </c>
      <c r="B540" s="571" t="s">
        <v>2836</v>
      </c>
      <c r="C540" s="574" t="s">
        <v>12469</v>
      </c>
      <c r="D540" s="843">
        <v>1129.31</v>
      </c>
      <c r="E540" s="844"/>
      <c r="F540" s="844"/>
      <c r="G540" s="25"/>
      <c r="H540" s="25"/>
      <c r="I540" s="25"/>
      <c r="J540" s="25"/>
      <c r="K540" s="25"/>
      <c r="L540" s="25"/>
      <c r="N540" s="25"/>
      <c r="O540" s="25"/>
      <c r="P540" s="35" t="s">
        <v>2496</v>
      </c>
      <c r="AS540" s="570"/>
      <c r="AT540" s="391"/>
      <c r="AU540" s="222"/>
      <c r="AV540" s="564"/>
      <c r="AW540" s="60"/>
      <c r="AX540" s="60"/>
      <c r="AY540" s="60"/>
      <c r="AZ540" s="283"/>
      <c r="BA540" s="283"/>
      <c r="BB540" s="283"/>
      <c r="BC540" s="34"/>
      <c r="BD540" s="27"/>
      <c r="BF540" s="35"/>
      <c r="BG540" s="35"/>
      <c r="BH540" s="35"/>
    </row>
    <row r="541" spans="1:60" ht="15" x14ac:dyDescent="0.25">
      <c r="A541" s="570">
        <f t="shared" si="5"/>
        <v>535</v>
      </c>
      <c r="B541" s="571" t="s">
        <v>2837</v>
      </c>
      <c r="C541" s="574" t="s">
        <v>12469</v>
      </c>
      <c r="D541" s="843">
        <v>1298.29</v>
      </c>
      <c r="E541" s="844"/>
      <c r="F541" s="844"/>
      <c r="G541" s="25"/>
      <c r="H541" s="25"/>
      <c r="I541" s="25"/>
      <c r="J541" s="25"/>
      <c r="K541" s="25"/>
      <c r="L541" s="25"/>
      <c r="N541" s="25"/>
      <c r="O541" s="25"/>
      <c r="P541" s="35" t="s">
        <v>2496</v>
      </c>
      <c r="AS541" s="570"/>
      <c r="AT541" s="391"/>
      <c r="AU541" s="222"/>
      <c r="AV541" s="564"/>
      <c r="AW541" s="60"/>
      <c r="AX541" s="60"/>
      <c r="AY541" s="60"/>
      <c r="AZ541" s="283"/>
      <c r="BA541" s="283"/>
      <c r="BB541" s="283"/>
      <c r="BC541" s="34"/>
      <c r="BD541" s="27"/>
      <c r="BF541" s="35"/>
      <c r="BG541" s="35"/>
      <c r="BH541" s="35"/>
    </row>
    <row r="542" spans="1:60" ht="15" x14ac:dyDescent="0.25">
      <c r="A542" s="570">
        <f t="shared" si="5"/>
        <v>536</v>
      </c>
      <c r="B542" s="571" t="s">
        <v>2838</v>
      </c>
      <c r="C542" s="574" t="s">
        <v>12469</v>
      </c>
      <c r="D542" s="843">
        <v>1129.31</v>
      </c>
      <c r="E542" s="844"/>
      <c r="F542" s="844"/>
      <c r="G542" s="25"/>
      <c r="H542" s="25"/>
      <c r="I542" s="25"/>
      <c r="J542" s="25"/>
      <c r="K542" s="25"/>
      <c r="L542" s="25"/>
      <c r="N542" s="25"/>
      <c r="O542" s="25"/>
      <c r="P542" s="35" t="s">
        <v>2496</v>
      </c>
      <c r="AS542" s="570"/>
      <c r="AT542" s="391"/>
      <c r="AU542" s="222"/>
      <c r="AV542" s="564"/>
      <c r="AW542" s="60"/>
      <c r="AX542" s="60"/>
      <c r="AY542" s="60"/>
      <c r="AZ542" s="283"/>
      <c r="BA542" s="283"/>
      <c r="BB542" s="283"/>
      <c r="BC542" s="34"/>
      <c r="BD542" s="27"/>
      <c r="BF542" s="35"/>
      <c r="BG542" s="35"/>
      <c r="BH542" s="35"/>
    </row>
    <row r="543" spans="1:60" ht="15" x14ac:dyDescent="0.25">
      <c r="A543" s="570">
        <f t="shared" si="5"/>
        <v>537</v>
      </c>
      <c r="B543" s="571" t="s">
        <v>2839</v>
      </c>
      <c r="C543" s="574" t="s">
        <v>12469</v>
      </c>
      <c r="D543" s="843">
        <v>654.5</v>
      </c>
      <c r="E543" s="844"/>
      <c r="F543" s="844"/>
      <c r="G543" s="25"/>
      <c r="H543" s="25"/>
      <c r="I543" s="25"/>
      <c r="J543" s="25"/>
      <c r="K543" s="25"/>
      <c r="L543" s="25"/>
      <c r="N543" s="25"/>
      <c r="O543" s="25"/>
      <c r="P543" s="35" t="s">
        <v>2496</v>
      </c>
      <c r="AS543" s="570"/>
      <c r="AT543" s="391"/>
      <c r="AU543" s="222"/>
      <c r="AV543" s="564"/>
      <c r="AW543" s="60"/>
      <c r="AX543" s="60"/>
      <c r="AY543" s="60"/>
      <c r="AZ543" s="283"/>
      <c r="BA543" s="283"/>
      <c r="BB543" s="283"/>
      <c r="BC543" s="34"/>
      <c r="BD543" s="27"/>
      <c r="BF543" s="35"/>
      <c r="BG543" s="35"/>
      <c r="BH543" s="35"/>
    </row>
    <row r="544" spans="1:60" ht="15" x14ac:dyDescent="0.25">
      <c r="A544" s="570">
        <f t="shared" si="5"/>
        <v>538</v>
      </c>
      <c r="B544" s="571" t="s">
        <v>2840</v>
      </c>
      <c r="C544" s="574" t="s">
        <v>12469</v>
      </c>
      <c r="D544" s="843">
        <v>658.07</v>
      </c>
      <c r="E544" s="844"/>
      <c r="F544" s="844"/>
      <c r="G544" s="25"/>
      <c r="H544" s="25"/>
      <c r="I544" s="25"/>
      <c r="J544" s="25"/>
      <c r="K544" s="25"/>
      <c r="L544" s="25"/>
      <c r="N544" s="25"/>
      <c r="O544" s="25"/>
      <c r="P544" s="35" t="s">
        <v>2496</v>
      </c>
      <c r="AS544" s="570"/>
      <c r="AT544" s="391"/>
      <c r="AU544" s="222"/>
      <c r="AV544" s="564"/>
      <c r="AW544" s="60"/>
      <c r="AX544" s="60"/>
      <c r="AY544" s="60"/>
      <c r="AZ544" s="283"/>
      <c r="BA544" s="283"/>
      <c r="BB544" s="283"/>
      <c r="BC544" s="34"/>
      <c r="BD544" s="27"/>
      <c r="BF544" s="35"/>
      <c r="BG544" s="35"/>
      <c r="BH544" s="35"/>
    </row>
    <row r="545" spans="1:60" ht="15" x14ac:dyDescent="0.25">
      <c r="A545" s="570">
        <f t="shared" si="5"/>
        <v>539</v>
      </c>
      <c r="B545" s="571" t="s">
        <v>2841</v>
      </c>
      <c r="C545" s="574" t="s">
        <v>12469</v>
      </c>
      <c r="D545" s="843">
        <v>654.5</v>
      </c>
      <c r="E545" s="844"/>
      <c r="F545" s="844"/>
      <c r="G545" s="25"/>
      <c r="H545" s="25"/>
      <c r="I545" s="25"/>
      <c r="J545" s="25"/>
      <c r="K545" s="25"/>
      <c r="L545" s="25"/>
      <c r="N545" s="25"/>
      <c r="O545" s="25"/>
      <c r="P545" s="35" t="s">
        <v>2496</v>
      </c>
      <c r="AS545" s="570"/>
      <c r="AT545" s="391"/>
      <c r="AU545" s="222"/>
      <c r="AV545" s="564"/>
      <c r="AW545" s="60"/>
      <c r="AX545" s="60"/>
      <c r="AY545" s="60"/>
      <c r="AZ545" s="283"/>
      <c r="BA545" s="283"/>
      <c r="BB545" s="283"/>
      <c r="BC545" s="34"/>
      <c r="BD545" s="27"/>
      <c r="BF545" s="35"/>
      <c r="BG545" s="35"/>
      <c r="BH545" s="35"/>
    </row>
    <row r="546" spans="1:60" ht="15" x14ac:dyDescent="0.25">
      <c r="A546" s="570">
        <f t="shared" si="5"/>
        <v>540</v>
      </c>
      <c r="B546" s="571" t="s">
        <v>2842</v>
      </c>
      <c r="C546" s="574" t="s">
        <v>12469</v>
      </c>
      <c r="D546" s="843">
        <v>712.81</v>
      </c>
      <c r="E546" s="844"/>
      <c r="F546" s="844"/>
      <c r="G546" s="25"/>
      <c r="H546" s="25"/>
      <c r="I546" s="25"/>
      <c r="J546" s="25"/>
      <c r="K546" s="25"/>
      <c r="L546" s="25"/>
      <c r="N546" s="25"/>
      <c r="O546" s="25"/>
      <c r="P546" s="35" t="s">
        <v>2496</v>
      </c>
      <c r="AS546" s="570"/>
      <c r="AT546" s="391"/>
      <c r="AU546" s="222"/>
      <c r="AV546" s="564"/>
      <c r="AW546" s="60"/>
      <c r="AX546" s="60"/>
      <c r="AY546" s="60"/>
      <c r="AZ546" s="283"/>
      <c r="BA546" s="283"/>
      <c r="BB546" s="283"/>
      <c r="BC546" s="34"/>
      <c r="BD546" s="27"/>
      <c r="BF546" s="35"/>
      <c r="BG546" s="35"/>
      <c r="BH546" s="35"/>
    </row>
    <row r="547" spans="1:60" ht="15" x14ac:dyDescent="0.25">
      <c r="A547" s="570">
        <f t="shared" si="5"/>
        <v>541</v>
      </c>
      <c r="B547" s="571" t="s">
        <v>2843</v>
      </c>
      <c r="C547" s="574" t="s">
        <v>12469</v>
      </c>
      <c r="D547" s="843">
        <v>2540.65</v>
      </c>
      <c r="E547" s="844"/>
      <c r="F547" s="844"/>
      <c r="G547" s="25"/>
      <c r="H547" s="25"/>
      <c r="I547" s="25"/>
      <c r="J547" s="25"/>
      <c r="K547" s="25"/>
      <c r="L547" s="25"/>
      <c r="N547" s="25"/>
      <c r="O547" s="25"/>
      <c r="P547" s="35" t="s">
        <v>2496</v>
      </c>
      <c r="AS547" s="570"/>
      <c r="AT547" s="391"/>
      <c r="AU547" s="222"/>
      <c r="AV547" s="564"/>
      <c r="AW547" s="60"/>
      <c r="AX547" s="60"/>
      <c r="AY547" s="60"/>
      <c r="AZ547" s="283"/>
      <c r="BA547" s="283"/>
      <c r="BB547" s="283"/>
      <c r="BC547" s="34"/>
      <c r="BD547" s="27"/>
      <c r="BF547" s="35"/>
      <c r="BG547" s="35"/>
      <c r="BH547" s="35"/>
    </row>
    <row r="548" spans="1:60" ht="15" x14ac:dyDescent="0.25">
      <c r="A548" s="570">
        <f t="shared" si="5"/>
        <v>542</v>
      </c>
      <c r="B548" s="571" t="s">
        <v>2844</v>
      </c>
      <c r="C548" s="574" t="s">
        <v>12469</v>
      </c>
      <c r="D548" s="843">
        <v>2529.94</v>
      </c>
      <c r="E548" s="844"/>
      <c r="F548" s="844"/>
      <c r="G548" s="25"/>
      <c r="H548" s="25"/>
      <c r="I548" s="25"/>
      <c r="J548" s="25"/>
      <c r="K548" s="25"/>
      <c r="L548" s="25"/>
      <c r="N548" s="25"/>
      <c r="O548" s="25"/>
      <c r="P548" s="35" t="s">
        <v>2496</v>
      </c>
      <c r="AS548" s="570"/>
      <c r="AT548" s="391"/>
      <c r="AU548" s="222"/>
      <c r="AV548" s="564"/>
      <c r="AW548" s="60"/>
      <c r="AX548" s="60"/>
      <c r="AY548" s="60"/>
      <c r="AZ548" s="283"/>
      <c r="BA548" s="283"/>
      <c r="BB548" s="283"/>
      <c r="BC548" s="34"/>
      <c r="BD548" s="27"/>
      <c r="BF548" s="35"/>
      <c r="BG548" s="35"/>
      <c r="BH548" s="35"/>
    </row>
    <row r="549" spans="1:60" ht="15" x14ac:dyDescent="0.25">
      <c r="A549" s="570">
        <f t="shared" si="5"/>
        <v>543</v>
      </c>
      <c r="B549" s="571" t="s">
        <v>2845</v>
      </c>
      <c r="C549" s="574" t="s">
        <v>12469</v>
      </c>
      <c r="D549" s="843">
        <v>2490.67</v>
      </c>
      <c r="E549" s="844"/>
      <c r="F549" s="844"/>
      <c r="G549" s="25"/>
      <c r="H549" s="25"/>
      <c r="I549" s="25"/>
      <c r="J549" s="25"/>
      <c r="K549" s="25"/>
      <c r="L549" s="25"/>
      <c r="N549" s="25"/>
      <c r="O549" s="25"/>
      <c r="P549" s="35" t="s">
        <v>2496</v>
      </c>
      <c r="AS549" s="570"/>
      <c r="AT549" s="391"/>
      <c r="AU549" s="222"/>
      <c r="AV549" s="564"/>
      <c r="AW549" s="60"/>
      <c r="AX549" s="60"/>
      <c r="AY549" s="60"/>
      <c r="AZ549" s="283"/>
      <c r="BA549" s="283"/>
      <c r="BB549" s="283"/>
      <c r="BC549" s="34"/>
      <c r="BD549" s="27"/>
      <c r="BF549" s="35"/>
      <c r="BG549" s="35"/>
      <c r="BH549" s="35"/>
    </row>
    <row r="550" spans="1:60" ht="15" x14ac:dyDescent="0.25">
      <c r="A550" s="570">
        <f t="shared" si="5"/>
        <v>544</v>
      </c>
      <c r="B550" s="571" t="s">
        <v>2846</v>
      </c>
      <c r="C550" s="574" t="s">
        <v>12469</v>
      </c>
      <c r="D550" s="843">
        <v>2490.67</v>
      </c>
      <c r="E550" s="844"/>
      <c r="F550" s="844"/>
      <c r="G550" s="25"/>
      <c r="H550" s="25"/>
      <c r="I550" s="25"/>
      <c r="J550" s="25"/>
      <c r="K550" s="25"/>
      <c r="L550" s="25"/>
      <c r="N550" s="25"/>
      <c r="O550" s="25"/>
      <c r="P550" s="35" t="s">
        <v>2496</v>
      </c>
      <c r="AS550" s="570"/>
      <c r="AT550" s="391"/>
      <c r="AU550" s="222"/>
      <c r="AV550" s="564"/>
      <c r="AW550" s="60"/>
      <c r="AX550" s="60"/>
      <c r="AY550" s="60"/>
      <c r="AZ550" s="283"/>
      <c r="BA550" s="283"/>
      <c r="BB550" s="283"/>
      <c r="BC550" s="34"/>
      <c r="BD550" s="27"/>
      <c r="BF550" s="35"/>
      <c r="BG550" s="35"/>
      <c r="BH550" s="35"/>
    </row>
    <row r="551" spans="1:60" ht="15" x14ac:dyDescent="0.25">
      <c r="A551" s="570">
        <f t="shared" si="5"/>
        <v>545</v>
      </c>
      <c r="B551" s="571" t="s">
        <v>2847</v>
      </c>
      <c r="C551" s="574" t="s">
        <v>12469</v>
      </c>
      <c r="D551" s="843">
        <v>1909.95</v>
      </c>
      <c r="E551" s="844"/>
      <c r="F551" s="844"/>
      <c r="G551" s="25"/>
      <c r="H551" s="25"/>
      <c r="I551" s="25"/>
      <c r="J551" s="25"/>
      <c r="K551" s="25"/>
      <c r="L551" s="25"/>
      <c r="N551" s="25"/>
      <c r="O551" s="25"/>
      <c r="P551" s="35" t="s">
        <v>2496</v>
      </c>
      <c r="AS551" s="570"/>
      <c r="AT551" s="391"/>
      <c r="AU551" s="222"/>
      <c r="AV551" s="564"/>
      <c r="AW551" s="60"/>
      <c r="AX551" s="60"/>
      <c r="AY551" s="60"/>
      <c r="AZ551" s="283"/>
      <c r="BA551" s="283"/>
      <c r="BB551" s="283"/>
      <c r="BC551" s="34"/>
      <c r="BD551" s="27"/>
      <c r="BF551" s="35"/>
      <c r="BG551" s="35"/>
      <c r="BH551" s="35"/>
    </row>
    <row r="552" spans="1:60" ht="15" x14ac:dyDescent="0.25">
      <c r="A552" s="570">
        <f t="shared" si="5"/>
        <v>546</v>
      </c>
      <c r="B552" s="571" t="s">
        <v>2848</v>
      </c>
      <c r="C552" s="574" t="s">
        <v>12469</v>
      </c>
      <c r="D552" s="843">
        <v>1188.81</v>
      </c>
      <c r="E552" s="844"/>
      <c r="F552" s="844"/>
      <c r="G552" s="25"/>
      <c r="H552" s="25"/>
      <c r="I552" s="25"/>
      <c r="J552" s="25"/>
      <c r="K552" s="25"/>
      <c r="L552" s="25"/>
      <c r="N552" s="25"/>
      <c r="O552" s="25"/>
      <c r="P552" s="35" t="s">
        <v>2496</v>
      </c>
      <c r="AS552" s="570"/>
      <c r="AT552" s="391"/>
      <c r="AU552" s="222"/>
      <c r="AV552" s="564"/>
      <c r="AW552" s="60"/>
      <c r="AX552" s="60"/>
      <c r="AY552" s="60"/>
      <c r="AZ552" s="283"/>
      <c r="BA552" s="283"/>
      <c r="BB552" s="283"/>
      <c r="BC552" s="34"/>
      <c r="BD552" s="27"/>
      <c r="BF552" s="35"/>
      <c r="BG552" s="35"/>
      <c r="BH552" s="35"/>
    </row>
    <row r="553" spans="1:60" ht="15" x14ac:dyDescent="0.25">
      <c r="A553" s="570">
        <f t="shared" si="5"/>
        <v>547</v>
      </c>
      <c r="B553" s="571" t="s">
        <v>2849</v>
      </c>
      <c r="C553" s="574" t="s">
        <v>12470</v>
      </c>
      <c r="D553" s="843">
        <v>164101</v>
      </c>
      <c r="E553" s="844"/>
      <c r="F553" s="844"/>
      <c r="G553" s="25"/>
      <c r="H553" s="25"/>
      <c r="I553" s="25"/>
      <c r="J553" s="25"/>
      <c r="K553" s="25"/>
      <c r="L553" s="25"/>
      <c r="N553" s="25"/>
      <c r="O553" s="25"/>
      <c r="P553" s="35" t="s">
        <v>2496</v>
      </c>
      <c r="AS553" s="570"/>
      <c r="AT553" s="391"/>
      <c r="AU553" s="222"/>
      <c r="AV553" s="564"/>
      <c r="AW553" s="60"/>
      <c r="AX553" s="60"/>
      <c r="AY553" s="60"/>
      <c r="AZ553" s="283"/>
      <c r="BA553" s="283"/>
      <c r="BB553" s="283"/>
      <c r="BC553" s="34"/>
      <c r="BD553" s="27"/>
      <c r="BF553" s="35"/>
      <c r="BG553" s="35"/>
      <c r="BH553" s="35"/>
    </row>
    <row r="554" spans="1:60" ht="28.5" x14ac:dyDescent="0.25">
      <c r="A554" s="570">
        <f t="shared" si="5"/>
        <v>548</v>
      </c>
      <c r="B554" s="571" t="s">
        <v>2850</v>
      </c>
      <c r="C554" s="574" t="s">
        <v>12471</v>
      </c>
      <c r="D554" s="843">
        <v>5295.5</v>
      </c>
      <c r="E554" s="844"/>
      <c r="F554" s="844"/>
      <c r="G554" s="25"/>
      <c r="H554" s="25"/>
      <c r="I554" s="25"/>
      <c r="J554" s="25"/>
      <c r="K554" s="25"/>
      <c r="L554" s="25"/>
      <c r="N554" s="25"/>
      <c r="O554" s="25"/>
      <c r="P554" s="35" t="s">
        <v>2496</v>
      </c>
      <c r="AS554" s="570"/>
      <c r="AT554" s="391"/>
      <c r="AU554" s="222"/>
      <c r="AV554" s="564"/>
      <c r="AW554" s="60"/>
      <c r="AX554" s="60"/>
      <c r="AY554" s="60"/>
      <c r="AZ554" s="283"/>
      <c r="BA554" s="283"/>
      <c r="BB554" s="283"/>
      <c r="BC554" s="34"/>
      <c r="BD554" s="27"/>
      <c r="BF554" s="35"/>
      <c r="BG554" s="35"/>
      <c r="BH554" s="35"/>
    </row>
    <row r="555" spans="1:60" ht="15" x14ac:dyDescent="0.25">
      <c r="A555" s="570">
        <f t="shared" si="5"/>
        <v>549</v>
      </c>
      <c r="B555" s="571" t="s">
        <v>2851</v>
      </c>
      <c r="C555" s="574" t="s">
        <v>12465</v>
      </c>
      <c r="D555" s="843">
        <v>5295.5</v>
      </c>
      <c r="E555" s="844"/>
      <c r="F555" s="844"/>
      <c r="G555" s="25"/>
      <c r="H555" s="25"/>
      <c r="I555" s="25"/>
      <c r="J555" s="25"/>
      <c r="K555" s="25"/>
      <c r="L555" s="25"/>
      <c r="N555" s="25"/>
      <c r="O555" s="25"/>
      <c r="P555" s="35" t="s">
        <v>2496</v>
      </c>
      <c r="AS555" s="570"/>
      <c r="AT555" s="391"/>
      <c r="AU555" s="222"/>
      <c r="AV555" s="564"/>
      <c r="AW555" s="60"/>
      <c r="AX555" s="60"/>
      <c r="AY555" s="60"/>
      <c r="AZ555" s="283"/>
      <c r="BA555" s="283"/>
      <c r="BB555" s="283"/>
      <c r="BC555" s="34"/>
      <c r="BD555" s="27"/>
      <c r="BF555" s="35"/>
      <c r="BG555" s="35"/>
      <c r="BH555" s="35"/>
    </row>
    <row r="556" spans="1:60" ht="15" x14ac:dyDescent="0.25">
      <c r="A556" s="570">
        <f t="shared" si="5"/>
        <v>550</v>
      </c>
      <c r="B556" s="571" t="s">
        <v>2852</v>
      </c>
      <c r="C556" s="574" t="s">
        <v>12465</v>
      </c>
      <c r="D556" s="843">
        <v>5295.5</v>
      </c>
      <c r="E556" s="844"/>
      <c r="F556" s="844"/>
      <c r="G556" s="25"/>
      <c r="H556" s="25"/>
      <c r="I556" s="25"/>
      <c r="J556" s="25"/>
      <c r="K556" s="25"/>
      <c r="L556" s="25"/>
      <c r="N556" s="25"/>
      <c r="O556" s="25"/>
      <c r="P556" s="35" t="s">
        <v>2496</v>
      </c>
      <c r="AS556" s="570"/>
      <c r="AT556" s="391"/>
      <c r="AU556" s="222"/>
      <c r="AV556" s="564"/>
      <c r="AW556" s="60"/>
      <c r="AX556" s="60"/>
      <c r="AY556" s="60"/>
      <c r="AZ556" s="283"/>
      <c r="BA556" s="283"/>
      <c r="BB556" s="283"/>
      <c r="BC556" s="34"/>
      <c r="BD556" s="27"/>
      <c r="BF556" s="35"/>
      <c r="BG556" s="35"/>
      <c r="BH556" s="35"/>
    </row>
    <row r="557" spans="1:60" ht="15" x14ac:dyDescent="0.25">
      <c r="A557" s="570">
        <f t="shared" si="5"/>
        <v>551</v>
      </c>
      <c r="B557" s="571" t="s">
        <v>2853</v>
      </c>
      <c r="C557" s="574" t="s">
        <v>12465</v>
      </c>
      <c r="D557" s="843">
        <v>6771.1</v>
      </c>
      <c r="E557" s="844"/>
      <c r="F557" s="844"/>
      <c r="G557" s="25"/>
      <c r="H557" s="25"/>
      <c r="I557" s="25"/>
      <c r="J557" s="25"/>
      <c r="K557" s="25"/>
      <c r="L557" s="25"/>
      <c r="N557" s="25"/>
      <c r="O557" s="25"/>
      <c r="P557" s="35" t="s">
        <v>2496</v>
      </c>
      <c r="AS557" s="570"/>
      <c r="AT557" s="391"/>
      <c r="AU557" s="222"/>
      <c r="AV557" s="564"/>
      <c r="AW557" s="60"/>
      <c r="AX557" s="60"/>
      <c r="AY557" s="60"/>
      <c r="AZ557" s="283"/>
      <c r="BA557" s="283"/>
      <c r="BB557" s="283"/>
      <c r="BC557" s="34"/>
      <c r="BD557" s="27"/>
      <c r="BF557" s="35"/>
      <c r="BG557" s="35"/>
      <c r="BH557" s="35"/>
    </row>
    <row r="558" spans="1:60" ht="15" x14ac:dyDescent="0.25">
      <c r="A558" s="570">
        <f t="shared" si="5"/>
        <v>552</v>
      </c>
      <c r="B558" s="571" t="s">
        <v>2854</v>
      </c>
      <c r="C558" s="574" t="s">
        <v>12465</v>
      </c>
      <c r="D558" s="843">
        <v>7188.79</v>
      </c>
      <c r="E558" s="844"/>
      <c r="F558" s="844"/>
      <c r="G558" s="25"/>
      <c r="H558" s="25"/>
      <c r="I558" s="25"/>
      <c r="J558" s="25"/>
      <c r="K558" s="25"/>
      <c r="L558" s="25"/>
      <c r="N558" s="25"/>
      <c r="O558" s="25"/>
      <c r="P558" s="35" t="s">
        <v>2496</v>
      </c>
      <c r="AS558" s="570"/>
      <c r="AT558" s="391"/>
      <c r="AU558" s="222"/>
      <c r="AV558" s="564"/>
      <c r="AW558" s="60"/>
      <c r="AX558" s="60"/>
      <c r="AY558" s="60"/>
      <c r="AZ558" s="283"/>
      <c r="BA558" s="283"/>
      <c r="BB558" s="283"/>
      <c r="BC558" s="34"/>
      <c r="BD558" s="27"/>
      <c r="BF558" s="35"/>
      <c r="BG558" s="35"/>
      <c r="BH558" s="35"/>
    </row>
    <row r="559" spans="1:60" ht="15" x14ac:dyDescent="0.25">
      <c r="A559" s="570">
        <f t="shared" si="5"/>
        <v>553</v>
      </c>
      <c r="B559" s="571" t="s">
        <v>2855</v>
      </c>
      <c r="C559" s="574" t="s">
        <v>12465</v>
      </c>
      <c r="D559" s="843">
        <v>5474</v>
      </c>
      <c r="E559" s="844"/>
      <c r="F559" s="844"/>
      <c r="G559" s="25"/>
      <c r="H559" s="25"/>
      <c r="I559" s="25"/>
      <c r="J559" s="25"/>
      <c r="K559" s="25"/>
      <c r="L559" s="25"/>
      <c r="N559" s="25"/>
      <c r="O559" s="25"/>
      <c r="P559" s="35" t="s">
        <v>2496</v>
      </c>
      <c r="AS559" s="570"/>
      <c r="AT559" s="391"/>
      <c r="AU559" s="222"/>
      <c r="AV559" s="564"/>
      <c r="AW559" s="60"/>
      <c r="AX559" s="60"/>
      <c r="AY559" s="60"/>
      <c r="AZ559" s="283"/>
      <c r="BA559" s="283"/>
      <c r="BB559" s="283"/>
      <c r="BC559" s="34"/>
      <c r="BD559" s="27"/>
      <c r="BF559" s="35"/>
      <c r="BG559" s="35"/>
      <c r="BH559" s="35"/>
    </row>
    <row r="560" spans="1:60" ht="15" x14ac:dyDescent="0.25">
      <c r="A560" s="570">
        <f t="shared" si="5"/>
        <v>554</v>
      </c>
      <c r="B560" s="571" t="s">
        <v>2856</v>
      </c>
      <c r="C560" s="574" t="s">
        <v>12470</v>
      </c>
      <c r="D560" s="843">
        <v>168186.27</v>
      </c>
      <c r="E560" s="844"/>
      <c r="F560" s="844"/>
      <c r="G560" s="25"/>
      <c r="H560" s="25"/>
      <c r="I560" s="25"/>
      <c r="J560" s="25"/>
      <c r="K560" s="25"/>
      <c r="L560" s="25"/>
      <c r="N560" s="25"/>
      <c r="O560" s="25"/>
      <c r="P560" s="35" t="s">
        <v>2496</v>
      </c>
      <c r="AS560" s="570"/>
      <c r="AT560" s="391"/>
      <c r="AU560" s="222"/>
      <c r="AV560" s="564"/>
      <c r="AW560" s="60"/>
      <c r="AX560" s="60"/>
      <c r="AY560" s="60"/>
      <c r="AZ560" s="283"/>
      <c r="BA560" s="283"/>
      <c r="BB560" s="283"/>
      <c r="BC560" s="34"/>
      <c r="BD560" s="27"/>
      <c r="BF560" s="35"/>
      <c r="BG560" s="35"/>
      <c r="BH560" s="35"/>
    </row>
    <row r="561" spans="1:60" ht="15" x14ac:dyDescent="0.25">
      <c r="A561" s="570">
        <f t="shared" si="5"/>
        <v>555</v>
      </c>
      <c r="B561" s="571" t="s">
        <v>2857</v>
      </c>
      <c r="C561" s="574" t="s">
        <v>12470</v>
      </c>
      <c r="D561" s="843">
        <v>193404.75</v>
      </c>
      <c r="E561" s="844"/>
      <c r="F561" s="844"/>
      <c r="G561" s="25"/>
      <c r="H561" s="25"/>
      <c r="I561" s="25"/>
      <c r="J561" s="25"/>
      <c r="K561" s="25"/>
      <c r="L561" s="25"/>
      <c r="N561" s="25"/>
      <c r="O561" s="25"/>
      <c r="P561" s="35" t="s">
        <v>2496</v>
      </c>
      <c r="AS561" s="570"/>
      <c r="AT561" s="391"/>
      <c r="AU561" s="222"/>
      <c r="AV561" s="564"/>
      <c r="AW561" s="60"/>
      <c r="AX561" s="60"/>
      <c r="AY561" s="60"/>
      <c r="AZ561" s="283"/>
      <c r="BA561" s="283"/>
      <c r="BB561" s="283"/>
      <c r="BC561" s="34"/>
      <c r="BD561" s="27"/>
      <c r="BF561" s="35"/>
      <c r="BG561" s="35"/>
      <c r="BH561" s="35"/>
    </row>
    <row r="562" spans="1:60" ht="15" x14ac:dyDescent="0.25">
      <c r="A562" s="570">
        <f t="shared" si="5"/>
        <v>556</v>
      </c>
      <c r="B562" s="571" t="s">
        <v>2858</v>
      </c>
      <c r="C562" s="574" t="s">
        <v>12470</v>
      </c>
      <c r="D562" s="843">
        <v>128520</v>
      </c>
      <c r="E562" s="844"/>
      <c r="F562" s="844"/>
      <c r="G562" s="25"/>
      <c r="H562" s="25"/>
      <c r="I562" s="25"/>
      <c r="J562" s="25"/>
      <c r="K562" s="25"/>
      <c r="L562" s="25"/>
      <c r="N562" s="25"/>
      <c r="O562" s="25"/>
      <c r="P562" s="35" t="s">
        <v>2496</v>
      </c>
      <c r="AS562" s="570"/>
      <c r="AT562" s="391"/>
      <c r="AU562" s="222"/>
      <c r="AV562" s="564"/>
      <c r="AW562" s="60"/>
      <c r="AX562" s="60"/>
      <c r="AY562" s="60"/>
      <c r="AZ562" s="283"/>
      <c r="BA562" s="283"/>
      <c r="BB562" s="283"/>
      <c r="BC562" s="34"/>
      <c r="BD562" s="27"/>
      <c r="BF562" s="35"/>
      <c r="BG562" s="35"/>
      <c r="BH562" s="35"/>
    </row>
    <row r="563" spans="1:60" ht="15" x14ac:dyDescent="0.25">
      <c r="A563" s="570">
        <f t="shared" si="5"/>
        <v>557</v>
      </c>
      <c r="B563" s="571" t="s">
        <v>2859</v>
      </c>
      <c r="C563" s="574" t="s">
        <v>12470</v>
      </c>
      <c r="D563" s="843">
        <v>147905.1</v>
      </c>
      <c r="E563" s="844"/>
      <c r="F563" s="844"/>
      <c r="G563" s="25"/>
      <c r="H563" s="25"/>
      <c r="I563" s="25"/>
      <c r="J563" s="25"/>
      <c r="K563" s="25"/>
      <c r="L563" s="25"/>
      <c r="N563" s="25"/>
      <c r="O563" s="25"/>
      <c r="P563" s="35" t="s">
        <v>2496</v>
      </c>
      <c r="AS563" s="570"/>
      <c r="AT563" s="391"/>
      <c r="AU563" s="222"/>
      <c r="AV563" s="564"/>
      <c r="AW563" s="60"/>
      <c r="AX563" s="60"/>
      <c r="AY563" s="60"/>
      <c r="AZ563" s="283"/>
      <c r="BA563" s="283"/>
      <c r="BB563" s="283"/>
      <c r="BC563" s="34"/>
      <c r="BD563" s="27"/>
      <c r="BF563" s="35"/>
      <c r="BG563" s="35"/>
      <c r="BH563" s="35"/>
    </row>
    <row r="564" spans="1:60" ht="15" x14ac:dyDescent="0.25">
      <c r="A564" s="570">
        <f t="shared" si="5"/>
        <v>558</v>
      </c>
      <c r="B564" s="571" t="s">
        <v>2860</v>
      </c>
      <c r="C564" s="574" t="s">
        <v>12470</v>
      </c>
      <c r="D564" s="843">
        <v>103054</v>
      </c>
      <c r="E564" s="844"/>
      <c r="F564" s="844"/>
      <c r="G564" s="25"/>
      <c r="H564" s="25"/>
      <c r="I564" s="25"/>
      <c r="J564" s="25"/>
      <c r="K564" s="25"/>
      <c r="L564" s="25"/>
      <c r="N564" s="25"/>
      <c r="O564" s="25"/>
      <c r="P564" s="35" t="s">
        <v>2496</v>
      </c>
      <c r="AS564" s="570"/>
      <c r="AT564" s="391"/>
      <c r="AU564" s="222"/>
      <c r="AV564" s="564"/>
      <c r="AW564" s="60"/>
      <c r="AX564" s="60"/>
      <c r="AY564" s="60"/>
      <c r="AZ564" s="283"/>
      <c r="BA564" s="283"/>
      <c r="BB564" s="283"/>
      <c r="BC564" s="34"/>
      <c r="BD564" s="27"/>
      <c r="BF564" s="35"/>
      <c r="BG564" s="35"/>
      <c r="BH564" s="35"/>
    </row>
    <row r="565" spans="1:60" ht="15" x14ac:dyDescent="0.25">
      <c r="A565" s="570">
        <f t="shared" si="5"/>
        <v>559</v>
      </c>
      <c r="B565" s="571" t="s">
        <v>2861</v>
      </c>
      <c r="C565" s="574" t="s">
        <v>12470</v>
      </c>
      <c r="D565" s="843">
        <v>74375</v>
      </c>
      <c r="E565" s="844"/>
      <c r="F565" s="844"/>
      <c r="G565" s="25"/>
      <c r="H565" s="25"/>
      <c r="I565" s="25"/>
      <c r="J565" s="25"/>
      <c r="K565" s="25"/>
      <c r="L565" s="25"/>
      <c r="N565" s="25"/>
      <c r="O565" s="25"/>
      <c r="P565" s="35" t="s">
        <v>2496</v>
      </c>
      <c r="AS565" s="570"/>
      <c r="AT565" s="391"/>
      <c r="AU565" s="222"/>
      <c r="AV565" s="564"/>
      <c r="AW565" s="60"/>
      <c r="AX565" s="60"/>
      <c r="AY565" s="60"/>
      <c r="AZ565" s="283"/>
      <c r="BA565" s="283"/>
      <c r="BB565" s="283"/>
      <c r="BC565" s="34"/>
      <c r="BD565" s="27"/>
      <c r="BF565" s="35"/>
      <c r="BG565" s="35"/>
      <c r="BH565" s="35"/>
    </row>
    <row r="566" spans="1:60" ht="15" x14ac:dyDescent="0.25">
      <c r="A566" s="570">
        <f t="shared" si="5"/>
        <v>560</v>
      </c>
      <c r="B566" s="571" t="s">
        <v>2862</v>
      </c>
      <c r="C566" s="574" t="s">
        <v>12470</v>
      </c>
      <c r="D566" s="843">
        <v>85680</v>
      </c>
      <c r="E566" s="844"/>
      <c r="F566" s="844"/>
      <c r="G566" s="25"/>
      <c r="H566" s="25"/>
      <c r="I566" s="25"/>
      <c r="J566" s="25"/>
      <c r="K566" s="25"/>
      <c r="L566" s="25"/>
      <c r="N566" s="25"/>
      <c r="O566" s="25"/>
      <c r="P566" s="35" t="s">
        <v>2496</v>
      </c>
      <c r="AS566" s="570"/>
      <c r="AT566" s="391"/>
      <c r="AU566" s="222"/>
      <c r="AV566" s="564"/>
      <c r="AW566" s="60"/>
      <c r="AX566" s="60"/>
      <c r="AY566" s="60"/>
      <c r="AZ566" s="283"/>
      <c r="BA566" s="283"/>
      <c r="BB566" s="283"/>
      <c r="BC566" s="34"/>
      <c r="BD566" s="27"/>
      <c r="BF566" s="35"/>
      <c r="BG566" s="35"/>
      <c r="BH566" s="35"/>
    </row>
    <row r="567" spans="1:60" ht="15" x14ac:dyDescent="0.25">
      <c r="A567" s="570">
        <f t="shared" si="5"/>
        <v>561</v>
      </c>
      <c r="B567" s="571" t="s">
        <v>2863</v>
      </c>
      <c r="C567" s="574" t="s">
        <v>12458</v>
      </c>
      <c r="D567" s="843">
        <v>14556.08</v>
      </c>
      <c r="E567" s="844"/>
      <c r="F567" s="844"/>
      <c r="G567" s="25"/>
      <c r="H567" s="25"/>
      <c r="I567" s="25"/>
      <c r="J567" s="25"/>
      <c r="K567" s="25"/>
      <c r="L567" s="25"/>
      <c r="N567" s="25"/>
      <c r="O567" s="25"/>
      <c r="P567" s="35" t="s">
        <v>2496</v>
      </c>
      <c r="AS567" s="570"/>
      <c r="AT567" s="391"/>
      <c r="AU567" s="222"/>
      <c r="AV567" s="564"/>
      <c r="AW567" s="60"/>
      <c r="AX567" s="60"/>
      <c r="AY567" s="60"/>
      <c r="AZ567" s="283"/>
      <c r="BA567" s="283"/>
      <c r="BB567" s="283"/>
      <c r="BC567" s="34"/>
      <c r="BD567" s="27"/>
      <c r="BF567" s="35"/>
      <c r="BG567" s="35"/>
      <c r="BH567" s="35"/>
    </row>
    <row r="568" spans="1:60" ht="15" x14ac:dyDescent="0.25">
      <c r="A568" s="570">
        <f t="shared" si="5"/>
        <v>562</v>
      </c>
      <c r="B568" s="571" t="s">
        <v>2864</v>
      </c>
      <c r="C568" s="574" t="s">
        <v>12458</v>
      </c>
      <c r="D568" s="843">
        <v>13090</v>
      </c>
      <c r="E568" s="844"/>
      <c r="F568" s="844"/>
      <c r="G568" s="25"/>
      <c r="H568" s="25"/>
      <c r="I568" s="25"/>
      <c r="J568" s="25"/>
      <c r="K568" s="25"/>
      <c r="L568" s="25"/>
      <c r="N568" s="25"/>
      <c r="O568" s="25"/>
      <c r="P568" s="35" t="s">
        <v>2496</v>
      </c>
      <c r="AS568" s="570"/>
      <c r="AT568" s="391"/>
      <c r="AU568" s="222"/>
      <c r="AV568" s="564"/>
      <c r="AW568" s="60"/>
      <c r="AX568" s="60"/>
      <c r="AY568" s="60"/>
      <c r="AZ568" s="283"/>
      <c r="BA568" s="283"/>
      <c r="BB568" s="283"/>
      <c r="BC568" s="34"/>
      <c r="BD568" s="27"/>
      <c r="BF568" s="35"/>
      <c r="BG568" s="35"/>
      <c r="BH568" s="35"/>
    </row>
    <row r="569" spans="1:60" ht="15" x14ac:dyDescent="0.25">
      <c r="A569" s="570">
        <f t="shared" si="5"/>
        <v>563</v>
      </c>
      <c r="B569" s="571" t="s">
        <v>2865</v>
      </c>
      <c r="C569" s="574" t="s">
        <v>12458</v>
      </c>
      <c r="D569" s="843">
        <v>16898</v>
      </c>
      <c r="E569" s="844"/>
      <c r="F569" s="844"/>
      <c r="G569" s="25"/>
      <c r="H569" s="25"/>
      <c r="I569" s="25"/>
      <c r="J569" s="25"/>
      <c r="K569" s="25"/>
      <c r="L569" s="25"/>
      <c r="N569" s="25"/>
      <c r="O569" s="25"/>
      <c r="P569" s="35" t="s">
        <v>2496</v>
      </c>
      <c r="AS569" s="570"/>
      <c r="AT569" s="391"/>
      <c r="AU569" s="222"/>
      <c r="AV569" s="564"/>
      <c r="AW569" s="60"/>
      <c r="AX569" s="60"/>
      <c r="AY569" s="60"/>
      <c r="AZ569" s="283"/>
      <c r="BA569" s="283"/>
      <c r="BB569" s="283"/>
      <c r="BC569" s="34"/>
      <c r="BD569" s="27"/>
      <c r="BF569" s="35"/>
      <c r="BG569" s="35"/>
      <c r="BH569" s="35"/>
    </row>
    <row r="570" spans="1:60" ht="15" x14ac:dyDescent="0.25">
      <c r="A570" s="570">
        <f t="shared" si="5"/>
        <v>564</v>
      </c>
      <c r="B570" s="571" t="s">
        <v>2866</v>
      </c>
      <c r="C570" s="574" t="s">
        <v>12458</v>
      </c>
      <c r="D570" s="843">
        <v>178.5</v>
      </c>
      <c r="E570" s="844"/>
      <c r="F570" s="844"/>
      <c r="G570" s="25"/>
      <c r="H570" s="25"/>
      <c r="I570" s="25"/>
      <c r="J570" s="25"/>
      <c r="K570" s="25"/>
      <c r="L570" s="25"/>
      <c r="N570" s="25"/>
      <c r="O570" s="25"/>
      <c r="P570" s="35" t="s">
        <v>2496</v>
      </c>
      <c r="AS570" s="570"/>
      <c r="AT570" s="391"/>
      <c r="AU570" s="222"/>
      <c r="AV570" s="564"/>
      <c r="AW570" s="60"/>
      <c r="AX570" s="60"/>
      <c r="AY570" s="60"/>
      <c r="AZ570" s="283"/>
      <c r="BA570" s="283"/>
      <c r="BB570" s="283"/>
      <c r="BC570" s="34"/>
      <c r="BD570" s="27"/>
      <c r="BF570" s="35"/>
      <c r="BG570" s="35"/>
      <c r="BH570" s="35"/>
    </row>
    <row r="571" spans="1:60" ht="15" x14ac:dyDescent="0.25">
      <c r="A571" s="570">
        <f t="shared" si="5"/>
        <v>565</v>
      </c>
      <c r="B571" s="571" t="s">
        <v>2867</v>
      </c>
      <c r="C571" s="574" t="s">
        <v>12458</v>
      </c>
      <c r="D571" s="843">
        <v>18587.8</v>
      </c>
      <c r="E571" s="844"/>
      <c r="F571" s="844"/>
      <c r="G571" s="25"/>
      <c r="H571" s="25"/>
      <c r="I571" s="25"/>
      <c r="J571" s="25"/>
      <c r="K571" s="25"/>
      <c r="L571" s="25"/>
      <c r="N571" s="25"/>
      <c r="O571" s="25"/>
      <c r="P571" s="35" t="s">
        <v>2496</v>
      </c>
      <c r="AS571" s="570"/>
      <c r="AT571" s="391"/>
      <c r="AU571" s="222"/>
      <c r="AV571" s="564"/>
      <c r="AW571" s="60"/>
      <c r="AX571" s="60"/>
      <c r="AY571" s="60"/>
      <c r="AZ571" s="283"/>
      <c r="BA571" s="283"/>
      <c r="BB571" s="283"/>
      <c r="BC571" s="34"/>
      <c r="BD571" s="27"/>
      <c r="BF571" s="35"/>
      <c r="BG571" s="35"/>
      <c r="BH571" s="35"/>
    </row>
    <row r="572" spans="1:60" ht="15" x14ac:dyDescent="0.25">
      <c r="A572" s="570">
        <f t="shared" si="5"/>
        <v>566</v>
      </c>
      <c r="B572" s="571" t="s">
        <v>2868</v>
      </c>
      <c r="C572" s="574" t="s">
        <v>12458</v>
      </c>
      <c r="D572" s="843">
        <v>73934.7</v>
      </c>
      <c r="E572" s="844"/>
      <c r="F572" s="844"/>
      <c r="G572" s="25"/>
      <c r="H572" s="25"/>
      <c r="I572" s="25"/>
      <c r="J572" s="25"/>
      <c r="K572" s="25"/>
      <c r="L572" s="25"/>
      <c r="N572" s="25"/>
      <c r="O572" s="25"/>
      <c r="P572" s="35" t="s">
        <v>2496</v>
      </c>
      <c r="AS572" s="570"/>
      <c r="AT572" s="391"/>
      <c r="AU572" s="222"/>
      <c r="AV572" s="564"/>
      <c r="AW572" s="60"/>
      <c r="AX572" s="60"/>
      <c r="AY572" s="60"/>
      <c r="AZ572" s="283"/>
      <c r="BA572" s="283"/>
      <c r="BB572" s="283"/>
      <c r="BC572" s="34"/>
      <c r="BD572" s="27"/>
      <c r="BF572" s="35"/>
      <c r="BG572" s="35"/>
      <c r="BH572" s="35"/>
    </row>
    <row r="573" spans="1:60" ht="15" x14ac:dyDescent="0.25">
      <c r="A573" s="570">
        <f t="shared" si="5"/>
        <v>567</v>
      </c>
      <c r="B573" s="571" t="s">
        <v>2869</v>
      </c>
      <c r="C573" s="574" t="s">
        <v>12458</v>
      </c>
      <c r="D573" s="843">
        <v>9904.3700000000008</v>
      </c>
      <c r="E573" s="844"/>
      <c r="F573" s="844"/>
      <c r="G573" s="25"/>
      <c r="H573" s="25"/>
      <c r="I573" s="25"/>
      <c r="J573" s="25"/>
      <c r="K573" s="25"/>
      <c r="L573" s="25"/>
      <c r="N573" s="25"/>
      <c r="O573" s="25"/>
      <c r="P573" s="35" t="s">
        <v>2496</v>
      </c>
      <c r="AS573" s="570"/>
      <c r="AT573" s="391"/>
      <c r="AU573" s="222"/>
      <c r="AV573" s="564"/>
      <c r="AW573" s="60"/>
      <c r="AX573" s="60"/>
      <c r="AY573" s="60"/>
      <c r="AZ573" s="283"/>
      <c r="BA573" s="283"/>
      <c r="BB573" s="283"/>
      <c r="BC573" s="34"/>
      <c r="BD573" s="27"/>
      <c r="BF573" s="35"/>
      <c r="BG573" s="35"/>
      <c r="BH573" s="35"/>
    </row>
    <row r="574" spans="1:60" ht="15" x14ac:dyDescent="0.25">
      <c r="A574" s="570">
        <f t="shared" si="5"/>
        <v>568</v>
      </c>
      <c r="B574" s="571" t="s">
        <v>2870</v>
      </c>
      <c r="C574" s="574" t="s">
        <v>12458</v>
      </c>
      <c r="D574" s="843">
        <v>25287.5</v>
      </c>
      <c r="E574" s="844"/>
      <c r="F574" s="844"/>
      <c r="G574" s="25"/>
      <c r="H574" s="25"/>
      <c r="I574" s="25"/>
      <c r="J574" s="25"/>
      <c r="K574" s="25"/>
      <c r="L574" s="25"/>
      <c r="N574" s="25"/>
      <c r="O574" s="25"/>
      <c r="P574" s="35" t="s">
        <v>2496</v>
      </c>
      <c r="AS574" s="570"/>
      <c r="AT574" s="391"/>
      <c r="AU574" s="222"/>
      <c r="AV574" s="564"/>
      <c r="AW574" s="60"/>
      <c r="AX574" s="60"/>
      <c r="AY574" s="60"/>
      <c r="AZ574" s="283"/>
      <c r="BA574" s="283"/>
      <c r="BB574" s="283"/>
      <c r="BC574" s="34"/>
      <c r="BD574" s="27"/>
      <c r="BF574" s="35"/>
      <c r="BG574" s="35"/>
      <c r="BH574" s="35"/>
    </row>
    <row r="575" spans="1:60" ht="15" x14ac:dyDescent="0.25">
      <c r="A575" s="570">
        <f t="shared" si="5"/>
        <v>569</v>
      </c>
      <c r="B575" s="571" t="s">
        <v>2871</v>
      </c>
      <c r="C575" s="574" t="s">
        <v>12458</v>
      </c>
      <c r="D575" s="843">
        <v>37286.269999999997</v>
      </c>
      <c r="E575" s="844"/>
      <c r="F575" s="844"/>
      <c r="G575" s="25"/>
      <c r="H575" s="25"/>
      <c r="I575" s="25"/>
      <c r="J575" s="25"/>
      <c r="K575" s="25"/>
      <c r="L575" s="25"/>
      <c r="N575" s="25"/>
      <c r="O575" s="25"/>
      <c r="P575" s="35" t="s">
        <v>2496</v>
      </c>
      <c r="AS575" s="570"/>
      <c r="AT575" s="391"/>
      <c r="AU575" s="222"/>
      <c r="AV575" s="564"/>
      <c r="AW575" s="60"/>
      <c r="AX575" s="60"/>
      <c r="AY575" s="60"/>
      <c r="AZ575" s="283"/>
      <c r="BA575" s="283"/>
      <c r="BB575" s="283"/>
      <c r="BC575" s="34"/>
      <c r="BD575" s="27"/>
      <c r="BF575" s="35"/>
      <c r="BG575" s="35"/>
      <c r="BH575" s="35"/>
    </row>
    <row r="576" spans="1:60" ht="15" x14ac:dyDescent="0.25">
      <c r="A576" s="570">
        <f t="shared" si="5"/>
        <v>570</v>
      </c>
      <c r="B576" s="571" t="s">
        <v>2872</v>
      </c>
      <c r="C576" s="574" t="s">
        <v>12458</v>
      </c>
      <c r="D576" s="843">
        <v>27473.53</v>
      </c>
      <c r="E576" s="844"/>
      <c r="F576" s="844"/>
      <c r="G576" s="25"/>
      <c r="H576" s="25"/>
      <c r="I576" s="25"/>
      <c r="J576" s="25"/>
      <c r="K576" s="25"/>
      <c r="L576" s="25"/>
      <c r="N576" s="25"/>
      <c r="O576" s="25"/>
      <c r="P576" s="35" t="s">
        <v>2496</v>
      </c>
      <c r="AS576" s="570"/>
      <c r="AT576" s="391"/>
      <c r="AU576" s="222"/>
      <c r="AV576" s="564"/>
      <c r="AW576" s="60"/>
      <c r="AX576" s="60"/>
      <c r="AY576" s="60"/>
      <c r="AZ576" s="283"/>
      <c r="BA576" s="283"/>
      <c r="BB576" s="283"/>
      <c r="BC576" s="34"/>
      <c r="BD576" s="27"/>
      <c r="BF576" s="35"/>
      <c r="BG576" s="35"/>
      <c r="BH576" s="35"/>
    </row>
    <row r="577" spans="1:60" ht="15" x14ac:dyDescent="0.25">
      <c r="A577" s="570">
        <f t="shared" si="5"/>
        <v>571</v>
      </c>
      <c r="B577" s="571" t="s">
        <v>2873</v>
      </c>
      <c r="C577" s="574" t="s">
        <v>12458</v>
      </c>
      <c r="D577" s="843">
        <v>25608.799999999999</v>
      </c>
      <c r="E577" s="844"/>
      <c r="F577" s="844"/>
      <c r="G577" s="25"/>
      <c r="H577" s="25"/>
      <c r="I577" s="25"/>
      <c r="J577" s="25"/>
      <c r="K577" s="25"/>
      <c r="L577" s="25"/>
      <c r="N577" s="25"/>
      <c r="O577" s="25"/>
      <c r="P577" s="35" t="s">
        <v>2496</v>
      </c>
      <c r="AS577" s="570"/>
      <c r="AT577" s="391"/>
      <c r="AU577" s="222"/>
      <c r="AV577" s="564"/>
      <c r="AW577" s="60"/>
      <c r="AX577" s="60"/>
      <c r="AY577" s="60"/>
      <c r="AZ577" s="283"/>
      <c r="BA577" s="283"/>
      <c r="BB577" s="283"/>
      <c r="BC577" s="34"/>
      <c r="BD577" s="27"/>
      <c r="BF577" s="35"/>
      <c r="BG577" s="35"/>
      <c r="BH577" s="35"/>
    </row>
    <row r="578" spans="1:60" ht="15" x14ac:dyDescent="0.25">
      <c r="A578" s="570">
        <f t="shared" si="5"/>
        <v>572</v>
      </c>
      <c r="B578" s="571" t="s">
        <v>2874</v>
      </c>
      <c r="C578" s="574" t="s">
        <v>12458</v>
      </c>
      <c r="D578" s="843">
        <v>20927.34</v>
      </c>
      <c r="E578" s="844"/>
      <c r="F578" s="844"/>
      <c r="G578" s="25"/>
      <c r="H578" s="25"/>
      <c r="I578" s="25"/>
      <c r="J578" s="25"/>
      <c r="K578" s="25"/>
      <c r="L578" s="25"/>
      <c r="N578" s="25"/>
      <c r="O578" s="25"/>
      <c r="P578" s="35" t="s">
        <v>2496</v>
      </c>
      <c r="AS578" s="570"/>
      <c r="AT578" s="391"/>
      <c r="AU578" s="222"/>
      <c r="AV578" s="564"/>
      <c r="AW578" s="60"/>
      <c r="AX578" s="60"/>
      <c r="AY578" s="60"/>
      <c r="AZ578" s="283"/>
      <c r="BA578" s="283"/>
      <c r="BB578" s="283"/>
      <c r="BC578" s="34"/>
      <c r="BD578" s="27"/>
      <c r="BF578" s="35"/>
      <c r="BG578" s="35"/>
      <c r="BH578" s="35"/>
    </row>
    <row r="579" spans="1:60" ht="15" x14ac:dyDescent="0.25">
      <c r="A579" s="570">
        <f t="shared" si="5"/>
        <v>573</v>
      </c>
      <c r="B579" s="571" t="s">
        <v>2875</v>
      </c>
      <c r="C579" s="574" t="s">
        <v>12458</v>
      </c>
      <c r="D579" s="843">
        <v>41721.4</v>
      </c>
      <c r="E579" s="844"/>
      <c r="F579" s="844"/>
      <c r="G579" s="25"/>
      <c r="H579" s="25"/>
      <c r="I579" s="25"/>
      <c r="J579" s="25"/>
      <c r="K579" s="25"/>
      <c r="L579" s="25"/>
      <c r="N579" s="25"/>
      <c r="O579" s="25"/>
      <c r="P579" s="35" t="s">
        <v>2496</v>
      </c>
      <c r="AS579" s="570"/>
      <c r="AT579" s="391"/>
      <c r="AU579" s="222"/>
      <c r="AV579" s="564"/>
      <c r="AW579" s="60"/>
      <c r="AX579" s="60"/>
      <c r="AY579" s="60"/>
      <c r="AZ579" s="283"/>
      <c r="BA579" s="283"/>
      <c r="BB579" s="283"/>
      <c r="BC579" s="34"/>
      <c r="BD579" s="27"/>
      <c r="BF579" s="35"/>
      <c r="BG579" s="35"/>
      <c r="BH579" s="35"/>
    </row>
    <row r="580" spans="1:60" ht="15" x14ac:dyDescent="0.25">
      <c r="A580" s="570">
        <f t="shared" si="5"/>
        <v>574</v>
      </c>
      <c r="B580" s="571" t="s">
        <v>2876</v>
      </c>
      <c r="C580" s="574" t="s">
        <v>12458</v>
      </c>
      <c r="D580" s="843">
        <v>37677.78</v>
      </c>
      <c r="E580" s="844"/>
      <c r="F580" s="844"/>
      <c r="G580" s="25"/>
      <c r="H580" s="25"/>
      <c r="I580" s="25"/>
      <c r="J580" s="25"/>
      <c r="K580" s="25"/>
      <c r="L580" s="25"/>
      <c r="N580" s="25"/>
      <c r="O580" s="25"/>
      <c r="P580" s="35" t="s">
        <v>2496</v>
      </c>
      <c r="AS580" s="570"/>
      <c r="AT580" s="391"/>
      <c r="AU580" s="222"/>
      <c r="AV580" s="564"/>
      <c r="AW580" s="60"/>
      <c r="AX580" s="60"/>
      <c r="AY580" s="60"/>
      <c r="AZ580" s="283"/>
      <c r="BA580" s="283"/>
      <c r="BB580" s="283"/>
      <c r="BC580" s="34"/>
      <c r="BD580" s="27"/>
      <c r="BF580" s="35"/>
      <c r="BG580" s="35"/>
      <c r="BH580" s="35"/>
    </row>
    <row r="581" spans="1:60" ht="15" x14ac:dyDescent="0.25">
      <c r="A581" s="570">
        <f t="shared" si="5"/>
        <v>575</v>
      </c>
      <c r="B581" s="571" t="s">
        <v>2877</v>
      </c>
      <c r="C581" s="574" t="s">
        <v>12458</v>
      </c>
      <c r="D581" s="843">
        <v>29391.81</v>
      </c>
      <c r="E581" s="844"/>
      <c r="F581" s="844"/>
      <c r="G581" s="25"/>
      <c r="H581" s="25"/>
      <c r="I581" s="25"/>
      <c r="J581" s="25"/>
      <c r="K581" s="25"/>
      <c r="L581" s="25"/>
      <c r="N581" s="25"/>
      <c r="O581" s="25"/>
      <c r="P581" s="35" t="s">
        <v>2496</v>
      </c>
      <c r="AS581" s="570"/>
      <c r="AT581" s="391"/>
      <c r="AU581" s="222"/>
      <c r="AV581" s="564"/>
      <c r="AW581" s="60"/>
      <c r="AX581" s="60"/>
      <c r="AY581" s="60"/>
      <c r="AZ581" s="283"/>
      <c r="BA581" s="283"/>
      <c r="BB581" s="283"/>
      <c r="BC581" s="34"/>
      <c r="BD581" s="27"/>
      <c r="BF581" s="35"/>
      <c r="BG581" s="35"/>
      <c r="BH581" s="35"/>
    </row>
    <row r="582" spans="1:60" ht="15" x14ac:dyDescent="0.25">
      <c r="A582" s="570">
        <f t="shared" si="5"/>
        <v>576</v>
      </c>
      <c r="B582" s="571" t="s">
        <v>2878</v>
      </c>
      <c r="C582" s="574" t="s">
        <v>12458</v>
      </c>
      <c r="D582" s="843">
        <v>36747.199999999997</v>
      </c>
      <c r="E582" s="844"/>
      <c r="F582" s="844"/>
      <c r="G582" s="25"/>
      <c r="H582" s="25"/>
      <c r="I582" s="25"/>
      <c r="J582" s="25"/>
      <c r="K582" s="25"/>
      <c r="L582" s="25"/>
      <c r="N582" s="25"/>
      <c r="O582" s="25"/>
      <c r="P582" s="35" t="s">
        <v>2496</v>
      </c>
      <c r="AS582" s="570"/>
      <c r="AT582" s="391"/>
      <c r="AU582" s="222"/>
      <c r="AV582" s="564"/>
      <c r="AW582" s="60"/>
      <c r="AX582" s="60"/>
      <c r="AY582" s="60"/>
      <c r="AZ582" s="283"/>
      <c r="BA582" s="283"/>
      <c r="BB582" s="283"/>
      <c r="BC582" s="34"/>
      <c r="BD582" s="27"/>
      <c r="BF582" s="35"/>
      <c r="BG582" s="35"/>
      <c r="BH582" s="35"/>
    </row>
    <row r="583" spans="1:60" ht="15" x14ac:dyDescent="0.25">
      <c r="A583" s="570">
        <f t="shared" si="5"/>
        <v>577</v>
      </c>
      <c r="B583" s="571" t="s">
        <v>2879</v>
      </c>
      <c r="C583" s="574" t="s">
        <v>12458</v>
      </c>
      <c r="D583" s="843">
        <v>31312.47</v>
      </c>
      <c r="E583" s="844"/>
      <c r="F583" s="844"/>
      <c r="G583" s="25"/>
      <c r="H583" s="25"/>
      <c r="I583" s="25"/>
      <c r="J583" s="25"/>
      <c r="K583" s="25"/>
      <c r="L583" s="25"/>
      <c r="N583" s="25"/>
      <c r="O583" s="25"/>
      <c r="P583" s="35" t="s">
        <v>2496</v>
      </c>
      <c r="AS583" s="570"/>
      <c r="AT583" s="391"/>
      <c r="AU583" s="222"/>
      <c r="AV583" s="564"/>
      <c r="AW583" s="60"/>
      <c r="AX583" s="60"/>
      <c r="AY583" s="60"/>
      <c r="AZ583" s="283"/>
      <c r="BA583" s="283"/>
      <c r="BB583" s="283"/>
      <c r="BC583" s="34"/>
      <c r="BD583" s="27"/>
      <c r="BF583" s="35"/>
      <c r="BG583" s="35"/>
      <c r="BH583" s="35"/>
    </row>
    <row r="584" spans="1:60" ht="15" x14ac:dyDescent="0.25">
      <c r="A584" s="570">
        <f t="shared" si="5"/>
        <v>578</v>
      </c>
      <c r="B584" s="571" t="s">
        <v>2880</v>
      </c>
      <c r="C584" s="574" t="s">
        <v>12458</v>
      </c>
      <c r="D584" s="843">
        <v>27402.13</v>
      </c>
      <c r="E584" s="844"/>
      <c r="F584" s="844"/>
      <c r="G584" s="25"/>
      <c r="H584" s="25"/>
      <c r="I584" s="25"/>
      <c r="J584" s="25"/>
      <c r="K584" s="25"/>
      <c r="L584" s="25"/>
      <c r="N584" s="25"/>
      <c r="O584" s="25"/>
      <c r="P584" s="35" t="s">
        <v>2496</v>
      </c>
      <c r="AS584" s="570"/>
      <c r="AT584" s="391"/>
      <c r="AU584" s="222"/>
      <c r="AV584" s="564"/>
      <c r="AW584" s="60"/>
      <c r="AX584" s="60"/>
      <c r="AY584" s="60"/>
      <c r="AZ584" s="283"/>
      <c r="BA584" s="283"/>
      <c r="BB584" s="283"/>
      <c r="BC584" s="34"/>
      <c r="BD584" s="27"/>
      <c r="BF584" s="35"/>
      <c r="BG584" s="35"/>
      <c r="BH584" s="35"/>
    </row>
    <row r="585" spans="1:60" ht="15" x14ac:dyDescent="0.25">
      <c r="A585" s="570">
        <f t="shared" si="5"/>
        <v>579</v>
      </c>
      <c r="B585" s="571" t="s">
        <v>2881</v>
      </c>
      <c r="C585" s="574" t="s">
        <v>12458</v>
      </c>
      <c r="D585" s="843">
        <v>35700</v>
      </c>
      <c r="E585" s="844"/>
      <c r="F585" s="844"/>
      <c r="G585" s="25"/>
      <c r="H585" s="25"/>
      <c r="I585" s="25"/>
      <c r="J585" s="25"/>
      <c r="K585" s="25"/>
      <c r="L585" s="25"/>
      <c r="N585" s="25"/>
      <c r="O585" s="25"/>
      <c r="P585" s="35" t="s">
        <v>2496</v>
      </c>
      <c r="AS585" s="570"/>
      <c r="AT585" s="391"/>
      <c r="AU585" s="222"/>
      <c r="AV585" s="564"/>
      <c r="AW585" s="60"/>
      <c r="AX585" s="60"/>
      <c r="AY585" s="60"/>
      <c r="AZ585" s="283"/>
      <c r="BA585" s="283"/>
      <c r="BB585" s="283"/>
      <c r="BC585" s="34"/>
      <c r="BD585" s="27"/>
      <c r="BF585" s="35"/>
      <c r="BG585" s="35"/>
      <c r="BH585" s="35"/>
    </row>
    <row r="586" spans="1:60" ht="15" x14ac:dyDescent="0.25">
      <c r="A586" s="570">
        <f t="shared" si="5"/>
        <v>580</v>
      </c>
      <c r="B586" s="571" t="s">
        <v>2882</v>
      </c>
      <c r="C586" s="574" t="s">
        <v>12458</v>
      </c>
      <c r="D586" s="843">
        <v>72493.61</v>
      </c>
      <c r="E586" s="844"/>
      <c r="F586" s="844"/>
      <c r="G586" s="25"/>
      <c r="H586" s="25"/>
      <c r="I586" s="25"/>
      <c r="J586" s="25"/>
      <c r="K586" s="25"/>
      <c r="L586" s="25"/>
      <c r="N586" s="25"/>
      <c r="O586" s="25"/>
      <c r="P586" s="35" t="s">
        <v>2496</v>
      </c>
      <c r="AS586" s="570"/>
      <c r="AT586" s="391"/>
      <c r="AU586" s="222"/>
      <c r="AV586" s="564"/>
      <c r="AW586" s="60"/>
      <c r="AX586" s="60"/>
      <c r="AY586" s="60"/>
      <c r="AZ586" s="283"/>
      <c r="BA586" s="283"/>
      <c r="BB586" s="283"/>
      <c r="BC586" s="34"/>
      <c r="BD586" s="27"/>
      <c r="BF586" s="35"/>
      <c r="BG586" s="35"/>
      <c r="BH586" s="35"/>
    </row>
    <row r="587" spans="1:60" ht="15" x14ac:dyDescent="0.25">
      <c r="A587" s="570">
        <f t="shared" si="5"/>
        <v>581</v>
      </c>
      <c r="B587" s="571" t="s">
        <v>2883</v>
      </c>
      <c r="C587" s="574" t="s">
        <v>12458</v>
      </c>
      <c r="D587" s="843">
        <v>20456.099999999999</v>
      </c>
      <c r="E587" s="844"/>
      <c r="F587" s="844"/>
      <c r="G587" s="25"/>
      <c r="H587" s="25"/>
      <c r="I587" s="25"/>
      <c r="J587" s="25"/>
      <c r="K587" s="25"/>
      <c r="L587" s="25"/>
      <c r="N587" s="25"/>
      <c r="O587" s="25"/>
      <c r="P587" s="35" t="s">
        <v>2496</v>
      </c>
      <c r="AS587" s="570"/>
      <c r="AT587" s="391"/>
      <c r="AU587" s="222"/>
      <c r="AV587" s="564"/>
      <c r="AW587" s="60"/>
      <c r="AX587" s="60"/>
      <c r="AY587" s="60"/>
      <c r="AZ587" s="283"/>
      <c r="BA587" s="283"/>
      <c r="BB587" s="283"/>
      <c r="BC587" s="34"/>
      <c r="BD587" s="27"/>
      <c r="BF587" s="35"/>
      <c r="BG587" s="35"/>
      <c r="BH587" s="35"/>
    </row>
    <row r="588" spans="1:60" ht="15" x14ac:dyDescent="0.25">
      <c r="A588" s="570">
        <f t="shared" si="5"/>
        <v>582</v>
      </c>
      <c r="B588" s="571" t="s">
        <v>2884</v>
      </c>
      <c r="C588" s="574" t="s">
        <v>12458</v>
      </c>
      <c r="D588" s="843">
        <v>6342.7</v>
      </c>
      <c r="E588" s="844"/>
      <c r="F588" s="844"/>
      <c r="G588" s="25"/>
      <c r="H588" s="25"/>
      <c r="I588" s="25"/>
      <c r="J588" s="25"/>
      <c r="K588" s="25"/>
      <c r="L588" s="25"/>
      <c r="N588" s="25"/>
      <c r="O588" s="25"/>
      <c r="P588" s="35" t="s">
        <v>2496</v>
      </c>
      <c r="AS588" s="570"/>
      <c r="AT588" s="391"/>
      <c r="AU588" s="222"/>
      <c r="AV588" s="564"/>
      <c r="AW588" s="60"/>
      <c r="AX588" s="60"/>
      <c r="AY588" s="60"/>
      <c r="AZ588" s="283"/>
      <c r="BA588" s="283"/>
      <c r="BB588" s="283"/>
      <c r="BC588" s="34"/>
      <c r="BD588" s="27"/>
      <c r="BF588" s="35"/>
      <c r="BG588" s="35"/>
      <c r="BH588" s="35"/>
    </row>
    <row r="589" spans="1:60" ht="15" x14ac:dyDescent="0.25">
      <c r="A589" s="570">
        <f t="shared" si="5"/>
        <v>583</v>
      </c>
      <c r="B589" s="571" t="s">
        <v>2885</v>
      </c>
      <c r="C589" s="574" t="s">
        <v>12458</v>
      </c>
      <c r="D589" s="843">
        <v>28053.06</v>
      </c>
      <c r="E589" s="844"/>
      <c r="F589" s="844"/>
      <c r="G589" s="25"/>
      <c r="H589" s="25"/>
      <c r="I589" s="25"/>
      <c r="J589" s="25"/>
      <c r="K589" s="25"/>
      <c r="L589" s="25"/>
      <c r="N589" s="25"/>
      <c r="O589" s="25"/>
      <c r="P589" s="35" t="s">
        <v>2496</v>
      </c>
      <c r="AS589" s="570"/>
      <c r="AT589" s="391"/>
      <c r="AU589" s="222"/>
      <c r="AV589" s="564"/>
      <c r="AW589" s="60"/>
      <c r="AX589" s="60"/>
      <c r="AY589" s="60"/>
      <c r="AZ589" s="283"/>
      <c r="BA589" s="283"/>
      <c r="BB589" s="283"/>
      <c r="BC589" s="34"/>
      <c r="BD589" s="27"/>
      <c r="BF589" s="35"/>
      <c r="BG589" s="35"/>
      <c r="BH589" s="35"/>
    </row>
    <row r="590" spans="1:60" ht="15" x14ac:dyDescent="0.25">
      <c r="A590" s="570">
        <f t="shared" si="5"/>
        <v>584</v>
      </c>
      <c r="B590" s="571" t="s">
        <v>2886</v>
      </c>
      <c r="C590" s="574" t="s">
        <v>12458</v>
      </c>
      <c r="D590" s="843">
        <v>73926.37</v>
      </c>
      <c r="E590" s="844"/>
      <c r="F590" s="844"/>
      <c r="G590" s="25"/>
      <c r="H590" s="25"/>
      <c r="I590" s="25"/>
      <c r="J590" s="25"/>
      <c r="K590" s="25"/>
      <c r="L590" s="25"/>
      <c r="N590" s="25"/>
      <c r="O590" s="25"/>
      <c r="P590" s="35" t="s">
        <v>2496</v>
      </c>
      <c r="AS590" s="570"/>
      <c r="AT590" s="391"/>
      <c r="AU590" s="222"/>
      <c r="AV590" s="564"/>
      <c r="AW590" s="60"/>
      <c r="AX590" s="60"/>
      <c r="AY590" s="60"/>
      <c r="AZ590" s="283"/>
      <c r="BA590" s="283"/>
      <c r="BB590" s="283"/>
      <c r="BC590" s="34"/>
      <c r="BD590" s="27"/>
      <c r="BF590" s="35"/>
      <c r="BG590" s="35"/>
      <c r="BH590" s="35"/>
    </row>
    <row r="591" spans="1:60" ht="15" x14ac:dyDescent="0.25">
      <c r="A591" s="570">
        <f t="shared" si="5"/>
        <v>585</v>
      </c>
      <c r="B591" s="571" t="s">
        <v>2887</v>
      </c>
      <c r="C591" s="574" t="s">
        <v>12458</v>
      </c>
      <c r="D591" s="843">
        <v>42136.71</v>
      </c>
      <c r="E591" s="844"/>
      <c r="F591" s="844"/>
      <c r="G591" s="25"/>
      <c r="H591" s="25"/>
      <c r="I591" s="25"/>
      <c r="J591" s="25"/>
      <c r="K591" s="25"/>
      <c r="L591" s="25"/>
      <c r="N591" s="25"/>
      <c r="O591" s="25"/>
      <c r="P591" s="35" t="s">
        <v>2496</v>
      </c>
      <c r="AS591" s="570"/>
      <c r="AT591" s="391"/>
      <c r="AU591" s="222"/>
      <c r="AV591" s="564"/>
      <c r="AW591" s="60"/>
      <c r="AX591" s="60"/>
      <c r="AY591" s="60"/>
      <c r="AZ591" s="283"/>
      <c r="BA591" s="283"/>
      <c r="BB591" s="283"/>
      <c r="BC591" s="34"/>
      <c r="BD591" s="27"/>
      <c r="BF591" s="35"/>
      <c r="BG591" s="35"/>
      <c r="BH591" s="35"/>
    </row>
    <row r="592" spans="1:60" ht="15" x14ac:dyDescent="0.25">
      <c r="A592" s="570">
        <f t="shared" si="5"/>
        <v>586</v>
      </c>
      <c r="B592" s="571" t="s">
        <v>2888</v>
      </c>
      <c r="C592" s="574" t="s">
        <v>12458</v>
      </c>
      <c r="D592" s="843">
        <v>48596.03</v>
      </c>
      <c r="E592" s="844"/>
      <c r="F592" s="844"/>
      <c r="G592" s="25"/>
      <c r="H592" s="25"/>
      <c r="I592" s="25"/>
      <c r="J592" s="25"/>
      <c r="K592" s="25"/>
      <c r="L592" s="25"/>
      <c r="N592" s="25"/>
      <c r="O592" s="25"/>
      <c r="P592" s="35" t="s">
        <v>2496</v>
      </c>
      <c r="AS592" s="570"/>
      <c r="AT592" s="391"/>
      <c r="AU592" s="222"/>
      <c r="AV592" s="564"/>
      <c r="AW592" s="60"/>
      <c r="AX592" s="60"/>
      <c r="AY592" s="60"/>
      <c r="AZ592" s="283"/>
      <c r="BA592" s="283"/>
      <c r="BB592" s="283"/>
      <c r="BC592" s="34"/>
      <c r="BD592" s="27"/>
      <c r="BF592" s="35"/>
      <c r="BG592" s="35"/>
      <c r="BH592" s="35"/>
    </row>
    <row r="593" spans="1:60" ht="15" x14ac:dyDescent="0.25">
      <c r="A593" s="570">
        <f t="shared" si="5"/>
        <v>587</v>
      </c>
      <c r="B593" s="571" t="s">
        <v>2889</v>
      </c>
      <c r="C593" s="574" t="s">
        <v>12458</v>
      </c>
      <c r="D593" s="843">
        <v>10688.58</v>
      </c>
      <c r="E593" s="844"/>
      <c r="F593" s="844"/>
      <c r="G593" s="25"/>
      <c r="H593" s="25"/>
      <c r="I593" s="25"/>
      <c r="J593" s="25"/>
      <c r="K593" s="25"/>
      <c r="L593" s="25"/>
      <c r="N593" s="25"/>
      <c r="O593" s="25"/>
      <c r="P593" s="35" t="s">
        <v>2496</v>
      </c>
      <c r="AS593" s="570"/>
      <c r="AT593" s="391"/>
      <c r="AU593" s="222"/>
      <c r="AV593" s="564"/>
      <c r="AW593" s="60"/>
      <c r="AX593" s="60"/>
      <c r="AY593" s="60"/>
      <c r="AZ593" s="283"/>
      <c r="BA593" s="283"/>
      <c r="BB593" s="283"/>
      <c r="BC593" s="34"/>
      <c r="BD593" s="27"/>
      <c r="BF593" s="35"/>
      <c r="BG593" s="35"/>
      <c r="BH593" s="35"/>
    </row>
    <row r="594" spans="1:60" ht="15" x14ac:dyDescent="0.25">
      <c r="A594" s="570">
        <f t="shared" si="5"/>
        <v>588</v>
      </c>
      <c r="B594" s="571" t="s">
        <v>2890</v>
      </c>
      <c r="C594" s="574" t="s">
        <v>12458</v>
      </c>
      <c r="D594" s="843">
        <v>17199.07</v>
      </c>
      <c r="E594" s="844"/>
      <c r="F594" s="844"/>
      <c r="G594" s="25"/>
      <c r="H594" s="25"/>
      <c r="I594" s="25"/>
      <c r="J594" s="25"/>
      <c r="K594" s="25"/>
      <c r="L594" s="25"/>
      <c r="N594" s="25"/>
      <c r="O594" s="25"/>
      <c r="P594" s="35" t="s">
        <v>2496</v>
      </c>
      <c r="AS594" s="570"/>
      <c r="AT594" s="391"/>
      <c r="AU594" s="222"/>
      <c r="AV594" s="564"/>
      <c r="AW594" s="60"/>
      <c r="AX594" s="60"/>
      <c r="AY594" s="60"/>
      <c r="AZ594" s="283"/>
      <c r="BA594" s="283"/>
      <c r="BB594" s="283"/>
      <c r="BC594" s="34"/>
      <c r="BD594" s="27"/>
      <c r="BF594" s="35"/>
      <c r="BG594" s="35"/>
      <c r="BH594" s="35"/>
    </row>
    <row r="595" spans="1:60" ht="15" x14ac:dyDescent="0.25">
      <c r="A595" s="570">
        <f t="shared" si="5"/>
        <v>589</v>
      </c>
      <c r="B595" s="571" t="s">
        <v>2891</v>
      </c>
      <c r="C595" s="574" t="s">
        <v>12458</v>
      </c>
      <c r="D595" s="843">
        <v>23562</v>
      </c>
      <c r="E595" s="844"/>
      <c r="F595" s="844"/>
      <c r="G595" s="25"/>
      <c r="H595" s="25"/>
      <c r="I595" s="25"/>
      <c r="J595" s="25"/>
      <c r="K595" s="25"/>
      <c r="L595" s="25"/>
      <c r="N595" s="25"/>
      <c r="O595" s="25"/>
      <c r="P595" s="35" t="s">
        <v>2496</v>
      </c>
      <c r="AS595" s="570"/>
      <c r="AT595" s="391"/>
      <c r="AU595" s="222"/>
      <c r="AV595" s="564"/>
      <c r="AW595" s="60"/>
      <c r="AX595" s="60"/>
      <c r="AY595" s="60"/>
      <c r="AZ595" s="283"/>
      <c r="BA595" s="283"/>
      <c r="BB595" s="283"/>
      <c r="BC595" s="34"/>
      <c r="BD595" s="27"/>
      <c r="BF595" s="35"/>
      <c r="BG595" s="35"/>
      <c r="BH595" s="35"/>
    </row>
    <row r="596" spans="1:60" ht="15" x14ac:dyDescent="0.25">
      <c r="A596" s="570">
        <f t="shared" si="5"/>
        <v>590</v>
      </c>
      <c r="B596" s="571" t="s">
        <v>2892</v>
      </c>
      <c r="C596" s="574" t="s">
        <v>12458</v>
      </c>
      <c r="D596" s="843">
        <v>32839.24</v>
      </c>
      <c r="E596" s="844"/>
      <c r="F596" s="844"/>
      <c r="G596" s="25"/>
      <c r="H596" s="25"/>
      <c r="I596" s="25"/>
      <c r="J596" s="25"/>
      <c r="K596" s="25"/>
      <c r="L596" s="25"/>
      <c r="N596" s="25"/>
      <c r="O596" s="25"/>
      <c r="P596" s="35" t="s">
        <v>2496</v>
      </c>
      <c r="AS596" s="570"/>
      <c r="AT596" s="391"/>
      <c r="AU596" s="222"/>
      <c r="AV596" s="564"/>
      <c r="AW596" s="60"/>
      <c r="AX596" s="60"/>
      <c r="AY596" s="60"/>
      <c r="AZ596" s="283"/>
      <c r="BA596" s="283"/>
      <c r="BB596" s="283"/>
      <c r="BC596" s="34"/>
      <c r="BD596" s="27"/>
      <c r="BF596" s="35"/>
      <c r="BG596" s="35"/>
      <c r="BH596" s="35"/>
    </row>
    <row r="597" spans="1:60" ht="15" x14ac:dyDescent="0.25">
      <c r="A597" s="570">
        <f t="shared" si="5"/>
        <v>591</v>
      </c>
      <c r="B597" s="571" t="s">
        <v>2893</v>
      </c>
      <c r="C597" s="574" t="s">
        <v>12458</v>
      </c>
      <c r="D597" s="843">
        <v>4042826.27</v>
      </c>
      <c r="E597" s="844"/>
      <c r="F597" s="844"/>
      <c r="G597" s="25"/>
      <c r="H597" s="25"/>
      <c r="I597" s="25"/>
      <c r="J597" s="25"/>
      <c r="K597" s="25"/>
      <c r="L597" s="25"/>
      <c r="N597" s="25"/>
      <c r="O597" s="25"/>
      <c r="P597" s="35" t="s">
        <v>2496</v>
      </c>
      <c r="AS597" s="570"/>
      <c r="AT597" s="391"/>
      <c r="AU597" s="222"/>
      <c r="AV597" s="564"/>
      <c r="AW597" s="60"/>
      <c r="AX597" s="60"/>
      <c r="AY597" s="60"/>
      <c r="AZ597" s="283"/>
      <c r="BA597" s="283"/>
      <c r="BB597" s="283"/>
      <c r="BC597" s="34"/>
      <c r="BD597" s="27"/>
      <c r="BF597" s="35"/>
      <c r="BG597" s="35"/>
      <c r="BH597" s="35"/>
    </row>
    <row r="598" spans="1:60" ht="15" x14ac:dyDescent="0.25">
      <c r="A598" s="570">
        <f t="shared" si="5"/>
        <v>592</v>
      </c>
      <c r="B598" s="571" t="s">
        <v>2894</v>
      </c>
      <c r="C598" s="574" t="s">
        <v>12458</v>
      </c>
      <c r="D598" s="843">
        <v>16065</v>
      </c>
      <c r="E598" s="844"/>
      <c r="F598" s="844"/>
      <c r="G598" s="25"/>
      <c r="H598" s="25"/>
      <c r="I598" s="25"/>
      <c r="J598" s="25"/>
      <c r="K598" s="25"/>
      <c r="L598" s="25"/>
      <c r="N598" s="25"/>
      <c r="O598" s="25"/>
      <c r="P598" s="35" t="s">
        <v>2496</v>
      </c>
      <c r="AS598" s="570"/>
      <c r="AT598" s="391"/>
      <c r="AU598" s="222"/>
      <c r="AV598" s="564"/>
      <c r="AW598" s="60"/>
      <c r="AX598" s="60"/>
      <c r="AY598" s="60"/>
      <c r="AZ598" s="283"/>
      <c r="BA598" s="283"/>
      <c r="BB598" s="283"/>
      <c r="BC598" s="34"/>
      <c r="BD598" s="27"/>
      <c r="BF598" s="35"/>
      <c r="BG598" s="35"/>
      <c r="BH598" s="35"/>
    </row>
    <row r="599" spans="1:60" ht="15" x14ac:dyDescent="0.25">
      <c r="A599" s="570">
        <f t="shared" si="5"/>
        <v>593</v>
      </c>
      <c r="B599" s="571" t="s">
        <v>2895</v>
      </c>
      <c r="C599" s="574" t="s">
        <v>12458</v>
      </c>
      <c r="D599" s="843">
        <v>563598</v>
      </c>
      <c r="E599" s="844"/>
      <c r="F599" s="844"/>
      <c r="G599" s="25"/>
      <c r="H599" s="25"/>
      <c r="I599" s="25"/>
      <c r="J599" s="25"/>
      <c r="K599" s="25"/>
      <c r="L599" s="25"/>
      <c r="N599" s="25"/>
      <c r="O599" s="25"/>
      <c r="P599" s="35" t="s">
        <v>2496</v>
      </c>
      <c r="AS599" s="570"/>
      <c r="AT599" s="391"/>
      <c r="AU599" s="222"/>
      <c r="AV599" s="564"/>
      <c r="AW599" s="60"/>
      <c r="AX599" s="60"/>
      <c r="AY599" s="60"/>
      <c r="AZ599" s="283"/>
      <c r="BA599" s="283"/>
      <c r="BB599" s="283"/>
      <c r="BC599" s="34"/>
      <c r="BD599" s="27"/>
      <c r="BF599" s="35"/>
      <c r="BG599" s="35"/>
      <c r="BH599" s="35"/>
    </row>
    <row r="600" spans="1:60" ht="15" x14ac:dyDescent="0.25">
      <c r="A600" s="570">
        <f t="shared" si="5"/>
        <v>594</v>
      </c>
      <c r="B600" s="571" t="s">
        <v>2896</v>
      </c>
      <c r="C600" s="574" t="s">
        <v>12458</v>
      </c>
      <c r="D600" s="843">
        <v>97166</v>
      </c>
      <c r="E600" s="844"/>
      <c r="F600" s="844"/>
      <c r="G600" s="25"/>
      <c r="H600" s="25"/>
      <c r="I600" s="25"/>
      <c r="J600" s="25"/>
      <c r="K600" s="25"/>
      <c r="L600" s="25"/>
      <c r="N600" s="25"/>
      <c r="O600" s="25"/>
      <c r="P600" s="35" t="s">
        <v>2496</v>
      </c>
      <c r="AS600" s="570"/>
      <c r="AT600" s="391"/>
      <c r="AU600" s="222"/>
      <c r="AV600" s="564"/>
      <c r="AW600" s="60"/>
      <c r="AX600" s="60"/>
      <c r="AY600" s="60"/>
      <c r="AZ600" s="283"/>
      <c r="BA600" s="283"/>
      <c r="BB600" s="283"/>
      <c r="BC600" s="34"/>
      <c r="BD600" s="27"/>
      <c r="BF600" s="35"/>
      <c r="BG600" s="35"/>
      <c r="BH600" s="35"/>
    </row>
    <row r="601" spans="1:60" ht="15" x14ac:dyDescent="0.25">
      <c r="A601" s="570">
        <f t="shared" si="5"/>
        <v>595</v>
      </c>
      <c r="B601" s="571" t="s">
        <v>2897</v>
      </c>
      <c r="C601" s="574" t="s">
        <v>12458</v>
      </c>
      <c r="D601" s="843">
        <v>283400</v>
      </c>
      <c r="E601" s="844"/>
      <c r="F601" s="844"/>
      <c r="G601" s="25"/>
      <c r="H601" s="25"/>
      <c r="I601" s="25"/>
      <c r="J601" s="25"/>
      <c r="K601" s="25"/>
      <c r="L601" s="25"/>
      <c r="N601" s="25"/>
      <c r="O601" s="25"/>
      <c r="P601" s="35" t="s">
        <v>2496</v>
      </c>
      <c r="AS601" s="570"/>
      <c r="AT601" s="391"/>
      <c r="AU601" s="222"/>
      <c r="AV601" s="564"/>
      <c r="AW601" s="60"/>
      <c r="AX601" s="60"/>
      <c r="AY601" s="60"/>
      <c r="AZ601" s="283"/>
      <c r="BA601" s="283"/>
      <c r="BB601" s="283"/>
      <c r="BC601" s="34"/>
      <c r="BD601" s="27"/>
      <c r="BF601" s="35"/>
      <c r="BG601" s="35"/>
      <c r="BH601" s="35"/>
    </row>
    <row r="602" spans="1:60" ht="15" x14ac:dyDescent="0.25">
      <c r="A602" s="570">
        <f t="shared" si="5"/>
        <v>596</v>
      </c>
      <c r="B602" s="571" t="s">
        <v>2898</v>
      </c>
      <c r="C602" s="574" t="s">
        <v>12458</v>
      </c>
      <c r="D602" s="843">
        <v>54898.27</v>
      </c>
      <c r="E602" s="844"/>
      <c r="F602" s="844"/>
      <c r="G602" s="25"/>
      <c r="H602" s="25"/>
      <c r="I602" s="25"/>
      <c r="J602" s="25"/>
      <c r="K602" s="25"/>
      <c r="L602" s="25"/>
      <c r="N602" s="25"/>
      <c r="O602" s="25"/>
      <c r="P602" s="35" t="s">
        <v>2496</v>
      </c>
      <c r="AS602" s="570"/>
      <c r="AT602" s="391"/>
      <c r="AU602" s="222"/>
      <c r="AV602" s="564"/>
      <c r="AW602" s="60"/>
      <c r="AX602" s="60"/>
      <c r="AY602" s="60"/>
      <c r="AZ602" s="283"/>
      <c r="BA602" s="283"/>
      <c r="BB602" s="283"/>
      <c r="BC602" s="34"/>
      <c r="BD602" s="27"/>
      <c r="BF602" s="35"/>
      <c r="BG602" s="35"/>
      <c r="BH602" s="35"/>
    </row>
    <row r="603" spans="1:60" ht="15" x14ac:dyDescent="0.25">
      <c r="A603" s="570">
        <f t="shared" si="5"/>
        <v>597</v>
      </c>
      <c r="B603" s="571" t="s">
        <v>2899</v>
      </c>
      <c r="C603" s="574" t="s">
        <v>12458</v>
      </c>
      <c r="D603" s="843">
        <v>58072</v>
      </c>
      <c r="E603" s="844"/>
      <c r="F603" s="844"/>
      <c r="G603" s="25"/>
      <c r="H603" s="25"/>
      <c r="I603" s="25"/>
      <c r="J603" s="25"/>
      <c r="K603" s="25"/>
      <c r="L603" s="25"/>
      <c r="N603" s="25"/>
      <c r="O603" s="25"/>
      <c r="P603" s="35" t="s">
        <v>2496</v>
      </c>
      <c r="AS603" s="570"/>
      <c r="AT603" s="391"/>
      <c r="AU603" s="222"/>
      <c r="AV603" s="564"/>
      <c r="AW603" s="60"/>
      <c r="AX603" s="60"/>
      <c r="AY603" s="60"/>
      <c r="AZ603" s="283"/>
      <c r="BA603" s="283"/>
      <c r="BB603" s="283"/>
      <c r="BC603" s="34"/>
      <c r="BD603" s="27"/>
      <c r="BF603" s="35"/>
      <c r="BG603" s="35"/>
      <c r="BH603" s="35"/>
    </row>
    <row r="604" spans="1:60" ht="15" x14ac:dyDescent="0.25">
      <c r="A604" s="570">
        <f t="shared" si="5"/>
        <v>598</v>
      </c>
      <c r="B604" s="571" t="s">
        <v>2900</v>
      </c>
      <c r="C604" s="574" t="s">
        <v>12458</v>
      </c>
      <c r="D604" s="843">
        <v>64736</v>
      </c>
      <c r="E604" s="844"/>
      <c r="F604" s="844"/>
      <c r="G604" s="25"/>
      <c r="H604" s="25"/>
      <c r="I604" s="25"/>
      <c r="J604" s="25"/>
      <c r="K604" s="25"/>
      <c r="L604" s="25"/>
      <c r="N604" s="25"/>
      <c r="O604" s="25"/>
      <c r="P604" s="35" t="s">
        <v>2496</v>
      </c>
      <c r="AS604" s="570"/>
      <c r="AT604" s="391"/>
      <c r="AU604" s="222"/>
      <c r="AV604" s="564"/>
      <c r="AW604" s="60"/>
      <c r="AX604" s="60"/>
      <c r="AY604" s="60"/>
      <c r="AZ604" s="283"/>
      <c r="BA604" s="283"/>
      <c r="BB604" s="283"/>
      <c r="BC604" s="34"/>
      <c r="BD604" s="27"/>
      <c r="BF604" s="35"/>
      <c r="BG604" s="35"/>
      <c r="BH604" s="35"/>
    </row>
    <row r="605" spans="1:60" ht="15" x14ac:dyDescent="0.25">
      <c r="A605" s="570">
        <f t="shared" si="5"/>
        <v>599</v>
      </c>
      <c r="B605" s="571" t="s">
        <v>2901</v>
      </c>
      <c r="C605" s="574" t="s">
        <v>12458</v>
      </c>
      <c r="D605" s="843">
        <v>65057.3</v>
      </c>
      <c r="E605" s="844"/>
      <c r="F605" s="844"/>
      <c r="G605" s="25"/>
      <c r="H605" s="25"/>
      <c r="I605" s="25"/>
      <c r="J605" s="25"/>
      <c r="K605" s="25"/>
      <c r="L605" s="25"/>
      <c r="N605" s="25"/>
      <c r="O605" s="25"/>
      <c r="P605" s="35" t="s">
        <v>2496</v>
      </c>
      <c r="AS605" s="570"/>
      <c r="AT605" s="391"/>
      <c r="AU605" s="222"/>
      <c r="AV605" s="564"/>
      <c r="AW605" s="60"/>
      <c r="AX605" s="60"/>
      <c r="AY605" s="60"/>
      <c r="AZ605" s="283"/>
      <c r="BA605" s="283"/>
      <c r="BB605" s="283"/>
      <c r="BC605" s="34"/>
      <c r="BD605" s="27"/>
      <c r="BF605" s="35"/>
      <c r="BG605" s="35"/>
      <c r="BH605" s="35"/>
    </row>
    <row r="606" spans="1:60" ht="15" x14ac:dyDescent="0.25">
      <c r="A606" s="570">
        <f t="shared" si="5"/>
        <v>600</v>
      </c>
      <c r="B606" s="571" t="s">
        <v>2902</v>
      </c>
      <c r="C606" s="574" t="s">
        <v>12458</v>
      </c>
      <c r="D606" s="843">
        <v>59922.45</v>
      </c>
      <c r="E606" s="844"/>
      <c r="F606" s="844"/>
      <c r="G606" s="25"/>
      <c r="H606" s="25"/>
      <c r="I606" s="25"/>
      <c r="J606" s="25"/>
      <c r="K606" s="25"/>
      <c r="L606" s="25"/>
      <c r="N606" s="25"/>
      <c r="O606" s="25"/>
      <c r="P606" s="35" t="s">
        <v>2496</v>
      </c>
      <c r="AS606" s="570"/>
      <c r="AT606" s="391"/>
      <c r="AU606" s="222"/>
      <c r="AV606" s="564"/>
      <c r="AW606" s="60"/>
      <c r="AX606" s="60"/>
      <c r="AY606" s="60"/>
      <c r="AZ606" s="283"/>
      <c r="BA606" s="283"/>
      <c r="BB606" s="283"/>
      <c r="BC606" s="34"/>
      <c r="BD606" s="27"/>
      <c r="BF606" s="35"/>
      <c r="BG606" s="35"/>
      <c r="BH606" s="35"/>
    </row>
    <row r="607" spans="1:60" ht="15" x14ac:dyDescent="0.25">
      <c r="A607" s="570">
        <f t="shared" si="5"/>
        <v>601</v>
      </c>
      <c r="B607" s="571" t="s">
        <v>2903</v>
      </c>
      <c r="C607" s="574" t="s">
        <v>12458</v>
      </c>
      <c r="D607" s="843">
        <v>74803.399999999994</v>
      </c>
      <c r="E607" s="844"/>
      <c r="F607" s="844"/>
      <c r="G607" s="25"/>
      <c r="H607" s="25"/>
      <c r="I607" s="25"/>
      <c r="J607" s="25"/>
      <c r="K607" s="25"/>
      <c r="L607" s="25"/>
      <c r="N607" s="25"/>
      <c r="O607" s="25"/>
      <c r="P607" s="35" t="s">
        <v>2496</v>
      </c>
      <c r="AS607" s="570"/>
      <c r="AT607" s="391"/>
      <c r="AU607" s="222"/>
      <c r="AV607" s="564"/>
      <c r="AW607" s="60"/>
      <c r="AX607" s="60"/>
      <c r="AY607" s="60"/>
      <c r="AZ607" s="283"/>
      <c r="BA607" s="283"/>
      <c r="BB607" s="283"/>
      <c r="BC607" s="34"/>
      <c r="BD607" s="27"/>
      <c r="BF607" s="35"/>
      <c r="BG607" s="35"/>
      <c r="BH607" s="35"/>
    </row>
    <row r="608" spans="1:60" ht="15" x14ac:dyDescent="0.25">
      <c r="A608" s="570">
        <f t="shared" si="5"/>
        <v>602</v>
      </c>
      <c r="B608" s="571" t="s">
        <v>2904</v>
      </c>
      <c r="C608" s="574" t="s">
        <v>12458</v>
      </c>
      <c r="D608" s="843">
        <v>76401.570000000007</v>
      </c>
      <c r="E608" s="844"/>
      <c r="F608" s="844"/>
      <c r="G608" s="25"/>
      <c r="H608" s="25"/>
      <c r="I608" s="25"/>
      <c r="J608" s="25"/>
      <c r="K608" s="25"/>
      <c r="L608" s="25"/>
      <c r="N608" s="25"/>
      <c r="O608" s="25"/>
      <c r="P608" s="35" t="s">
        <v>2496</v>
      </c>
      <c r="AS608" s="570"/>
      <c r="AT608" s="391"/>
      <c r="AU608" s="222"/>
      <c r="AV608" s="564"/>
      <c r="AW608" s="60"/>
      <c r="AX608" s="60"/>
      <c r="AY608" s="60"/>
      <c r="AZ608" s="283"/>
      <c r="BA608" s="283"/>
      <c r="BB608" s="283"/>
      <c r="BC608" s="34"/>
      <c r="BD608" s="27"/>
      <c r="BF608" s="35"/>
      <c r="BG608" s="35"/>
      <c r="BH608" s="35"/>
    </row>
    <row r="609" spans="1:60" ht="15" x14ac:dyDescent="0.25">
      <c r="A609" s="570">
        <f t="shared" si="5"/>
        <v>603</v>
      </c>
      <c r="B609" s="571" t="s">
        <v>2905</v>
      </c>
      <c r="C609" s="574" t="s">
        <v>12458</v>
      </c>
      <c r="D609" s="843">
        <v>83716.5</v>
      </c>
      <c r="E609" s="844"/>
      <c r="F609" s="844"/>
      <c r="G609" s="25"/>
      <c r="H609" s="25"/>
      <c r="I609" s="25"/>
      <c r="J609" s="25"/>
      <c r="K609" s="25"/>
      <c r="L609" s="25"/>
      <c r="N609" s="25"/>
      <c r="O609" s="25"/>
      <c r="P609" s="35" t="s">
        <v>2496</v>
      </c>
      <c r="AS609" s="570"/>
      <c r="AT609" s="391"/>
      <c r="AU609" s="222"/>
      <c r="AV609" s="564"/>
      <c r="AW609" s="60"/>
      <c r="AX609" s="60"/>
      <c r="AY609" s="60"/>
      <c r="AZ609" s="283"/>
      <c r="BA609" s="283"/>
      <c r="BB609" s="283"/>
      <c r="BC609" s="34"/>
      <c r="BD609" s="27"/>
      <c r="BF609" s="35"/>
      <c r="BG609" s="35"/>
      <c r="BH609" s="35"/>
    </row>
    <row r="610" spans="1:60" ht="15" x14ac:dyDescent="0.25">
      <c r="A610" s="570">
        <f t="shared" si="5"/>
        <v>604</v>
      </c>
      <c r="B610" s="571" t="s">
        <v>2906</v>
      </c>
      <c r="C610" s="574" t="s">
        <v>12458</v>
      </c>
      <c r="D610" s="843">
        <v>76477.73</v>
      </c>
      <c r="E610" s="844"/>
      <c r="F610" s="844"/>
      <c r="G610" s="25"/>
      <c r="H610" s="25"/>
      <c r="I610" s="25"/>
      <c r="J610" s="25"/>
      <c r="K610" s="25"/>
      <c r="L610" s="25"/>
      <c r="N610" s="25"/>
      <c r="O610" s="25"/>
      <c r="P610" s="35" t="s">
        <v>2496</v>
      </c>
      <c r="AS610" s="570"/>
      <c r="AT610" s="391"/>
      <c r="AU610" s="222"/>
      <c r="AV610" s="564"/>
      <c r="AW610" s="60"/>
      <c r="AX610" s="60"/>
      <c r="AY610" s="60"/>
      <c r="AZ610" s="283"/>
      <c r="BA610" s="283"/>
      <c r="BB610" s="283"/>
      <c r="BC610" s="34"/>
      <c r="BD610" s="27"/>
      <c r="BF610" s="35"/>
      <c r="BG610" s="35"/>
      <c r="BH610" s="35"/>
    </row>
    <row r="611" spans="1:60" ht="15" x14ac:dyDescent="0.25">
      <c r="A611" s="570">
        <f t="shared" si="5"/>
        <v>605</v>
      </c>
      <c r="B611" s="571" t="s">
        <v>2907</v>
      </c>
      <c r="C611" s="574" t="s">
        <v>12458</v>
      </c>
      <c r="D611" s="843">
        <v>81211.55</v>
      </c>
      <c r="E611" s="844"/>
      <c r="F611" s="844"/>
      <c r="G611" s="25"/>
      <c r="H611" s="25"/>
      <c r="I611" s="25"/>
      <c r="J611" s="25"/>
      <c r="K611" s="25"/>
      <c r="L611" s="25"/>
      <c r="N611" s="25"/>
      <c r="O611" s="25"/>
      <c r="P611" s="35" t="s">
        <v>2496</v>
      </c>
      <c r="AS611" s="570"/>
      <c r="AT611" s="391"/>
      <c r="AU611" s="222"/>
      <c r="AV611" s="564"/>
      <c r="AW611" s="60"/>
      <c r="AX611" s="60"/>
      <c r="AY611" s="60"/>
      <c r="AZ611" s="283"/>
      <c r="BA611" s="283"/>
      <c r="BB611" s="283"/>
      <c r="BC611" s="34"/>
      <c r="BD611" s="27"/>
      <c r="BF611" s="35"/>
      <c r="BG611" s="35"/>
      <c r="BH611" s="35"/>
    </row>
    <row r="612" spans="1:60" ht="15" x14ac:dyDescent="0.25">
      <c r="A612" s="570">
        <f t="shared" si="5"/>
        <v>606</v>
      </c>
      <c r="B612" s="571" t="s">
        <v>2908</v>
      </c>
      <c r="C612" s="574" t="s">
        <v>12458</v>
      </c>
      <c r="D612" s="843">
        <v>89488</v>
      </c>
      <c r="E612" s="844"/>
      <c r="F612" s="844"/>
      <c r="G612" s="25"/>
      <c r="H612" s="25"/>
      <c r="I612" s="25"/>
      <c r="J612" s="25"/>
      <c r="K612" s="25"/>
      <c r="L612" s="25"/>
      <c r="N612" s="25"/>
      <c r="O612" s="25"/>
      <c r="P612" s="35" t="s">
        <v>2496</v>
      </c>
      <c r="AS612" s="570"/>
      <c r="AT612" s="391"/>
      <c r="AU612" s="222"/>
      <c r="AV612" s="564"/>
      <c r="AW612" s="60"/>
      <c r="AX612" s="60"/>
      <c r="AY612" s="60"/>
      <c r="AZ612" s="283"/>
      <c r="BA612" s="283"/>
      <c r="BB612" s="283"/>
      <c r="BC612" s="34"/>
      <c r="BD612" s="27"/>
      <c r="BF612" s="35"/>
      <c r="BG612" s="35"/>
      <c r="BH612" s="35"/>
    </row>
    <row r="613" spans="1:60" ht="15" x14ac:dyDescent="0.25">
      <c r="A613" s="570">
        <f t="shared" si="5"/>
        <v>607</v>
      </c>
      <c r="B613" s="571" t="s">
        <v>2909</v>
      </c>
      <c r="C613" s="574" t="s">
        <v>12458</v>
      </c>
      <c r="D613" s="843">
        <v>83686.75</v>
      </c>
      <c r="E613" s="844"/>
      <c r="F613" s="844"/>
      <c r="G613" s="25"/>
      <c r="H613" s="25"/>
      <c r="I613" s="25"/>
      <c r="J613" s="25"/>
      <c r="K613" s="25"/>
      <c r="L613" s="25"/>
      <c r="N613" s="25"/>
      <c r="O613" s="25"/>
      <c r="P613" s="35" t="s">
        <v>2496</v>
      </c>
      <c r="AS613" s="570"/>
      <c r="AT613" s="391"/>
      <c r="AU613" s="222"/>
      <c r="AV613" s="564"/>
      <c r="AW613" s="60"/>
      <c r="AX613" s="60"/>
      <c r="AY613" s="60"/>
      <c r="AZ613" s="283"/>
      <c r="BA613" s="283"/>
      <c r="BB613" s="283"/>
      <c r="BC613" s="34"/>
      <c r="BD613" s="27"/>
      <c r="BF613" s="35"/>
      <c r="BG613" s="35"/>
      <c r="BH613" s="35"/>
    </row>
    <row r="614" spans="1:60" ht="15" x14ac:dyDescent="0.25">
      <c r="A614" s="570">
        <f t="shared" si="5"/>
        <v>608</v>
      </c>
      <c r="B614" s="571" t="s">
        <v>2910</v>
      </c>
      <c r="C614" s="574" t="s">
        <v>12458</v>
      </c>
      <c r="D614" s="843">
        <v>14978.53</v>
      </c>
      <c r="E614" s="844"/>
      <c r="F614" s="844"/>
      <c r="G614" s="25"/>
      <c r="H614" s="25"/>
      <c r="I614" s="25"/>
      <c r="J614" s="25"/>
      <c r="K614" s="25"/>
      <c r="L614" s="25"/>
      <c r="N614" s="25"/>
      <c r="O614" s="25"/>
      <c r="P614" s="35" t="s">
        <v>2496</v>
      </c>
      <c r="AS614" s="570"/>
      <c r="AT614" s="391"/>
      <c r="AU614" s="222"/>
      <c r="AV614" s="564"/>
      <c r="AW614" s="60"/>
      <c r="AX614" s="60"/>
      <c r="AY614" s="60"/>
      <c r="AZ614" s="283"/>
      <c r="BA614" s="283"/>
      <c r="BB614" s="283"/>
      <c r="BC614" s="34"/>
      <c r="BD614" s="27"/>
      <c r="BF614" s="35"/>
      <c r="BG614" s="35"/>
      <c r="BH614" s="35"/>
    </row>
    <row r="615" spans="1:60" ht="15" x14ac:dyDescent="0.25">
      <c r="A615" s="570">
        <f t="shared" si="5"/>
        <v>609</v>
      </c>
      <c r="B615" s="571" t="s">
        <v>2911</v>
      </c>
      <c r="C615" s="574" t="s">
        <v>12458</v>
      </c>
      <c r="D615" s="843">
        <v>18706.8</v>
      </c>
      <c r="E615" s="844"/>
      <c r="F615" s="844"/>
      <c r="G615" s="25"/>
      <c r="H615" s="25"/>
      <c r="I615" s="25"/>
      <c r="J615" s="25"/>
      <c r="K615" s="25"/>
      <c r="L615" s="25"/>
      <c r="N615" s="25"/>
      <c r="O615" s="25"/>
      <c r="P615" s="35" t="s">
        <v>2496</v>
      </c>
      <c r="AS615" s="570"/>
      <c r="AT615" s="391"/>
      <c r="AU615" s="222"/>
      <c r="AV615" s="564"/>
      <c r="AW615" s="60"/>
      <c r="AX615" s="60"/>
      <c r="AY615" s="60"/>
      <c r="AZ615" s="283"/>
      <c r="BA615" s="283"/>
      <c r="BB615" s="283"/>
      <c r="BC615" s="34"/>
      <c r="BD615" s="27"/>
      <c r="BF615" s="35"/>
      <c r="BG615" s="35"/>
      <c r="BH615" s="35"/>
    </row>
    <row r="616" spans="1:60" ht="15" x14ac:dyDescent="0.25">
      <c r="A616" s="570">
        <f t="shared" si="5"/>
        <v>610</v>
      </c>
      <c r="B616" s="571" t="s">
        <v>2912</v>
      </c>
      <c r="C616" s="574" t="s">
        <v>12458</v>
      </c>
      <c r="D616" s="843">
        <v>104172.6</v>
      </c>
      <c r="E616" s="844"/>
      <c r="F616" s="844"/>
      <c r="G616" s="25"/>
      <c r="H616" s="25"/>
      <c r="I616" s="25"/>
      <c r="J616" s="25"/>
      <c r="K616" s="25"/>
      <c r="L616" s="25"/>
      <c r="N616" s="25"/>
      <c r="O616" s="25"/>
      <c r="P616" s="35" t="s">
        <v>2496</v>
      </c>
      <c r="AS616" s="570"/>
      <c r="AT616" s="391"/>
      <c r="AU616" s="222"/>
      <c r="AV616" s="564"/>
      <c r="AW616" s="60"/>
      <c r="AX616" s="60"/>
      <c r="AY616" s="60"/>
      <c r="AZ616" s="283"/>
      <c r="BA616" s="283"/>
      <c r="BB616" s="283"/>
      <c r="BC616" s="34"/>
      <c r="BD616" s="27"/>
      <c r="BF616" s="35"/>
      <c r="BG616" s="35"/>
      <c r="BH616" s="35"/>
    </row>
    <row r="617" spans="1:60" ht="15" x14ac:dyDescent="0.25">
      <c r="A617" s="570">
        <f t="shared" si="5"/>
        <v>611</v>
      </c>
      <c r="B617" s="571" t="s">
        <v>2913</v>
      </c>
      <c r="C617" s="574" t="s">
        <v>12458</v>
      </c>
      <c r="D617" s="843">
        <v>18405.73</v>
      </c>
      <c r="E617" s="844"/>
      <c r="F617" s="844"/>
      <c r="G617" s="25"/>
      <c r="H617" s="25"/>
      <c r="I617" s="25"/>
      <c r="J617" s="25"/>
      <c r="K617" s="25"/>
      <c r="L617" s="25"/>
      <c r="N617" s="25"/>
      <c r="O617" s="25"/>
      <c r="P617" s="35" t="s">
        <v>2496</v>
      </c>
      <c r="AS617" s="570"/>
      <c r="AT617" s="391"/>
      <c r="AU617" s="222"/>
      <c r="AV617" s="564"/>
      <c r="AW617" s="60"/>
      <c r="AX617" s="60"/>
      <c r="AY617" s="60"/>
      <c r="AZ617" s="283"/>
      <c r="BA617" s="283"/>
      <c r="BB617" s="283"/>
      <c r="BC617" s="34"/>
      <c r="BD617" s="27"/>
      <c r="BF617" s="35"/>
      <c r="BG617" s="35"/>
      <c r="BH617" s="35"/>
    </row>
    <row r="618" spans="1:60" ht="15" x14ac:dyDescent="0.25">
      <c r="A618" s="570">
        <f t="shared" si="5"/>
        <v>612</v>
      </c>
      <c r="B618" s="571" t="s">
        <v>2914</v>
      </c>
      <c r="C618" s="574" t="s">
        <v>12458</v>
      </c>
      <c r="D618" s="843">
        <v>21479.5</v>
      </c>
      <c r="E618" s="844"/>
      <c r="F618" s="844"/>
      <c r="G618" s="25"/>
      <c r="H618" s="25"/>
      <c r="I618" s="25"/>
      <c r="J618" s="25"/>
      <c r="K618" s="25"/>
      <c r="L618" s="25"/>
      <c r="N618" s="25"/>
      <c r="O618" s="25"/>
      <c r="P618" s="35" t="s">
        <v>2496</v>
      </c>
      <c r="AS618" s="570"/>
      <c r="AT618" s="391"/>
      <c r="AU618" s="222"/>
      <c r="AV618" s="564"/>
      <c r="AW618" s="60"/>
      <c r="AX618" s="60"/>
      <c r="AY618" s="60"/>
      <c r="AZ618" s="283"/>
      <c r="BA618" s="283"/>
      <c r="BB618" s="283"/>
      <c r="BC618" s="34"/>
      <c r="BD618" s="27"/>
      <c r="BF618" s="35"/>
      <c r="BG618" s="35"/>
      <c r="BH618" s="35"/>
    </row>
    <row r="619" spans="1:60" ht="15" x14ac:dyDescent="0.25">
      <c r="A619" s="570">
        <f t="shared" si="5"/>
        <v>613</v>
      </c>
      <c r="B619" s="571" t="s">
        <v>2915</v>
      </c>
      <c r="C619" s="574" t="s">
        <v>12458</v>
      </c>
      <c r="D619" s="843">
        <v>15940.05</v>
      </c>
      <c r="E619" s="844"/>
      <c r="F619" s="844"/>
      <c r="G619" s="25"/>
      <c r="H619" s="25"/>
      <c r="I619" s="25"/>
      <c r="J619" s="25"/>
      <c r="K619" s="25"/>
      <c r="L619" s="25"/>
      <c r="N619" s="25"/>
      <c r="O619" s="25"/>
      <c r="P619" s="35" t="s">
        <v>2496</v>
      </c>
      <c r="AS619" s="570"/>
      <c r="AT619" s="391"/>
      <c r="AU619" s="222"/>
      <c r="AV619" s="564"/>
      <c r="AW619" s="60"/>
      <c r="AX619" s="60"/>
      <c r="AY619" s="60"/>
      <c r="AZ619" s="283"/>
      <c r="BA619" s="283"/>
      <c r="BB619" s="283"/>
      <c r="BC619" s="34"/>
      <c r="BD619" s="27"/>
      <c r="BF619" s="35"/>
      <c r="BG619" s="35"/>
      <c r="BH619" s="35"/>
    </row>
    <row r="620" spans="1:60" ht="15" x14ac:dyDescent="0.25">
      <c r="A620" s="570">
        <f t="shared" si="5"/>
        <v>614</v>
      </c>
      <c r="B620" s="571" t="s">
        <v>2916</v>
      </c>
      <c r="C620" s="574" t="s">
        <v>12458</v>
      </c>
      <c r="D620" s="843">
        <v>27608</v>
      </c>
      <c r="E620" s="844"/>
      <c r="F620" s="844"/>
      <c r="G620" s="25"/>
      <c r="H620" s="25"/>
      <c r="I620" s="25"/>
      <c r="J620" s="25"/>
      <c r="K620" s="25"/>
      <c r="L620" s="25"/>
      <c r="N620" s="25"/>
      <c r="O620" s="25"/>
      <c r="P620" s="35" t="s">
        <v>2496</v>
      </c>
      <c r="AS620" s="570"/>
      <c r="AT620" s="391"/>
      <c r="AU620" s="222"/>
      <c r="AV620" s="564"/>
      <c r="AW620" s="60"/>
      <c r="AX620" s="60"/>
      <c r="AY620" s="60"/>
      <c r="AZ620" s="283"/>
      <c r="BA620" s="283"/>
      <c r="BB620" s="283"/>
      <c r="BC620" s="34"/>
      <c r="BD620" s="27"/>
      <c r="BF620" s="35"/>
      <c r="BG620" s="35"/>
      <c r="BH620" s="35"/>
    </row>
    <row r="621" spans="1:60" ht="15" x14ac:dyDescent="0.25">
      <c r="A621" s="570">
        <f t="shared" si="5"/>
        <v>615</v>
      </c>
      <c r="B621" s="571" t="s">
        <v>2917</v>
      </c>
      <c r="C621" s="574" t="s">
        <v>12458</v>
      </c>
      <c r="D621" s="843">
        <v>25228</v>
      </c>
      <c r="E621" s="844"/>
      <c r="F621" s="844"/>
      <c r="G621" s="25"/>
      <c r="H621" s="25"/>
      <c r="I621" s="25"/>
      <c r="J621" s="25"/>
      <c r="K621" s="25"/>
      <c r="L621" s="25"/>
      <c r="N621" s="25"/>
      <c r="O621" s="25"/>
      <c r="P621" s="35" t="s">
        <v>2496</v>
      </c>
      <c r="AS621" s="570"/>
      <c r="AT621" s="391"/>
      <c r="AU621" s="222"/>
      <c r="AV621" s="564"/>
      <c r="AW621" s="60"/>
      <c r="AX621" s="60"/>
      <c r="AY621" s="60"/>
      <c r="AZ621" s="283"/>
      <c r="BA621" s="283"/>
      <c r="BB621" s="283"/>
      <c r="BC621" s="34"/>
      <c r="BD621" s="27"/>
      <c r="BF621" s="35"/>
      <c r="BG621" s="35"/>
      <c r="BH621" s="35"/>
    </row>
    <row r="622" spans="1:60" ht="15" x14ac:dyDescent="0.25">
      <c r="A622" s="570">
        <f t="shared" si="5"/>
        <v>616</v>
      </c>
      <c r="B622" s="571" t="s">
        <v>2918</v>
      </c>
      <c r="C622" s="574" t="s">
        <v>12458</v>
      </c>
      <c r="D622" s="843">
        <v>19884.900000000001</v>
      </c>
      <c r="E622" s="844"/>
      <c r="F622" s="844"/>
      <c r="G622" s="25"/>
      <c r="H622" s="25"/>
      <c r="I622" s="25"/>
      <c r="J622" s="25"/>
      <c r="K622" s="25"/>
      <c r="L622" s="25"/>
      <c r="N622" s="25"/>
      <c r="O622" s="25"/>
      <c r="P622" s="35" t="s">
        <v>2496</v>
      </c>
      <c r="AS622" s="570"/>
      <c r="AT622" s="391"/>
      <c r="AU622" s="222"/>
      <c r="AV622" s="564"/>
      <c r="AW622" s="60"/>
      <c r="AX622" s="60"/>
      <c r="AY622" s="60"/>
      <c r="AZ622" s="283"/>
      <c r="BA622" s="283"/>
      <c r="BB622" s="283"/>
      <c r="BC622" s="34"/>
      <c r="BD622" s="27"/>
      <c r="BF622" s="35"/>
      <c r="BG622" s="35"/>
      <c r="BH622" s="35"/>
    </row>
    <row r="623" spans="1:60" ht="15" x14ac:dyDescent="0.25">
      <c r="A623" s="570">
        <f t="shared" si="5"/>
        <v>617</v>
      </c>
      <c r="B623" s="571" t="s">
        <v>2919</v>
      </c>
      <c r="C623" s="574" t="s">
        <v>12458</v>
      </c>
      <c r="D623" s="843">
        <v>39666.269999999997</v>
      </c>
      <c r="E623" s="844"/>
      <c r="F623" s="844"/>
      <c r="G623" s="25"/>
      <c r="H623" s="25"/>
      <c r="I623" s="25"/>
      <c r="J623" s="25"/>
      <c r="K623" s="25"/>
      <c r="L623" s="25"/>
      <c r="N623" s="25"/>
      <c r="O623" s="25"/>
      <c r="P623" s="35" t="s">
        <v>2496</v>
      </c>
      <c r="AS623" s="570"/>
      <c r="AT623" s="391"/>
      <c r="AU623" s="222"/>
      <c r="AV623" s="564"/>
      <c r="AW623" s="60"/>
      <c r="AX623" s="60"/>
      <c r="AY623" s="60"/>
      <c r="AZ623" s="283"/>
      <c r="BA623" s="283"/>
      <c r="BB623" s="283"/>
      <c r="BC623" s="34"/>
      <c r="BD623" s="27"/>
      <c r="BF623" s="35"/>
      <c r="BG623" s="35"/>
      <c r="BH623" s="35"/>
    </row>
    <row r="624" spans="1:60" ht="15" x14ac:dyDescent="0.25">
      <c r="A624" s="570">
        <f t="shared" si="5"/>
        <v>618</v>
      </c>
      <c r="B624" s="571" t="s">
        <v>2920</v>
      </c>
      <c r="C624" s="574" t="s">
        <v>12458</v>
      </c>
      <c r="D624" s="843">
        <v>38437</v>
      </c>
      <c r="E624" s="844"/>
      <c r="F624" s="844"/>
      <c r="G624" s="25"/>
      <c r="H624" s="25"/>
      <c r="I624" s="25"/>
      <c r="J624" s="25"/>
      <c r="K624" s="25"/>
      <c r="L624" s="25"/>
      <c r="N624" s="25"/>
      <c r="O624" s="25"/>
      <c r="P624" s="35" t="s">
        <v>2496</v>
      </c>
      <c r="AS624" s="570"/>
      <c r="AT624" s="391"/>
      <c r="AU624" s="222"/>
      <c r="AV624" s="564"/>
      <c r="AW624" s="60"/>
      <c r="AX624" s="60"/>
      <c r="AY624" s="60"/>
      <c r="AZ624" s="283"/>
      <c r="BA624" s="283"/>
      <c r="BB624" s="283"/>
      <c r="BC624" s="34"/>
      <c r="BD624" s="27"/>
      <c r="BF624" s="35"/>
      <c r="BG624" s="35"/>
      <c r="BH624" s="35"/>
    </row>
    <row r="625" spans="1:60" ht="15" x14ac:dyDescent="0.25">
      <c r="A625" s="570">
        <f t="shared" si="5"/>
        <v>619</v>
      </c>
      <c r="B625" s="571" t="s">
        <v>2921</v>
      </c>
      <c r="C625" s="574" t="s">
        <v>12458</v>
      </c>
      <c r="D625" s="843">
        <v>23940.42</v>
      </c>
      <c r="E625" s="844"/>
      <c r="F625" s="844"/>
      <c r="G625" s="25"/>
      <c r="H625" s="25"/>
      <c r="I625" s="25"/>
      <c r="J625" s="25"/>
      <c r="K625" s="25"/>
      <c r="L625" s="25"/>
      <c r="N625" s="25"/>
      <c r="O625" s="25"/>
      <c r="P625" s="35" t="s">
        <v>2496</v>
      </c>
      <c r="AS625" s="570"/>
      <c r="AT625" s="391"/>
      <c r="AU625" s="222"/>
      <c r="AV625" s="564"/>
      <c r="AW625" s="60"/>
      <c r="AX625" s="60"/>
      <c r="AY625" s="60"/>
      <c r="AZ625" s="283"/>
      <c r="BA625" s="283"/>
      <c r="BB625" s="283"/>
      <c r="BC625" s="34"/>
      <c r="BD625" s="27"/>
      <c r="BF625" s="35"/>
      <c r="BG625" s="35"/>
      <c r="BH625" s="35"/>
    </row>
    <row r="626" spans="1:60" ht="15" x14ac:dyDescent="0.25">
      <c r="A626" s="570">
        <f t="shared" si="5"/>
        <v>620</v>
      </c>
      <c r="B626" s="571" t="s">
        <v>2922</v>
      </c>
      <c r="C626" s="574" t="s">
        <v>12458</v>
      </c>
      <c r="D626" s="843">
        <v>47440.54</v>
      </c>
      <c r="E626" s="844"/>
      <c r="F626" s="844"/>
      <c r="G626" s="25"/>
      <c r="H626" s="25"/>
      <c r="I626" s="25"/>
      <c r="J626" s="25"/>
      <c r="K626" s="25"/>
      <c r="L626" s="25"/>
      <c r="N626" s="25"/>
      <c r="O626" s="25"/>
      <c r="P626" s="35" t="s">
        <v>2496</v>
      </c>
      <c r="AS626" s="570"/>
      <c r="AT626" s="391"/>
      <c r="AU626" s="222"/>
      <c r="AV626" s="564"/>
      <c r="AW626" s="60"/>
      <c r="AX626" s="60"/>
      <c r="AY626" s="60"/>
      <c r="AZ626" s="283"/>
      <c r="BA626" s="283"/>
      <c r="BB626" s="283"/>
      <c r="BC626" s="34"/>
      <c r="BD626" s="27"/>
      <c r="BF626" s="35"/>
      <c r="BG626" s="35"/>
      <c r="BH626" s="35"/>
    </row>
    <row r="627" spans="1:60" ht="15" x14ac:dyDescent="0.25">
      <c r="A627" s="570">
        <f t="shared" si="5"/>
        <v>621</v>
      </c>
      <c r="B627" s="571" t="s">
        <v>2923</v>
      </c>
      <c r="C627" s="574" t="s">
        <v>12458</v>
      </c>
      <c r="D627" s="843">
        <v>47814.2</v>
      </c>
      <c r="E627" s="844"/>
      <c r="F627" s="844"/>
      <c r="G627" s="25"/>
      <c r="H627" s="25"/>
      <c r="I627" s="25"/>
      <c r="J627" s="25"/>
      <c r="K627" s="25"/>
      <c r="L627" s="25"/>
      <c r="N627" s="25"/>
      <c r="O627" s="25"/>
      <c r="P627" s="35" t="s">
        <v>2496</v>
      </c>
      <c r="AS627" s="570"/>
      <c r="AT627" s="391"/>
      <c r="AU627" s="222"/>
      <c r="AV627" s="564"/>
      <c r="AW627" s="60"/>
      <c r="AX627" s="60"/>
      <c r="AY627" s="60"/>
      <c r="AZ627" s="283"/>
      <c r="BA627" s="283"/>
      <c r="BB627" s="283"/>
      <c r="BC627" s="34"/>
      <c r="BD627" s="27"/>
      <c r="BF627" s="35"/>
      <c r="BG627" s="35"/>
      <c r="BH627" s="35"/>
    </row>
    <row r="628" spans="1:60" ht="15" x14ac:dyDescent="0.25">
      <c r="A628" s="570">
        <f t="shared" si="5"/>
        <v>622</v>
      </c>
      <c r="B628" s="571" t="s">
        <v>2924</v>
      </c>
      <c r="C628" s="574" t="s">
        <v>12458</v>
      </c>
      <c r="D628" s="843">
        <v>11582.27</v>
      </c>
      <c r="E628" s="844"/>
      <c r="F628" s="844"/>
      <c r="G628" s="25"/>
      <c r="H628" s="25"/>
      <c r="I628" s="25"/>
      <c r="J628" s="25"/>
      <c r="K628" s="25"/>
      <c r="L628" s="25"/>
      <c r="N628" s="25"/>
      <c r="O628" s="25"/>
      <c r="P628" s="35" t="s">
        <v>2496</v>
      </c>
      <c r="AS628" s="570"/>
      <c r="AT628" s="391"/>
      <c r="AU628" s="222"/>
      <c r="AV628" s="564"/>
      <c r="AW628" s="60"/>
      <c r="AX628" s="60"/>
      <c r="AY628" s="60"/>
      <c r="AZ628" s="283"/>
      <c r="BA628" s="283"/>
      <c r="BB628" s="283"/>
      <c r="BC628" s="34"/>
      <c r="BD628" s="27"/>
      <c r="BF628" s="35"/>
      <c r="BG628" s="35"/>
      <c r="BH628" s="35"/>
    </row>
    <row r="629" spans="1:60" ht="15" x14ac:dyDescent="0.25">
      <c r="A629" s="570">
        <f t="shared" si="5"/>
        <v>623</v>
      </c>
      <c r="B629" s="571" t="s">
        <v>2925</v>
      </c>
      <c r="C629" s="574" t="s">
        <v>2477</v>
      </c>
      <c r="D629" s="843">
        <v>2856</v>
      </c>
      <c r="E629" s="844"/>
      <c r="F629" s="844"/>
      <c r="G629" s="25"/>
      <c r="H629" s="25"/>
      <c r="I629" s="25"/>
      <c r="J629" s="25"/>
      <c r="K629" s="25"/>
      <c r="L629" s="25"/>
      <c r="N629" s="25"/>
      <c r="O629" s="25"/>
      <c r="P629" s="35" t="s">
        <v>2496</v>
      </c>
      <c r="AS629" s="570"/>
      <c r="AT629" s="391"/>
      <c r="AU629" s="222"/>
      <c r="AV629" s="564"/>
      <c r="AW629" s="60"/>
      <c r="AX629" s="60"/>
      <c r="AY629" s="60"/>
      <c r="AZ629" s="283"/>
      <c r="BA629" s="283"/>
      <c r="BB629" s="283"/>
      <c r="BC629" s="34"/>
      <c r="BD629" s="27"/>
      <c r="BF629" s="35"/>
      <c r="BG629" s="35"/>
      <c r="BH629" s="35"/>
    </row>
    <row r="630" spans="1:60" ht="15" x14ac:dyDescent="0.25">
      <c r="A630" s="570">
        <f t="shared" si="5"/>
        <v>624</v>
      </c>
      <c r="B630" s="571" t="s">
        <v>2926</v>
      </c>
      <c r="C630" s="574" t="s">
        <v>12458</v>
      </c>
      <c r="D630" s="843">
        <v>400000</v>
      </c>
      <c r="E630" s="844"/>
      <c r="F630" s="844"/>
      <c r="G630" s="25"/>
      <c r="H630" s="25"/>
      <c r="I630" s="25"/>
      <c r="J630" s="25"/>
      <c r="K630" s="25"/>
      <c r="L630" s="25"/>
      <c r="N630" s="25"/>
      <c r="O630" s="25"/>
      <c r="P630" s="35" t="s">
        <v>2496</v>
      </c>
      <c r="AS630" s="570"/>
      <c r="AT630" s="391"/>
      <c r="AU630" s="222"/>
      <c r="AV630" s="564"/>
      <c r="AW630" s="60"/>
      <c r="AX630" s="60"/>
      <c r="AY630" s="60"/>
      <c r="AZ630" s="283"/>
      <c r="BA630" s="283"/>
      <c r="BB630" s="283"/>
      <c r="BC630" s="34"/>
      <c r="BD630" s="27"/>
      <c r="BF630" s="35"/>
      <c r="BG630" s="35"/>
      <c r="BH630" s="35"/>
    </row>
    <row r="631" spans="1:60" ht="15" x14ac:dyDescent="0.25">
      <c r="A631" s="570">
        <f t="shared" si="5"/>
        <v>625</v>
      </c>
      <c r="B631" s="571" t="s">
        <v>2927</v>
      </c>
      <c r="C631" s="574" t="s">
        <v>2477</v>
      </c>
      <c r="D631" s="843">
        <v>273.7</v>
      </c>
      <c r="E631" s="844"/>
      <c r="F631" s="844"/>
      <c r="G631" s="25"/>
      <c r="H631" s="25"/>
      <c r="I631" s="25"/>
      <c r="J631" s="25"/>
      <c r="K631" s="25"/>
      <c r="L631" s="25"/>
      <c r="N631" s="25"/>
      <c r="O631" s="25"/>
      <c r="P631" s="35" t="s">
        <v>2496</v>
      </c>
      <c r="AS631" s="570"/>
      <c r="AT631" s="391"/>
      <c r="AU631" s="222"/>
      <c r="AV631" s="564"/>
      <c r="AW631" s="60"/>
      <c r="AX631" s="60"/>
      <c r="AY631" s="60"/>
      <c r="AZ631" s="283"/>
      <c r="BA631" s="283"/>
      <c r="BB631" s="283"/>
      <c r="BC631" s="34"/>
      <c r="BD631" s="27"/>
      <c r="BF631" s="35"/>
      <c r="BG631" s="35"/>
      <c r="BH631" s="35"/>
    </row>
    <row r="632" spans="1:60" ht="15" x14ac:dyDescent="0.25">
      <c r="A632" s="570">
        <f t="shared" si="5"/>
        <v>626</v>
      </c>
      <c r="B632" s="571" t="s">
        <v>2928</v>
      </c>
      <c r="C632" s="574" t="s">
        <v>2477</v>
      </c>
      <c r="D632" s="843">
        <v>1785000</v>
      </c>
      <c r="E632" s="844"/>
      <c r="F632" s="844"/>
      <c r="G632" s="25"/>
      <c r="H632" s="25"/>
      <c r="I632" s="25"/>
      <c r="J632" s="25"/>
      <c r="K632" s="25"/>
      <c r="L632" s="25"/>
      <c r="N632" s="25"/>
      <c r="O632" s="25"/>
      <c r="P632" s="35" t="s">
        <v>2496</v>
      </c>
      <c r="AS632" s="570"/>
      <c r="AT632" s="391"/>
      <c r="AU632" s="222"/>
      <c r="AV632" s="564"/>
      <c r="AW632" s="60"/>
      <c r="AX632" s="60"/>
      <c r="AY632" s="60"/>
      <c r="AZ632" s="283"/>
      <c r="BA632" s="283"/>
      <c r="BB632" s="283"/>
      <c r="BC632" s="34"/>
      <c r="BD632" s="27"/>
      <c r="BF632" s="35"/>
      <c r="BG632" s="35"/>
      <c r="BH632" s="35"/>
    </row>
    <row r="633" spans="1:60" ht="15" x14ac:dyDescent="0.25">
      <c r="A633" s="570">
        <f t="shared" si="5"/>
        <v>627</v>
      </c>
      <c r="B633" s="571" t="s">
        <v>2929</v>
      </c>
      <c r="C633" s="574" t="s">
        <v>2477</v>
      </c>
      <c r="D633" s="843">
        <v>1785000</v>
      </c>
      <c r="E633" s="844"/>
      <c r="F633" s="844"/>
      <c r="G633" s="25"/>
      <c r="H633" s="25"/>
      <c r="I633" s="25"/>
      <c r="J633" s="25"/>
      <c r="K633" s="25"/>
      <c r="L633" s="25"/>
      <c r="N633" s="25"/>
      <c r="O633" s="25"/>
      <c r="P633" s="35" t="s">
        <v>2496</v>
      </c>
      <c r="AS633" s="570"/>
      <c r="AT633" s="391"/>
      <c r="AU633" s="222"/>
      <c r="AV633" s="564"/>
      <c r="AW633" s="60"/>
      <c r="AX633" s="60"/>
      <c r="AY633" s="60"/>
      <c r="AZ633" s="283"/>
      <c r="BA633" s="283"/>
      <c r="BB633" s="283"/>
      <c r="BC633" s="34"/>
      <c r="BD633" s="27"/>
      <c r="BF633" s="35"/>
      <c r="BG633" s="35"/>
      <c r="BH633" s="35"/>
    </row>
    <row r="634" spans="1:60" ht="15" x14ac:dyDescent="0.25">
      <c r="A634" s="570">
        <f t="shared" si="5"/>
        <v>628</v>
      </c>
      <c r="B634" s="571" t="s">
        <v>2930</v>
      </c>
      <c r="C634" s="574" t="s">
        <v>2477</v>
      </c>
      <c r="D634" s="843">
        <v>1487500</v>
      </c>
      <c r="E634" s="844"/>
      <c r="F634" s="844"/>
      <c r="G634" s="25"/>
      <c r="H634" s="25"/>
      <c r="I634" s="25"/>
      <c r="J634" s="25"/>
      <c r="K634" s="25"/>
      <c r="L634" s="25"/>
      <c r="N634" s="25"/>
      <c r="O634" s="25"/>
      <c r="P634" s="35" t="s">
        <v>2496</v>
      </c>
      <c r="AS634" s="570"/>
      <c r="AT634" s="391"/>
      <c r="AU634" s="222"/>
      <c r="AV634" s="564"/>
      <c r="AW634" s="60"/>
      <c r="AX634" s="60"/>
      <c r="AY634" s="60"/>
      <c r="AZ634" s="283"/>
      <c r="BA634" s="283"/>
      <c r="BB634" s="283"/>
      <c r="BC634" s="34"/>
      <c r="BD634" s="27"/>
      <c r="BF634" s="35"/>
      <c r="BG634" s="35"/>
      <c r="BH634" s="35"/>
    </row>
    <row r="635" spans="1:60" ht="15" x14ac:dyDescent="0.25">
      <c r="A635" s="570">
        <f t="shared" si="5"/>
        <v>629</v>
      </c>
      <c r="B635" s="571" t="s">
        <v>2931</v>
      </c>
      <c r="C635" s="574" t="s">
        <v>2477</v>
      </c>
      <c r="D635" s="843">
        <v>238</v>
      </c>
      <c r="E635" s="844"/>
      <c r="F635" s="844"/>
      <c r="G635" s="25"/>
      <c r="H635" s="25"/>
      <c r="I635" s="25"/>
      <c r="J635" s="25"/>
      <c r="K635" s="25"/>
      <c r="L635" s="25"/>
      <c r="N635" s="25"/>
      <c r="O635" s="25"/>
      <c r="P635" s="35" t="s">
        <v>2496</v>
      </c>
      <c r="AS635" s="570"/>
      <c r="AT635" s="391"/>
      <c r="AU635" s="222"/>
      <c r="AV635" s="564"/>
      <c r="AW635" s="60"/>
      <c r="AX635" s="60"/>
      <c r="AY635" s="60"/>
      <c r="AZ635" s="283"/>
      <c r="BA635" s="283"/>
      <c r="BB635" s="283"/>
      <c r="BC635" s="34"/>
      <c r="BD635" s="27"/>
      <c r="BF635" s="35"/>
      <c r="BG635" s="35"/>
      <c r="BH635" s="35"/>
    </row>
    <row r="636" spans="1:60" ht="15" x14ac:dyDescent="0.25">
      <c r="A636" s="570">
        <f t="shared" si="5"/>
        <v>630</v>
      </c>
      <c r="B636" s="571" t="s">
        <v>2932</v>
      </c>
      <c r="C636" s="574" t="s">
        <v>2477</v>
      </c>
      <c r="D636" s="843">
        <v>214.2</v>
      </c>
      <c r="E636" s="844"/>
      <c r="F636" s="844"/>
      <c r="G636" s="25"/>
      <c r="H636" s="25"/>
      <c r="I636" s="25"/>
      <c r="J636" s="25"/>
      <c r="K636" s="25"/>
      <c r="L636" s="25"/>
      <c r="N636" s="25"/>
      <c r="O636" s="25"/>
      <c r="P636" s="35" t="s">
        <v>2496</v>
      </c>
      <c r="AS636" s="570"/>
      <c r="AT636" s="391"/>
      <c r="AU636" s="222"/>
      <c r="AV636" s="564"/>
      <c r="AW636" s="60"/>
      <c r="AX636" s="60"/>
      <c r="AY636" s="60"/>
      <c r="AZ636" s="283"/>
      <c r="BA636" s="283"/>
      <c r="BB636" s="283"/>
      <c r="BC636" s="34"/>
      <c r="BD636" s="27"/>
      <c r="BF636" s="35"/>
      <c r="BG636" s="35"/>
      <c r="BH636" s="35"/>
    </row>
    <row r="637" spans="1:60" ht="15" x14ac:dyDescent="0.25">
      <c r="A637" s="570">
        <f t="shared" si="5"/>
        <v>631</v>
      </c>
      <c r="B637" s="571" t="s">
        <v>2933</v>
      </c>
      <c r="C637" s="574" t="s">
        <v>2477</v>
      </c>
      <c r="D637" s="843">
        <v>214.2</v>
      </c>
      <c r="E637" s="844"/>
      <c r="F637" s="844"/>
      <c r="G637" s="25"/>
      <c r="H637" s="25"/>
      <c r="I637" s="25"/>
      <c r="J637" s="25"/>
      <c r="K637" s="25"/>
      <c r="L637" s="25"/>
      <c r="N637" s="25"/>
      <c r="O637" s="25"/>
      <c r="P637" s="35" t="s">
        <v>2496</v>
      </c>
      <c r="AS637" s="570"/>
      <c r="AT637" s="391"/>
      <c r="AU637" s="222"/>
      <c r="AV637" s="564"/>
      <c r="AW637" s="60"/>
      <c r="AX637" s="60"/>
      <c r="AY637" s="60"/>
      <c r="AZ637" s="283"/>
      <c r="BA637" s="283"/>
      <c r="BB637" s="283"/>
      <c r="BC637" s="34"/>
      <c r="BD637" s="27"/>
      <c r="BF637" s="35"/>
      <c r="BG637" s="35"/>
      <c r="BH637" s="35"/>
    </row>
    <row r="638" spans="1:60" ht="15" x14ac:dyDescent="0.25">
      <c r="A638" s="570">
        <f t="shared" si="5"/>
        <v>632</v>
      </c>
      <c r="B638" s="571" t="s">
        <v>2934</v>
      </c>
      <c r="C638" s="574" t="s">
        <v>12458</v>
      </c>
      <c r="D638" s="843">
        <v>424.83</v>
      </c>
      <c r="E638" s="844"/>
      <c r="F638" s="844"/>
      <c r="G638" s="25"/>
      <c r="H638" s="25"/>
      <c r="I638" s="25"/>
      <c r="J638" s="25"/>
      <c r="K638" s="25"/>
      <c r="L638" s="25"/>
      <c r="N638" s="25"/>
      <c r="O638" s="25"/>
      <c r="P638" s="35" t="s">
        <v>2496</v>
      </c>
      <c r="AS638" s="570"/>
      <c r="AT638" s="391"/>
      <c r="AU638" s="222"/>
      <c r="AV638" s="564"/>
      <c r="AW638" s="60"/>
      <c r="AX638" s="60"/>
      <c r="AY638" s="60"/>
      <c r="AZ638" s="283"/>
      <c r="BA638" s="283"/>
      <c r="BB638" s="283"/>
      <c r="BC638" s="34"/>
      <c r="BD638" s="27"/>
      <c r="BF638" s="35"/>
      <c r="BG638" s="35"/>
      <c r="BH638" s="35"/>
    </row>
    <row r="639" spans="1:60" ht="15" x14ac:dyDescent="0.25">
      <c r="A639" s="570">
        <f t="shared" si="5"/>
        <v>633</v>
      </c>
      <c r="B639" s="571" t="s">
        <v>2935</v>
      </c>
      <c r="C639" s="574" t="s">
        <v>12458</v>
      </c>
      <c r="D639" s="843">
        <v>102.34</v>
      </c>
      <c r="E639" s="844"/>
      <c r="F639" s="844"/>
      <c r="G639" s="25"/>
      <c r="H639" s="25"/>
      <c r="I639" s="25"/>
      <c r="J639" s="25"/>
      <c r="K639" s="25"/>
      <c r="L639" s="25"/>
      <c r="N639" s="25"/>
      <c r="O639" s="25"/>
      <c r="P639" s="35" t="s">
        <v>2496</v>
      </c>
      <c r="AS639" s="570"/>
      <c r="AT639" s="391"/>
      <c r="AU639" s="222"/>
      <c r="AV639" s="564"/>
      <c r="AW639" s="60"/>
      <c r="AX639" s="60"/>
      <c r="AY639" s="60"/>
      <c r="AZ639" s="283"/>
      <c r="BA639" s="283"/>
      <c r="BB639" s="283"/>
      <c r="BC639" s="34"/>
      <c r="BD639" s="27"/>
      <c r="BF639" s="35"/>
      <c r="BG639" s="35"/>
      <c r="BH639" s="35"/>
    </row>
    <row r="640" spans="1:60" ht="15" x14ac:dyDescent="0.25">
      <c r="A640" s="570">
        <f t="shared" si="5"/>
        <v>634</v>
      </c>
      <c r="B640" s="571" t="s">
        <v>2936</v>
      </c>
      <c r="C640" s="574" t="s">
        <v>12458</v>
      </c>
      <c r="D640" s="843">
        <v>178.5</v>
      </c>
      <c r="E640" s="844"/>
      <c r="F640" s="844"/>
      <c r="G640" s="25"/>
      <c r="H640" s="25"/>
      <c r="I640" s="25"/>
      <c r="J640" s="25"/>
      <c r="K640" s="25"/>
      <c r="L640" s="25"/>
      <c r="N640" s="25"/>
      <c r="O640" s="25"/>
      <c r="P640" s="35" t="s">
        <v>2496</v>
      </c>
      <c r="AS640" s="570"/>
      <c r="AT640" s="391"/>
      <c r="AU640" s="222"/>
      <c r="AV640" s="564"/>
      <c r="AW640" s="60"/>
      <c r="AX640" s="60"/>
      <c r="AY640" s="60"/>
      <c r="AZ640" s="283"/>
      <c r="BA640" s="283"/>
      <c r="BB640" s="283"/>
      <c r="BC640" s="34"/>
      <c r="BD640" s="27"/>
      <c r="BF640" s="35"/>
      <c r="BG640" s="35"/>
      <c r="BH640" s="35"/>
    </row>
    <row r="641" spans="1:60" ht="15" x14ac:dyDescent="0.25">
      <c r="A641" s="570">
        <f t="shared" si="5"/>
        <v>635</v>
      </c>
      <c r="B641" s="571" t="s">
        <v>2937</v>
      </c>
      <c r="C641" s="574" t="s">
        <v>12465</v>
      </c>
      <c r="D641" s="843">
        <v>8750.07</v>
      </c>
      <c r="E641" s="844"/>
      <c r="F641" s="844"/>
      <c r="G641" s="25"/>
      <c r="H641" s="25"/>
      <c r="I641" s="25"/>
      <c r="J641" s="25"/>
      <c r="K641" s="25"/>
      <c r="L641" s="25"/>
      <c r="N641" s="25"/>
      <c r="O641" s="25"/>
      <c r="P641" s="35" t="s">
        <v>2496</v>
      </c>
      <c r="AS641" s="570"/>
      <c r="AT641" s="391"/>
      <c r="AU641" s="222"/>
      <c r="AV641" s="564"/>
      <c r="AW641" s="60"/>
      <c r="AX641" s="60"/>
      <c r="AY641" s="60"/>
      <c r="AZ641" s="283"/>
      <c r="BA641" s="283"/>
      <c r="BB641" s="283"/>
      <c r="BC641" s="34"/>
      <c r="BD641" s="27"/>
      <c r="BF641" s="35"/>
      <c r="BG641" s="35"/>
      <c r="BH641" s="35"/>
    </row>
    <row r="642" spans="1:60" ht="15" x14ac:dyDescent="0.25">
      <c r="A642" s="570">
        <f t="shared" si="5"/>
        <v>636</v>
      </c>
      <c r="B642" s="571" t="s">
        <v>2938</v>
      </c>
      <c r="C642" s="574" t="s">
        <v>12458</v>
      </c>
      <c r="D642" s="843">
        <v>380000.32</v>
      </c>
      <c r="E642" s="844"/>
      <c r="F642" s="844"/>
      <c r="G642" s="25"/>
      <c r="H642" s="25"/>
      <c r="I642" s="25"/>
      <c r="J642" s="25"/>
      <c r="K642" s="25"/>
      <c r="L642" s="25"/>
      <c r="N642" s="25"/>
      <c r="O642" s="25"/>
      <c r="P642" s="35" t="s">
        <v>2496</v>
      </c>
      <c r="AS642" s="570"/>
      <c r="AT642" s="391"/>
      <c r="AU642" s="222"/>
      <c r="AV642" s="564"/>
      <c r="AW642" s="60"/>
      <c r="AX642" s="60"/>
      <c r="AY642" s="60"/>
      <c r="AZ642" s="283"/>
      <c r="BA642" s="283"/>
      <c r="BB642" s="283"/>
      <c r="BC642" s="34"/>
      <c r="BD642" s="27"/>
      <c r="BF642" s="35"/>
      <c r="BG642" s="35"/>
      <c r="BH642" s="35"/>
    </row>
    <row r="643" spans="1:60" ht="15" x14ac:dyDescent="0.25">
      <c r="A643" s="570">
        <f t="shared" si="5"/>
        <v>637</v>
      </c>
      <c r="B643" s="571" t="s">
        <v>2939</v>
      </c>
      <c r="C643" s="574" t="s">
        <v>12458</v>
      </c>
      <c r="D643" s="843">
        <v>108768.38</v>
      </c>
      <c r="E643" s="844"/>
      <c r="F643" s="844"/>
      <c r="G643" s="25"/>
      <c r="H643" s="25"/>
      <c r="I643" s="25"/>
      <c r="J643" s="25"/>
      <c r="K643" s="25"/>
      <c r="L643" s="25"/>
      <c r="N643" s="25"/>
      <c r="O643" s="25"/>
      <c r="P643" s="35" t="s">
        <v>2496</v>
      </c>
      <c r="AS643" s="570"/>
      <c r="AT643" s="391"/>
      <c r="AU643" s="222"/>
      <c r="AV643" s="564"/>
      <c r="AW643" s="60"/>
      <c r="AX643" s="60"/>
      <c r="AY643" s="60"/>
      <c r="AZ643" s="283"/>
      <c r="BA643" s="283"/>
      <c r="BB643" s="283"/>
      <c r="BC643" s="34"/>
      <c r="BD643" s="27"/>
      <c r="BF643" s="35"/>
      <c r="BG643" s="35"/>
      <c r="BH643" s="35"/>
    </row>
    <row r="644" spans="1:60" ht="15" x14ac:dyDescent="0.25">
      <c r="A644" s="570">
        <f t="shared" si="5"/>
        <v>638</v>
      </c>
      <c r="B644" s="571" t="s">
        <v>2940</v>
      </c>
      <c r="C644" s="574" t="s">
        <v>12458</v>
      </c>
      <c r="D644" s="843">
        <v>523.6</v>
      </c>
      <c r="E644" s="844"/>
      <c r="F644" s="844"/>
      <c r="G644" s="25"/>
      <c r="H644" s="25"/>
      <c r="I644" s="25"/>
      <c r="J644" s="25"/>
      <c r="K644" s="25"/>
      <c r="L644" s="25"/>
      <c r="N644" s="25"/>
      <c r="O644" s="25"/>
      <c r="P644" s="35" t="s">
        <v>2496</v>
      </c>
      <c r="AS644" s="570"/>
      <c r="AT644" s="391"/>
      <c r="AU644" s="222"/>
      <c r="AV644" s="564"/>
      <c r="AW644" s="60"/>
      <c r="AX644" s="60"/>
      <c r="AY644" s="60"/>
      <c r="AZ644" s="283"/>
      <c r="BA644" s="283"/>
      <c r="BB644" s="283"/>
      <c r="BC644" s="34"/>
      <c r="BD644" s="27"/>
      <c r="BF644" s="35"/>
      <c r="BG644" s="35"/>
      <c r="BH644" s="35"/>
    </row>
    <row r="645" spans="1:60" ht="15" x14ac:dyDescent="0.25">
      <c r="A645" s="570">
        <f t="shared" si="5"/>
        <v>639</v>
      </c>
      <c r="B645" s="571" t="s">
        <v>2941</v>
      </c>
      <c r="C645" s="574" t="s">
        <v>12458</v>
      </c>
      <c r="D645" s="843">
        <v>906.78</v>
      </c>
      <c r="E645" s="844"/>
      <c r="F645" s="844"/>
      <c r="G645" s="25"/>
      <c r="H645" s="25"/>
      <c r="I645" s="25"/>
      <c r="J645" s="25"/>
      <c r="K645" s="25"/>
      <c r="L645" s="25"/>
      <c r="N645" s="25"/>
      <c r="O645" s="25"/>
      <c r="P645" s="35" t="s">
        <v>2496</v>
      </c>
      <c r="AS645" s="570"/>
      <c r="AT645" s="391"/>
      <c r="AU645" s="222"/>
      <c r="AV645" s="564"/>
      <c r="AW645" s="60"/>
      <c r="AX645" s="60"/>
      <c r="AY645" s="60"/>
      <c r="AZ645" s="283"/>
      <c r="BA645" s="283"/>
      <c r="BB645" s="283"/>
      <c r="BC645" s="34"/>
      <c r="BD645" s="27"/>
      <c r="BF645" s="35"/>
      <c r="BG645" s="35"/>
      <c r="BH645" s="35"/>
    </row>
    <row r="646" spans="1:60" ht="15" x14ac:dyDescent="0.25">
      <c r="A646" s="570">
        <f t="shared" si="5"/>
        <v>640</v>
      </c>
      <c r="B646" s="571" t="s">
        <v>2942</v>
      </c>
      <c r="C646" s="574" t="s">
        <v>12458</v>
      </c>
      <c r="D646" s="843">
        <v>2196.7399999999998</v>
      </c>
      <c r="E646" s="844"/>
      <c r="F646" s="844"/>
      <c r="G646" s="25"/>
      <c r="H646" s="25"/>
      <c r="I646" s="25"/>
      <c r="J646" s="25"/>
      <c r="K646" s="25"/>
      <c r="L646" s="25"/>
      <c r="N646" s="25"/>
      <c r="O646" s="25"/>
      <c r="P646" s="35" t="s">
        <v>2496</v>
      </c>
      <c r="AS646" s="570"/>
      <c r="AT646" s="391"/>
      <c r="AU646" s="222"/>
      <c r="AV646" s="564"/>
      <c r="AW646" s="60"/>
      <c r="AX646" s="60"/>
      <c r="AY646" s="60"/>
      <c r="AZ646" s="283"/>
      <c r="BA646" s="283"/>
      <c r="BB646" s="283"/>
      <c r="BC646" s="34"/>
      <c r="BD646" s="27"/>
      <c r="BF646" s="35"/>
      <c r="BG646" s="35"/>
      <c r="BH646" s="35"/>
    </row>
    <row r="647" spans="1:60" ht="15" x14ac:dyDescent="0.25">
      <c r="A647" s="570">
        <f t="shared" si="5"/>
        <v>641</v>
      </c>
      <c r="B647" s="571" t="s">
        <v>2943</v>
      </c>
      <c r="C647" s="574" t="s">
        <v>12458</v>
      </c>
      <c r="D647" s="843">
        <v>2472.8200000000002</v>
      </c>
      <c r="E647" s="844"/>
      <c r="F647" s="844"/>
      <c r="G647" s="25"/>
      <c r="H647" s="25"/>
      <c r="I647" s="25"/>
      <c r="J647" s="25"/>
      <c r="K647" s="25"/>
      <c r="L647" s="25"/>
      <c r="N647" s="25"/>
      <c r="O647" s="25"/>
      <c r="P647" s="35" t="s">
        <v>2496</v>
      </c>
      <c r="AS647" s="570"/>
      <c r="AT647" s="391"/>
      <c r="AU647" s="222"/>
      <c r="AV647" s="564"/>
      <c r="AW647" s="60"/>
      <c r="AX647" s="60"/>
      <c r="AY647" s="60"/>
      <c r="AZ647" s="283"/>
      <c r="BA647" s="283"/>
      <c r="BB647" s="283"/>
      <c r="BC647" s="34"/>
      <c r="BD647" s="27"/>
      <c r="BF647" s="35"/>
      <c r="BG647" s="35"/>
      <c r="BH647" s="35"/>
    </row>
    <row r="648" spans="1:60" ht="15" x14ac:dyDescent="0.25">
      <c r="A648" s="570">
        <f t="shared" si="5"/>
        <v>642</v>
      </c>
      <c r="B648" s="571" t="s">
        <v>2944</v>
      </c>
      <c r="C648" s="574" t="s">
        <v>12458</v>
      </c>
      <c r="D648" s="843">
        <v>74734.38</v>
      </c>
      <c r="E648" s="844"/>
      <c r="F648" s="844"/>
      <c r="G648" s="25"/>
      <c r="H648" s="25"/>
      <c r="I648" s="25"/>
      <c r="J648" s="25"/>
      <c r="K648" s="25"/>
      <c r="L648" s="25"/>
      <c r="N648" s="25"/>
      <c r="O648" s="25"/>
      <c r="P648" s="35" t="s">
        <v>2496</v>
      </c>
      <c r="AS648" s="570"/>
      <c r="AT648" s="391"/>
      <c r="AU648" s="222"/>
      <c r="AV648" s="564"/>
      <c r="AW648" s="60"/>
      <c r="AX648" s="60"/>
      <c r="AY648" s="60"/>
      <c r="AZ648" s="283"/>
      <c r="BA648" s="283"/>
      <c r="BB648" s="283"/>
      <c r="BC648" s="34"/>
      <c r="BD648" s="27"/>
      <c r="BF648" s="35"/>
      <c r="BG648" s="35"/>
      <c r="BH648" s="35"/>
    </row>
    <row r="649" spans="1:60" ht="15" x14ac:dyDescent="0.25">
      <c r="A649" s="570">
        <f t="shared" si="5"/>
        <v>643</v>
      </c>
      <c r="B649" s="571" t="s">
        <v>2945</v>
      </c>
      <c r="C649" s="574" t="s">
        <v>12458</v>
      </c>
      <c r="D649" s="843">
        <v>106029</v>
      </c>
      <c r="E649" s="844"/>
      <c r="F649" s="844"/>
      <c r="G649" s="25"/>
      <c r="H649" s="25"/>
      <c r="I649" s="25"/>
      <c r="J649" s="25"/>
      <c r="K649" s="25"/>
      <c r="L649" s="25"/>
      <c r="N649" s="25"/>
      <c r="O649" s="25"/>
      <c r="P649" s="35" t="s">
        <v>2496</v>
      </c>
      <c r="AS649" s="570"/>
      <c r="AT649" s="391"/>
      <c r="AU649" s="222"/>
      <c r="AV649" s="564"/>
      <c r="AW649" s="60"/>
      <c r="AX649" s="60"/>
      <c r="AY649" s="60"/>
      <c r="AZ649" s="283"/>
      <c r="BA649" s="283"/>
      <c r="BB649" s="283"/>
      <c r="BC649" s="34"/>
      <c r="BD649" s="27"/>
      <c r="BF649" s="35"/>
      <c r="BG649" s="35"/>
      <c r="BH649" s="35"/>
    </row>
    <row r="650" spans="1:60" ht="15" x14ac:dyDescent="0.25">
      <c r="A650" s="570">
        <f t="shared" si="5"/>
        <v>644</v>
      </c>
      <c r="B650" s="571" t="s">
        <v>2946</v>
      </c>
      <c r="C650" s="574" t="s">
        <v>12458</v>
      </c>
      <c r="D650" s="843">
        <v>132894.44</v>
      </c>
      <c r="E650" s="844"/>
      <c r="F650" s="844"/>
      <c r="G650" s="25"/>
      <c r="H650" s="25"/>
      <c r="I650" s="25"/>
      <c r="J650" s="25"/>
      <c r="K650" s="25"/>
      <c r="L650" s="25"/>
      <c r="N650" s="25"/>
      <c r="O650" s="25"/>
      <c r="P650" s="35" t="s">
        <v>2496</v>
      </c>
      <c r="AS650" s="570"/>
      <c r="AT650" s="391"/>
      <c r="AU650" s="222"/>
      <c r="AV650" s="564"/>
      <c r="AW650" s="60"/>
      <c r="AX650" s="60"/>
      <c r="AY650" s="60"/>
      <c r="AZ650" s="283"/>
      <c r="BA650" s="283"/>
      <c r="BB650" s="283"/>
      <c r="BC650" s="34"/>
      <c r="BD650" s="27"/>
      <c r="BF650" s="35"/>
      <c r="BG650" s="35"/>
      <c r="BH650" s="35"/>
    </row>
    <row r="651" spans="1:60" ht="15" x14ac:dyDescent="0.25">
      <c r="A651" s="570">
        <f t="shared" si="5"/>
        <v>645</v>
      </c>
      <c r="B651" s="571" t="s">
        <v>2947</v>
      </c>
      <c r="C651" s="574" t="s">
        <v>12458</v>
      </c>
      <c r="D651" s="843">
        <v>161364</v>
      </c>
      <c r="E651" s="844"/>
      <c r="F651" s="844"/>
      <c r="G651" s="25"/>
      <c r="H651" s="25"/>
      <c r="I651" s="25"/>
      <c r="J651" s="25"/>
      <c r="K651" s="25"/>
      <c r="L651" s="25"/>
      <c r="N651" s="25"/>
      <c r="O651" s="25"/>
      <c r="P651" s="35" t="s">
        <v>2496</v>
      </c>
      <c r="AS651" s="570"/>
      <c r="AT651" s="391"/>
      <c r="AU651" s="222"/>
      <c r="AV651" s="564"/>
      <c r="AW651" s="60"/>
      <c r="AX651" s="60"/>
      <c r="AY651" s="60"/>
      <c r="AZ651" s="283"/>
      <c r="BA651" s="283"/>
      <c r="BB651" s="283"/>
      <c r="BC651" s="34"/>
      <c r="BD651" s="27"/>
      <c r="BF651" s="35"/>
      <c r="BG651" s="35"/>
      <c r="BH651" s="35"/>
    </row>
    <row r="652" spans="1:60" ht="15" x14ac:dyDescent="0.25">
      <c r="A652" s="570">
        <f t="shared" si="5"/>
        <v>646</v>
      </c>
      <c r="B652" s="571" t="s">
        <v>2948</v>
      </c>
      <c r="C652" s="574" t="s">
        <v>12458</v>
      </c>
      <c r="D652" s="843">
        <v>219198</v>
      </c>
      <c r="E652" s="844"/>
      <c r="F652" s="844"/>
      <c r="G652" s="25"/>
      <c r="H652" s="25"/>
      <c r="I652" s="25"/>
      <c r="J652" s="25"/>
      <c r="K652" s="25"/>
      <c r="L652" s="25"/>
      <c r="N652" s="25"/>
      <c r="O652" s="25"/>
      <c r="P652" s="35" t="s">
        <v>2496</v>
      </c>
      <c r="AS652" s="570"/>
      <c r="AT652" s="391"/>
      <c r="AU652" s="222"/>
      <c r="AV652" s="564"/>
      <c r="AW652" s="60"/>
      <c r="AX652" s="60"/>
      <c r="AY652" s="60"/>
      <c r="AZ652" s="283"/>
      <c r="BA652" s="283"/>
      <c r="BB652" s="283"/>
      <c r="BC652" s="34"/>
      <c r="BD652" s="27"/>
      <c r="BF652" s="35"/>
      <c r="BG652" s="35"/>
      <c r="BH652" s="35"/>
    </row>
    <row r="653" spans="1:60" ht="15" x14ac:dyDescent="0.25">
      <c r="A653" s="570">
        <f t="shared" si="5"/>
        <v>647</v>
      </c>
      <c r="B653" s="571" t="s">
        <v>2949</v>
      </c>
      <c r="C653" s="574" t="s">
        <v>12458</v>
      </c>
      <c r="D653" s="843">
        <v>20056.259999999998</v>
      </c>
      <c r="E653" s="844"/>
      <c r="F653" s="844"/>
      <c r="G653" s="25"/>
      <c r="H653" s="25"/>
      <c r="I653" s="25"/>
      <c r="J653" s="25"/>
      <c r="K653" s="25"/>
      <c r="L653" s="25"/>
      <c r="N653" s="25"/>
      <c r="O653" s="25"/>
      <c r="P653" s="35" t="s">
        <v>2496</v>
      </c>
      <c r="AS653" s="570"/>
      <c r="AT653" s="391"/>
      <c r="AU653" s="222"/>
      <c r="AV653" s="564"/>
      <c r="AW653" s="60"/>
      <c r="AX653" s="60"/>
      <c r="AY653" s="60"/>
      <c r="AZ653" s="283"/>
      <c r="BA653" s="283"/>
      <c r="BB653" s="283"/>
      <c r="BC653" s="34"/>
      <c r="BD653" s="27"/>
      <c r="BF653" s="35"/>
      <c r="BG653" s="35"/>
      <c r="BH653" s="35"/>
    </row>
    <row r="654" spans="1:60" ht="15" x14ac:dyDescent="0.25">
      <c r="A654" s="570">
        <f t="shared" si="5"/>
        <v>648</v>
      </c>
      <c r="B654" s="571" t="s">
        <v>2950</v>
      </c>
      <c r="C654" s="574" t="s">
        <v>12458</v>
      </c>
      <c r="D654" s="843">
        <v>46799.13</v>
      </c>
      <c r="E654" s="844"/>
      <c r="F654" s="844"/>
      <c r="G654" s="25"/>
      <c r="H654" s="25"/>
      <c r="I654" s="25"/>
      <c r="J654" s="25"/>
      <c r="K654" s="25"/>
      <c r="L654" s="25"/>
      <c r="N654" s="25"/>
      <c r="O654" s="25"/>
      <c r="P654" s="35" t="s">
        <v>2496</v>
      </c>
      <c r="AS654" s="570"/>
      <c r="AT654" s="391"/>
      <c r="AU654" s="222"/>
      <c r="AV654" s="564"/>
      <c r="AW654" s="60"/>
      <c r="AX654" s="60"/>
      <c r="AY654" s="60"/>
      <c r="AZ654" s="283"/>
      <c r="BA654" s="283"/>
      <c r="BB654" s="283"/>
      <c r="BC654" s="34"/>
      <c r="BD654" s="27"/>
      <c r="BF654" s="35"/>
      <c r="BG654" s="35"/>
      <c r="BH654" s="35"/>
    </row>
    <row r="655" spans="1:60" ht="15" x14ac:dyDescent="0.25">
      <c r="A655" s="570">
        <f t="shared" si="5"/>
        <v>649</v>
      </c>
      <c r="B655" s="571" t="s">
        <v>2951</v>
      </c>
      <c r="C655" s="574" t="s">
        <v>12458</v>
      </c>
      <c r="D655" s="843">
        <v>32362.05</v>
      </c>
      <c r="E655" s="844"/>
      <c r="F655" s="844"/>
      <c r="G655" s="25"/>
      <c r="H655" s="25"/>
      <c r="I655" s="25"/>
      <c r="J655" s="25"/>
      <c r="K655" s="25"/>
      <c r="L655" s="25"/>
      <c r="N655" s="25"/>
      <c r="O655" s="25"/>
      <c r="P655" s="35" t="s">
        <v>2496</v>
      </c>
      <c r="AS655" s="570"/>
      <c r="AT655" s="391"/>
      <c r="AU655" s="222"/>
      <c r="AV655" s="564"/>
      <c r="AW655" s="60"/>
      <c r="AX655" s="60"/>
      <c r="AY655" s="60"/>
      <c r="AZ655" s="283"/>
      <c r="BA655" s="283"/>
      <c r="BB655" s="283"/>
      <c r="BC655" s="34"/>
      <c r="BD655" s="27"/>
      <c r="BF655" s="35"/>
      <c r="BG655" s="35"/>
      <c r="BH655" s="35"/>
    </row>
    <row r="656" spans="1:60" ht="15" x14ac:dyDescent="0.25">
      <c r="A656" s="570">
        <f t="shared" si="5"/>
        <v>650</v>
      </c>
      <c r="B656" s="571" t="s">
        <v>2952</v>
      </c>
      <c r="C656" s="574" t="s">
        <v>12458</v>
      </c>
      <c r="D656" s="843">
        <v>62773.69</v>
      </c>
      <c r="E656" s="844"/>
      <c r="F656" s="844"/>
      <c r="G656" s="25"/>
      <c r="H656" s="25"/>
      <c r="I656" s="25"/>
      <c r="J656" s="25"/>
      <c r="K656" s="25"/>
      <c r="L656" s="25"/>
      <c r="N656" s="25"/>
      <c r="O656" s="25"/>
      <c r="P656" s="35" t="s">
        <v>2496</v>
      </c>
      <c r="AS656" s="570"/>
      <c r="AT656" s="391"/>
      <c r="AU656" s="222"/>
      <c r="AV656" s="564"/>
      <c r="AW656" s="60"/>
      <c r="AX656" s="60"/>
      <c r="AY656" s="60"/>
      <c r="AZ656" s="283"/>
      <c r="BA656" s="283"/>
      <c r="BB656" s="283"/>
      <c r="BC656" s="34"/>
      <c r="BD656" s="27"/>
      <c r="BF656" s="35"/>
      <c r="BG656" s="35"/>
      <c r="BH656" s="35"/>
    </row>
    <row r="657" spans="1:60" ht="15" x14ac:dyDescent="0.25">
      <c r="A657" s="570">
        <f t="shared" si="5"/>
        <v>651</v>
      </c>
      <c r="B657" s="571" t="s">
        <v>2953</v>
      </c>
      <c r="C657" s="574" t="s">
        <v>12458</v>
      </c>
      <c r="D657" s="843">
        <v>12004.72</v>
      </c>
      <c r="E657" s="844"/>
      <c r="F657" s="844"/>
      <c r="G657" s="25"/>
      <c r="H657" s="25"/>
      <c r="I657" s="25"/>
      <c r="J657" s="25"/>
      <c r="K657" s="25"/>
      <c r="L657" s="25"/>
      <c r="N657" s="25"/>
      <c r="O657" s="25"/>
      <c r="P657" s="35" t="s">
        <v>2496</v>
      </c>
      <c r="AS657" s="570"/>
      <c r="AT657" s="391"/>
      <c r="AU657" s="222"/>
      <c r="AV657" s="564"/>
      <c r="AW657" s="60"/>
      <c r="AX657" s="60"/>
      <c r="AY657" s="60"/>
      <c r="AZ657" s="283"/>
      <c r="BA657" s="283"/>
      <c r="BB657" s="283"/>
      <c r="BC657" s="34"/>
      <c r="BD657" s="27"/>
      <c r="BF657" s="35"/>
      <c r="BG657" s="35"/>
      <c r="BH657" s="35"/>
    </row>
    <row r="658" spans="1:60" ht="15" x14ac:dyDescent="0.25">
      <c r="A658" s="570">
        <f t="shared" si="5"/>
        <v>652</v>
      </c>
      <c r="B658" s="571" t="s">
        <v>2954</v>
      </c>
      <c r="C658" s="574" t="s">
        <v>12458</v>
      </c>
      <c r="D658" s="843">
        <v>35376.32</v>
      </c>
      <c r="E658" s="844"/>
      <c r="F658" s="844"/>
      <c r="G658" s="25"/>
      <c r="H658" s="25"/>
      <c r="I658" s="25"/>
      <c r="J658" s="25"/>
      <c r="K658" s="25"/>
      <c r="L658" s="25"/>
      <c r="N658" s="25"/>
      <c r="O658" s="25"/>
      <c r="P658" s="35" t="s">
        <v>2496</v>
      </c>
      <c r="AS658" s="570"/>
      <c r="AT658" s="391"/>
      <c r="AU658" s="222"/>
      <c r="AV658" s="564"/>
      <c r="AW658" s="60"/>
      <c r="AX658" s="60"/>
      <c r="AY658" s="60"/>
      <c r="AZ658" s="283"/>
      <c r="BA658" s="283"/>
      <c r="BB658" s="283"/>
      <c r="BC658" s="34"/>
      <c r="BD658" s="27"/>
      <c r="BF658" s="35"/>
      <c r="BG658" s="35"/>
      <c r="BH658" s="35"/>
    </row>
    <row r="659" spans="1:60" ht="15" x14ac:dyDescent="0.25">
      <c r="A659" s="570">
        <f t="shared" si="5"/>
        <v>653</v>
      </c>
      <c r="B659" s="571" t="s">
        <v>2955</v>
      </c>
      <c r="C659" s="574" t="s">
        <v>12458</v>
      </c>
      <c r="D659" s="843">
        <v>56941.5</v>
      </c>
      <c r="E659" s="844"/>
      <c r="F659" s="844"/>
      <c r="G659" s="25"/>
      <c r="H659" s="25"/>
      <c r="I659" s="25"/>
      <c r="J659" s="25"/>
      <c r="K659" s="25"/>
      <c r="L659" s="25"/>
      <c r="N659" s="25"/>
      <c r="O659" s="25"/>
      <c r="P659" s="35" t="s">
        <v>2496</v>
      </c>
      <c r="AS659" s="570"/>
      <c r="AT659" s="391"/>
      <c r="AU659" s="222"/>
      <c r="AV659" s="564"/>
      <c r="AW659" s="60"/>
      <c r="AX659" s="60"/>
      <c r="AY659" s="60"/>
      <c r="AZ659" s="283"/>
      <c r="BA659" s="283"/>
      <c r="BB659" s="283"/>
      <c r="BC659" s="34"/>
      <c r="BD659" s="27"/>
      <c r="BF659" s="35"/>
      <c r="BG659" s="35"/>
      <c r="BH659" s="35"/>
    </row>
    <row r="660" spans="1:60" ht="15" x14ac:dyDescent="0.25">
      <c r="A660" s="570">
        <f t="shared" si="5"/>
        <v>654</v>
      </c>
      <c r="B660" s="571" t="s">
        <v>2956</v>
      </c>
      <c r="C660" s="574" t="s">
        <v>12458</v>
      </c>
      <c r="D660" s="843">
        <v>80682</v>
      </c>
      <c r="E660" s="844"/>
      <c r="F660" s="844"/>
      <c r="G660" s="25"/>
      <c r="H660" s="25"/>
      <c r="I660" s="25"/>
      <c r="J660" s="25"/>
      <c r="K660" s="25"/>
      <c r="L660" s="25"/>
      <c r="N660" s="25"/>
      <c r="O660" s="25"/>
      <c r="P660" s="35" t="s">
        <v>2496</v>
      </c>
      <c r="AS660" s="570"/>
      <c r="AT660" s="391"/>
      <c r="AU660" s="222"/>
      <c r="AV660" s="564"/>
      <c r="AW660" s="60"/>
      <c r="AX660" s="60"/>
      <c r="AY660" s="60"/>
      <c r="AZ660" s="283"/>
      <c r="BA660" s="283"/>
      <c r="BB660" s="283"/>
      <c r="BC660" s="34"/>
      <c r="BD660" s="27"/>
      <c r="BF660" s="35"/>
      <c r="BG660" s="35"/>
      <c r="BH660" s="35"/>
    </row>
    <row r="661" spans="1:60" ht="15" x14ac:dyDescent="0.25">
      <c r="A661" s="570">
        <f t="shared" si="5"/>
        <v>655</v>
      </c>
      <c r="B661" s="571" t="s">
        <v>2957</v>
      </c>
      <c r="C661" s="574" t="s">
        <v>12458</v>
      </c>
      <c r="D661" s="843">
        <v>103946.5</v>
      </c>
      <c r="E661" s="844"/>
      <c r="F661" s="844"/>
      <c r="G661" s="25"/>
      <c r="H661" s="25"/>
      <c r="I661" s="25"/>
      <c r="J661" s="25"/>
      <c r="K661" s="25"/>
      <c r="L661" s="25"/>
      <c r="N661" s="25"/>
      <c r="O661" s="25"/>
      <c r="P661" s="35" t="s">
        <v>2496</v>
      </c>
      <c r="AS661" s="570"/>
      <c r="AT661" s="391"/>
      <c r="AU661" s="222"/>
      <c r="AV661" s="564"/>
      <c r="AW661" s="60"/>
      <c r="AX661" s="60"/>
      <c r="AY661" s="60"/>
      <c r="AZ661" s="283"/>
      <c r="BA661" s="283"/>
      <c r="BB661" s="283"/>
      <c r="BC661" s="34"/>
      <c r="BD661" s="27"/>
      <c r="BF661" s="35"/>
      <c r="BG661" s="35"/>
      <c r="BH661" s="35"/>
    </row>
    <row r="662" spans="1:60" ht="15" x14ac:dyDescent="0.25">
      <c r="A662" s="570">
        <f t="shared" si="5"/>
        <v>656</v>
      </c>
      <c r="B662" s="571" t="s">
        <v>2958</v>
      </c>
      <c r="C662" s="574" t="s">
        <v>12458</v>
      </c>
      <c r="D662" s="843">
        <v>167552</v>
      </c>
      <c r="E662" s="844"/>
      <c r="F662" s="844"/>
      <c r="G662" s="25"/>
      <c r="H662" s="25"/>
      <c r="I662" s="25"/>
      <c r="J662" s="25"/>
      <c r="K662" s="25"/>
      <c r="L662" s="25"/>
      <c r="N662" s="25"/>
      <c r="O662" s="25"/>
      <c r="P662" s="35" t="s">
        <v>2496</v>
      </c>
      <c r="AS662" s="570"/>
      <c r="AT662" s="391"/>
      <c r="AU662" s="222"/>
      <c r="AV662" s="564"/>
      <c r="AW662" s="60"/>
      <c r="AX662" s="60"/>
      <c r="AY662" s="60"/>
      <c r="AZ662" s="283"/>
      <c r="BA662" s="283"/>
      <c r="BB662" s="283"/>
      <c r="BC662" s="34"/>
      <c r="BD662" s="27"/>
      <c r="BF662" s="35"/>
      <c r="BG662" s="35"/>
      <c r="BH662" s="35"/>
    </row>
    <row r="663" spans="1:60" ht="15" x14ac:dyDescent="0.25">
      <c r="A663" s="570">
        <f t="shared" si="5"/>
        <v>657</v>
      </c>
      <c r="B663" s="571" t="s">
        <v>2959</v>
      </c>
      <c r="C663" s="574" t="s">
        <v>12458</v>
      </c>
      <c r="D663" s="843">
        <v>262630.62</v>
      </c>
      <c r="E663" s="844"/>
      <c r="F663" s="844"/>
      <c r="G663" s="25"/>
      <c r="H663" s="25"/>
      <c r="I663" s="25"/>
      <c r="J663" s="25"/>
      <c r="K663" s="25"/>
      <c r="L663" s="25"/>
      <c r="N663" s="25"/>
      <c r="O663" s="25"/>
      <c r="P663" s="35" t="s">
        <v>2496</v>
      </c>
      <c r="AS663" s="570"/>
      <c r="AT663" s="391"/>
      <c r="AU663" s="222"/>
      <c r="AV663" s="564"/>
      <c r="AW663" s="60"/>
      <c r="AX663" s="60"/>
      <c r="AY663" s="60"/>
      <c r="AZ663" s="283"/>
      <c r="BA663" s="283"/>
      <c r="BB663" s="283"/>
      <c r="BC663" s="34"/>
      <c r="BD663" s="27"/>
      <c r="BF663" s="35"/>
      <c r="BG663" s="35"/>
      <c r="BH663" s="35"/>
    </row>
    <row r="664" spans="1:60" ht="15" x14ac:dyDescent="0.25">
      <c r="A664" s="570">
        <f t="shared" si="5"/>
        <v>658</v>
      </c>
      <c r="B664" s="571" t="s">
        <v>2960</v>
      </c>
      <c r="C664" s="574" t="s">
        <v>12458</v>
      </c>
      <c r="D664" s="843">
        <v>59976</v>
      </c>
      <c r="E664" s="844"/>
      <c r="F664" s="844"/>
      <c r="G664" s="25"/>
      <c r="H664" s="25"/>
      <c r="I664" s="25"/>
      <c r="J664" s="25"/>
      <c r="K664" s="25"/>
      <c r="L664" s="25"/>
      <c r="N664" s="25"/>
      <c r="O664" s="25"/>
      <c r="P664" s="35" t="s">
        <v>2496</v>
      </c>
      <c r="AS664" s="570"/>
      <c r="AT664" s="391"/>
      <c r="AU664" s="222"/>
      <c r="AV664" s="564"/>
      <c r="AW664" s="60"/>
      <c r="AX664" s="60"/>
      <c r="AY664" s="60"/>
      <c r="AZ664" s="283"/>
      <c r="BA664" s="283"/>
      <c r="BB664" s="283"/>
      <c r="BC664" s="34"/>
      <c r="BD664" s="27"/>
      <c r="BF664" s="35"/>
      <c r="BG664" s="35"/>
      <c r="BH664" s="35"/>
    </row>
    <row r="665" spans="1:60" ht="15" x14ac:dyDescent="0.25">
      <c r="A665" s="570">
        <f t="shared" si="5"/>
        <v>659</v>
      </c>
      <c r="B665" s="571" t="s">
        <v>2961</v>
      </c>
      <c r="C665" s="574" t="s">
        <v>12458</v>
      </c>
      <c r="D665" s="843">
        <v>126000.77</v>
      </c>
      <c r="E665" s="844"/>
      <c r="F665" s="844"/>
      <c r="G665" s="25"/>
      <c r="H665" s="25"/>
      <c r="I665" s="25"/>
      <c r="J665" s="25"/>
      <c r="K665" s="25"/>
      <c r="L665" s="25"/>
      <c r="N665" s="25"/>
      <c r="O665" s="25"/>
      <c r="P665" s="35" t="s">
        <v>2496</v>
      </c>
      <c r="AS665" s="570"/>
      <c r="AT665" s="391"/>
      <c r="AU665" s="222"/>
      <c r="AV665" s="564"/>
      <c r="AW665" s="60"/>
      <c r="AX665" s="60"/>
      <c r="AY665" s="60"/>
      <c r="AZ665" s="283"/>
      <c r="BA665" s="283"/>
      <c r="BB665" s="283"/>
      <c r="BC665" s="34"/>
      <c r="BD665" s="27"/>
      <c r="BF665" s="35"/>
      <c r="BG665" s="35"/>
      <c r="BH665" s="35"/>
    </row>
    <row r="666" spans="1:60" ht="15" x14ac:dyDescent="0.25">
      <c r="A666" s="570">
        <f t="shared" si="5"/>
        <v>660</v>
      </c>
      <c r="B666" s="571" t="s">
        <v>2962</v>
      </c>
      <c r="C666" s="574" t="s">
        <v>12458</v>
      </c>
      <c r="D666" s="843">
        <v>5909091.3700000001</v>
      </c>
      <c r="E666" s="844"/>
      <c r="F666" s="844"/>
      <c r="G666" s="25"/>
      <c r="H666" s="25"/>
      <c r="I666" s="25"/>
      <c r="J666" s="25"/>
      <c r="K666" s="25"/>
      <c r="L666" s="25"/>
      <c r="N666" s="25"/>
      <c r="O666" s="25"/>
      <c r="P666" s="35" t="s">
        <v>2496</v>
      </c>
      <c r="AS666" s="570"/>
      <c r="AT666" s="391"/>
      <c r="AU666" s="222"/>
      <c r="AV666" s="564"/>
      <c r="AW666" s="60"/>
      <c r="AX666" s="60"/>
      <c r="AY666" s="60"/>
      <c r="AZ666" s="283"/>
      <c r="BA666" s="283"/>
      <c r="BB666" s="283"/>
      <c r="BC666" s="34"/>
      <c r="BD666" s="27"/>
      <c r="BF666" s="35"/>
      <c r="BG666" s="35"/>
      <c r="BH666" s="35"/>
    </row>
    <row r="667" spans="1:60" ht="15" x14ac:dyDescent="0.25">
      <c r="A667" s="570">
        <f t="shared" si="5"/>
        <v>661</v>
      </c>
      <c r="B667" s="571" t="s">
        <v>2963</v>
      </c>
      <c r="C667" s="574" t="s">
        <v>12458</v>
      </c>
      <c r="D667" s="843">
        <v>4986100</v>
      </c>
      <c r="E667" s="844"/>
      <c r="F667" s="844"/>
      <c r="G667" s="25"/>
      <c r="H667" s="25"/>
      <c r="I667" s="25"/>
      <c r="J667" s="25"/>
      <c r="K667" s="25"/>
      <c r="L667" s="25"/>
      <c r="N667" s="25"/>
      <c r="O667" s="25"/>
      <c r="P667" s="35" t="s">
        <v>2496</v>
      </c>
      <c r="AS667" s="570"/>
      <c r="AT667" s="391"/>
      <c r="AU667" s="222"/>
      <c r="AV667" s="564"/>
      <c r="AW667" s="60"/>
      <c r="AX667" s="60"/>
      <c r="AY667" s="60"/>
      <c r="AZ667" s="283"/>
      <c r="BA667" s="283"/>
      <c r="BB667" s="283"/>
      <c r="BC667" s="34"/>
      <c r="BD667" s="27"/>
      <c r="BF667" s="35"/>
      <c r="BG667" s="35"/>
      <c r="BH667" s="35"/>
    </row>
    <row r="668" spans="1:60" ht="15" x14ac:dyDescent="0.25">
      <c r="A668" s="570">
        <f t="shared" si="5"/>
        <v>662</v>
      </c>
      <c r="B668" s="571" t="s">
        <v>2964</v>
      </c>
      <c r="C668" s="574" t="s">
        <v>12458</v>
      </c>
      <c r="D668" s="843">
        <v>5402600</v>
      </c>
      <c r="E668" s="844"/>
      <c r="F668" s="844"/>
      <c r="G668" s="25"/>
      <c r="H668" s="25"/>
      <c r="I668" s="25"/>
      <c r="J668" s="25"/>
      <c r="K668" s="25"/>
      <c r="L668" s="25"/>
      <c r="N668" s="25"/>
      <c r="O668" s="25"/>
      <c r="P668" s="35" t="s">
        <v>2496</v>
      </c>
      <c r="AS668" s="570"/>
      <c r="AT668" s="391"/>
      <c r="AU668" s="222"/>
      <c r="AV668" s="564"/>
      <c r="AW668" s="60"/>
      <c r="AX668" s="60"/>
      <c r="AY668" s="60"/>
      <c r="AZ668" s="283"/>
      <c r="BA668" s="283"/>
      <c r="BB668" s="283"/>
      <c r="BC668" s="34"/>
      <c r="BD668" s="27"/>
      <c r="BF668" s="35"/>
      <c r="BG668" s="35"/>
      <c r="BH668" s="35"/>
    </row>
    <row r="669" spans="1:60" ht="15" x14ac:dyDescent="0.25">
      <c r="A669" s="570">
        <f t="shared" si="5"/>
        <v>663</v>
      </c>
      <c r="B669" s="571" t="s">
        <v>2965</v>
      </c>
      <c r="C669" s="574" t="s">
        <v>12458</v>
      </c>
      <c r="D669" s="843">
        <v>4959126.2699999996</v>
      </c>
      <c r="E669" s="844"/>
      <c r="F669" s="844"/>
      <c r="G669" s="25"/>
      <c r="H669" s="25"/>
      <c r="I669" s="25"/>
      <c r="J669" s="25"/>
      <c r="K669" s="25"/>
      <c r="L669" s="25"/>
      <c r="N669" s="25"/>
      <c r="O669" s="25"/>
      <c r="P669" s="35" t="s">
        <v>2496</v>
      </c>
      <c r="AS669" s="570"/>
      <c r="AT669" s="391"/>
      <c r="AU669" s="222"/>
      <c r="AV669" s="564"/>
      <c r="AW669" s="60"/>
      <c r="AX669" s="60"/>
      <c r="AY669" s="60"/>
      <c r="AZ669" s="283"/>
      <c r="BA669" s="283"/>
      <c r="BB669" s="283"/>
      <c r="BC669" s="34"/>
      <c r="BD669" s="27"/>
      <c r="BF669" s="35"/>
      <c r="BG669" s="35"/>
      <c r="BH669" s="35"/>
    </row>
    <row r="670" spans="1:60" ht="15" x14ac:dyDescent="0.25">
      <c r="A670" s="570">
        <f t="shared" si="5"/>
        <v>664</v>
      </c>
      <c r="B670" s="571" t="s">
        <v>2966</v>
      </c>
      <c r="C670" s="574" t="s">
        <v>12458</v>
      </c>
      <c r="D670" s="843">
        <v>6256940.2699999996</v>
      </c>
      <c r="E670" s="844"/>
      <c r="F670" s="844"/>
      <c r="G670" s="25"/>
      <c r="H670" s="25"/>
      <c r="I670" s="25"/>
      <c r="J670" s="25"/>
      <c r="K670" s="25"/>
      <c r="L670" s="25"/>
      <c r="N670" s="25"/>
      <c r="O670" s="25"/>
      <c r="P670" s="35" t="s">
        <v>2496</v>
      </c>
      <c r="AS670" s="570"/>
      <c r="AT670" s="391"/>
      <c r="AU670" s="222"/>
      <c r="AV670" s="564"/>
      <c r="AW670" s="60"/>
      <c r="AX670" s="60"/>
      <c r="AY670" s="60"/>
      <c r="AZ670" s="283"/>
      <c r="BA670" s="283"/>
      <c r="BB670" s="283"/>
      <c r="BC670" s="34"/>
      <c r="BD670" s="27"/>
      <c r="BF670" s="35"/>
      <c r="BG670" s="35"/>
      <c r="BH670" s="35"/>
    </row>
    <row r="671" spans="1:60" ht="15" x14ac:dyDescent="0.25">
      <c r="A671" s="570">
        <f t="shared" si="5"/>
        <v>665</v>
      </c>
      <c r="B671" s="571" t="s">
        <v>2967</v>
      </c>
      <c r="C671" s="574" t="s">
        <v>12458</v>
      </c>
      <c r="D671" s="843">
        <v>178.5</v>
      </c>
      <c r="E671" s="844"/>
      <c r="F671" s="844"/>
      <c r="G671" s="25"/>
      <c r="H671" s="25"/>
      <c r="I671" s="25"/>
      <c r="J671" s="25"/>
      <c r="K671" s="25"/>
      <c r="L671" s="25"/>
      <c r="N671" s="25"/>
      <c r="O671" s="25"/>
      <c r="P671" s="35" t="s">
        <v>2496</v>
      </c>
      <c r="AS671" s="570"/>
      <c r="AT671" s="391"/>
      <c r="AU671" s="222"/>
      <c r="AV671" s="564"/>
      <c r="AW671" s="60"/>
      <c r="AX671" s="60"/>
      <c r="AY671" s="60"/>
      <c r="AZ671" s="283"/>
      <c r="BA671" s="283"/>
      <c r="BB671" s="283"/>
      <c r="BC671" s="34"/>
      <c r="BD671" s="27"/>
      <c r="BF671" s="35"/>
      <c r="BG671" s="35"/>
      <c r="BH671" s="35"/>
    </row>
    <row r="672" spans="1:60" ht="15" x14ac:dyDescent="0.25">
      <c r="A672" s="570">
        <f t="shared" si="5"/>
        <v>666</v>
      </c>
      <c r="B672" s="571" t="s">
        <v>2968</v>
      </c>
      <c r="C672" s="574" t="s">
        <v>12458</v>
      </c>
      <c r="D672" s="843">
        <v>69.02</v>
      </c>
      <c r="E672" s="844"/>
      <c r="F672" s="844"/>
      <c r="G672" s="25"/>
      <c r="H672" s="25"/>
      <c r="I672" s="25"/>
      <c r="J672" s="25"/>
      <c r="K672" s="25"/>
      <c r="L672" s="25"/>
      <c r="N672" s="25"/>
      <c r="O672" s="25"/>
      <c r="P672" s="35" t="s">
        <v>2496</v>
      </c>
      <c r="AS672" s="570"/>
      <c r="AT672" s="391"/>
      <c r="AU672" s="222"/>
      <c r="AV672" s="564"/>
      <c r="AW672" s="60"/>
      <c r="AX672" s="60"/>
      <c r="AY672" s="60"/>
      <c r="AZ672" s="283"/>
      <c r="BA672" s="283"/>
      <c r="BB672" s="283"/>
      <c r="BC672" s="34"/>
      <c r="BD672" s="27"/>
      <c r="BF672" s="35"/>
      <c r="BG672" s="35"/>
      <c r="BH672" s="35"/>
    </row>
    <row r="673" spans="1:60" ht="15" x14ac:dyDescent="0.25">
      <c r="A673" s="570">
        <f t="shared" si="5"/>
        <v>667</v>
      </c>
      <c r="B673" s="571" t="s">
        <v>2969</v>
      </c>
      <c r="C673" s="574" t="s">
        <v>12458</v>
      </c>
      <c r="D673" s="843">
        <v>29.75</v>
      </c>
      <c r="E673" s="844"/>
      <c r="F673" s="844"/>
      <c r="G673" s="25"/>
      <c r="H673" s="25"/>
      <c r="I673" s="25"/>
      <c r="J673" s="25"/>
      <c r="K673" s="25"/>
      <c r="L673" s="25"/>
      <c r="N673" s="25"/>
      <c r="O673" s="25"/>
      <c r="P673" s="35" t="s">
        <v>2496</v>
      </c>
      <c r="AS673" s="570"/>
      <c r="AT673" s="391"/>
      <c r="AU673" s="222"/>
      <c r="AV673" s="564"/>
      <c r="AW673" s="60"/>
      <c r="AX673" s="60"/>
      <c r="AY673" s="60"/>
      <c r="AZ673" s="283"/>
      <c r="BA673" s="283"/>
      <c r="BB673" s="283"/>
      <c r="BC673" s="34"/>
      <c r="BD673" s="27"/>
      <c r="BF673" s="35"/>
      <c r="BG673" s="35"/>
      <c r="BH673" s="35"/>
    </row>
    <row r="674" spans="1:60" ht="15" x14ac:dyDescent="0.25">
      <c r="A674" s="570">
        <f t="shared" si="5"/>
        <v>668</v>
      </c>
      <c r="B674" s="571" t="s">
        <v>2970</v>
      </c>
      <c r="C674" s="574" t="s">
        <v>12458</v>
      </c>
      <c r="D674" s="843">
        <v>324.87</v>
      </c>
      <c r="E674" s="844"/>
      <c r="F674" s="844"/>
      <c r="G674" s="25"/>
      <c r="H674" s="25"/>
      <c r="I674" s="25"/>
      <c r="J674" s="25"/>
      <c r="K674" s="25"/>
      <c r="L674" s="25"/>
      <c r="N674" s="25"/>
      <c r="O674" s="25"/>
      <c r="P674" s="35" t="s">
        <v>2496</v>
      </c>
      <c r="AS674" s="570"/>
      <c r="AT674" s="391"/>
      <c r="AU674" s="222"/>
      <c r="AV674" s="564"/>
      <c r="AW674" s="60"/>
      <c r="AX674" s="60"/>
      <c r="AY674" s="60"/>
      <c r="AZ674" s="283"/>
      <c r="BA674" s="283"/>
      <c r="BB674" s="283"/>
      <c r="BC674" s="34"/>
      <c r="BD674" s="27"/>
      <c r="BF674" s="35"/>
      <c r="BG674" s="35"/>
      <c r="BH674" s="35"/>
    </row>
    <row r="675" spans="1:60" ht="15" x14ac:dyDescent="0.25">
      <c r="A675" s="570">
        <f t="shared" si="5"/>
        <v>669</v>
      </c>
      <c r="B675" s="571" t="s">
        <v>2971</v>
      </c>
      <c r="C675" s="574" t="s">
        <v>12458</v>
      </c>
      <c r="D675" s="843">
        <v>132.09</v>
      </c>
      <c r="E675" s="844"/>
      <c r="F675" s="844"/>
      <c r="G675" s="25"/>
      <c r="H675" s="25"/>
      <c r="I675" s="25"/>
      <c r="J675" s="25"/>
      <c r="K675" s="25"/>
      <c r="L675" s="25"/>
      <c r="N675" s="25"/>
      <c r="O675" s="25"/>
      <c r="P675" s="35" t="s">
        <v>2496</v>
      </c>
      <c r="AS675" s="570"/>
      <c r="AT675" s="391"/>
      <c r="AU675" s="222"/>
      <c r="AV675" s="564"/>
      <c r="AW675" s="60"/>
      <c r="AX675" s="60"/>
      <c r="AY675" s="60"/>
      <c r="AZ675" s="283"/>
      <c r="BA675" s="283"/>
      <c r="BB675" s="283"/>
      <c r="BC675" s="34"/>
      <c r="BD675" s="27"/>
      <c r="BF675" s="35"/>
      <c r="BG675" s="35"/>
      <c r="BH675" s="35"/>
    </row>
    <row r="676" spans="1:60" ht="15" x14ac:dyDescent="0.25">
      <c r="A676" s="570">
        <f t="shared" si="5"/>
        <v>670</v>
      </c>
      <c r="B676" s="571" t="s">
        <v>2972</v>
      </c>
      <c r="C676" s="574" t="s">
        <v>12458</v>
      </c>
      <c r="D676" s="843">
        <v>101.15</v>
      </c>
      <c r="E676" s="844"/>
      <c r="F676" s="844"/>
      <c r="G676" s="25"/>
      <c r="H676" s="25"/>
      <c r="I676" s="25"/>
      <c r="J676" s="25"/>
      <c r="K676" s="25"/>
      <c r="L676" s="25"/>
      <c r="N676" s="25"/>
      <c r="O676" s="25"/>
      <c r="P676" s="35" t="s">
        <v>2496</v>
      </c>
      <c r="AS676" s="570"/>
      <c r="AT676" s="391"/>
      <c r="AU676" s="222"/>
      <c r="AV676" s="564"/>
      <c r="AW676" s="60"/>
      <c r="AX676" s="60"/>
      <c r="AY676" s="60"/>
      <c r="AZ676" s="283"/>
      <c r="BA676" s="283"/>
      <c r="BB676" s="283"/>
      <c r="BC676" s="34"/>
      <c r="BD676" s="27"/>
      <c r="BF676" s="35"/>
      <c r="BG676" s="35"/>
      <c r="BH676" s="35"/>
    </row>
    <row r="677" spans="1:60" ht="15" x14ac:dyDescent="0.25">
      <c r="A677" s="570">
        <f t="shared" si="5"/>
        <v>671</v>
      </c>
      <c r="B677" s="571" t="s">
        <v>2973</v>
      </c>
      <c r="C677" s="574" t="s">
        <v>12458</v>
      </c>
      <c r="D677" s="843">
        <v>255.85</v>
      </c>
      <c r="E677" s="844"/>
      <c r="F677" s="844"/>
      <c r="G677" s="25"/>
      <c r="H677" s="25"/>
      <c r="I677" s="25"/>
      <c r="J677" s="25"/>
      <c r="K677" s="25"/>
      <c r="L677" s="25"/>
      <c r="N677" s="25"/>
      <c r="O677" s="25"/>
      <c r="P677" s="35" t="s">
        <v>2496</v>
      </c>
      <c r="AS677" s="570"/>
      <c r="AT677" s="391"/>
      <c r="AU677" s="222"/>
      <c r="AV677" s="564"/>
      <c r="AW677" s="60"/>
      <c r="AX677" s="60"/>
      <c r="AY677" s="60"/>
      <c r="AZ677" s="283"/>
      <c r="BA677" s="283"/>
      <c r="BB677" s="283"/>
      <c r="BC677" s="34"/>
      <c r="BD677" s="27"/>
      <c r="BF677" s="35"/>
      <c r="BG677" s="35"/>
      <c r="BH677" s="35"/>
    </row>
    <row r="678" spans="1:60" ht="15" x14ac:dyDescent="0.25">
      <c r="A678" s="570">
        <f t="shared" si="5"/>
        <v>672</v>
      </c>
      <c r="B678" s="571" t="s">
        <v>2974</v>
      </c>
      <c r="C678" s="574" t="s">
        <v>12458</v>
      </c>
      <c r="D678" s="843">
        <v>59.5</v>
      </c>
      <c r="E678" s="844"/>
      <c r="F678" s="844"/>
      <c r="G678" s="25"/>
      <c r="H678" s="25"/>
      <c r="I678" s="25"/>
      <c r="J678" s="25"/>
      <c r="K678" s="25"/>
      <c r="L678" s="25"/>
      <c r="N678" s="25"/>
      <c r="O678" s="25"/>
      <c r="P678" s="35" t="s">
        <v>2496</v>
      </c>
      <c r="AS678" s="570"/>
      <c r="AT678" s="391"/>
      <c r="AU678" s="222"/>
      <c r="AV678" s="564"/>
      <c r="AW678" s="60"/>
      <c r="AX678" s="60"/>
      <c r="AY678" s="60"/>
      <c r="AZ678" s="283"/>
      <c r="BA678" s="283"/>
      <c r="BB678" s="283"/>
      <c r="BC678" s="34"/>
      <c r="BD678" s="27"/>
      <c r="BF678" s="35"/>
      <c r="BG678" s="35"/>
      <c r="BH678" s="35"/>
    </row>
    <row r="679" spans="1:60" ht="15" x14ac:dyDescent="0.25">
      <c r="A679" s="570">
        <f t="shared" si="5"/>
        <v>673</v>
      </c>
      <c r="B679" s="571" t="s">
        <v>2975</v>
      </c>
      <c r="C679" s="574" t="s">
        <v>12458</v>
      </c>
      <c r="D679" s="843">
        <v>142.80000000000001</v>
      </c>
      <c r="E679" s="844"/>
      <c r="F679" s="844"/>
      <c r="G679" s="25"/>
      <c r="H679" s="25"/>
      <c r="I679" s="25"/>
      <c r="J679" s="25"/>
      <c r="K679" s="25"/>
      <c r="L679" s="25"/>
      <c r="N679" s="25"/>
      <c r="O679" s="25"/>
      <c r="P679" s="35" t="s">
        <v>2496</v>
      </c>
      <c r="AS679" s="570"/>
      <c r="AT679" s="391"/>
      <c r="AU679" s="222"/>
      <c r="AV679" s="564"/>
      <c r="AW679" s="60"/>
      <c r="AX679" s="60"/>
      <c r="AY679" s="60"/>
      <c r="AZ679" s="283"/>
      <c r="BA679" s="283"/>
      <c r="BB679" s="283"/>
      <c r="BC679" s="34"/>
      <c r="BD679" s="27"/>
      <c r="BF679" s="35"/>
      <c r="BG679" s="35"/>
      <c r="BH679" s="35"/>
    </row>
    <row r="680" spans="1:60" ht="15" x14ac:dyDescent="0.25">
      <c r="A680" s="570">
        <f t="shared" si="5"/>
        <v>674</v>
      </c>
      <c r="B680" s="571" t="s">
        <v>2976</v>
      </c>
      <c r="C680" s="574" t="s">
        <v>12458</v>
      </c>
      <c r="D680" s="843">
        <v>276.08</v>
      </c>
      <c r="E680" s="844"/>
      <c r="F680" s="844"/>
      <c r="G680" s="25"/>
      <c r="H680" s="25"/>
      <c r="I680" s="25"/>
      <c r="J680" s="25"/>
      <c r="K680" s="25"/>
      <c r="L680" s="25"/>
      <c r="N680" s="25"/>
      <c r="O680" s="25"/>
      <c r="P680" s="35" t="s">
        <v>2496</v>
      </c>
      <c r="AS680" s="570"/>
      <c r="AT680" s="391"/>
      <c r="AU680" s="222"/>
      <c r="AV680" s="564"/>
      <c r="AW680" s="60"/>
      <c r="AX680" s="60"/>
      <c r="AY680" s="60"/>
      <c r="AZ680" s="283"/>
      <c r="BA680" s="283"/>
      <c r="BB680" s="283"/>
      <c r="BC680" s="34"/>
      <c r="BD680" s="27"/>
      <c r="BF680" s="35"/>
      <c r="BG680" s="35"/>
      <c r="BH680" s="35"/>
    </row>
    <row r="681" spans="1:60" ht="15" x14ac:dyDescent="0.25">
      <c r="A681" s="570">
        <f t="shared" si="5"/>
        <v>675</v>
      </c>
      <c r="B681" s="571" t="s">
        <v>2977</v>
      </c>
      <c r="C681" s="574" t="s">
        <v>12458</v>
      </c>
      <c r="D681" s="843">
        <v>224.91</v>
      </c>
      <c r="E681" s="844"/>
      <c r="F681" s="844"/>
      <c r="G681" s="25"/>
      <c r="H681" s="25"/>
      <c r="I681" s="25"/>
      <c r="J681" s="25"/>
      <c r="K681" s="25"/>
      <c r="L681" s="25"/>
      <c r="N681" s="25"/>
      <c r="O681" s="25"/>
      <c r="P681" s="35" t="s">
        <v>2496</v>
      </c>
      <c r="AS681" s="570"/>
      <c r="AT681" s="391"/>
      <c r="AU681" s="222"/>
      <c r="AV681" s="564"/>
      <c r="AW681" s="60"/>
      <c r="AX681" s="60"/>
      <c r="AY681" s="60"/>
      <c r="AZ681" s="283"/>
      <c r="BA681" s="283"/>
      <c r="BB681" s="283"/>
      <c r="BC681" s="34"/>
      <c r="BD681" s="27"/>
      <c r="BF681" s="35"/>
      <c r="BG681" s="35"/>
      <c r="BH681" s="35"/>
    </row>
    <row r="682" spans="1:60" ht="15" x14ac:dyDescent="0.25">
      <c r="A682" s="570">
        <f t="shared" si="5"/>
        <v>676</v>
      </c>
      <c r="B682" s="571" t="s">
        <v>2978</v>
      </c>
      <c r="C682" s="574" t="s">
        <v>12458</v>
      </c>
      <c r="D682" s="843">
        <v>48.79</v>
      </c>
      <c r="E682" s="844"/>
      <c r="F682" s="844"/>
      <c r="G682" s="25"/>
      <c r="H682" s="25"/>
      <c r="I682" s="25"/>
      <c r="J682" s="25"/>
      <c r="K682" s="25"/>
      <c r="L682" s="25"/>
      <c r="N682" s="25"/>
      <c r="O682" s="25"/>
      <c r="P682" s="35" t="s">
        <v>2496</v>
      </c>
      <c r="AS682" s="570"/>
      <c r="AT682" s="391"/>
      <c r="AU682" s="222"/>
      <c r="AV682" s="564"/>
      <c r="AW682" s="60"/>
      <c r="AX682" s="60"/>
      <c r="AY682" s="60"/>
      <c r="AZ682" s="283"/>
      <c r="BA682" s="283"/>
      <c r="BB682" s="283"/>
      <c r="BC682" s="34"/>
      <c r="BD682" s="27"/>
      <c r="BF682" s="35"/>
      <c r="BG682" s="35"/>
      <c r="BH682" s="35"/>
    </row>
    <row r="683" spans="1:60" ht="15" x14ac:dyDescent="0.25">
      <c r="A683" s="570">
        <f t="shared" si="5"/>
        <v>677</v>
      </c>
      <c r="B683" s="571" t="s">
        <v>2979</v>
      </c>
      <c r="C683" s="574" t="s">
        <v>12458</v>
      </c>
      <c r="D683" s="843">
        <v>20.23</v>
      </c>
      <c r="E683" s="844"/>
      <c r="F683" s="844"/>
      <c r="G683" s="25"/>
      <c r="H683" s="25"/>
      <c r="I683" s="25"/>
      <c r="J683" s="25"/>
      <c r="K683" s="25"/>
      <c r="L683" s="25"/>
      <c r="N683" s="25"/>
      <c r="O683" s="25"/>
      <c r="P683" s="35" t="s">
        <v>2496</v>
      </c>
      <c r="AS683" s="570"/>
      <c r="AT683" s="391"/>
      <c r="AU683" s="222"/>
      <c r="AV683" s="564"/>
      <c r="AW683" s="60"/>
      <c r="AX683" s="60"/>
      <c r="AY683" s="60"/>
      <c r="AZ683" s="283"/>
      <c r="BA683" s="283"/>
      <c r="BB683" s="283"/>
      <c r="BC683" s="34"/>
      <c r="BD683" s="27"/>
      <c r="BF683" s="35"/>
      <c r="BG683" s="35"/>
      <c r="BH683" s="35"/>
    </row>
    <row r="684" spans="1:60" ht="15" x14ac:dyDescent="0.25">
      <c r="A684" s="570">
        <f t="shared" si="5"/>
        <v>678</v>
      </c>
      <c r="B684" s="571" t="s">
        <v>2980</v>
      </c>
      <c r="C684" s="574" t="s">
        <v>12458</v>
      </c>
      <c r="D684" s="843">
        <v>92.82</v>
      </c>
      <c r="E684" s="844"/>
      <c r="F684" s="844"/>
      <c r="G684" s="25"/>
      <c r="H684" s="25"/>
      <c r="I684" s="25"/>
      <c r="J684" s="25"/>
      <c r="K684" s="25"/>
      <c r="L684" s="25"/>
      <c r="N684" s="25"/>
      <c r="O684" s="25"/>
      <c r="P684" s="35" t="s">
        <v>2496</v>
      </c>
      <c r="AS684" s="570"/>
      <c r="AT684" s="391"/>
      <c r="AU684" s="222"/>
      <c r="AV684" s="564"/>
      <c r="AW684" s="60"/>
      <c r="AX684" s="60"/>
      <c r="AY684" s="60"/>
      <c r="AZ684" s="283"/>
      <c r="BA684" s="283"/>
      <c r="BB684" s="283"/>
      <c r="BC684" s="34"/>
      <c r="BD684" s="27"/>
      <c r="BF684" s="35"/>
      <c r="BG684" s="35"/>
      <c r="BH684" s="35"/>
    </row>
    <row r="685" spans="1:60" ht="15" x14ac:dyDescent="0.25">
      <c r="A685" s="570">
        <f t="shared" si="5"/>
        <v>679</v>
      </c>
      <c r="B685" s="571" t="s">
        <v>2981</v>
      </c>
      <c r="C685" s="574" t="s">
        <v>12458</v>
      </c>
      <c r="D685" s="843">
        <v>55.93</v>
      </c>
      <c r="E685" s="844"/>
      <c r="F685" s="844"/>
      <c r="G685" s="25"/>
      <c r="H685" s="25"/>
      <c r="I685" s="25"/>
      <c r="J685" s="25"/>
      <c r="K685" s="25"/>
      <c r="L685" s="25"/>
      <c r="N685" s="25"/>
      <c r="O685" s="25"/>
      <c r="P685" s="35" t="s">
        <v>2496</v>
      </c>
      <c r="AS685" s="570"/>
      <c r="AT685" s="391"/>
      <c r="AU685" s="222"/>
      <c r="AV685" s="564"/>
      <c r="AW685" s="60"/>
      <c r="AX685" s="60"/>
      <c r="AY685" s="60"/>
      <c r="AZ685" s="283"/>
      <c r="BA685" s="283"/>
      <c r="BB685" s="283"/>
      <c r="BC685" s="34"/>
      <c r="BD685" s="27"/>
      <c r="BF685" s="35"/>
      <c r="BG685" s="35"/>
      <c r="BH685" s="35"/>
    </row>
    <row r="686" spans="1:60" ht="28.5" x14ac:dyDescent="0.25">
      <c r="A686" s="570">
        <f t="shared" si="5"/>
        <v>680</v>
      </c>
      <c r="B686" s="571" t="s">
        <v>2982</v>
      </c>
      <c r="C686" s="574" t="s">
        <v>12471</v>
      </c>
      <c r="D686" s="843">
        <v>9622.34</v>
      </c>
      <c r="E686" s="844"/>
      <c r="F686" s="844"/>
      <c r="G686" s="25"/>
      <c r="H686" s="25"/>
      <c r="I686" s="25"/>
      <c r="J686" s="25"/>
      <c r="K686" s="25"/>
      <c r="L686" s="25"/>
      <c r="N686" s="25"/>
      <c r="O686" s="25"/>
      <c r="P686" s="35" t="s">
        <v>2496</v>
      </c>
      <c r="AS686" s="570"/>
      <c r="AT686" s="391"/>
      <c r="AU686" s="222"/>
      <c r="AV686" s="564"/>
      <c r="AW686" s="60"/>
      <c r="AX686" s="60"/>
      <c r="AY686" s="60"/>
      <c r="AZ686" s="283"/>
      <c r="BA686" s="283"/>
      <c r="BB686" s="283"/>
      <c r="BC686" s="34"/>
      <c r="BD686" s="27"/>
      <c r="BF686" s="35"/>
      <c r="BG686" s="35"/>
      <c r="BH686" s="35"/>
    </row>
    <row r="687" spans="1:60" ht="28.5" x14ac:dyDescent="0.25">
      <c r="A687" s="570">
        <f t="shared" si="5"/>
        <v>681</v>
      </c>
      <c r="B687" s="571" t="s">
        <v>2983</v>
      </c>
      <c r="C687" s="574" t="s">
        <v>12471</v>
      </c>
      <c r="D687" s="843">
        <v>9622.34</v>
      </c>
      <c r="E687" s="844"/>
      <c r="F687" s="844"/>
      <c r="G687" s="25"/>
      <c r="H687" s="25"/>
      <c r="I687" s="25"/>
      <c r="J687" s="25"/>
      <c r="K687" s="25"/>
      <c r="L687" s="25"/>
      <c r="N687" s="25"/>
      <c r="O687" s="25"/>
      <c r="P687" s="35" t="s">
        <v>2496</v>
      </c>
      <c r="AS687" s="570"/>
      <c r="AT687" s="391"/>
      <c r="AU687" s="222"/>
      <c r="AV687" s="564"/>
      <c r="AW687" s="60"/>
      <c r="AX687" s="60"/>
      <c r="AY687" s="60"/>
      <c r="AZ687" s="283"/>
      <c r="BA687" s="283"/>
      <c r="BB687" s="283"/>
      <c r="BC687" s="34"/>
      <c r="BD687" s="27"/>
      <c r="BF687" s="35"/>
      <c r="BG687" s="35"/>
      <c r="BH687" s="35"/>
    </row>
    <row r="688" spans="1:60" ht="28.5" x14ac:dyDescent="0.25">
      <c r="A688" s="570">
        <f t="shared" si="5"/>
        <v>682</v>
      </c>
      <c r="B688" s="571" t="s">
        <v>2984</v>
      </c>
      <c r="C688" s="574" t="s">
        <v>12471</v>
      </c>
      <c r="D688" s="843">
        <v>13600.51</v>
      </c>
      <c r="E688" s="844"/>
      <c r="F688" s="844"/>
      <c r="G688" s="25"/>
      <c r="H688" s="25"/>
      <c r="I688" s="25"/>
      <c r="J688" s="25"/>
      <c r="K688" s="25"/>
      <c r="L688" s="25"/>
      <c r="N688" s="25"/>
      <c r="O688" s="25"/>
      <c r="P688" s="35" t="s">
        <v>2496</v>
      </c>
      <c r="AS688" s="570"/>
      <c r="AT688" s="391"/>
      <c r="AU688" s="222"/>
      <c r="AV688" s="564"/>
      <c r="AW688" s="60"/>
      <c r="AX688" s="60"/>
      <c r="AY688" s="60"/>
      <c r="AZ688" s="283"/>
      <c r="BA688" s="283"/>
      <c r="BB688" s="283"/>
      <c r="BC688" s="34"/>
      <c r="BD688" s="27"/>
      <c r="BF688" s="35"/>
      <c r="BG688" s="35"/>
      <c r="BH688" s="35"/>
    </row>
    <row r="689" spans="1:60" ht="28.5" x14ac:dyDescent="0.25">
      <c r="A689" s="570">
        <f t="shared" si="5"/>
        <v>683</v>
      </c>
      <c r="B689" s="571" t="s">
        <v>2985</v>
      </c>
      <c r="C689" s="574" t="s">
        <v>12471</v>
      </c>
      <c r="D689" s="843">
        <v>9574.74</v>
      </c>
      <c r="E689" s="844"/>
      <c r="F689" s="844"/>
      <c r="G689" s="25"/>
      <c r="H689" s="25"/>
      <c r="I689" s="25"/>
      <c r="J689" s="25"/>
      <c r="K689" s="25"/>
      <c r="L689" s="25"/>
      <c r="N689" s="25"/>
      <c r="O689" s="25"/>
      <c r="P689" s="35" t="s">
        <v>2496</v>
      </c>
      <c r="AS689" s="570"/>
      <c r="AT689" s="391"/>
      <c r="AU689" s="222"/>
      <c r="AV689" s="564"/>
      <c r="AW689" s="60"/>
      <c r="AX689" s="60"/>
      <c r="AY689" s="60"/>
      <c r="AZ689" s="283"/>
      <c r="BA689" s="283"/>
      <c r="BB689" s="283"/>
      <c r="BC689" s="34"/>
      <c r="BD689" s="27"/>
      <c r="BF689" s="35"/>
      <c r="BG689" s="35"/>
      <c r="BH689" s="35"/>
    </row>
    <row r="690" spans="1:60" ht="28.5" x14ac:dyDescent="0.25">
      <c r="A690" s="570">
        <f t="shared" si="5"/>
        <v>684</v>
      </c>
      <c r="B690" s="571" t="s">
        <v>2986</v>
      </c>
      <c r="C690" s="574" t="s">
        <v>12471</v>
      </c>
      <c r="D690" s="843">
        <v>9622.34</v>
      </c>
      <c r="E690" s="844"/>
      <c r="F690" s="844"/>
      <c r="G690" s="25"/>
      <c r="H690" s="25"/>
      <c r="I690" s="25"/>
      <c r="J690" s="25"/>
      <c r="K690" s="25"/>
      <c r="L690" s="25"/>
      <c r="N690" s="25"/>
      <c r="O690" s="25"/>
      <c r="P690" s="35" t="s">
        <v>2496</v>
      </c>
      <c r="AS690" s="570"/>
      <c r="AT690" s="391"/>
      <c r="AU690" s="222"/>
      <c r="AV690" s="564"/>
      <c r="AW690" s="60"/>
      <c r="AX690" s="60"/>
      <c r="AY690" s="60"/>
      <c r="AZ690" s="283"/>
      <c r="BA690" s="283"/>
      <c r="BB690" s="283"/>
      <c r="BC690" s="34"/>
      <c r="BD690" s="27"/>
      <c r="BF690" s="35"/>
      <c r="BG690" s="35"/>
      <c r="BH690" s="35"/>
    </row>
    <row r="691" spans="1:60" ht="28.5" x14ac:dyDescent="0.25">
      <c r="A691" s="570">
        <f t="shared" ref="A691:A754" si="6">A690+1</f>
        <v>685</v>
      </c>
      <c r="B691" s="571" t="s">
        <v>2987</v>
      </c>
      <c r="C691" s="574" t="s">
        <v>12471</v>
      </c>
      <c r="D691" s="843">
        <v>11141.97</v>
      </c>
      <c r="E691" s="844"/>
      <c r="F691" s="844"/>
      <c r="G691" s="25"/>
      <c r="H691" s="25"/>
      <c r="I691" s="25"/>
      <c r="J691" s="25"/>
      <c r="K691" s="25"/>
      <c r="L691" s="25"/>
      <c r="N691" s="25"/>
      <c r="O691" s="25"/>
      <c r="P691" s="35" t="s">
        <v>2496</v>
      </c>
      <c r="AS691" s="570"/>
      <c r="AT691" s="391"/>
      <c r="AU691" s="222"/>
      <c r="AV691" s="564"/>
      <c r="AW691" s="60"/>
      <c r="AX691" s="60"/>
      <c r="AY691" s="60"/>
      <c r="AZ691" s="283"/>
      <c r="BA691" s="283"/>
      <c r="BB691" s="283"/>
      <c r="BC691" s="34"/>
      <c r="BD691" s="27"/>
      <c r="BF691" s="35"/>
      <c r="BG691" s="35"/>
      <c r="BH691" s="35"/>
    </row>
    <row r="692" spans="1:60" ht="28.5" x14ac:dyDescent="0.25">
      <c r="A692" s="570">
        <f t="shared" si="6"/>
        <v>686</v>
      </c>
      <c r="B692" s="571" t="s">
        <v>2988</v>
      </c>
      <c r="C692" s="574" t="s">
        <v>12471</v>
      </c>
      <c r="D692" s="843">
        <v>10717.14</v>
      </c>
      <c r="E692" s="844"/>
      <c r="F692" s="844"/>
      <c r="G692" s="25"/>
      <c r="H692" s="25"/>
      <c r="I692" s="25"/>
      <c r="J692" s="25"/>
      <c r="K692" s="25"/>
      <c r="L692" s="25"/>
      <c r="N692" s="25"/>
      <c r="O692" s="25"/>
      <c r="P692" s="35" t="s">
        <v>2496</v>
      </c>
      <c r="AS692" s="570"/>
      <c r="AT692" s="391"/>
      <c r="AU692" s="222"/>
      <c r="AV692" s="564"/>
      <c r="AW692" s="60"/>
      <c r="AX692" s="60"/>
      <c r="AY692" s="60"/>
      <c r="AZ692" s="283"/>
      <c r="BA692" s="283"/>
      <c r="BB692" s="283"/>
      <c r="BC692" s="34"/>
      <c r="BD692" s="27"/>
      <c r="BF692" s="35"/>
      <c r="BG692" s="35"/>
      <c r="BH692" s="35"/>
    </row>
    <row r="693" spans="1:60" ht="28.5" x14ac:dyDescent="0.25">
      <c r="A693" s="570">
        <f t="shared" si="6"/>
        <v>687</v>
      </c>
      <c r="B693" s="571" t="s">
        <v>2989</v>
      </c>
      <c r="C693" s="574" t="s">
        <v>12471</v>
      </c>
      <c r="D693" s="843">
        <v>11141.97</v>
      </c>
      <c r="E693" s="844"/>
      <c r="F693" s="844"/>
      <c r="G693" s="25"/>
      <c r="H693" s="25"/>
      <c r="I693" s="25"/>
      <c r="J693" s="25"/>
      <c r="K693" s="25"/>
      <c r="L693" s="25"/>
      <c r="N693" s="25"/>
      <c r="O693" s="25"/>
      <c r="P693" s="35" t="s">
        <v>2496</v>
      </c>
      <c r="AS693" s="570"/>
      <c r="AT693" s="391"/>
      <c r="AU693" s="222"/>
      <c r="AV693" s="564"/>
      <c r="AW693" s="60"/>
      <c r="AX693" s="60"/>
      <c r="AY693" s="60"/>
      <c r="AZ693" s="283"/>
      <c r="BA693" s="283"/>
      <c r="BB693" s="283"/>
      <c r="BC693" s="34"/>
      <c r="BD693" s="27"/>
      <c r="BF693" s="35"/>
      <c r="BG693" s="35"/>
      <c r="BH693" s="35"/>
    </row>
    <row r="694" spans="1:60" ht="15" x14ac:dyDescent="0.25">
      <c r="A694" s="570">
        <f t="shared" si="6"/>
        <v>688</v>
      </c>
      <c r="B694" s="571" t="s">
        <v>2990</v>
      </c>
      <c r="C694" s="574" t="s">
        <v>12458</v>
      </c>
      <c r="D694" s="843">
        <v>309.39999999999998</v>
      </c>
      <c r="E694" s="844"/>
      <c r="F694" s="844"/>
      <c r="G694" s="25"/>
      <c r="H694" s="25"/>
      <c r="I694" s="25"/>
      <c r="J694" s="25"/>
      <c r="K694" s="25"/>
      <c r="L694" s="25"/>
      <c r="N694" s="25"/>
      <c r="O694" s="25"/>
      <c r="P694" s="35" t="s">
        <v>2496</v>
      </c>
      <c r="AS694" s="570"/>
      <c r="AT694" s="391"/>
      <c r="AU694" s="222"/>
      <c r="AV694" s="564"/>
      <c r="AW694" s="60"/>
      <c r="AX694" s="60"/>
      <c r="AY694" s="60"/>
      <c r="AZ694" s="283"/>
      <c r="BA694" s="283"/>
      <c r="BB694" s="283"/>
      <c r="BC694" s="34"/>
      <c r="BD694" s="27"/>
      <c r="BF694" s="35"/>
      <c r="BG694" s="35"/>
      <c r="BH694" s="35"/>
    </row>
    <row r="695" spans="1:60" ht="28.5" x14ac:dyDescent="0.25">
      <c r="A695" s="570">
        <f t="shared" si="6"/>
        <v>689</v>
      </c>
      <c r="B695" s="571" t="s">
        <v>2991</v>
      </c>
      <c r="C695" s="574" t="s">
        <v>12471</v>
      </c>
      <c r="D695" s="843">
        <v>8014.65</v>
      </c>
      <c r="E695" s="844"/>
      <c r="F695" s="844"/>
      <c r="G695" s="25"/>
      <c r="H695" s="25"/>
      <c r="I695" s="25"/>
      <c r="J695" s="25"/>
      <c r="K695" s="25"/>
      <c r="L695" s="25"/>
      <c r="N695" s="25"/>
      <c r="O695" s="25"/>
      <c r="P695" s="35" t="s">
        <v>2496</v>
      </c>
      <c r="AS695" s="570"/>
      <c r="AT695" s="391"/>
      <c r="AU695" s="222"/>
      <c r="AV695" s="564"/>
      <c r="AW695" s="60"/>
      <c r="AX695" s="60"/>
      <c r="AY695" s="60"/>
      <c r="AZ695" s="283"/>
      <c r="BA695" s="283"/>
      <c r="BB695" s="283"/>
      <c r="BC695" s="34"/>
      <c r="BD695" s="27"/>
      <c r="BF695" s="35"/>
      <c r="BG695" s="35"/>
      <c r="BH695" s="35"/>
    </row>
    <row r="696" spans="1:60" ht="15" x14ac:dyDescent="0.25">
      <c r="A696" s="570">
        <f t="shared" si="6"/>
        <v>690</v>
      </c>
      <c r="B696" s="571" t="s">
        <v>2992</v>
      </c>
      <c r="C696" s="574" t="s">
        <v>12458</v>
      </c>
      <c r="D696" s="843">
        <v>1243.55</v>
      </c>
      <c r="E696" s="844"/>
      <c r="F696" s="844"/>
      <c r="G696" s="25"/>
      <c r="H696" s="25"/>
      <c r="I696" s="25"/>
      <c r="J696" s="25"/>
      <c r="K696" s="25"/>
      <c r="L696" s="25"/>
      <c r="N696" s="25"/>
      <c r="O696" s="25"/>
      <c r="P696" s="35" t="s">
        <v>2496</v>
      </c>
      <c r="AS696" s="570"/>
      <c r="AT696" s="391"/>
      <c r="AU696" s="222"/>
      <c r="AV696" s="564"/>
      <c r="AW696" s="60"/>
      <c r="AX696" s="60"/>
      <c r="AY696" s="60"/>
      <c r="AZ696" s="283"/>
      <c r="BA696" s="283"/>
      <c r="BB696" s="283"/>
      <c r="BC696" s="34"/>
      <c r="BD696" s="27"/>
      <c r="BF696" s="35"/>
      <c r="BG696" s="35"/>
      <c r="BH696" s="35"/>
    </row>
    <row r="697" spans="1:60" ht="15" x14ac:dyDescent="0.25">
      <c r="A697" s="570">
        <f t="shared" si="6"/>
        <v>691</v>
      </c>
      <c r="B697" s="571" t="s">
        <v>2993</v>
      </c>
      <c r="C697" s="574" t="s">
        <v>12458</v>
      </c>
      <c r="D697" s="843">
        <v>221.34</v>
      </c>
      <c r="E697" s="844"/>
      <c r="F697" s="844"/>
      <c r="G697" s="25"/>
      <c r="H697" s="25"/>
      <c r="I697" s="25"/>
      <c r="J697" s="25"/>
      <c r="K697" s="25"/>
      <c r="L697" s="25"/>
      <c r="N697" s="25"/>
      <c r="O697" s="25"/>
      <c r="P697" s="35" t="s">
        <v>2496</v>
      </c>
      <c r="AS697" s="570"/>
      <c r="AT697" s="391"/>
      <c r="AU697" s="222"/>
      <c r="AV697" s="564"/>
      <c r="AW697" s="60"/>
      <c r="AX697" s="60"/>
      <c r="AY697" s="60"/>
      <c r="AZ697" s="283"/>
      <c r="BA697" s="283"/>
      <c r="BB697" s="283"/>
      <c r="BC697" s="34"/>
      <c r="BD697" s="27"/>
      <c r="BF697" s="35"/>
      <c r="BG697" s="35"/>
      <c r="BH697" s="35"/>
    </row>
    <row r="698" spans="1:60" ht="15" x14ac:dyDescent="0.25">
      <c r="A698" s="570">
        <f t="shared" si="6"/>
        <v>692</v>
      </c>
      <c r="B698" s="571" t="s">
        <v>2994</v>
      </c>
      <c r="C698" s="574" t="s">
        <v>12458</v>
      </c>
      <c r="D698" s="843">
        <v>31449.32</v>
      </c>
      <c r="E698" s="844"/>
      <c r="F698" s="844"/>
      <c r="G698" s="25"/>
      <c r="H698" s="25"/>
      <c r="I698" s="25"/>
      <c r="J698" s="25"/>
      <c r="K698" s="25"/>
      <c r="L698" s="25"/>
      <c r="N698" s="25"/>
      <c r="O698" s="25"/>
      <c r="P698" s="35" t="s">
        <v>2496</v>
      </c>
      <c r="AS698" s="570"/>
      <c r="AT698" s="391"/>
      <c r="AU698" s="222"/>
      <c r="AV698" s="564"/>
      <c r="AW698" s="60"/>
      <c r="AX698" s="60"/>
      <c r="AY698" s="60"/>
      <c r="AZ698" s="283"/>
      <c r="BA698" s="283"/>
      <c r="BB698" s="283"/>
      <c r="BC698" s="34"/>
      <c r="BD698" s="27"/>
      <c r="BF698" s="35"/>
      <c r="BG698" s="35"/>
      <c r="BH698" s="35"/>
    </row>
    <row r="699" spans="1:60" ht="15" x14ac:dyDescent="0.25">
      <c r="A699" s="570">
        <f t="shared" si="6"/>
        <v>693</v>
      </c>
      <c r="B699" s="571" t="s">
        <v>2995</v>
      </c>
      <c r="C699" s="574" t="s">
        <v>12458</v>
      </c>
      <c r="D699" s="843">
        <v>28042.35</v>
      </c>
      <c r="E699" s="844"/>
      <c r="F699" s="844"/>
      <c r="G699" s="25"/>
      <c r="H699" s="25"/>
      <c r="I699" s="25"/>
      <c r="J699" s="25"/>
      <c r="K699" s="25"/>
      <c r="L699" s="25"/>
      <c r="N699" s="25"/>
      <c r="O699" s="25"/>
      <c r="P699" s="35" t="s">
        <v>2496</v>
      </c>
      <c r="AS699" s="570"/>
      <c r="AT699" s="391"/>
      <c r="AU699" s="222"/>
      <c r="AV699" s="564"/>
      <c r="AW699" s="60"/>
      <c r="AX699" s="60"/>
      <c r="AY699" s="60"/>
      <c r="AZ699" s="283"/>
      <c r="BA699" s="283"/>
      <c r="BB699" s="283"/>
      <c r="BC699" s="34"/>
      <c r="BD699" s="27"/>
      <c r="BF699" s="35"/>
      <c r="BG699" s="35"/>
      <c r="BH699" s="35"/>
    </row>
    <row r="700" spans="1:60" ht="15" x14ac:dyDescent="0.25">
      <c r="A700" s="570">
        <f t="shared" si="6"/>
        <v>694</v>
      </c>
      <c r="B700" s="571" t="s">
        <v>2996</v>
      </c>
      <c r="C700" s="574" t="s">
        <v>12458</v>
      </c>
      <c r="D700" s="843">
        <v>27191.5</v>
      </c>
      <c r="E700" s="844"/>
      <c r="F700" s="844"/>
      <c r="G700" s="25"/>
      <c r="H700" s="25"/>
      <c r="I700" s="25"/>
      <c r="J700" s="25"/>
      <c r="K700" s="25"/>
      <c r="L700" s="25"/>
      <c r="N700" s="25"/>
      <c r="O700" s="25"/>
      <c r="P700" s="35" t="s">
        <v>2496</v>
      </c>
      <c r="AS700" s="570"/>
      <c r="AT700" s="391"/>
      <c r="AU700" s="222"/>
      <c r="AV700" s="564"/>
      <c r="AW700" s="60"/>
      <c r="AX700" s="60"/>
      <c r="AY700" s="60"/>
      <c r="AZ700" s="283"/>
      <c r="BA700" s="283"/>
      <c r="BB700" s="283"/>
      <c r="BC700" s="34"/>
      <c r="BD700" s="27"/>
      <c r="BF700" s="35"/>
      <c r="BG700" s="35"/>
      <c r="BH700" s="35"/>
    </row>
    <row r="701" spans="1:60" ht="15" x14ac:dyDescent="0.25">
      <c r="A701" s="570">
        <f t="shared" si="6"/>
        <v>695</v>
      </c>
      <c r="B701" s="571" t="s">
        <v>2997</v>
      </c>
      <c r="C701" s="574" t="s">
        <v>12460</v>
      </c>
      <c r="D701" s="843">
        <v>91820.4</v>
      </c>
      <c r="E701" s="844"/>
      <c r="F701" s="844"/>
      <c r="G701" s="25"/>
      <c r="H701" s="25"/>
      <c r="I701" s="25"/>
      <c r="J701" s="25"/>
      <c r="K701" s="25"/>
      <c r="L701" s="25"/>
      <c r="N701" s="25"/>
      <c r="O701" s="25"/>
      <c r="P701" s="35" t="s">
        <v>2496</v>
      </c>
      <c r="AS701" s="570"/>
      <c r="AT701" s="391"/>
      <c r="AU701" s="222"/>
      <c r="AV701" s="564"/>
      <c r="AW701" s="60"/>
      <c r="AX701" s="60"/>
      <c r="AY701" s="60"/>
      <c r="AZ701" s="283"/>
      <c r="BA701" s="283"/>
      <c r="BB701" s="283"/>
      <c r="BC701" s="34"/>
      <c r="BD701" s="27"/>
      <c r="BF701" s="35"/>
      <c r="BG701" s="35"/>
      <c r="BH701" s="35"/>
    </row>
    <row r="702" spans="1:60" ht="15" x14ac:dyDescent="0.25">
      <c r="A702" s="570">
        <f t="shared" si="6"/>
        <v>696</v>
      </c>
      <c r="B702" s="571" t="s">
        <v>2998</v>
      </c>
      <c r="C702" s="574" t="s">
        <v>79</v>
      </c>
      <c r="D702" s="843">
        <v>35800</v>
      </c>
      <c r="E702" s="844"/>
      <c r="F702" s="844"/>
      <c r="G702" s="25"/>
      <c r="H702" s="25"/>
      <c r="I702" s="25"/>
      <c r="J702" s="25"/>
      <c r="K702" s="25"/>
      <c r="L702" s="25"/>
      <c r="N702" s="25"/>
      <c r="O702" s="25"/>
      <c r="P702" s="35" t="s">
        <v>2496</v>
      </c>
      <c r="AS702" s="570"/>
      <c r="AT702" s="391"/>
      <c r="AU702" s="222"/>
      <c r="AV702" s="564"/>
      <c r="AW702" s="60"/>
      <c r="AX702" s="60"/>
      <c r="AY702" s="60"/>
      <c r="AZ702" s="283"/>
      <c r="BA702" s="283"/>
      <c r="BB702" s="283"/>
      <c r="BC702" s="34"/>
      <c r="BD702" s="27"/>
      <c r="BF702" s="35"/>
      <c r="BG702" s="35"/>
      <c r="BH702" s="35"/>
    </row>
    <row r="703" spans="1:60" ht="15" x14ac:dyDescent="0.25">
      <c r="A703" s="570">
        <f t="shared" si="6"/>
        <v>697</v>
      </c>
      <c r="B703" s="571" t="s">
        <v>2999</v>
      </c>
      <c r="C703" s="574" t="s">
        <v>79</v>
      </c>
      <c r="D703" s="843">
        <v>64300</v>
      </c>
      <c r="E703" s="844"/>
      <c r="F703" s="844"/>
      <c r="G703" s="25"/>
      <c r="H703" s="25"/>
      <c r="I703" s="25"/>
      <c r="J703" s="25"/>
      <c r="K703" s="25"/>
      <c r="L703" s="25"/>
      <c r="N703" s="25"/>
      <c r="O703" s="25"/>
      <c r="P703" s="35" t="s">
        <v>2496</v>
      </c>
      <c r="AS703" s="570"/>
      <c r="AT703" s="391"/>
      <c r="AU703" s="222"/>
      <c r="AV703" s="564"/>
      <c r="AW703" s="60"/>
      <c r="AX703" s="60"/>
      <c r="AY703" s="60"/>
      <c r="AZ703" s="283"/>
      <c r="BA703" s="283"/>
      <c r="BB703" s="283"/>
      <c r="BC703" s="34"/>
      <c r="BD703" s="27"/>
      <c r="BF703" s="35"/>
      <c r="BG703" s="35"/>
      <c r="BH703" s="35"/>
    </row>
    <row r="704" spans="1:60" ht="15" x14ac:dyDescent="0.25">
      <c r="A704" s="570">
        <f t="shared" si="6"/>
        <v>698</v>
      </c>
      <c r="B704" s="571" t="s">
        <v>3000</v>
      </c>
      <c r="C704" s="574" t="s">
        <v>12469</v>
      </c>
      <c r="D704" s="843">
        <v>113050</v>
      </c>
      <c r="E704" s="844"/>
      <c r="F704" s="844"/>
      <c r="G704" s="25"/>
      <c r="H704" s="25"/>
      <c r="I704" s="25"/>
      <c r="J704" s="25"/>
      <c r="K704" s="25"/>
      <c r="L704" s="25"/>
      <c r="N704" s="25"/>
      <c r="O704" s="25"/>
      <c r="P704" s="35" t="s">
        <v>2496</v>
      </c>
      <c r="AS704" s="570"/>
      <c r="AT704" s="391"/>
      <c r="AU704" s="222"/>
      <c r="AV704" s="564"/>
      <c r="AW704" s="60"/>
      <c r="AX704" s="60"/>
      <c r="AY704" s="60"/>
      <c r="AZ704" s="283"/>
      <c r="BA704" s="283"/>
      <c r="BB704" s="283"/>
      <c r="BC704" s="34"/>
      <c r="BD704" s="27"/>
      <c r="BF704" s="35"/>
      <c r="BG704" s="35"/>
      <c r="BH704" s="35"/>
    </row>
    <row r="705" spans="1:60" ht="15" x14ac:dyDescent="0.25">
      <c r="A705" s="570">
        <f t="shared" si="6"/>
        <v>699</v>
      </c>
      <c r="B705" s="571" t="s">
        <v>3001</v>
      </c>
      <c r="C705" s="574" t="s">
        <v>12472</v>
      </c>
      <c r="D705" s="843">
        <v>2975</v>
      </c>
      <c r="E705" s="844"/>
      <c r="F705" s="844"/>
      <c r="G705" s="25"/>
      <c r="H705" s="25"/>
      <c r="I705" s="25"/>
      <c r="J705" s="25"/>
      <c r="K705" s="25"/>
      <c r="L705" s="25"/>
      <c r="N705" s="25"/>
      <c r="O705" s="25"/>
      <c r="P705" s="35" t="s">
        <v>2496</v>
      </c>
      <c r="AS705" s="570"/>
      <c r="AT705" s="391"/>
      <c r="AU705" s="222"/>
      <c r="AV705" s="564"/>
      <c r="AW705" s="60"/>
      <c r="AX705" s="60"/>
      <c r="AY705" s="60"/>
      <c r="AZ705" s="283"/>
      <c r="BA705" s="283"/>
      <c r="BB705" s="283"/>
      <c r="BC705" s="34"/>
      <c r="BD705" s="27"/>
      <c r="BF705" s="35"/>
      <c r="BG705" s="35"/>
      <c r="BH705" s="35"/>
    </row>
    <row r="706" spans="1:60" ht="15" x14ac:dyDescent="0.25">
      <c r="A706" s="570">
        <f t="shared" si="6"/>
        <v>700</v>
      </c>
      <c r="B706" s="571" t="s">
        <v>3002</v>
      </c>
      <c r="C706" s="574" t="s">
        <v>12469</v>
      </c>
      <c r="D706" s="843">
        <v>38675</v>
      </c>
      <c r="E706" s="844"/>
      <c r="F706" s="844"/>
      <c r="G706" s="25"/>
      <c r="H706" s="25"/>
      <c r="I706" s="25"/>
      <c r="J706" s="25"/>
      <c r="K706" s="25"/>
      <c r="L706" s="25"/>
      <c r="N706" s="25"/>
      <c r="O706" s="25"/>
      <c r="P706" s="35" t="s">
        <v>2496</v>
      </c>
      <c r="AS706" s="570"/>
      <c r="AT706" s="391"/>
      <c r="AU706" s="222"/>
      <c r="AV706" s="564"/>
      <c r="AW706" s="60"/>
      <c r="AX706" s="60"/>
      <c r="AY706" s="60"/>
      <c r="AZ706" s="283"/>
      <c r="BA706" s="283"/>
      <c r="BB706" s="283"/>
      <c r="BC706" s="34"/>
      <c r="BD706" s="27"/>
      <c r="BF706" s="35"/>
      <c r="BG706" s="35"/>
      <c r="BH706" s="35"/>
    </row>
    <row r="707" spans="1:60" ht="15" x14ac:dyDescent="0.25">
      <c r="A707" s="570">
        <f t="shared" si="6"/>
        <v>701</v>
      </c>
      <c r="B707" s="571" t="s">
        <v>3003</v>
      </c>
      <c r="C707" s="574" t="s">
        <v>79</v>
      </c>
      <c r="D707" s="843">
        <v>64500</v>
      </c>
      <c r="E707" s="844"/>
      <c r="F707" s="844"/>
      <c r="G707" s="25"/>
      <c r="H707" s="25"/>
      <c r="I707" s="25"/>
      <c r="J707" s="25"/>
      <c r="K707" s="25"/>
      <c r="L707" s="25"/>
      <c r="N707" s="25"/>
      <c r="O707" s="25"/>
      <c r="P707" s="35" t="s">
        <v>2496</v>
      </c>
      <c r="AS707" s="570"/>
      <c r="AT707" s="391"/>
      <c r="AU707" s="222"/>
      <c r="AV707" s="564"/>
      <c r="AW707" s="60"/>
      <c r="AX707" s="60"/>
      <c r="AY707" s="60"/>
      <c r="AZ707" s="283"/>
      <c r="BA707" s="283"/>
      <c r="BB707" s="283"/>
      <c r="BC707" s="34"/>
      <c r="BD707" s="27"/>
      <c r="BF707" s="35"/>
      <c r="BG707" s="35"/>
      <c r="BH707" s="35"/>
    </row>
    <row r="708" spans="1:60" ht="15" x14ac:dyDescent="0.25">
      <c r="A708" s="570">
        <f t="shared" si="6"/>
        <v>702</v>
      </c>
      <c r="B708" s="571" t="s">
        <v>3004</v>
      </c>
      <c r="C708" s="574" t="s">
        <v>12473</v>
      </c>
      <c r="D708" s="843">
        <v>2341.92</v>
      </c>
      <c r="E708" s="844"/>
      <c r="F708" s="844"/>
      <c r="G708" s="25"/>
      <c r="H708" s="25"/>
      <c r="I708" s="25"/>
      <c r="J708" s="25"/>
      <c r="K708" s="25"/>
      <c r="L708" s="25"/>
      <c r="N708" s="25"/>
      <c r="O708" s="25"/>
      <c r="P708" s="35" t="s">
        <v>2496</v>
      </c>
      <c r="AS708" s="570"/>
      <c r="AT708" s="391"/>
      <c r="AU708" s="222"/>
      <c r="AV708" s="564"/>
      <c r="AW708" s="60"/>
      <c r="AX708" s="60"/>
      <c r="AY708" s="60"/>
      <c r="AZ708" s="283"/>
      <c r="BA708" s="283"/>
      <c r="BB708" s="283"/>
      <c r="BC708" s="34"/>
      <c r="BD708" s="27"/>
      <c r="BF708" s="35"/>
      <c r="BG708" s="35"/>
      <c r="BH708" s="35"/>
    </row>
    <row r="709" spans="1:60" ht="15" x14ac:dyDescent="0.25">
      <c r="A709" s="570">
        <f t="shared" si="6"/>
        <v>703</v>
      </c>
      <c r="B709" s="571" t="s">
        <v>3005</v>
      </c>
      <c r="C709" s="574" t="s">
        <v>12473</v>
      </c>
      <c r="D709" s="843">
        <v>1812.37</v>
      </c>
      <c r="E709" s="844"/>
      <c r="F709" s="844"/>
      <c r="G709" s="25"/>
      <c r="H709" s="25"/>
      <c r="I709" s="25"/>
      <c r="J709" s="25"/>
      <c r="K709" s="25"/>
      <c r="L709" s="25"/>
      <c r="N709" s="25"/>
      <c r="O709" s="25"/>
      <c r="P709" s="35" t="s">
        <v>2496</v>
      </c>
      <c r="AS709" s="570"/>
      <c r="AT709" s="391"/>
      <c r="AU709" s="222"/>
      <c r="AV709" s="564"/>
      <c r="AW709" s="60"/>
      <c r="AX709" s="60"/>
      <c r="AY709" s="60"/>
      <c r="AZ709" s="283"/>
      <c r="BA709" s="283"/>
      <c r="BB709" s="283"/>
      <c r="BC709" s="34"/>
      <c r="BD709" s="27"/>
      <c r="BF709" s="35"/>
      <c r="BG709" s="35"/>
      <c r="BH709" s="35"/>
    </row>
    <row r="710" spans="1:60" ht="15" x14ac:dyDescent="0.25">
      <c r="A710" s="570">
        <f t="shared" si="6"/>
        <v>704</v>
      </c>
      <c r="B710" s="571" t="s">
        <v>3006</v>
      </c>
      <c r="C710" s="574" t="s">
        <v>12473</v>
      </c>
      <c r="D710" s="843">
        <v>4025.77</v>
      </c>
      <c r="E710" s="844"/>
      <c r="F710" s="844"/>
      <c r="G710" s="25"/>
      <c r="H710" s="25"/>
      <c r="I710" s="25"/>
      <c r="J710" s="25"/>
      <c r="K710" s="25"/>
      <c r="L710" s="25"/>
      <c r="N710" s="25"/>
      <c r="O710" s="25"/>
      <c r="P710" s="35" t="s">
        <v>2496</v>
      </c>
      <c r="AS710" s="570"/>
      <c r="AT710" s="391"/>
      <c r="AU710" s="222"/>
      <c r="AV710" s="564"/>
      <c r="AW710" s="60"/>
      <c r="AX710" s="60"/>
      <c r="AY710" s="60"/>
      <c r="AZ710" s="283"/>
      <c r="BA710" s="283"/>
      <c r="BB710" s="283"/>
      <c r="BC710" s="34"/>
      <c r="BD710" s="27"/>
      <c r="BF710" s="35"/>
      <c r="BG710" s="35"/>
      <c r="BH710" s="35"/>
    </row>
    <row r="711" spans="1:60" ht="15" x14ac:dyDescent="0.25">
      <c r="A711" s="570">
        <f t="shared" si="6"/>
        <v>705</v>
      </c>
      <c r="B711" s="571" t="s">
        <v>3007</v>
      </c>
      <c r="C711" s="574" t="s">
        <v>12458</v>
      </c>
      <c r="D711" s="843">
        <v>352.24</v>
      </c>
      <c r="E711" s="844"/>
      <c r="F711" s="844"/>
      <c r="G711" s="25"/>
      <c r="H711" s="25"/>
      <c r="I711" s="25"/>
      <c r="J711" s="25"/>
      <c r="K711" s="25"/>
      <c r="L711" s="25"/>
      <c r="N711" s="25"/>
      <c r="O711" s="25"/>
      <c r="P711" s="35" t="s">
        <v>2496</v>
      </c>
      <c r="AS711" s="570"/>
      <c r="AT711" s="391"/>
      <c r="AU711" s="222"/>
      <c r="AV711" s="564"/>
      <c r="AW711" s="60"/>
      <c r="AX711" s="60"/>
      <c r="AY711" s="60"/>
      <c r="AZ711" s="283"/>
      <c r="BA711" s="283"/>
      <c r="BB711" s="283"/>
      <c r="BC711" s="34"/>
      <c r="BD711" s="27"/>
      <c r="BF711" s="35"/>
      <c r="BG711" s="35"/>
      <c r="BH711" s="35"/>
    </row>
    <row r="712" spans="1:60" ht="15" x14ac:dyDescent="0.25">
      <c r="A712" s="570">
        <f t="shared" si="6"/>
        <v>706</v>
      </c>
      <c r="B712" s="571" t="s">
        <v>3008</v>
      </c>
      <c r="C712" s="574" t="s">
        <v>12458</v>
      </c>
      <c r="D712" s="843">
        <v>122.57</v>
      </c>
      <c r="E712" s="844"/>
      <c r="F712" s="844"/>
      <c r="G712" s="25"/>
      <c r="H712" s="25"/>
      <c r="I712" s="25"/>
      <c r="J712" s="25"/>
      <c r="K712" s="25"/>
      <c r="L712" s="25"/>
      <c r="N712" s="25"/>
      <c r="O712" s="25"/>
      <c r="P712" s="35" t="s">
        <v>2496</v>
      </c>
      <c r="AS712" s="570"/>
      <c r="AT712" s="391"/>
      <c r="AU712" s="222"/>
      <c r="AV712" s="564"/>
      <c r="AW712" s="60"/>
      <c r="AX712" s="60"/>
      <c r="AY712" s="60"/>
      <c r="AZ712" s="283"/>
      <c r="BA712" s="283"/>
      <c r="BB712" s="283"/>
      <c r="BC712" s="34"/>
      <c r="BD712" s="27"/>
      <c r="BF712" s="35"/>
      <c r="BG712" s="35"/>
      <c r="BH712" s="35"/>
    </row>
    <row r="713" spans="1:60" ht="15" x14ac:dyDescent="0.25">
      <c r="A713" s="570">
        <f t="shared" si="6"/>
        <v>707</v>
      </c>
      <c r="B713" s="571" t="s">
        <v>3009</v>
      </c>
      <c r="C713" s="574" t="s">
        <v>12458</v>
      </c>
      <c r="D713" s="843">
        <v>257.04000000000002</v>
      </c>
      <c r="E713" s="844"/>
      <c r="F713" s="844"/>
      <c r="G713" s="25"/>
      <c r="H713" s="25"/>
      <c r="I713" s="25"/>
      <c r="J713" s="25"/>
      <c r="K713" s="25"/>
      <c r="L713" s="25"/>
      <c r="N713" s="25"/>
      <c r="O713" s="25"/>
      <c r="P713" s="35" t="s">
        <v>2496</v>
      </c>
      <c r="AS713" s="570"/>
      <c r="AT713" s="391"/>
      <c r="AU713" s="222"/>
      <c r="AV713" s="564"/>
      <c r="AW713" s="60"/>
      <c r="AX713" s="60"/>
      <c r="AY713" s="60"/>
      <c r="AZ713" s="283"/>
      <c r="BA713" s="283"/>
      <c r="BB713" s="283"/>
      <c r="BC713" s="34"/>
      <c r="BD713" s="27"/>
      <c r="BF713" s="35"/>
      <c r="BG713" s="35"/>
      <c r="BH713" s="35"/>
    </row>
    <row r="714" spans="1:60" ht="15" x14ac:dyDescent="0.25">
      <c r="A714" s="570">
        <f t="shared" si="6"/>
        <v>708</v>
      </c>
      <c r="B714" s="571" t="s">
        <v>3010</v>
      </c>
      <c r="C714" s="574" t="s">
        <v>12458</v>
      </c>
      <c r="D714" s="843">
        <v>343.91</v>
      </c>
      <c r="E714" s="844"/>
      <c r="F714" s="844"/>
      <c r="G714" s="25"/>
      <c r="H714" s="25"/>
      <c r="I714" s="25"/>
      <c r="J714" s="25"/>
      <c r="K714" s="25"/>
      <c r="L714" s="25"/>
      <c r="N714" s="25"/>
      <c r="O714" s="25"/>
      <c r="P714" s="35" t="s">
        <v>2496</v>
      </c>
      <c r="AS714" s="570"/>
      <c r="AT714" s="391"/>
      <c r="AU714" s="222"/>
      <c r="AV714" s="564"/>
      <c r="AW714" s="60"/>
      <c r="AX714" s="60"/>
      <c r="AY714" s="60"/>
      <c r="AZ714" s="283"/>
      <c r="BA714" s="283"/>
      <c r="BB714" s="283"/>
      <c r="BC714" s="34"/>
      <c r="BD714" s="27"/>
      <c r="BF714" s="35"/>
      <c r="BG714" s="35"/>
      <c r="BH714" s="35"/>
    </row>
    <row r="715" spans="1:60" ht="15" x14ac:dyDescent="0.25">
      <c r="A715" s="570">
        <f t="shared" si="6"/>
        <v>709</v>
      </c>
      <c r="B715" s="571" t="s">
        <v>3011</v>
      </c>
      <c r="C715" s="574" t="s">
        <v>12458</v>
      </c>
      <c r="D715" s="843">
        <v>164.22</v>
      </c>
      <c r="E715" s="844"/>
      <c r="F715" s="844"/>
      <c r="G715" s="25"/>
      <c r="H715" s="25"/>
      <c r="I715" s="25"/>
      <c r="J715" s="25"/>
      <c r="K715" s="25"/>
      <c r="L715" s="25"/>
      <c r="N715" s="25"/>
      <c r="O715" s="25"/>
      <c r="P715" s="35" t="s">
        <v>2496</v>
      </c>
      <c r="AS715" s="570"/>
      <c r="AT715" s="391"/>
      <c r="AU715" s="222"/>
      <c r="AV715" s="564"/>
      <c r="AW715" s="60"/>
      <c r="AX715" s="60"/>
      <c r="AY715" s="60"/>
      <c r="AZ715" s="283"/>
      <c r="BA715" s="283"/>
      <c r="BB715" s="283"/>
      <c r="BC715" s="34"/>
      <c r="BD715" s="27"/>
      <c r="BF715" s="35"/>
      <c r="BG715" s="35"/>
      <c r="BH715" s="35"/>
    </row>
    <row r="716" spans="1:60" ht="15" x14ac:dyDescent="0.25">
      <c r="A716" s="570">
        <f t="shared" si="6"/>
        <v>710</v>
      </c>
      <c r="B716" s="571" t="s">
        <v>3012</v>
      </c>
      <c r="C716" s="574" t="s">
        <v>12458</v>
      </c>
      <c r="D716" s="843">
        <v>368106.27</v>
      </c>
      <c r="E716" s="844"/>
      <c r="F716" s="844"/>
      <c r="G716" s="25"/>
      <c r="H716" s="25"/>
      <c r="I716" s="25"/>
      <c r="J716" s="25"/>
      <c r="K716" s="25"/>
      <c r="L716" s="25"/>
      <c r="N716" s="25"/>
      <c r="O716" s="25"/>
      <c r="P716" s="35" t="s">
        <v>2496</v>
      </c>
      <c r="AS716" s="570"/>
      <c r="AT716" s="391"/>
      <c r="AU716" s="222"/>
      <c r="AV716" s="564"/>
      <c r="AW716" s="60"/>
      <c r="AX716" s="60"/>
      <c r="AY716" s="60"/>
      <c r="AZ716" s="283"/>
      <c r="BA716" s="283"/>
      <c r="BB716" s="283"/>
      <c r="BC716" s="34"/>
      <c r="BD716" s="27"/>
      <c r="BF716" s="35"/>
      <c r="BG716" s="35"/>
      <c r="BH716" s="35"/>
    </row>
    <row r="717" spans="1:60" ht="15" x14ac:dyDescent="0.25">
      <c r="A717" s="570">
        <f t="shared" si="6"/>
        <v>711</v>
      </c>
      <c r="B717" s="571" t="s">
        <v>3013</v>
      </c>
      <c r="C717" s="574" t="s">
        <v>12458</v>
      </c>
      <c r="D717" s="843">
        <v>234458.56</v>
      </c>
      <c r="E717" s="844"/>
      <c r="F717" s="844"/>
      <c r="G717" s="25"/>
      <c r="H717" s="25"/>
      <c r="I717" s="25"/>
      <c r="J717" s="25"/>
      <c r="K717" s="25"/>
      <c r="L717" s="25"/>
      <c r="N717" s="25"/>
      <c r="O717" s="25"/>
      <c r="P717" s="35" t="s">
        <v>2496</v>
      </c>
      <c r="AS717" s="570"/>
      <c r="AT717" s="391"/>
      <c r="AU717" s="222"/>
      <c r="AV717" s="564"/>
      <c r="AW717" s="60"/>
      <c r="AX717" s="60"/>
      <c r="AY717" s="60"/>
      <c r="AZ717" s="283"/>
      <c r="BA717" s="283"/>
      <c r="BB717" s="283"/>
      <c r="BC717" s="34"/>
      <c r="BD717" s="27"/>
      <c r="BF717" s="35"/>
      <c r="BG717" s="35"/>
      <c r="BH717" s="35"/>
    </row>
    <row r="718" spans="1:60" ht="15" x14ac:dyDescent="0.25">
      <c r="A718" s="570">
        <f t="shared" si="6"/>
        <v>712</v>
      </c>
      <c r="B718" s="571" t="s">
        <v>3014</v>
      </c>
      <c r="C718" s="574" t="s">
        <v>12458</v>
      </c>
      <c r="D718" s="843">
        <v>249244.31</v>
      </c>
      <c r="E718" s="844"/>
      <c r="F718" s="844"/>
      <c r="G718" s="25"/>
      <c r="H718" s="25"/>
      <c r="I718" s="25"/>
      <c r="J718" s="25"/>
      <c r="K718" s="25"/>
      <c r="L718" s="25"/>
      <c r="N718" s="25"/>
      <c r="O718" s="25"/>
      <c r="P718" s="35" t="s">
        <v>2496</v>
      </c>
      <c r="AS718" s="570"/>
      <c r="AT718" s="391"/>
      <c r="AU718" s="222"/>
      <c r="AV718" s="564"/>
      <c r="AW718" s="60"/>
      <c r="AX718" s="60"/>
      <c r="AY718" s="60"/>
      <c r="AZ718" s="283"/>
      <c r="BA718" s="283"/>
      <c r="BB718" s="283"/>
      <c r="BC718" s="34"/>
      <c r="BD718" s="27"/>
      <c r="BF718" s="35"/>
      <c r="BG718" s="35"/>
      <c r="BH718" s="35"/>
    </row>
    <row r="719" spans="1:60" ht="15" x14ac:dyDescent="0.25">
      <c r="A719" s="570">
        <f t="shared" si="6"/>
        <v>713</v>
      </c>
      <c r="B719" s="571" t="s">
        <v>3015</v>
      </c>
      <c r="C719" s="574" t="s">
        <v>12458</v>
      </c>
      <c r="D719" s="843">
        <v>207060</v>
      </c>
      <c r="E719" s="844"/>
      <c r="F719" s="844"/>
      <c r="G719" s="25"/>
      <c r="H719" s="25"/>
      <c r="I719" s="25"/>
      <c r="J719" s="25"/>
      <c r="K719" s="25"/>
      <c r="L719" s="25"/>
      <c r="N719" s="25"/>
      <c r="O719" s="25"/>
      <c r="P719" s="35" t="s">
        <v>2496</v>
      </c>
      <c r="AS719" s="570"/>
      <c r="AT719" s="391"/>
      <c r="AU719" s="222"/>
      <c r="AV719" s="564"/>
      <c r="AW719" s="60"/>
      <c r="AX719" s="60"/>
      <c r="AY719" s="60"/>
      <c r="AZ719" s="283"/>
      <c r="BA719" s="283"/>
      <c r="BB719" s="283"/>
      <c r="BC719" s="34"/>
      <c r="BD719" s="27"/>
      <c r="BF719" s="35"/>
      <c r="BG719" s="35"/>
      <c r="BH719" s="35"/>
    </row>
    <row r="720" spans="1:60" ht="15" x14ac:dyDescent="0.25">
      <c r="A720" s="570">
        <f t="shared" si="6"/>
        <v>714</v>
      </c>
      <c r="B720" s="571" t="s">
        <v>3016</v>
      </c>
      <c r="C720" s="574" t="s">
        <v>12458</v>
      </c>
      <c r="D720" s="843">
        <v>111066.27</v>
      </c>
      <c r="E720" s="844"/>
      <c r="F720" s="844"/>
      <c r="G720" s="25"/>
      <c r="H720" s="25"/>
      <c r="I720" s="25"/>
      <c r="J720" s="25"/>
      <c r="K720" s="25"/>
      <c r="L720" s="25"/>
      <c r="N720" s="25"/>
      <c r="O720" s="25"/>
      <c r="P720" s="35" t="s">
        <v>2496</v>
      </c>
      <c r="AS720" s="570"/>
      <c r="AT720" s="391"/>
      <c r="AU720" s="222"/>
      <c r="AV720" s="564"/>
      <c r="AW720" s="60"/>
      <c r="AX720" s="60"/>
      <c r="AY720" s="60"/>
      <c r="AZ720" s="283"/>
      <c r="BA720" s="283"/>
      <c r="BB720" s="283"/>
      <c r="BC720" s="34"/>
      <c r="BD720" s="27"/>
      <c r="BF720" s="35"/>
      <c r="BG720" s="35"/>
      <c r="BH720" s="35"/>
    </row>
    <row r="721" spans="1:60" ht="15" x14ac:dyDescent="0.25">
      <c r="A721" s="570">
        <f t="shared" si="6"/>
        <v>715</v>
      </c>
      <c r="B721" s="571" t="s">
        <v>3017</v>
      </c>
      <c r="C721" s="574" t="s">
        <v>12458</v>
      </c>
      <c r="D721" s="843">
        <v>110908</v>
      </c>
      <c r="E721" s="844"/>
      <c r="F721" s="844"/>
      <c r="G721" s="25"/>
      <c r="H721" s="25"/>
      <c r="I721" s="25"/>
      <c r="J721" s="25"/>
      <c r="K721" s="25"/>
      <c r="L721" s="25"/>
      <c r="N721" s="25"/>
      <c r="O721" s="25"/>
      <c r="P721" s="35" t="s">
        <v>2496</v>
      </c>
      <c r="AS721" s="570"/>
      <c r="AT721" s="391"/>
      <c r="AU721" s="222"/>
      <c r="AV721" s="564"/>
      <c r="AW721" s="60"/>
      <c r="AX721" s="60"/>
      <c r="AY721" s="60"/>
      <c r="AZ721" s="283"/>
      <c r="BA721" s="283"/>
      <c r="BB721" s="283"/>
      <c r="BC721" s="34"/>
      <c r="BD721" s="27"/>
      <c r="BF721" s="35"/>
      <c r="BG721" s="35"/>
      <c r="BH721" s="35"/>
    </row>
    <row r="722" spans="1:60" ht="15" x14ac:dyDescent="0.25">
      <c r="A722" s="570">
        <f t="shared" si="6"/>
        <v>716</v>
      </c>
      <c r="B722" s="571" t="s">
        <v>3018</v>
      </c>
      <c r="C722" s="574" t="s">
        <v>12458</v>
      </c>
      <c r="D722" s="843">
        <v>29689.31</v>
      </c>
      <c r="E722" s="844"/>
      <c r="F722" s="844"/>
      <c r="G722" s="25"/>
      <c r="H722" s="25"/>
      <c r="I722" s="25"/>
      <c r="J722" s="25"/>
      <c r="K722" s="25"/>
      <c r="L722" s="25"/>
      <c r="N722" s="25"/>
      <c r="O722" s="25"/>
      <c r="P722" s="35" t="s">
        <v>2496</v>
      </c>
      <c r="AS722" s="570"/>
      <c r="AT722" s="391"/>
      <c r="AU722" s="222"/>
      <c r="AV722" s="564"/>
      <c r="AW722" s="60"/>
      <c r="AX722" s="60"/>
      <c r="AY722" s="60"/>
      <c r="AZ722" s="283"/>
      <c r="BA722" s="283"/>
      <c r="BB722" s="283"/>
      <c r="BC722" s="34"/>
      <c r="BD722" s="27"/>
      <c r="BF722" s="35"/>
      <c r="BG722" s="35"/>
      <c r="BH722" s="35"/>
    </row>
    <row r="723" spans="1:60" ht="15" x14ac:dyDescent="0.25">
      <c r="A723" s="570">
        <f t="shared" si="6"/>
        <v>717</v>
      </c>
      <c r="B723" s="571" t="s">
        <v>3019</v>
      </c>
      <c r="C723" s="574" t="s">
        <v>12458</v>
      </c>
      <c r="D723" s="843">
        <v>17453.73</v>
      </c>
      <c r="E723" s="844"/>
      <c r="F723" s="844"/>
      <c r="G723" s="25"/>
      <c r="H723" s="25"/>
      <c r="I723" s="25"/>
      <c r="J723" s="25"/>
      <c r="K723" s="25"/>
      <c r="L723" s="25"/>
      <c r="N723" s="25"/>
      <c r="O723" s="25"/>
      <c r="P723" s="35" t="s">
        <v>2496</v>
      </c>
      <c r="AS723" s="570"/>
      <c r="AT723" s="391"/>
      <c r="AU723" s="222"/>
      <c r="AV723" s="564"/>
      <c r="AW723" s="60"/>
      <c r="AX723" s="60"/>
      <c r="AY723" s="60"/>
      <c r="AZ723" s="283"/>
      <c r="BA723" s="283"/>
      <c r="BB723" s="283"/>
      <c r="BC723" s="34"/>
      <c r="BD723" s="27"/>
      <c r="BF723" s="35"/>
      <c r="BG723" s="35"/>
      <c r="BH723" s="35"/>
    </row>
    <row r="724" spans="1:60" ht="15" x14ac:dyDescent="0.25">
      <c r="A724" s="570">
        <f t="shared" si="6"/>
        <v>718</v>
      </c>
      <c r="B724" s="571" t="s">
        <v>3020</v>
      </c>
      <c r="C724" s="574" t="s">
        <v>12458</v>
      </c>
      <c r="D724" s="843">
        <v>43637.3</v>
      </c>
      <c r="E724" s="844"/>
      <c r="F724" s="844"/>
      <c r="G724" s="25"/>
      <c r="H724" s="25"/>
      <c r="I724" s="25"/>
      <c r="J724" s="25"/>
      <c r="K724" s="25"/>
      <c r="L724" s="25"/>
      <c r="N724" s="25"/>
      <c r="O724" s="25"/>
      <c r="P724" s="35" t="s">
        <v>2496</v>
      </c>
      <c r="AS724" s="570"/>
      <c r="AT724" s="391"/>
      <c r="AU724" s="222"/>
      <c r="AV724" s="564"/>
      <c r="AW724" s="60"/>
      <c r="AX724" s="60"/>
      <c r="AY724" s="60"/>
      <c r="AZ724" s="283"/>
      <c r="BA724" s="283"/>
      <c r="BB724" s="283"/>
      <c r="BC724" s="34"/>
      <c r="BD724" s="27"/>
      <c r="BF724" s="35"/>
      <c r="BG724" s="35"/>
      <c r="BH724" s="35"/>
    </row>
    <row r="725" spans="1:60" ht="15" x14ac:dyDescent="0.25">
      <c r="A725" s="570">
        <f t="shared" si="6"/>
        <v>719</v>
      </c>
      <c r="B725" s="571" t="s">
        <v>3021</v>
      </c>
      <c r="C725" s="574" t="s">
        <v>12458</v>
      </c>
      <c r="D725" s="843">
        <v>41903.47</v>
      </c>
      <c r="E725" s="844"/>
      <c r="F725" s="844"/>
      <c r="G725" s="25"/>
      <c r="H725" s="25"/>
      <c r="I725" s="25"/>
      <c r="J725" s="25"/>
      <c r="K725" s="25"/>
      <c r="L725" s="25"/>
      <c r="N725" s="25"/>
      <c r="O725" s="25"/>
      <c r="P725" s="35" t="s">
        <v>2496</v>
      </c>
      <c r="AS725" s="570"/>
      <c r="AT725" s="391"/>
      <c r="AU725" s="222"/>
      <c r="AV725" s="564"/>
      <c r="AW725" s="60"/>
      <c r="AX725" s="60"/>
      <c r="AY725" s="60"/>
      <c r="AZ725" s="283"/>
      <c r="BA725" s="283"/>
      <c r="BB725" s="283"/>
      <c r="BC725" s="34"/>
      <c r="BD725" s="27"/>
      <c r="BF725" s="35"/>
      <c r="BG725" s="35"/>
      <c r="BH725" s="35"/>
    </row>
    <row r="726" spans="1:60" ht="28.5" x14ac:dyDescent="0.25">
      <c r="A726" s="570">
        <f t="shared" si="6"/>
        <v>720</v>
      </c>
      <c r="B726" s="571" t="s">
        <v>3022</v>
      </c>
      <c r="C726" s="574" t="s">
        <v>12474</v>
      </c>
      <c r="D726" s="843">
        <v>4998</v>
      </c>
      <c r="E726" s="844"/>
      <c r="F726" s="844"/>
      <c r="G726" s="25"/>
      <c r="H726" s="25"/>
      <c r="I726" s="25"/>
      <c r="J726" s="25"/>
      <c r="K726" s="25"/>
      <c r="L726" s="25"/>
      <c r="N726" s="25"/>
      <c r="O726" s="25"/>
      <c r="P726" s="35" t="s">
        <v>2496</v>
      </c>
      <c r="AS726" s="570"/>
      <c r="AT726" s="391"/>
      <c r="AU726" s="222"/>
      <c r="AV726" s="564"/>
      <c r="AW726" s="60"/>
      <c r="AX726" s="60"/>
      <c r="AY726" s="60"/>
      <c r="AZ726" s="283"/>
      <c r="BA726" s="283"/>
      <c r="BB726" s="283"/>
      <c r="BC726" s="34"/>
      <c r="BD726" s="27"/>
      <c r="BF726" s="35"/>
      <c r="BG726" s="35"/>
      <c r="BH726" s="35"/>
    </row>
    <row r="727" spans="1:60" ht="28.5" x14ac:dyDescent="0.25">
      <c r="A727" s="570">
        <f t="shared" si="6"/>
        <v>721</v>
      </c>
      <c r="B727" s="571" t="s">
        <v>3023</v>
      </c>
      <c r="C727" s="574" t="s">
        <v>12474</v>
      </c>
      <c r="D727" s="843">
        <v>9401</v>
      </c>
      <c r="E727" s="844"/>
      <c r="F727" s="844"/>
      <c r="G727" s="25"/>
      <c r="H727" s="25"/>
      <c r="I727" s="25"/>
      <c r="J727" s="25"/>
      <c r="K727" s="25"/>
      <c r="L727" s="25"/>
      <c r="N727" s="25"/>
      <c r="O727" s="25"/>
      <c r="P727" s="35" t="s">
        <v>2496</v>
      </c>
      <c r="AS727" s="570"/>
      <c r="AT727" s="391"/>
      <c r="AU727" s="222"/>
      <c r="AV727" s="564"/>
      <c r="AW727" s="60"/>
      <c r="AX727" s="60"/>
      <c r="AY727" s="60"/>
      <c r="AZ727" s="283"/>
      <c r="BA727" s="283"/>
      <c r="BB727" s="283"/>
      <c r="BC727" s="34"/>
      <c r="BD727" s="27"/>
      <c r="BF727" s="35"/>
      <c r="BG727" s="35"/>
      <c r="BH727" s="35"/>
    </row>
    <row r="728" spans="1:60" ht="15" x14ac:dyDescent="0.25">
      <c r="A728" s="570">
        <f t="shared" si="6"/>
        <v>722</v>
      </c>
      <c r="B728" s="571" t="s">
        <v>3024</v>
      </c>
      <c r="C728" s="574" t="s">
        <v>12458</v>
      </c>
      <c r="D728" s="843">
        <v>373660</v>
      </c>
      <c r="E728" s="844"/>
      <c r="F728" s="844"/>
      <c r="G728" s="25"/>
      <c r="H728" s="25"/>
      <c r="I728" s="25"/>
      <c r="J728" s="25"/>
      <c r="K728" s="25"/>
      <c r="L728" s="25"/>
      <c r="N728" s="25"/>
      <c r="O728" s="25"/>
      <c r="P728" s="35" t="s">
        <v>2496</v>
      </c>
      <c r="AS728" s="570"/>
      <c r="AT728" s="391"/>
      <c r="AU728" s="222"/>
      <c r="AV728" s="564"/>
      <c r="AW728" s="60"/>
      <c r="AX728" s="60"/>
      <c r="AY728" s="60"/>
      <c r="AZ728" s="283"/>
      <c r="BA728" s="283"/>
      <c r="BB728" s="283"/>
      <c r="BC728" s="34"/>
      <c r="BD728" s="27"/>
      <c r="BF728" s="35"/>
      <c r="BG728" s="35"/>
      <c r="BH728" s="35"/>
    </row>
    <row r="729" spans="1:60" ht="15" x14ac:dyDescent="0.25">
      <c r="A729" s="570">
        <f t="shared" si="6"/>
        <v>723</v>
      </c>
      <c r="B729" s="571" t="s">
        <v>3025</v>
      </c>
      <c r="C729" s="574" t="s">
        <v>12458</v>
      </c>
      <c r="D729" s="843">
        <v>222967.92</v>
      </c>
      <c r="E729" s="844"/>
      <c r="F729" s="844"/>
      <c r="G729" s="25"/>
      <c r="H729" s="25"/>
      <c r="I729" s="25"/>
      <c r="J729" s="25"/>
      <c r="K729" s="25"/>
      <c r="L729" s="25"/>
      <c r="N729" s="25"/>
      <c r="O729" s="25"/>
      <c r="P729" s="35" t="s">
        <v>2496</v>
      </c>
      <c r="AS729" s="570"/>
      <c r="AT729" s="391"/>
      <c r="AU729" s="222"/>
      <c r="AV729" s="564"/>
      <c r="AW729" s="60"/>
      <c r="AX729" s="60"/>
      <c r="AY729" s="60"/>
      <c r="AZ729" s="283"/>
      <c r="BA729" s="283"/>
      <c r="BB729" s="283"/>
      <c r="BC729" s="34"/>
      <c r="BD729" s="27"/>
      <c r="BF729" s="35"/>
      <c r="BG729" s="35"/>
      <c r="BH729" s="35"/>
    </row>
    <row r="730" spans="1:60" ht="15" x14ac:dyDescent="0.25">
      <c r="A730" s="570">
        <f t="shared" si="6"/>
        <v>724</v>
      </c>
      <c r="B730" s="571" t="s">
        <v>3026</v>
      </c>
      <c r="C730" s="574" t="s">
        <v>12458</v>
      </c>
      <c r="D730" s="843">
        <v>14231.21</v>
      </c>
      <c r="E730" s="844"/>
      <c r="F730" s="844"/>
      <c r="G730" s="25"/>
      <c r="H730" s="25"/>
      <c r="I730" s="25"/>
      <c r="J730" s="25"/>
      <c r="K730" s="25"/>
      <c r="L730" s="25"/>
      <c r="N730" s="25"/>
      <c r="O730" s="25"/>
      <c r="P730" s="35" t="s">
        <v>2496</v>
      </c>
      <c r="AS730" s="570"/>
      <c r="AT730" s="391"/>
      <c r="AU730" s="222"/>
      <c r="AV730" s="564"/>
      <c r="AW730" s="60"/>
      <c r="AX730" s="60"/>
      <c r="AY730" s="60"/>
      <c r="AZ730" s="283"/>
      <c r="BA730" s="283"/>
      <c r="BB730" s="283"/>
      <c r="BC730" s="34"/>
      <c r="BD730" s="27"/>
      <c r="BF730" s="35"/>
      <c r="BG730" s="35"/>
      <c r="BH730" s="35"/>
    </row>
    <row r="731" spans="1:60" ht="15" x14ac:dyDescent="0.25">
      <c r="A731" s="570">
        <f t="shared" si="6"/>
        <v>725</v>
      </c>
      <c r="B731" s="571" t="s">
        <v>3027</v>
      </c>
      <c r="C731" s="574" t="s">
        <v>12458</v>
      </c>
      <c r="D731" s="843">
        <v>14761.95</v>
      </c>
      <c r="E731" s="844"/>
      <c r="F731" s="844"/>
      <c r="G731" s="25"/>
      <c r="H731" s="25"/>
      <c r="I731" s="25"/>
      <c r="J731" s="25"/>
      <c r="K731" s="25"/>
      <c r="L731" s="25"/>
      <c r="N731" s="25"/>
      <c r="O731" s="25"/>
      <c r="P731" s="35" t="s">
        <v>2496</v>
      </c>
      <c r="AS731" s="570"/>
      <c r="AT731" s="391"/>
      <c r="AU731" s="222"/>
      <c r="AV731" s="564"/>
      <c r="AW731" s="60"/>
      <c r="AX731" s="60"/>
      <c r="AY731" s="60"/>
      <c r="AZ731" s="283"/>
      <c r="BA731" s="283"/>
      <c r="BB731" s="283"/>
      <c r="BC731" s="34"/>
      <c r="BD731" s="27"/>
      <c r="BF731" s="35"/>
      <c r="BG731" s="35"/>
      <c r="BH731" s="35"/>
    </row>
    <row r="732" spans="1:60" ht="15" x14ac:dyDescent="0.25">
      <c r="A732" s="570">
        <f t="shared" si="6"/>
        <v>726</v>
      </c>
      <c r="B732" s="571" t="s">
        <v>3028</v>
      </c>
      <c r="C732" s="574" t="s">
        <v>12458</v>
      </c>
      <c r="D732" s="843">
        <v>117162.64</v>
      </c>
      <c r="E732" s="844"/>
      <c r="F732" s="844"/>
      <c r="G732" s="25"/>
      <c r="H732" s="25"/>
      <c r="I732" s="25"/>
      <c r="J732" s="25"/>
      <c r="K732" s="25"/>
      <c r="L732" s="25"/>
      <c r="N732" s="25"/>
      <c r="O732" s="25"/>
      <c r="P732" s="35" t="s">
        <v>2496</v>
      </c>
      <c r="AS732" s="570"/>
      <c r="AT732" s="391"/>
      <c r="AU732" s="222"/>
      <c r="AV732" s="564"/>
      <c r="AW732" s="60"/>
      <c r="AX732" s="60"/>
      <c r="AY732" s="60"/>
      <c r="AZ732" s="283"/>
      <c r="BA732" s="283"/>
      <c r="BB732" s="283"/>
      <c r="BC732" s="34"/>
      <c r="BD732" s="27"/>
      <c r="BF732" s="35"/>
      <c r="BG732" s="35"/>
      <c r="BH732" s="35"/>
    </row>
    <row r="733" spans="1:60" ht="15" x14ac:dyDescent="0.25">
      <c r="A733" s="570">
        <f t="shared" si="6"/>
        <v>727</v>
      </c>
      <c r="B733" s="571" t="s">
        <v>3029</v>
      </c>
      <c r="C733" s="574" t="s">
        <v>12458</v>
      </c>
      <c r="D733" s="843">
        <v>59500</v>
      </c>
      <c r="E733" s="844"/>
      <c r="F733" s="844"/>
      <c r="G733" s="25"/>
      <c r="H733" s="25"/>
      <c r="I733" s="25"/>
      <c r="J733" s="25"/>
      <c r="K733" s="25"/>
      <c r="L733" s="25"/>
      <c r="N733" s="25"/>
      <c r="O733" s="25"/>
      <c r="P733" s="35" t="s">
        <v>2496</v>
      </c>
      <c r="AS733" s="570"/>
      <c r="AT733" s="391"/>
      <c r="AU733" s="222"/>
      <c r="AV733" s="564"/>
      <c r="AW733" s="60"/>
      <c r="AX733" s="60"/>
      <c r="AY733" s="60"/>
      <c r="AZ733" s="283"/>
      <c r="BA733" s="283"/>
      <c r="BB733" s="283"/>
      <c r="BC733" s="34"/>
      <c r="BD733" s="27"/>
      <c r="BF733" s="35"/>
      <c r="BG733" s="35"/>
      <c r="BH733" s="35"/>
    </row>
    <row r="734" spans="1:60" ht="42.75" x14ac:dyDescent="0.25">
      <c r="A734" s="570">
        <f t="shared" si="6"/>
        <v>728</v>
      </c>
      <c r="B734" s="571" t="s">
        <v>3030</v>
      </c>
      <c r="C734" s="574" t="s">
        <v>12475</v>
      </c>
      <c r="D734" s="843">
        <v>214139.31</v>
      </c>
      <c r="E734" s="844"/>
      <c r="F734" s="844"/>
      <c r="G734" s="25"/>
      <c r="H734" s="25"/>
      <c r="I734" s="25"/>
      <c r="J734" s="25"/>
      <c r="K734" s="25"/>
      <c r="L734" s="25"/>
      <c r="N734" s="25"/>
      <c r="O734" s="25"/>
      <c r="P734" s="35" t="s">
        <v>2496</v>
      </c>
      <c r="AS734" s="570"/>
      <c r="AT734" s="391"/>
      <c r="AU734" s="222"/>
      <c r="AV734" s="564"/>
      <c r="AW734" s="60"/>
      <c r="AX734" s="60"/>
      <c r="AY734" s="60"/>
      <c r="AZ734" s="283"/>
      <c r="BA734" s="283"/>
      <c r="BB734" s="283"/>
      <c r="BC734" s="34"/>
      <c r="BD734" s="27"/>
      <c r="BF734" s="35"/>
      <c r="BG734" s="35"/>
      <c r="BH734" s="35"/>
    </row>
    <row r="735" spans="1:60" ht="15" x14ac:dyDescent="0.25">
      <c r="A735" s="570">
        <f t="shared" si="6"/>
        <v>729</v>
      </c>
      <c r="B735" s="571" t="s">
        <v>3031</v>
      </c>
      <c r="C735" s="574" t="s">
        <v>12458</v>
      </c>
      <c r="D735" s="843">
        <v>214200</v>
      </c>
      <c r="E735" s="844"/>
      <c r="F735" s="844"/>
      <c r="G735" s="25"/>
      <c r="H735" s="25"/>
      <c r="I735" s="25"/>
      <c r="J735" s="25"/>
      <c r="K735" s="25"/>
      <c r="L735" s="25"/>
      <c r="N735" s="25"/>
      <c r="O735" s="25"/>
      <c r="P735" s="35" t="s">
        <v>2496</v>
      </c>
      <c r="AS735" s="570"/>
      <c r="AT735" s="391"/>
      <c r="AU735" s="222"/>
      <c r="AV735" s="564"/>
      <c r="AW735" s="60"/>
      <c r="AX735" s="60"/>
      <c r="AY735" s="60"/>
      <c r="AZ735" s="283"/>
      <c r="BA735" s="283"/>
      <c r="BB735" s="283"/>
      <c r="BC735" s="34"/>
      <c r="BD735" s="27"/>
      <c r="BF735" s="35"/>
      <c r="BG735" s="35"/>
      <c r="BH735" s="35"/>
    </row>
    <row r="736" spans="1:60" ht="15" x14ac:dyDescent="0.25">
      <c r="A736" s="570">
        <f t="shared" si="6"/>
        <v>730</v>
      </c>
      <c r="B736" s="571" t="s">
        <v>3032</v>
      </c>
      <c r="C736" s="574" t="s">
        <v>12458</v>
      </c>
      <c r="D736" s="843">
        <v>8518.02</v>
      </c>
      <c r="E736" s="844"/>
      <c r="F736" s="844"/>
      <c r="G736" s="25"/>
      <c r="H736" s="25"/>
      <c r="I736" s="25"/>
      <c r="J736" s="25"/>
      <c r="K736" s="25"/>
      <c r="L736" s="25"/>
      <c r="N736" s="25"/>
      <c r="O736" s="25"/>
      <c r="P736" s="35" t="s">
        <v>2496</v>
      </c>
      <c r="AS736" s="570"/>
      <c r="AT736" s="391"/>
      <c r="AU736" s="222"/>
      <c r="AV736" s="564"/>
      <c r="AW736" s="60"/>
      <c r="AX736" s="60"/>
      <c r="AY736" s="60"/>
      <c r="AZ736" s="283"/>
      <c r="BA736" s="283"/>
      <c r="BB736" s="283"/>
      <c r="BC736" s="34"/>
      <c r="BD736" s="27"/>
      <c r="BF736" s="35"/>
      <c r="BG736" s="35"/>
      <c r="BH736" s="35"/>
    </row>
    <row r="737" spans="1:60" ht="15" x14ac:dyDescent="0.25">
      <c r="A737" s="570">
        <f t="shared" si="6"/>
        <v>731</v>
      </c>
      <c r="B737" s="571" t="s">
        <v>3033</v>
      </c>
      <c r="C737" s="574" t="s">
        <v>12458</v>
      </c>
      <c r="D737" s="843">
        <v>22367.1</v>
      </c>
      <c r="E737" s="844"/>
      <c r="F737" s="844"/>
      <c r="G737" s="25"/>
      <c r="H737" s="25"/>
      <c r="I737" s="25"/>
      <c r="J737" s="25"/>
      <c r="K737" s="25"/>
      <c r="L737" s="25"/>
      <c r="N737" s="25"/>
      <c r="O737" s="25"/>
      <c r="P737" s="35" t="s">
        <v>2496</v>
      </c>
      <c r="AS737" s="570"/>
      <c r="AT737" s="391"/>
      <c r="AU737" s="222"/>
      <c r="AV737" s="564"/>
      <c r="AW737" s="60"/>
      <c r="AX737" s="60"/>
      <c r="AY737" s="60"/>
      <c r="AZ737" s="283"/>
      <c r="BA737" s="283"/>
      <c r="BB737" s="283"/>
      <c r="BC737" s="34"/>
      <c r="BD737" s="27"/>
      <c r="BF737" s="35"/>
      <c r="BG737" s="35"/>
      <c r="BH737" s="35"/>
    </row>
    <row r="738" spans="1:60" ht="15" x14ac:dyDescent="0.25">
      <c r="A738" s="570">
        <f t="shared" si="6"/>
        <v>732</v>
      </c>
      <c r="B738" s="571" t="s">
        <v>3034</v>
      </c>
      <c r="C738" s="574" t="s">
        <v>12458</v>
      </c>
      <c r="D738" s="843">
        <v>34035.75</v>
      </c>
      <c r="E738" s="844"/>
      <c r="F738" s="844"/>
      <c r="G738" s="25"/>
      <c r="H738" s="25"/>
      <c r="I738" s="25"/>
      <c r="J738" s="25"/>
      <c r="K738" s="25"/>
      <c r="L738" s="25"/>
      <c r="N738" s="25"/>
      <c r="O738" s="25"/>
      <c r="P738" s="35" t="s">
        <v>2496</v>
      </c>
      <c r="AS738" s="570"/>
      <c r="AT738" s="391"/>
      <c r="AU738" s="222"/>
      <c r="AV738" s="564"/>
      <c r="AW738" s="60"/>
      <c r="AX738" s="60"/>
      <c r="AY738" s="60"/>
      <c r="AZ738" s="283"/>
      <c r="BA738" s="283"/>
      <c r="BB738" s="283"/>
      <c r="BC738" s="34"/>
      <c r="BD738" s="27"/>
      <c r="BF738" s="35"/>
      <c r="BG738" s="35"/>
      <c r="BH738" s="35"/>
    </row>
    <row r="739" spans="1:60" ht="15" x14ac:dyDescent="0.25">
      <c r="A739" s="570">
        <f t="shared" si="6"/>
        <v>733</v>
      </c>
      <c r="B739" s="571" t="s">
        <v>3035</v>
      </c>
      <c r="C739" s="574" t="s">
        <v>12458</v>
      </c>
      <c r="D739" s="843">
        <v>17362.8</v>
      </c>
      <c r="E739" s="844"/>
      <c r="F739" s="844"/>
      <c r="G739" s="25"/>
      <c r="H739" s="25"/>
      <c r="I739" s="25"/>
      <c r="J739" s="25"/>
      <c r="K739" s="25"/>
      <c r="L739" s="25"/>
      <c r="N739" s="25"/>
      <c r="O739" s="25"/>
      <c r="P739" s="35" t="s">
        <v>2496</v>
      </c>
      <c r="AS739" s="570"/>
      <c r="AT739" s="391"/>
      <c r="AU739" s="222"/>
      <c r="AV739" s="564"/>
      <c r="AW739" s="60"/>
      <c r="AX739" s="60"/>
      <c r="AY739" s="60"/>
      <c r="AZ739" s="283"/>
      <c r="BA739" s="283"/>
      <c r="BB739" s="283"/>
      <c r="BC739" s="34"/>
      <c r="BD739" s="27"/>
      <c r="BF739" s="35"/>
      <c r="BG739" s="35"/>
      <c r="BH739" s="35"/>
    </row>
    <row r="740" spans="1:60" ht="15" x14ac:dyDescent="0.25">
      <c r="A740" s="570">
        <f t="shared" si="6"/>
        <v>734</v>
      </c>
      <c r="B740" s="571" t="s">
        <v>3036</v>
      </c>
      <c r="C740" s="574" t="s">
        <v>12458</v>
      </c>
      <c r="D740" s="843">
        <v>22260</v>
      </c>
      <c r="E740" s="844"/>
      <c r="F740" s="844"/>
      <c r="G740" s="25"/>
      <c r="H740" s="25"/>
      <c r="I740" s="25"/>
      <c r="J740" s="25"/>
      <c r="K740" s="25"/>
      <c r="L740" s="25"/>
      <c r="N740" s="25"/>
      <c r="O740" s="25"/>
      <c r="P740" s="35" t="s">
        <v>2496</v>
      </c>
      <c r="AS740" s="570"/>
      <c r="AT740" s="391"/>
      <c r="AU740" s="222"/>
      <c r="AV740" s="564"/>
      <c r="AW740" s="60"/>
      <c r="AX740" s="60"/>
      <c r="AY740" s="60"/>
      <c r="AZ740" s="283"/>
      <c r="BA740" s="283"/>
      <c r="BB740" s="283"/>
      <c r="BC740" s="34"/>
      <c r="BD740" s="27"/>
      <c r="BF740" s="35"/>
      <c r="BG740" s="35"/>
      <c r="BH740" s="35"/>
    </row>
    <row r="741" spans="1:60" ht="15" x14ac:dyDescent="0.25">
      <c r="A741" s="570">
        <f t="shared" si="6"/>
        <v>735</v>
      </c>
      <c r="B741" s="571" t="s">
        <v>3037</v>
      </c>
      <c r="C741" s="574" t="s">
        <v>12458</v>
      </c>
      <c r="D741" s="843">
        <v>23558.85</v>
      </c>
      <c r="E741" s="844"/>
      <c r="F741" s="844"/>
      <c r="G741" s="25"/>
      <c r="H741" s="25"/>
      <c r="I741" s="25"/>
      <c r="J741" s="25"/>
      <c r="K741" s="25"/>
      <c r="L741" s="25"/>
      <c r="N741" s="25"/>
      <c r="O741" s="25"/>
      <c r="P741" s="35" t="s">
        <v>2496</v>
      </c>
      <c r="AS741" s="570"/>
      <c r="AT741" s="391"/>
      <c r="AU741" s="222"/>
      <c r="AV741" s="564"/>
      <c r="AW741" s="60"/>
      <c r="AX741" s="60"/>
      <c r="AY741" s="60"/>
      <c r="AZ741" s="283"/>
      <c r="BA741" s="283"/>
      <c r="BB741" s="283"/>
      <c r="BC741" s="34"/>
      <c r="BD741" s="27"/>
      <c r="BF741" s="35"/>
      <c r="BG741" s="35"/>
      <c r="BH741" s="35"/>
    </row>
    <row r="742" spans="1:60" ht="15" x14ac:dyDescent="0.25">
      <c r="A742" s="570">
        <f t="shared" si="6"/>
        <v>736</v>
      </c>
      <c r="B742" s="571" t="s">
        <v>3038</v>
      </c>
      <c r="C742" s="574" t="s">
        <v>12458</v>
      </c>
      <c r="D742" s="843">
        <v>8568</v>
      </c>
      <c r="E742" s="844"/>
      <c r="F742" s="844"/>
      <c r="G742" s="25"/>
      <c r="H742" s="25"/>
      <c r="I742" s="25"/>
      <c r="J742" s="25"/>
      <c r="K742" s="25"/>
      <c r="L742" s="25"/>
      <c r="N742" s="25"/>
      <c r="O742" s="25"/>
      <c r="P742" s="35" t="s">
        <v>2496</v>
      </c>
      <c r="AS742" s="570"/>
      <c r="AT742" s="391"/>
      <c r="AU742" s="222"/>
      <c r="AV742" s="564"/>
      <c r="AW742" s="60"/>
      <c r="AX742" s="60"/>
      <c r="AY742" s="60"/>
      <c r="AZ742" s="283"/>
      <c r="BA742" s="283"/>
      <c r="BB742" s="283"/>
      <c r="BC742" s="34"/>
      <c r="BD742" s="27"/>
      <c r="BF742" s="35"/>
      <c r="BG742" s="35"/>
      <c r="BH742" s="35"/>
    </row>
    <row r="743" spans="1:60" ht="15" x14ac:dyDescent="0.25">
      <c r="A743" s="570">
        <f t="shared" si="6"/>
        <v>737</v>
      </c>
      <c r="B743" s="571" t="s">
        <v>3039</v>
      </c>
      <c r="C743" s="574" t="s">
        <v>12472</v>
      </c>
      <c r="D743" s="843">
        <v>54926.83</v>
      </c>
      <c r="E743" s="844"/>
      <c r="F743" s="844"/>
      <c r="G743" s="25"/>
      <c r="H743" s="25"/>
      <c r="I743" s="25"/>
      <c r="J743" s="25"/>
      <c r="K743" s="25"/>
      <c r="L743" s="25"/>
      <c r="N743" s="25"/>
      <c r="O743" s="25"/>
      <c r="P743" s="35" t="s">
        <v>2496</v>
      </c>
      <c r="AS743" s="570"/>
      <c r="AT743" s="391"/>
      <c r="AU743" s="222"/>
      <c r="AV743" s="564"/>
      <c r="AW743" s="60"/>
      <c r="AX743" s="60"/>
      <c r="AY743" s="60"/>
      <c r="AZ743" s="283"/>
      <c r="BA743" s="283"/>
      <c r="BB743" s="283"/>
      <c r="BC743" s="34"/>
      <c r="BD743" s="27"/>
      <c r="BF743" s="35"/>
      <c r="BG743" s="35"/>
      <c r="BH743" s="35"/>
    </row>
    <row r="744" spans="1:60" ht="15" x14ac:dyDescent="0.25">
      <c r="A744" s="570">
        <f t="shared" si="6"/>
        <v>738</v>
      </c>
      <c r="B744" s="571" t="s">
        <v>3040</v>
      </c>
      <c r="C744" s="574" t="s">
        <v>12458</v>
      </c>
      <c r="D744" s="843">
        <v>78004.5</v>
      </c>
      <c r="E744" s="844"/>
      <c r="F744" s="844"/>
      <c r="G744" s="25"/>
      <c r="H744" s="25"/>
      <c r="I744" s="25"/>
      <c r="J744" s="25"/>
      <c r="K744" s="25"/>
      <c r="L744" s="25"/>
      <c r="N744" s="25"/>
      <c r="O744" s="25"/>
      <c r="P744" s="35" t="s">
        <v>2496</v>
      </c>
      <c r="AS744" s="570"/>
      <c r="AT744" s="391"/>
      <c r="AU744" s="222"/>
      <c r="AV744" s="564"/>
      <c r="AW744" s="60"/>
      <c r="AX744" s="60"/>
      <c r="AY744" s="60"/>
      <c r="AZ744" s="283"/>
      <c r="BA744" s="283"/>
      <c r="BB744" s="283"/>
      <c r="BC744" s="34"/>
      <c r="BD744" s="27"/>
      <c r="BF744" s="35"/>
      <c r="BG744" s="35"/>
      <c r="BH744" s="35"/>
    </row>
    <row r="745" spans="1:60" ht="15" x14ac:dyDescent="0.25">
      <c r="A745" s="570">
        <f t="shared" si="6"/>
        <v>739</v>
      </c>
      <c r="B745" s="571" t="s">
        <v>3041</v>
      </c>
      <c r="C745" s="574" t="s">
        <v>12458</v>
      </c>
      <c r="D745" s="843">
        <v>38588.129999999997</v>
      </c>
      <c r="E745" s="844"/>
      <c r="F745" s="844"/>
      <c r="G745" s="25"/>
      <c r="H745" s="25"/>
      <c r="I745" s="25"/>
      <c r="J745" s="25"/>
      <c r="K745" s="25"/>
      <c r="L745" s="25"/>
      <c r="N745" s="25"/>
      <c r="O745" s="25"/>
      <c r="P745" s="35" t="s">
        <v>2496</v>
      </c>
      <c r="AS745" s="570"/>
      <c r="AT745" s="391"/>
      <c r="AU745" s="222"/>
      <c r="AV745" s="564"/>
      <c r="AW745" s="60"/>
      <c r="AX745" s="60"/>
      <c r="AY745" s="60"/>
      <c r="AZ745" s="283"/>
      <c r="BA745" s="283"/>
      <c r="BB745" s="283"/>
      <c r="BC745" s="34"/>
      <c r="BD745" s="27"/>
      <c r="BF745" s="35"/>
      <c r="BG745" s="35"/>
      <c r="BH745" s="35"/>
    </row>
    <row r="746" spans="1:60" ht="15" x14ac:dyDescent="0.25">
      <c r="A746" s="570">
        <f t="shared" si="6"/>
        <v>740</v>
      </c>
      <c r="B746" s="571" t="s">
        <v>3042</v>
      </c>
      <c r="C746" s="574" t="s">
        <v>12458</v>
      </c>
      <c r="D746" s="843">
        <v>15787.73</v>
      </c>
      <c r="E746" s="844"/>
      <c r="F746" s="844"/>
      <c r="G746" s="25"/>
      <c r="H746" s="25"/>
      <c r="I746" s="25"/>
      <c r="J746" s="25"/>
      <c r="K746" s="25"/>
      <c r="L746" s="25"/>
      <c r="N746" s="25"/>
      <c r="O746" s="25"/>
      <c r="P746" s="35" t="s">
        <v>2496</v>
      </c>
      <c r="AS746" s="570"/>
      <c r="AT746" s="391"/>
      <c r="AU746" s="222"/>
      <c r="AV746" s="564"/>
      <c r="AW746" s="60"/>
      <c r="AX746" s="60"/>
      <c r="AY746" s="60"/>
      <c r="AZ746" s="283"/>
      <c r="BA746" s="283"/>
      <c r="BB746" s="283"/>
      <c r="BC746" s="34"/>
      <c r="BD746" s="27"/>
      <c r="BF746" s="35"/>
      <c r="BG746" s="35"/>
      <c r="BH746" s="35"/>
    </row>
    <row r="747" spans="1:60" ht="15" x14ac:dyDescent="0.25">
      <c r="A747" s="570">
        <f t="shared" si="6"/>
        <v>741</v>
      </c>
      <c r="B747" s="571" t="s">
        <v>3043</v>
      </c>
      <c r="C747" s="574" t="s">
        <v>12458</v>
      </c>
      <c r="D747" s="843">
        <v>34057.800000000003</v>
      </c>
      <c r="E747" s="844"/>
      <c r="F747" s="844"/>
      <c r="G747" s="25"/>
      <c r="H747" s="25"/>
      <c r="I747" s="25"/>
      <c r="J747" s="25"/>
      <c r="K747" s="25"/>
      <c r="L747" s="25"/>
      <c r="N747" s="25"/>
      <c r="O747" s="25"/>
      <c r="P747" s="35" t="s">
        <v>2496</v>
      </c>
      <c r="AS747" s="570"/>
      <c r="AT747" s="391"/>
      <c r="AU747" s="222"/>
      <c r="AV747" s="564"/>
      <c r="AW747" s="60"/>
      <c r="AX747" s="60"/>
      <c r="AY747" s="60"/>
      <c r="AZ747" s="283"/>
      <c r="BA747" s="283"/>
      <c r="BB747" s="283"/>
      <c r="BC747" s="34"/>
      <c r="BD747" s="27"/>
      <c r="BF747" s="35"/>
      <c r="BG747" s="35"/>
      <c r="BH747" s="35"/>
    </row>
    <row r="748" spans="1:60" ht="15" x14ac:dyDescent="0.25">
      <c r="A748" s="570">
        <f t="shared" si="6"/>
        <v>742</v>
      </c>
      <c r="B748" s="571" t="s">
        <v>3044</v>
      </c>
      <c r="C748" s="574" t="s">
        <v>12458</v>
      </c>
      <c r="D748" s="843">
        <v>31535</v>
      </c>
      <c r="E748" s="844"/>
      <c r="F748" s="844"/>
      <c r="G748" s="25"/>
      <c r="H748" s="25"/>
      <c r="I748" s="25"/>
      <c r="J748" s="25"/>
      <c r="K748" s="25"/>
      <c r="L748" s="25"/>
      <c r="N748" s="25"/>
      <c r="O748" s="25"/>
      <c r="P748" s="35" t="s">
        <v>2496</v>
      </c>
      <c r="AS748" s="570"/>
      <c r="AT748" s="391"/>
      <c r="AU748" s="222"/>
      <c r="AV748" s="564"/>
      <c r="AW748" s="60"/>
      <c r="AX748" s="60"/>
      <c r="AY748" s="60"/>
      <c r="AZ748" s="283"/>
      <c r="BA748" s="283"/>
      <c r="BB748" s="283"/>
      <c r="BC748" s="34"/>
      <c r="BD748" s="27"/>
      <c r="BF748" s="35"/>
      <c r="BG748" s="35"/>
      <c r="BH748" s="35"/>
    </row>
    <row r="749" spans="1:60" ht="15" x14ac:dyDescent="0.25">
      <c r="A749" s="570">
        <f t="shared" si="6"/>
        <v>743</v>
      </c>
      <c r="B749" s="571" t="s">
        <v>3045</v>
      </c>
      <c r="C749" s="574" t="s">
        <v>12458</v>
      </c>
      <c r="D749" s="843">
        <v>41604.78</v>
      </c>
      <c r="E749" s="844"/>
      <c r="F749" s="844"/>
      <c r="G749" s="25"/>
      <c r="H749" s="25"/>
      <c r="I749" s="25"/>
      <c r="J749" s="25"/>
      <c r="K749" s="25"/>
      <c r="L749" s="25"/>
      <c r="N749" s="25"/>
      <c r="O749" s="25"/>
      <c r="P749" s="35" t="s">
        <v>2496</v>
      </c>
      <c r="AS749" s="570"/>
      <c r="AT749" s="391"/>
      <c r="AU749" s="222"/>
      <c r="AV749" s="564"/>
      <c r="AW749" s="60"/>
      <c r="AX749" s="60"/>
      <c r="AY749" s="60"/>
      <c r="AZ749" s="283"/>
      <c r="BA749" s="283"/>
      <c r="BB749" s="283"/>
      <c r="BC749" s="34"/>
      <c r="BD749" s="27"/>
      <c r="BF749" s="35"/>
      <c r="BG749" s="35"/>
      <c r="BH749" s="35"/>
    </row>
    <row r="750" spans="1:60" ht="15" x14ac:dyDescent="0.25">
      <c r="A750" s="570">
        <f t="shared" si="6"/>
        <v>744</v>
      </c>
      <c r="B750" s="571" t="s">
        <v>3046</v>
      </c>
      <c r="C750" s="574" t="s">
        <v>12458</v>
      </c>
      <c r="D750" s="843">
        <v>48314</v>
      </c>
      <c r="E750" s="844"/>
      <c r="F750" s="844"/>
      <c r="G750" s="25"/>
      <c r="H750" s="25"/>
      <c r="I750" s="25"/>
      <c r="J750" s="25"/>
      <c r="K750" s="25"/>
      <c r="L750" s="25"/>
      <c r="N750" s="25"/>
      <c r="O750" s="25"/>
      <c r="P750" s="35" t="s">
        <v>2496</v>
      </c>
      <c r="AS750" s="570"/>
      <c r="AT750" s="391"/>
      <c r="AU750" s="222"/>
      <c r="AV750" s="564"/>
      <c r="AW750" s="60"/>
      <c r="AX750" s="60"/>
      <c r="AY750" s="60"/>
      <c r="AZ750" s="283"/>
      <c r="BA750" s="283"/>
      <c r="BB750" s="283"/>
      <c r="BC750" s="34"/>
      <c r="BD750" s="27"/>
      <c r="BF750" s="35"/>
      <c r="BG750" s="35"/>
      <c r="BH750" s="35"/>
    </row>
    <row r="751" spans="1:60" ht="15" x14ac:dyDescent="0.25">
      <c r="A751" s="570">
        <f t="shared" si="6"/>
        <v>745</v>
      </c>
      <c r="B751" s="571" t="s">
        <v>3047</v>
      </c>
      <c r="C751" s="574" t="s">
        <v>12458</v>
      </c>
      <c r="D751" s="843">
        <v>27078.45</v>
      </c>
      <c r="E751" s="844"/>
      <c r="F751" s="844"/>
      <c r="G751" s="25"/>
      <c r="H751" s="25"/>
      <c r="I751" s="25"/>
      <c r="J751" s="25"/>
      <c r="K751" s="25"/>
      <c r="L751" s="25"/>
      <c r="N751" s="25"/>
      <c r="O751" s="25"/>
      <c r="P751" s="35" t="s">
        <v>2496</v>
      </c>
      <c r="AS751" s="570"/>
      <c r="AT751" s="391"/>
      <c r="AU751" s="222"/>
      <c r="AV751" s="564"/>
      <c r="AW751" s="60"/>
      <c r="AX751" s="60"/>
      <c r="AY751" s="60"/>
      <c r="AZ751" s="283"/>
      <c r="BA751" s="283"/>
      <c r="BB751" s="283"/>
      <c r="BC751" s="34"/>
      <c r="BD751" s="27"/>
      <c r="BF751" s="35"/>
      <c r="BG751" s="35"/>
      <c r="BH751" s="35"/>
    </row>
    <row r="752" spans="1:60" ht="15" x14ac:dyDescent="0.25">
      <c r="A752" s="570">
        <f t="shared" si="6"/>
        <v>746</v>
      </c>
      <c r="B752" s="571" t="s">
        <v>3048</v>
      </c>
      <c r="C752" s="574" t="s">
        <v>12458</v>
      </c>
      <c r="D752" s="843">
        <v>39325.93</v>
      </c>
      <c r="E752" s="844"/>
      <c r="F752" s="844"/>
      <c r="G752" s="25"/>
      <c r="H752" s="25"/>
      <c r="I752" s="25"/>
      <c r="J752" s="25"/>
      <c r="K752" s="25"/>
      <c r="L752" s="25"/>
      <c r="N752" s="25"/>
      <c r="O752" s="25"/>
      <c r="P752" s="35" t="s">
        <v>2496</v>
      </c>
      <c r="AS752" s="570"/>
      <c r="AT752" s="391"/>
      <c r="AU752" s="222"/>
      <c r="AV752" s="564"/>
      <c r="AW752" s="60"/>
      <c r="AX752" s="60"/>
      <c r="AY752" s="60"/>
      <c r="AZ752" s="283"/>
      <c r="BA752" s="283"/>
      <c r="BB752" s="283"/>
      <c r="BC752" s="34"/>
      <c r="BD752" s="27"/>
      <c r="BF752" s="35"/>
      <c r="BG752" s="35"/>
      <c r="BH752" s="35"/>
    </row>
    <row r="753" spans="1:60" ht="15" x14ac:dyDescent="0.25">
      <c r="A753" s="570">
        <f t="shared" si="6"/>
        <v>747</v>
      </c>
      <c r="B753" s="571" t="s">
        <v>3049</v>
      </c>
      <c r="C753" s="574" t="s">
        <v>12458</v>
      </c>
      <c r="D753" s="843">
        <v>63451.99</v>
      </c>
      <c r="E753" s="844"/>
      <c r="F753" s="844"/>
      <c r="G753" s="25"/>
      <c r="H753" s="25"/>
      <c r="I753" s="25"/>
      <c r="J753" s="25"/>
      <c r="K753" s="25"/>
      <c r="L753" s="25"/>
      <c r="N753" s="25"/>
      <c r="O753" s="25"/>
      <c r="P753" s="35" t="s">
        <v>2496</v>
      </c>
      <c r="AS753" s="570"/>
      <c r="AT753" s="391"/>
      <c r="AU753" s="222"/>
      <c r="AV753" s="564"/>
      <c r="AW753" s="60"/>
      <c r="AX753" s="60"/>
      <c r="AY753" s="60"/>
      <c r="AZ753" s="283"/>
      <c r="BA753" s="283"/>
      <c r="BB753" s="283"/>
      <c r="BC753" s="34"/>
      <c r="BD753" s="27"/>
      <c r="BF753" s="35"/>
      <c r="BG753" s="35"/>
      <c r="BH753" s="35"/>
    </row>
    <row r="754" spans="1:60" ht="15" x14ac:dyDescent="0.25">
      <c r="A754" s="570">
        <f t="shared" si="6"/>
        <v>748</v>
      </c>
      <c r="B754" s="571" t="s">
        <v>3050</v>
      </c>
      <c r="C754" s="574" t="s">
        <v>12458</v>
      </c>
      <c r="D754" s="843">
        <v>51509.15</v>
      </c>
      <c r="E754" s="844"/>
      <c r="F754" s="844"/>
      <c r="G754" s="25"/>
      <c r="H754" s="25"/>
      <c r="I754" s="25"/>
      <c r="J754" s="25"/>
      <c r="K754" s="25"/>
      <c r="L754" s="25"/>
      <c r="N754" s="25"/>
      <c r="O754" s="25"/>
      <c r="P754" s="35" t="s">
        <v>2496</v>
      </c>
      <c r="AS754" s="570"/>
      <c r="AT754" s="391"/>
      <c r="AU754" s="222"/>
      <c r="AV754" s="564"/>
      <c r="AW754" s="60"/>
      <c r="AX754" s="60"/>
      <c r="AY754" s="60"/>
      <c r="AZ754" s="283"/>
      <c r="BA754" s="283"/>
      <c r="BB754" s="283"/>
      <c r="BC754" s="34"/>
      <c r="BD754" s="27"/>
      <c r="BF754" s="35"/>
      <c r="BG754" s="35"/>
      <c r="BH754" s="35"/>
    </row>
    <row r="755" spans="1:60" ht="15" x14ac:dyDescent="0.25">
      <c r="A755" s="570">
        <f t="shared" ref="A755:A818" si="7">A754+1</f>
        <v>749</v>
      </c>
      <c r="B755" s="571" t="s">
        <v>3051</v>
      </c>
      <c r="C755" s="574" t="s">
        <v>12458</v>
      </c>
      <c r="D755" s="843">
        <v>34260.1</v>
      </c>
      <c r="E755" s="844"/>
      <c r="F755" s="844"/>
      <c r="G755" s="25"/>
      <c r="H755" s="25"/>
      <c r="I755" s="25"/>
      <c r="J755" s="25"/>
      <c r="K755" s="25"/>
      <c r="L755" s="25"/>
      <c r="N755" s="25"/>
      <c r="O755" s="25"/>
      <c r="P755" s="35" t="s">
        <v>2496</v>
      </c>
      <c r="AS755" s="570"/>
      <c r="AT755" s="391"/>
      <c r="AU755" s="222"/>
      <c r="AV755" s="564"/>
      <c r="AW755" s="60"/>
      <c r="AX755" s="60"/>
      <c r="AY755" s="60"/>
      <c r="AZ755" s="283"/>
      <c r="BA755" s="283"/>
      <c r="BB755" s="283"/>
      <c r="BC755" s="34"/>
      <c r="BD755" s="27"/>
      <c r="BF755" s="35"/>
      <c r="BG755" s="35"/>
      <c r="BH755" s="35"/>
    </row>
    <row r="756" spans="1:60" ht="15" x14ac:dyDescent="0.25">
      <c r="A756" s="570">
        <f t="shared" si="7"/>
        <v>750</v>
      </c>
      <c r="B756" s="571" t="s">
        <v>3052</v>
      </c>
      <c r="C756" s="574" t="s">
        <v>12458</v>
      </c>
      <c r="D756" s="843">
        <v>36214.080000000002</v>
      </c>
      <c r="E756" s="844"/>
      <c r="F756" s="844"/>
      <c r="G756" s="25"/>
      <c r="H756" s="25"/>
      <c r="I756" s="25"/>
      <c r="J756" s="25"/>
      <c r="K756" s="25"/>
      <c r="L756" s="25"/>
      <c r="N756" s="25"/>
      <c r="O756" s="25"/>
      <c r="P756" s="35" t="s">
        <v>2496</v>
      </c>
      <c r="AS756" s="570"/>
      <c r="AT756" s="391"/>
      <c r="AU756" s="222"/>
      <c r="AV756" s="564"/>
      <c r="AW756" s="60"/>
      <c r="AX756" s="60"/>
      <c r="AY756" s="60"/>
      <c r="AZ756" s="283"/>
      <c r="BA756" s="283"/>
      <c r="BB756" s="283"/>
      <c r="BC756" s="34"/>
      <c r="BD756" s="27"/>
      <c r="BF756" s="35"/>
      <c r="BG756" s="35"/>
      <c r="BH756" s="35"/>
    </row>
    <row r="757" spans="1:60" ht="15" x14ac:dyDescent="0.25">
      <c r="A757" s="570">
        <f t="shared" si="7"/>
        <v>751</v>
      </c>
      <c r="B757" s="571" t="s">
        <v>3053</v>
      </c>
      <c r="C757" s="574" t="s">
        <v>12458</v>
      </c>
      <c r="D757" s="843">
        <v>39610.339999999997</v>
      </c>
      <c r="E757" s="844"/>
      <c r="F757" s="844"/>
      <c r="G757" s="25"/>
      <c r="H757" s="25"/>
      <c r="I757" s="25"/>
      <c r="J757" s="25"/>
      <c r="K757" s="25"/>
      <c r="L757" s="25"/>
      <c r="N757" s="25"/>
      <c r="O757" s="25"/>
      <c r="P757" s="35" t="s">
        <v>2496</v>
      </c>
      <c r="AS757" s="570"/>
      <c r="AT757" s="391"/>
      <c r="AU757" s="222"/>
      <c r="AV757" s="564"/>
      <c r="AW757" s="60"/>
      <c r="AX757" s="60"/>
      <c r="AY757" s="60"/>
      <c r="AZ757" s="283"/>
      <c r="BA757" s="283"/>
      <c r="BB757" s="283"/>
      <c r="BC757" s="34"/>
      <c r="BD757" s="27"/>
      <c r="BF757" s="35"/>
      <c r="BG757" s="35"/>
      <c r="BH757" s="35"/>
    </row>
    <row r="758" spans="1:60" ht="15" x14ac:dyDescent="0.25">
      <c r="A758" s="570">
        <f t="shared" si="7"/>
        <v>752</v>
      </c>
      <c r="B758" s="571" t="s">
        <v>3054</v>
      </c>
      <c r="C758" s="574" t="s">
        <v>12458</v>
      </c>
      <c r="D758" s="843">
        <v>17921.400000000001</v>
      </c>
      <c r="E758" s="844"/>
      <c r="F758" s="844"/>
      <c r="G758" s="25"/>
      <c r="H758" s="25"/>
      <c r="I758" s="25"/>
      <c r="J758" s="25"/>
      <c r="K758" s="25"/>
      <c r="L758" s="25"/>
      <c r="N758" s="25"/>
      <c r="O758" s="25"/>
      <c r="P758" s="35" t="s">
        <v>2496</v>
      </c>
      <c r="AS758" s="570"/>
      <c r="AT758" s="391"/>
      <c r="AU758" s="222"/>
      <c r="AV758" s="564"/>
      <c r="AW758" s="60"/>
      <c r="AX758" s="60"/>
      <c r="AY758" s="60"/>
      <c r="AZ758" s="283"/>
      <c r="BA758" s="283"/>
      <c r="BB758" s="283"/>
      <c r="BC758" s="34"/>
      <c r="BD758" s="27"/>
      <c r="BF758" s="35"/>
      <c r="BG758" s="35"/>
      <c r="BH758" s="35"/>
    </row>
    <row r="759" spans="1:60" ht="15" x14ac:dyDescent="0.25">
      <c r="A759" s="570">
        <f t="shared" si="7"/>
        <v>753</v>
      </c>
      <c r="B759" s="571" t="s">
        <v>3055</v>
      </c>
      <c r="C759" s="574" t="s">
        <v>12458</v>
      </c>
      <c r="D759" s="843">
        <v>54472.25</v>
      </c>
      <c r="E759" s="844"/>
      <c r="F759" s="844"/>
      <c r="G759" s="25"/>
      <c r="H759" s="25"/>
      <c r="I759" s="25"/>
      <c r="J759" s="25"/>
      <c r="K759" s="25"/>
      <c r="L759" s="25"/>
      <c r="N759" s="25"/>
      <c r="O759" s="25"/>
      <c r="P759" s="35" t="s">
        <v>2496</v>
      </c>
      <c r="AS759" s="570"/>
      <c r="AT759" s="391"/>
      <c r="AU759" s="222"/>
      <c r="AV759" s="564"/>
      <c r="AW759" s="60"/>
      <c r="AX759" s="60"/>
      <c r="AY759" s="60"/>
      <c r="AZ759" s="283"/>
      <c r="BA759" s="283"/>
      <c r="BB759" s="283"/>
      <c r="BC759" s="34"/>
      <c r="BD759" s="27"/>
      <c r="BF759" s="35"/>
      <c r="BG759" s="35"/>
      <c r="BH759" s="35"/>
    </row>
    <row r="760" spans="1:60" ht="15" x14ac:dyDescent="0.25">
      <c r="A760" s="570">
        <f t="shared" si="7"/>
        <v>754</v>
      </c>
      <c r="B760" s="571" t="s">
        <v>3056</v>
      </c>
      <c r="C760" s="574" t="s">
        <v>12458</v>
      </c>
      <c r="D760" s="843">
        <v>78093.75</v>
      </c>
      <c r="E760" s="844"/>
      <c r="F760" s="844"/>
      <c r="G760" s="25"/>
      <c r="H760" s="25"/>
      <c r="I760" s="25"/>
      <c r="J760" s="25"/>
      <c r="K760" s="25"/>
      <c r="L760" s="25"/>
      <c r="N760" s="25"/>
      <c r="O760" s="25"/>
      <c r="P760" s="35" t="s">
        <v>2496</v>
      </c>
      <c r="AS760" s="570"/>
      <c r="AT760" s="391"/>
      <c r="AU760" s="222"/>
      <c r="AV760" s="564"/>
      <c r="AW760" s="60"/>
      <c r="AX760" s="60"/>
      <c r="AY760" s="60"/>
      <c r="AZ760" s="283"/>
      <c r="BA760" s="283"/>
      <c r="BB760" s="283"/>
      <c r="BC760" s="34"/>
      <c r="BD760" s="27"/>
      <c r="BF760" s="35"/>
      <c r="BG760" s="35"/>
      <c r="BH760" s="35"/>
    </row>
    <row r="761" spans="1:60" ht="15" x14ac:dyDescent="0.25">
      <c r="A761" s="570">
        <f t="shared" si="7"/>
        <v>755</v>
      </c>
      <c r="B761" s="571" t="s">
        <v>3057</v>
      </c>
      <c r="C761" s="574" t="s">
        <v>12458</v>
      </c>
      <c r="D761" s="843">
        <v>71632.05</v>
      </c>
      <c r="E761" s="844"/>
      <c r="F761" s="844"/>
      <c r="G761" s="25"/>
      <c r="H761" s="25"/>
      <c r="I761" s="25"/>
      <c r="J761" s="25"/>
      <c r="K761" s="25"/>
      <c r="L761" s="25"/>
      <c r="N761" s="25"/>
      <c r="O761" s="25"/>
      <c r="P761" s="35" t="s">
        <v>2496</v>
      </c>
      <c r="AS761" s="570"/>
      <c r="AT761" s="391"/>
      <c r="AU761" s="222"/>
      <c r="AV761" s="564"/>
      <c r="AW761" s="60"/>
      <c r="AX761" s="60"/>
      <c r="AY761" s="60"/>
      <c r="AZ761" s="283"/>
      <c r="BA761" s="283"/>
      <c r="BB761" s="283"/>
      <c r="BC761" s="34"/>
      <c r="BD761" s="27"/>
      <c r="BF761" s="35"/>
      <c r="BG761" s="35"/>
      <c r="BH761" s="35"/>
    </row>
    <row r="762" spans="1:60" ht="15" x14ac:dyDescent="0.25">
      <c r="A762" s="570">
        <f t="shared" si="7"/>
        <v>756</v>
      </c>
      <c r="B762" s="571" t="s">
        <v>3058</v>
      </c>
      <c r="C762" s="574" t="s">
        <v>12458</v>
      </c>
      <c r="D762" s="843">
        <v>77027.509999999995</v>
      </c>
      <c r="E762" s="844"/>
      <c r="F762" s="844"/>
      <c r="G762" s="25"/>
      <c r="H762" s="25"/>
      <c r="I762" s="25"/>
      <c r="J762" s="25"/>
      <c r="K762" s="25"/>
      <c r="L762" s="25"/>
      <c r="N762" s="25"/>
      <c r="O762" s="25"/>
      <c r="P762" s="35" t="s">
        <v>2496</v>
      </c>
      <c r="AS762" s="570"/>
      <c r="AT762" s="391"/>
      <c r="AU762" s="222"/>
      <c r="AV762" s="564"/>
      <c r="AW762" s="60"/>
      <c r="AX762" s="60"/>
      <c r="AY762" s="60"/>
      <c r="AZ762" s="283"/>
      <c r="BA762" s="283"/>
      <c r="BB762" s="283"/>
      <c r="BC762" s="34"/>
      <c r="BD762" s="27"/>
      <c r="BF762" s="35"/>
      <c r="BG762" s="35"/>
      <c r="BH762" s="35"/>
    </row>
    <row r="763" spans="1:60" ht="15" x14ac:dyDescent="0.25">
      <c r="A763" s="570">
        <f t="shared" si="7"/>
        <v>757</v>
      </c>
      <c r="B763" s="571" t="s">
        <v>3059</v>
      </c>
      <c r="C763" s="574" t="s">
        <v>12458</v>
      </c>
      <c r="D763" s="843">
        <v>40460</v>
      </c>
      <c r="E763" s="844"/>
      <c r="F763" s="844"/>
      <c r="G763" s="25"/>
      <c r="H763" s="25"/>
      <c r="I763" s="25"/>
      <c r="J763" s="25"/>
      <c r="K763" s="25"/>
      <c r="L763" s="25"/>
      <c r="N763" s="25"/>
      <c r="O763" s="25"/>
      <c r="P763" s="35" t="s">
        <v>2496</v>
      </c>
      <c r="AS763" s="570"/>
      <c r="AT763" s="391"/>
      <c r="AU763" s="222"/>
      <c r="AV763" s="564"/>
      <c r="AW763" s="60"/>
      <c r="AX763" s="60"/>
      <c r="AY763" s="60"/>
      <c r="AZ763" s="283"/>
      <c r="BA763" s="283"/>
      <c r="BB763" s="283"/>
      <c r="BC763" s="34"/>
      <c r="BD763" s="27"/>
      <c r="BF763" s="35"/>
      <c r="BG763" s="35"/>
      <c r="BH763" s="35"/>
    </row>
    <row r="764" spans="1:60" ht="15" x14ac:dyDescent="0.25">
      <c r="A764" s="570">
        <f t="shared" si="7"/>
        <v>758</v>
      </c>
      <c r="B764" s="571" t="s">
        <v>3060</v>
      </c>
      <c r="C764" s="574" t="s">
        <v>12458</v>
      </c>
      <c r="D764" s="843">
        <v>64931.16</v>
      </c>
      <c r="E764" s="844"/>
      <c r="F764" s="844"/>
      <c r="G764" s="25"/>
      <c r="H764" s="25"/>
      <c r="I764" s="25"/>
      <c r="J764" s="25"/>
      <c r="K764" s="25"/>
      <c r="L764" s="25"/>
      <c r="N764" s="25"/>
      <c r="O764" s="25"/>
      <c r="P764" s="35" t="s">
        <v>2496</v>
      </c>
      <c r="AS764" s="570"/>
      <c r="AT764" s="391"/>
      <c r="AU764" s="222"/>
      <c r="AV764" s="564"/>
      <c r="AW764" s="60"/>
      <c r="AX764" s="60"/>
      <c r="AY764" s="60"/>
      <c r="AZ764" s="283"/>
      <c r="BA764" s="283"/>
      <c r="BB764" s="283"/>
      <c r="BC764" s="34"/>
      <c r="BD764" s="27"/>
      <c r="BF764" s="35"/>
      <c r="BG764" s="35"/>
      <c r="BH764" s="35"/>
    </row>
    <row r="765" spans="1:60" ht="15" x14ac:dyDescent="0.25">
      <c r="A765" s="570">
        <f t="shared" si="7"/>
        <v>759</v>
      </c>
      <c r="B765" s="571" t="s">
        <v>3061</v>
      </c>
      <c r="C765" s="574" t="s">
        <v>12458</v>
      </c>
      <c r="D765" s="843">
        <v>77695.100000000006</v>
      </c>
      <c r="E765" s="844"/>
      <c r="F765" s="844"/>
      <c r="G765" s="25"/>
      <c r="H765" s="25"/>
      <c r="I765" s="25"/>
      <c r="J765" s="25"/>
      <c r="K765" s="25"/>
      <c r="L765" s="25"/>
      <c r="N765" s="25"/>
      <c r="O765" s="25"/>
      <c r="P765" s="35" t="s">
        <v>2496</v>
      </c>
      <c r="AS765" s="570"/>
      <c r="AT765" s="391"/>
      <c r="AU765" s="222"/>
      <c r="AV765" s="564"/>
      <c r="AW765" s="60"/>
      <c r="AX765" s="60"/>
      <c r="AY765" s="60"/>
      <c r="AZ765" s="283"/>
      <c r="BA765" s="283"/>
      <c r="BB765" s="283"/>
      <c r="BC765" s="34"/>
      <c r="BD765" s="27"/>
      <c r="BF765" s="35"/>
      <c r="BG765" s="35"/>
      <c r="BH765" s="35"/>
    </row>
    <row r="766" spans="1:60" ht="15" x14ac:dyDescent="0.25">
      <c r="A766" s="570">
        <f t="shared" si="7"/>
        <v>760</v>
      </c>
      <c r="B766" s="571" t="s">
        <v>3062</v>
      </c>
      <c r="C766" s="574" t="s">
        <v>12458</v>
      </c>
      <c r="D766" s="843">
        <v>75444.81</v>
      </c>
      <c r="E766" s="844"/>
      <c r="F766" s="844"/>
      <c r="G766" s="25"/>
      <c r="H766" s="25"/>
      <c r="I766" s="25"/>
      <c r="J766" s="25"/>
      <c r="K766" s="25"/>
      <c r="L766" s="25"/>
      <c r="N766" s="25"/>
      <c r="O766" s="25"/>
      <c r="P766" s="35" t="s">
        <v>2496</v>
      </c>
      <c r="AS766" s="570"/>
      <c r="AT766" s="391"/>
      <c r="AU766" s="222"/>
      <c r="AV766" s="564"/>
      <c r="AW766" s="60"/>
      <c r="AX766" s="60"/>
      <c r="AY766" s="60"/>
      <c r="AZ766" s="283"/>
      <c r="BA766" s="283"/>
      <c r="BB766" s="283"/>
      <c r="BC766" s="34"/>
      <c r="BD766" s="27"/>
      <c r="BF766" s="35"/>
      <c r="BG766" s="35"/>
      <c r="BH766" s="35"/>
    </row>
    <row r="767" spans="1:60" ht="15" x14ac:dyDescent="0.25">
      <c r="A767" s="570">
        <f t="shared" si="7"/>
        <v>761</v>
      </c>
      <c r="B767" s="571" t="s">
        <v>3063</v>
      </c>
      <c r="C767" s="574" t="s">
        <v>12458</v>
      </c>
      <c r="D767" s="843">
        <v>26008.639999999999</v>
      </c>
      <c r="E767" s="844"/>
      <c r="F767" s="844"/>
      <c r="G767" s="25"/>
      <c r="H767" s="25"/>
      <c r="I767" s="25"/>
      <c r="J767" s="25"/>
      <c r="K767" s="25"/>
      <c r="L767" s="25"/>
      <c r="N767" s="25"/>
      <c r="O767" s="25"/>
      <c r="P767" s="35" t="s">
        <v>2496</v>
      </c>
      <c r="AS767" s="570"/>
      <c r="AT767" s="391"/>
      <c r="AU767" s="222"/>
      <c r="AV767" s="564"/>
      <c r="AW767" s="60"/>
      <c r="AX767" s="60"/>
      <c r="AY767" s="60"/>
      <c r="AZ767" s="283"/>
      <c r="BA767" s="283"/>
      <c r="BB767" s="283"/>
      <c r="BC767" s="34"/>
      <c r="BD767" s="27"/>
      <c r="BF767" s="35"/>
      <c r="BG767" s="35"/>
      <c r="BH767" s="35"/>
    </row>
    <row r="768" spans="1:60" ht="15" x14ac:dyDescent="0.25">
      <c r="A768" s="570">
        <f t="shared" si="7"/>
        <v>762</v>
      </c>
      <c r="B768" s="571" t="s">
        <v>3064</v>
      </c>
      <c r="C768" s="574" t="s">
        <v>12458</v>
      </c>
      <c r="D768" s="843">
        <v>29515.57</v>
      </c>
      <c r="E768" s="844"/>
      <c r="F768" s="844"/>
      <c r="G768" s="25"/>
      <c r="H768" s="25"/>
      <c r="I768" s="25"/>
      <c r="J768" s="25"/>
      <c r="K768" s="25"/>
      <c r="L768" s="25"/>
      <c r="N768" s="25"/>
      <c r="O768" s="25"/>
      <c r="P768" s="35" t="s">
        <v>2496</v>
      </c>
      <c r="AS768" s="570"/>
      <c r="AT768" s="391"/>
      <c r="AU768" s="222"/>
      <c r="AV768" s="564"/>
      <c r="AW768" s="60"/>
      <c r="AX768" s="60"/>
      <c r="AY768" s="60"/>
      <c r="AZ768" s="283"/>
      <c r="BA768" s="283"/>
      <c r="BB768" s="283"/>
      <c r="BC768" s="34"/>
      <c r="BD768" s="27"/>
      <c r="BF768" s="35"/>
      <c r="BG768" s="35"/>
      <c r="BH768" s="35"/>
    </row>
    <row r="769" spans="1:60" ht="15" x14ac:dyDescent="0.25">
      <c r="A769" s="570">
        <f t="shared" si="7"/>
        <v>763</v>
      </c>
      <c r="B769" s="571" t="s">
        <v>3065</v>
      </c>
      <c r="C769" s="574" t="s">
        <v>12458</v>
      </c>
      <c r="D769" s="843">
        <v>23393.02</v>
      </c>
      <c r="E769" s="844"/>
      <c r="F769" s="844"/>
      <c r="G769" s="25"/>
      <c r="H769" s="25"/>
      <c r="I769" s="25"/>
      <c r="J769" s="25"/>
      <c r="K769" s="25"/>
      <c r="L769" s="25"/>
      <c r="N769" s="25"/>
      <c r="O769" s="25"/>
      <c r="P769" s="35" t="s">
        <v>2496</v>
      </c>
      <c r="AS769" s="570"/>
      <c r="AT769" s="391"/>
      <c r="AU769" s="222"/>
      <c r="AV769" s="564"/>
      <c r="AW769" s="60"/>
      <c r="AX769" s="60"/>
      <c r="AY769" s="60"/>
      <c r="AZ769" s="283"/>
      <c r="BA769" s="283"/>
      <c r="BB769" s="283"/>
      <c r="BC769" s="34"/>
      <c r="BD769" s="27"/>
      <c r="BF769" s="35"/>
      <c r="BG769" s="35"/>
      <c r="BH769" s="35"/>
    </row>
    <row r="770" spans="1:60" ht="15" x14ac:dyDescent="0.25">
      <c r="A770" s="570">
        <f t="shared" si="7"/>
        <v>764</v>
      </c>
      <c r="B770" s="571" t="s">
        <v>3066</v>
      </c>
      <c r="C770" s="574" t="s">
        <v>12458</v>
      </c>
      <c r="D770" s="843">
        <v>121819.11</v>
      </c>
      <c r="E770" s="844"/>
      <c r="F770" s="844"/>
      <c r="G770" s="25"/>
      <c r="H770" s="25"/>
      <c r="I770" s="25"/>
      <c r="J770" s="25"/>
      <c r="K770" s="25"/>
      <c r="L770" s="25"/>
      <c r="N770" s="25"/>
      <c r="O770" s="25"/>
      <c r="P770" s="35" t="s">
        <v>2496</v>
      </c>
      <c r="AS770" s="570"/>
      <c r="AT770" s="391"/>
      <c r="AU770" s="222"/>
      <c r="AV770" s="564"/>
      <c r="AW770" s="60"/>
      <c r="AX770" s="60"/>
      <c r="AY770" s="60"/>
      <c r="AZ770" s="283"/>
      <c r="BA770" s="283"/>
      <c r="BB770" s="283"/>
      <c r="BC770" s="34"/>
      <c r="BD770" s="27"/>
      <c r="BF770" s="35"/>
      <c r="BG770" s="35"/>
      <c r="BH770" s="35"/>
    </row>
    <row r="771" spans="1:60" ht="15" x14ac:dyDescent="0.25">
      <c r="A771" s="570">
        <f t="shared" si="7"/>
        <v>765</v>
      </c>
      <c r="B771" s="571" t="s">
        <v>3067</v>
      </c>
      <c r="C771" s="574" t="s">
        <v>12458</v>
      </c>
      <c r="D771" s="843">
        <v>3570</v>
      </c>
      <c r="E771" s="844"/>
      <c r="F771" s="844"/>
      <c r="G771" s="25"/>
      <c r="H771" s="25"/>
      <c r="I771" s="25"/>
      <c r="J771" s="25"/>
      <c r="K771" s="25"/>
      <c r="L771" s="25"/>
      <c r="N771" s="25"/>
      <c r="O771" s="25"/>
      <c r="P771" s="35" t="s">
        <v>2496</v>
      </c>
      <c r="AS771" s="570"/>
      <c r="AT771" s="391"/>
      <c r="AU771" s="222"/>
      <c r="AV771" s="564"/>
      <c r="AW771" s="60"/>
      <c r="AX771" s="60"/>
      <c r="AY771" s="60"/>
      <c r="AZ771" s="283"/>
      <c r="BA771" s="283"/>
      <c r="BB771" s="283"/>
      <c r="BC771" s="34"/>
      <c r="BD771" s="27"/>
      <c r="BF771" s="35"/>
      <c r="BG771" s="35"/>
      <c r="BH771" s="35"/>
    </row>
    <row r="772" spans="1:60" ht="15" x14ac:dyDescent="0.25">
      <c r="A772" s="570">
        <f t="shared" si="7"/>
        <v>766</v>
      </c>
      <c r="B772" s="571" t="s">
        <v>3068</v>
      </c>
      <c r="C772" s="574" t="s">
        <v>12458</v>
      </c>
      <c r="D772" s="843">
        <v>3689</v>
      </c>
      <c r="E772" s="844"/>
      <c r="F772" s="844"/>
      <c r="G772" s="25"/>
      <c r="H772" s="25"/>
      <c r="I772" s="25"/>
      <c r="J772" s="25"/>
      <c r="K772" s="25"/>
      <c r="L772" s="25"/>
      <c r="N772" s="25"/>
      <c r="O772" s="25"/>
      <c r="P772" s="35" t="s">
        <v>2496</v>
      </c>
      <c r="AS772" s="570"/>
      <c r="AT772" s="391"/>
      <c r="AU772" s="222"/>
      <c r="AV772" s="564"/>
      <c r="AW772" s="60"/>
      <c r="AX772" s="60"/>
      <c r="AY772" s="60"/>
      <c r="AZ772" s="283"/>
      <c r="BA772" s="283"/>
      <c r="BB772" s="283"/>
      <c r="BC772" s="34"/>
      <c r="BD772" s="27"/>
      <c r="BF772" s="35"/>
      <c r="BG772" s="35"/>
      <c r="BH772" s="35"/>
    </row>
    <row r="773" spans="1:60" ht="15" x14ac:dyDescent="0.25">
      <c r="A773" s="570">
        <f t="shared" si="7"/>
        <v>767</v>
      </c>
      <c r="B773" s="571" t="s">
        <v>3069</v>
      </c>
      <c r="C773" s="574" t="s">
        <v>12458</v>
      </c>
      <c r="D773" s="843">
        <v>3141.6</v>
      </c>
      <c r="E773" s="844"/>
      <c r="F773" s="844"/>
      <c r="G773" s="25"/>
      <c r="H773" s="25"/>
      <c r="I773" s="25"/>
      <c r="J773" s="25"/>
      <c r="K773" s="25"/>
      <c r="L773" s="25"/>
      <c r="N773" s="25"/>
      <c r="O773" s="25"/>
      <c r="P773" s="35" t="s">
        <v>2496</v>
      </c>
      <c r="AS773" s="570"/>
      <c r="AT773" s="391"/>
      <c r="AU773" s="222"/>
      <c r="AV773" s="564"/>
      <c r="AW773" s="60"/>
      <c r="AX773" s="60"/>
      <c r="AY773" s="60"/>
      <c r="AZ773" s="283"/>
      <c r="BA773" s="283"/>
      <c r="BB773" s="283"/>
      <c r="BC773" s="34"/>
      <c r="BD773" s="27"/>
      <c r="BF773" s="35"/>
      <c r="BG773" s="35"/>
      <c r="BH773" s="35"/>
    </row>
    <row r="774" spans="1:60" ht="15" x14ac:dyDescent="0.25">
      <c r="A774" s="570">
        <f t="shared" si="7"/>
        <v>768</v>
      </c>
      <c r="B774" s="571" t="s">
        <v>3070</v>
      </c>
      <c r="C774" s="574" t="s">
        <v>12458</v>
      </c>
      <c r="D774" s="843">
        <v>10176.879999999999</v>
      </c>
      <c r="E774" s="844"/>
      <c r="F774" s="844"/>
      <c r="G774" s="25"/>
      <c r="H774" s="25"/>
      <c r="I774" s="25"/>
      <c r="J774" s="25"/>
      <c r="K774" s="25"/>
      <c r="L774" s="25"/>
      <c r="N774" s="25"/>
      <c r="O774" s="25"/>
      <c r="P774" s="35" t="s">
        <v>2496</v>
      </c>
      <c r="AS774" s="570"/>
      <c r="AT774" s="391"/>
      <c r="AU774" s="222"/>
      <c r="AV774" s="564"/>
      <c r="AW774" s="60"/>
      <c r="AX774" s="60"/>
      <c r="AY774" s="60"/>
      <c r="AZ774" s="283"/>
      <c r="BA774" s="283"/>
      <c r="BB774" s="283"/>
      <c r="BC774" s="34"/>
      <c r="BD774" s="27"/>
      <c r="BF774" s="35"/>
      <c r="BG774" s="35"/>
      <c r="BH774" s="35"/>
    </row>
    <row r="775" spans="1:60" ht="15" x14ac:dyDescent="0.25">
      <c r="A775" s="570">
        <f t="shared" si="7"/>
        <v>769</v>
      </c>
      <c r="B775" s="571" t="s">
        <v>3071</v>
      </c>
      <c r="C775" s="574" t="s">
        <v>12458</v>
      </c>
      <c r="D775" s="843">
        <v>12019</v>
      </c>
      <c r="E775" s="844"/>
      <c r="F775" s="844"/>
      <c r="G775" s="25"/>
      <c r="H775" s="25"/>
      <c r="I775" s="25"/>
      <c r="J775" s="25"/>
      <c r="K775" s="25"/>
      <c r="L775" s="25"/>
      <c r="N775" s="25"/>
      <c r="O775" s="25"/>
      <c r="P775" s="35" t="s">
        <v>2496</v>
      </c>
      <c r="AS775" s="570"/>
      <c r="AT775" s="391"/>
      <c r="AU775" s="222"/>
      <c r="AV775" s="564"/>
      <c r="AW775" s="60"/>
      <c r="AX775" s="60"/>
      <c r="AY775" s="60"/>
      <c r="AZ775" s="283"/>
      <c r="BA775" s="283"/>
      <c r="BB775" s="283"/>
      <c r="BC775" s="34"/>
      <c r="BD775" s="27"/>
      <c r="BF775" s="35"/>
      <c r="BG775" s="35"/>
      <c r="BH775" s="35"/>
    </row>
    <row r="776" spans="1:60" ht="15" x14ac:dyDescent="0.25">
      <c r="A776" s="570">
        <f t="shared" si="7"/>
        <v>770</v>
      </c>
      <c r="B776" s="571" t="s">
        <v>3072</v>
      </c>
      <c r="C776" s="574" t="s">
        <v>12458</v>
      </c>
      <c r="D776" s="843">
        <v>5759.6</v>
      </c>
      <c r="E776" s="844"/>
      <c r="F776" s="844"/>
      <c r="G776" s="25"/>
      <c r="H776" s="25"/>
      <c r="I776" s="25"/>
      <c r="J776" s="25"/>
      <c r="K776" s="25"/>
      <c r="L776" s="25"/>
      <c r="N776" s="25"/>
      <c r="O776" s="25"/>
      <c r="P776" s="35" t="s">
        <v>2496</v>
      </c>
      <c r="AS776" s="570"/>
      <c r="AT776" s="391"/>
      <c r="AU776" s="222"/>
      <c r="AV776" s="564"/>
      <c r="AW776" s="60"/>
      <c r="AX776" s="60"/>
      <c r="AY776" s="60"/>
      <c r="AZ776" s="283"/>
      <c r="BA776" s="283"/>
      <c r="BB776" s="283"/>
      <c r="BC776" s="34"/>
      <c r="BD776" s="27"/>
      <c r="BF776" s="35"/>
      <c r="BG776" s="35"/>
      <c r="BH776" s="35"/>
    </row>
    <row r="777" spans="1:60" ht="15" x14ac:dyDescent="0.25">
      <c r="A777" s="570">
        <f t="shared" si="7"/>
        <v>771</v>
      </c>
      <c r="B777" s="571" t="s">
        <v>3073</v>
      </c>
      <c r="C777" s="574" t="s">
        <v>12458</v>
      </c>
      <c r="D777" s="843">
        <v>7199.5</v>
      </c>
      <c r="E777" s="844"/>
      <c r="F777" s="844"/>
      <c r="G777" s="25"/>
      <c r="H777" s="25"/>
      <c r="I777" s="25"/>
      <c r="J777" s="25"/>
      <c r="K777" s="25"/>
      <c r="L777" s="25"/>
      <c r="N777" s="25"/>
      <c r="O777" s="25"/>
      <c r="P777" s="35" t="s">
        <v>2496</v>
      </c>
      <c r="AS777" s="570"/>
      <c r="AT777" s="391"/>
      <c r="AU777" s="222"/>
      <c r="AV777" s="564"/>
      <c r="AW777" s="60"/>
      <c r="AX777" s="60"/>
      <c r="AY777" s="60"/>
      <c r="AZ777" s="283"/>
      <c r="BA777" s="283"/>
      <c r="BB777" s="283"/>
      <c r="BC777" s="34"/>
      <c r="BD777" s="27"/>
      <c r="BF777" s="35"/>
      <c r="BG777" s="35"/>
      <c r="BH777" s="35"/>
    </row>
    <row r="778" spans="1:60" ht="42.75" x14ac:dyDescent="0.25">
      <c r="A778" s="570">
        <f t="shared" si="7"/>
        <v>772</v>
      </c>
      <c r="B778" s="571" t="s">
        <v>3074</v>
      </c>
      <c r="C778" s="574" t="s">
        <v>12476</v>
      </c>
      <c r="D778" s="843">
        <v>5798.87</v>
      </c>
      <c r="E778" s="844"/>
      <c r="F778" s="844"/>
      <c r="G778" s="25"/>
      <c r="H778" s="25"/>
      <c r="I778" s="25"/>
      <c r="J778" s="25"/>
      <c r="K778" s="25"/>
      <c r="L778" s="25"/>
      <c r="N778" s="25"/>
      <c r="O778" s="25"/>
      <c r="P778" s="35" t="s">
        <v>2496</v>
      </c>
      <c r="AS778" s="570"/>
      <c r="AT778" s="391"/>
      <c r="AU778" s="222"/>
      <c r="AV778" s="564"/>
      <c r="AW778" s="60"/>
      <c r="AX778" s="60"/>
      <c r="AY778" s="60"/>
      <c r="AZ778" s="283"/>
      <c r="BA778" s="283"/>
      <c r="BB778" s="283"/>
      <c r="BC778" s="34"/>
      <c r="BD778" s="27"/>
      <c r="BF778" s="35"/>
      <c r="BG778" s="35"/>
      <c r="BH778" s="35"/>
    </row>
    <row r="779" spans="1:60" ht="42.75" x14ac:dyDescent="0.25">
      <c r="A779" s="570">
        <f t="shared" si="7"/>
        <v>773</v>
      </c>
      <c r="B779" s="571" t="s">
        <v>3075</v>
      </c>
      <c r="C779" s="574" t="s">
        <v>12476</v>
      </c>
      <c r="D779" s="843">
        <v>5798.87</v>
      </c>
      <c r="E779" s="844"/>
      <c r="F779" s="844"/>
      <c r="G779" s="25"/>
      <c r="H779" s="25"/>
      <c r="I779" s="25"/>
      <c r="J779" s="25"/>
      <c r="K779" s="25"/>
      <c r="L779" s="25"/>
      <c r="N779" s="25"/>
      <c r="O779" s="25"/>
      <c r="P779" s="35" t="s">
        <v>2496</v>
      </c>
      <c r="AS779" s="570"/>
      <c r="AT779" s="391"/>
      <c r="AU779" s="222"/>
      <c r="AV779" s="564"/>
      <c r="AW779" s="60"/>
      <c r="AX779" s="60"/>
      <c r="AY779" s="60"/>
      <c r="AZ779" s="283"/>
      <c r="BA779" s="283"/>
      <c r="BB779" s="283"/>
      <c r="BC779" s="34"/>
      <c r="BD779" s="27"/>
      <c r="BF779" s="35"/>
      <c r="BG779" s="35"/>
      <c r="BH779" s="35"/>
    </row>
    <row r="780" spans="1:60" ht="15" x14ac:dyDescent="0.25">
      <c r="A780" s="570">
        <f t="shared" si="7"/>
        <v>774</v>
      </c>
      <c r="B780" s="571" t="s">
        <v>3076</v>
      </c>
      <c r="C780" s="574" t="s">
        <v>12469</v>
      </c>
      <c r="D780" s="843">
        <v>5569.2</v>
      </c>
      <c r="E780" s="844"/>
      <c r="F780" s="844"/>
      <c r="G780" s="25"/>
      <c r="H780" s="25"/>
      <c r="I780" s="25"/>
      <c r="J780" s="25"/>
      <c r="K780" s="25"/>
      <c r="L780" s="25"/>
      <c r="N780" s="25"/>
      <c r="O780" s="25"/>
      <c r="P780" s="35" t="s">
        <v>2496</v>
      </c>
      <c r="AS780" s="570"/>
      <c r="AT780" s="391"/>
      <c r="AU780" s="222"/>
      <c r="AV780" s="564"/>
      <c r="AW780" s="60"/>
      <c r="AX780" s="60"/>
      <c r="AY780" s="60"/>
      <c r="AZ780" s="283"/>
      <c r="BA780" s="283"/>
      <c r="BB780" s="283"/>
      <c r="BC780" s="34"/>
      <c r="BD780" s="27"/>
      <c r="BF780" s="35"/>
      <c r="BG780" s="35"/>
      <c r="BH780" s="35"/>
    </row>
    <row r="781" spans="1:60" ht="15" x14ac:dyDescent="0.25">
      <c r="A781" s="570">
        <f t="shared" si="7"/>
        <v>775</v>
      </c>
      <c r="B781" s="571" t="s">
        <v>3077</v>
      </c>
      <c r="C781" s="574" t="s">
        <v>12469</v>
      </c>
      <c r="D781" s="843">
        <v>8377.6</v>
      </c>
      <c r="E781" s="844"/>
      <c r="F781" s="844"/>
      <c r="G781" s="25"/>
      <c r="H781" s="25"/>
      <c r="I781" s="25"/>
      <c r="J781" s="25"/>
      <c r="K781" s="25"/>
      <c r="L781" s="25"/>
      <c r="N781" s="25"/>
      <c r="O781" s="25"/>
      <c r="P781" s="35" t="s">
        <v>2496</v>
      </c>
      <c r="AS781" s="570"/>
      <c r="AT781" s="391"/>
      <c r="AU781" s="222"/>
      <c r="AV781" s="564"/>
      <c r="AW781" s="60"/>
      <c r="AX781" s="60"/>
      <c r="AY781" s="60"/>
      <c r="AZ781" s="283"/>
      <c r="BA781" s="283"/>
      <c r="BB781" s="283"/>
      <c r="BC781" s="34"/>
      <c r="BD781" s="27"/>
      <c r="BF781" s="35"/>
      <c r="BG781" s="35"/>
      <c r="BH781" s="35"/>
    </row>
    <row r="782" spans="1:60" ht="15" x14ac:dyDescent="0.25">
      <c r="A782" s="570">
        <f t="shared" si="7"/>
        <v>776</v>
      </c>
      <c r="B782" s="571" t="s">
        <v>3078</v>
      </c>
      <c r="C782" s="574" t="s">
        <v>12469</v>
      </c>
      <c r="D782" s="843">
        <v>9758</v>
      </c>
      <c r="E782" s="844"/>
      <c r="F782" s="844"/>
      <c r="G782" s="25"/>
      <c r="H782" s="25"/>
      <c r="I782" s="25"/>
      <c r="J782" s="25"/>
      <c r="K782" s="25"/>
      <c r="L782" s="25"/>
      <c r="N782" s="25"/>
      <c r="O782" s="25"/>
      <c r="P782" s="35" t="s">
        <v>2496</v>
      </c>
      <c r="AS782" s="570"/>
      <c r="AT782" s="391"/>
      <c r="AU782" s="222"/>
      <c r="AV782" s="564"/>
      <c r="AW782" s="60"/>
      <c r="AX782" s="60"/>
      <c r="AY782" s="60"/>
      <c r="AZ782" s="283"/>
      <c r="BA782" s="283"/>
      <c r="BB782" s="283"/>
      <c r="BC782" s="34"/>
      <c r="BD782" s="27"/>
      <c r="BF782" s="35"/>
      <c r="BG782" s="35"/>
      <c r="BH782" s="35"/>
    </row>
    <row r="783" spans="1:60" ht="15" x14ac:dyDescent="0.25">
      <c r="A783" s="570">
        <f t="shared" si="7"/>
        <v>777</v>
      </c>
      <c r="B783" s="571" t="s">
        <v>3079</v>
      </c>
      <c r="C783" s="574" t="s">
        <v>12469</v>
      </c>
      <c r="D783" s="843">
        <v>12189.17</v>
      </c>
      <c r="E783" s="844"/>
      <c r="F783" s="844"/>
      <c r="G783" s="25"/>
      <c r="H783" s="25"/>
      <c r="I783" s="25"/>
      <c r="J783" s="25"/>
      <c r="K783" s="25"/>
      <c r="L783" s="25"/>
      <c r="N783" s="25"/>
      <c r="O783" s="25"/>
      <c r="P783" s="35" t="s">
        <v>2496</v>
      </c>
      <c r="AS783" s="570"/>
      <c r="AT783" s="391"/>
      <c r="AU783" s="222"/>
      <c r="AV783" s="564"/>
      <c r="AW783" s="60"/>
      <c r="AX783" s="60"/>
      <c r="AY783" s="60"/>
      <c r="AZ783" s="283"/>
      <c r="BA783" s="283"/>
      <c r="BB783" s="283"/>
      <c r="BC783" s="34"/>
      <c r="BD783" s="27"/>
      <c r="BF783" s="35"/>
      <c r="BG783" s="35"/>
      <c r="BH783" s="35"/>
    </row>
    <row r="784" spans="1:60" ht="15" x14ac:dyDescent="0.25">
      <c r="A784" s="570">
        <f t="shared" si="7"/>
        <v>778</v>
      </c>
      <c r="B784" s="571" t="s">
        <v>3080</v>
      </c>
      <c r="C784" s="574" t="s">
        <v>12469</v>
      </c>
      <c r="D784" s="843">
        <v>19487.439999999999</v>
      </c>
      <c r="E784" s="844"/>
      <c r="F784" s="844"/>
      <c r="G784" s="25"/>
      <c r="H784" s="25"/>
      <c r="I784" s="25"/>
      <c r="J784" s="25"/>
      <c r="K784" s="25"/>
      <c r="L784" s="25"/>
      <c r="N784" s="25"/>
      <c r="O784" s="25"/>
      <c r="P784" s="35" t="s">
        <v>2496</v>
      </c>
      <c r="AS784" s="570"/>
      <c r="AT784" s="391"/>
      <c r="AU784" s="222"/>
      <c r="AV784" s="564"/>
      <c r="AW784" s="60"/>
      <c r="AX784" s="60"/>
      <c r="AY784" s="60"/>
      <c r="AZ784" s="283"/>
      <c r="BA784" s="283"/>
      <c r="BB784" s="283"/>
      <c r="BC784" s="34"/>
      <c r="BD784" s="27"/>
      <c r="BF784" s="35"/>
      <c r="BG784" s="35"/>
      <c r="BH784" s="35"/>
    </row>
    <row r="785" spans="1:60" ht="42.75" x14ac:dyDescent="0.25">
      <c r="A785" s="570">
        <f t="shared" si="7"/>
        <v>779</v>
      </c>
      <c r="B785" s="571" t="s">
        <v>3081</v>
      </c>
      <c r="C785" s="574" t="s">
        <v>12476</v>
      </c>
      <c r="D785" s="843">
        <v>24204.6</v>
      </c>
      <c r="E785" s="844"/>
      <c r="F785" s="844"/>
      <c r="G785" s="25"/>
      <c r="H785" s="25"/>
      <c r="I785" s="25"/>
      <c r="J785" s="25"/>
      <c r="K785" s="25"/>
      <c r="L785" s="25"/>
      <c r="N785" s="25"/>
      <c r="O785" s="25"/>
      <c r="P785" s="35" t="s">
        <v>2496</v>
      </c>
      <c r="AS785" s="570"/>
      <c r="AT785" s="391"/>
      <c r="AU785" s="222"/>
      <c r="AV785" s="564"/>
      <c r="AW785" s="60"/>
      <c r="AX785" s="60"/>
      <c r="AY785" s="60"/>
      <c r="AZ785" s="283"/>
      <c r="BA785" s="283"/>
      <c r="BB785" s="283"/>
      <c r="BC785" s="34"/>
      <c r="BD785" s="27"/>
      <c r="BF785" s="35"/>
      <c r="BG785" s="35"/>
      <c r="BH785" s="35"/>
    </row>
    <row r="786" spans="1:60" ht="15" x14ac:dyDescent="0.25">
      <c r="A786" s="570">
        <f t="shared" si="7"/>
        <v>780</v>
      </c>
      <c r="B786" s="571" t="s">
        <v>3082</v>
      </c>
      <c r="C786" s="574" t="s">
        <v>12458</v>
      </c>
      <c r="D786" s="843">
        <v>4775.47</v>
      </c>
      <c r="E786" s="844"/>
      <c r="F786" s="844"/>
      <c r="G786" s="25"/>
      <c r="H786" s="25"/>
      <c r="I786" s="25"/>
      <c r="J786" s="25"/>
      <c r="K786" s="25"/>
      <c r="L786" s="25"/>
      <c r="N786" s="25"/>
      <c r="O786" s="25"/>
      <c r="P786" s="35" t="s">
        <v>2496</v>
      </c>
      <c r="AS786" s="570"/>
      <c r="AT786" s="391"/>
      <c r="AU786" s="222"/>
      <c r="AV786" s="564"/>
      <c r="AW786" s="60"/>
      <c r="AX786" s="60"/>
      <c r="AY786" s="60"/>
      <c r="AZ786" s="283"/>
      <c r="BA786" s="283"/>
      <c r="BB786" s="283"/>
      <c r="BC786" s="34"/>
      <c r="BD786" s="27"/>
      <c r="BF786" s="35"/>
      <c r="BG786" s="35"/>
      <c r="BH786" s="35"/>
    </row>
    <row r="787" spans="1:60" ht="15" x14ac:dyDescent="0.25">
      <c r="A787" s="570">
        <f t="shared" si="7"/>
        <v>781</v>
      </c>
      <c r="B787" s="571" t="s">
        <v>3083</v>
      </c>
      <c r="C787" s="574" t="s">
        <v>12458</v>
      </c>
      <c r="D787" s="843">
        <v>61047</v>
      </c>
      <c r="E787" s="844"/>
      <c r="F787" s="844"/>
      <c r="G787" s="25"/>
      <c r="H787" s="25"/>
      <c r="I787" s="25"/>
      <c r="J787" s="25"/>
      <c r="K787" s="25"/>
      <c r="L787" s="25"/>
      <c r="N787" s="25"/>
      <c r="O787" s="25"/>
      <c r="P787" s="35" t="s">
        <v>2496</v>
      </c>
      <c r="AS787" s="570"/>
      <c r="AT787" s="391"/>
      <c r="AU787" s="222"/>
      <c r="AV787" s="564"/>
      <c r="AW787" s="60"/>
      <c r="AX787" s="60"/>
      <c r="AY787" s="60"/>
      <c r="AZ787" s="283"/>
      <c r="BA787" s="283"/>
      <c r="BB787" s="283"/>
      <c r="BC787" s="34"/>
      <c r="BD787" s="27"/>
      <c r="BF787" s="35"/>
      <c r="BG787" s="35"/>
      <c r="BH787" s="35"/>
    </row>
    <row r="788" spans="1:60" ht="15" x14ac:dyDescent="0.25">
      <c r="A788" s="570">
        <f t="shared" si="7"/>
        <v>782</v>
      </c>
      <c r="B788" s="571" t="s">
        <v>3084</v>
      </c>
      <c r="C788" s="574" t="s">
        <v>12458</v>
      </c>
      <c r="D788" s="843">
        <v>24296.23</v>
      </c>
      <c r="E788" s="844"/>
      <c r="F788" s="844"/>
      <c r="G788" s="25"/>
      <c r="H788" s="25"/>
      <c r="I788" s="25"/>
      <c r="J788" s="25"/>
      <c r="K788" s="25"/>
      <c r="L788" s="25"/>
      <c r="N788" s="25"/>
      <c r="O788" s="25"/>
      <c r="P788" s="35" t="s">
        <v>2496</v>
      </c>
      <c r="AS788" s="570"/>
      <c r="AT788" s="391"/>
      <c r="AU788" s="222"/>
      <c r="AV788" s="564"/>
      <c r="AW788" s="60"/>
      <c r="AX788" s="60"/>
      <c r="AY788" s="60"/>
      <c r="AZ788" s="283"/>
      <c r="BA788" s="283"/>
      <c r="BB788" s="283"/>
      <c r="BC788" s="34"/>
      <c r="BD788" s="27"/>
      <c r="BF788" s="35"/>
      <c r="BG788" s="35"/>
      <c r="BH788" s="35"/>
    </row>
    <row r="789" spans="1:60" ht="15" x14ac:dyDescent="0.25">
      <c r="A789" s="570">
        <f t="shared" si="7"/>
        <v>783</v>
      </c>
      <c r="B789" s="571" t="s">
        <v>3085</v>
      </c>
      <c r="C789" s="574" t="s">
        <v>12458</v>
      </c>
      <c r="D789" s="843">
        <v>88056.43</v>
      </c>
      <c r="E789" s="844"/>
      <c r="F789" s="844"/>
      <c r="G789" s="25"/>
      <c r="H789" s="25"/>
      <c r="I789" s="25"/>
      <c r="J789" s="25"/>
      <c r="K789" s="25"/>
      <c r="L789" s="25"/>
      <c r="N789" s="25"/>
      <c r="O789" s="25"/>
      <c r="P789" s="35" t="s">
        <v>2496</v>
      </c>
      <c r="AS789" s="570"/>
      <c r="AT789" s="391"/>
      <c r="AU789" s="222"/>
      <c r="AV789" s="564"/>
      <c r="AW789" s="60"/>
      <c r="AX789" s="60"/>
      <c r="AY789" s="60"/>
      <c r="AZ789" s="283"/>
      <c r="BA789" s="283"/>
      <c r="BB789" s="283"/>
      <c r="BC789" s="34"/>
      <c r="BD789" s="27"/>
      <c r="BF789" s="35"/>
      <c r="BG789" s="35"/>
      <c r="BH789" s="35"/>
    </row>
    <row r="790" spans="1:60" ht="15" x14ac:dyDescent="0.25">
      <c r="A790" s="570">
        <f t="shared" si="7"/>
        <v>784</v>
      </c>
      <c r="B790" s="571" t="s">
        <v>3086</v>
      </c>
      <c r="C790" s="574" t="s">
        <v>12458</v>
      </c>
      <c r="D790" s="843">
        <v>6307</v>
      </c>
      <c r="E790" s="844"/>
      <c r="F790" s="844"/>
      <c r="G790" s="25"/>
      <c r="H790" s="25"/>
      <c r="I790" s="25"/>
      <c r="J790" s="25"/>
      <c r="K790" s="25"/>
      <c r="L790" s="25"/>
      <c r="N790" s="25"/>
      <c r="O790" s="25"/>
      <c r="P790" s="35" t="s">
        <v>2496</v>
      </c>
      <c r="AS790" s="570"/>
      <c r="AT790" s="391"/>
      <c r="AU790" s="222"/>
      <c r="AV790" s="564"/>
      <c r="AW790" s="60"/>
      <c r="AX790" s="60"/>
      <c r="AY790" s="60"/>
      <c r="AZ790" s="283"/>
      <c r="BA790" s="283"/>
      <c r="BB790" s="283"/>
      <c r="BC790" s="34"/>
      <c r="BD790" s="27"/>
      <c r="BF790" s="35"/>
      <c r="BG790" s="35"/>
      <c r="BH790" s="35"/>
    </row>
    <row r="791" spans="1:60" ht="15" x14ac:dyDescent="0.25">
      <c r="A791" s="570">
        <f t="shared" si="7"/>
        <v>785</v>
      </c>
      <c r="B791" s="571" t="s">
        <v>3087</v>
      </c>
      <c r="C791" s="574" t="s">
        <v>12458</v>
      </c>
      <c r="D791" s="843">
        <v>8092</v>
      </c>
      <c r="E791" s="844"/>
      <c r="F791" s="844"/>
      <c r="G791" s="25"/>
      <c r="H791" s="25"/>
      <c r="I791" s="25"/>
      <c r="J791" s="25"/>
      <c r="K791" s="25"/>
      <c r="L791" s="25"/>
      <c r="N791" s="25"/>
      <c r="O791" s="25"/>
      <c r="P791" s="35" t="s">
        <v>2496</v>
      </c>
      <c r="AS791" s="570"/>
      <c r="AT791" s="391"/>
      <c r="AU791" s="222"/>
      <c r="AV791" s="564"/>
      <c r="AW791" s="60"/>
      <c r="AX791" s="60"/>
      <c r="AY791" s="60"/>
      <c r="AZ791" s="283"/>
      <c r="BA791" s="283"/>
      <c r="BB791" s="283"/>
      <c r="BC791" s="34"/>
      <c r="BD791" s="27"/>
      <c r="BF791" s="35"/>
      <c r="BG791" s="35"/>
      <c r="BH791" s="35"/>
    </row>
    <row r="792" spans="1:60" ht="15" x14ac:dyDescent="0.25">
      <c r="A792" s="570">
        <f t="shared" si="7"/>
        <v>786</v>
      </c>
      <c r="B792" s="571" t="s">
        <v>3088</v>
      </c>
      <c r="C792" s="574" t="s">
        <v>12458</v>
      </c>
      <c r="D792" s="843">
        <v>393726.97</v>
      </c>
      <c r="E792" s="844"/>
      <c r="F792" s="844"/>
      <c r="G792" s="25"/>
      <c r="H792" s="25"/>
      <c r="I792" s="25"/>
      <c r="J792" s="25"/>
      <c r="K792" s="25"/>
      <c r="L792" s="25"/>
      <c r="N792" s="25"/>
      <c r="O792" s="25"/>
      <c r="P792" s="35" t="s">
        <v>2496</v>
      </c>
      <c r="AS792" s="570"/>
      <c r="AT792" s="391"/>
      <c r="AU792" s="222"/>
      <c r="AV792" s="564"/>
      <c r="AW792" s="60"/>
      <c r="AX792" s="60"/>
      <c r="AY792" s="60"/>
      <c r="AZ792" s="283"/>
      <c r="BA792" s="283"/>
      <c r="BB792" s="283"/>
      <c r="BC792" s="34"/>
      <c r="BD792" s="27"/>
      <c r="BF792" s="35"/>
      <c r="BG792" s="35"/>
      <c r="BH792" s="35"/>
    </row>
    <row r="793" spans="1:60" ht="15" x14ac:dyDescent="0.25">
      <c r="A793" s="570">
        <f t="shared" si="7"/>
        <v>787</v>
      </c>
      <c r="B793" s="571" t="s">
        <v>3089</v>
      </c>
      <c r="C793" s="574" t="s">
        <v>12458</v>
      </c>
      <c r="D793" s="843">
        <v>52773</v>
      </c>
      <c r="E793" s="844"/>
      <c r="F793" s="844"/>
      <c r="G793" s="25"/>
      <c r="H793" s="25"/>
      <c r="I793" s="25"/>
      <c r="J793" s="25"/>
      <c r="K793" s="25"/>
      <c r="L793" s="25"/>
      <c r="N793" s="25"/>
      <c r="O793" s="25"/>
      <c r="P793" s="35" t="s">
        <v>2496</v>
      </c>
      <c r="AS793" s="570"/>
      <c r="AT793" s="391"/>
      <c r="AU793" s="222"/>
      <c r="AV793" s="564"/>
      <c r="AW793" s="60"/>
      <c r="AX793" s="60"/>
      <c r="AY793" s="60"/>
      <c r="AZ793" s="283"/>
      <c r="BA793" s="283"/>
      <c r="BB793" s="283"/>
      <c r="BC793" s="34"/>
      <c r="BD793" s="27"/>
      <c r="BF793" s="35"/>
      <c r="BG793" s="35"/>
      <c r="BH793" s="35"/>
    </row>
    <row r="794" spans="1:60" ht="15" x14ac:dyDescent="0.25">
      <c r="A794" s="570">
        <f t="shared" si="7"/>
        <v>788</v>
      </c>
      <c r="B794" s="571" t="s">
        <v>3090</v>
      </c>
      <c r="C794" s="574" t="s">
        <v>12458</v>
      </c>
      <c r="D794" s="843">
        <v>55871.55</v>
      </c>
      <c r="E794" s="844"/>
      <c r="F794" s="844"/>
      <c r="G794" s="25"/>
      <c r="H794" s="25"/>
      <c r="I794" s="25"/>
      <c r="J794" s="25"/>
      <c r="K794" s="25"/>
      <c r="L794" s="25"/>
      <c r="N794" s="25"/>
      <c r="O794" s="25"/>
      <c r="P794" s="35" t="s">
        <v>2496</v>
      </c>
      <c r="AS794" s="570"/>
      <c r="AT794" s="391"/>
      <c r="AU794" s="222"/>
      <c r="AV794" s="564"/>
      <c r="AW794" s="60"/>
      <c r="AX794" s="60"/>
      <c r="AY794" s="60"/>
      <c r="AZ794" s="283"/>
      <c r="BA794" s="283"/>
      <c r="BB794" s="283"/>
      <c r="BC794" s="34"/>
      <c r="BD794" s="27"/>
      <c r="BF794" s="35"/>
      <c r="BG794" s="35"/>
      <c r="BH794" s="35"/>
    </row>
    <row r="795" spans="1:60" ht="15" x14ac:dyDescent="0.25">
      <c r="A795" s="570">
        <f t="shared" si="7"/>
        <v>789</v>
      </c>
      <c r="B795" s="571" t="s">
        <v>3091</v>
      </c>
      <c r="C795" s="574" t="s">
        <v>12458</v>
      </c>
      <c r="D795" s="843">
        <v>58978.5</v>
      </c>
      <c r="E795" s="844"/>
      <c r="F795" s="844"/>
      <c r="G795" s="25"/>
      <c r="H795" s="25"/>
      <c r="I795" s="25"/>
      <c r="J795" s="25"/>
      <c r="K795" s="25"/>
      <c r="L795" s="25"/>
      <c r="N795" s="25"/>
      <c r="O795" s="25"/>
      <c r="P795" s="35" t="s">
        <v>2496</v>
      </c>
      <c r="AS795" s="570"/>
      <c r="AT795" s="391"/>
      <c r="AU795" s="222"/>
      <c r="AV795" s="564"/>
      <c r="AW795" s="60"/>
      <c r="AX795" s="60"/>
      <c r="AY795" s="60"/>
      <c r="AZ795" s="283"/>
      <c r="BA795" s="283"/>
      <c r="BB795" s="283"/>
      <c r="BC795" s="34"/>
      <c r="BD795" s="27"/>
      <c r="BF795" s="35"/>
      <c r="BG795" s="35"/>
      <c r="BH795" s="35"/>
    </row>
    <row r="796" spans="1:60" ht="15" x14ac:dyDescent="0.25">
      <c r="A796" s="570">
        <f t="shared" si="7"/>
        <v>790</v>
      </c>
      <c r="B796" s="571" t="s">
        <v>3091</v>
      </c>
      <c r="C796" s="574" t="s">
        <v>12458</v>
      </c>
      <c r="D796" s="843">
        <v>52395.7</v>
      </c>
      <c r="E796" s="844"/>
      <c r="F796" s="844"/>
      <c r="G796" s="25"/>
      <c r="H796" s="25"/>
      <c r="I796" s="25"/>
      <c r="J796" s="25"/>
      <c r="K796" s="25"/>
      <c r="L796" s="25"/>
      <c r="N796" s="25"/>
      <c r="O796" s="25"/>
      <c r="P796" s="35" t="s">
        <v>2496</v>
      </c>
      <c r="AS796" s="570"/>
      <c r="AT796" s="391"/>
      <c r="AU796" s="222"/>
      <c r="AV796" s="564"/>
      <c r="AW796" s="60"/>
      <c r="AX796" s="60"/>
      <c r="AY796" s="60"/>
      <c r="AZ796" s="283"/>
      <c r="BA796" s="283"/>
      <c r="BB796" s="283"/>
      <c r="BC796" s="34"/>
      <c r="BD796" s="27"/>
      <c r="BF796" s="35"/>
      <c r="BG796" s="35"/>
      <c r="BH796" s="35"/>
    </row>
    <row r="797" spans="1:60" ht="15" x14ac:dyDescent="0.25">
      <c r="A797" s="570">
        <f t="shared" si="7"/>
        <v>791</v>
      </c>
      <c r="B797" s="571" t="s">
        <v>3092</v>
      </c>
      <c r="C797" s="574" t="s">
        <v>12458</v>
      </c>
      <c r="D797" s="843">
        <v>63630</v>
      </c>
      <c r="E797" s="844"/>
      <c r="F797" s="844"/>
      <c r="G797" s="25"/>
      <c r="H797" s="25"/>
      <c r="I797" s="25"/>
      <c r="J797" s="25"/>
      <c r="K797" s="25"/>
      <c r="L797" s="25"/>
      <c r="N797" s="25"/>
      <c r="O797" s="25"/>
      <c r="P797" s="35" t="s">
        <v>2496</v>
      </c>
      <c r="AS797" s="570"/>
      <c r="AT797" s="391"/>
      <c r="AU797" s="222"/>
      <c r="AV797" s="564"/>
      <c r="AW797" s="60"/>
      <c r="AX797" s="60"/>
      <c r="AY797" s="60"/>
      <c r="AZ797" s="283"/>
      <c r="BA797" s="283"/>
      <c r="BB797" s="283"/>
      <c r="BC797" s="34"/>
      <c r="BD797" s="27"/>
      <c r="BF797" s="35"/>
      <c r="BG797" s="35"/>
      <c r="BH797" s="35"/>
    </row>
    <row r="798" spans="1:60" ht="15" x14ac:dyDescent="0.25">
      <c r="A798" s="570">
        <f t="shared" si="7"/>
        <v>792</v>
      </c>
      <c r="B798" s="571" t="s">
        <v>3093</v>
      </c>
      <c r="C798" s="574" t="s">
        <v>12458</v>
      </c>
      <c r="D798" s="843">
        <v>523124</v>
      </c>
      <c r="E798" s="844"/>
      <c r="F798" s="844"/>
      <c r="G798" s="25"/>
      <c r="H798" s="25"/>
      <c r="I798" s="25"/>
      <c r="J798" s="25"/>
      <c r="K798" s="25"/>
      <c r="L798" s="25"/>
      <c r="N798" s="25"/>
      <c r="O798" s="25"/>
      <c r="P798" s="35" t="s">
        <v>2496</v>
      </c>
      <c r="AS798" s="570"/>
      <c r="AT798" s="391"/>
      <c r="AU798" s="222"/>
      <c r="AV798" s="564"/>
      <c r="AW798" s="60"/>
      <c r="AX798" s="60"/>
      <c r="AY798" s="60"/>
      <c r="AZ798" s="283"/>
      <c r="BA798" s="283"/>
      <c r="BB798" s="283"/>
      <c r="BC798" s="34"/>
      <c r="BD798" s="27"/>
      <c r="BF798" s="35"/>
      <c r="BG798" s="35"/>
      <c r="BH798" s="35"/>
    </row>
    <row r="799" spans="1:60" ht="15" x14ac:dyDescent="0.25">
      <c r="A799" s="570">
        <f t="shared" si="7"/>
        <v>793</v>
      </c>
      <c r="B799" s="571" t="s">
        <v>3094</v>
      </c>
      <c r="C799" s="574" t="s">
        <v>12458</v>
      </c>
      <c r="D799" s="843">
        <v>24255</v>
      </c>
      <c r="E799" s="844"/>
      <c r="F799" s="844"/>
      <c r="G799" s="25"/>
      <c r="H799" s="25"/>
      <c r="I799" s="25"/>
      <c r="J799" s="25"/>
      <c r="K799" s="25"/>
      <c r="L799" s="25"/>
      <c r="N799" s="25"/>
      <c r="O799" s="25"/>
      <c r="P799" s="35" t="s">
        <v>2496</v>
      </c>
      <c r="AS799" s="570"/>
      <c r="AT799" s="391"/>
      <c r="AU799" s="222"/>
      <c r="AV799" s="564"/>
      <c r="AW799" s="60"/>
      <c r="AX799" s="60"/>
      <c r="AY799" s="60"/>
      <c r="AZ799" s="283"/>
      <c r="BA799" s="283"/>
      <c r="BB799" s="283"/>
      <c r="BC799" s="34"/>
      <c r="BD799" s="27"/>
      <c r="BF799" s="35"/>
      <c r="BG799" s="35"/>
      <c r="BH799" s="35"/>
    </row>
    <row r="800" spans="1:60" ht="15" x14ac:dyDescent="0.25">
      <c r="A800" s="570">
        <f t="shared" si="7"/>
        <v>794</v>
      </c>
      <c r="B800" s="571" t="s">
        <v>3095</v>
      </c>
      <c r="C800" s="574" t="s">
        <v>12458</v>
      </c>
      <c r="D800" s="843">
        <v>18318.3</v>
      </c>
      <c r="E800" s="844"/>
      <c r="F800" s="844"/>
      <c r="G800" s="25"/>
      <c r="H800" s="25"/>
      <c r="I800" s="25"/>
      <c r="J800" s="25"/>
      <c r="K800" s="25"/>
      <c r="L800" s="25"/>
      <c r="N800" s="25"/>
      <c r="O800" s="25"/>
      <c r="P800" s="35" t="s">
        <v>2496</v>
      </c>
      <c r="AS800" s="570"/>
      <c r="AT800" s="391"/>
      <c r="AU800" s="222"/>
      <c r="AV800" s="564"/>
      <c r="AW800" s="60"/>
      <c r="AX800" s="60"/>
      <c r="AY800" s="60"/>
      <c r="AZ800" s="283"/>
      <c r="BA800" s="283"/>
      <c r="BB800" s="283"/>
      <c r="BC800" s="34"/>
      <c r="BD800" s="27"/>
      <c r="BF800" s="35"/>
      <c r="BG800" s="35"/>
      <c r="BH800" s="35"/>
    </row>
    <row r="801" spans="1:60" ht="15" x14ac:dyDescent="0.25">
      <c r="A801" s="570">
        <f t="shared" si="7"/>
        <v>795</v>
      </c>
      <c r="B801" s="571" t="s">
        <v>3096</v>
      </c>
      <c r="C801" s="574" t="s">
        <v>12458</v>
      </c>
      <c r="D801" s="843">
        <v>24603.599999999999</v>
      </c>
      <c r="E801" s="844"/>
      <c r="F801" s="844"/>
      <c r="G801" s="25"/>
      <c r="H801" s="25"/>
      <c r="I801" s="25"/>
      <c r="J801" s="25"/>
      <c r="K801" s="25"/>
      <c r="L801" s="25"/>
      <c r="N801" s="25"/>
      <c r="O801" s="25"/>
      <c r="P801" s="35" t="s">
        <v>2496</v>
      </c>
      <c r="AS801" s="570"/>
      <c r="AT801" s="391"/>
      <c r="AU801" s="222"/>
      <c r="AV801" s="564"/>
      <c r="AW801" s="60"/>
      <c r="AX801" s="60"/>
      <c r="AY801" s="60"/>
      <c r="AZ801" s="283"/>
      <c r="BA801" s="283"/>
      <c r="BB801" s="283"/>
      <c r="BC801" s="34"/>
      <c r="BD801" s="27"/>
      <c r="BF801" s="35"/>
      <c r="BG801" s="35"/>
      <c r="BH801" s="35"/>
    </row>
    <row r="802" spans="1:60" ht="15" x14ac:dyDescent="0.25">
      <c r="A802" s="570">
        <f t="shared" si="7"/>
        <v>796</v>
      </c>
      <c r="B802" s="571" t="s">
        <v>3097</v>
      </c>
      <c r="C802" s="574" t="s">
        <v>12458</v>
      </c>
      <c r="D802" s="843">
        <v>381392.62</v>
      </c>
      <c r="E802" s="844"/>
      <c r="F802" s="844"/>
      <c r="G802" s="25"/>
      <c r="H802" s="25"/>
      <c r="I802" s="25"/>
      <c r="J802" s="25"/>
      <c r="K802" s="25"/>
      <c r="L802" s="25"/>
      <c r="N802" s="25"/>
      <c r="O802" s="25"/>
      <c r="P802" s="35" t="s">
        <v>2496</v>
      </c>
      <c r="AS802" s="570"/>
      <c r="AT802" s="391"/>
      <c r="AU802" s="222"/>
      <c r="AV802" s="564"/>
      <c r="AW802" s="60"/>
      <c r="AX802" s="60"/>
      <c r="AY802" s="60"/>
      <c r="AZ802" s="283"/>
      <c r="BA802" s="283"/>
      <c r="BB802" s="283"/>
      <c r="BC802" s="34"/>
      <c r="BD802" s="27"/>
      <c r="BF802" s="35"/>
      <c r="BG802" s="35"/>
      <c r="BH802" s="35"/>
    </row>
    <row r="803" spans="1:60" ht="15" x14ac:dyDescent="0.25">
      <c r="A803" s="570">
        <f t="shared" si="7"/>
        <v>797</v>
      </c>
      <c r="B803" s="571" t="s">
        <v>3098</v>
      </c>
      <c r="C803" s="574" t="s">
        <v>12458</v>
      </c>
      <c r="D803" s="843">
        <v>74256</v>
      </c>
      <c r="E803" s="844"/>
      <c r="F803" s="844"/>
      <c r="G803" s="25"/>
      <c r="H803" s="25"/>
      <c r="I803" s="25"/>
      <c r="J803" s="25"/>
      <c r="K803" s="25"/>
      <c r="L803" s="25"/>
      <c r="N803" s="25"/>
      <c r="O803" s="25"/>
      <c r="P803" s="35" t="s">
        <v>2496</v>
      </c>
      <c r="AS803" s="570"/>
      <c r="AT803" s="391"/>
      <c r="AU803" s="222"/>
      <c r="AV803" s="564"/>
      <c r="AW803" s="60"/>
      <c r="AX803" s="60"/>
      <c r="AY803" s="60"/>
      <c r="AZ803" s="283"/>
      <c r="BA803" s="283"/>
      <c r="BB803" s="283"/>
      <c r="BC803" s="34"/>
      <c r="BD803" s="27"/>
      <c r="BF803" s="35"/>
      <c r="BG803" s="35"/>
      <c r="BH803" s="35"/>
    </row>
    <row r="804" spans="1:60" ht="15" x14ac:dyDescent="0.25">
      <c r="A804" s="570">
        <f t="shared" si="7"/>
        <v>798</v>
      </c>
      <c r="B804" s="571" t="s">
        <v>3099</v>
      </c>
      <c r="C804" s="574" t="s">
        <v>12458</v>
      </c>
      <c r="D804" s="843">
        <v>65006.13</v>
      </c>
      <c r="E804" s="844"/>
      <c r="F804" s="844"/>
      <c r="G804" s="25"/>
      <c r="H804" s="25"/>
      <c r="I804" s="25"/>
      <c r="J804" s="25"/>
      <c r="K804" s="25"/>
      <c r="L804" s="25"/>
      <c r="N804" s="25"/>
      <c r="O804" s="25"/>
      <c r="P804" s="35" t="s">
        <v>2496</v>
      </c>
      <c r="AS804" s="570"/>
      <c r="AT804" s="391"/>
      <c r="AU804" s="222"/>
      <c r="AV804" s="564"/>
      <c r="AW804" s="60"/>
      <c r="AX804" s="60"/>
      <c r="AY804" s="60"/>
      <c r="AZ804" s="283"/>
      <c r="BA804" s="283"/>
      <c r="BB804" s="283"/>
      <c r="BC804" s="34"/>
      <c r="BD804" s="27"/>
      <c r="BF804" s="35"/>
      <c r="BG804" s="35"/>
      <c r="BH804" s="35"/>
    </row>
    <row r="805" spans="1:60" ht="15" x14ac:dyDescent="0.25">
      <c r="A805" s="570">
        <f t="shared" si="7"/>
        <v>799</v>
      </c>
      <c r="B805" s="571" t="s">
        <v>3100</v>
      </c>
      <c r="C805" s="574" t="s">
        <v>12458</v>
      </c>
      <c r="D805" s="843">
        <v>7973</v>
      </c>
      <c r="E805" s="844"/>
      <c r="F805" s="844"/>
      <c r="G805" s="25"/>
      <c r="H805" s="25"/>
      <c r="I805" s="25"/>
      <c r="J805" s="25"/>
      <c r="K805" s="25"/>
      <c r="L805" s="25"/>
      <c r="N805" s="25"/>
      <c r="O805" s="25"/>
      <c r="P805" s="35" t="s">
        <v>2496</v>
      </c>
      <c r="AS805" s="570"/>
      <c r="AT805" s="391"/>
      <c r="AU805" s="222"/>
      <c r="AV805" s="564"/>
      <c r="AW805" s="60"/>
      <c r="AX805" s="60"/>
      <c r="AY805" s="60"/>
      <c r="AZ805" s="283"/>
      <c r="BA805" s="283"/>
      <c r="BB805" s="283"/>
      <c r="BC805" s="34"/>
      <c r="BD805" s="27"/>
      <c r="BF805" s="35"/>
      <c r="BG805" s="35"/>
      <c r="BH805" s="35"/>
    </row>
    <row r="806" spans="1:60" ht="15" x14ac:dyDescent="0.25">
      <c r="A806" s="570">
        <f t="shared" si="7"/>
        <v>800</v>
      </c>
      <c r="B806" s="571" t="s">
        <v>3101</v>
      </c>
      <c r="C806" s="574" t="s">
        <v>12458</v>
      </c>
      <c r="D806" s="843">
        <v>98333.27</v>
      </c>
      <c r="E806" s="844"/>
      <c r="F806" s="844"/>
      <c r="G806" s="25"/>
      <c r="H806" s="25"/>
      <c r="I806" s="25"/>
      <c r="J806" s="25"/>
      <c r="K806" s="25"/>
      <c r="L806" s="25"/>
      <c r="N806" s="25"/>
      <c r="O806" s="25"/>
      <c r="P806" s="35" t="s">
        <v>2496</v>
      </c>
      <c r="AS806" s="570"/>
      <c r="AT806" s="391"/>
      <c r="AU806" s="222"/>
      <c r="AV806" s="564"/>
      <c r="AW806" s="60"/>
      <c r="AX806" s="60"/>
      <c r="AY806" s="60"/>
      <c r="AZ806" s="283"/>
      <c r="BA806" s="283"/>
      <c r="BB806" s="283"/>
      <c r="BC806" s="34"/>
      <c r="BD806" s="27"/>
      <c r="BF806" s="35"/>
      <c r="BG806" s="35"/>
      <c r="BH806" s="35"/>
    </row>
    <row r="807" spans="1:60" ht="15" x14ac:dyDescent="0.25">
      <c r="A807" s="570">
        <f t="shared" si="7"/>
        <v>801</v>
      </c>
      <c r="B807" s="571" t="s">
        <v>3102</v>
      </c>
      <c r="C807" s="574" t="s">
        <v>12458</v>
      </c>
      <c r="D807" s="843">
        <v>47091.87</v>
      </c>
      <c r="E807" s="844"/>
      <c r="F807" s="844"/>
      <c r="G807" s="25"/>
      <c r="H807" s="25"/>
      <c r="I807" s="25"/>
      <c r="J807" s="25"/>
      <c r="K807" s="25"/>
      <c r="L807" s="25"/>
      <c r="N807" s="25"/>
      <c r="O807" s="25"/>
      <c r="P807" s="35" t="s">
        <v>2496</v>
      </c>
      <c r="AS807" s="570"/>
      <c r="AT807" s="391"/>
      <c r="AU807" s="222"/>
      <c r="AV807" s="564"/>
      <c r="AW807" s="60"/>
      <c r="AX807" s="60"/>
      <c r="AY807" s="60"/>
      <c r="AZ807" s="283"/>
      <c r="BA807" s="283"/>
      <c r="BB807" s="283"/>
      <c r="BC807" s="34"/>
      <c r="BD807" s="27"/>
      <c r="BF807" s="35"/>
      <c r="BG807" s="35"/>
      <c r="BH807" s="35"/>
    </row>
    <row r="808" spans="1:60" ht="15" x14ac:dyDescent="0.25">
      <c r="A808" s="570">
        <f t="shared" si="7"/>
        <v>802</v>
      </c>
      <c r="B808" s="571" t="s">
        <v>3103</v>
      </c>
      <c r="C808" s="574" t="s">
        <v>12458</v>
      </c>
      <c r="D808" s="843">
        <v>47091.87</v>
      </c>
      <c r="E808" s="844"/>
      <c r="F808" s="844"/>
      <c r="G808" s="25"/>
      <c r="H808" s="25"/>
      <c r="I808" s="25"/>
      <c r="J808" s="25"/>
      <c r="K808" s="25"/>
      <c r="L808" s="25"/>
      <c r="N808" s="25"/>
      <c r="O808" s="25"/>
      <c r="P808" s="35" t="s">
        <v>2496</v>
      </c>
      <c r="AS808" s="570"/>
      <c r="AT808" s="391"/>
      <c r="AU808" s="222"/>
      <c r="AV808" s="564"/>
      <c r="AW808" s="60"/>
      <c r="AX808" s="60"/>
      <c r="AY808" s="60"/>
      <c r="AZ808" s="283"/>
      <c r="BA808" s="283"/>
      <c r="BB808" s="283"/>
      <c r="BC808" s="34"/>
      <c r="BD808" s="27"/>
      <c r="BF808" s="35"/>
      <c r="BG808" s="35"/>
      <c r="BH808" s="35"/>
    </row>
    <row r="809" spans="1:60" ht="15" x14ac:dyDescent="0.25">
      <c r="A809" s="570">
        <f t="shared" si="7"/>
        <v>803</v>
      </c>
      <c r="B809" s="571" t="s">
        <v>3104</v>
      </c>
      <c r="C809" s="574" t="s">
        <v>12458</v>
      </c>
      <c r="D809" s="843">
        <v>47091.87</v>
      </c>
      <c r="E809" s="844"/>
      <c r="F809" s="844"/>
      <c r="G809" s="25"/>
      <c r="H809" s="25"/>
      <c r="I809" s="25"/>
      <c r="J809" s="25"/>
      <c r="K809" s="25"/>
      <c r="L809" s="25"/>
      <c r="N809" s="25"/>
      <c r="O809" s="25"/>
      <c r="P809" s="35" t="s">
        <v>2496</v>
      </c>
      <c r="AS809" s="570"/>
      <c r="AT809" s="391"/>
      <c r="AU809" s="222"/>
      <c r="AV809" s="564"/>
      <c r="AW809" s="60"/>
      <c r="AX809" s="60"/>
      <c r="AY809" s="60"/>
      <c r="AZ809" s="283"/>
      <c r="BA809" s="283"/>
      <c r="BB809" s="283"/>
      <c r="BC809" s="34"/>
      <c r="BD809" s="27"/>
      <c r="BF809" s="35"/>
      <c r="BG809" s="35"/>
      <c r="BH809" s="35"/>
    </row>
    <row r="810" spans="1:60" ht="15" x14ac:dyDescent="0.25">
      <c r="A810" s="570">
        <f t="shared" si="7"/>
        <v>804</v>
      </c>
      <c r="B810" s="571" t="s">
        <v>3105</v>
      </c>
      <c r="C810" s="574" t="s">
        <v>12458</v>
      </c>
      <c r="D810" s="843">
        <v>178500</v>
      </c>
      <c r="E810" s="844"/>
      <c r="F810" s="844"/>
      <c r="G810" s="25"/>
      <c r="H810" s="25"/>
      <c r="I810" s="25"/>
      <c r="J810" s="25"/>
      <c r="K810" s="25"/>
      <c r="L810" s="25"/>
      <c r="N810" s="25"/>
      <c r="O810" s="25"/>
      <c r="P810" s="35" t="s">
        <v>2496</v>
      </c>
      <c r="AS810" s="570"/>
      <c r="AT810" s="391"/>
      <c r="AU810" s="222"/>
      <c r="AV810" s="564"/>
      <c r="AW810" s="60"/>
      <c r="AX810" s="60"/>
      <c r="AY810" s="60"/>
      <c r="AZ810" s="283"/>
      <c r="BA810" s="283"/>
      <c r="BB810" s="283"/>
      <c r="BC810" s="34"/>
      <c r="BD810" s="27"/>
      <c r="BF810" s="35"/>
      <c r="BG810" s="35"/>
      <c r="BH810" s="35"/>
    </row>
    <row r="811" spans="1:60" ht="15" x14ac:dyDescent="0.25">
      <c r="A811" s="570">
        <f t="shared" si="7"/>
        <v>805</v>
      </c>
      <c r="B811" s="571" t="s">
        <v>3106</v>
      </c>
      <c r="C811" s="574" t="s">
        <v>12458</v>
      </c>
      <c r="D811" s="843">
        <v>16999.994900000002</v>
      </c>
      <c r="E811" s="844"/>
      <c r="F811" s="844"/>
      <c r="G811" s="25"/>
      <c r="H811" s="25"/>
      <c r="I811" s="25"/>
      <c r="J811" s="25"/>
      <c r="K811" s="25"/>
      <c r="L811" s="25"/>
      <c r="N811" s="25"/>
      <c r="O811" s="25"/>
      <c r="P811" s="35" t="s">
        <v>2496</v>
      </c>
      <c r="AS811" s="570"/>
      <c r="AT811" s="391"/>
      <c r="AU811" s="222"/>
      <c r="AV811" s="564"/>
      <c r="AW811" s="60"/>
      <c r="AX811" s="60"/>
      <c r="AY811" s="60"/>
      <c r="AZ811" s="283"/>
      <c r="BA811" s="283"/>
      <c r="BB811" s="283"/>
      <c r="BC811" s="34"/>
      <c r="BD811" s="27"/>
      <c r="BF811" s="35"/>
      <c r="BG811" s="35"/>
      <c r="BH811" s="35"/>
    </row>
    <row r="812" spans="1:60" ht="15" x14ac:dyDescent="0.25">
      <c r="A812" s="570">
        <f t="shared" si="7"/>
        <v>806</v>
      </c>
      <c r="B812" s="571" t="s">
        <v>3107</v>
      </c>
      <c r="C812" s="574" t="s">
        <v>12458</v>
      </c>
      <c r="D812" s="843">
        <v>474999.21</v>
      </c>
      <c r="E812" s="844"/>
      <c r="F812" s="844"/>
      <c r="G812" s="25"/>
      <c r="H812" s="25"/>
      <c r="I812" s="25"/>
      <c r="J812" s="25"/>
      <c r="K812" s="25"/>
      <c r="L812" s="25"/>
      <c r="N812" s="25"/>
      <c r="O812" s="25"/>
      <c r="P812" s="35" t="s">
        <v>2496</v>
      </c>
      <c r="AS812" s="570"/>
      <c r="AT812" s="391"/>
      <c r="AU812" s="222"/>
      <c r="AV812" s="564"/>
      <c r="AW812" s="60"/>
      <c r="AX812" s="60"/>
      <c r="AY812" s="60"/>
      <c r="AZ812" s="283"/>
      <c r="BA812" s="283"/>
      <c r="BB812" s="283"/>
      <c r="BC812" s="34"/>
      <c r="BD812" s="27"/>
      <c r="BF812" s="35"/>
      <c r="BG812" s="35"/>
      <c r="BH812" s="35"/>
    </row>
    <row r="813" spans="1:60" ht="15" x14ac:dyDescent="0.25">
      <c r="A813" s="570">
        <f t="shared" si="7"/>
        <v>807</v>
      </c>
      <c r="B813" s="571" t="s">
        <v>3108</v>
      </c>
      <c r="C813" s="574" t="s">
        <v>12458</v>
      </c>
      <c r="D813" s="843">
        <v>669999.75</v>
      </c>
      <c r="E813" s="844"/>
      <c r="F813" s="844"/>
      <c r="G813" s="25"/>
      <c r="H813" s="25"/>
      <c r="I813" s="25"/>
      <c r="J813" s="25"/>
      <c r="K813" s="25"/>
      <c r="L813" s="25"/>
      <c r="N813" s="25"/>
      <c r="O813" s="25"/>
      <c r="P813" s="35" t="s">
        <v>2496</v>
      </c>
      <c r="AS813" s="570"/>
      <c r="AT813" s="391"/>
      <c r="AU813" s="222"/>
      <c r="AV813" s="564"/>
      <c r="AW813" s="60"/>
      <c r="AX813" s="60"/>
      <c r="AY813" s="60"/>
      <c r="AZ813" s="283"/>
      <c r="BA813" s="283"/>
      <c r="BB813" s="283"/>
      <c r="BC813" s="34"/>
      <c r="BD813" s="27"/>
      <c r="BF813" s="35"/>
      <c r="BG813" s="35"/>
      <c r="BH813" s="35"/>
    </row>
    <row r="814" spans="1:60" ht="15" x14ac:dyDescent="0.25">
      <c r="A814" s="570">
        <f t="shared" si="7"/>
        <v>808</v>
      </c>
      <c r="B814" s="571" t="s">
        <v>3109</v>
      </c>
      <c r="C814" s="574" t="s">
        <v>12458</v>
      </c>
      <c r="D814" s="843">
        <v>559286.91</v>
      </c>
      <c r="E814" s="844"/>
      <c r="F814" s="844"/>
      <c r="G814" s="25"/>
      <c r="H814" s="25"/>
      <c r="I814" s="25"/>
      <c r="J814" s="25"/>
      <c r="K814" s="25"/>
      <c r="L814" s="25"/>
      <c r="N814" s="25"/>
      <c r="O814" s="25"/>
      <c r="P814" s="35" t="s">
        <v>2496</v>
      </c>
      <c r="AS814" s="570"/>
      <c r="AT814" s="391"/>
      <c r="AU814" s="222"/>
      <c r="AV814" s="564"/>
      <c r="AW814" s="60"/>
      <c r="AX814" s="60"/>
      <c r="AY814" s="60"/>
      <c r="AZ814" s="283"/>
      <c r="BA814" s="283"/>
      <c r="BB814" s="283"/>
      <c r="BC814" s="34"/>
      <c r="BD814" s="27"/>
      <c r="BF814" s="35"/>
      <c r="BG814" s="35"/>
      <c r="BH814" s="35"/>
    </row>
    <row r="815" spans="1:60" ht="15" x14ac:dyDescent="0.25">
      <c r="A815" s="570">
        <f t="shared" si="7"/>
        <v>809</v>
      </c>
      <c r="B815" s="571" t="s">
        <v>3110</v>
      </c>
      <c r="C815" s="574" t="s">
        <v>12458</v>
      </c>
      <c r="D815" s="843">
        <v>154201.39000000001</v>
      </c>
      <c r="E815" s="844"/>
      <c r="F815" s="844"/>
      <c r="G815" s="25"/>
      <c r="H815" s="25"/>
      <c r="I815" s="25"/>
      <c r="J815" s="25"/>
      <c r="K815" s="25"/>
      <c r="L815" s="25"/>
      <c r="N815" s="25"/>
      <c r="O815" s="25"/>
      <c r="P815" s="35" t="s">
        <v>2496</v>
      </c>
      <c r="AS815" s="570"/>
      <c r="AT815" s="391"/>
      <c r="AU815" s="222"/>
      <c r="AV815" s="564"/>
      <c r="AW815" s="60"/>
      <c r="AX815" s="60"/>
      <c r="AY815" s="60"/>
      <c r="AZ815" s="283"/>
      <c r="BA815" s="283"/>
      <c r="BB815" s="283"/>
      <c r="BC815" s="34"/>
      <c r="BD815" s="27"/>
      <c r="BF815" s="35"/>
      <c r="BG815" s="35"/>
      <c r="BH815" s="35"/>
    </row>
    <row r="816" spans="1:60" ht="15" x14ac:dyDescent="0.25">
      <c r="A816" s="570">
        <f t="shared" si="7"/>
        <v>810</v>
      </c>
      <c r="B816" s="571" t="s">
        <v>3111</v>
      </c>
      <c r="C816" s="574" t="s">
        <v>12458</v>
      </c>
      <c r="D816" s="843">
        <v>314625.28999999998</v>
      </c>
      <c r="E816" s="844"/>
      <c r="F816" s="844"/>
      <c r="G816" s="25"/>
      <c r="H816" s="25"/>
      <c r="I816" s="25"/>
      <c r="J816" s="25"/>
      <c r="K816" s="25"/>
      <c r="L816" s="25"/>
      <c r="N816" s="25"/>
      <c r="O816" s="25"/>
      <c r="P816" s="35" t="s">
        <v>2496</v>
      </c>
      <c r="AS816" s="570"/>
      <c r="AT816" s="391"/>
      <c r="AU816" s="222"/>
      <c r="AV816" s="564"/>
      <c r="AW816" s="60"/>
      <c r="AX816" s="60"/>
      <c r="AY816" s="60"/>
      <c r="AZ816" s="283"/>
      <c r="BA816" s="283"/>
      <c r="BB816" s="283"/>
      <c r="BC816" s="34"/>
      <c r="BD816" s="27"/>
      <c r="BF816" s="35"/>
      <c r="BG816" s="35"/>
      <c r="BH816" s="35"/>
    </row>
    <row r="817" spans="1:60" ht="15" x14ac:dyDescent="0.25">
      <c r="A817" s="570">
        <f t="shared" si="7"/>
        <v>811</v>
      </c>
      <c r="B817" s="571" t="s">
        <v>3112</v>
      </c>
      <c r="C817" s="574" t="s">
        <v>2526</v>
      </c>
      <c r="D817" s="843">
        <v>70527.73</v>
      </c>
      <c r="E817" s="844"/>
      <c r="F817" s="844"/>
      <c r="G817" s="25"/>
      <c r="H817" s="25"/>
      <c r="I817" s="25"/>
      <c r="J817" s="25"/>
      <c r="K817" s="25"/>
      <c r="L817" s="25"/>
      <c r="N817" s="25"/>
      <c r="O817" s="25"/>
      <c r="P817" s="35" t="s">
        <v>2496</v>
      </c>
      <c r="AS817" s="570"/>
      <c r="AT817" s="391"/>
      <c r="AU817" s="222"/>
      <c r="AV817" s="564"/>
      <c r="AW817" s="60"/>
      <c r="AX817" s="60"/>
      <c r="AY817" s="60"/>
      <c r="AZ817" s="283"/>
      <c r="BA817" s="283"/>
      <c r="BB817" s="283"/>
      <c r="BC817" s="34"/>
      <c r="BD817" s="27"/>
      <c r="BF817" s="35"/>
      <c r="BG817" s="35"/>
      <c r="BH817" s="35"/>
    </row>
    <row r="818" spans="1:60" ht="15" x14ac:dyDescent="0.25">
      <c r="A818" s="570">
        <f t="shared" si="7"/>
        <v>812</v>
      </c>
      <c r="B818" s="571" t="s">
        <v>3113</v>
      </c>
      <c r="C818" s="574" t="s">
        <v>2526</v>
      </c>
      <c r="D818" s="843">
        <v>74811.73</v>
      </c>
      <c r="E818" s="844"/>
      <c r="F818" s="844"/>
      <c r="G818" s="25"/>
      <c r="H818" s="25"/>
      <c r="I818" s="25"/>
      <c r="J818" s="25"/>
      <c r="K818" s="25"/>
      <c r="L818" s="25"/>
      <c r="N818" s="25"/>
      <c r="O818" s="25"/>
      <c r="P818" s="35" t="s">
        <v>2496</v>
      </c>
      <c r="AS818" s="570"/>
      <c r="AT818" s="391"/>
      <c r="AU818" s="222"/>
      <c r="AV818" s="564"/>
      <c r="AW818" s="60"/>
      <c r="AX818" s="60"/>
      <c r="AY818" s="60"/>
      <c r="AZ818" s="283"/>
      <c r="BA818" s="283"/>
      <c r="BB818" s="283"/>
      <c r="BC818" s="34"/>
      <c r="BD818" s="27"/>
      <c r="BF818" s="35"/>
      <c r="BG818" s="35"/>
      <c r="BH818" s="35"/>
    </row>
    <row r="819" spans="1:60" ht="15" x14ac:dyDescent="0.25">
      <c r="A819" s="570">
        <f t="shared" ref="A819:A882" si="8">A818+1</f>
        <v>813</v>
      </c>
      <c r="B819" s="571" t="s">
        <v>3114</v>
      </c>
      <c r="C819" s="574" t="s">
        <v>12458</v>
      </c>
      <c r="D819" s="843">
        <v>1547000</v>
      </c>
      <c r="E819" s="844"/>
      <c r="F819" s="844"/>
      <c r="G819" s="25"/>
      <c r="H819" s="25"/>
      <c r="I819" s="25"/>
      <c r="J819" s="25"/>
      <c r="K819" s="25"/>
      <c r="L819" s="25"/>
      <c r="N819" s="25"/>
      <c r="O819" s="25"/>
      <c r="P819" s="35" t="s">
        <v>2496</v>
      </c>
      <c r="AS819" s="570"/>
      <c r="AT819" s="391"/>
      <c r="AU819" s="222"/>
      <c r="AV819" s="564"/>
      <c r="AW819" s="60"/>
      <c r="AX819" s="60"/>
      <c r="AY819" s="60"/>
      <c r="AZ819" s="283"/>
      <c r="BA819" s="283"/>
      <c r="BB819" s="283"/>
      <c r="BC819" s="34"/>
      <c r="BD819" s="27"/>
      <c r="BF819" s="35"/>
      <c r="BG819" s="35"/>
      <c r="BH819" s="35"/>
    </row>
    <row r="820" spans="1:60" ht="15" x14ac:dyDescent="0.25">
      <c r="A820" s="570">
        <f t="shared" si="8"/>
        <v>814</v>
      </c>
      <c r="B820" s="571" t="s">
        <v>3115</v>
      </c>
      <c r="C820" s="574" t="s">
        <v>12473</v>
      </c>
      <c r="D820" s="843">
        <v>21899.57</v>
      </c>
      <c r="E820" s="844"/>
      <c r="F820" s="844"/>
      <c r="G820" s="25"/>
      <c r="H820" s="25"/>
      <c r="I820" s="25"/>
      <c r="J820" s="25"/>
      <c r="K820" s="25"/>
      <c r="L820" s="25"/>
      <c r="N820" s="25"/>
      <c r="O820" s="25"/>
      <c r="P820" s="35" t="s">
        <v>2496</v>
      </c>
      <c r="AS820" s="570"/>
      <c r="AT820" s="391"/>
      <c r="AU820" s="222"/>
      <c r="AV820" s="564"/>
      <c r="AW820" s="60"/>
      <c r="AX820" s="60"/>
      <c r="AY820" s="60"/>
      <c r="AZ820" s="283"/>
      <c r="BA820" s="283"/>
      <c r="BB820" s="283"/>
      <c r="BC820" s="34"/>
      <c r="BD820" s="27"/>
      <c r="BF820" s="35"/>
      <c r="BG820" s="35"/>
      <c r="BH820" s="35"/>
    </row>
    <row r="821" spans="1:60" ht="15" x14ac:dyDescent="0.25">
      <c r="A821" s="570">
        <f t="shared" si="8"/>
        <v>815</v>
      </c>
      <c r="B821" s="571" t="s">
        <v>3116</v>
      </c>
      <c r="C821" s="574" t="s">
        <v>12473</v>
      </c>
      <c r="D821" s="843">
        <v>598.57000000000005</v>
      </c>
      <c r="E821" s="844"/>
      <c r="F821" s="844"/>
      <c r="G821" s="25"/>
      <c r="H821" s="25"/>
      <c r="I821" s="25"/>
      <c r="J821" s="25"/>
      <c r="K821" s="25"/>
      <c r="L821" s="25"/>
      <c r="N821" s="25"/>
      <c r="O821" s="25"/>
      <c r="P821" s="35" t="s">
        <v>2496</v>
      </c>
      <c r="AS821" s="570"/>
      <c r="AT821" s="391"/>
      <c r="AU821" s="222"/>
      <c r="AV821" s="564"/>
      <c r="AW821" s="60"/>
      <c r="AX821" s="60"/>
      <c r="AY821" s="60"/>
      <c r="AZ821" s="283"/>
      <c r="BA821" s="283"/>
      <c r="BB821" s="283"/>
      <c r="BC821" s="34"/>
      <c r="BD821" s="27"/>
      <c r="BF821" s="35"/>
      <c r="BG821" s="35"/>
      <c r="BH821" s="35"/>
    </row>
    <row r="822" spans="1:60" ht="15" x14ac:dyDescent="0.25">
      <c r="A822" s="570">
        <f t="shared" si="8"/>
        <v>816</v>
      </c>
      <c r="B822" s="571" t="s">
        <v>3117</v>
      </c>
      <c r="C822" s="574" t="s">
        <v>12473</v>
      </c>
      <c r="D822" s="843">
        <v>853.23</v>
      </c>
      <c r="E822" s="844"/>
      <c r="F822" s="844"/>
      <c r="G822" s="25"/>
      <c r="H822" s="25"/>
      <c r="I822" s="25"/>
      <c r="J822" s="25"/>
      <c r="K822" s="25"/>
      <c r="L822" s="25"/>
      <c r="N822" s="25"/>
      <c r="O822" s="25"/>
      <c r="P822" s="35" t="s">
        <v>2496</v>
      </c>
      <c r="AS822" s="570"/>
      <c r="AT822" s="391"/>
      <c r="AU822" s="222"/>
      <c r="AV822" s="564"/>
      <c r="AW822" s="60"/>
      <c r="AX822" s="60"/>
      <c r="AY822" s="60"/>
      <c r="AZ822" s="283"/>
      <c r="BA822" s="283"/>
      <c r="BB822" s="283"/>
      <c r="BC822" s="34"/>
      <c r="BD822" s="27"/>
      <c r="BF822" s="35"/>
      <c r="BG822" s="35"/>
      <c r="BH822" s="35"/>
    </row>
    <row r="823" spans="1:60" ht="15" x14ac:dyDescent="0.25">
      <c r="A823" s="570">
        <f t="shared" si="8"/>
        <v>817</v>
      </c>
      <c r="B823" s="571" t="s">
        <v>3118</v>
      </c>
      <c r="C823" s="574" t="s">
        <v>12473</v>
      </c>
      <c r="D823" s="843">
        <v>1113.8399999999999</v>
      </c>
      <c r="E823" s="844"/>
      <c r="F823" s="844"/>
      <c r="G823" s="25"/>
      <c r="H823" s="25"/>
      <c r="I823" s="25"/>
      <c r="J823" s="25"/>
      <c r="K823" s="25"/>
      <c r="L823" s="25"/>
      <c r="N823" s="25"/>
      <c r="O823" s="25"/>
      <c r="P823" s="35" t="s">
        <v>2496</v>
      </c>
      <c r="AS823" s="570"/>
      <c r="AT823" s="391"/>
      <c r="AU823" s="222"/>
      <c r="AV823" s="564"/>
      <c r="AW823" s="60"/>
      <c r="AX823" s="60"/>
      <c r="AY823" s="60"/>
      <c r="AZ823" s="283"/>
      <c r="BA823" s="283"/>
      <c r="BB823" s="283"/>
      <c r="BC823" s="34"/>
      <c r="BD823" s="27"/>
      <c r="BF823" s="35"/>
      <c r="BG823" s="35"/>
      <c r="BH823" s="35"/>
    </row>
    <row r="824" spans="1:60" ht="15" x14ac:dyDescent="0.25">
      <c r="A824" s="570">
        <f t="shared" si="8"/>
        <v>818</v>
      </c>
      <c r="B824" s="571" t="s">
        <v>3119</v>
      </c>
      <c r="C824" s="574" t="s">
        <v>12473</v>
      </c>
      <c r="D824" s="843">
        <v>1474.41</v>
      </c>
      <c r="E824" s="844"/>
      <c r="F824" s="844"/>
      <c r="G824" s="25"/>
      <c r="H824" s="25"/>
      <c r="I824" s="25"/>
      <c r="J824" s="25"/>
      <c r="K824" s="25"/>
      <c r="L824" s="25"/>
      <c r="N824" s="25"/>
      <c r="O824" s="25"/>
      <c r="P824" s="35" t="s">
        <v>2496</v>
      </c>
      <c r="AS824" s="570"/>
      <c r="AT824" s="391"/>
      <c r="AU824" s="222"/>
      <c r="AV824" s="564"/>
      <c r="AW824" s="60"/>
      <c r="AX824" s="60"/>
      <c r="AY824" s="60"/>
      <c r="AZ824" s="283"/>
      <c r="BA824" s="283"/>
      <c r="BB824" s="283"/>
      <c r="BC824" s="34"/>
      <c r="BD824" s="27"/>
      <c r="BF824" s="35"/>
      <c r="BG824" s="35"/>
      <c r="BH824" s="35"/>
    </row>
    <row r="825" spans="1:60" ht="15" x14ac:dyDescent="0.25">
      <c r="A825" s="570">
        <f t="shared" si="8"/>
        <v>819</v>
      </c>
      <c r="B825" s="571" t="s">
        <v>3120</v>
      </c>
      <c r="C825" s="574" t="s">
        <v>12473</v>
      </c>
      <c r="D825" s="843">
        <v>1663.62</v>
      </c>
      <c r="E825" s="844"/>
      <c r="F825" s="844"/>
      <c r="G825" s="25"/>
      <c r="H825" s="25"/>
      <c r="I825" s="25"/>
      <c r="J825" s="25"/>
      <c r="K825" s="25"/>
      <c r="L825" s="25"/>
      <c r="N825" s="25"/>
      <c r="O825" s="25"/>
      <c r="P825" s="35" t="s">
        <v>2496</v>
      </c>
      <c r="AS825" s="570"/>
      <c r="AT825" s="391"/>
      <c r="AU825" s="222"/>
      <c r="AV825" s="564"/>
      <c r="AW825" s="60"/>
      <c r="AX825" s="60"/>
      <c r="AY825" s="60"/>
      <c r="AZ825" s="283"/>
      <c r="BA825" s="283"/>
      <c r="BB825" s="283"/>
      <c r="BC825" s="34"/>
      <c r="BD825" s="27"/>
      <c r="BF825" s="35"/>
      <c r="BG825" s="35"/>
      <c r="BH825" s="35"/>
    </row>
    <row r="826" spans="1:60" ht="15" x14ac:dyDescent="0.25">
      <c r="A826" s="570">
        <f t="shared" si="8"/>
        <v>820</v>
      </c>
      <c r="B826" s="571" t="s">
        <v>3121</v>
      </c>
      <c r="C826" s="574" t="s">
        <v>12473</v>
      </c>
      <c r="D826" s="843">
        <v>2384.7600000000002</v>
      </c>
      <c r="E826" s="844"/>
      <c r="F826" s="844"/>
      <c r="G826" s="25"/>
      <c r="H826" s="25"/>
      <c r="I826" s="25"/>
      <c r="J826" s="25"/>
      <c r="K826" s="25"/>
      <c r="L826" s="25"/>
      <c r="N826" s="25"/>
      <c r="O826" s="25"/>
      <c r="P826" s="35" t="s">
        <v>2496</v>
      </c>
      <c r="AS826" s="570"/>
      <c r="AT826" s="391"/>
      <c r="AU826" s="222"/>
      <c r="AV826" s="564"/>
      <c r="AW826" s="60"/>
      <c r="AX826" s="60"/>
      <c r="AY826" s="60"/>
      <c r="AZ826" s="283"/>
      <c r="BA826" s="283"/>
      <c r="BB826" s="283"/>
      <c r="BC826" s="34"/>
      <c r="BD826" s="27"/>
      <c r="BF826" s="35"/>
      <c r="BG826" s="35"/>
      <c r="BH826" s="35"/>
    </row>
    <row r="827" spans="1:60" ht="15" x14ac:dyDescent="0.25">
      <c r="A827" s="570">
        <f t="shared" si="8"/>
        <v>821</v>
      </c>
      <c r="B827" s="571" t="s">
        <v>3122</v>
      </c>
      <c r="C827" s="574" t="s">
        <v>12473</v>
      </c>
      <c r="D827" s="843">
        <v>3051.16</v>
      </c>
      <c r="E827" s="844"/>
      <c r="F827" s="844"/>
      <c r="G827" s="25"/>
      <c r="H827" s="25"/>
      <c r="I827" s="25"/>
      <c r="J827" s="25"/>
      <c r="K827" s="25"/>
      <c r="L827" s="25"/>
      <c r="N827" s="25"/>
      <c r="O827" s="25"/>
      <c r="P827" s="35" t="s">
        <v>2496</v>
      </c>
      <c r="AS827" s="570"/>
      <c r="AT827" s="391"/>
      <c r="AU827" s="222"/>
      <c r="AV827" s="564"/>
      <c r="AW827" s="60"/>
      <c r="AX827" s="60"/>
      <c r="AY827" s="60"/>
      <c r="AZ827" s="283"/>
      <c r="BA827" s="283"/>
      <c r="BB827" s="283"/>
      <c r="BC827" s="34"/>
      <c r="BD827" s="27"/>
      <c r="BF827" s="35"/>
      <c r="BG827" s="35"/>
      <c r="BH827" s="35"/>
    </row>
    <row r="828" spans="1:60" ht="15" x14ac:dyDescent="0.25">
      <c r="A828" s="570">
        <f t="shared" si="8"/>
        <v>822</v>
      </c>
      <c r="B828" s="571" t="s">
        <v>3123</v>
      </c>
      <c r="C828" s="574" t="s">
        <v>12473</v>
      </c>
      <c r="D828" s="843">
        <v>546.21</v>
      </c>
      <c r="E828" s="844"/>
      <c r="F828" s="844"/>
      <c r="G828" s="25"/>
      <c r="H828" s="25"/>
      <c r="I828" s="25"/>
      <c r="J828" s="25"/>
      <c r="K828" s="25"/>
      <c r="L828" s="25"/>
      <c r="N828" s="25"/>
      <c r="O828" s="25"/>
      <c r="P828" s="35" t="s">
        <v>2496</v>
      </c>
      <c r="AS828" s="570"/>
      <c r="AT828" s="391"/>
      <c r="AU828" s="222"/>
      <c r="AV828" s="564"/>
      <c r="AW828" s="60"/>
      <c r="AX828" s="60"/>
      <c r="AY828" s="60"/>
      <c r="AZ828" s="283"/>
      <c r="BA828" s="283"/>
      <c r="BB828" s="283"/>
      <c r="BC828" s="34"/>
      <c r="BD828" s="27"/>
      <c r="BF828" s="35"/>
      <c r="BG828" s="35"/>
      <c r="BH828" s="35"/>
    </row>
    <row r="829" spans="1:60" ht="15" x14ac:dyDescent="0.25">
      <c r="A829" s="570">
        <f t="shared" si="8"/>
        <v>823</v>
      </c>
      <c r="B829" s="571" t="s">
        <v>3124</v>
      </c>
      <c r="C829" s="574" t="s">
        <v>12473</v>
      </c>
      <c r="D829" s="843">
        <v>777.40319999999997</v>
      </c>
      <c r="E829" s="844"/>
      <c r="F829" s="844"/>
      <c r="G829" s="25"/>
      <c r="H829" s="25"/>
      <c r="I829" s="25"/>
      <c r="J829" s="25"/>
      <c r="K829" s="25"/>
      <c r="L829" s="25"/>
      <c r="N829" s="25"/>
      <c r="O829" s="25"/>
      <c r="P829" s="35" t="s">
        <v>2496</v>
      </c>
      <c r="AS829" s="570"/>
      <c r="AT829" s="391"/>
      <c r="AU829" s="222"/>
      <c r="AV829" s="564"/>
      <c r="AW829" s="60"/>
      <c r="AX829" s="60"/>
      <c r="AY829" s="60"/>
      <c r="AZ829" s="283"/>
      <c r="BA829" s="283"/>
      <c r="BB829" s="283"/>
      <c r="BC829" s="34"/>
      <c r="BD829" s="27"/>
      <c r="BF829" s="35"/>
      <c r="BG829" s="35"/>
      <c r="BH829" s="35"/>
    </row>
    <row r="830" spans="1:60" ht="15" x14ac:dyDescent="0.25">
      <c r="A830" s="570">
        <f t="shared" si="8"/>
        <v>824</v>
      </c>
      <c r="B830" s="571" t="s">
        <v>3125</v>
      </c>
      <c r="C830" s="574" t="s">
        <v>12473</v>
      </c>
      <c r="D830" s="843">
        <v>900.83</v>
      </c>
      <c r="E830" s="844"/>
      <c r="F830" s="844"/>
      <c r="G830" s="25"/>
      <c r="H830" s="25"/>
      <c r="I830" s="25"/>
      <c r="J830" s="25"/>
      <c r="K830" s="25"/>
      <c r="L830" s="25"/>
      <c r="N830" s="25"/>
      <c r="O830" s="25"/>
      <c r="P830" s="35" t="s">
        <v>2496</v>
      </c>
      <c r="AS830" s="570"/>
      <c r="AT830" s="391"/>
      <c r="AU830" s="222"/>
      <c r="AV830" s="564"/>
      <c r="AW830" s="60"/>
      <c r="AX830" s="60"/>
      <c r="AY830" s="60"/>
      <c r="AZ830" s="283"/>
      <c r="BA830" s="283"/>
      <c r="BB830" s="283"/>
      <c r="BC830" s="34"/>
      <c r="BD830" s="27"/>
      <c r="BF830" s="35"/>
      <c r="BG830" s="35"/>
      <c r="BH830" s="35"/>
    </row>
    <row r="831" spans="1:60" ht="15" x14ac:dyDescent="0.25">
      <c r="A831" s="570">
        <f t="shared" si="8"/>
        <v>825</v>
      </c>
      <c r="B831" s="571" t="s">
        <v>3126</v>
      </c>
      <c r="C831" s="574" t="s">
        <v>12458</v>
      </c>
      <c r="D831" s="843">
        <v>1023.4</v>
      </c>
      <c r="E831" s="844"/>
      <c r="F831" s="844"/>
      <c r="G831" s="25"/>
      <c r="H831" s="25"/>
      <c r="I831" s="25"/>
      <c r="J831" s="25"/>
      <c r="K831" s="25"/>
      <c r="L831" s="25"/>
      <c r="N831" s="25"/>
      <c r="O831" s="25"/>
      <c r="P831" s="35" t="s">
        <v>2496</v>
      </c>
      <c r="AS831" s="570"/>
      <c r="AT831" s="391"/>
      <c r="AU831" s="222"/>
      <c r="AV831" s="564"/>
      <c r="AW831" s="60"/>
      <c r="AX831" s="60"/>
      <c r="AY831" s="60"/>
      <c r="AZ831" s="283"/>
      <c r="BA831" s="283"/>
      <c r="BB831" s="283"/>
      <c r="BC831" s="34"/>
      <c r="BD831" s="27"/>
      <c r="BF831" s="35"/>
      <c r="BG831" s="35"/>
      <c r="BH831" s="35"/>
    </row>
    <row r="832" spans="1:60" ht="15" x14ac:dyDescent="0.25">
      <c r="A832" s="570">
        <f t="shared" si="8"/>
        <v>826</v>
      </c>
      <c r="B832" s="571" t="s">
        <v>3127</v>
      </c>
      <c r="C832" s="574" t="s">
        <v>12473</v>
      </c>
      <c r="D832" s="843">
        <v>1806.42</v>
      </c>
      <c r="E832" s="844"/>
      <c r="F832" s="844"/>
      <c r="G832" s="25"/>
      <c r="H832" s="25"/>
      <c r="I832" s="25"/>
      <c r="J832" s="25"/>
      <c r="K832" s="25"/>
      <c r="L832" s="25"/>
      <c r="N832" s="25"/>
      <c r="O832" s="25"/>
      <c r="P832" s="35" t="s">
        <v>2496</v>
      </c>
      <c r="AS832" s="570"/>
      <c r="AT832" s="391"/>
      <c r="AU832" s="222"/>
      <c r="AV832" s="564"/>
      <c r="AW832" s="60"/>
      <c r="AX832" s="60"/>
      <c r="AY832" s="60"/>
      <c r="AZ832" s="283"/>
      <c r="BA832" s="283"/>
      <c r="BB832" s="283"/>
      <c r="BC832" s="34"/>
      <c r="BD832" s="27"/>
      <c r="BF832" s="35"/>
      <c r="BG832" s="35"/>
      <c r="BH832" s="35"/>
    </row>
    <row r="833" spans="1:60" ht="15" x14ac:dyDescent="0.25">
      <c r="A833" s="570">
        <f t="shared" si="8"/>
        <v>827</v>
      </c>
      <c r="B833" s="571" t="s">
        <v>3128</v>
      </c>
      <c r="C833" s="574" t="s">
        <v>12473</v>
      </c>
      <c r="D833" s="843">
        <v>862.75</v>
      </c>
      <c r="E833" s="844"/>
      <c r="F833" s="844"/>
      <c r="G833" s="25"/>
      <c r="H833" s="25"/>
      <c r="I833" s="25"/>
      <c r="J833" s="25"/>
      <c r="K833" s="25"/>
      <c r="L833" s="25"/>
      <c r="N833" s="25"/>
      <c r="O833" s="25"/>
      <c r="P833" s="35" t="s">
        <v>2496</v>
      </c>
      <c r="AS833" s="570"/>
      <c r="AT833" s="391"/>
      <c r="AU833" s="222"/>
      <c r="AV833" s="564"/>
      <c r="AW833" s="60"/>
      <c r="AX833" s="60"/>
      <c r="AY833" s="60"/>
      <c r="AZ833" s="283"/>
      <c r="BA833" s="283"/>
      <c r="BB833" s="283"/>
      <c r="BC833" s="34"/>
      <c r="BD833" s="27"/>
      <c r="BF833" s="35"/>
      <c r="BG833" s="35"/>
      <c r="BH833" s="35"/>
    </row>
    <row r="834" spans="1:60" ht="15" x14ac:dyDescent="0.25">
      <c r="A834" s="570">
        <f t="shared" si="8"/>
        <v>828</v>
      </c>
      <c r="B834" s="571" t="s">
        <v>3129</v>
      </c>
      <c r="C834" s="574" t="s">
        <v>12473</v>
      </c>
      <c r="D834" s="843">
        <v>1404.2</v>
      </c>
      <c r="E834" s="844"/>
      <c r="F834" s="844"/>
      <c r="G834" s="25"/>
      <c r="H834" s="25"/>
      <c r="I834" s="25"/>
      <c r="J834" s="25"/>
      <c r="K834" s="25"/>
      <c r="L834" s="25"/>
      <c r="N834" s="25"/>
      <c r="O834" s="25"/>
      <c r="P834" s="35" t="s">
        <v>2496</v>
      </c>
      <c r="AS834" s="570"/>
      <c r="AT834" s="391"/>
      <c r="AU834" s="222"/>
      <c r="AV834" s="564"/>
      <c r="AW834" s="60"/>
      <c r="AX834" s="60"/>
      <c r="AY834" s="60"/>
      <c r="AZ834" s="283"/>
      <c r="BA834" s="283"/>
      <c r="BB834" s="283"/>
      <c r="BC834" s="34"/>
      <c r="BD834" s="27"/>
      <c r="BF834" s="35"/>
      <c r="BG834" s="35"/>
      <c r="BH834" s="35"/>
    </row>
    <row r="835" spans="1:60" ht="15" x14ac:dyDescent="0.25">
      <c r="A835" s="570">
        <f t="shared" si="8"/>
        <v>829</v>
      </c>
      <c r="B835" s="571" t="s">
        <v>3130</v>
      </c>
      <c r="C835" s="574" t="s">
        <v>12473</v>
      </c>
      <c r="D835" s="843">
        <v>1832.6</v>
      </c>
      <c r="E835" s="844"/>
      <c r="F835" s="844"/>
      <c r="G835" s="25"/>
      <c r="H835" s="25"/>
      <c r="I835" s="25"/>
      <c r="J835" s="25"/>
      <c r="K835" s="25"/>
      <c r="L835" s="25"/>
      <c r="N835" s="25"/>
      <c r="O835" s="25"/>
      <c r="P835" s="35" t="s">
        <v>2496</v>
      </c>
      <c r="AS835" s="570"/>
      <c r="AT835" s="391"/>
      <c r="AU835" s="222"/>
      <c r="AV835" s="564"/>
      <c r="AW835" s="60"/>
      <c r="AX835" s="60"/>
      <c r="AY835" s="60"/>
      <c r="AZ835" s="283"/>
      <c r="BA835" s="283"/>
      <c r="BB835" s="283"/>
      <c r="BC835" s="34"/>
      <c r="BD835" s="27"/>
      <c r="BF835" s="35"/>
      <c r="BG835" s="35"/>
      <c r="BH835" s="35"/>
    </row>
    <row r="836" spans="1:60" ht="15" x14ac:dyDescent="0.25">
      <c r="A836" s="570">
        <f t="shared" si="8"/>
        <v>830</v>
      </c>
      <c r="B836" s="571" t="s">
        <v>3131</v>
      </c>
      <c r="C836" s="574" t="s">
        <v>12473</v>
      </c>
      <c r="D836" s="843">
        <v>2181.27</v>
      </c>
      <c r="E836" s="844"/>
      <c r="F836" s="844"/>
      <c r="G836" s="25"/>
      <c r="H836" s="25"/>
      <c r="I836" s="25"/>
      <c r="J836" s="25"/>
      <c r="K836" s="25"/>
      <c r="L836" s="25"/>
      <c r="N836" s="25"/>
      <c r="O836" s="25"/>
      <c r="P836" s="35" t="s">
        <v>2496</v>
      </c>
      <c r="AS836" s="570"/>
      <c r="AT836" s="391"/>
      <c r="AU836" s="222"/>
      <c r="AV836" s="564"/>
      <c r="AW836" s="60"/>
      <c r="AX836" s="60"/>
      <c r="AY836" s="60"/>
      <c r="AZ836" s="283"/>
      <c r="BA836" s="283"/>
      <c r="BB836" s="283"/>
      <c r="BC836" s="34"/>
      <c r="BD836" s="27"/>
      <c r="BF836" s="35"/>
      <c r="BG836" s="35"/>
      <c r="BH836" s="35"/>
    </row>
    <row r="837" spans="1:60" ht="15" x14ac:dyDescent="0.25">
      <c r="A837" s="570">
        <f t="shared" si="8"/>
        <v>831</v>
      </c>
      <c r="B837" s="571" t="s">
        <v>3132</v>
      </c>
      <c r="C837" s="574" t="s">
        <v>12473</v>
      </c>
      <c r="D837" s="843">
        <v>2808.4</v>
      </c>
      <c r="E837" s="844"/>
      <c r="F837" s="844"/>
      <c r="G837" s="25"/>
      <c r="H837" s="25"/>
      <c r="I837" s="25"/>
      <c r="J837" s="25"/>
      <c r="K837" s="25"/>
      <c r="L837" s="25"/>
      <c r="N837" s="25"/>
      <c r="O837" s="25"/>
      <c r="P837" s="35" t="s">
        <v>2496</v>
      </c>
      <c r="AS837" s="570"/>
      <c r="AT837" s="391"/>
      <c r="AU837" s="222"/>
      <c r="AV837" s="564"/>
      <c r="AW837" s="60"/>
      <c r="AX837" s="60"/>
      <c r="AY837" s="60"/>
      <c r="AZ837" s="283"/>
      <c r="BA837" s="283"/>
      <c r="BB837" s="283"/>
      <c r="BC837" s="34"/>
      <c r="BD837" s="27"/>
      <c r="BF837" s="35"/>
      <c r="BG837" s="35"/>
      <c r="BH837" s="35"/>
    </row>
    <row r="838" spans="1:60" ht="15" x14ac:dyDescent="0.25">
      <c r="A838" s="570">
        <f t="shared" si="8"/>
        <v>832</v>
      </c>
      <c r="B838" s="571" t="s">
        <v>3133</v>
      </c>
      <c r="C838" s="574" t="s">
        <v>12473</v>
      </c>
      <c r="D838" s="843">
        <v>3152.31</v>
      </c>
      <c r="E838" s="844"/>
      <c r="F838" s="844"/>
      <c r="G838" s="25"/>
      <c r="H838" s="25"/>
      <c r="I838" s="25"/>
      <c r="J838" s="25"/>
      <c r="K838" s="25"/>
      <c r="L838" s="25"/>
      <c r="N838" s="25"/>
      <c r="O838" s="25"/>
      <c r="P838" s="35" t="s">
        <v>2496</v>
      </c>
      <c r="AS838" s="570"/>
      <c r="AT838" s="391"/>
      <c r="AU838" s="222"/>
      <c r="AV838" s="564"/>
      <c r="AW838" s="60"/>
      <c r="AX838" s="60"/>
      <c r="AY838" s="60"/>
      <c r="AZ838" s="283"/>
      <c r="BA838" s="283"/>
      <c r="BB838" s="283"/>
      <c r="BC838" s="34"/>
      <c r="BD838" s="27"/>
      <c r="BF838" s="35"/>
      <c r="BG838" s="35"/>
      <c r="BH838" s="35"/>
    </row>
    <row r="839" spans="1:60" ht="15" x14ac:dyDescent="0.25">
      <c r="A839" s="570">
        <f t="shared" si="8"/>
        <v>833</v>
      </c>
      <c r="B839" s="571" t="s">
        <v>3134</v>
      </c>
      <c r="C839" s="574" t="s">
        <v>12473</v>
      </c>
      <c r="D839" s="843">
        <v>6816.32</v>
      </c>
      <c r="E839" s="844"/>
      <c r="F839" s="844"/>
      <c r="G839" s="25"/>
      <c r="H839" s="25"/>
      <c r="I839" s="25"/>
      <c r="J839" s="25"/>
      <c r="K839" s="25"/>
      <c r="L839" s="25"/>
      <c r="N839" s="25"/>
      <c r="O839" s="25"/>
      <c r="P839" s="35" t="s">
        <v>2496</v>
      </c>
      <c r="AS839" s="570"/>
      <c r="AT839" s="391"/>
      <c r="AU839" s="222"/>
      <c r="AV839" s="564"/>
      <c r="AW839" s="60"/>
      <c r="AX839" s="60"/>
      <c r="AY839" s="60"/>
      <c r="AZ839" s="283"/>
      <c r="BA839" s="283"/>
      <c r="BB839" s="283"/>
      <c r="BC839" s="34"/>
      <c r="BD839" s="27"/>
      <c r="BF839" s="35"/>
      <c r="BG839" s="35"/>
      <c r="BH839" s="35"/>
    </row>
    <row r="840" spans="1:60" ht="15" x14ac:dyDescent="0.25">
      <c r="A840" s="570">
        <f t="shared" si="8"/>
        <v>834</v>
      </c>
      <c r="B840" s="571" t="s">
        <v>3135</v>
      </c>
      <c r="C840" s="574" t="s">
        <v>12458</v>
      </c>
      <c r="D840" s="843">
        <v>6648.53</v>
      </c>
      <c r="E840" s="844"/>
      <c r="F840" s="844"/>
      <c r="G840" s="25"/>
      <c r="H840" s="25"/>
      <c r="I840" s="25"/>
      <c r="J840" s="25"/>
      <c r="K840" s="25"/>
      <c r="L840" s="25"/>
      <c r="N840" s="25"/>
      <c r="O840" s="25"/>
      <c r="P840" s="35" t="s">
        <v>2496</v>
      </c>
      <c r="AS840" s="570"/>
      <c r="AT840" s="391"/>
      <c r="AU840" s="222"/>
      <c r="AV840" s="564"/>
      <c r="AW840" s="60"/>
      <c r="AX840" s="60"/>
      <c r="AY840" s="60"/>
      <c r="AZ840" s="283"/>
      <c r="BA840" s="283"/>
      <c r="BB840" s="283"/>
      <c r="BC840" s="34"/>
      <c r="BD840" s="27"/>
      <c r="BF840" s="35"/>
      <c r="BG840" s="35"/>
      <c r="BH840" s="35"/>
    </row>
    <row r="841" spans="1:60" ht="15" x14ac:dyDescent="0.25">
      <c r="A841" s="570">
        <f t="shared" si="8"/>
        <v>835</v>
      </c>
      <c r="B841" s="571" t="s">
        <v>3136</v>
      </c>
      <c r="C841" s="574" t="s">
        <v>12458</v>
      </c>
      <c r="D841" s="843">
        <v>37851.519999999997</v>
      </c>
      <c r="E841" s="844"/>
      <c r="F841" s="844"/>
      <c r="G841" s="25"/>
      <c r="H841" s="25"/>
      <c r="I841" s="25"/>
      <c r="J841" s="25"/>
      <c r="K841" s="25"/>
      <c r="L841" s="25"/>
      <c r="N841" s="25"/>
      <c r="O841" s="25"/>
      <c r="P841" s="35" t="s">
        <v>2496</v>
      </c>
      <c r="AS841" s="570"/>
      <c r="AT841" s="391"/>
      <c r="AU841" s="222"/>
      <c r="AV841" s="564"/>
      <c r="AW841" s="60"/>
      <c r="AX841" s="60"/>
      <c r="AY841" s="60"/>
      <c r="AZ841" s="283"/>
      <c r="BA841" s="283"/>
      <c r="BB841" s="283"/>
      <c r="BC841" s="34"/>
      <c r="BD841" s="27"/>
      <c r="BF841" s="35"/>
      <c r="BG841" s="35"/>
      <c r="BH841" s="35"/>
    </row>
    <row r="842" spans="1:60" ht="15" x14ac:dyDescent="0.25">
      <c r="A842" s="570">
        <f t="shared" si="8"/>
        <v>836</v>
      </c>
      <c r="B842" s="571" t="s">
        <v>3137</v>
      </c>
      <c r="C842" s="574" t="s">
        <v>12458</v>
      </c>
      <c r="D842" s="843">
        <v>37711.1</v>
      </c>
      <c r="E842" s="844"/>
      <c r="F842" s="844"/>
      <c r="G842" s="25"/>
      <c r="H842" s="25"/>
      <c r="I842" s="25"/>
      <c r="J842" s="25"/>
      <c r="K842" s="25"/>
      <c r="L842" s="25"/>
      <c r="N842" s="25"/>
      <c r="O842" s="25"/>
      <c r="P842" s="35" t="s">
        <v>2496</v>
      </c>
      <c r="AS842" s="570"/>
      <c r="AT842" s="391"/>
      <c r="AU842" s="222"/>
      <c r="AV842" s="564"/>
      <c r="AW842" s="60"/>
      <c r="AX842" s="60"/>
      <c r="AY842" s="60"/>
      <c r="AZ842" s="283"/>
      <c r="BA842" s="283"/>
      <c r="BB842" s="283"/>
      <c r="BC842" s="34"/>
      <c r="BD842" s="27"/>
      <c r="BF842" s="35"/>
      <c r="BG842" s="35"/>
      <c r="BH842" s="35"/>
    </row>
    <row r="843" spans="1:60" ht="15" x14ac:dyDescent="0.25">
      <c r="A843" s="570">
        <f t="shared" si="8"/>
        <v>837</v>
      </c>
      <c r="B843" s="571" t="s">
        <v>3138</v>
      </c>
      <c r="C843" s="574" t="s">
        <v>12458</v>
      </c>
      <c r="D843" s="843">
        <v>41507.199999999997</v>
      </c>
      <c r="E843" s="844"/>
      <c r="F843" s="844"/>
      <c r="G843" s="25"/>
      <c r="H843" s="25"/>
      <c r="I843" s="25"/>
      <c r="J843" s="25"/>
      <c r="K843" s="25"/>
      <c r="L843" s="25"/>
      <c r="N843" s="25"/>
      <c r="O843" s="25"/>
      <c r="P843" s="35" t="s">
        <v>2496</v>
      </c>
      <c r="AS843" s="570"/>
      <c r="AT843" s="391"/>
      <c r="AU843" s="222"/>
      <c r="AV843" s="564"/>
      <c r="AW843" s="60"/>
      <c r="AX843" s="60"/>
      <c r="AY843" s="60"/>
      <c r="AZ843" s="283"/>
      <c r="BA843" s="283"/>
      <c r="BB843" s="283"/>
      <c r="BC843" s="34"/>
      <c r="BD843" s="27"/>
      <c r="BF843" s="35"/>
      <c r="BG843" s="35"/>
      <c r="BH843" s="35"/>
    </row>
    <row r="844" spans="1:60" ht="15" x14ac:dyDescent="0.25">
      <c r="A844" s="570">
        <f t="shared" si="8"/>
        <v>838</v>
      </c>
      <c r="B844" s="571" t="s">
        <v>3139</v>
      </c>
      <c r="C844" s="574" t="s">
        <v>12458</v>
      </c>
      <c r="D844" s="843">
        <v>36890</v>
      </c>
      <c r="E844" s="844"/>
      <c r="F844" s="844"/>
      <c r="G844" s="25"/>
      <c r="H844" s="25"/>
      <c r="I844" s="25"/>
      <c r="J844" s="25"/>
      <c r="K844" s="25"/>
      <c r="L844" s="25"/>
      <c r="N844" s="25"/>
      <c r="O844" s="25"/>
      <c r="P844" s="35" t="s">
        <v>2496</v>
      </c>
      <c r="AS844" s="570"/>
      <c r="AT844" s="391"/>
      <c r="AU844" s="222"/>
      <c r="AV844" s="564"/>
      <c r="AW844" s="60"/>
      <c r="AX844" s="60"/>
      <c r="AY844" s="60"/>
      <c r="AZ844" s="283"/>
      <c r="BA844" s="283"/>
      <c r="BB844" s="283"/>
      <c r="BC844" s="34"/>
      <c r="BD844" s="27"/>
      <c r="BF844" s="35"/>
      <c r="BG844" s="35"/>
      <c r="BH844" s="35"/>
    </row>
    <row r="845" spans="1:60" ht="15" x14ac:dyDescent="0.25">
      <c r="A845" s="570">
        <f t="shared" si="8"/>
        <v>839</v>
      </c>
      <c r="B845" s="571" t="s">
        <v>3140</v>
      </c>
      <c r="C845" s="574" t="s">
        <v>12458</v>
      </c>
      <c r="D845" s="843">
        <v>37851.519999999997</v>
      </c>
      <c r="E845" s="844"/>
      <c r="F845" s="844"/>
      <c r="G845" s="25"/>
      <c r="H845" s="25"/>
      <c r="I845" s="25"/>
      <c r="J845" s="25"/>
      <c r="K845" s="25"/>
      <c r="L845" s="25"/>
      <c r="N845" s="25"/>
      <c r="O845" s="25"/>
      <c r="P845" s="35" t="s">
        <v>2496</v>
      </c>
      <c r="AS845" s="570"/>
      <c r="AT845" s="391"/>
      <c r="AU845" s="222"/>
      <c r="AV845" s="564"/>
      <c r="AW845" s="60"/>
      <c r="AX845" s="60"/>
      <c r="AY845" s="60"/>
      <c r="AZ845" s="283"/>
      <c r="BA845" s="283"/>
      <c r="BB845" s="283"/>
      <c r="BC845" s="34"/>
      <c r="BD845" s="27"/>
      <c r="BF845" s="35"/>
      <c r="BG845" s="35"/>
      <c r="BH845" s="35"/>
    </row>
    <row r="846" spans="1:60" ht="15" x14ac:dyDescent="0.25">
      <c r="A846" s="570">
        <f t="shared" si="8"/>
        <v>840</v>
      </c>
      <c r="B846" s="571" t="s">
        <v>3141</v>
      </c>
      <c r="C846" s="574" t="s">
        <v>12458</v>
      </c>
      <c r="D846" s="843">
        <v>2201.5</v>
      </c>
      <c r="E846" s="844"/>
      <c r="F846" s="844"/>
      <c r="G846" s="25"/>
      <c r="H846" s="25"/>
      <c r="I846" s="25"/>
      <c r="J846" s="25"/>
      <c r="K846" s="25"/>
      <c r="L846" s="25"/>
      <c r="N846" s="25"/>
      <c r="O846" s="25"/>
      <c r="P846" s="35" t="s">
        <v>2496</v>
      </c>
      <c r="AS846" s="570"/>
      <c r="AT846" s="391"/>
      <c r="AU846" s="222"/>
      <c r="AV846" s="564"/>
      <c r="AW846" s="60"/>
      <c r="AX846" s="60"/>
      <c r="AY846" s="60"/>
      <c r="AZ846" s="283"/>
      <c r="BA846" s="283"/>
      <c r="BB846" s="283"/>
      <c r="BC846" s="34"/>
      <c r="BD846" s="27"/>
      <c r="BF846" s="35"/>
      <c r="BG846" s="35"/>
      <c r="BH846" s="35"/>
    </row>
    <row r="847" spans="1:60" ht="15" x14ac:dyDescent="0.25">
      <c r="A847" s="570">
        <f t="shared" si="8"/>
        <v>841</v>
      </c>
      <c r="B847" s="571" t="s">
        <v>3142</v>
      </c>
      <c r="C847" s="574" t="s">
        <v>12458</v>
      </c>
      <c r="D847" s="843">
        <v>2013.48</v>
      </c>
      <c r="E847" s="844"/>
      <c r="F847" s="844"/>
      <c r="G847" s="25"/>
      <c r="H847" s="25"/>
      <c r="I847" s="25"/>
      <c r="J847" s="25"/>
      <c r="K847" s="25"/>
      <c r="L847" s="25"/>
      <c r="N847" s="25"/>
      <c r="O847" s="25"/>
      <c r="P847" s="35" t="s">
        <v>2496</v>
      </c>
      <c r="AS847" s="570"/>
      <c r="AT847" s="391"/>
      <c r="AU847" s="222"/>
      <c r="AV847" s="564"/>
      <c r="AW847" s="60"/>
      <c r="AX847" s="60"/>
      <c r="AY847" s="60"/>
      <c r="AZ847" s="283"/>
      <c r="BA847" s="283"/>
      <c r="BB847" s="283"/>
      <c r="BC847" s="34"/>
      <c r="BD847" s="27"/>
      <c r="BF847" s="35"/>
      <c r="BG847" s="35"/>
      <c r="BH847" s="35"/>
    </row>
    <row r="848" spans="1:60" ht="15" x14ac:dyDescent="0.25">
      <c r="A848" s="570">
        <f t="shared" si="8"/>
        <v>842</v>
      </c>
      <c r="B848" s="571" t="s">
        <v>3143</v>
      </c>
      <c r="C848" s="574" t="s">
        <v>12458</v>
      </c>
      <c r="D848" s="843">
        <v>19131.63</v>
      </c>
      <c r="E848" s="844"/>
      <c r="F848" s="844"/>
      <c r="G848" s="25"/>
      <c r="H848" s="25"/>
      <c r="I848" s="25"/>
      <c r="J848" s="25"/>
      <c r="K848" s="25"/>
      <c r="L848" s="25"/>
      <c r="N848" s="25"/>
      <c r="O848" s="25"/>
      <c r="P848" s="35" t="s">
        <v>2496</v>
      </c>
      <c r="AS848" s="570"/>
      <c r="AT848" s="391"/>
      <c r="AU848" s="222"/>
      <c r="AV848" s="564"/>
      <c r="AW848" s="60"/>
      <c r="AX848" s="60"/>
      <c r="AY848" s="60"/>
      <c r="AZ848" s="283"/>
      <c r="BA848" s="283"/>
      <c r="BB848" s="283"/>
      <c r="BC848" s="34"/>
      <c r="BD848" s="27"/>
      <c r="BF848" s="35"/>
      <c r="BG848" s="35"/>
      <c r="BH848" s="35"/>
    </row>
    <row r="849" spans="1:60" ht="15" x14ac:dyDescent="0.25">
      <c r="A849" s="570">
        <f t="shared" si="8"/>
        <v>843</v>
      </c>
      <c r="B849" s="571" t="s">
        <v>3144</v>
      </c>
      <c r="C849" s="574" t="s">
        <v>12458</v>
      </c>
      <c r="D849" s="843">
        <v>13504.12</v>
      </c>
      <c r="E849" s="844"/>
      <c r="F849" s="844"/>
      <c r="G849" s="25"/>
      <c r="H849" s="25"/>
      <c r="I849" s="25"/>
      <c r="J849" s="25"/>
      <c r="K849" s="25"/>
      <c r="L849" s="25"/>
      <c r="N849" s="25"/>
      <c r="O849" s="25"/>
      <c r="P849" s="35" t="s">
        <v>2496</v>
      </c>
      <c r="AS849" s="570"/>
      <c r="AT849" s="391"/>
      <c r="AU849" s="222"/>
      <c r="AV849" s="564"/>
      <c r="AW849" s="60"/>
      <c r="AX849" s="60"/>
      <c r="AY849" s="60"/>
      <c r="AZ849" s="283"/>
      <c r="BA849" s="283"/>
      <c r="BB849" s="283"/>
      <c r="BC849" s="34"/>
      <c r="BD849" s="27"/>
      <c r="BF849" s="35"/>
      <c r="BG849" s="35"/>
      <c r="BH849" s="35"/>
    </row>
    <row r="850" spans="1:60" ht="15" x14ac:dyDescent="0.25">
      <c r="A850" s="570">
        <f t="shared" si="8"/>
        <v>844</v>
      </c>
      <c r="B850" s="571" t="s">
        <v>3145</v>
      </c>
      <c r="C850" s="574" t="s">
        <v>12458</v>
      </c>
      <c r="D850" s="843">
        <v>23663.15</v>
      </c>
      <c r="E850" s="844"/>
      <c r="F850" s="844"/>
      <c r="G850" s="25"/>
      <c r="H850" s="25"/>
      <c r="I850" s="25"/>
      <c r="J850" s="25"/>
      <c r="K850" s="25"/>
      <c r="L850" s="25"/>
      <c r="N850" s="25"/>
      <c r="O850" s="25"/>
      <c r="P850" s="35" t="s">
        <v>2496</v>
      </c>
      <c r="AS850" s="570"/>
      <c r="AT850" s="391"/>
      <c r="AU850" s="222"/>
      <c r="AV850" s="564"/>
      <c r="AW850" s="60"/>
      <c r="AX850" s="60"/>
      <c r="AY850" s="60"/>
      <c r="AZ850" s="283"/>
      <c r="BA850" s="283"/>
      <c r="BB850" s="283"/>
      <c r="BC850" s="34"/>
      <c r="BD850" s="27"/>
      <c r="BF850" s="35"/>
      <c r="BG850" s="35"/>
      <c r="BH850" s="35"/>
    </row>
    <row r="851" spans="1:60" ht="15" x14ac:dyDescent="0.25">
      <c r="A851" s="570">
        <f t="shared" si="8"/>
        <v>845</v>
      </c>
      <c r="B851" s="571" t="s">
        <v>3146</v>
      </c>
      <c r="C851" s="574" t="s">
        <v>12458</v>
      </c>
      <c r="D851" s="843">
        <v>22771.84</v>
      </c>
      <c r="E851" s="844"/>
      <c r="F851" s="844"/>
      <c r="G851" s="25"/>
      <c r="H851" s="25"/>
      <c r="I851" s="25"/>
      <c r="J851" s="25"/>
      <c r="K851" s="25"/>
      <c r="L851" s="25"/>
      <c r="N851" s="25"/>
      <c r="O851" s="25"/>
      <c r="P851" s="35" t="s">
        <v>2496</v>
      </c>
      <c r="AS851" s="570"/>
      <c r="AT851" s="391"/>
      <c r="AU851" s="222"/>
      <c r="AV851" s="564"/>
      <c r="AW851" s="60"/>
      <c r="AX851" s="60"/>
      <c r="AY851" s="60"/>
      <c r="AZ851" s="283"/>
      <c r="BA851" s="283"/>
      <c r="BB851" s="283"/>
      <c r="BC851" s="34"/>
      <c r="BD851" s="27"/>
      <c r="BF851" s="35"/>
      <c r="BG851" s="35"/>
      <c r="BH851" s="35"/>
    </row>
    <row r="852" spans="1:60" ht="15" x14ac:dyDescent="0.25">
      <c r="A852" s="570">
        <f t="shared" si="8"/>
        <v>846</v>
      </c>
      <c r="B852" s="571" t="s">
        <v>3147</v>
      </c>
      <c r="C852" s="574" t="s">
        <v>12458</v>
      </c>
      <c r="D852" s="843">
        <v>10783.78</v>
      </c>
      <c r="E852" s="844"/>
      <c r="F852" s="844"/>
      <c r="G852" s="25"/>
      <c r="H852" s="25"/>
      <c r="I852" s="25"/>
      <c r="J852" s="25"/>
      <c r="K852" s="25"/>
      <c r="L852" s="25"/>
      <c r="N852" s="25"/>
      <c r="O852" s="25"/>
      <c r="P852" s="35" t="s">
        <v>2496</v>
      </c>
      <c r="AS852" s="570"/>
      <c r="AT852" s="391"/>
      <c r="AU852" s="222"/>
      <c r="AV852" s="564"/>
      <c r="AW852" s="60"/>
      <c r="AX852" s="60"/>
      <c r="AY852" s="60"/>
      <c r="AZ852" s="283"/>
      <c r="BA852" s="283"/>
      <c r="BB852" s="283"/>
      <c r="BC852" s="34"/>
      <c r="BD852" s="27"/>
      <c r="BF852" s="35"/>
      <c r="BG852" s="35"/>
      <c r="BH852" s="35"/>
    </row>
    <row r="853" spans="1:60" ht="15" x14ac:dyDescent="0.25">
      <c r="A853" s="570">
        <f t="shared" si="8"/>
        <v>847</v>
      </c>
      <c r="B853" s="571" t="s">
        <v>3148</v>
      </c>
      <c r="C853" s="574" t="s">
        <v>12458</v>
      </c>
      <c r="D853" s="843">
        <v>6216.56</v>
      </c>
      <c r="E853" s="844"/>
      <c r="F853" s="844"/>
      <c r="G853" s="25"/>
      <c r="H853" s="25"/>
      <c r="I853" s="25"/>
      <c r="J853" s="25"/>
      <c r="K853" s="25"/>
      <c r="L853" s="25"/>
      <c r="N853" s="25"/>
      <c r="O853" s="25"/>
      <c r="P853" s="35" t="s">
        <v>2496</v>
      </c>
      <c r="AS853" s="570"/>
      <c r="AT853" s="391"/>
      <c r="AU853" s="222"/>
      <c r="AV853" s="564"/>
      <c r="AW853" s="60"/>
      <c r="AX853" s="60"/>
      <c r="AY853" s="60"/>
      <c r="AZ853" s="283"/>
      <c r="BA853" s="283"/>
      <c r="BB853" s="283"/>
      <c r="BC853" s="34"/>
      <c r="BD853" s="27"/>
      <c r="BF853" s="35"/>
      <c r="BG853" s="35"/>
      <c r="BH853" s="35"/>
    </row>
    <row r="854" spans="1:60" ht="15" x14ac:dyDescent="0.25">
      <c r="A854" s="570">
        <f t="shared" si="8"/>
        <v>848</v>
      </c>
      <c r="B854" s="571" t="s">
        <v>3149</v>
      </c>
      <c r="C854" s="574" t="s">
        <v>12458</v>
      </c>
      <c r="D854" s="843">
        <v>3159.45</v>
      </c>
      <c r="E854" s="844"/>
      <c r="F854" s="844"/>
      <c r="G854" s="25"/>
      <c r="H854" s="25"/>
      <c r="I854" s="25"/>
      <c r="J854" s="25"/>
      <c r="K854" s="25"/>
      <c r="L854" s="25"/>
      <c r="N854" s="25"/>
      <c r="O854" s="25"/>
      <c r="P854" s="35" t="s">
        <v>2496</v>
      </c>
      <c r="AS854" s="570"/>
      <c r="AT854" s="391"/>
      <c r="AU854" s="222"/>
      <c r="AV854" s="564"/>
      <c r="AW854" s="60"/>
      <c r="AX854" s="60"/>
      <c r="AY854" s="60"/>
      <c r="AZ854" s="283"/>
      <c r="BA854" s="283"/>
      <c r="BB854" s="283"/>
      <c r="BC854" s="34"/>
      <c r="BD854" s="27"/>
      <c r="BF854" s="35"/>
      <c r="BG854" s="35"/>
      <c r="BH854" s="35"/>
    </row>
    <row r="855" spans="1:60" ht="15" x14ac:dyDescent="0.25">
      <c r="A855" s="570">
        <f t="shared" si="8"/>
        <v>849</v>
      </c>
      <c r="B855" s="571" t="s">
        <v>3150</v>
      </c>
      <c r="C855" s="574" t="s">
        <v>12458</v>
      </c>
      <c r="D855" s="843">
        <v>1732.64</v>
      </c>
      <c r="E855" s="844"/>
      <c r="F855" s="844"/>
      <c r="G855" s="25"/>
      <c r="H855" s="25"/>
      <c r="I855" s="25"/>
      <c r="J855" s="25"/>
      <c r="K855" s="25"/>
      <c r="L855" s="25"/>
      <c r="N855" s="25"/>
      <c r="O855" s="25"/>
      <c r="P855" s="35" t="s">
        <v>2496</v>
      </c>
      <c r="AS855" s="570"/>
      <c r="AT855" s="391"/>
      <c r="AU855" s="222"/>
      <c r="AV855" s="564"/>
      <c r="AW855" s="60"/>
      <c r="AX855" s="60"/>
      <c r="AY855" s="60"/>
      <c r="AZ855" s="283"/>
      <c r="BA855" s="283"/>
      <c r="BB855" s="283"/>
      <c r="BC855" s="34"/>
      <c r="BD855" s="27"/>
      <c r="BF855" s="35"/>
      <c r="BG855" s="35"/>
      <c r="BH855" s="35"/>
    </row>
    <row r="856" spans="1:60" ht="15" x14ac:dyDescent="0.25">
      <c r="A856" s="570">
        <f t="shared" si="8"/>
        <v>850</v>
      </c>
      <c r="B856" s="571" t="s">
        <v>3151</v>
      </c>
      <c r="C856" s="574" t="s">
        <v>12458</v>
      </c>
      <c r="D856" s="843">
        <v>10297.07</v>
      </c>
      <c r="E856" s="844"/>
      <c r="F856" s="844"/>
      <c r="G856" s="25"/>
      <c r="H856" s="25"/>
      <c r="I856" s="25"/>
      <c r="J856" s="25"/>
      <c r="K856" s="25"/>
      <c r="L856" s="25"/>
      <c r="N856" s="25"/>
      <c r="O856" s="25"/>
      <c r="P856" s="35" t="s">
        <v>2496</v>
      </c>
      <c r="AS856" s="570"/>
      <c r="AT856" s="391"/>
      <c r="AU856" s="222"/>
      <c r="AV856" s="564"/>
      <c r="AW856" s="60"/>
      <c r="AX856" s="60"/>
      <c r="AY856" s="60"/>
      <c r="AZ856" s="283"/>
      <c r="BA856" s="283"/>
      <c r="BB856" s="283"/>
      <c r="BC856" s="34"/>
      <c r="BD856" s="27"/>
      <c r="BF856" s="35"/>
      <c r="BG856" s="35"/>
      <c r="BH856" s="35"/>
    </row>
    <row r="857" spans="1:60" ht="15" x14ac:dyDescent="0.25">
      <c r="A857" s="570">
        <f t="shared" si="8"/>
        <v>851</v>
      </c>
      <c r="B857" s="571" t="s">
        <v>3152</v>
      </c>
      <c r="C857" s="574" t="s">
        <v>12458</v>
      </c>
      <c r="D857" s="843">
        <v>12737.76</v>
      </c>
      <c r="E857" s="844"/>
      <c r="F857" s="844"/>
      <c r="G857" s="25"/>
      <c r="H857" s="25"/>
      <c r="I857" s="25"/>
      <c r="J857" s="25"/>
      <c r="K857" s="25"/>
      <c r="L857" s="25"/>
      <c r="N857" s="25"/>
      <c r="O857" s="25"/>
      <c r="P857" s="35" t="s">
        <v>2496</v>
      </c>
      <c r="AS857" s="570"/>
      <c r="AT857" s="391"/>
      <c r="AU857" s="222"/>
      <c r="AV857" s="564"/>
      <c r="AW857" s="60"/>
      <c r="AX857" s="60"/>
      <c r="AY857" s="60"/>
      <c r="AZ857" s="283"/>
      <c r="BA857" s="283"/>
      <c r="BB857" s="283"/>
      <c r="BC857" s="34"/>
      <c r="BD857" s="27"/>
      <c r="BF857" s="35"/>
      <c r="BG857" s="35"/>
      <c r="BH857" s="35"/>
    </row>
    <row r="858" spans="1:60" ht="15" x14ac:dyDescent="0.25">
      <c r="A858" s="570">
        <f t="shared" si="8"/>
        <v>852</v>
      </c>
      <c r="B858" s="571" t="s">
        <v>3153</v>
      </c>
      <c r="C858" s="574" t="s">
        <v>12458</v>
      </c>
      <c r="D858" s="843">
        <v>28738.5</v>
      </c>
      <c r="E858" s="844"/>
      <c r="F858" s="844"/>
      <c r="G858" s="25"/>
      <c r="H858" s="25"/>
      <c r="I858" s="25"/>
      <c r="J858" s="25"/>
      <c r="K858" s="25"/>
      <c r="L858" s="25"/>
      <c r="N858" s="25"/>
      <c r="O858" s="25"/>
      <c r="P858" s="35" t="s">
        <v>2496</v>
      </c>
      <c r="AS858" s="570"/>
      <c r="AT858" s="391"/>
      <c r="AU858" s="222"/>
      <c r="AV858" s="564"/>
      <c r="AW858" s="60"/>
      <c r="AX858" s="60"/>
      <c r="AY858" s="60"/>
      <c r="AZ858" s="283"/>
      <c r="BA858" s="283"/>
      <c r="BB858" s="283"/>
      <c r="BC858" s="34"/>
      <c r="BD858" s="27"/>
      <c r="BF858" s="35"/>
      <c r="BG858" s="35"/>
      <c r="BH858" s="35"/>
    </row>
    <row r="859" spans="1:60" ht="15" x14ac:dyDescent="0.25">
      <c r="A859" s="570">
        <f t="shared" si="8"/>
        <v>853</v>
      </c>
      <c r="B859" s="571" t="s">
        <v>3154</v>
      </c>
      <c r="C859" s="574" t="s">
        <v>12458</v>
      </c>
      <c r="D859" s="843">
        <v>103411</v>
      </c>
      <c r="E859" s="844"/>
      <c r="F859" s="844"/>
      <c r="G859" s="25"/>
      <c r="H859" s="25"/>
      <c r="I859" s="25"/>
      <c r="J859" s="25"/>
      <c r="K859" s="25"/>
      <c r="L859" s="25"/>
      <c r="N859" s="25"/>
      <c r="O859" s="25"/>
      <c r="P859" s="35" t="s">
        <v>2496</v>
      </c>
      <c r="AS859" s="570"/>
      <c r="AT859" s="391"/>
      <c r="AU859" s="222"/>
      <c r="AV859" s="564"/>
      <c r="AW859" s="60"/>
      <c r="AX859" s="60"/>
      <c r="AY859" s="60"/>
      <c r="AZ859" s="283"/>
      <c r="BA859" s="283"/>
      <c r="BB859" s="283"/>
      <c r="BC859" s="34"/>
      <c r="BD859" s="27"/>
      <c r="BF859" s="35"/>
      <c r="BG859" s="35"/>
      <c r="BH859" s="35"/>
    </row>
    <row r="860" spans="1:60" ht="15" x14ac:dyDescent="0.25">
      <c r="A860" s="570">
        <f t="shared" si="8"/>
        <v>854</v>
      </c>
      <c r="B860" s="571" t="s">
        <v>3155</v>
      </c>
      <c r="C860" s="574" t="s">
        <v>12477</v>
      </c>
      <c r="D860" s="843">
        <v>2715.58</v>
      </c>
      <c r="E860" s="844"/>
      <c r="F860" s="844"/>
      <c r="G860" s="25"/>
      <c r="H860" s="25"/>
      <c r="I860" s="25"/>
      <c r="J860" s="25"/>
      <c r="K860" s="25"/>
      <c r="L860" s="25"/>
      <c r="N860" s="25"/>
      <c r="O860" s="25"/>
      <c r="P860" s="35" t="s">
        <v>2496</v>
      </c>
      <c r="AS860" s="570"/>
      <c r="AT860" s="391"/>
      <c r="AU860" s="222"/>
      <c r="AV860" s="564"/>
      <c r="AW860" s="60"/>
      <c r="AX860" s="60"/>
      <c r="AY860" s="60"/>
      <c r="AZ860" s="283"/>
      <c r="BA860" s="283"/>
      <c r="BB860" s="283"/>
      <c r="BC860" s="34"/>
      <c r="BD860" s="27"/>
      <c r="BF860" s="35"/>
      <c r="BG860" s="35"/>
      <c r="BH860" s="35"/>
    </row>
    <row r="861" spans="1:60" ht="15" x14ac:dyDescent="0.25">
      <c r="A861" s="570">
        <f t="shared" si="8"/>
        <v>855</v>
      </c>
      <c r="B861" s="571" t="s">
        <v>3156</v>
      </c>
      <c r="C861" s="574" t="s">
        <v>12458</v>
      </c>
      <c r="D861" s="843">
        <v>733.04</v>
      </c>
      <c r="E861" s="844"/>
      <c r="F861" s="844"/>
      <c r="G861" s="25"/>
      <c r="H861" s="25"/>
      <c r="I861" s="25"/>
      <c r="J861" s="25"/>
      <c r="K861" s="25"/>
      <c r="L861" s="25"/>
      <c r="N861" s="25"/>
      <c r="O861" s="25"/>
      <c r="P861" s="35" t="s">
        <v>2496</v>
      </c>
      <c r="AS861" s="570"/>
      <c r="AT861" s="391"/>
      <c r="AU861" s="222"/>
      <c r="AV861" s="564"/>
      <c r="AW861" s="60"/>
      <c r="AX861" s="60"/>
      <c r="AY861" s="60"/>
      <c r="AZ861" s="283"/>
      <c r="BA861" s="283"/>
      <c r="BB861" s="283"/>
      <c r="BC861" s="34"/>
      <c r="BD861" s="27"/>
      <c r="BF861" s="35"/>
      <c r="BG861" s="35"/>
      <c r="BH861" s="35"/>
    </row>
    <row r="862" spans="1:60" ht="15" x14ac:dyDescent="0.25">
      <c r="A862" s="570">
        <f t="shared" si="8"/>
        <v>856</v>
      </c>
      <c r="B862" s="571" t="s">
        <v>3157</v>
      </c>
      <c r="C862" s="574" t="s">
        <v>12458</v>
      </c>
      <c r="D862" s="843">
        <v>593.80999999999995</v>
      </c>
      <c r="E862" s="844"/>
      <c r="F862" s="844"/>
      <c r="G862" s="25"/>
      <c r="H862" s="25"/>
      <c r="I862" s="25"/>
      <c r="J862" s="25"/>
      <c r="K862" s="25"/>
      <c r="L862" s="25"/>
      <c r="N862" s="25"/>
      <c r="O862" s="25"/>
      <c r="P862" s="35" t="s">
        <v>2496</v>
      </c>
      <c r="AS862" s="570"/>
      <c r="AT862" s="391"/>
      <c r="AU862" s="222"/>
      <c r="AV862" s="564"/>
      <c r="AW862" s="60"/>
      <c r="AX862" s="60"/>
      <c r="AY862" s="60"/>
      <c r="AZ862" s="283"/>
      <c r="BA862" s="283"/>
      <c r="BB862" s="283"/>
      <c r="BC862" s="34"/>
      <c r="BD862" s="27"/>
      <c r="BF862" s="35"/>
      <c r="BG862" s="35"/>
      <c r="BH862" s="35"/>
    </row>
    <row r="863" spans="1:60" ht="15" x14ac:dyDescent="0.25">
      <c r="A863" s="570">
        <f t="shared" si="8"/>
        <v>857</v>
      </c>
      <c r="B863" s="571" t="s">
        <v>3158</v>
      </c>
      <c r="C863" s="574" t="s">
        <v>12458</v>
      </c>
      <c r="D863" s="843">
        <v>760.41</v>
      </c>
      <c r="E863" s="844"/>
      <c r="F863" s="844"/>
      <c r="G863" s="25"/>
      <c r="H863" s="25"/>
      <c r="I863" s="25"/>
      <c r="J863" s="25"/>
      <c r="K863" s="25"/>
      <c r="L863" s="25"/>
      <c r="N863" s="25"/>
      <c r="O863" s="25"/>
      <c r="P863" s="35" t="s">
        <v>2496</v>
      </c>
      <c r="AS863" s="570"/>
      <c r="AT863" s="391"/>
      <c r="AU863" s="222"/>
      <c r="AV863" s="564"/>
      <c r="AW863" s="60"/>
      <c r="AX863" s="60"/>
      <c r="AY863" s="60"/>
      <c r="AZ863" s="283"/>
      <c r="BA863" s="283"/>
      <c r="BB863" s="283"/>
      <c r="BC863" s="34"/>
      <c r="BD863" s="27"/>
      <c r="BF863" s="35"/>
      <c r="BG863" s="35"/>
      <c r="BH863" s="35"/>
    </row>
    <row r="864" spans="1:60" ht="15" x14ac:dyDescent="0.25">
      <c r="A864" s="570">
        <f t="shared" si="8"/>
        <v>858</v>
      </c>
      <c r="B864" s="571" t="s">
        <v>3159</v>
      </c>
      <c r="C864" s="574" t="s">
        <v>12458</v>
      </c>
      <c r="D864" s="843">
        <v>1199.52</v>
      </c>
      <c r="E864" s="844"/>
      <c r="F864" s="844"/>
      <c r="G864" s="25"/>
      <c r="H864" s="25"/>
      <c r="I864" s="25"/>
      <c r="J864" s="25"/>
      <c r="K864" s="25"/>
      <c r="L864" s="25"/>
      <c r="N864" s="25"/>
      <c r="O864" s="25"/>
      <c r="P864" s="35" t="s">
        <v>2496</v>
      </c>
      <c r="AS864" s="570"/>
      <c r="AT864" s="391"/>
      <c r="AU864" s="222"/>
      <c r="AV864" s="564"/>
      <c r="AW864" s="60"/>
      <c r="AX864" s="60"/>
      <c r="AY864" s="60"/>
      <c r="AZ864" s="283"/>
      <c r="BA864" s="283"/>
      <c r="BB864" s="283"/>
      <c r="BC864" s="34"/>
      <c r="BD864" s="27"/>
      <c r="BF864" s="35"/>
      <c r="BG864" s="35"/>
      <c r="BH864" s="35"/>
    </row>
    <row r="865" spans="1:60" ht="15" x14ac:dyDescent="0.25">
      <c r="A865" s="570">
        <f t="shared" si="8"/>
        <v>859</v>
      </c>
      <c r="B865" s="571" t="s">
        <v>3160</v>
      </c>
      <c r="C865" s="574" t="s">
        <v>12458</v>
      </c>
      <c r="D865" s="843">
        <v>759.22</v>
      </c>
      <c r="E865" s="844"/>
      <c r="F865" s="844"/>
      <c r="G865" s="25"/>
      <c r="H865" s="25"/>
      <c r="I865" s="25"/>
      <c r="J865" s="25"/>
      <c r="K865" s="25"/>
      <c r="L865" s="25"/>
      <c r="N865" s="25"/>
      <c r="O865" s="25"/>
      <c r="P865" s="35" t="s">
        <v>2496</v>
      </c>
      <c r="AS865" s="570"/>
      <c r="AT865" s="391"/>
      <c r="AU865" s="222"/>
      <c r="AV865" s="564"/>
      <c r="AW865" s="60"/>
      <c r="AX865" s="60"/>
      <c r="AY865" s="60"/>
      <c r="AZ865" s="283"/>
      <c r="BA865" s="283"/>
      <c r="BB865" s="283"/>
      <c r="BC865" s="34"/>
      <c r="BD865" s="27"/>
      <c r="BF865" s="35"/>
      <c r="BG865" s="35"/>
      <c r="BH865" s="35"/>
    </row>
    <row r="866" spans="1:60" ht="15" x14ac:dyDescent="0.25">
      <c r="A866" s="570">
        <f t="shared" si="8"/>
        <v>860</v>
      </c>
      <c r="B866" s="571" t="s">
        <v>3161</v>
      </c>
      <c r="C866" s="574" t="s">
        <v>12458</v>
      </c>
      <c r="D866" s="843">
        <v>3500</v>
      </c>
      <c r="E866" s="844"/>
      <c r="F866" s="844"/>
      <c r="G866" s="25"/>
      <c r="H866" s="25"/>
      <c r="I866" s="25"/>
      <c r="J866" s="25"/>
      <c r="K866" s="25"/>
      <c r="L866" s="25"/>
      <c r="N866" s="25"/>
      <c r="O866" s="25"/>
      <c r="P866" s="35" t="s">
        <v>2496</v>
      </c>
      <c r="AS866" s="570"/>
      <c r="AT866" s="391"/>
      <c r="AU866" s="222"/>
      <c r="AV866" s="564"/>
      <c r="AW866" s="60"/>
      <c r="AX866" s="60"/>
      <c r="AY866" s="60"/>
      <c r="AZ866" s="283"/>
      <c r="BA866" s="283"/>
      <c r="BB866" s="283"/>
      <c r="BC866" s="34"/>
      <c r="BD866" s="27"/>
      <c r="BF866" s="35"/>
      <c r="BG866" s="35"/>
      <c r="BH866" s="35"/>
    </row>
    <row r="867" spans="1:60" ht="15" x14ac:dyDescent="0.25">
      <c r="A867" s="570">
        <f t="shared" si="8"/>
        <v>861</v>
      </c>
      <c r="B867" s="571" t="s">
        <v>3162</v>
      </c>
      <c r="C867" s="574" t="s">
        <v>12458</v>
      </c>
      <c r="D867" s="843">
        <v>4200</v>
      </c>
      <c r="E867" s="844"/>
      <c r="F867" s="844"/>
      <c r="G867" s="25"/>
      <c r="H867" s="25"/>
      <c r="I867" s="25"/>
      <c r="J867" s="25"/>
      <c r="K867" s="25"/>
      <c r="L867" s="25"/>
      <c r="N867" s="25"/>
      <c r="O867" s="25"/>
      <c r="P867" s="35" t="s">
        <v>2496</v>
      </c>
      <c r="AS867" s="570"/>
      <c r="AT867" s="391"/>
      <c r="AU867" s="222"/>
      <c r="AV867" s="564"/>
      <c r="AW867" s="60"/>
      <c r="AX867" s="60"/>
      <c r="AY867" s="60"/>
      <c r="AZ867" s="283"/>
      <c r="BA867" s="283"/>
      <c r="BB867" s="283"/>
      <c r="BC867" s="34"/>
      <c r="BD867" s="27"/>
      <c r="BF867" s="35"/>
      <c r="BG867" s="35"/>
      <c r="BH867" s="35"/>
    </row>
    <row r="868" spans="1:60" ht="15" x14ac:dyDescent="0.25">
      <c r="A868" s="570">
        <f t="shared" si="8"/>
        <v>862</v>
      </c>
      <c r="B868" s="571" t="s">
        <v>3163</v>
      </c>
      <c r="C868" s="574" t="s">
        <v>12458</v>
      </c>
      <c r="D868" s="843">
        <v>980</v>
      </c>
      <c r="E868" s="844"/>
      <c r="F868" s="844"/>
      <c r="G868" s="25"/>
      <c r="H868" s="25"/>
      <c r="I868" s="25"/>
      <c r="J868" s="25"/>
      <c r="K868" s="25"/>
      <c r="L868" s="25"/>
      <c r="N868" s="25"/>
      <c r="O868" s="25"/>
      <c r="P868" s="35" t="s">
        <v>2496</v>
      </c>
      <c r="AS868" s="570"/>
      <c r="AT868" s="391"/>
      <c r="AU868" s="222"/>
      <c r="AV868" s="564"/>
      <c r="AW868" s="60"/>
      <c r="AX868" s="60"/>
      <c r="AY868" s="60"/>
      <c r="AZ868" s="283"/>
      <c r="BA868" s="283"/>
      <c r="BB868" s="283"/>
      <c r="BC868" s="34"/>
      <c r="BD868" s="27"/>
      <c r="BF868" s="35"/>
      <c r="BG868" s="35"/>
      <c r="BH868" s="35"/>
    </row>
    <row r="869" spans="1:60" ht="15" x14ac:dyDescent="0.25">
      <c r="A869" s="570">
        <f t="shared" si="8"/>
        <v>863</v>
      </c>
      <c r="B869" s="571" t="s">
        <v>3164</v>
      </c>
      <c r="C869" s="574" t="s">
        <v>12458</v>
      </c>
      <c r="D869" s="843">
        <v>2462</v>
      </c>
      <c r="E869" s="844"/>
      <c r="F869" s="844"/>
      <c r="G869" s="25"/>
      <c r="H869" s="25"/>
      <c r="I869" s="25"/>
      <c r="J869" s="25"/>
      <c r="K869" s="25"/>
      <c r="L869" s="25"/>
      <c r="N869" s="25"/>
      <c r="O869" s="25"/>
      <c r="P869" s="35" t="s">
        <v>2496</v>
      </c>
      <c r="AS869" s="570"/>
      <c r="AT869" s="391"/>
      <c r="AU869" s="222"/>
      <c r="AV869" s="564"/>
      <c r="AW869" s="60"/>
      <c r="AX869" s="60"/>
      <c r="AY869" s="60"/>
      <c r="AZ869" s="283"/>
      <c r="BA869" s="283"/>
      <c r="BB869" s="283"/>
      <c r="BC869" s="34"/>
      <c r="BD869" s="27"/>
      <c r="BF869" s="35"/>
      <c r="BG869" s="35"/>
      <c r="BH869" s="35"/>
    </row>
    <row r="870" spans="1:60" ht="15" x14ac:dyDescent="0.25">
      <c r="A870" s="570">
        <f t="shared" si="8"/>
        <v>864</v>
      </c>
      <c r="B870" s="571" t="s">
        <v>3165</v>
      </c>
      <c r="C870" s="574" t="s">
        <v>12458</v>
      </c>
      <c r="D870" s="843">
        <v>1166.2</v>
      </c>
      <c r="E870" s="844"/>
      <c r="F870" s="844"/>
      <c r="G870" s="25"/>
      <c r="H870" s="25"/>
      <c r="I870" s="25"/>
      <c r="J870" s="25"/>
      <c r="K870" s="25"/>
      <c r="L870" s="25"/>
      <c r="N870" s="25"/>
      <c r="O870" s="25"/>
      <c r="P870" s="35" t="s">
        <v>2496</v>
      </c>
      <c r="AS870" s="570"/>
      <c r="AT870" s="391"/>
      <c r="AU870" s="222"/>
      <c r="AV870" s="564"/>
      <c r="AW870" s="60"/>
      <c r="AX870" s="60"/>
      <c r="AY870" s="60"/>
      <c r="AZ870" s="283"/>
      <c r="BA870" s="283"/>
      <c r="BB870" s="283"/>
      <c r="BC870" s="34"/>
      <c r="BD870" s="27"/>
      <c r="BF870" s="35"/>
      <c r="BG870" s="35"/>
      <c r="BH870" s="35"/>
    </row>
    <row r="871" spans="1:60" ht="15" x14ac:dyDescent="0.25">
      <c r="A871" s="570">
        <f t="shared" si="8"/>
        <v>865</v>
      </c>
      <c r="B871" s="571" t="s">
        <v>3166</v>
      </c>
      <c r="C871" s="574" t="s">
        <v>12458</v>
      </c>
      <c r="D871" s="843">
        <v>1900</v>
      </c>
      <c r="E871" s="844"/>
      <c r="F871" s="844"/>
      <c r="G871" s="25"/>
      <c r="H871" s="25"/>
      <c r="I871" s="25"/>
      <c r="J871" s="25"/>
      <c r="K871" s="25"/>
      <c r="L871" s="25"/>
      <c r="N871" s="25"/>
      <c r="O871" s="25"/>
      <c r="P871" s="35" t="s">
        <v>2496</v>
      </c>
      <c r="AS871" s="570"/>
      <c r="AT871" s="391"/>
      <c r="AU871" s="222"/>
      <c r="AV871" s="564"/>
      <c r="AW871" s="60"/>
      <c r="AX871" s="60"/>
      <c r="AY871" s="60"/>
      <c r="AZ871" s="283"/>
      <c r="BA871" s="283"/>
      <c r="BB871" s="283"/>
      <c r="BC871" s="34"/>
      <c r="BD871" s="27"/>
      <c r="BF871" s="35"/>
      <c r="BG871" s="35"/>
      <c r="BH871" s="35"/>
    </row>
    <row r="872" spans="1:60" ht="15" x14ac:dyDescent="0.25">
      <c r="A872" s="570">
        <f t="shared" si="8"/>
        <v>866</v>
      </c>
      <c r="B872" s="571" t="s">
        <v>3167</v>
      </c>
      <c r="C872" s="574" t="s">
        <v>12458</v>
      </c>
      <c r="D872" s="843">
        <v>2230</v>
      </c>
      <c r="E872" s="844"/>
      <c r="F872" s="844"/>
      <c r="G872" s="25"/>
      <c r="H872" s="25"/>
      <c r="I872" s="25"/>
      <c r="J872" s="25"/>
      <c r="K872" s="25"/>
      <c r="L872" s="25"/>
      <c r="N872" s="25"/>
      <c r="O872" s="25"/>
      <c r="P872" s="35" t="s">
        <v>2496</v>
      </c>
      <c r="AS872" s="570"/>
      <c r="AT872" s="391"/>
      <c r="AU872" s="222"/>
      <c r="AV872" s="564"/>
      <c r="AW872" s="60"/>
      <c r="AX872" s="60"/>
      <c r="AY872" s="60"/>
      <c r="AZ872" s="283"/>
      <c r="BA872" s="283"/>
      <c r="BB872" s="283"/>
      <c r="BC872" s="34"/>
      <c r="BD872" s="27"/>
      <c r="BF872" s="35"/>
      <c r="BG872" s="35"/>
      <c r="BH872" s="35"/>
    </row>
    <row r="873" spans="1:60" ht="15" x14ac:dyDescent="0.25">
      <c r="A873" s="570">
        <f t="shared" si="8"/>
        <v>867</v>
      </c>
      <c r="B873" s="571" t="s">
        <v>3168</v>
      </c>
      <c r="C873" s="574" t="s">
        <v>12458</v>
      </c>
      <c r="D873" s="843">
        <v>2800</v>
      </c>
      <c r="E873" s="844"/>
      <c r="F873" s="844"/>
      <c r="G873" s="25"/>
      <c r="H873" s="25"/>
      <c r="I873" s="25"/>
      <c r="J873" s="25"/>
      <c r="K873" s="25"/>
      <c r="L873" s="25"/>
      <c r="N873" s="25"/>
      <c r="O873" s="25"/>
      <c r="P873" s="35" t="s">
        <v>2496</v>
      </c>
      <c r="AS873" s="570"/>
      <c r="AT873" s="391"/>
      <c r="AU873" s="222"/>
      <c r="AV873" s="564"/>
      <c r="AW873" s="60"/>
      <c r="AX873" s="60"/>
      <c r="AY873" s="60"/>
      <c r="AZ873" s="283"/>
      <c r="BA873" s="283"/>
      <c r="BB873" s="283"/>
      <c r="BC873" s="34"/>
      <c r="BD873" s="27"/>
      <c r="BF873" s="35"/>
      <c r="BG873" s="35"/>
      <c r="BH873" s="35"/>
    </row>
    <row r="874" spans="1:60" ht="15" x14ac:dyDescent="0.25">
      <c r="A874" s="570">
        <f t="shared" si="8"/>
        <v>868</v>
      </c>
      <c r="B874" s="571" t="s">
        <v>3169</v>
      </c>
      <c r="C874" s="574" t="s">
        <v>12458</v>
      </c>
      <c r="D874" s="843">
        <v>2550</v>
      </c>
      <c r="E874" s="844"/>
      <c r="F874" s="844"/>
      <c r="G874" s="25"/>
      <c r="H874" s="25"/>
      <c r="I874" s="25"/>
      <c r="J874" s="25"/>
      <c r="K874" s="25"/>
      <c r="L874" s="25"/>
      <c r="N874" s="25"/>
      <c r="O874" s="25"/>
      <c r="P874" s="35" t="s">
        <v>2496</v>
      </c>
      <c r="AS874" s="570"/>
      <c r="AT874" s="391"/>
      <c r="AU874" s="222"/>
      <c r="AV874" s="564"/>
      <c r="AW874" s="60"/>
      <c r="AX874" s="60"/>
      <c r="AY874" s="60"/>
      <c r="AZ874" s="283"/>
      <c r="BA874" s="283"/>
      <c r="BB874" s="283"/>
      <c r="BC874" s="34"/>
      <c r="BD874" s="27"/>
      <c r="BF874" s="35"/>
      <c r="BG874" s="35"/>
      <c r="BH874" s="35"/>
    </row>
    <row r="875" spans="1:60" ht="15" x14ac:dyDescent="0.25">
      <c r="A875" s="570">
        <f t="shared" si="8"/>
        <v>869</v>
      </c>
      <c r="B875" s="571" t="s">
        <v>3170</v>
      </c>
      <c r="C875" s="574" t="s">
        <v>12458</v>
      </c>
      <c r="D875" s="843">
        <v>2734.62</v>
      </c>
      <c r="E875" s="844"/>
      <c r="F875" s="844"/>
      <c r="G875" s="25"/>
      <c r="H875" s="25"/>
      <c r="I875" s="25"/>
      <c r="J875" s="25"/>
      <c r="K875" s="25"/>
      <c r="L875" s="25"/>
      <c r="N875" s="25"/>
      <c r="O875" s="25"/>
      <c r="P875" s="35" t="s">
        <v>2496</v>
      </c>
      <c r="AS875" s="570"/>
      <c r="AT875" s="391"/>
      <c r="AU875" s="222"/>
      <c r="AV875" s="564"/>
      <c r="AW875" s="60"/>
      <c r="AX875" s="60"/>
      <c r="AY875" s="60"/>
      <c r="AZ875" s="283"/>
      <c r="BA875" s="283"/>
      <c r="BB875" s="283"/>
      <c r="BC875" s="34"/>
      <c r="BD875" s="27"/>
      <c r="BF875" s="35"/>
      <c r="BG875" s="35"/>
      <c r="BH875" s="35"/>
    </row>
    <row r="876" spans="1:60" ht="15" x14ac:dyDescent="0.25">
      <c r="A876" s="570">
        <f t="shared" si="8"/>
        <v>870</v>
      </c>
      <c r="B876" s="571" t="s">
        <v>3171</v>
      </c>
      <c r="C876" s="574" t="s">
        <v>12458</v>
      </c>
      <c r="D876" s="843">
        <v>2734.62</v>
      </c>
      <c r="E876" s="844"/>
      <c r="F876" s="844"/>
      <c r="G876" s="25"/>
      <c r="H876" s="25"/>
      <c r="I876" s="25"/>
      <c r="J876" s="25"/>
      <c r="K876" s="25"/>
      <c r="L876" s="25"/>
      <c r="N876" s="25"/>
      <c r="O876" s="25"/>
      <c r="P876" s="35" t="s">
        <v>2496</v>
      </c>
      <c r="AS876" s="570"/>
      <c r="AT876" s="391"/>
      <c r="AU876" s="222"/>
      <c r="AV876" s="564"/>
      <c r="AW876" s="60"/>
      <c r="AX876" s="60"/>
      <c r="AY876" s="60"/>
      <c r="AZ876" s="283"/>
      <c r="BA876" s="283"/>
      <c r="BB876" s="283"/>
      <c r="BC876" s="34"/>
      <c r="BD876" s="27"/>
      <c r="BF876" s="35"/>
      <c r="BG876" s="35"/>
      <c r="BH876" s="35"/>
    </row>
    <row r="877" spans="1:60" ht="15" x14ac:dyDescent="0.25">
      <c r="A877" s="570">
        <f t="shared" si="8"/>
        <v>871</v>
      </c>
      <c r="B877" s="571" t="s">
        <v>3172</v>
      </c>
      <c r="C877" s="574" t="s">
        <v>12458</v>
      </c>
      <c r="D877" s="843">
        <v>2255.0500000000002</v>
      </c>
      <c r="E877" s="844"/>
      <c r="F877" s="844"/>
      <c r="G877" s="25"/>
      <c r="H877" s="25"/>
      <c r="I877" s="25"/>
      <c r="J877" s="25"/>
      <c r="K877" s="25"/>
      <c r="L877" s="25"/>
      <c r="N877" s="25"/>
      <c r="O877" s="25"/>
      <c r="P877" s="35" t="s">
        <v>2496</v>
      </c>
      <c r="AS877" s="570"/>
      <c r="AT877" s="391"/>
      <c r="AU877" s="222"/>
      <c r="AV877" s="564"/>
      <c r="AW877" s="60"/>
      <c r="AX877" s="60"/>
      <c r="AY877" s="60"/>
      <c r="AZ877" s="283"/>
      <c r="BA877" s="283"/>
      <c r="BB877" s="283"/>
      <c r="BC877" s="34"/>
      <c r="BD877" s="27"/>
      <c r="BF877" s="35"/>
      <c r="BG877" s="35"/>
      <c r="BH877" s="35"/>
    </row>
    <row r="878" spans="1:60" ht="15" x14ac:dyDescent="0.25">
      <c r="A878" s="570">
        <f t="shared" si="8"/>
        <v>872</v>
      </c>
      <c r="B878" s="571" t="s">
        <v>3173</v>
      </c>
      <c r="C878" s="574" t="s">
        <v>12458</v>
      </c>
      <c r="D878" s="843">
        <v>3713</v>
      </c>
      <c r="E878" s="844"/>
      <c r="F878" s="844"/>
      <c r="G878" s="25"/>
      <c r="H878" s="25"/>
      <c r="I878" s="25"/>
      <c r="J878" s="25"/>
      <c r="K878" s="25"/>
      <c r="L878" s="25"/>
      <c r="N878" s="25"/>
      <c r="O878" s="25"/>
      <c r="P878" s="35" t="s">
        <v>2496</v>
      </c>
      <c r="AS878" s="570"/>
      <c r="AT878" s="391"/>
      <c r="AU878" s="222"/>
      <c r="AV878" s="564"/>
      <c r="AW878" s="60"/>
      <c r="AX878" s="60"/>
      <c r="AY878" s="60"/>
      <c r="AZ878" s="283"/>
      <c r="BA878" s="283"/>
      <c r="BB878" s="283"/>
      <c r="BC878" s="34"/>
      <c r="BD878" s="27"/>
      <c r="BF878" s="35"/>
      <c r="BG878" s="35"/>
      <c r="BH878" s="35"/>
    </row>
    <row r="879" spans="1:60" ht="15" x14ac:dyDescent="0.25">
      <c r="A879" s="570">
        <f t="shared" si="8"/>
        <v>873</v>
      </c>
      <c r="B879" s="571" t="s">
        <v>3174</v>
      </c>
      <c r="C879" s="574" t="s">
        <v>12458</v>
      </c>
      <c r="D879" s="843">
        <v>2500</v>
      </c>
      <c r="E879" s="844"/>
      <c r="F879" s="844"/>
      <c r="G879" s="25"/>
      <c r="H879" s="25"/>
      <c r="I879" s="25"/>
      <c r="J879" s="25"/>
      <c r="K879" s="25"/>
      <c r="L879" s="25"/>
      <c r="N879" s="25"/>
      <c r="O879" s="25"/>
      <c r="P879" s="35" t="s">
        <v>2496</v>
      </c>
      <c r="AS879" s="570"/>
      <c r="AT879" s="391"/>
      <c r="AU879" s="222"/>
      <c r="AV879" s="564"/>
      <c r="AW879" s="60"/>
      <c r="AX879" s="60"/>
      <c r="AY879" s="60"/>
      <c r="AZ879" s="283"/>
      <c r="BA879" s="283"/>
      <c r="BB879" s="283"/>
      <c r="BC879" s="34"/>
      <c r="BD879" s="27"/>
      <c r="BF879" s="35"/>
      <c r="BG879" s="35"/>
      <c r="BH879" s="35"/>
    </row>
    <row r="880" spans="1:60" ht="15" x14ac:dyDescent="0.25">
      <c r="A880" s="570">
        <f t="shared" si="8"/>
        <v>874</v>
      </c>
      <c r="B880" s="571" t="s">
        <v>3175</v>
      </c>
      <c r="C880" s="574" t="s">
        <v>12458</v>
      </c>
      <c r="D880" s="843">
        <v>7140</v>
      </c>
      <c r="E880" s="844"/>
      <c r="F880" s="844"/>
      <c r="G880" s="25"/>
      <c r="H880" s="25"/>
      <c r="I880" s="25"/>
      <c r="J880" s="25"/>
      <c r="K880" s="25"/>
      <c r="L880" s="25"/>
      <c r="N880" s="25"/>
      <c r="O880" s="25"/>
      <c r="P880" s="35" t="s">
        <v>2496</v>
      </c>
      <c r="AS880" s="570"/>
      <c r="AT880" s="391"/>
      <c r="AU880" s="222"/>
      <c r="AV880" s="564"/>
      <c r="AW880" s="60"/>
      <c r="AX880" s="60"/>
      <c r="AY880" s="60"/>
      <c r="AZ880" s="283"/>
      <c r="BA880" s="283"/>
      <c r="BB880" s="283"/>
      <c r="BC880" s="34"/>
      <c r="BD880" s="27"/>
      <c r="BF880" s="35"/>
      <c r="BG880" s="35"/>
      <c r="BH880" s="35"/>
    </row>
    <row r="881" spans="1:60" ht="15" x14ac:dyDescent="0.25">
      <c r="A881" s="570">
        <f t="shared" si="8"/>
        <v>875</v>
      </c>
      <c r="B881" s="571" t="s">
        <v>3176</v>
      </c>
      <c r="C881" s="574" t="s">
        <v>12458</v>
      </c>
      <c r="D881" s="843">
        <v>3800</v>
      </c>
      <c r="E881" s="844"/>
      <c r="F881" s="844"/>
      <c r="G881" s="25"/>
      <c r="H881" s="25"/>
      <c r="I881" s="25"/>
      <c r="J881" s="25"/>
      <c r="K881" s="25"/>
      <c r="L881" s="25"/>
      <c r="N881" s="25"/>
      <c r="O881" s="25"/>
      <c r="P881" s="35" t="s">
        <v>2496</v>
      </c>
      <c r="AS881" s="570"/>
      <c r="AT881" s="391"/>
      <c r="AU881" s="222"/>
      <c r="AV881" s="564"/>
      <c r="AW881" s="60"/>
      <c r="AX881" s="60"/>
      <c r="AY881" s="60"/>
      <c r="AZ881" s="283"/>
      <c r="BA881" s="283"/>
      <c r="BB881" s="283"/>
      <c r="BC881" s="34"/>
      <c r="BD881" s="27"/>
      <c r="BF881" s="35"/>
      <c r="BG881" s="35"/>
      <c r="BH881" s="35"/>
    </row>
    <row r="882" spans="1:60" ht="15" x14ac:dyDescent="0.25">
      <c r="A882" s="570">
        <f t="shared" si="8"/>
        <v>876</v>
      </c>
      <c r="B882" s="571" t="s">
        <v>3177</v>
      </c>
      <c r="C882" s="574" t="s">
        <v>12458</v>
      </c>
      <c r="D882" s="843">
        <v>24747.24</v>
      </c>
      <c r="E882" s="844"/>
      <c r="F882" s="844"/>
      <c r="G882" s="25"/>
      <c r="H882" s="25"/>
      <c r="I882" s="25"/>
      <c r="J882" s="25"/>
      <c r="K882" s="25"/>
      <c r="L882" s="25"/>
      <c r="N882" s="25"/>
      <c r="O882" s="25"/>
      <c r="P882" s="35" t="s">
        <v>2496</v>
      </c>
      <c r="AS882" s="570"/>
      <c r="AT882" s="391"/>
      <c r="AU882" s="222"/>
      <c r="AV882" s="564"/>
      <c r="AW882" s="60"/>
      <c r="AX882" s="60"/>
      <c r="AY882" s="60"/>
      <c r="AZ882" s="283"/>
      <c r="BA882" s="283"/>
      <c r="BB882" s="283"/>
      <c r="BC882" s="34"/>
      <c r="BD882" s="27"/>
      <c r="BF882" s="35"/>
      <c r="BG882" s="35"/>
      <c r="BH882" s="35"/>
    </row>
    <row r="883" spans="1:60" ht="15" x14ac:dyDescent="0.25">
      <c r="A883" s="570">
        <f t="shared" ref="A883:A946" si="9">A882+1</f>
        <v>877</v>
      </c>
      <c r="B883" s="571" t="s">
        <v>3178</v>
      </c>
      <c r="C883" s="574" t="s">
        <v>12458</v>
      </c>
      <c r="D883" s="843">
        <v>3822.28</v>
      </c>
      <c r="E883" s="844"/>
      <c r="F883" s="844"/>
      <c r="G883" s="25"/>
      <c r="H883" s="25"/>
      <c r="I883" s="25"/>
      <c r="J883" s="25"/>
      <c r="K883" s="25"/>
      <c r="L883" s="25"/>
      <c r="N883" s="25"/>
      <c r="O883" s="25"/>
      <c r="P883" s="35" t="s">
        <v>2496</v>
      </c>
      <c r="AS883" s="570"/>
      <c r="AT883" s="391"/>
      <c r="AU883" s="222"/>
      <c r="AV883" s="564"/>
      <c r="AW883" s="60"/>
      <c r="AX883" s="60"/>
      <c r="AY883" s="60"/>
      <c r="AZ883" s="283"/>
      <c r="BA883" s="283"/>
      <c r="BB883" s="283"/>
      <c r="BC883" s="34"/>
      <c r="BD883" s="27"/>
      <c r="BF883" s="35"/>
      <c r="BG883" s="35"/>
      <c r="BH883" s="35"/>
    </row>
    <row r="884" spans="1:60" ht="28.5" x14ac:dyDescent="0.25">
      <c r="A884" s="570">
        <f t="shared" si="9"/>
        <v>878</v>
      </c>
      <c r="B884" s="571" t="s">
        <v>3179</v>
      </c>
      <c r="C884" s="574" t="s">
        <v>12474</v>
      </c>
      <c r="D884" s="843">
        <v>13921.81</v>
      </c>
      <c r="E884" s="844"/>
      <c r="F884" s="844"/>
      <c r="G884" s="25"/>
      <c r="H884" s="25"/>
      <c r="I884" s="25"/>
      <c r="J884" s="25"/>
      <c r="K884" s="25"/>
      <c r="L884" s="25"/>
      <c r="N884" s="25"/>
      <c r="O884" s="25"/>
      <c r="P884" s="35" t="s">
        <v>2496</v>
      </c>
      <c r="AS884" s="570"/>
      <c r="AT884" s="391"/>
      <c r="AU884" s="222"/>
      <c r="AV884" s="564"/>
      <c r="AW884" s="60"/>
      <c r="AX884" s="60"/>
      <c r="AY884" s="60"/>
      <c r="AZ884" s="283"/>
      <c r="BA884" s="283"/>
      <c r="BB884" s="283"/>
      <c r="BC884" s="34"/>
      <c r="BD884" s="27"/>
      <c r="BF884" s="35"/>
      <c r="BG884" s="35"/>
      <c r="BH884" s="35"/>
    </row>
    <row r="885" spans="1:60" ht="28.5" x14ac:dyDescent="0.25">
      <c r="A885" s="570">
        <f t="shared" si="9"/>
        <v>879</v>
      </c>
      <c r="B885" s="571" t="s">
        <v>3180</v>
      </c>
      <c r="C885" s="574" t="s">
        <v>12474</v>
      </c>
      <c r="D885" s="843">
        <v>4165</v>
      </c>
      <c r="E885" s="844"/>
      <c r="F885" s="844"/>
      <c r="G885" s="25"/>
      <c r="H885" s="25"/>
      <c r="I885" s="25"/>
      <c r="J885" s="25"/>
      <c r="K885" s="25"/>
      <c r="L885" s="25"/>
      <c r="N885" s="25"/>
      <c r="O885" s="25"/>
      <c r="P885" s="35" t="s">
        <v>2496</v>
      </c>
      <c r="AS885" s="570"/>
      <c r="AT885" s="391"/>
      <c r="AU885" s="222"/>
      <c r="AV885" s="564"/>
      <c r="AW885" s="60"/>
      <c r="AX885" s="60"/>
      <c r="AY885" s="60"/>
      <c r="AZ885" s="283"/>
      <c r="BA885" s="283"/>
      <c r="BB885" s="283"/>
      <c r="BC885" s="34"/>
      <c r="BD885" s="27"/>
      <c r="BF885" s="35"/>
      <c r="BG885" s="35"/>
      <c r="BH885" s="35"/>
    </row>
    <row r="886" spans="1:60" ht="15" x14ac:dyDescent="0.25">
      <c r="A886" s="570">
        <f t="shared" si="9"/>
        <v>880</v>
      </c>
      <c r="B886" s="571" t="s">
        <v>3181</v>
      </c>
      <c r="C886" s="574" t="s">
        <v>12458</v>
      </c>
      <c r="D886" s="843">
        <v>21301</v>
      </c>
      <c r="E886" s="844"/>
      <c r="F886" s="844"/>
      <c r="G886" s="25"/>
      <c r="H886" s="25"/>
      <c r="I886" s="25"/>
      <c r="J886" s="25"/>
      <c r="K886" s="25"/>
      <c r="L886" s="25"/>
      <c r="N886" s="25"/>
      <c r="O886" s="25"/>
      <c r="P886" s="35" t="s">
        <v>2496</v>
      </c>
      <c r="AS886" s="570"/>
      <c r="AT886" s="391"/>
      <c r="AU886" s="222"/>
      <c r="AV886" s="564"/>
      <c r="AW886" s="60"/>
      <c r="AX886" s="60"/>
      <c r="AY886" s="60"/>
      <c r="AZ886" s="283"/>
      <c r="BA886" s="283"/>
      <c r="BB886" s="283"/>
      <c r="BC886" s="34"/>
      <c r="BD886" s="27"/>
      <c r="BF886" s="35"/>
      <c r="BG886" s="35"/>
      <c r="BH886" s="35"/>
    </row>
    <row r="887" spans="1:60" ht="15" x14ac:dyDescent="0.25">
      <c r="A887" s="570">
        <f t="shared" si="9"/>
        <v>881</v>
      </c>
      <c r="B887" s="571" t="s">
        <v>3182</v>
      </c>
      <c r="C887" s="574" t="s">
        <v>12458</v>
      </c>
      <c r="D887" s="843">
        <v>41551.230000000003</v>
      </c>
      <c r="E887" s="844"/>
      <c r="F887" s="844"/>
      <c r="G887" s="25"/>
      <c r="H887" s="25"/>
      <c r="I887" s="25"/>
      <c r="J887" s="25"/>
      <c r="K887" s="25"/>
      <c r="L887" s="25"/>
      <c r="N887" s="25"/>
      <c r="O887" s="25"/>
      <c r="P887" s="35" t="s">
        <v>2496</v>
      </c>
      <c r="AS887" s="570"/>
      <c r="AT887" s="391"/>
      <c r="AU887" s="222"/>
      <c r="AV887" s="564"/>
      <c r="AW887" s="60"/>
      <c r="AX887" s="60"/>
      <c r="AY887" s="60"/>
      <c r="AZ887" s="283"/>
      <c r="BA887" s="283"/>
      <c r="BB887" s="283"/>
      <c r="BC887" s="34"/>
      <c r="BD887" s="27"/>
      <c r="BF887" s="35"/>
      <c r="BG887" s="35"/>
      <c r="BH887" s="35"/>
    </row>
    <row r="888" spans="1:60" ht="15" x14ac:dyDescent="0.25">
      <c r="A888" s="570">
        <f t="shared" si="9"/>
        <v>882</v>
      </c>
      <c r="B888" s="571" t="s">
        <v>3183</v>
      </c>
      <c r="C888" s="574" t="s">
        <v>2526</v>
      </c>
      <c r="D888" s="843">
        <v>1547</v>
      </c>
      <c r="E888" s="844"/>
      <c r="F888" s="844"/>
      <c r="G888" s="25"/>
      <c r="H888" s="25"/>
      <c r="I888" s="25"/>
      <c r="J888" s="25"/>
      <c r="K888" s="25"/>
      <c r="L888" s="25"/>
      <c r="N888" s="25"/>
      <c r="O888" s="25"/>
      <c r="P888" s="35" t="s">
        <v>2496</v>
      </c>
      <c r="AS888" s="570"/>
      <c r="AT888" s="391"/>
      <c r="AU888" s="222"/>
      <c r="AV888" s="564"/>
      <c r="AW888" s="60"/>
      <c r="AX888" s="60"/>
      <c r="AY888" s="60"/>
      <c r="AZ888" s="283"/>
      <c r="BA888" s="283"/>
      <c r="BB888" s="283"/>
      <c r="BC888" s="34"/>
      <c r="BD888" s="27"/>
      <c r="BF888" s="35"/>
      <c r="BG888" s="35"/>
      <c r="BH888" s="35"/>
    </row>
    <row r="889" spans="1:60" ht="15" x14ac:dyDescent="0.25">
      <c r="A889" s="570">
        <f t="shared" si="9"/>
        <v>883</v>
      </c>
      <c r="B889" s="571" t="s">
        <v>3184</v>
      </c>
      <c r="C889" s="574" t="s">
        <v>12458</v>
      </c>
      <c r="D889" s="843">
        <v>333.2</v>
      </c>
      <c r="E889" s="844"/>
      <c r="F889" s="844"/>
      <c r="G889" s="25"/>
      <c r="H889" s="25"/>
      <c r="I889" s="25"/>
      <c r="J889" s="25"/>
      <c r="K889" s="25"/>
      <c r="L889" s="25"/>
      <c r="N889" s="25"/>
      <c r="O889" s="25"/>
      <c r="P889" s="35" t="s">
        <v>2496</v>
      </c>
      <c r="AS889" s="570"/>
      <c r="AT889" s="391"/>
      <c r="AU889" s="222"/>
      <c r="AV889" s="564"/>
      <c r="AW889" s="60"/>
      <c r="AX889" s="60"/>
      <c r="AY889" s="60"/>
      <c r="AZ889" s="283"/>
      <c r="BA889" s="283"/>
      <c r="BB889" s="283"/>
      <c r="BC889" s="34"/>
      <c r="BD889" s="27"/>
      <c r="BF889" s="35"/>
      <c r="BG889" s="35"/>
      <c r="BH889" s="35"/>
    </row>
    <row r="890" spans="1:60" ht="15" x14ac:dyDescent="0.25">
      <c r="A890" s="570">
        <f t="shared" si="9"/>
        <v>884</v>
      </c>
      <c r="B890" s="571" t="s">
        <v>3185</v>
      </c>
      <c r="C890" s="574" t="s">
        <v>12458</v>
      </c>
      <c r="D890" s="843">
        <v>17540.599999999999</v>
      </c>
      <c r="E890" s="844"/>
      <c r="F890" s="844"/>
      <c r="G890" s="25"/>
      <c r="H890" s="25"/>
      <c r="I890" s="25"/>
      <c r="J890" s="25"/>
      <c r="K890" s="25"/>
      <c r="L890" s="25"/>
      <c r="N890" s="25"/>
      <c r="O890" s="25"/>
      <c r="P890" s="35" t="s">
        <v>2496</v>
      </c>
      <c r="AS890" s="570"/>
      <c r="AT890" s="391"/>
      <c r="AU890" s="222"/>
      <c r="AV890" s="564"/>
      <c r="AW890" s="60"/>
      <c r="AX890" s="60"/>
      <c r="AY890" s="60"/>
      <c r="AZ890" s="283"/>
      <c r="BA890" s="283"/>
      <c r="BB890" s="283"/>
      <c r="BC890" s="34"/>
      <c r="BD890" s="27"/>
      <c r="BF890" s="35"/>
      <c r="BG890" s="35"/>
      <c r="BH890" s="35"/>
    </row>
    <row r="891" spans="1:60" ht="15" x14ac:dyDescent="0.25">
      <c r="A891" s="570">
        <f t="shared" si="9"/>
        <v>885</v>
      </c>
      <c r="B891" s="571" t="s">
        <v>3186</v>
      </c>
      <c r="C891" s="574" t="s">
        <v>12458</v>
      </c>
      <c r="D891" s="843">
        <v>14767.9</v>
      </c>
      <c r="E891" s="844"/>
      <c r="F891" s="844"/>
      <c r="G891" s="25"/>
      <c r="H891" s="25"/>
      <c r="I891" s="25"/>
      <c r="J891" s="25"/>
      <c r="K891" s="25"/>
      <c r="L891" s="25"/>
      <c r="N891" s="25"/>
      <c r="O891" s="25"/>
      <c r="P891" s="35" t="s">
        <v>2496</v>
      </c>
      <c r="AS891" s="570"/>
      <c r="AT891" s="391"/>
      <c r="AU891" s="222"/>
      <c r="AV891" s="564"/>
      <c r="AW891" s="60"/>
      <c r="AX891" s="60"/>
      <c r="AY891" s="60"/>
      <c r="AZ891" s="283"/>
      <c r="BA891" s="283"/>
      <c r="BB891" s="283"/>
      <c r="BC891" s="34"/>
      <c r="BD891" s="27"/>
      <c r="BF891" s="35"/>
      <c r="BG891" s="35"/>
      <c r="BH891" s="35"/>
    </row>
    <row r="892" spans="1:60" ht="15" x14ac:dyDescent="0.25">
      <c r="A892" s="570">
        <f t="shared" si="9"/>
        <v>886</v>
      </c>
      <c r="B892" s="571" t="s">
        <v>3187</v>
      </c>
      <c r="C892" s="574" t="s">
        <v>12458</v>
      </c>
      <c r="D892" s="843">
        <v>27231.96</v>
      </c>
      <c r="E892" s="844"/>
      <c r="F892" s="844"/>
      <c r="G892" s="25"/>
      <c r="H892" s="25"/>
      <c r="I892" s="25"/>
      <c r="J892" s="25"/>
      <c r="K892" s="25"/>
      <c r="L892" s="25"/>
      <c r="N892" s="25"/>
      <c r="O892" s="25"/>
      <c r="P892" s="35" t="s">
        <v>2496</v>
      </c>
      <c r="AS892" s="570"/>
      <c r="AT892" s="391"/>
      <c r="AU892" s="222"/>
      <c r="AV892" s="564"/>
      <c r="AW892" s="60"/>
      <c r="AX892" s="60"/>
      <c r="AY892" s="60"/>
      <c r="AZ892" s="283"/>
      <c r="BA892" s="283"/>
      <c r="BB892" s="283"/>
      <c r="BC892" s="34"/>
      <c r="BD892" s="27"/>
      <c r="BF892" s="35"/>
      <c r="BG892" s="35"/>
      <c r="BH892" s="35"/>
    </row>
    <row r="893" spans="1:60" ht="15" x14ac:dyDescent="0.25">
      <c r="A893" s="570">
        <f t="shared" si="9"/>
        <v>887</v>
      </c>
      <c r="B893" s="571" t="s">
        <v>3188</v>
      </c>
      <c r="C893" s="574" t="s">
        <v>12458</v>
      </c>
      <c r="D893" s="843">
        <v>20606.04</v>
      </c>
      <c r="E893" s="844"/>
      <c r="F893" s="844"/>
      <c r="G893" s="25"/>
      <c r="H893" s="25"/>
      <c r="I893" s="25"/>
      <c r="J893" s="25"/>
      <c r="K893" s="25"/>
      <c r="L893" s="25"/>
      <c r="N893" s="25"/>
      <c r="O893" s="25"/>
      <c r="P893" s="35" t="s">
        <v>2496</v>
      </c>
      <c r="AS893" s="570"/>
      <c r="AT893" s="391"/>
      <c r="AU893" s="222"/>
      <c r="AV893" s="564"/>
      <c r="AW893" s="60"/>
      <c r="AX893" s="60"/>
      <c r="AY893" s="60"/>
      <c r="AZ893" s="283"/>
      <c r="BA893" s="283"/>
      <c r="BB893" s="283"/>
      <c r="BC893" s="34"/>
      <c r="BD893" s="27"/>
      <c r="BF893" s="35"/>
      <c r="BG893" s="35"/>
      <c r="BH893" s="35"/>
    </row>
    <row r="894" spans="1:60" ht="15" x14ac:dyDescent="0.25">
      <c r="A894" s="570">
        <f t="shared" si="9"/>
        <v>888</v>
      </c>
      <c r="B894" s="571" t="s">
        <v>3189</v>
      </c>
      <c r="C894" s="574" t="s">
        <v>12458</v>
      </c>
      <c r="D894" s="843">
        <v>133750.04999999999</v>
      </c>
      <c r="E894" s="844"/>
      <c r="F894" s="844"/>
      <c r="G894" s="25"/>
      <c r="H894" s="25"/>
      <c r="I894" s="25"/>
      <c r="J894" s="25"/>
      <c r="K894" s="25"/>
      <c r="L894" s="25"/>
      <c r="N894" s="25"/>
      <c r="O894" s="25"/>
      <c r="P894" s="35" t="s">
        <v>2496</v>
      </c>
      <c r="AS894" s="570"/>
      <c r="AT894" s="391"/>
      <c r="AU894" s="222"/>
      <c r="AV894" s="564"/>
      <c r="AW894" s="60"/>
      <c r="AX894" s="60"/>
      <c r="AY894" s="60"/>
      <c r="AZ894" s="283"/>
      <c r="BA894" s="283"/>
      <c r="BB894" s="283"/>
      <c r="BC894" s="34"/>
      <c r="BD894" s="27"/>
      <c r="BF894" s="35"/>
      <c r="BG894" s="35"/>
      <c r="BH894" s="35"/>
    </row>
    <row r="895" spans="1:60" ht="15" x14ac:dyDescent="0.25">
      <c r="A895" s="570">
        <f t="shared" si="9"/>
        <v>889</v>
      </c>
      <c r="B895" s="571" t="s">
        <v>3190</v>
      </c>
      <c r="C895" s="574" t="s">
        <v>12458</v>
      </c>
      <c r="D895" s="843">
        <v>86736.72</v>
      </c>
      <c r="E895" s="844"/>
      <c r="F895" s="844"/>
      <c r="G895" s="25"/>
      <c r="H895" s="25"/>
      <c r="I895" s="25"/>
      <c r="J895" s="25"/>
      <c r="K895" s="25"/>
      <c r="L895" s="25"/>
      <c r="N895" s="25"/>
      <c r="O895" s="25"/>
      <c r="P895" s="35" t="s">
        <v>2496</v>
      </c>
      <c r="AS895" s="570"/>
      <c r="AT895" s="391"/>
      <c r="AU895" s="222"/>
      <c r="AV895" s="564"/>
      <c r="AW895" s="60"/>
      <c r="AX895" s="60"/>
      <c r="AY895" s="60"/>
      <c r="AZ895" s="283"/>
      <c r="BA895" s="283"/>
      <c r="BB895" s="283"/>
      <c r="BC895" s="34"/>
      <c r="BD895" s="27"/>
      <c r="BF895" s="35"/>
      <c r="BG895" s="35"/>
      <c r="BH895" s="35"/>
    </row>
    <row r="896" spans="1:60" ht="15" x14ac:dyDescent="0.25">
      <c r="A896" s="570">
        <f t="shared" si="9"/>
        <v>890</v>
      </c>
      <c r="B896" s="571" t="s">
        <v>3191</v>
      </c>
      <c r="C896" s="574" t="s">
        <v>12458</v>
      </c>
      <c r="D896" s="843">
        <v>76318.27</v>
      </c>
      <c r="E896" s="844"/>
      <c r="F896" s="844"/>
      <c r="G896" s="25"/>
      <c r="H896" s="25"/>
      <c r="I896" s="25"/>
      <c r="J896" s="25"/>
      <c r="K896" s="25"/>
      <c r="L896" s="25"/>
      <c r="N896" s="25"/>
      <c r="O896" s="25"/>
      <c r="P896" s="35" t="s">
        <v>2496</v>
      </c>
      <c r="AS896" s="570"/>
      <c r="AT896" s="391"/>
      <c r="AU896" s="222"/>
      <c r="AV896" s="564"/>
      <c r="AW896" s="60"/>
      <c r="AX896" s="60"/>
      <c r="AY896" s="60"/>
      <c r="AZ896" s="283"/>
      <c r="BA896" s="283"/>
      <c r="BB896" s="283"/>
      <c r="BC896" s="34"/>
      <c r="BD896" s="27"/>
      <c r="BF896" s="35"/>
      <c r="BG896" s="35"/>
      <c r="BH896" s="35"/>
    </row>
    <row r="897" spans="1:60" ht="15" x14ac:dyDescent="0.25">
      <c r="A897" s="570">
        <f t="shared" si="9"/>
        <v>891</v>
      </c>
      <c r="B897" s="571" t="s">
        <v>3192</v>
      </c>
      <c r="C897" s="574" t="s">
        <v>12458</v>
      </c>
      <c r="D897" s="843">
        <v>168232.68</v>
      </c>
      <c r="E897" s="844"/>
      <c r="F897" s="844"/>
      <c r="G897" s="25"/>
      <c r="H897" s="25"/>
      <c r="I897" s="25"/>
      <c r="J897" s="25"/>
      <c r="K897" s="25"/>
      <c r="L897" s="25"/>
      <c r="N897" s="25"/>
      <c r="O897" s="25"/>
      <c r="P897" s="35" t="s">
        <v>2496</v>
      </c>
      <c r="AS897" s="570"/>
      <c r="AT897" s="391"/>
      <c r="AU897" s="222"/>
      <c r="AV897" s="564"/>
      <c r="AW897" s="60"/>
      <c r="AX897" s="60"/>
      <c r="AY897" s="60"/>
      <c r="AZ897" s="283"/>
      <c r="BA897" s="283"/>
      <c r="BB897" s="283"/>
      <c r="BC897" s="34"/>
      <c r="BD897" s="27"/>
      <c r="BF897" s="35"/>
      <c r="BG897" s="35"/>
      <c r="BH897" s="35"/>
    </row>
    <row r="898" spans="1:60" ht="15" x14ac:dyDescent="0.25">
      <c r="A898" s="570">
        <f t="shared" si="9"/>
        <v>892</v>
      </c>
      <c r="B898" s="571" t="s">
        <v>3193</v>
      </c>
      <c r="C898" s="574" t="s">
        <v>12458</v>
      </c>
      <c r="D898" s="843">
        <v>44426.27</v>
      </c>
      <c r="E898" s="844"/>
      <c r="F898" s="844"/>
      <c r="G898" s="25"/>
      <c r="H898" s="25"/>
      <c r="I898" s="25"/>
      <c r="J898" s="25"/>
      <c r="K898" s="25"/>
      <c r="L898" s="25"/>
      <c r="N898" s="25"/>
      <c r="O898" s="25"/>
      <c r="P898" s="35" t="s">
        <v>2496</v>
      </c>
      <c r="AS898" s="570"/>
      <c r="AT898" s="391"/>
      <c r="AU898" s="222"/>
      <c r="AV898" s="564"/>
      <c r="AW898" s="60"/>
      <c r="AX898" s="60"/>
      <c r="AY898" s="60"/>
      <c r="AZ898" s="283"/>
      <c r="BA898" s="283"/>
      <c r="BB898" s="283"/>
      <c r="BC898" s="34"/>
      <c r="BD898" s="27"/>
      <c r="BF898" s="35"/>
      <c r="BG898" s="35"/>
      <c r="BH898" s="35"/>
    </row>
    <row r="899" spans="1:60" ht="15" x14ac:dyDescent="0.25">
      <c r="A899" s="570">
        <f t="shared" si="9"/>
        <v>893</v>
      </c>
      <c r="B899" s="571" t="s">
        <v>3194</v>
      </c>
      <c r="C899" s="574" t="s">
        <v>12458</v>
      </c>
      <c r="D899" s="843">
        <v>8604.89</v>
      </c>
      <c r="E899" s="844"/>
      <c r="F899" s="844"/>
      <c r="G899" s="25"/>
      <c r="H899" s="25"/>
      <c r="I899" s="25"/>
      <c r="J899" s="25"/>
      <c r="K899" s="25"/>
      <c r="L899" s="25"/>
      <c r="N899" s="25"/>
      <c r="O899" s="25"/>
      <c r="P899" s="35" t="s">
        <v>2496</v>
      </c>
      <c r="AS899" s="570"/>
      <c r="AT899" s="391"/>
      <c r="AU899" s="222"/>
      <c r="AV899" s="564"/>
      <c r="AW899" s="60"/>
      <c r="AX899" s="60"/>
      <c r="AY899" s="60"/>
      <c r="AZ899" s="283"/>
      <c r="BA899" s="283"/>
      <c r="BB899" s="283"/>
      <c r="BC899" s="34"/>
      <c r="BD899" s="27"/>
      <c r="BF899" s="35"/>
      <c r="BG899" s="35"/>
      <c r="BH899" s="35"/>
    </row>
    <row r="900" spans="1:60" ht="15" x14ac:dyDescent="0.25">
      <c r="A900" s="570">
        <f t="shared" si="9"/>
        <v>894</v>
      </c>
      <c r="B900" s="571" t="s">
        <v>3195</v>
      </c>
      <c r="C900" s="574" t="s">
        <v>12458</v>
      </c>
      <c r="D900" s="843">
        <v>11900</v>
      </c>
      <c r="E900" s="844"/>
      <c r="F900" s="844"/>
      <c r="G900" s="25"/>
      <c r="H900" s="25"/>
      <c r="I900" s="25"/>
      <c r="J900" s="25"/>
      <c r="K900" s="25"/>
      <c r="L900" s="25"/>
      <c r="N900" s="25"/>
      <c r="O900" s="25"/>
      <c r="P900" s="35" t="s">
        <v>2496</v>
      </c>
      <c r="AS900" s="570"/>
      <c r="AT900" s="391"/>
      <c r="AU900" s="222"/>
      <c r="AV900" s="564"/>
      <c r="AW900" s="60"/>
      <c r="AX900" s="60"/>
      <c r="AY900" s="60"/>
      <c r="AZ900" s="283"/>
      <c r="BA900" s="283"/>
      <c r="BB900" s="283"/>
      <c r="BC900" s="34"/>
      <c r="BD900" s="27"/>
      <c r="BF900" s="35"/>
      <c r="BG900" s="35"/>
      <c r="BH900" s="35"/>
    </row>
    <row r="901" spans="1:60" ht="15" x14ac:dyDescent="0.25">
      <c r="A901" s="570">
        <f t="shared" si="9"/>
        <v>895</v>
      </c>
      <c r="B901" s="571" t="s">
        <v>3196</v>
      </c>
      <c r="C901" s="574" t="s">
        <v>12458</v>
      </c>
      <c r="D901" s="843">
        <v>10710</v>
      </c>
      <c r="E901" s="844"/>
      <c r="F901" s="844"/>
      <c r="G901" s="25"/>
      <c r="H901" s="25"/>
      <c r="I901" s="25"/>
      <c r="J901" s="25"/>
      <c r="K901" s="25"/>
      <c r="L901" s="25"/>
      <c r="N901" s="25"/>
      <c r="O901" s="25"/>
      <c r="P901" s="35" t="s">
        <v>2496</v>
      </c>
      <c r="AS901" s="570"/>
      <c r="AT901" s="391"/>
      <c r="AU901" s="222"/>
      <c r="AV901" s="564"/>
      <c r="AW901" s="60"/>
      <c r="AX901" s="60"/>
      <c r="AY901" s="60"/>
      <c r="AZ901" s="283"/>
      <c r="BA901" s="283"/>
      <c r="BB901" s="283"/>
      <c r="BC901" s="34"/>
      <c r="BD901" s="27"/>
      <c r="BF901" s="35"/>
      <c r="BG901" s="35"/>
      <c r="BH901" s="35"/>
    </row>
    <row r="902" spans="1:60" ht="15" x14ac:dyDescent="0.25">
      <c r="A902" s="570">
        <f t="shared" si="9"/>
        <v>896</v>
      </c>
      <c r="B902" s="571" t="s">
        <v>3197</v>
      </c>
      <c r="C902" s="574" t="s">
        <v>12458</v>
      </c>
      <c r="D902" s="843">
        <v>9035.67</v>
      </c>
      <c r="E902" s="844"/>
      <c r="F902" s="844"/>
      <c r="G902" s="25"/>
      <c r="H902" s="25"/>
      <c r="I902" s="25"/>
      <c r="J902" s="25"/>
      <c r="K902" s="25"/>
      <c r="L902" s="25"/>
      <c r="N902" s="25"/>
      <c r="O902" s="25"/>
      <c r="P902" s="35" t="s">
        <v>2496</v>
      </c>
      <c r="AS902" s="570"/>
      <c r="AT902" s="391"/>
      <c r="AU902" s="222"/>
      <c r="AV902" s="564"/>
      <c r="AW902" s="60"/>
      <c r="AX902" s="60"/>
      <c r="AY902" s="60"/>
      <c r="AZ902" s="283"/>
      <c r="BA902" s="283"/>
      <c r="BB902" s="283"/>
      <c r="BC902" s="34"/>
      <c r="BD902" s="27"/>
      <c r="BF902" s="35"/>
      <c r="BG902" s="35"/>
      <c r="BH902" s="35"/>
    </row>
    <row r="903" spans="1:60" ht="15" x14ac:dyDescent="0.25">
      <c r="A903" s="570">
        <f t="shared" si="9"/>
        <v>897</v>
      </c>
      <c r="B903" s="571" t="s">
        <v>3198</v>
      </c>
      <c r="C903" s="574" t="s">
        <v>12458</v>
      </c>
      <c r="D903" s="843">
        <v>6997.2</v>
      </c>
      <c r="E903" s="844"/>
      <c r="F903" s="844"/>
      <c r="G903" s="25"/>
      <c r="H903" s="25"/>
      <c r="I903" s="25"/>
      <c r="J903" s="25"/>
      <c r="K903" s="25"/>
      <c r="L903" s="25"/>
      <c r="N903" s="25"/>
      <c r="O903" s="25"/>
      <c r="P903" s="35" t="s">
        <v>2496</v>
      </c>
      <c r="AS903" s="570"/>
      <c r="AT903" s="391"/>
      <c r="AU903" s="222"/>
      <c r="AV903" s="564"/>
      <c r="AW903" s="60"/>
      <c r="AX903" s="60"/>
      <c r="AY903" s="60"/>
      <c r="AZ903" s="283"/>
      <c r="BA903" s="283"/>
      <c r="BB903" s="283"/>
      <c r="BC903" s="34"/>
      <c r="BD903" s="27"/>
      <c r="BF903" s="35"/>
      <c r="BG903" s="35"/>
      <c r="BH903" s="35"/>
    </row>
    <row r="904" spans="1:60" ht="15" x14ac:dyDescent="0.25">
      <c r="A904" s="570">
        <f t="shared" si="9"/>
        <v>898</v>
      </c>
      <c r="B904" s="571" t="s">
        <v>3199</v>
      </c>
      <c r="C904" s="574" t="s">
        <v>12458</v>
      </c>
      <c r="D904" s="843">
        <v>10948</v>
      </c>
      <c r="E904" s="844"/>
      <c r="F904" s="844"/>
      <c r="G904" s="25"/>
      <c r="H904" s="25"/>
      <c r="I904" s="25"/>
      <c r="J904" s="25"/>
      <c r="K904" s="25"/>
      <c r="L904" s="25"/>
      <c r="N904" s="25"/>
      <c r="O904" s="25"/>
      <c r="P904" s="35" t="s">
        <v>2496</v>
      </c>
      <c r="AS904" s="570"/>
      <c r="AT904" s="391"/>
      <c r="AU904" s="222"/>
      <c r="AV904" s="564"/>
      <c r="AW904" s="60"/>
      <c r="AX904" s="60"/>
      <c r="AY904" s="60"/>
      <c r="AZ904" s="283"/>
      <c r="BA904" s="283"/>
      <c r="BB904" s="283"/>
      <c r="BC904" s="34"/>
      <c r="BD904" s="27"/>
      <c r="BF904" s="35"/>
      <c r="BG904" s="35"/>
      <c r="BH904" s="35"/>
    </row>
    <row r="905" spans="1:60" ht="15" x14ac:dyDescent="0.25">
      <c r="A905" s="570">
        <f t="shared" si="9"/>
        <v>899</v>
      </c>
      <c r="B905" s="571" t="s">
        <v>3200</v>
      </c>
      <c r="C905" s="574" t="s">
        <v>12458</v>
      </c>
      <c r="D905" s="843">
        <v>12312.93</v>
      </c>
      <c r="E905" s="844"/>
      <c r="F905" s="844"/>
      <c r="G905" s="25"/>
      <c r="H905" s="25"/>
      <c r="I905" s="25"/>
      <c r="J905" s="25"/>
      <c r="K905" s="25"/>
      <c r="L905" s="25"/>
      <c r="N905" s="25"/>
      <c r="O905" s="25"/>
      <c r="P905" s="35" t="s">
        <v>2496</v>
      </c>
      <c r="AS905" s="570"/>
      <c r="AT905" s="391"/>
      <c r="AU905" s="222"/>
      <c r="AV905" s="564"/>
      <c r="AW905" s="60"/>
      <c r="AX905" s="60"/>
      <c r="AY905" s="60"/>
      <c r="AZ905" s="283"/>
      <c r="BA905" s="283"/>
      <c r="BB905" s="283"/>
      <c r="BC905" s="34"/>
      <c r="BD905" s="27"/>
      <c r="BF905" s="35"/>
      <c r="BG905" s="35"/>
      <c r="BH905" s="35"/>
    </row>
    <row r="906" spans="1:60" ht="15" x14ac:dyDescent="0.25">
      <c r="A906" s="570">
        <f t="shared" si="9"/>
        <v>900</v>
      </c>
      <c r="B906" s="571" t="s">
        <v>3201</v>
      </c>
      <c r="C906" s="574" t="s">
        <v>12458</v>
      </c>
      <c r="D906" s="843">
        <v>8996.4</v>
      </c>
      <c r="E906" s="844"/>
      <c r="F906" s="844"/>
      <c r="G906" s="25"/>
      <c r="H906" s="25"/>
      <c r="I906" s="25"/>
      <c r="J906" s="25"/>
      <c r="K906" s="25"/>
      <c r="L906" s="25"/>
      <c r="N906" s="25"/>
      <c r="O906" s="25"/>
      <c r="P906" s="35" t="s">
        <v>2496</v>
      </c>
      <c r="AS906" s="570"/>
      <c r="AT906" s="391"/>
      <c r="AU906" s="222"/>
      <c r="AV906" s="564"/>
      <c r="AW906" s="60"/>
      <c r="AX906" s="60"/>
      <c r="AY906" s="60"/>
      <c r="AZ906" s="283"/>
      <c r="BA906" s="283"/>
      <c r="BB906" s="283"/>
      <c r="BC906" s="34"/>
      <c r="BD906" s="27"/>
      <c r="BF906" s="35"/>
      <c r="BG906" s="35"/>
      <c r="BH906" s="35"/>
    </row>
    <row r="907" spans="1:60" ht="15" x14ac:dyDescent="0.25">
      <c r="A907" s="570">
        <f t="shared" si="9"/>
        <v>901</v>
      </c>
      <c r="B907" s="571" t="s">
        <v>3202</v>
      </c>
      <c r="C907" s="574" t="s">
        <v>12458</v>
      </c>
      <c r="D907" s="843">
        <v>9456.93</v>
      </c>
      <c r="E907" s="844"/>
      <c r="F907" s="844"/>
      <c r="G907" s="25"/>
      <c r="H907" s="25"/>
      <c r="I907" s="25"/>
      <c r="J907" s="25"/>
      <c r="K907" s="25"/>
      <c r="L907" s="25"/>
      <c r="N907" s="25"/>
      <c r="O907" s="25"/>
      <c r="P907" s="35" t="s">
        <v>2496</v>
      </c>
      <c r="AS907" s="570"/>
      <c r="AT907" s="391"/>
      <c r="AU907" s="222"/>
      <c r="AV907" s="564"/>
      <c r="AW907" s="60"/>
      <c r="AX907" s="60"/>
      <c r="AY907" s="60"/>
      <c r="AZ907" s="283"/>
      <c r="BA907" s="283"/>
      <c r="BB907" s="283"/>
      <c r="BC907" s="34"/>
      <c r="BD907" s="27"/>
      <c r="BF907" s="35"/>
      <c r="BG907" s="35"/>
      <c r="BH907" s="35"/>
    </row>
    <row r="908" spans="1:60" ht="15" x14ac:dyDescent="0.25">
      <c r="A908" s="570">
        <f t="shared" si="9"/>
        <v>902</v>
      </c>
      <c r="B908" s="571" t="s">
        <v>3203</v>
      </c>
      <c r="C908" s="574" t="s">
        <v>12458</v>
      </c>
      <c r="D908" s="843">
        <v>7457.73</v>
      </c>
      <c r="E908" s="844"/>
      <c r="F908" s="844"/>
      <c r="G908" s="25"/>
      <c r="H908" s="25"/>
      <c r="I908" s="25"/>
      <c r="J908" s="25"/>
      <c r="K908" s="25"/>
      <c r="L908" s="25"/>
      <c r="N908" s="25"/>
      <c r="O908" s="25"/>
      <c r="P908" s="35" t="s">
        <v>2496</v>
      </c>
      <c r="AS908" s="570"/>
      <c r="AT908" s="391"/>
      <c r="AU908" s="222"/>
      <c r="AV908" s="564"/>
      <c r="AW908" s="60"/>
      <c r="AX908" s="60"/>
      <c r="AY908" s="60"/>
      <c r="AZ908" s="283"/>
      <c r="BA908" s="283"/>
      <c r="BB908" s="283"/>
      <c r="BC908" s="34"/>
      <c r="BD908" s="27"/>
      <c r="BF908" s="35"/>
      <c r="BG908" s="35"/>
      <c r="BH908" s="35"/>
    </row>
    <row r="909" spans="1:60" ht="15" x14ac:dyDescent="0.25">
      <c r="A909" s="570">
        <f t="shared" si="9"/>
        <v>903</v>
      </c>
      <c r="B909" s="571" t="s">
        <v>3204</v>
      </c>
      <c r="C909" s="574" t="s">
        <v>12458</v>
      </c>
      <c r="D909" s="843">
        <v>9996</v>
      </c>
      <c r="E909" s="844"/>
      <c r="F909" s="844"/>
      <c r="G909" s="25"/>
      <c r="H909" s="25"/>
      <c r="I909" s="25"/>
      <c r="J909" s="25"/>
      <c r="K909" s="25"/>
      <c r="L909" s="25"/>
      <c r="N909" s="25"/>
      <c r="O909" s="25"/>
      <c r="P909" s="35" t="s">
        <v>2496</v>
      </c>
      <c r="AS909" s="570"/>
      <c r="AT909" s="391"/>
      <c r="AU909" s="222"/>
      <c r="AV909" s="564"/>
      <c r="AW909" s="60"/>
      <c r="AX909" s="60"/>
      <c r="AY909" s="60"/>
      <c r="AZ909" s="283"/>
      <c r="BA909" s="283"/>
      <c r="BB909" s="283"/>
      <c r="BC909" s="34"/>
      <c r="BD909" s="27"/>
      <c r="BF909" s="35"/>
      <c r="BG909" s="35"/>
      <c r="BH909" s="35"/>
    </row>
    <row r="910" spans="1:60" ht="15" x14ac:dyDescent="0.25">
      <c r="A910" s="570">
        <f t="shared" si="9"/>
        <v>904</v>
      </c>
      <c r="B910" s="571" t="s">
        <v>3205</v>
      </c>
      <c r="C910" s="574" t="s">
        <v>12458</v>
      </c>
      <c r="D910" s="843">
        <v>9214.17</v>
      </c>
      <c r="E910" s="844"/>
      <c r="F910" s="844"/>
      <c r="G910" s="25"/>
      <c r="H910" s="25"/>
      <c r="I910" s="25"/>
      <c r="J910" s="25"/>
      <c r="K910" s="25"/>
      <c r="L910" s="25"/>
      <c r="N910" s="25"/>
      <c r="O910" s="25"/>
      <c r="P910" s="35" t="s">
        <v>2496</v>
      </c>
      <c r="AS910" s="570"/>
      <c r="AT910" s="391"/>
      <c r="AU910" s="222"/>
      <c r="AV910" s="564"/>
      <c r="AW910" s="60"/>
      <c r="AX910" s="60"/>
      <c r="AY910" s="60"/>
      <c r="AZ910" s="283"/>
      <c r="BA910" s="283"/>
      <c r="BB910" s="283"/>
      <c r="BC910" s="34"/>
      <c r="BD910" s="27"/>
      <c r="BF910" s="35"/>
      <c r="BG910" s="35"/>
      <c r="BH910" s="35"/>
    </row>
    <row r="911" spans="1:60" ht="15" x14ac:dyDescent="0.25">
      <c r="A911" s="570">
        <f t="shared" si="9"/>
        <v>905</v>
      </c>
      <c r="B911" s="571" t="s">
        <v>3206</v>
      </c>
      <c r="C911" s="574" t="s">
        <v>12458</v>
      </c>
      <c r="D911" s="843">
        <v>13232.8</v>
      </c>
      <c r="E911" s="844"/>
      <c r="F911" s="844"/>
      <c r="G911" s="25"/>
      <c r="H911" s="25"/>
      <c r="I911" s="25"/>
      <c r="J911" s="25"/>
      <c r="K911" s="25"/>
      <c r="L911" s="25"/>
      <c r="N911" s="25"/>
      <c r="O911" s="25"/>
      <c r="P911" s="35" t="s">
        <v>2496</v>
      </c>
      <c r="AS911" s="570"/>
      <c r="AT911" s="391"/>
      <c r="AU911" s="222"/>
      <c r="AV911" s="564"/>
      <c r="AW911" s="60"/>
      <c r="AX911" s="60"/>
      <c r="AY911" s="60"/>
      <c r="AZ911" s="283"/>
      <c r="BA911" s="283"/>
      <c r="BB911" s="283"/>
      <c r="BC911" s="34"/>
      <c r="BD911" s="27"/>
      <c r="BF911" s="35"/>
      <c r="BG911" s="35"/>
      <c r="BH911" s="35"/>
    </row>
    <row r="912" spans="1:60" ht="15" x14ac:dyDescent="0.25">
      <c r="A912" s="570">
        <f t="shared" si="9"/>
        <v>906</v>
      </c>
      <c r="B912" s="571" t="s">
        <v>3207</v>
      </c>
      <c r="C912" s="574" t="s">
        <v>12458</v>
      </c>
      <c r="D912" s="843">
        <v>13122.13</v>
      </c>
      <c r="E912" s="844"/>
      <c r="F912" s="844"/>
      <c r="G912" s="25"/>
      <c r="H912" s="25"/>
      <c r="I912" s="25"/>
      <c r="J912" s="25"/>
      <c r="K912" s="25"/>
      <c r="L912" s="25"/>
      <c r="N912" s="25"/>
      <c r="O912" s="25"/>
      <c r="P912" s="35" t="s">
        <v>2496</v>
      </c>
      <c r="AS912" s="570"/>
      <c r="AT912" s="391"/>
      <c r="AU912" s="222"/>
      <c r="AV912" s="564"/>
      <c r="AW912" s="60"/>
      <c r="AX912" s="60"/>
      <c r="AY912" s="60"/>
      <c r="AZ912" s="283"/>
      <c r="BA912" s="283"/>
      <c r="BB912" s="283"/>
      <c r="BC912" s="34"/>
      <c r="BD912" s="27"/>
      <c r="BF912" s="35"/>
      <c r="BG912" s="35"/>
      <c r="BH912" s="35"/>
    </row>
    <row r="913" spans="1:60" ht="15" x14ac:dyDescent="0.25">
      <c r="A913" s="570">
        <f t="shared" si="9"/>
        <v>907</v>
      </c>
      <c r="B913" s="571" t="s">
        <v>3208</v>
      </c>
      <c r="C913" s="574" t="s">
        <v>12458</v>
      </c>
      <c r="D913" s="843">
        <v>17147.900000000001</v>
      </c>
      <c r="E913" s="844"/>
      <c r="F913" s="844"/>
      <c r="G913" s="25"/>
      <c r="H913" s="25"/>
      <c r="I913" s="25"/>
      <c r="J913" s="25"/>
      <c r="K913" s="25"/>
      <c r="L913" s="25"/>
      <c r="N913" s="25"/>
      <c r="O913" s="25"/>
      <c r="P913" s="35" t="s">
        <v>2496</v>
      </c>
      <c r="AS913" s="570"/>
      <c r="AT913" s="391"/>
      <c r="AU913" s="222"/>
      <c r="AV913" s="564"/>
      <c r="AW913" s="60"/>
      <c r="AX913" s="60"/>
      <c r="AY913" s="60"/>
      <c r="AZ913" s="283"/>
      <c r="BA913" s="283"/>
      <c r="BB913" s="283"/>
      <c r="BC913" s="34"/>
      <c r="BD913" s="27"/>
      <c r="BF913" s="35"/>
      <c r="BG913" s="35"/>
      <c r="BH913" s="35"/>
    </row>
    <row r="914" spans="1:60" ht="15" x14ac:dyDescent="0.25">
      <c r="A914" s="570">
        <f t="shared" si="9"/>
        <v>908</v>
      </c>
      <c r="B914" s="571" t="s">
        <v>3209</v>
      </c>
      <c r="C914" s="574" t="s">
        <v>12458</v>
      </c>
      <c r="D914" s="843">
        <v>22621.9</v>
      </c>
      <c r="E914" s="844"/>
      <c r="F914" s="844"/>
      <c r="G914" s="25"/>
      <c r="H914" s="25"/>
      <c r="I914" s="25"/>
      <c r="J914" s="25"/>
      <c r="K914" s="25"/>
      <c r="L914" s="25"/>
      <c r="N914" s="25"/>
      <c r="O914" s="25"/>
      <c r="P914" s="35" t="s">
        <v>2496</v>
      </c>
      <c r="AS914" s="570"/>
      <c r="AT914" s="391"/>
      <c r="AU914" s="222"/>
      <c r="AV914" s="564"/>
      <c r="AW914" s="60"/>
      <c r="AX914" s="60"/>
      <c r="AY914" s="60"/>
      <c r="AZ914" s="283"/>
      <c r="BA914" s="283"/>
      <c r="BB914" s="283"/>
      <c r="BC914" s="34"/>
      <c r="BD914" s="27"/>
      <c r="BF914" s="35"/>
      <c r="BG914" s="35"/>
      <c r="BH914" s="35"/>
    </row>
    <row r="915" spans="1:60" ht="15" x14ac:dyDescent="0.25">
      <c r="A915" s="570">
        <f t="shared" si="9"/>
        <v>909</v>
      </c>
      <c r="B915" s="571" t="s">
        <v>3210</v>
      </c>
      <c r="C915" s="574" t="s">
        <v>12458</v>
      </c>
      <c r="D915" s="843">
        <v>15866.27</v>
      </c>
      <c r="E915" s="844"/>
      <c r="F915" s="844"/>
      <c r="G915" s="25"/>
      <c r="H915" s="25"/>
      <c r="I915" s="25"/>
      <c r="J915" s="25"/>
      <c r="K915" s="25"/>
      <c r="L915" s="25"/>
      <c r="N915" s="25"/>
      <c r="O915" s="25"/>
      <c r="P915" s="35" t="s">
        <v>2496</v>
      </c>
      <c r="AS915" s="570"/>
      <c r="AT915" s="391"/>
      <c r="AU915" s="222"/>
      <c r="AV915" s="564"/>
      <c r="AW915" s="60"/>
      <c r="AX915" s="60"/>
      <c r="AY915" s="60"/>
      <c r="AZ915" s="283"/>
      <c r="BA915" s="283"/>
      <c r="BB915" s="283"/>
      <c r="BC915" s="34"/>
      <c r="BD915" s="27"/>
      <c r="BF915" s="35"/>
      <c r="BG915" s="35"/>
      <c r="BH915" s="35"/>
    </row>
    <row r="916" spans="1:60" ht="15" x14ac:dyDescent="0.25">
      <c r="A916" s="570">
        <f t="shared" si="9"/>
        <v>910</v>
      </c>
      <c r="B916" s="571" t="s">
        <v>3211</v>
      </c>
      <c r="C916" s="574" t="s">
        <v>12458</v>
      </c>
      <c r="D916" s="843">
        <v>33439</v>
      </c>
      <c r="E916" s="844"/>
      <c r="F916" s="844"/>
      <c r="G916" s="25"/>
      <c r="H916" s="25"/>
      <c r="I916" s="25"/>
      <c r="J916" s="25"/>
      <c r="K916" s="25"/>
      <c r="L916" s="25"/>
      <c r="N916" s="25"/>
      <c r="O916" s="25"/>
      <c r="P916" s="35" t="s">
        <v>2496</v>
      </c>
      <c r="AS916" s="570"/>
      <c r="AT916" s="391"/>
      <c r="AU916" s="222"/>
      <c r="AV916" s="564"/>
      <c r="AW916" s="60"/>
      <c r="AX916" s="60"/>
      <c r="AY916" s="60"/>
      <c r="AZ916" s="283"/>
      <c r="BA916" s="283"/>
      <c r="BB916" s="283"/>
      <c r="BC916" s="34"/>
      <c r="BD916" s="27"/>
      <c r="BF916" s="35"/>
      <c r="BG916" s="35"/>
      <c r="BH916" s="35"/>
    </row>
    <row r="917" spans="1:60" ht="15" x14ac:dyDescent="0.25">
      <c r="A917" s="570">
        <f t="shared" si="9"/>
        <v>911</v>
      </c>
      <c r="B917" s="571" t="s">
        <v>3212</v>
      </c>
      <c r="C917" s="574" t="s">
        <v>12458</v>
      </c>
      <c r="D917" s="843">
        <v>37889.599999999999</v>
      </c>
      <c r="E917" s="844"/>
      <c r="F917" s="844"/>
      <c r="G917" s="25"/>
      <c r="H917" s="25"/>
      <c r="I917" s="25"/>
      <c r="J917" s="25"/>
      <c r="K917" s="25"/>
      <c r="L917" s="25"/>
      <c r="N917" s="25"/>
      <c r="O917" s="25"/>
      <c r="P917" s="35" t="s">
        <v>2496</v>
      </c>
      <c r="AS917" s="570"/>
      <c r="AT917" s="391"/>
      <c r="AU917" s="222"/>
      <c r="AV917" s="564"/>
      <c r="AW917" s="60"/>
      <c r="AX917" s="60"/>
      <c r="AY917" s="60"/>
      <c r="AZ917" s="283"/>
      <c r="BA917" s="283"/>
      <c r="BB917" s="283"/>
      <c r="BC917" s="34"/>
      <c r="BD917" s="27"/>
      <c r="BF917" s="35"/>
      <c r="BG917" s="35"/>
      <c r="BH917" s="35"/>
    </row>
    <row r="918" spans="1:60" ht="15" x14ac:dyDescent="0.25">
      <c r="A918" s="570">
        <f t="shared" si="9"/>
        <v>912</v>
      </c>
      <c r="B918" s="571" t="s">
        <v>3213</v>
      </c>
      <c r="C918" s="574" t="s">
        <v>12458</v>
      </c>
      <c r="D918" s="843">
        <v>58540.86</v>
      </c>
      <c r="E918" s="844"/>
      <c r="F918" s="844"/>
      <c r="G918" s="25"/>
      <c r="H918" s="25"/>
      <c r="I918" s="25"/>
      <c r="J918" s="25"/>
      <c r="K918" s="25"/>
      <c r="L918" s="25"/>
      <c r="N918" s="25"/>
      <c r="O918" s="25"/>
      <c r="P918" s="35" t="s">
        <v>2496</v>
      </c>
      <c r="AS918" s="570"/>
      <c r="AT918" s="391"/>
      <c r="AU918" s="222"/>
      <c r="AV918" s="564"/>
      <c r="AW918" s="60"/>
      <c r="AX918" s="60"/>
      <c r="AY918" s="60"/>
      <c r="AZ918" s="283"/>
      <c r="BA918" s="283"/>
      <c r="BB918" s="283"/>
      <c r="BC918" s="34"/>
      <c r="BD918" s="27"/>
      <c r="BF918" s="35"/>
      <c r="BG918" s="35"/>
      <c r="BH918" s="35"/>
    </row>
    <row r="919" spans="1:60" ht="15" x14ac:dyDescent="0.25">
      <c r="A919" s="570">
        <f t="shared" si="9"/>
        <v>913</v>
      </c>
      <c r="B919" s="571" t="s">
        <v>3214</v>
      </c>
      <c r="C919" s="574" t="s">
        <v>12458</v>
      </c>
      <c r="D919" s="843">
        <v>8839.32</v>
      </c>
      <c r="E919" s="844"/>
      <c r="F919" s="844"/>
      <c r="G919" s="25"/>
      <c r="H919" s="25"/>
      <c r="I919" s="25"/>
      <c r="J919" s="25"/>
      <c r="K919" s="25"/>
      <c r="L919" s="25"/>
      <c r="N919" s="25"/>
      <c r="O919" s="25"/>
      <c r="P919" s="35" t="s">
        <v>2496</v>
      </c>
      <c r="AS919" s="570"/>
      <c r="AT919" s="391"/>
      <c r="AU919" s="222"/>
      <c r="AV919" s="564"/>
      <c r="AW919" s="60"/>
      <c r="AX919" s="60"/>
      <c r="AY919" s="60"/>
      <c r="AZ919" s="283"/>
      <c r="BA919" s="283"/>
      <c r="BB919" s="283"/>
      <c r="BC919" s="34"/>
      <c r="BD919" s="27"/>
      <c r="BF919" s="35"/>
      <c r="BG919" s="35"/>
      <c r="BH919" s="35"/>
    </row>
    <row r="920" spans="1:60" ht="15" x14ac:dyDescent="0.25">
      <c r="A920" s="570">
        <f t="shared" si="9"/>
        <v>914</v>
      </c>
      <c r="B920" s="571" t="s">
        <v>3215</v>
      </c>
      <c r="C920" s="574" t="s">
        <v>12458</v>
      </c>
      <c r="D920" s="843">
        <v>1103.1300000000001</v>
      </c>
      <c r="E920" s="844"/>
      <c r="F920" s="844"/>
      <c r="G920" s="25"/>
      <c r="H920" s="25"/>
      <c r="I920" s="25"/>
      <c r="J920" s="25"/>
      <c r="K920" s="25"/>
      <c r="L920" s="25"/>
      <c r="N920" s="25"/>
      <c r="O920" s="25"/>
      <c r="P920" s="35" t="s">
        <v>2496</v>
      </c>
      <c r="AS920" s="570"/>
      <c r="AT920" s="391"/>
      <c r="AU920" s="222"/>
      <c r="AV920" s="564"/>
      <c r="AW920" s="60"/>
      <c r="AX920" s="60"/>
      <c r="AY920" s="60"/>
      <c r="AZ920" s="283"/>
      <c r="BA920" s="283"/>
      <c r="BB920" s="283"/>
      <c r="BC920" s="34"/>
      <c r="BD920" s="27"/>
      <c r="BF920" s="35"/>
      <c r="BG920" s="35"/>
      <c r="BH920" s="35"/>
    </row>
    <row r="921" spans="1:60" ht="15" x14ac:dyDescent="0.25">
      <c r="A921" s="570">
        <f t="shared" si="9"/>
        <v>915</v>
      </c>
      <c r="B921" s="571" t="s">
        <v>3216</v>
      </c>
      <c r="C921" s="574" t="s">
        <v>12458</v>
      </c>
      <c r="D921" s="843">
        <v>6693.75</v>
      </c>
      <c r="E921" s="844"/>
      <c r="F921" s="844"/>
      <c r="G921" s="25"/>
      <c r="H921" s="25"/>
      <c r="I921" s="25"/>
      <c r="J921" s="25"/>
      <c r="K921" s="25"/>
      <c r="L921" s="25"/>
      <c r="N921" s="25"/>
      <c r="O921" s="25"/>
      <c r="P921" s="35" t="s">
        <v>2496</v>
      </c>
      <c r="AS921" s="570"/>
      <c r="AT921" s="391"/>
      <c r="AU921" s="222"/>
      <c r="AV921" s="564"/>
      <c r="AW921" s="60"/>
      <c r="AX921" s="60"/>
      <c r="AY921" s="60"/>
      <c r="AZ921" s="283"/>
      <c r="BA921" s="283"/>
      <c r="BB921" s="283"/>
      <c r="BC921" s="34"/>
      <c r="BD921" s="27"/>
      <c r="BF921" s="35"/>
      <c r="BG921" s="35"/>
      <c r="BH921" s="35"/>
    </row>
    <row r="922" spans="1:60" ht="15" x14ac:dyDescent="0.25">
      <c r="A922" s="570">
        <f t="shared" si="9"/>
        <v>916</v>
      </c>
      <c r="B922" s="571" t="s">
        <v>3217</v>
      </c>
      <c r="C922" s="574" t="s">
        <v>12458</v>
      </c>
      <c r="D922" s="843">
        <v>1506.54</v>
      </c>
      <c r="E922" s="844"/>
      <c r="F922" s="844"/>
      <c r="G922" s="25"/>
      <c r="H922" s="25"/>
      <c r="I922" s="25"/>
      <c r="J922" s="25"/>
      <c r="K922" s="25"/>
      <c r="L922" s="25"/>
      <c r="N922" s="25"/>
      <c r="O922" s="25"/>
      <c r="P922" s="35" t="s">
        <v>2496</v>
      </c>
      <c r="AS922" s="570"/>
      <c r="AT922" s="391"/>
      <c r="AU922" s="222"/>
      <c r="AV922" s="564"/>
      <c r="AW922" s="60"/>
      <c r="AX922" s="60"/>
      <c r="AY922" s="60"/>
      <c r="AZ922" s="283"/>
      <c r="BA922" s="283"/>
      <c r="BB922" s="283"/>
      <c r="BC922" s="34"/>
      <c r="BD922" s="27"/>
      <c r="BF922" s="35"/>
      <c r="BG922" s="35"/>
      <c r="BH922" s="35"/>
    </row>
    <row r="923" spans="1:60" ht="15" x14ac:dyDescent="0.25">
      <c r="A923" s="570">
        <f t="shared" si="9"/>
        <v>917</v>
      </c>
      <c r="B923" s="571" t="s">
        <v>3218</v>
      </c>
      <c r="C923" s="574" t="s">
        <v>12458</v>
      </c>
      <c r="D923" s="843">
        <v>4119.78</v>
      </c>
      <c r="E923" s="844"/>
      <c r="F923" s="844"/>
      <c r="G923" s="25"/>
      <c r="H923" s="25"/>
      <c r="I923" s="25"/>
      <c r="J923" s="25"/>
      <c r="K923" s="25"/>
      <c r="L923" s="25"/>
      <c r="N923" s="25"/>
      <c r="O923" s="25"/>
      <c r="P923" s="35" t="s">
        <v>2496</v>
      </c>
      <c r="AS923" s="570"/>
      <c r="AT923" s="391"/>
      <c r="AU923" s="222"/>
      <c r="AV923" s="564"/>
      <c r="AW923" s="60"/>
      <c r="AX923" s="60"/>
      <c r="AY923" s="60"/>
      <c r="AZ923" s="283"/>
      <c r="BA923" s="283"/>
      <c r="BB923" s="283"/>
      <c r="BC923" s="34"/>
      <c r="BD923" s="27"/>
      <c r="BF923" s="35"/>
      <c r="BG923" s="35"/>
      <c r="BH923" s="35"/>
    </row>
    <row r="924" spans="1:60" ht="15" x14ac:dyDescent="0.25">
      <c r="A924" s="570">
        <f t="shared" si="9"/>
        <v>918</v>
      </c>
      <c r="B924" s="571" t="s">
        <v>3219</v>
      </c>
      <c r="C924" s="574" t="s">
        <v>12458</v>
      </c>
      <c r="D924" s="843">
        <v>4606.49</v>
      </c>
      <c r="E924" s="844"/>
      <c r="F924" s="844"/>
      <c r="G924" s="25"/>
      <c r="H924" s="25"/>
      <c r="I924" s="25"/>
      <c r="J924" s="25"/>
      <c r="K924" s="25"/>
      <c r="L924" s="25"/>
      <c r="N924" s="25"/>
      <c r="O924" s="25"/>
      <c r="P924" s="35" t="s">
        <v>2496</v>
      </c>
      <c r="AS924" s="570"/>
      <c r="AT924" s="391"/>
      <c r="AU924" s="222"/>
      <c r="AV924" s="564"/>
      <c r="AW924" s="60"/>
      <c r="AX924" s="60"/>
      <c r="AY924" s="60"/>
      <c r="AZ924" s="283"/>
      <c r="BA924" s="283"/>
      <c r="BB924" s="283"/>
      <c r="BC924" s="34"/>
      <c r="BD924" s="27"/>
      <c r="BF924" s="35"/>
      <c r="BG924" s="35"/>
      <c r="BH924" s="35"/>
    </row>
    <row r="925" spans="1:60" ht="15" x14ac:dyDescent="0.25">
      <c r="A925" s="570">
        <f t="shared" si="9"/>
        <v>919</v>
      </c>
      <c r="B925" s="571" t="s">
        <v>3220</v>
      </c>
      <c r="C925" s="574" t="s">
        <v>12458</v>
      </c>
      <c r="D925" s="843">
        <v>4372.0600000000004</v>
      </c>
      <c r="E925" s="844"/>
      <c r="F925" s="844"/>
      <c r="G925" s="25"/>
      <c r="H925" s="25"/>
      <c r="I925" s="25"/>
      <c r="J925" s="25"/>
      <c r="K925" s="25"/>
      <c r="L925" s="25"/>
      <c r="N925" s="25"/>
      <c r="O925" s="25"/>
      <c r="P925" s="35" t="s">
        <v>2496</v>
      </c>
      <c r="AS925" s="570"/>
      <c r="AT925" s="391"/>
      <c r="AU925" s="222"/>
      <c r="AV925" s="564"/>
      <c r="AW925" s="60"/>
      <c r="AX925" s="60"/>
      <c r="AY925" s="60"/>
      <c r="AZ925" s="283"/>
      <c r="BA925" s="283"/>
      <c r="BB925" s="283"/>
      <c r="BC925" s="34"/>
      <c r="BD925" s="27"/>
      <c r="BF925" s="35"/>
      <c r="BG925" s="35"/>
      <c r="BH925" s="35"/>
    </row>
    <row r="926" spans="1:60" ht="15" x14ac:dyDescent="0.25">
      <c r="A926" s="570">
        <f t="shared" si="9"/>
        <v>920</v>
      </c>
      <c r="B926" s="571" t="s">
        <v>3221</v>
      </c>
      <c r="C926" s="574" t="s">
        <v>12458</v>
      </c>
      <c r="D926" s="843">
        <v>4118.59</v>
      </c>
      <c r="E926" s="844"/>
      <c r="F926" s="844"/>
      <c r="G926" s="25"/>
      <c r="H926" s="25"/>
      <c r="I926" s="25"/>
      <c r="J926" s="25"/>
      <c r="K926" s="25"/>
      <c r="L926" s="25"/>
      <c r="N926" s="25"/>
      <c r="O926" s="25"/>
      <c r="P926" s="35" t="s">
        <v>2496</v>
      </c>
      <c r="AS926" s="570"/>
      <c r="AT926" s="391"/>
      <c r="AU926" s="222"/>
      <c r="AV926" s="564"/>
      <c r="AW926" s="60"/>
      <c r="AX926" s="60"/>
      <c r="AY926" s="60"/>
      <c r="AZ926" s="283"/>
      <c r="BA926" s="283"/>
      <c r="BB926" s="283"/>
      <c r="BC926" s="34"/>
      <c r="BD926" s="27"/>
      <c r="BF926" s="35"/>
      <c r="BG926" s="35"/>
      <c r="BH926" s="35"/>
    </row>
    <row r="927" spans="1:60" ht="15" x14ac:dyDescent="0.25">
      <c r="A927" s="570">
        <f t="shared" si="9"/>
        <v>921</v>
      </c>
      <c r="B927" s="571" t="s">
        <v>3222</v>
      </c>
      <c r="C927" s="574" t="s">
        <v>12458</v>
      </c>
      <c r="D927" s="843">
        <v>4827.83</v>
      </c>
      <c r="E927" s="844"/>
      <c r="F927" s="844"/>
      <c r="G927" s="25"/>
      <c r="H927" s="25"/>
      <c r="I927" s="25"/>
      <c r="J927" s="25"/>
      <c r="K927" s="25"/>
      <c r="L927" s="25"/>
      <c r="N927" s="25"/>
      <c r="O927" s="25"/>
      <c r="P927" s="35" t="s">
        <v>2496</v>
      </c>
      <c r="AS927" s="570"/>
      <c r="AT927" s="391"/>
      <c r="AU927" s="222"/>
      <c r="AV927" s="564"/>
      <c r="AW927" s="60"/>
      <c r="AX927" s="60"/>
      <c r="AY927" s="60"/>
      <c r="AZ927" s="283"/>
      <c r="BA927" s="283"/>
      <c r="BB927" s="283"/>
      <c r="BC927" s="34"/>
      <c r="BD927" s="27"/>
      <c r="BF927" s="35"/>
      <c r="BG927" s="35"/>
      <c r="BH927" s="35"/>
    </row>
    <row r="928" spans="1:60" ht="15" x14ac:dyDescent="0.25">
      <c r="A928" s="570">
        <f t="shared" si="9"/>
        <v>922</v>
      </c>
      <c r="B928" s="571" t="s">
        <v>3223</v>
      </c>
      <c r="C928" s="574" t="s">
        <v>12458</v>
      </c>
      <c r="D928" s="843">
        <v>8409.73</v>
      </c>
      <c r="E928" s="844"/>
      <c r="F928" s="844"/>
      <c r="G928" s="25"/>
      <c r="H928" s="25"/>
      <c r="I928" s="25"/>
      <c r="J928" s="25"/>
      <c r="K928" s="25"/>
      <c r="L928" s="25"/>
      <c r="N928" s="25"/>
      <c r="O928" s="25"/>
      <c r="P928" s="35" t="s">
        <v>2496</v>
      </c>
      <c r="AS928" s="570"/>
      <c r="AT928" s="391"/>
      <c r="AU928" s="222"/>
      <c r="AV928" s="564"/>
      <c r="AW928" s="60"/>
      <c r="AX928" s="60"/>
      <c r="AY928" s="60"/>
      <c r="AZ928" s="283"/>
      <c r="BA928" s="283"/>
      <c r="BB928" s="283"/>
      <c r="BC928" s="34"/>
      <c r="BD928" s="27"/>
      <c r="BF928" s="35"/>
      <c r="BG928" s="35"/>
      <c r="BH928" s="35"/>
    </row>
    <row r="929" spans="1:60" ht="15" x14ac:dyDescent="0.25">
      <c r="A929" s="570">
        <f t="shared" si="9"/>
        <v>923</v>
      </c>
      <c r="B929" s="571" t="s">
        <v>3224</v>
      </c>
      <c r="C929" s="574" t="s">
        <v>12458</v>
      </c>
      <c r="D929" s="843">
        <v>6239.17</v>
      </c>
      <c r="E929" s="844"/>
      <c r="F929" s="844"/>
      <c r="G929" s="25"/>
      <c r="H929" s="25"/>
      <c r="I929" s="25"/>
      <c r="J929" s="25"/>
      <c r="K929" s="25"/>
      <c r="L929" s="25"/>
      <c r="N929" s="25"/>
      <c r="O929" s="25"/>
      <c r="P929" s="35" t="s">
        <v>2496</v>
      </c>
      <c r="AS929" s="570"/>
      <c r="AT929" s="391"/>
      <c r="AU929" s="222"/>
      <c r="AV929" s="564"/>
      <c r="AW929" s="60"/>
      <c r="AX929" s="60"/>
      <c r="AY929" s="60"/>
      <c r="AZ929" s="283"/>
      <c r="BA929" s="283"/>
      <c r="BB929" s="283"/>
      <c r="BC929" s="34"/>
      <c r="BD929" s="27"/>
      <c r="BF929" s="35"/>
      <c r="BG929" s="35"/>
      <c r="BH929" s="35"/>
    </row>
    <row r="930" spans="1:60" ht="15" x14ac:dyDescent="0.25">
      <c r="A930" s="570">
        <f t="shared" si="9"/>
        <v>924</v>
      </c>
      <c r="B930" s="571" t="s">
        <v>3225</v>
      </c>
      <c r="C930" s="574" t="s">
        <v>12458</v>
      </c>
      <c r="D930" s="843">
        <v>5468.05</v>
      </c>
      <c r="E930" s="844"/>
      <c r="F930" s="844"/>
      <c r="G930" s="25"/>
      <c r="H930" s="25"/>
      <c r="I930" s="25"/>
      <c r="J930" s="25"/>
      <c r="K930" s="25"/>
      <c r="L930" s="25"/>
      <c r="N930" s="25"/>
      <c r="O930" s="25"/>
      <c r="P930" s="35" t="s">
        <v>2496</v>
      </c>
      <c r="AS930" s="570"/>
      <c r="AT930" s="391"/>
      <c r="AU930" s="222"/>
      <c r="AV930" s="564"/>
      <c r="AW930" s="60"/>
      <c r="AX930" s="60"/>
      <c r="AY930" s="60"/>
      <c r="AZ930" s="283"/>
      <c r="BA930" s="283"/>
      <c r="BB930" s="283"/>
      <c r="BC930" s="34"/>
      <c r="BD930" s="27"/>
      <c r="BF930" s="35"/>
      <c r="BG930" s="35"/>
      <c r="BH930" s="35"/>
    </row>
    <row r="931" spans="1:60" ht="15" x14ac:dyDescent="0.25">
      <c r="A931" s="570">
        <f t="shared" si="9"/>
        <v>925</v>
      </c>
      <c r="B931" s="571" t="s">
        <v>3226</v>
      </c>
      <c r="C931" s="574" t="s">
        <v>12458</v>
      </c>
      <c r="D931" s="843">
        <v>9091.6</v>
      </c>
      <c r="E931" s="844"/>
      <c r="F931" s="844"/>
      <c r="G931" s="25"/>
      <c r="H931" s="25"/>
      <c r="I931" s="25"/>
      <c r="J931" s="25"/>
      <c r="K931" s="25"/>
      <c r="L931" s="25"/>
      <c r="N931" s="25"/>
      <c r="O931" s="25"/>
      <c r="P931" s="35" t="s">
        <v>2496</v>
      </c>
      <c r="AS931" s="570"/>
      <c r="AT931" s="391"/>
      <c r="AU931" s="222"/>
      <c r="AV931" s="564"/>
      <c r="AW931" s="60"/>
      <c r="AX931" s="60"/>
      <c r="AY931" s="60"/>
      <c r="AZ931" s="283"/>
      <c r="BA931" s="283"/>
      <c r="BB931" s="283"/>
      <c r="BC931" s="34"/>
      <c r="BD931" s="27"/>
      <c r="BF931" s="35"/>
      <c r="BG931" s="35"/>
      <c r="BH931" s="35"/>
    </row>
    <row r="932" spans="1:60" ht="15" x14ac:dyDescent="0.25">
      <c r="A932" s="570">
        <f t="shared" si="9"/>
        <v>926</v>
      </c>
      <c r="B932" s="571" t="s">
        <v>3227</v>
      </c>
      <c r="C932" s="574" t="s">
        <v>12458</v>
      </c>
      <c r="D932" s="843">
        <v>13455.33</v>
      </c>
      <c r="E932" s="844"/>
      <c r="F932" s="844"/>
      <c r="G932" s="25"/>
      <c r="H932" s="25"/>
      <c r="I932" s="25"/>
      <c r="J932" s="25"/>
      <c r="K932" s="25"/>
      <c r="L932" s="25"/>
      <c r="N932" s="25"/>
      <c r="O932" s="25"/>
      <c r="P932" s="35" t="s">
        <v>2496</v>
      </c>
      <c r="AS932" s="570"/>
      <c r="AT932" s="391"/>
      <c r="AU932" s="222"/>
      <c r="AV932" s="564"/>
      <c r="AW932" s="60"/>
      <c r="AX932" s="60"/>
      <c r="AY932" s="60"/>
      <c r="AZ932" s="283"/>
      <c r="BA932" s="283"/>
      <c r="BB932" s="283"/>
      <c r="BC932" s="34"/>
      <c r="BD932" s="27"/>
      <c r="BF932" s="35"/>
      <c r="BG932" s="35"/>
      <c r="BH932" s="35"/>
    </row>
    <row r="933" spans="1:60" ht="15" x14ac:dyDescent="0.25">
      <c r="A933" s="570">
        <f t="shared" si="9"/>
        <v>927</v>
      </c>
      <c r="B933" s="571" t="s">
        <v>3228</v>
      </c>
      <c r="C933" s="574" t="s">
        <v>12458</v>
      </c>
      <c r="D933" s="843">
        <v>8941.66</v>
      </c>
      <c r="E933" s="844"/>
      <c r="F933" s="844"/>
      <c r="G933" s="25"/>
      <c r="H933" s="25"/>
      <c r="I933" s="25"/>
      <c r="J933" s="25"/>
      <c r="K933" s="25"/>
      <c r="L933" s="25"/>
      <c r="N933" s="25"/>
      <c r="O933" s="25"/>
      <c r="P933" s="35" t="s">
        <v>2496</v>
      </c>
      <c r="AS933" s="570"/>
      <c r="AT933" s="391"/>
      <c r="AU933" s="222"/>
      <c r="AV933" s="564"/>
      <c r="AW933" s="60"/>
      <c r="AX933" s="60"/>
      <c r="AY933" s="60"/>
      <c r="AZ933" s="283"/>
      <c r="BA933" s="283"/>
      <c r="BB933" s="283"/>
      <c r="BC933" s="34"/>
      <c r="BD933" s="27"/>
      <c r="BF933" s="35"/>
      <c r="BG933" s="35"/>
      <c r="BH933" s="35"/>
    </row>
    <row r="934" spans="1:60" ht="15" x14ac:dyDescent="0.25">
      <c r="A934" s="570">
        <f t="shared" si="9"/>
        <v>928</v>
      </c>
      <c r="B934" s="571" t="s">
        <v>3229</v>
      </c>
      <c r="C934" s="574" t="s">
        <v>12458</v>
      </c>
      <c r="D934" s="843">
        <v>8551.34</v>
      </c>
      <c r="E934" s="844"/>
      <c r="F934" s="844"/>
      <c r="G934" s="25"/>
      <c r="H934" s="25"/>
      <c r="I934" s="25"/>
      <c r="J934" s="25"/>
      <c r="K934" s="25"/>
      <c r="L934" s="25"/>
      <c r="N934" s="25"/>
      <c r="O934" s="25"/>
      <c r="P934" s="35" t="s">
        <v>2496</v>
      </c>
      <c r="AS934" s="570"/>
      <c r="AT934" s="391"/>
      <c r="AU934" s="222"/>
      <c r="AV934" s="564"/>
      <c r="AW934" s="60"/>
      <c r="AX934" s="60"/>
      <c r="AY934" s="60"/>
      <c r="AZ934" s="283"/>
      <c r="BA934" s="283"/>
      <c r="BB934" s="283"/>
      <c r="BC934" s="34"/>
      <c r="BD934" s="27"/>
      <c r="BF934" s="35"/>
      <c r="BG934" s="35"/>
      <c r="BH934" s="35"/>
    </row>
    <row r="935" spans="1:60" ht="15" x14ac:dyDescent="0.25">
      <c r="A935" s="570">
        <f t="shared" si="9"/>
        <v>929</v>
      </c>
      <c r="B935" s="571" t="s">
        <v>3230</v>
      </c>
      <c r="C935" s="574" t="s">
        <v>12458</v>
      </c>
      <c r="D935" s="843">
        <v>9639</v>
      </c>
      <c r="E935" s="844"/>
      <c r="F935" s="844"/>
      <c r="G935" s="25"/>
      <c r="H935" s="25"/>
      <c r="I935" s="25"/>
      <c r="J935" s="25"/>
      <c r="K935" s="25"/>
      <c r="L935" s="25"/>
      <c r="N935" s="25"/>
      <c r="O935" s="25"/>
      <c r="P935" s="35" t="s">
        <v>2496</v>
      </c>
      <c r="AS935" s="570"/>
      <c r="AT935" s="391"/>
      <c r="AU935" s="222"/>
      <c r="AV935" s="564"/>
      <c r="AW935" s="60"/>
      <c r="AX935" s="60"/>
      <c r="AY935" s="60"/>
      <c r="AZ935" s="283"/>
      <c r="BA935" s="283"/>
      <c r="BB935" s="283"/>
      <c r="BC935" s="34"/>
      <c r="BD935" s="27"/>
      <c r="BF935" s="35"/>
      <c r="BG935" s="35"/>
      <c r="BH935" s="35"/>
    </row>
    <row r="936" spans="1:60" ht="15" x14ac:dyDescent="0.25">
      <c r="A936" s="570">
        <f t="shared" si="9"/>
        <v>930</v>
      </c>
      <c r="B936" s="571" t="s">
        <v>3231</v>
      </c>
      <c r="C936" s="574" t="s">
        <v>12458</v>
      </c>
      <c r="D936" s="843">
        <v>11000.36</v>
      </c>
      <c r="E936" s="844"/>
      <c r="F936" s="844"/>
      <c r="G936" s="25"/>
      <c r="H936" s="25"/>
      <c r="I936" s="25"/>
      <c r="J936" s="25"/>
      <c r="K936" s="25"/>
      <c r="L936" s="25"/>
      <c r="N936" s="25"/>
      <c r="O936" s="25"/>
      <c r="P936" s="35" t="s">
        <v>2496</v>
      </c>
      <c r="AS936" s="570"/>
      <c r="AT936" s="391"/>
      <c r="AU936" s="222"/>
      <c r="AV936" s="564"/>
      <c r="AW936" s="60"/>
      <c r="AX936" s="60"/>
      <c r="AY936" s="60"/>
      <c r="AZ936" s="283"/>
      <c r="BA936" s="283"/>
      <c r="BB936" s="283"/>
      <c r="BC936" s="34"/>
      <c r="BD936" s="27"/>
      <c r="BF936" s="35"/>
      <c r="BG936" s="35"/>
      <c r="BH936" s="35"/>
    </row>
    <row r="937" spans="1:60" ht="15" x14ac:dyDescent="0.25">
      <c r="A937" s="570">
        <f t="shared" si="9"/>
        <v>931</v>
      </c>
      <c r="B937" s="571" t="s">
        <v>3232</v>
      </c>
      <c r="C937" s="574" t="s">
        <v>12458</v>
      </c>
      <c r="D937" s="843">
        <v>21054.67</v>
      </c>
      <c r="E937" s="844"/>
      <c r="F937" s="844"/>
      <c r="G937" s="25"/>
      <c r="H937" s="25"/>
      <c r="I937" s="25"/>
      <c r="J937" s="25"/>
      <c r="K937" s="25"/>
      <c r="L937" s="25"/>
      <c r="N937" s="25"/>
      <c r="O937" s="25"/>
      <c r="P937" s="35" t="s">
        <v>2496</v>
      </c>
      <c r="AS937" s="570"/>
      <c r="AT937" s="391"/>
      <c r="AU937" s="222"/>
      <c r="AV937" s="564"/>
      <c r="AW937" s="60"/>
      <c r="AX937" s="60"/>
      <c r="AY937" s="60"/>
      <c r="AZ937" s="283"/>
      <c r="BA937" s="283"/>
      <c r="BB937" s="283"/>
      <c r="BC937" s="34"/>
      <c r="BD937" s="27"/>
      <c r="BF937" s="35"/>
      <c r="BG937" s="35"/>
      <c r="BH937" s="35"/>
    </row>
    <row r="938" spans="1:60" ht="15" x14ac:dyDescent="0.25">
      <c r="A938" s="570">
        <f t="shared" si="9"/>
        <v>932</v>
      </c>
      <c r="B938" s="571" t="s">
        <v>3233</v>
      </c>
      <c r="C938" s="574" t="s">
        <v>12458</v>
      </c>
      <c r="D938" s="843">
        <v>31883.67</v>
      </c>
      <c r="E938" s="844"/>
      <c r="F938" s="844"/>
      <c r="G938" s="25"/>
      <c r="H938" s="25"/>
      <c r="I938" s="25"/>
      <c r="J938" s="25"/>
      <c r="K938" s="25"/>
      <c r="L938" s="25"/>
      <c r="N938" s="25"/>
      <c r="O938" s="25"/>
      <c r="P938" s="35" t="s">
        <v>2496</v>
      </c>
      <c r="AS938" s="570"/>
      <c r="AT938" s="391"/>
      <c r="AU938" s="222"/>
      <c r="AV938" s="564"/>
      <c r="AW938" s="60"/>
      <c r="AX938" s="60"/>
      <c r="AY938" s="60"/>
      <c r="AZ938" s="283"/>
      <c r="BA938" s="283"/>
      <c r="BB938" s="283"/>
      <c r="BC938" s="34"/>
      <c r="BD938" s="27"/>
      <c r="BF938" s="35"/>
      <c r="BG938" s="35"/>
      <c r="BH938" s="35"/>
    </row>
    <row r="939" spans="1:60" ht="15" x14ac:dyDescent="0.25">
      <c r="A939" s="570">
        <f t="shared" si="9"/>
        <v>933</v>
      </c>
      <c r="B939" s="571" t="s">
        <v>3234</v>
      </c>
      <c r="C939" s="574" t="s">
        <v>12458</v>
      </c>
      <c r="D939" s="843">
        <v>23800</v>
      </c>
      <c r="E939" s="844"/>
      <c r="F939" s="844"/>
      <c r="G939" s="25"/>
      <c r="H939" s="25"/>
      <c r="I939" s="25"/>
      <c r="J939" s="25"/>
      <c r="K939" s="25"/>
      <c r="L939" s="25"/>
      <c r="N939" s="25"/>
      <c r="O939" s="25"/>
      <c r="P939" s="35" t="s">
        <v>2496</v>
      </c>
      <c r="AS939" s="570"/>
      <c r="AT939" s="391"/>
      <c r="AU939" s="222"/>
      <c r="AV939" s="564"/>
      <c r="AW939" s="60"/>
      <c r="AX939" s="60"/>
      <c r="AY939" s="60"/>
      <c r="AZ939" s="283"/>
      <c r="BA939" s="283"/>
      <c r="BB939" s="283"/>
      <c r="BC939" s="34"/>
      <c r="BD939" s="27"/>
      <c r="BF939" s="35"/>
      <c r="BG939" s="35"/>
      <c r="BH939" s="35"/>
    </row>
    <row r="940" spans="1:60" ht="15" x14ac:dyDescent="0.25">
      <c r="A940" s="570">
        <f t="shared" si="9"/>
        <v>934</v>
      </c>
      <c r="B940" s="571" t="s">
        <v>3235</v>
      </c>
      <c r="C940" s="574" t="s">
        <v>12458</v>
      </c>
      <c r="D940" s="843">
        <v>49283.85</v>
      </c>
      <c r="E940" s="844"/>
      <c r="F940" s="844"/>
      <c r="G940" s="25"/>
      <c r="H940" s="25"/>
      <c r="I940" s="25"/>
      <c r="J940" s="25"/>
      <c r="K940" s="25"/>
      <c r="L940" s="25"/>
      <c r="N940" s="25"/>
      <c r="O940" s="25"/>
      <c r="P940" s="35" t="s">
        <v>2496</v>
      </c>
      <c r="AS940" s="570"/>
      <c r="AT940" s="391"/>
      <c r="AU940" s="222"/>
      <c r="AV940" s="564"/>
      <c r="AW940" s="60"/>
      <c r="AX940" s="60"/>
      <c r="AY940" s="60"/>
      <c r="AZ940" s="283"/>
      <c r="BA940" s="283"/>
      <c r="BB940" s="283"/>
      <c r="BC940" s="34"/>
      <c r="BD940" s="27"/>
      <c r="BF940" s="35"/>
      <c r="BG940" s="35"/>
      <c r="BH940" s="35"/>
    </row>
    <row r="941" spans="1:60" ht="15" x14ac:dyDescent="0.25">
      <c r="A941" s="570">
        <f t="shared" si="9"/>
        <v>935</v>
      </c>
      <c r="B941" s="571" t="s">
        <v>3236</v>
      </c>
      <c r="C941" s="574" t="s">
        <v>12458</v>
      </c>
      <c r="D941" s="843">
        <v>30665.11</v>
      </c>
      <c r="E941" s="844"/>
      <c r="F941" s="844"/>
      <c r="G941" s="25"/>
      <c r="H941" s="25"/>
      <c r="I941" s="25"/>
      <c r="J941" s="25"/>
      <c r="K941" s="25"/>
      <c r="L941" s="25"/>
      <c r="N941" s="25"/>
      <c r="O941" s="25"/>
      <c r="P941" s="35" t="s">
        <v>2496</v>
      </c>
      <c r="AS941" s="570"/>
      <c r="AT941" s="391"/>
      <c r="AU941" s="222"/>
      <c r="AV941" s="564"/>
      <c r="AW941" s="60"/>
      <c r="AX941" s="60"/>
      <c r="AY941" s="60"/>
      <c r="AZ941" s="283"/>
      <c r="BA941" s="283"/>
      <c r="BB941" s="283"/>
      <c r="BC941" s="34"/>
      <c r="BD941" s="27"/>
      <c r="BF941" s="35"/>
      <c r="BG941" s="35"/>
      <c r="BH941" s="35"/>
    </row>
    <row r="942" spans="1:60" ht="15" x14ac:dyDescent="0.25">
      <c r="A942" s="570">
        <f t="shared" si="9"/>
        <v>936</v>
      </c>
      <c r="B942" s="571" t="s">
        <v>3237</v>
      </c>
      <c r="C942" s="574" t="s">
        <v>12458</v>
      </c>
      <c r="D942" s="843">
        <v>118488.3</v>
      </c>
      <c r="E942" s="844"/>
      <c r="F942" s="844"/>
      <c r="G942" s="25"/>
      <c r="H942" s="25"/>
      <c r="I942" s="25"/>
      <c r="J942" s="25"/>
      <c r="K942" s="25"/>
      <c r="L942" s="25"/>
      <c r="N942" s="25"/>
      <c r="O942" s="25"/>
      <c r="P942" s="35" t="s">
        <v>2496</v>
      </c>
      <c r="AS942" s="570"/>
      <c r="AT942" s="391"/>
      <c r="AU942" s="222"/>
      <c r="AV942" s="564"/>
      <c r="AW942" s="60"/>
      <c r="AX942" s="60"/>
      <c r="AY942" s="60"/>
      <c r="AZ942" s="283"/>
      <c r="BA942" s="283"/>
      <c r="BB942" s="283"/>
      <c r="BC942" s="34"/>
      <c r="BD942" s="27"/>
      <c r="BF942" s="35"/>
      <c r="BG942" s="35"/>
      <c r="BH942" s="35"/>
    </row>
    <row r="943" spans="1:60" ht="15" x14ac:dyDescent="0.25">
      <c r="A943" s="570">
        <f t="shared" si="9"/>
        <v>937</v>
      </c>
      <c r="B943" s="571" t="s">
        <v>3238</v>
      </c>
      <c r="C943" s="574" t="s">
        <v>12458</v>
      </c>
      <c r="D943" s="843">
        <v>19669.509999999998</v>
      </c>
      <c r="E943" s="844"/>
      <c r="F943" s="844"/>
      <c r="G943" s="25"/>
      <c r="H943" s="25"/>
      <c r="I943" s="25"/>
      <c r="J943" s="25"/>
      <c r="K943" s="25"/>
      <c r="L943" s="25"/>
      <c r="N943" s="25"/>
      <c r="O943" s="25"/>
      <c r="P943" s="35" t="s">
        <v>2496</v>
      </c>
      <c r="AS943" s="570"/>
      <c r="AT943" s="391"/>
      <c r="AU943" s="222"/>
      <c r="AV943" s="564"/>
      <c r="AW943" s="60"/>
      <c r="AX943" s="60"/>
      <c r="AY943" s="60"/>
      <c r="AZ943" s="283"/>
      <c r="BA943" s="283"/>
      <c r="BB943" s="283"/>
      <c r="BC943" s="34"/>
      <c r="BD943" s="27"/>
      <c r="BF943" s="35"/>
      <c r="BG943" s="35"/>
      <c r="BH943" s="35"/>
    </row>
    <row r="944" spans="1:60" ht="15" x14ac:dyDescent="0.25">
      <c r="A944" s="570">
        <f t="shared" si="9"/>
        <v>938</v>
      </c>
      <c r="B944" s="571" t="s">
        <v>3239</v>
      </c>
      <c r="C944" s="574" t="s">
        <v>12458</v>
      </c>
      <c r="D944" s="843">
        <v>8007.51</v>
      </c>
      <c r="E944" s="844"/>
      <c r="F944" s="844"/>
      <c r="G944" s="25"/>
      <c r="H944" s="25"/>
      <c r="I944" s="25"/>
      <c r="J944" s="25"/>
      <c r="K944" s="25"/>
      <c r="L944" s="25"/>
      <c r="N944" s="25"/>
      <c r="O944" s="25"/>
      <c r="P944" s="35" t="s">
        <v>2496</v>
      </c>
      <c r="AS944" s="570"/>
      <c r="AT944" s="391"/>
      <c r="AU944" s="222"/>
      <c r="AV944" s="564"/>
      <c r="AW944" s="60"/>
      <c r="AX944" s="60"/>
      <c r="AY944" s="60"/>
      <c r="AZ944" s="283"/>
      <c r="BA944" s="283"/>
      <c r="BB944" s="283"/>
      <c r="BC944" s="34"/>
      <c r="BD944" s="27"/>
      <c r="BF944" s="35"/>
      <c r="BG944" s="35"/>
      <c r="BH944" s="35"/>
    </row>
    <row r="945" spans="1:60" ht="15" x14ac:dyDescent="0.25">
      <c r="A945" s="570">
        <f t="shared" si="9"/>
        <v>939</v>
      </c>
      <c r="B945" s="571" t="s">
        <v>3240</v>
      </c>
      <c r="C945" s="574" t="s">
        <v>12458</v>
      </c>
      <c r="D945" s="843">
        <v>21428.33</v>
      </c>
      <c r="E945" s="844"/>
      <c r="F945" s="844"/>
      <c r="G945" s="25"/>
      <c r="H945" s="25"/>
      <c r="I945" s="25"/>
      <c r="J945" s="25"/>
      <c r="K945" s="25"/>
      <c r="L945" s="25"/>
      <c r="N945" s="25"/>
      <c r="O945" s="25"/>
      <c r="P945" s="35" t="s">
        <v>2496</v>
      </c>
      <c r="AS945" s="570"/>
      <c r="AT945" s="391"/>
      <c r="AU945" s="222"/>
      <c r="AV945" s="564"/>
      <c r="AW945" s="60"/>
      <c r="AX945" s="60"/>
      <c r="AY945" s="60"/>
      <c r="AZ945" s="283"/>
      <c r="BA945" s="283"/>
      <c r="BB945" s="283"/>
      <c r="BC945" s="34"/>
      <c r="BD945" s="27"/>
      <c r="BF945" s="35"/>
      <c r="BG945" s="35"/>
      <c r="BH945" s="35"/>
    </row>
    <row r="946" spans="1:60" ht="15" x14ac:dyDescent="0.25">
      <c r="A946" s="570">
        <f t="shared" si="9"/>
        <v>940</v>
      </c>
      <c r="B946" s="571" t="s">
        <v>3241</v>
      </c>
      <c r="C946" s="574" t="s">
        <v>12458</v>
      </c>
      <c r="D946" s="843">
        <v>16285.15</v>
      </c>
      <c r="E946" s="844"/>
      <c r="F946" s="844"/>
      <c r="G946" s="25"/>
      <c r="H946" s="25"/>
      <c r="I946" s="25"/>
      <c r="J946" s="25"/>
      <c r="K946" s="25"/>
      <c r="L946" s="25"/>
      <c r="N946" s="25"/>
      <c r="O946" s="25"/>
      <c r="P946" s="35" t="s">
        <v>2496</v>
      </c>
      <c r="AS946" s="570"/>
      <c r="AT946" s="391"/>
      <c r="AU946" s="222"/>
      <c r="AV946" s="564"/>
      <c r="AW946" s="60"/>
      <c r="AX946" s="60"/>
      <c r="AY946" s="60"/>
      <c r="AZ946" s="283"/>
      <c r="BA946" s="283"/>
      <c r="BB946" s="283"/>
      <c r="BC946" s="34"/>
      <c r="BD946" s="27"/>
      <c r="BF946" s="35"/>
      <c r="BG946" s="35"/>
      <c r="BH946" s="35"/>
    </row>
    <row r="947" spans="1:60" ht="15" x14ac:dyDescent="0.25">
      <c r="A947" s="570">
        <f t="shared" ref="A947:A1010" si="10">A946+1</f>
        <v>941</v>
      </c>
      <c r="B947" s="571" t="s">
        <v>3242</v>
      </c>
      <c r="C947" s="574" t="s">
        <v>12458</v>
      </c>
      <c r="D947" s="843">
        <v>41659.519999999997</v>
      </c>
      <c r="E947" s="844"/>
      <c r="F947" s="844"/>
      <c r="G947" s="25"/>
      <c r="H947" s="25"/>
      <c r="I947" s="25"/>
      <c r="J947" s="25"/>
      <c r="K947" s="25"/>
      <c r="L947" s="25"/>
      <c r="N947" s="25"/>
      <c r="O947" s="25"/>
      <c r="P947" s="35" t="s">
        <v>2496</v>
      </c>
      <c r="AS947" s="570"/>
      <c r="AT947" s="391"/>
      <c r="AU947" s="222"/>
      <c r="AV947" s="564"/>
      <c r="AW947" s="60"/>
      <c r="AX947" s="60"/>
      <c r="AY947" s="60"/>
      <c r="AZ947" s="283"/>
      <c r="BA947" s="283"/>
      <c r="BB947" s="283"/>
      <c r="BC947" s="34"/>
      <c r="BD947" s="27"/>
      <c r="BF947" s="35"/>
      <c r="BG947" s="35"/>
      <c r="BH947" s="35"/>
    </row>
    <row r="948" spans="1:60" ht="15" x14ac:dyDescent="0.25">
      <c r="A948" s="570">
        <f t="shared" si="10"/>
        <v>942</v>
      </c>
      <c r="B948" s="571" t="s">
        <v>3243</v>
      </c>
      <c r="C948" s="574" t="s">
        <v>12458</v>
      </c>
      <c r="D948" s="843">
        <v>20206.2</v>
      </c>
      <c r="E948" s="844"/>
      <c r="F948" s="844"/>
      <c r="G948" s="25"/>
      <c r="H948" s="25"/>
      <c r="I948" s="25"/>
      <c r="J948" s="25"/>
      <c r="K948" s="25"/>
      <c r="L948" s="25"/>
      <c r="N948" s="25"/>
      <c r="O948" s="25"/>
      <c r="P948" s="35" t="s">
        <v>2496</v>
      </c>
      <c r="AS948" s="570"/>
      <c r="AT948" s="391"/>
      <c r="AU948" s="222"/>
      <c r="AV948" s="564"/>
      <c r="AW948" s="60"/>
      <c r="AX948" s="60"/>
      <c r="AY948" s="60"/>
      <c r="AZ948" s="283"/>
      <c r="BA948" s="283"/>
      <c r="BB948" s="283"/>
      <c r="BC948" s="34"/>
      <c r="BD948" s="27"/>
      <c r="BF948" s="35"/>
      <c r="BG948" s="35"/>
      <c r="BH948" s="35"/>
    </row>
    <row r="949" spans="1:60" ht="15" x14ac:dyDescent="0.25">
      <c r="A949" s="570">
        <f t="shared" si="10"/>
        <v>943</v>
      </c>
      <c r="B949" s="571" t="s">
        <v>3244</v>
      </c>
      <c r="C949" s="574" t="s">
        <v>12458</v>
      </c>
      <c r="D949" s="843">
        <v>41920.129999999997</v>
      </c>
      <c r="E949" s="844"/>
      <c r="F949" s="844"/>
      <c r="G949" s="25"/>
      <c r="H949" s="25"/>
      <c r="I949" s="25"/>
      <c r="J949" s="25"/>
      <c r="K949" s="25"/>
      <c r="L949" s="25"/>
      <c r="N949" s="25"/>
      <c r="O949" s="25"/>
      <c r="P949" s="35" t="s">
        <v>2496</v>
      </c>
      <c r="AS949" s="570"/>
      <c r="AT949" s="391"/>
      <c r="AU949" s="222"/>
      <c r="AV949" s="564"/>
      <c r="AW949" s="60"/>
      <c r="AX949" s="60"/>
      <c r="AY949" s="60"/>
      <c r="AZ949" s="283"/>
      <c r="BA949" s="283"/>
      <c r="BB949" s="283"/>
      <c r="BC949" s="34"/>
      <c r="BD949" s="27"/>
      <c r="BF949" s="35"/>
      <c r="BG949" s="35"/>
      <c r="BH949" s="35"/>
    </row>
    <row r="950" spans="1:60" ht="15" x14ac:dyDescent="0.25">
      <c r="A950" s="570">
        <f t="shared" si="10"/>
        <v>944</v>
      </c>
      <c r="B950" s="571" t="s">
        <v>3245</v>
      </c>
      <c r="C950" s="574" t="s">
        <v>12458</v>
      </c>
      <c r="D950" s="843">
        <v>195318.27</v>
      </c>
      <c r="E950" s="844"/>
      <c r="F950" s="844"/>
      <c r="G950" s="25"/>
      <c r="H950" s="25"/>
      <c r="I950" s="25"/>
      <c r="J950" s="25"/>
      <c r="K950" s="25"/>
      <c r="L950" s="25"/>
      <c r="N950" s="25"/>
      <c r="O950" s="25"/>
      <c r="P950" s="35" t="s">
        <v>2496</v>
      </c>
      <c r="AS950" s="570"/>
      <c r="AT950" s="391"/>
      <c r="AU950" s="222"/>
      <c r="AV950" s="564"/>
      <c r="AW950" s="60"/>
      <c r="AX950" s="60"/>
      <c r="AY950" s="60"/>
      <c r="AZ950" s="283"/>
      <c r="BA950" s="283"/>
      <c r="BB950" s="283"/>
      <c r="BC950" s="34"/>
      <c r="BD950" s="27"/>
      <c r="BF950" s="35"/>
      <c r="BG950" s="35"/>
      <c r="BH950" s="35"/>
    </row>
    <row r="951" spans="1:60" ht="15" x14ac:dyDescent="0.25">
      <c r="A951" s="570">
        <f t="shared" si="10"/>
        <v>945</v>
      </c>
      <c r="B951" s="571" t="s">
        <v>3246</v>
      </c>
      <c r="C951" s="574" t="s">
        <v>12458</v>
      </c>
      <c r="D951" s="843">
        <v>51678.13</v>
      </c>
      <c r="E951" s="844"/>
      <c r="F951" s="844"/>
      <c r="G951" s="25"/>
      <c r="H951" s="25"/>
      <c r="I951" s="25"/>
      <c r="J951" s="25"/>
      <c r="K951" s="25"/>
      <c r="L951" s="25"/>
      <c r="N951" s="25"/>
      <c r="O951" s="25"/>
      <c r="P951" s="35" t="s">
        <v>2496</v>
      </c>
      <c r="AS951" s="570"/>
      <c r="AT951" s="391"/>
      <c r="AU951" s="222"/>
      <c r="AV951" s="564"/>
      <c r="AW951" s="60"/>
      <c r="AX951" s="60"/>
      <c r="AY951" s="60"/>
      <c r="AZ951" s="283"/>
      <c r="BA951" s="283"/>
      <c r="BB951" s="283"/>
      <c r="BC951" s="34"/>
      <c r="BD951" s="27"/>
      <c r="BF951" s="35"/>
      <c r="BG951" s="35"/>
      <c r="BH951" s="35"/>
    </row>
    <row r="952" spans="1:60" ht="15" x14ac:dyDescent="0.25">
      <c r="A952" s="570">
        <f t="shared" si="10"/>
        <v>946</v>
      </c>
      <c r="B952" s="571" t="s">
        <v>3247</v>
      </c>
      <c r="C952" s="574" t="s">
        <v>12458</v>
      </c>
      <c r="D952" s="843">
        <v>10174.5</v>
      </c>
      <c r="E952" s="844"/>
      <c r="F952" s="844"/>
      <c r="G952" s="25"/>
      <c r="H952" s="25"/>
      <c r="I952" s="25"/>
      <c r="J952" s="25"/>
      <c r="K952" s="25"/>
      <c r="L952" s="25"/>
      <c r="N952" s="25"/>
      <c r="O952" s="25"/>
      <c r="P952" s="35" t="s">
        <v>2496</v>
      </c>
      <c r="AS952" s="570"/>
      <c r="AT952" s="391"/>
      <c r="AU952" s="222"/>
      <c r="AV952" s="564"/>
      <c r="AW952" s="60"/>
      <c r="AX952" s="60"/>
      <c r="AY952" s="60"/>
      <c r="AZ952" s="283"/>
      <c r="BA952" s="283"/>
      <c r="BB952" s="283"/>
      <c r="BC952" s="34"/>
      <c r="BD952" s="27"/>
      <c r="BF952" s="35"/>
      <c r="BG952" s="35"/>
      <c r="BH952" s="35"/>
    </row>
    <row r="953" spans="1:60" ht="15" x14ac:dyDescent="0.25">
      <c r="A953" s="570">
        <f t="shared" si="10"/>
        <v>947</v>
      </c>
      <c r="B953" s="571" t="s">
        <v>3248</v>
      </c>
      <c r="C953" s="574" t="s">
        <v>12458</v>
      </c>
      <c r="D953" s="843">
        <v>10525.55</v>
      </c>
      <c r="E953" s="844"/>
      <c r="F953" s="844"/>
      <c r="G953" s="25"/>
      <c r="H953" s="25"/>
      <c r="I953" s="25"/>
      <c r="J953" s="25"/>
      <c r="K953" s="25"/>
      <c r="L953" s="25"/>
      <c r="N953" s="25"/>
      <c r="O953" s="25"/>
      <c r="P953" s="35" t="s">
        <v>2496</v>
      </c>
      <c r="AS953" s="570"/>
      <c r="AT953" s="391"/>
      <c r="AU953" s="222"/>
      <c r="AV953" s="564"/>
      <c r="AW953" s="60"/>
      <c r="AX953" s="60"/>
      <c r="AY953" s="60"/>
      <c r="AZ953" s="283"/>
      <c r="BA953" s="283"/>
      <c r="BB953" s="283"/>
      <c r="BC953" s="34"/>
      <c r="BD953" s="27"/>
      <c r="BF953" s="35"/>
      <c r="BG953" s="35"/>
      <c r="BH953" s="35"/>
    </row>
    <row r="954" spans="1:60" ht="15" x14ac:dyDescent="0.25">
      <c r="A954" s="570">
        <f t="shared" si="10"/>
        <v>948</v>
      </c>
      <c r="B954" s="571" t="s">
        <v>3249</v>
      </c>
      <c r="C954" s="574" t="s">
        <v>12458</v>
      </c>
      <c r="D954" s="843">
        <v>570.01</v>
      </c>
      <c r="E954" s="844"/>
      <c r="F954" s="844"/>
      <c r="G954" s="25"/>
      <c r="H954" s="25"/>
      <c r="I954" s="25"/>
      <c r="J954" s="25"/>
      <c r="K954" s="25"/>
      <c r="L954" s="25"/>
      <c r="N954" s="25"/>
      <c r="O954" s="25"/>
      <c r="P954" s="35" t="s">
        <v>2496</v>
      </c>
      <c r="AS954" s="570"/>
      <c r="AT954" s="391"/>
      <c r="AU954" s="222"/>
      <c r="AV954" s="564"/>
      <c r="AW954" s="60"/>
      <c r="AX954" s="60"/>
      <c r="AY954" s="60"/>
      <c r="AZ954" s="283"/>
      <c r="BA954" s="283"/>
      <c r="BB954" s="283"/>
      <c r="BC954" s="34"/>
      <c r="BD954" s="27"/>
      <c r="BF954" s="35"/>
      <c r="BG954" s="35"/>
      <c r="BH954" s="35"/>
    </row>
    <row r="955" spans="1:60" ht="15" x14ac:dyDescent="0.25">
      <c r="A955" s="570">
        <f t="shared" si="10"/>
        <v>949</v>
      </c>
      <c r="B955" s="571" t="s">
        <v>3250</v>
      </c>
      <c r="C955" s="574" t="s">
        <v>12458</v>
      </c>
      <c r="D955" s="843">
        <v>3808</v>
      </c>
      <c r="E955" s="844"/>
      <c r="F955" s="844"/>
      <c r="G955" s="25"/>
      <c r="H955" s="25"/>
      <c r="I955" s="25"/>
      <c r="J955" s="25"/>
      <c r="K955" s="25"/>
      <c r="L955" s="25"/>
      <c r="N955" s="25"/>
      <c r="O955" s="25"/>
      <c r="P955" s="35" t="s">
        <v>2496</v>
      </c>
      <c r="AS955" s="570"/>
      <c r="AT955" s="391"/>
      <c r="AU955" s="222"/>
      <c r="AV955" s="564"/>
      <c r="AW955" s="60"/>
      <c r="AX955" s="60"/>
      <c r="AY955" s="60"/>
      <c r="AZ955" s="283"/>
      <c r="BA955" s="283"/>
      <c r="BB955" s="283"/>
      <c r="BC955" s="34"/>
      <c r="BD955" s="27"/>
      <c r="BF955" s="35"/>
      <c r="BG955" s="35"/>
      <c r="BH955" s="35"/>
    </row>
    <row r="956" spans="1:60" ht="15" x14ac:dyDescent="0.25">
      <c r="A956" s="570">
        <f t="shared" si="10"/>
        <v>950</v>
      </c>
      <c r="B956" s="571" t="s">
        <v>3251</v>
      </c>
      <c r="C956" s="574" t="s">
        <v>12458</v>
      </c>
      <c r="D956" s="843">
        <v>13649.3</v>
      </c>
      <c r="E956" s="844"/>
      <c r="F956" s="844"/>
      <c r="G956" s="25"/>
      <c r="H956" s="25"/>
      <c r="I956" s="25"/>
      <c r="J956" s="25"/>
      <c r="K956" s="25"/>
      <c r="L956" s="25"/>
      <c r="N956" s="25"/>
      <c r="O956" s="25"/>
      <c r="P956" s="35" t="s">
        <v>2496</v>
      </c>
      <c r="AS956" s="570"/>
      <c r="AT956" s="391"/>
      <c r="AU956" s="222"/>
      <c r="AV956" s="564"/>
      <c r="AW956" s="60"/>
      <c r="AX956" s="60"/>
      <c r="AY956" s="60"/>
      <c r="AZ956" s="283"/>
      <c r="BA956" s="283"/>
      <c r="BB956" s="283"/>
      <c r="BC956" s="34"/>
      <c r="BD956" s="27"/>
      <c r="BF956" s="35"/>
      <c r="BG956" s="35"/>
      <c r="BH956" s="35"/>
    </row>
    <row r="957" spans="1:60" ht="15" x14ac:dyDescent="0.25">
      <c r="A957" s="570">
        <f t="shared" si="10"/>
        <v>951</v>
      </c>
      <c r="B957" s="571" t="s">
        <v>3252</v>
      </c>
      <c r="C957" s="574" t="s">
        <v>12458</v>
      </c>
      <c r="D957" s="843">
        <v>24252.2</v>
      </c>
      <c r="E957" s="844"/>
      <c r="F957" s="844"/>
      <c r="G957" s="25"/>
      <c r="H957" s="25"/>
      <c r="I957" s="25"/>
      <c r="J957" s="25"/>
      <c r="K957" s="25"/>
      <c r="L957" s="25"/>
      <c r="N957" s="25"/>
      <c r="O957" s="25"/>
      <c r="P957" s="35" t="s">
        <v>2496</v>
      </c>
      <c r="AS957" s="570"/>
      <c r="AT957" s="391"/>
      <c r="AU957" s="222"/>
      <c r="AV957" s="564"/>
      <c r="AW957" s="60"/>
      <c r="AX957" s="60"/>
      <c r="AY957" s="60"/>
      <c r="AZ957" s="283"/>
      <c r="BA957" s="283"/>
      <c r="BB957" s="283"/>
      <c r="BC957" s="34"/>
      <c r="BD957" s="27"/>
      <c r="BF957" s="35"/>
      <c r="BG957" s="35"/>
      <c r="BH957" s="35"/>
    </row>
    <row r="958" spans="1:60" ht="15" x14ac:dyDescent="0.25">
      <c r="A958" s="570">
        <f t="shared" si="10"/>
        <v>952</v>
      </c>
      <c r="B958" s="571" t="s">
        <v>3253</v>
      </c>
      <c r="C958" s="574" t="s">
        <v>12458</v>
      </c>
      <c r="D958" s="843">
        <v>27339.06</v>
      </c>
      <c r="E958" s="844"/>
      <c r="F958" s="844"/>
      <c r="G958" s="25"/>
      <c r="H958" s="25"/>
      <c r="I958" s="25"/>
      <c r="J958" s="25"/>
      <c r="K958" s="25"/>
      <c r="L958" s="25"/>
      <c r="N958" s="25"/>
      <c r="O958" s="25"/>
      <c r="P958" s="35" t="s">
        <v>2496</v>
      </c>
      <c r="AS958" s="570"/>
      <c r="AT958" s="391"/>
      <c r="AU958" s="222"/>
      <c r="AV958" s="564"/>
      <c r="AW958" s="60"/>
      <c r="AX958" s="60"/>
      <c r="AY958" s="60"/>
      <c r="AZ958" s="283"/>
      <c r="BA958" s="283"/>
      <c r="BB958" s="283"/>
      <c r="BC958" s="34"/>
      <c r="BD958" s="27"/>
      <c r="BF958" s="35"/>
      <c r="BG958" s="35"/>
      <c r="BH958" s="35"/>
    </row>
    <row r="959" spans="1:60" ht="15" x14ac:dyDescent="0.25">
      <c r="A959" s="570">
        <f t="shared" si="10"/>
        <v>953</v>
      </c>
      <c r="B959" s="571" t="s">
        <v>3254</v>
      </c>
      <c r="C959" s="574" t="s">
        <v>12458</v>
      </c>
      <c r="D959" s="843">
        <v>37712.29</v>
      </c>
      <c r="E959" s="844"/>
      <c r="F959" s="844"/>
      <c r="G959" s="25"/>
      <c r="H959" s="25"/>
      <c r="I959" s="25"/>
      <c r="J959" s="25"/>
      <c r="K959" s="25"/>
      <c r="L959" s="25"/>
      <c r="N959" s="25"/>
      <c r="O959" s="25"/>
      <c r="P959" s="35" t="s">
        <v>2496</v>
      </c>
      <c r="AS959" s="570"/>
      <c r="AT959" s="391"/>
      <c r="AU959" s="222"/>
      <c r="AV959" s="564"/>
      <c r="AW959" s="60"/>
      <c r="AX959" s="60"/>
      <c r="AY959" s="60"/>
      <c r="AZ959" s="283"/>
      <c r="BA959" s="283"/>
      <c r="BB959" s="283"/>
      <c r="BC959" s="34"/>
      <c r="BD959" s="27"/>
      <c r="BF959" s="35"/>
      <c r="BG959" s="35"/>
      <c r="BH959" s="35"/>
    </row>
    <row r="960" spans="1:60" ht="15" x14ac:dyDescent="0.25">
      <c r="A960" s="570">
        <f t="shared" si="10"/>
        <v>954</v>
      </c>
      <c r="B960" s="571" t="s">
        <v>3255</v>
      </c>
      <c r="C960" s="574" t="s">
        <v>12458</v>
      </c>
      <c r="D960" s="843">
        <v>16303</v>
      </c>
      <c r="E960" s="844"/>
      <c r="F960" s="844"/>
      <c r="G960" s="25"/>
      <c r="H960" s="25"/>
      <c r="I960" s="25"/>
      <c r="J960" s="25"/>
      <c r="K960" s="25"/>
      <c r="L960" s="25"/>
      <c r="N960" s="25"/>
      <c r="O960" s="25"/>
      <c r="P960" s="35" t="s">
        <v>2496</v>
      </c>
      <c r="AS960" s="570"/>
      <c r="AT960" s="391"/>
      <c r="AU960" s="222"/>
      <c r="AV960" s="564"/>
      <c r="AW960" s="60"/>
      <c r="AX960" s="60"/>
      <c r="AY960" s="60"/>
      <c r="AZ960" s="283"/>
      <c r="BA960" s="283"/>
      <c r="BB960" s="283"/>
      <c r="BC960" s="34"/>
      <c r="BD960" s="27"/>
      <c r="BF960" s="35"/>
      <c r="BG960" s="35"/>
      <c r="BH960" s="35"/>
    </row>
    <row r="961" spans="1:60" ht="28.5" x14ac:dyDescent="0.25">
      <c r="A961" s="570">
        <f t="shared" si="10"/>
        <v>955</v>
      </c>
      <c r="B961" s="571" t="s">
        <v>3256</v>
      </c>
      <c r="C961" s="574" t="s">
        <v>12474</v>
      </c>
      <c r="D961" s="843">
        <v>27355.72</v>
      </c>
      <c r="E961" s="844"/>
      <c r="F961" s="844"/>
      <c r="G961" s="25"/>
      <c r="H961" s="25"/>
      <c r="I961" s="25"/>
      <c r="J961" s="25"/>
      <c r="K961" s="25"/>
      <c r="L961" s="25"/>
      <c r="N961" s="25"/>
      <c r="O961" s="25"/>
      <c r="P961" s="35" t="s">
        <v>2496</v>
      </c>
      <c r="AS961" s="570"/>
      <c r="AT961" s="391"/>
      <c r="AU961" s="222"/>
      <c r="AV961" s="564"/>
      <c r="AW961" s="60"/>
      <c r="AX961" s="60"/>
      <c r="AY961" s="60"/>
      <c r="AZ961" s="283"/>
      <c r="BA961" s="283"/>
      <c r="BB961" s="283"/>
      <c r="BC961" s="34"/>
      <c r="BD961" s="27"/>
      <c r="BF961" s="35"/>
      <c r="BG961" s="35"/>
      <c r="BH961" s="35"/>
    </row>
    <row r="962" spans="1:60" ht="15" x14ac:dyDescent="0.25">
      <c r="A962" s="570">
        <f t="shared" si="10"/>
        <v>956</v>
      </c>
      <c r="B962" s="571" t="s">
        <v>3257</v>
      </c>
      <c r="C962" s="574" t="s">
        <v>12458</v>
      </c>
      <c r="D962" s="843">
        <v>20501.32</v>
      </c>
      <c r="E962" s="844"/>
      <c r="F962" s="844"/>
      <c r="G962" s="25"/>
      <c r="H962" s="25"/>
      <c r="I962" s="25"/>
      <c r="J962" s="25"/>
      <c r="K962" s="25"/>
      <c r="L962" s="25"/>
      <c r="N962" s="25"/>
      <c r="O962" s="25"/>
      <c r="P962" s="35" t="s">
        <v>2496</v>
      </c>
      <c r="AS962" s="570"/>
      <c r="AT962" s="391"/>
      <c r="AU962" s="222"/>
      <c r="AV962" s="564"/>
      <c r="AW962" s="60"/>
      <c r="AX962" s="60"/>
      <c r="AY962" s="60"/>
      <c r="AZ962" s="283"/>
      <c r="BA962" s="283"/>
      <c r="BB962" s="283"/>
      <c r="BC962" s="34"/>
      <c r="BD962" s="27"/>
      <c r="BF962" s="35"/>
      <c r="BG962" s="35"/>
      <c r="BH962" s="35"/>
    </row>
    <row r="963" spans="1:60" ht="15" x14ac:dyDescent="0.25">
      <c r="A963" s="570">
        <f t="shared" si="10"/>
        <v>957</v>
      </c>
      <c r="B963" s="571" t="s">
        <v>3258</v>
      </c>
      <c r="C963" s="574" t="s">
        <v>12458</v>
      </c>
      <c r="D963" s="843">
        <v>13090</v>
      </c>
      <c r="E963" s="844"/>
      <c r="F963" s="844"/>
      <c r="G963" s="25"/>
      <c r="H963" s="25"/>
      <c r="I963" s="25"/>
      <c r="J963" s="25"/>
      <c r="K963" s="25"/>
      <c r="L963" s="25"/>
      <c r="N963" s="25"/>
      <c r="O963" s="25"/>
      <c r="P963" s="35" t="s">
        <v>2496</v>
      </c>
      <c r="AS963" s="570"/>
      <c r="AT963" s="391"/>
      <c r="AU963" s="222"/>
      <c r="AV963" s="564"/>
      <c r="AW963" s="60"/>
      <c r="AX963" s="60"/>
      <c r="AY963" s="60"/>
      <c r="AZ963" s="283"/>
      <c r="BA963" s="283"/>
      <c r="BB963" s="283"/>
      <c r="BC963" s="34"/>
      <c r="BD963" s="27"/>
      <c r="BF963" s="35"/>
      <c r="BG963" s="35"/>
      <c r="BH963" s="35"/>
    </row>
    <row r="964" spans="1:60" ht="28.5" x14ac:dyDescent="0.25">
      <c r="A964" s="570">
        <f t="shared" si="10"/>
        <v>958</v>
      </c>
      <c r="B964" s="571" t="s">
        <v>3259</v>
      </c>
      <c r="C964" s="574" t="s">
        <v>12474</v>
      </c>
      <c r="D964" s="843">
        <v>1518332.9</v>
      </c>
      <c r="E964" s="844"/>
      <c r="F964" s="844"/>
      <c r="G964" s="25"/>
      <c r="H964" s="25"/>
      <c r="I964" s="25"/>
      <c r="J964" s="25"/>
      <c r="K964" s="25"/>
      <c r="L964" s="25"/>
      <c r="N964" s="25"/>
      <c r="O964" s="25"/>
      <c r="P964" s="35" t="s">
        <v>2496</v>
      </c>
      <c r="AS964" s="570"/>
      <c r="AT964" s="391"/>
      <c r="AU964" s="222"/>
      <c r="AV964" s="564"/>
      <c r="AW964" s="60"/>
      <c r="AX964" s="60"/>
      <c r="AY964" s="60"/>
      <c r="AZ964" s="283"/>
      <c r="BA964" s="283"/>
      <c r="BB964" s="283"/>
      <c r="BC964" s="34"/>
      <c r="BD964" s="27"/>
      <c r="BF964" s="35"/>
      <c r="BG964" s="35"/>
      <c r="BH964" s="35"/>
    </row>
    <row r="965" spans="1:60" ht="15" x14ac:dyDescent="0.25">
      <c r="A965" s="570">
        <f t="shared" si="10"/>
        <v>959</v>
      </c>
      <c r="B965" s="571" t="s">
        <v>3260</v>
      </c>
      <c r="C965" s="574" t="s">
        <v>12458</v>
      </c>
      <c r="D965" s="843">
        <v>216580</v>
      </c>
      <c r="E965" s="844"/>
      <c r="F965" s="844"/>
      <c r="G965" s="25"/>
      <c r="H965" s="25"/>
      <c r="I965" s="25"/>
      <c r="J965" s="25"/>
      <c r="K965" s="25"/>
      <c r="L965" s="25"/>
      <c r="N965" s="25"/>
      <c r="O965" s="25"/>
      <c r="P965" s="35" t="s">
        <v>2496</v>
      </c>
      <c r="AS965" s="570"/>
      <c r="AT965" s="391"/>
      <c r="AU965" s="222"/>
      <c r="AV965" s="564"/>
      <c r="AW965" s="60"/>
      <c r="AX965" s="60"/>
      <c r="AY965" s="60"/>
      <c r="AZ965" s="283"/>
      <c r="BA965" s="283"/>
      <c r="BB965" s="283"/>
      <c r="BC965" s="34"/>
      <c r="BD965" s="27"/>
      <c r="BF965" s="35"/>
      <c r="BG965" s="35"/>
      <c r="BH965" s="35"/>
    </row>
    <row r="966" spans="1:60" ht="15" x14ac:dyDescent="0.25">
      <c r="A966" s="570">
        <f t="shared" si="10"/>
        <v>960</v>
      </c>
      <c r="B966" s="571" t="s">
        <v>3261</v>
      </c>
      <c r="C966" s="574" t="s">
        <v>12458</v>
      </c>
      <c r="D966" s="843">
        <v>52360</v>
      </c>
      <c r="E966" s="844"/>
      <c r="F966" s="844"/>
      <c r="G966" s="25"/>
      <c r="H966" s="25"/>
      <c r="I966" s="25"/>
      <c r="J966" s="25"/>
      <c r="K966" s="25"/>
      <c r="L966" s="25"/>
      <c r="N966" s="25"/>
      <c r="O966" s="25"/>
      <c r="P966" s="35" t="s">
        <v>2496</v>
      </c>
      <c r="AS966" s="570"/>
      <c r="AT966" s="391"/>
      <c r="AU966" s="222"/>
      <c r="AV966" s="564"/>
      <c r="AW966" s="60"/>
      <c r="AX966" s="60"/>
      <c r="AY966" s="60"/>
      <c r="AZ966" s="283"/>
      <c r="BA966" s="283"/>
      <c r="BB966" s="283"/>
      <c r="BC966" s="34"/>
      <c r="BD966" s="27"/>
      <c r="BF966" s="35"/>
      <c r="BG966" s="35"/>
      <c r="BH966" s="35"/>
    </row>
    <row r="967" spans="1:60" ht="15" x14ac:dyDescent="0.25">
      <c r="A967" s="570">
        <f t="shared" si="10"/>
        <v>961</v>
      </c>
      <c r="B967" s="571" t="s">
        <v>3262</v>
      </c>
      <c r="C967" s="574" t="s">
        <v>12458</v>
      </c>
      <c r="D967" s="843">
        <v>34906.269999999997</v>
      </c>
      <c r="E967" s="844"/>
      <c r="F967" s="844"/>
      <c r="G967" s="25"/>
      <c r="H967" s="25"/>
      <c r="I967" s="25"/>
      <c r="J967" s="25"/>
      <c r="K967" s="25"/>
      <c r="L967" s="25"/>
      <c r="N967" s="25"/>
      <c r="O967" s="25"/>
      <c r="P967" s="35" t="s">
        <v>2496</v>
      </c>
      <c r="AS967" s="570"/>
      <c r="AT967" s="391"/>
      <c r="AU967" s="222"/>
      <c r="AV967" s="564"/>
      <c r="AW967" s="60"/>
      <c r="AX967" s="60"/>
      <c r="AY967" s="60"/>
      <c r="AZ967" s="283"/>
      <c r="BA967" s="283"/>
      <c r="BB967" s="283"/>
      <c r="BC967" s="34"/>
      <c r="BD967" s="27"/>
      <c r="BF967" s="35"/>
      <c r="BG967" s="35"/>
      <c r="BH967" s="35"/>
    </row>
    <row r="968" spans="1:60" ht="15" x14ac:dyDescent="0.25">
      <c r="A968" s="570">
        <f t="shared" si="10"/>
        <v>962</v>
      </c>
      <c r="B968" s="571" t="s">
        <v>3263</v>
      </c>
      <c r="C968" s="574" t="s">
        <v>12458</v>
      </c>
      <c r="D968" s="843">
        <v>49186.27</v>
      </c>
      <c r="E968" s="844"/>
      <c r="F968" s="844"/>
      <c r="G968" s="25"/>
      <c r="H968" s="25"/>
      <c r="I968" s="25"/>
      <c r="J968" s="25"/>
      <c r="K968" s="25"/>
      <c r="L968" s="25"/>
      <c r="N968" s="25"/>
      <c r="O968" s="25"/>
      <c r="P968" s="35" t="s">
        <v>2496</v>
      </c>
      <c r="AS968" s="570"/>
      <c r="AT968" s="391"/>
      <c r="AU968" s="222"/>
      <c r="AV968" s="564"/>
      <c r="AW968" s="60"/>
      <c r="AX968" s="60"/>
      <c r="AY968" s="60"/>
      <c r="AZ968" s="283"/>
      <c r="BA968" s="283"/>
      <c r="BB968" s="283"/>
      <c r="BC968" s="34"/>
      <c r="BD968" s="27"/>
      <c r="BF968" s="35"/>
      <c r="BG968" s="35"/>
      <c r="BH968" s="35"/>
    </row>
    <row r="969" spans="1:60" ht="15" x14ac:dyDescent="0.25">
      <c r="A969" s="570">
        <f t="shared" si="10"/>
        <v>963</v>
      </c>
      <c r="B969" s="571" t="s">
        <v>3264</v>
      </c>
      <c r="C969" s="574" t="s">
        <v>12458</v>
      </c>
      <c r="D969" s="843">
        <v>49186.27</v>
      </c>
      <c r="E969" s="844"/>
      <c r="F969" s="844"/>
      <c r="G969" s="25"/>
      <c r="H969" s="25"/>
      <c r="I969" s="25"/>
      <c r="J969" s="25"/>
      <c r="K969" s="25"/>
      <c r="L969" s="25"/>
      <c r="N969" s="25"/>
      <c r="O969" s="25"/>
      <c r="P969" s="35" t="s">
        <v>2496</v>
      </c>
      <c r="AS969" s="570"/>
      <c r="AT969" s="391"/>
      <c r="AU969" s="222"/>
      <c r="AV969" s="564"/>
      <c r="AW969" s="60"/>
      <c r="AX969" s="60"/>
      <c r="AY969" s="60"/>
      <c r="AZ969" s="283"/>
      <c r="BA969" s="283"/>
      <c r="BB969" s="283"/>
      <c r="BC969" s="34"/>
      <c r="BD969" s="27"/>
      <c r="BF969" s="35"/>
      <c r="BG969" s="35"/>
      <c r="BH969" s="35"/>
    </row>
    <row r="970" spans="1:60" ht="15" x14ac:dyDescent="0.25">
      <c r="A970" s="570">
        <f t="shared" si="10"/>
        <v>964</v>
      </c>
      <c r="B970" s="571" t="s">
        <v>3265</v>
      </c>
      <c r="C970" s="574" t="s">
        <v>12458</v>
      </c>
      <c r="D970" s="843">
        <v>49186.27</v>
      </c>
      <c r="E970" s="844"/>
      <c r="F970" s="844"/>
      <c r="G970" s="25"/>
      <c r="H970" s="25"/>
      <c r="I970" s="25"/>
      <c r="J970" s="25"/>
      <c r="K970" s="25"/>
      <c r="L970" s="25"/>
      <c r="N970" s="25"/>
      <c r="O970" s="25"/>
      <c r="P970" s="35" t="s">
        <v>2496</v>
      </c>
      <c r="AS970" s="570"/>
      <c r="AT970" s="391"/>
      <c r="AU970" s="222"/>
      <c r="AV970" s="564"/>
      <c r="AW970" s="60"/>
      <c r="AX970" s="60"/>
      <c r="AY970" s="60"/>
      <c r="AZ970" s="283"/>
      <c r="BA970" s="283"/>
      <c r="BB970" s="283"/>
      <c r="BC970" s="34"/>
      <c r="BD970" s="27"/>
      <c r="BF970" s="35"/>
      <c r="BG970" s="35"/>
      <c r="BH970" s="35"/>
    </row>
    <row r="971" spans="1:60" ht="15" x14ac:dyDescent="0.25">
      <c r="A971" s="570">
        <f t="shared" si="10"/>
        <v>965</v>
      </c>
      <c r="B971" s="571" t="s">
        <v>3266</v>
      </c>
      <c r="C971" s="574" t="s">
        <v>12458</v>
      </c>
      <c r="D971" s="843">
        <v>49186.27</v>
      </c>
      <c r="E971" s="844"/>
      <c r="F971" s="844"/>
      <c r="G971" s="25"/>
      <c r="H971" s="25"/>
      <c r="I971" s="25"/>
      <c r="J971" s="25"/>
      <c r="K971" s="25"/>
      <c r="L971" s="25"/>
      <c r="N971" s="25"/>
      <c r="O971" s="25"/>
      <c r="P971" s="35" t="s">
        <v>2496</v>
      </c>
      <c r="AS971" s="570"/>
      <c r="AT971" s="391"/>
      <c r="AU971" s="222"/>
      <c r="AV971" s="564"/>
      <c r="AW971" s="60"/>
      <c r="AX971" s="60"/>
      <c r="AY971" s="60"/>
      <c r="AZ971" s="283"/>
      <c r="BA971" s="283"/>
      <c r="BB971" s="283"/>
      <c r="BC971" s="34"/>
      <c r="BD971" s="27"/>
      <c r="BF971" s="35"/>
      <c r="BG971" s="35"/>
      <c r="BH971" s="35"/>
    </row>
    <row r="972" spans="1:60" ht="15" x14ac:dyDescent="0.25">
      <c r="A972" s="570">
        <f t="shared" si="10"/>
        <v>966</v>
      </c>
      <c r="B972" s="571" t="s">
        <v>3267</v>
      </c>
      <c r="C972" s="574" t="s">
        <v>12458</v>
      </c>
      <c r="D972" s="843">
        <v>72.59</v>
      </c>
      <c r="E972" s="844"/>
      <c r="F972" s="844"/>
      <c r="G972" s="25"/>
      <c r="H972" s="25"/>
      <c r="I972" s="25"/>
      <c r="J972" s="25"/>
      <c r="K972" s="25"/>
      <c r="L972" s="25"/>
      <c r="N972" s="25"/>
      <c r="O972" s="25"/>
      <c r="P972" s="35" t="s">
        <v>2496</v>
      </c>
      <c r="AS972" s="570"/>
      <c r="AT972" s="391"/>
      <c r="AU972" s="222"/>
      <c r="AV972" s="564"/>
      <c r="AW972" s="60"/>
      <c r="AX972" s="60"/>
      <c r="AY972" s="60"/>
      <c r="AZ972" s="283"/>
      <c r="BA972" s="283"/>
      <c r="BB972" s="283"/>
      <c r="BC972" s="34"/>
      <c r="BD972" s="27"/>
      <c r="BF972" s="35"/>
      <c r="BG972" s="35"/>
      <c r="BH972" s="35"/>
    </row>
    <row r="973" spans="1:60" ht="15" x14ac:dyDescent="0.25">
      <c r="A973" s="570">
        <f t="shared" si="10"/>
        <v>967</v>
      </c>
      <c r="B973" s="571" t="s">
        <v>3268</v>
      </c>
      <c r="C973" s="574" t="s">
        <v>12458</v>
      </c>
      <c r="D973" s="843">
        <v>647.36</v>
      </c>
      <c r="E973" s="844"/>
      <c r="F973" s="844"/>
      <c r="G973" s="25"/>
      <c r="H973" s="25"/>
      <c r="I973" s="25"/>
      <c r="J973" s="25"/>
      <c r="K973" s="25"/>
      <c r="L973" s="25"/>
      <c r="N973" s="25"/>
      <c r="O973" s="25"/>
      <c r="P973" s="35" t="s">
        <v>2496</v>
      </c>
      <c r="AS973" s="570"/>
      <c r="AT973" s="391"/>
      <c r="AU973" s="222"/>
      <c r="AV973" s="564"/>
      <c r="AW973" s="60"/>
      <c r="AX973" s="60"/>
      <c r="AY973" s="60"/>
      <c r="AZ973" s="283"/>
      <c r="BA973" s="283"/>
      <c r="BB973" s="283"/>
      <c r="BC973" s="34"/>
      <c r="BD973" s="27"/>
      <c r="BF973" s="35"/>
      <c r="BG973" s="35"/>
      <c r="BH973" s="35"/>
    </row>
    <row r="974" spans="1:60" ht="15" x14ac:dyDescent="0.25">
      <c r="A974" s="570">
        <f t="shared" si="10"/>
        <v>968</v>
      </c>
      <c r="B974" s="571" t="s">
        <v>3269</v>
      </c>
      <c r="C974" s="574" t="s">
        <v>12458</v>
      </c>
      <c r="D974" s="843">
        <v>1047.2</v>
      </c>
      <c r="E974" s="844"/>
      <c r="F974" s="844"/>
      <c r="G974" s="25"/>
      <c r="H974" s="25"/>
      <c r="I974" s="25"/>
      <c r="J974" s="25"/>
      <c r="K974" s="25"/>
      <c r="L974" s="25"/>
      <c r="N974" s="25"/>
      <c r="O974" s="25"/>
      <c r="P974" s="35" t="s">
        <v>2496</v>
      </c>
      <c r="AS974" s="570"/>
      <c r="AT974" s="391"/>
      <c r="AU974" s="222"/>
      <c r="AV974" s="564"/>
      <c r="AW974" s="60"/>
      <c r="AX974" s="60"/>
      <c r="AY974" s="60"/>
      <c r="AZ974" s="283"/>
      <c r="BA974" s="283"/>
      <c r="BB974" s="283"/>
      <c r="BC974" s="34"/>
      <c r="BD974" s="27"/>
      <c r="BF974" s="35"/>
      <c r="BG974" s="35"/>
      <c r="BH974" s="35"/>
    </row>
    <row r="975" spans="1:60" ht="15" x14ac:dyDescent="0.25">
      <c r="A975" s="570">
        <f t="shared" si="10"/>
        <v>969</v>
      </c>
      <c r="B975" s="571" t="s">
        <v>3270</v>
      </c>
      <c r="C975" s="574" t="s">
        <v>12458</v>
      </c>
      <c r="D975" s="843">
        <v>302.26</v>
      </c>
      <c r="E975" s="844"/>
      <c r="F975" s="844"/>
      <c r="G975" s="25"/>
      <c r="H975" s="25"/>
      <c r="I975" s="25"/>
      <c r="J975" s="25"/>
      <c r="K975" s="25"/>
      <c r="L975" s="25"/>
      <c r="N975" s="25"/>
      <c r="O975" s="25"/>
      <c r="P975" s="35" t="s">
        <v>2496</v>
      </c>
      <c r="AS975" s="570"/>
      <c r="AT975" s="391"/>
      <c r="AU975" s="222"/>
      <c r="AV975" s="564"/>
      <c r="AW975" s="60"/>
      <c r="AX975" s="60"/>
      <c r="AY975" s="60"/>
      <c r="AZ975" s="283"/>
      <c r="BA975" s="283"/>
      <c r="BB975" s="283"/>
      <c r="BC975" s="34"/>
      <c r="BD975" s="27"/>
      <c r="BF975" s="35"/>
      <c r="BG975" s="35"/>
      <c r="BH975" s="35"/>
    </row>
    <row r="976" spans="1:60" ht="15" x14ac:dyDescent="0.25">
      <c r="A976" s="570">
        <f t="shared" si="10"/>
        <v>970</v>
      </c>
      <c r="B976" s="571" t="s">
        <v>3271</v>
      </c>
      <c r="C976" s="574" t="s">
        <v>12458</v>
      </c>
      <c r="D976" s="843">
        <v>470.05</v>
      </c>
      <c r="E976" s="844"/>
      <c r="F976" s="844"/>
      <c r="G976" s="25"/>
      <c r="H976" s="25"/>
      <c r="I976" s="25"/>
      <c r="J976" s="25"/>
      <c r="K976" s="25"/>
      <c r="L976" s="25"/>
      <c r="N976" s="25"/>
      <c r="O976" s="25"/>
      <c r="P976" s="35" t="s">
        <v>2496</v>
      </c>
      <c r="AS976" s="570"/>
      <c r="AT976" s="391"/>
      <c r="AU976" s="222"/>
      <c r="AV976" s="564"/>
      <c r="AW976" s="60"/>
      <c r="AX976" s="60"/>
      <c r="AY976" s="60"/>
      <c r="AZ976" s="283"/>
      <c r="BA976" s="283"/>
      <c r="BB976" s="283"/>
      <c r="BC976" s="34"/>
      <c r="BD976" s="27"/>
      <c r="BF976" s="35"/>
      <c r="BG976" s="35"/>
      <c r="BH976" s="35"/>
    </row>
    <row r="977" spans="1:60" ht="15" x14ac:dyDescent="0.25">
      <c r="A977" s="570">
        <f t="shared" si="10"/>
        <v>971</v>
      </c>
      <c r="B977" s="571" t="s">
        <v>3272</v>
      </c>
      <c r="C977" s="574" t="s">
        <v>12458</v>
      </c>
      <c r="D977" s="843">
        <v>46296.95</v>
      </c>
      <c r="E977" s="844"/>
      <c r="F977" s="844"/>
      <c r="G977" s="25"/>
      <c r="H977" s="25"/>
      <c r="I977" s="25"/>
      <c r="J977" s="25"/>
      <c r="K977" s="25"/>
      <c r="L977" s="25"/>
      <c r="N977" s="25"/>
      <c r="O977" s="25"/>
      <c r="P977" s="35" t="s">
        <v>2496</v>
      </c>
      <c r="AS977" s="570"/>
      <c r="AT977" s="391"/>
      <c r="AU977" s="222"/>
      <c r="AV977" s="564"/>
      <c r="AW977" s="60"/>
      <c r="AX977" s="60"/>
      <c r="AY977" s="60"/>
      <c r="AZ977" s="283"/>
      <c r="BA977" s="283"/>
      <c r="BB977" s="283"/>
      <c r="BC977" s="34"/>
      <c r="BD977" s="27"/>
      <c r="BF977" s="35"/>
      <c r="BG977" s="35"/>
      <c r="BH977" s="35"/>
    </row>
    <row r="978" spans="1:60" ht="15" x14ac:dyDescent="0.25">
      <c r="A978" s="570">
        <f t="shared" si="10"/>
        <v>972</v>
      </c>
      <c r="B978" s="571" t="s">
        <v>3273</v>
      </c>
      <c r="C978" s="574" t="s">
        <v>12458</v>
      </c>
      <c r="D978" s="843">
        <v>41253.730000000003</v>
      </c>
      <c r="E978" s="844"/>
      <c r="F978" s="844"/>
      <c r="G978" s="25"/>
      <c r="H978" s="25"/>
      <c r="I978" s="25"/>
      <c r="J978" s="25"/>
      <c r="K978" s="25"/>
      <c r="L978" s="25"/>
      <c r="N978" s="25"/>
      <c r="O978" s="25"/>
      <c r="P978" s="35" t="s">
        <v>2496</v>
      </c>
      <c r="AS978" s="570"/>
      <c r="AT978" s="391"/>
      <c r="AU978" s="222"/>
      <c r="AV978" s="564"/>
      <c r="AW978" s="60"/>
      <c r="AX978" s="60"/>
      <c r="AY978" s="60"/>
      <c r="AZ978" s="283"/>
      <c r="BA978" s="283"/>
      <c r="BB978" s="283"/>
      <c r="BC978" s="34"/>
      <c r="BD978" s="27"/>
      <c r="BF978" s="35"/>
      <c r="BG978" s="35"/>
      <c r="BH978" s="35"/>
    </row>
    <row r="979" spans="1:60" ht="15" x14ac:dyDescent="0.25">
      <c r="A979" s="570">
        <f t="shared" si="10"/>
        <v>973</v>
      </c>
      <c r="B979" s="571" t="s">
        <v>3274</v>
      </c>
      <c r="C979" s="574" t="s">
        <v>12458</v>
      </c>
      <c r="D979" s="843">
        <v>3617.6</v>
      </c>
      <c r="E979" s="844"/>
      <c r="F979" s="844"/>
      <c r="G979" s="25"/>
      <c r="H979" s="25"/>
      <c r="I979" s="25"/>
      <c r="J979" s="25"/>
      <c r="K979" s="25"/>
      <c r="L979" s="25"/>
      <c r="N979" s="25"/>
      <c r="O979" s="25"/>
      <c r="P979" s="35" t="s">
        <v>2496</v>
      </c>
      <c r="AS979" s="570"/>
      <c r="AT979" s="391"/>
      <c r="AU979" s="222"/>
      <c r="AV979" s="564"/>
      <c r="AW979" s="60"/>
      <c r="AX979" s="60"/>
      <c r="AY979" s="60"/>
      <c r="AZ979" s="283"/>
      <c r="BA979" s="283"/>
      <c r="BB979" s="283"/>
      <c r="BC979" s="34"/>
      <c r="BD979" s="27"/>
      <c r="BF979" s="35"/>
      <c r="BG979" s="35"/>
      <c r="BH979" s="35"/>
    </row>
    <row r="980" spans="1:60" ht="15" x14ac:dyDescent="0.25">
      <c r="A980" s="570">
        <f t="shared" si="10"/>
        <v>974</v>
      </c>
      <c r="B980" s="571" t="s">
        <v>3275</v>
      </c>
      <c r="C980" s="574" t="s">
        <v>12458</v>
      </c>
      <c r="D980" s="843">
        <v>10900.4</v>
      </c>
      <c r="E980" s="844"/>
      <c r="F980" s="844"/>
      <c r="G980" s="25"/>
      <c r="H980" s="25"/>
      <c r="I980" s="25"/>
      <c r="J980" s="25"/>
      <c r="K980" s="25"/>
      <c r="L980" s="25"/>
      <c r="N980" s="25"/>
      <c r="O980" s="25"/>
      <c r="P980" s="35" t="s">
        <v>2496</v>
      </c>
      <c r="AS980" s="570"/>
      <c r="AT980" s="391"/>
      <c r="AU980" s="222"/>
      <c r="AV980" s="564"/>
      <c r="AW980" s="60"/>
      <c r="AX980" s="60"/>
      <c r="AY980" s="60"/>
      <c r="AZ980" s="283"/>
      <c r="BA980" s="283"/>
      <c r="BB980" s="283"/>
      <c r="BC980" s="34"/>
      <c r="BD980" s="27"/>
      <c r="BF980" s="35"/>
      <c r="BG980" s="35"/>
      <c r="BH980" s="35"/>
    </row>
    <row r="981" spans="1:60" ht="15" x14ac:dyDescent="0.25">
      <c r="A981" s="570">
        <f t="shared" si="10"/>
        <v>975</v>
      </c>
      <c r="B981" s="571" t="s">
        <v>3276</v>
      </c>
      <c r="C981" s="574" t="s">
        <v>12458</v>
      </c>
      <c r="D981" s="843">
        <v>24395</v>
      </c>
      <c r="E981" s="844"/>
      <c r="F981" s="844"/>
      <c r="G981" s="25"/>
      <c r="H981" s="25"/>
      <c r="I981" s="25"/>
      <c r="J981" s="25"/>
      <c r="K981" s="25"/>
      <c r="L981" s="25"/>
      <c r="N981" s="25"/>
      <c r="O981" s="25"/>
      <c r="P981" s="35" t="s">
        <v>2496</v>
      </c>
      <c r="AS981" s="570"/>
      <c r="AT981" s="391"/>
      <c r="AU981" s="222"/>
      <c r="AV981" s="564"/>
      <c r="AW981" s="60"/>
      <c r="AX981" s="60"/>
      <c r="AY981" s="60"/>
      <c r="AZ981" s="283"/>
      <c r="BA981" s="283"/>
      <c r="BB981" s="283"/>
      <c r="BC981" s="34"/>
      <c r="BD981" s="27"/>
      <c r="BF981" s="35"/>
      <c r="BG981" s="35"/>
      <c r="BH981" s="35"/>
    </row>
    <row r="982" spans="1:60" ht="15" x14ac:dyDescent="0.25">
      <c r="A982" s="570">
        <f t="shared" si="10"/>
        <v>976</v>
      </c>
      <c r="B982" s="571" t="s">
        <v>3277</v>
      </c>
      <c r="C982" s="574" t="s">
        <v>12458</v>
      </c>
      <c r="D982" s="843">
        <v>24395</v>
      </c>
      <c r="E982" s="844"/>
      <c r="F982" s="844"/>
      <c r="G982" s="25"/>
      <c r="H982" s="25"/>
      <c r="I982" s="25"/>
      <c r="J982" s="25"/>
      <c r="K982" s="25"/>
      <c r="L982" s="25"/>
      <c r="N982" s="25"/>
      <c r="O982" s="25"/>
      <c r="P982" s="35" t="s">
        <v>2496</v>
      </c>
      <c r="AS982" s="570"/>
      <c r="AT982" s="391"/>
      <c r="AU982" s="222"/>
      <c r="AV982" s="564"/>
      <c r="AW982" s="60"/>
      <c r="AX982" s="60"/>
      <c r="AY982" s="60"/>
      <c r="AZ982" s="283"/>
      <c r="BA982" s="283"/>
      <c r="BB982" s="283"/>
      <c r="BC982" s="34"/>
      <c r="BD982" s="27"/>
      <c r="BF982" s="35"/>
      <c r="BG982" s="35"/>
      <c r="BH982" s="35"/>
    </row>
    <row r="983" spans="1:60" ht="15" x14ac:dyDescent="0.25">
      <c r="A983" s="570">
        <f t="shared" si="10"/>
        <v>977</v>
      </c>
      <c r="B983" s="571" t="s">
        <v>3278</v>
      </c>
      <c r="C983" s="574" t="s">
        <v>12458</v>
      </c>
      <c r="D983" s="843">
        <v>10900.4</v>
      </c>
      <c r="E983" s="844"/>
      <c r="F983" s="844"/>
      <c r="G983" s="25"/>
      <c r="H983" s="25"/>
      <c r="I983" s="25"/>
      <c r="J983" s="25"/>
      <c r="K983" s="25"/>
      <c r="L983" s="25"/>
      <c r="N983" s="25"/>
      <c r="O983" s="25"/>
      <c r="P983" s="35" t="s">
        <v>2496</v>
      </c>
      <c r="AS983" s="570"/>
      <c r="AT983" s="391"/>
      <c r="AU983" s="222"/>
      <c r="AV983" s="564"/>
      <c r="AW983" s="60"/>
      <c r="AX983" s="60"/>
      <c r="AY983" s="60"/>
      <c r="AZ983" s="283"/>
      <c r="BA983" s="283"/>
      <c r="BB983" s="283"/>
      <c r="BC983" s="34"/>
      <c r="BD983" s="27"/>
      <c r="BF983" s="35"/>
      <c r="BG983" s="35"/>
      <c r="BH983" s="35"/>
    </row>
    <row r="984" spans="1:60" ht="15" x14ac:dyDescent="0.25">
      <c r="A984" s="570">
        <f t="shared" si="10"/>
        <v>978</v>
      </c>
      <c r="B984" s="571" t="s">
        <v>3279</v>
      </c>
      <c r="C984" s="574" t="s">
        <v>12458</v>
      </c>
      <c r="D984" s="843">
        <v>24395</v>
      </c>
      <c r="E984" s="844"/>
      <c r="F984" s="844"/>
      <c r="G984" s="25"/>
      <c r="H984" s="25"/>
      <c r="I984" s="25"/>
      <c r="J984" s="25"/>
      <c r="K984" s="25"/>
      <c r="L984" s="25"/>
      <c r="N984" s="25"/>
      <c r="O984" s="25"/>
      <c r="P984" s="35" t="s">
        <v>2496</v>
      </c>
      <c r="AS984" s="570"/>
      <c r="AT984" s="391"/>
      <c r="AU984" s="222"/>
      <c r="AV984" s="564"/>
      <c r="AW984" s="60"/>
      <c r="AX984" s="60"/>
      <c r="AY984" s="60"/>
      <c r="AZ984" s="283"/>
      <c r="BA984" s="283"/>
      <c r="BB984" s="283"/>
      <c r="BC984" s="34"/>
      <c r="BD984" s="27"/>
      <c r="BF984" s="35"/>
      <c r="BG984" s="35"/>
      <c r="BH984" s="35"/>
    </row>
    <row r="985" spans="1:60" ht="15" x14ac:dyDescent="0.25">
      <c r="A985" s="570">
        <f t="shared" si="10"/>
        <v>979</v>
      </c>
      <c r="B985" s="571" t="s">
        <v>3280</v>
      </c>
      <c r="C985" s="574" t="s">
        <v>12458</v>
      </c>
      <c r="D985" s="843">
        <v>10900.4</v>
      </c>
      <c r="E985" s="844"/>
      <c r="F985" s="844"/>
      <c r="G985" s="25"/>
      <c r="H985" s="25"/>
      <c r="I985" s="25"/>
      <c r="J985" s="25"/>
      <c r="K985" s="25"/>
      <c r="L985" s="25"/>
      <c r="N985" s="25"/>
      <c r="O985" s="25"/>
      <c r="P985" s="35" t="s">
        <v>2496</v>
      </c>
      <c r="AS985" s="570"/>
      <c r="AT985" s="391"/>
      <c r="AU985" s="222"/>
      <c r="AV985" s="564"/>
      <c r="AW985" s="60"/>
      <c r="AX985" s="60"/>
      <c r="AY985" s="60"/>
      <c r="AZ985" s="283"/>
      <c r="BA985" s="283"/>
      <c r="BB985" s="283"/>
      <c r="BC985" s="34"/>
      <c r="BD985" s="27"/>
      <c r="BF985" s="35"/>
      <c r="BG985" s="35"/>
      <c r="BH985" s="35"/>
    </row>
    <row r="986" spans="1:60" ht="15" x14ac:dyDescent="0.25">
      <c r="A986" s="570">
        <f t="shared" si="10"/>
        <v>980</v>
      </c>
      <c r="B986" s="571" t="s">
        <v>3281</v>
      </c>
      <c r="C986" s="574" t="s">
        <v>12458</v>
      </c>
      <c r="D986" s="843">
        <v>10900.4</v>
      </c>
      <c r="E986" s="844"/>
      <c r="F986" s="844"/>
      <c r="G986" s="25"/>
      <c r="H986" s="25"/>
      <c r="I986" s="25"/>
      <c r="J986" s="25"/>
      <c r="K986" s="25"/>
      <c r="L986" s="25"/>
      <c r="N986" s="25"/>
      <c r="O986" s="25"/>
      <c r="P986" s="35" t="s">
        <v>2496</v>
      </c>
      <c r="AS986" s="570"/>
      <c r="AT986" s="391"/>
      <c r="AU986" s="222"/>
      <c r="AV986" s="564"/>
      <c r="AW986" s="60"/>
      <c r="AX986" s="60"/>
      <c r="AY986" s="60"/>
      <c r="AZ986" s="283"/>
      <c r="BA986" s="283"/>
      <c r="BB986" s="283"/>
      <c r="BC986" s="34"/>
      <c r="BD986" s="27"/>
      <c r="BF986" s="35"/>
      <c r="BG986" s="35"/>
      <c r="BH986" s="35"/>
    </row>
    <row r="987" spans="1:60" ht="15" x14ac:dyDescent="0.25">
      <c r="A987" s="570">
        <f t="shared" si="10"/>
        <v>981</v>
      </c>
      <c r="B987" s="571" t="s">
        <v>3282</v>
      </c>
      <c r="C987" s="574" t="s">
        <v>12458</v>
      </c>
      <c r="D987" s="843">
        <v>10900.4</v>
      </c>
      <c r="E987" s="844"/>
      <c r="F987" s="844"/>
      <c r="G987" s="25"/>
      <c r="H987" s="25"/>
      <c r="I987" s="25"/>
      <c r="J987" s="25"/>
      <c r="K987" s="25"/>
      <c r="L987" s="25"/>
      <c r="N987" s="25"/>
      <c r="O987" s="25"/>
      <c r="P987" s="35" t="s">
        <v>2496</v>
      </c>
      <c r="AS987" s="570"/>
      <c r="AT987" s="391"/>
      <c r="AU987" s="222"/>
      <c r="AV987" s="564"/>
      <c r="AW987" s="60"/>
      <c r="AX987" s="60"/>
      <c r="AY987" s="60"/>
      <c r="AZ987" s="283"/>
      <c r="BA987" s="283"/>
      <c r="BB987" s="283"/>
      <c r="BC987" s="34"/>
      <c r="BD987" s="27"/>
      <c r="BF987" s="35"/>
      <c r="BG987" s="35"/>
      <c r="BH987" s="35"/>
    </row>
    <row r="988" spans="1:60" ht="15" x14ac:dyDescent="0.25">
      <c r="A988" s="570">
        <f t="shared" si="10"/>
        <v>982</v>
      </c>
      <c r="B988" s="571" t="s">
        <v>3283</v>
      </c>
      <c r="C988" s="574" t="s">
        <v>12458</v>
      </c>
      <c r="D988" s="843">
        <v>22882.51</v>
      </c>
      <c r="E988" s="844"/>
      <c r="F988" s="844"/>
      <c r="G988" s="25"/>
      <c r="H988" s="25"/>
      <c r="I988" s="25"/>
      <c r="J988" s="25"/>
      <c r="K988" s="25"/>
      <c r="L988" s="25"/>
      <c r="N988" s="25"/>
      <c r="O988" s="25"/>
      <c r="P988" s="35" t="s">
        <v>2496</v>
      </c>
      <c r="AS988" s="570"/>
      <c r="AT988" s="391"/>
      <c r="AU988" s="222"/>
      <c r="AV988" s="564"/>
      <c r="AW988" s="60"/>
      <c r="AX988" s="60"/>
      <c r="AY988" s="60"/>
      <c r="AZ988" s="283"/>
      <c r="BA988" s="283"/>
      <c r="BB988" s="283"/>
      <c r="BC988" s="34"/>
      <c r="BD988" s="27"/>
      <c r="BF988" s="35"/>
      <c r="BG988" s="35"/>
      <c r="BH988" s="35"/>
    </row>
    <row r="989" spans="1:60" ht="15" x14ac:dyDescent="0.25">
      <c r="A989" s="570">
        <f t="shared" si="10"/>
        <v>983</v>
      </c>
      <c r="B989" s="571" t="s">
        <v>3284</v>
      </c>
      <c r="C989" s="574" t="s">
        <v>12458</v>
      </c>
      <c r="D989" s="843">
        <v>2380</v>
      </c>
      <c r="E989" s="844"/>
      <c r="F989" s="844"/>
      <c r="G989" s="25"/>
      <c r="H989" s="25"/>
      <c r="I989" s="25"/>
      <c r="J989" s="25"/>
      <c r="K989" s="25"/>
      <c r="L989" s="25"/>
      <c r="N989" s="25"/>
      <c r="O989" s="25"/>
      <c r="P989" s="35" t="s">
        <v>2496</v>
      </c>
      <c r="AS989" s="570"/>
      <c r="AT989" s="391"/>
      <c r="AU989" s="222"/>
      <c r="AV989" s="564"/>
      <c r="AW989" s="60"/>
      <c r="AX989" s="60"/>
      <c r="AY989" s="60"/>
      <c r="AZ989" s="283"/>
      <c r="BA989" s="283"/>
      <c r="BB989" s="283"/>
      <c r="BC989" s="34"/>
      <c r="BD989" s="27"/>
      <c r="BF989" s="35"/>
      <c r="BG989" s="35"/>
      <c r="BH989" s="35"/>
    </row>
    <row r="990" spans="1:60" ht="15" x14ac:dyDescent="0.25">
      <c r="A990" s="570">
        <f t="shared" si="10"/>
        <v>984</v>
      </c>
      <c r="B990" s="571" t="s">
        <v>3285</v>
      </c>
      <c r="C990" s="574" t="s">
        <v>12458</v>
      </c>
      <c r="D990" s="843">
        <v>7735</v>
      </c>
      <c r="E990" s="844"/>
      <c r="F990" s="844"/>
      <c r="G990" s="25"/>
      <c r="H990" s="25"/>
      <c r="I990" s="25"/>
      <c r="J990" s="25"/>
      <c r="K990" s="25"/>
      <c r="L990" s="25"/>
      <c r="N990" s="25"/>
      <c r="O990" s="25"/>
      <c r="P990" s="35" t="s">
        <v>2496</v>
      </c>
      <c r="AS990" s="570"/>
      <c r="AT990" s="391"/>
      <c r="AU990" s="222"/>
      <c r="AV990" s="564"/>
      <c r="AW990" s="60"/>
      <c r="AX990" s="60"/>
      <c r="AY990" s="60"/>
      <c r="AZ990" s="283"/>
      <c r="BA990" s="283"/>
      <c r="BB990" s="283"/>
      <c r="BC990" s="34"/>
      <c r="BD990" s="27"/>
      <c r="BF990" s="35"/>
      <c r="BG990" s="35"/>
      <c r="BH990" s="35"/>
    </row>
    <row r="991" spans="1:60" ht="15" x14ac:dyDescent="0.25">
      <c r="A991" s="570">
        <f t="shared" si="10"/>
        <v>985</v>
      </c>
      <c r="B991" s="571" t="s">
        <v>3286</v>
      </c>
      <c r="C991" s="574" t="s">
        <v>12473</v>
      </c>
      <c r="D991" s="843">
        <v>232050</v>
      </c>
      <c r="E991" s="844"/>
      <c r="F991" s="844"/>
      <c r="G991" s="25"/>
      <c r="H991" s="25"/>
      <c r="I991" s="25"/>
      <c r="J991" s="25"/>
      <c r="K991" s="25"/>
      <c r="L991" s="25"/>
      <c r="N991" s="25"/>
      <c r="O991" s="25"/>
      <c r="P991" s="35" t="s">
        <v>2496</v>
      </c>
      <c r="AS991" s="570"/>
      <c r="AT991" s="391"/>
      <c r="AU991" s="222"/>
      <c r="AV991" s="564"/>
      <c r="AW991" s="60"/>
      <c r="AX991" s="60"/>
      <c r="AY991" s="60"/>
      <c r="AZ991" s="283"/>
      <c r="BA991" s="283"/>
      <c r="BB991" s="283"/>
      <c r="BC991" s="34"/>
      <c r="BD991" s="27"/>
      <c r="BF991" s="35"/>
      <c r="BG991" s="35"/>
      <c r="BH991" s="35"/>
    </row>
    <row r="992" spans="1:60" ht="15" x14ac:dyDescent="0.25">
      <c r="A992" s="570">
        <f t="shared" si="10"/>
        <v>986</v>
      </c>
      <c r="B992" s="571" t="s">
        <v>3287</v>
      </c>
      <c r="C992" s="574" t="s">
        <v>12473</v>
      </c>
      <c r="D992" s="843">
        <v>170751.91</v>
      </c>
      <c r="E992" s="844"/>
      <c r="F992" s="844"/>
      <c r="G992" s="25"/>
      <c r="H992" s="25"/>
      <c r="I992" s="25"/>
      <c r="J992" s="25"/>
      <c r="K992" s="25"/>
      <c r="L992" s="25"/>
      <c r="N992" s="25"/>
      <c r="O992" s="25"/>
      <c r="P992" s="35" t="s">
        <v>2496</v>
      </c>
      <c r="AS992" s="570"/>
      <c r="AT992" s="391"/>
      <c r="AU992" s="222"/>
      <c r="AV992" s="564"/>
      <c r="AW992" s="60"/>
      <c r="AX992" s="60"/>
      <c r="AY992" s="60"/>
      <c r="AZ992" s="283"/>
      <c r="BA992" s="283"/>
      <c r="BB992" s="283"/>
      <c r="BC992" s="34"/>
      <c r="BD992" s="27"/>
      <c r="BF992" s="35"/>
      <c r="BG992" s="35"/>
      <c r="BH992" s="35"/>
    </row>
    <row r="993" spans="1:60" ht="15" x14ac:dyDescent="0.25">
      <c r="A993" s="570">
        <f t="shared" si="10"/>
        <v>987</v>
      </c>
      <c r="B993" s="571" t="s">
        <v>3288</v>
      </c>
      <c r="C993" s="574" t="s">
        <v>12473</v>
      </c>
      <c r="D993" s="843">
        <v>54264</v>
      </c>
      <c r="E993" s="844"/>
      <c r="F993" s="844"/>
      <c r="G993" s="25"/>
      <c r="H993" s="25"/>
      <c r="I993" s="25"/>
      <c r="J993" s="25"/>
      <c r="K993" s="25"/>
      <c r="L993" s="25"/>
      <c r="N993" s="25"/>
      <c r="O993" s="25"/>
      <c r="P993" s="35" t="s">
        <v>2496</v>
      </c>
      <c r="AS993" s="570"/>
      <c r="AT993" s="391"/>
      <c r="AU993" s="222"/>
      <c r="AV993" s="564"/>
      <c r="AW993" s="60"/>
      <c r="AX993" s="60"/>
      <c r="AY993" s="60"/>
      <c r="AZ993" s="283"/>
      <c r="BA993" s="283"/>
      <c r="BB993" s="283"/>
      <c r="BC993" s="34"/>
      <c r="BD993" s="27"/>
      <c r="BF993" s="35"/>
      <c r="BG993" s="35"/>
      <c r="BH993" s="35"/>
    </row>
    <row r="994" spans="1:60" ht="15" x14ac:dyDescent="0.25">
      <c r="A994" s="570">
        <f t="shared" si="10"/>
        <v>988</v>
      </c>
      <c r="B994" s="571" t="s">
        <v>3289</v>
      </c>
      <c r="C994" s="574" t="s">
        <v>12473</v>
      </c>
      <c r="D994" s="843">
        <v>51408</v>
      </c>
      <c r="E994" s="844"/>
      <c r="F994" s="844"/>
      <c r="G994" s="25"/>
      <c r="H994" s="25"/>
      <c r="I994" s="25"/>
      <c r="J994" s="25"/>
      <c r="K994" s="25"/>
      <c r="L994" s="25"/>
      <c r="N994" s="25"/>
      <c r="O994" s="25"/>
      <c r="P994" s="35" t="s">
        <v>2496</v>
      </c>
      <c r="AS994" s="570"/>
      <c r="AT994" s="391"/>
      <c r="AU994" s="222"/>
      <c r="AV994" s="564"/>
      <c r="AW994" s="60"/>
      <c r="AX994" s="60"/>
      <c r="AY994" s="60"/>
      <c r="AZ994" s="283"/>
      <c r="BA994" s="283"/>
      <c r="BB994" s="283"/>
      <c r="BC994" s="34"/>
      <c r="BD994" s="27"/>
      <c r="BF994" s="35"/>
      <c r="BG994" s="35"/>
      <c r="BH994" s="35"/>
    </row>
    <row r="995" spans="1:60" ht="15" x14ac:dyDescent="0.25">
      <c r="A995" s="570">
        <f t="shared" si="10"/>
        <v>989</v>
      </c>
      <c r="B995" s="571" t="s">
        <v>3290</v>
      </c>
      <c r="C995" s="574" t="s">
        <v>12473</v>
      </c>
      <c r="D995" s="843">
        <v>48130.74</v>
      </c>
      <c r="E995" s="844"/>
      <c r="F995" s="844"/>
      <c r="G995" s="25"/>
      <c r="H995" s="25"/>
      <c r="I995" s="25"/>
      <c r="J995" s="25"/>
      <c r="K995" s="25"/>
      <c r="L995" s="25"/>
      <c r="N995" s="25"/>
      <c r="O995" s="25"/>
      <c r="P995" s="35" t="s">
        <v>2496</v>
      </c>
      <c r="AS995" s="570"/>
      <c r="AT995" s="391"/>
      <c r="AU995" s="222"/>
      <c r="AV995" s="564"/>
      <c r="AW995" s="60"/>
      <c r="AX995" s="60"/>
      <c r="AY995" s="60"/>
      <c r="AZ995" s="283"/>
      <c r="BA995" s="283"/>
      <c r="BB995" s="283"/>
      <c r="BC995" s="34"/>
      <c r="BD995" s="27"/>
      <c r="BF995" s="35"/>
      <c r="BG995" s="35"/>
      <c r="BH995" s="35"/>
    </row>
    <row r="996" spans="1:60" ht="15" x14ac:dyDescent="0.25">
      <c r="A996" s="570">
        <f t="shared" si="10"/>
        <v>990</v>
      </c>
      <c r="B996" s="571" t="s">
        <v>3291</v>
      </c>
      <c r="C996" s="574" t="s">
        <v>12473</v>
      </c>
      <c r="D996" s="843">
        <v>70805</v>
      </c>
      <c r="E996" s="844"/>
      <c r="F996" s="844"/>
      <c r="G996" s="25"/>
      <c r="H996" s="25"/>
      <c r="I996" s="25"/>
      <c r="J996" s="25"/>
      <c r="K996" s="25"/>
      <c r="L996" s="25"/>
      <c r="N996" s="25"/>
      <c r="O996" s="25"/>
      <c r="P996" s="35" t="s">
        <v>2496</v>
      </c>
      <c r="AS996" s="570"/>
      <c r="AT996" s="391"/>
      <c r="AU996" s="222"/>
      <c r="AV996" s="564"/>
      <c r="AW996" s="60"/>
      <c r="AX996" s="60"/>
      <c r="AY996" s="60"/>
      <c r="AZ996" s="283"/>
      <c r="BA996" s="283"/>
      <c r="BB996" s="283"/>
      <c r="BC996" s="34"/>
      <c r="BD996" s="27"/>
      <c r="BF996" s="35"/>
      <c r="BG996" s="35"/>
      <c r="BH996" s="35"/>
    </row>
    <row r="997" spans="1:60" ht="15" x14ac:dyDescent="0.25">
      <c r="A997" s="570">
        <f t="shared" si="10"/>
        <v>991</v>
      </c>
      <c r="B997" s="571" t="s">
        <v>3292</v>
      </c>
      <c r="C997" s="574" t="s">
        <v>12473</v>
      </c>
      <c r="D997" s="843">
        <v>76160</v>
      </c>
      <c r="E997" s="844"/>
      <c r="F997" s="844"/>
      <c r="G997" s="25"/>
      <c r="H997" s="25"/>
      <c r="I997" s="25"/>
      <c r="J997" s="25"/>
      <c r="K997" s="25"/>
      <c r="L997" s="25"/>
      <c r="N997" s="25"/>
      <c r="O997" s="25"/>
      <c r="P997" s="35" t="s">
        <v>2496</v>
      </c>
      <c r="AS997" s="570"/>
      <c r="AT997" s="391"/>
      <c r="AU997" s="222"/>
      <c r="AV997" s="564"/>
      <c r="AW997" s="60"/>
      <c r="AX997" s="60"/>
      <c r="AY997" s="60"/>
      <c r="AZ997" s="283"/>
      <c r="BA997" s="283"/>
      <c r="BB997" s="283"/>
      <c r="BC997" s="34"/>
      <c r="BD997" s="27"/>
      <c r="BF997" s="35"/>
      <c r="BG997" s="35"/>
      <c r="BH997" s="35"/>
    </row>
    <row r="998" spans="1:60" ht="15" x14ac:dyDescent="0.25">
      <c r="A998" s="570">
        <f t="shared" si="10"/>
        <v>992</v>
      </c>
      <c r="B998" s="571" t="s">
        <v>3293</v>
      </c>
      <c r="C998" s="574" t="s">
        <v>12473</v>
      </c>
      <c r="D998" s="843">
        <v>76160</v>
      </c>
      <c r="E998" s="844"/>
      <c r="F998" s="844"/>
      <c r="G998" s="25"/>
      <c r="H998" s="25"/>
      <c r="I998" s="25"/>
      <c r="J998" s="25"/>
      <c r="K998" s="25"/>
      <c r="L998" s="25"/>
      <c r="N998" s="25"/>
      <c r="O998" s="25"/>
      <c r="P998" s="35" t="s">
        <v>2496</v>
      </c>
      <c r="AS998" s="570"/>
      <c r="AT998" s="391"/>
      <c r="AU998" s="222"/>
      <c r="AV998" s="564"/>
      <c r="AW998" s="60"/>
      <c r="AX998" s="60"/>
      <c r="AY998" s="60"/>
      <c r="AZ998" s="283"/>
      <c r="BA998" s="283"/>
      <c r="BB998" s="283"/>
      <c r="BC998" s="34"/>
      <c r="BD998" s="27"/>
      <c r="BF998" s="35"/>
      <c r="BG998" s="35"/>
      <c r="BH998" s="35"/>
    </row>
    <row r="999" spans="1:60" ht="15" x14ac:dyDescent="0.25">
      <c r="A999" s="570">
        <f t="shared" si="10"/>
        <v>993</v>
      </c>
      <c r="B999" s="571" t="s">
        <v>3294</v>
      </c>
      <c r="C999" s="574" t="s">
        <v>12473</v>
      </c>
      <c r="D999" s="843">
        <v>76160</v>
      </c>
      <c r="E999" s="844"/>
      <c r="F999" s="844"/>
      <c r="G999" s="25"/>
      <c r="H999" s="25"/>
      <c r="I999" s="25"/>
      <c r="J999" s="25"/>
      <c r="K999" s="25"/>
      <c r="L999" s="25"/>
      <c r="N999" s="25"/>
      <c r="O999" s="25"/>
      <c r="P999" s="35" t="s">
        <v>2496</v>
      </c>
      <c r="AS999" s="570"/>
      <c r="AT999" s="391"/>
      <c r="AU999" s="222"/>
      <c r="AV999" s="564"/>
      <c r="AW999" s="60"/>
      <c r="AX999" s="60"/>
      <c r="AY999" s="60"/>
      <c r="AZ999" s="283"/>
      <c r="BA999" s="283"/>
      <c r="BB999" s="283"/>
      <c r="BC999" s="34"/>
      <c r="BD999" s="27"/>
      <c r="BF999" s="35"/>
      <c r="BG999" s="35"/>
      <c r="BH999" s="35"/>
    </row>
    <row r="1000" spans="1:60" ht="15" x14ac:dyDescent="0.25">
      <c r="A1000" s="570">
        <f t="shared" si="10"/>
        <v>994</v>
      </c>
      <c r="B1000" s="571" t="s">
        <v>3295</v>
      </c>
      <c r="C1000" s="574" t="s">
        <v>12473</v>
      </c>
      <c r="D1000" s="843">
        <v>76160</v>
      </c>
      <c r="E1000" s="844"/>
      <c r="F1000" s="844"/>
      <c r="G1000" s="25"/>
      <c r="H1000" s="25"/>
      <c r="I1000" s="25"/>
      <c r="J1000" s="25"/>
      <c r="K1000" s="25"/>
      <c r="L1000" s="25"/>
      <c r="N1000" s="25"/>
      <c r="O1000" s="25"/>
      <c r="P1000" s="35" t="s">
        <v>2496</v>
      </c>
      <c r="AS1000" s="570"/>
      <c r="AT1000" s="391"/>
      <c r="AU1000" s="222"/>
      <c r="AV1000" s="564"/>
      <c r="AW1000" s="60"/>
      <c r="AX1000" s="60"/>
      <c r="AY1000" s="60"/>
      <c r="AZ1000" s="283"/>
      <c r="BA1000" s="283"/>
      <c r="BB1000" s="283"/>
      <c r="BC1000" s="34"/>
      <c r="BD1000" s="27"/>
      <c r="BF1000" s="35"/>
      <c r="BG1000" s="35"/>
      <c r="BH1000" s="35"/>
    </row>
    <row r="1001" spans="1:60" ht="15" x14ac:dyDescent="0.25">
      <c r="A1001" s="570">
        <f t="shared" si="10"/>
        <v>995</v>
      </c>
      <c r="B1001" s="571" t="s">
        <v>3296</v>
      </c>
      <c r="C1001" s="574" t="s">
        <v>12473</v>
      </c>
      <c r="D1001" s="843">
        <v>76160</v>
      </c>
      <c r="E1001" s="844"/>
      <c r="F1001" s="844"/>
      <c r="G1001" s="25"/>
      <c r="H1001" s="25"/>
      <c r="I1001" s="25"/>
      <c r="J1001" s="25"/>
      <c r="K1001" s="25"/>
      <c r="L1001" s="25"/>
      <c r="N1001" s="25"/>
      <c r="O1001" s="25"/>
      <c r="P1001" s="35" t="s">
        <v>2496</v>
      </c>
      <c r="AS1001" s="570"/>
      <c r="AT1001" s="391"/>
      <c r="AU1001" s="222"/>
      <c r="AV1001" s="564"/>
      <c r="AW1001" s="60"/>
      <c r="AX1001" s="60"/>
      <c r="AY1001" s="60"/>
      <c r="AZ1001" s="283"/>
      <c r="BA1001" s="283"/>
      <c r="BB1001" s="283"/>
      <c r="BC1001" s="34"/>
      <c r="BD1001" s="27"/>
      <c r="BF1001" s="35"/>
      <c r="BG1001" s="35"/>
      <c r="BH1001" s="35"/>
    </row>
    <row r="1002" spans="1:60" ht="15" x14ac:dyDescent="0.25">
      <c r="A1002" s="570">
        <f t="shared" si="10"/>
        <v>996</v>
      </c>
      <c r="B1002" s="571" t="s">
        <v>3297</v>
      </c>
      <c r="C1002" s="574" t="s">
        <v>12473</v>
      </c>
      <c r="D1002" s="843">
        <v>76160</v>
      </c>
      <c r="E1002" s="844"/>
      <c r="F1002" s="844"/>
      <c r="G1002" s="25"/>
      <c r="H1002" s="25"/>
      <c r="I1002" s="25"/>
      <c r="J1002" s="25"/>
      <c r="K1002" s="25"/>
      <c r="L1002" s="25"/>
      <c r="N1002" s="25"/>
      <c r="O1002" s="25"/>
      <c r="P1002" s="35" t="s">
        <v>2496</v>
      </c>
      <c r="AS1002" s="570"/>
      <c r="AT1002" s="391"/>
      <c r="AU1002" s="222"/>
      <c r="AV1002" s="564"/>
      <c r="AW1002" s="60"/>
      <c r="AX1002" s="60"/>
      <c r="AY1002" s="60"/>
      <c r="AZ1002" s="283"/>
      <c r="BA1002" s="283"/>
      <c r="BB1002" s="283"/>
      <c r="BC1002" s="34"/>
      <c r="BD1002" s="27"/>
      <c r="BF1002" s="35"/>
      <c r="BG1002" s="35"/>
      <c r="BH1002" s="35"/>
    </row>
    <row r="1003" spans="1:60" ht="15" x14ac:dyDescent="0.25">
      <c r="A1003" s="570">
        <f t="shared" si="10"/>
        <v>997</v>
      </c>
      <c r="B1003" s="571" t="s">
        <v>3298</v>
      </c>
      <c r="C1003" s="574" t="s">
        <v>12473</v>
      </c>
      <c r="D1003" s="843">
        <v>72986.27</v>
      </c>
      <c r="E1003" s="844"/>
      <c r="F1003" s="844"/>
      <c r="G1003" s="25"/>
      <c r="H1003" s="25"/>
      <c r="I1003" s="25"/>
      <c r="J1003" s="25"/>
      <c r="K1003" s="25"/>
      <c r="L1003" s="25"/>
      <c r="N1003" s="25"/>
      <c r="O1003" s="25"/>
      <c r="P1003" s="35" t="s">
        <v>2496</v>
      </c>
      <c r="AS1003" s="570"/>
      <c r="AT1003" s="391"/>
      <c r="AU1003" s="222"/>
      <c r="AV1003" s="564"/>
      <c r="AW1003" s="60"/>
      <c r="AX1003" s="60"/>
      <c r="AY1003" s="60"/>
      <c r="AZ1003" s="283"/>
      <c r="BA1003" s="283"/>
      <c r="BB1003" s="283"/>
      <c r="BC1003" s="34"/>
      <c r="BD1003" s="27"/>
      <c r="BF1003" s="35"/>
      <c r="BG1003" s="35"/>
      <c r="BH1003" s="35"/>
    </row>
    <row r="1004" spans="1:60" ht="15" x14ac:dyDescent="0.25">
      <c r="A1004" s="570">
        <f t="shared" si="10"/>
        <v>998</v>
      </c>
      <c r="B1004" s="571" t="s">
        <v>3299</v>
      </c>
      <c r="C1004" s="574" t="s">
        <v>12473</v>
      </c>
      <c r="D1004" s="843">
        <v>58166.01</v>
      </c>
      <c r="E1004" s="844"/>
      <c r="F1004" s="844"/>
      <c r="G1004" s="25"/>
      <c r="H1004" s="25"/>
      <c r="I1004" s="25"/>
      <c r="J1004" s="25"/>
      <c r="K1004" s="25"/>
      <c r="L1004" s="25"/>
      <c r="N1004" s="25"/>
      <c r="O1004" s="25"/>
      <c r="P1004" s="35" t="s">
        <v>2496</v>
      </c>
      <c r="AS1004" s="570"/>
      <c r="AT1004" s="391"/>
      <c r="AU1004" s="222"/>
      <c r="AV1004" s="564"/>
      <c r="AW1004" s="60"/>
      <c r="AX1004" s="60"/>
      <c r="AY1004" s="60"/>
      <c r="AZ1004" s="283"/>
      <c r="BA1004" s="283"/>
      <c r="BB1004" s="283"/>
      <c r="BC1004" s="34"/>
      <c r="BD1004" s="27"/>
      <c r="BF1004" s="35"/>
      <c r="BG1004" s="35"/>
      <c r="BH1004" s="35"/>
    </row>
    <row r="1005" spans="1:60" ht="15" x14ac:dyDescent="0.25">
      <c r="A1005" s="570">
        <f t="shared" si="10"/>
        <v>999</v>
      </c>
      <c r="B1005" s="571" t="s">
        <v>3300</v>
      </c>
      <c r="C1005" s="574" t="s">
        <v>12473</v>
      </c>
      <c r="D1005" s="843">
        <v>58166.01</v>
      </c>
      <c r="E1005" s="844"/>
      <c r="F1005" s="844"/>
      <c r="G1005" s="25"/>
      <c r="H1005" s="25"/>
      <c r="I1005" s="25"/>
      <c r="J1005" s="25"/>
      <c r="K1005" s="25"/>
      <c r="L1005" s="25"/>
      <c r="N1005" s="25"/>
      <c r="O1005" s="25"/>
      <c r="P1005" s="35" t="s">
        <v>2496</v>
      </c>
      <c r="AS1005" s="570"/>
      <c r="AT1005" s="391"/>
      <c r="AU1005" s="222"/>
      <c r="AV1005" s="564"/>
      <c r="AW1005" s="60"/>
      <c r="AX1005" s="60"/>
      <c r="AY1005" s="60"/>
      <c r="AZ1005" s="283"/>
      <c r="BA1005" s="283"/>
      <c r="BB1005" s="283"/>
      <c r="BC1005" s="34"/>
      <c r="BD1005" s="27"/>
      <c r="BF1005" s="35"/>
      <c r="BG1005" s="35"/>
      <c r="BH1005" s="35"/>
    </row>
    <row r="1006" spans="1:60" ht="15" x14ac:dyDescent="0.25">
      <c r="A1006" s="570">
        <f t="shared" si="10"/>
        <v>1000</v>
      </c>
      <c r="B1006" s="571" t="s">
        <v>3301</v>
      </c>
      <c r="C1006" s="574" t="s">
        <v>12473</v>
      </c>
      <c r="D1006" s="843">
        <v>65085.86</v>
      </c>
      <c r="E1006" s="844"/>
      <c r="F1006" s="844"/>
      <c r="G1006" s="25"/>
      <c r="H1006" s="25"/>
      <c r="I1006" s="25"/>
      <c r="J1006" s="25"/>
      <c r="K1006" s="25"/>
      <c r="L1006" s="25"/>
      <c r="N1006" s="25"/>
      <c r="O1006" s="25"/>
      <c r="P1006" s="35" t="s">
        <v>2496</v>
      </c>
      <c r="AS1006" s="570"/>
      <c r="AT1006" s="391"/>
      <c r="AU1006" s="222"/>
      <c r="AV1006" s="564"/>
      <c r="AW1006" s="60"/>
      <c r="AX1006" s="60"/>
      <c r="AY1006" s="60"/>
      <c r="AZ1006" s="283"/>
      <c r="BA1006" s="283"/>
      <c r="BB1006" s="283"/>
      <c r="BC1006" s="34"/>
      <c r="BD1006" s="27"/>
      <c r="BF1006" s="35"/>
      <c r="BG1006" s="35"/>
      <c r="BH1006" s="35"/>
    </row>
    <row r="1007" spans="1:60" ht="15" x14ac:dyDescent="0.25">
      <c r="A1007" s="570">
        <f t="shared" si="10"/>
        <v>1001</v>
      </c>
      <c r="B1007" s="571" t="s">
        <v>3302</v>
      </c>
      <c r="C1007" s="574" t="s">
        <v>12473</v>
      </c>
      <c r="D1007" s="843">
        <v>98175</v>
      </c>
      <c r="E1007" s="844"/>
      <c r="F1007" s="844"/>
      <c r="G1007" s="25"/>
      <c r="H1007" s="25"/>
      <c r="I1007" s="25"/>
      <c r="J1007" s="25"/>
      <c r="K1007" s="25"/>
      <c r="L1007" s="25"/>
      <c r="N1007" s="25"/>
      <c r="O1007" s="25"/>
      <c r="P1007" s="35" t="s">
        <v>2496</v>
      </c>
      <c r="AS1007" s="570"/>
      <c r="AT1007" s="391"/>
      <c r="AU1007" s="222"/>
      <c r="AV1007" s="564"/>
      <c r="AW1007" s="60"/>
      <c r="AX1007" s="60"/>
      <c r="AY1007" s="60"/>
      <c r="AZ1007" s="283"/>
      <c r="BA1007" s="283"/>
      <c r="BB1007" s="283"/>
      <c r="BC1007" s="34"/>
      <c r="BD1007" s="27"/>
      <c r="BF1007" s="35"/>
      <c r="BG1007" s="35"/>
      <c r="BH1007" s="35"/>
    </row>
    <row r="1008" spans="1:60" ht="15" x14ac:dyDescent="0.25">
      <c r="A1008" s="570">
        <f t="shared" si="10"/>
        <v>1002</v>
      </c>
      <c r="B1008" s="571" t="s">
        <v>3303</v>
      </c>
      <c r="C1008" s="574" t="s">
        <v>12473</v>
      </c>
      <c r="D1008" s="843">
        <v>98175</v>
      </c>
      <c r="E1008" s="844"/>
      <c r="F1008" s="844"/>
      <c r="G1008" s="25"/>
      <c r="H1008" s="25"/>
      <c r="I1008" s="25"/>
      <c r="J1008" s="25"/>
      <c r="K1008" s="25"/>
      <c r="L1008" s="25"/>
      <c r="N1008" s="25"/>
      <c r="O1008" s="25"/>
      <c r="P1008" s="35" t="s">
        <v>2496</v>
      </c>
      <c r="AS1008" s="570"/>
      <c r="AT1008" s="391"/>
      <c r="AU1008" s="222"/>
      <c r="AV1008" s="564"/>
      <c r="AW1008" s="60"/>
      <c r="AX1008" s="60"/>
      <c r="AY1008" s="60"/>
      <c r="AZ1008" s="283"/>
      <c r="BA1008" s="283"/>
      <c r="BB1008" s="283"/>
      <c r="BC1008" s="34"/>
      <c r="BD1008" s="27"/>
      <c r="BF1008" s="35"/>
      <c r="BG1008" s="35"/>
      <c r="BH1008" s="35"/>
    </row>
    <row r="1009" spans="1:60" ht="15" x14ac:dyDescent="0.25">
      <c r="A1009" s="570">
        <f t="shared" si="10"/>
        <v>1003</v>
      </c>
      <c r="B1009" s="571" t="s">
        <v>3304</v>
      </c>
      <c r="C1009" s="574" t="s">
        <v>12473</v>
      </c>
      <c r="D1009" s="843">
        <v>98175</v>
      </c>
      <c r="E1009" s="844"/>
      <c r="F1009" s="844"/>
      <c r="G1009" s="25"/>
      <c r="H1009" s="25"/>
      <c r="I1009" s="25"/>
      <c r="J1009" s="25"/>
      <c r="K1009" s="25"/>
      <c r="L1009" s="25"/>
      <c r="N1009" s="25"/>
      <c r="O1009" s="25"/>
      <c r="P1009" s="35" t="s">
        <v>2496</v>
      </c>
      <c r="AS1009" s="570"/>
      <c r="AT1009" s="391"/>
      <c r="AU1009" s="222"/>
      <c r="AV1009" s="564"/>
      <c r="AW1009" s="60"/>
      <c r="AX1009" s="60"/>
      <c r="AY1009" s="60"/>
      <c r="AZ1009" s="283"/>
      <c r="BA1009" s="283"/>
      <c r="BB1009" s="283"/>
      <c r="BC1009" s="34"/>
      <c r="BD1009" s="27"/>
      <c r="BF1009" s="35"/>
      <c r="BG1009" s="35"/>
      <c r="BH1009" s="35"/>
    </row>
    <row r="1010" spans="1:60" ht="15" x14ac:dyDescent="0.25">
      <c r="A1010" s="570">
        <f t="shared" si="10"/>
        <v>1004</v>
      </c>
      <c r="B1010" s="571" t="s">
        <v>3305</v>
      </c>
      <c r="C1010" s="574" t="s">
        <v>12473</v>
      </c>
      <c r="D1010" s="843">
        <v>98175</v>
      </c>
      <c r="E1010" s="844"/>
      <c r="F1010" s="844"/>
      <c r="G1010" s="25"/>
      <c r="H1010" s="25"/>
      <c r="I1010" s="25"/>
      <c r="J1010" s="25"/>
      <c r="K1010" s="25"/>
      <c r="L1010" s="25"/>
      <c r="N1010" s="25"/>
      <c r="O1010" s="25"/>
      <c r="P1010" s="35" t="s">
        <v>2496</v>
      </c>
      <c r="AS1010" s="570"/>
      <c r="AT1010" s="391"/>
      <c r="AU1010" s="222"/>
      <c r="AV1010" s="564"/>
      <c r="AW1010" s="60"/>
      <c r="AX1010" s="60"/>
      <c r="AY1010" s="60"/>
      <c r="AZ1010" s="283"/>
      <c r="BA1010" s="283"/>
      <c r="BB1010" s="283"/>
      <c r="BC1010" s="34"/>
      <c r="BD1010" s="27"/>
      <c r="BF1010" s="35"/>
      <c r="BG1010" s="35"/>
      <c r="BH1010" s="35"/>
    </row>
    <row r="1011" spans="1:60" ht="15" x14ac:dyDescent="0.25">
      <c r="A1011" s="570">
        <f t="shared" ref="A1011:A1074" si="11">A1010+1</f>
        <v>1005</v>
      </c>
      <c r="B1011" s="571" t="s">
        <v>3306</v>
      </c>
      <c r="C1011" s="574" t="s">
        <v>12473</v>
      </c>
      <c r="D1011" s="843">
        <v>98175</v>
      </c>
      <c r="E1011" s="844"/>
      <c r="F1011" s="844"/>
      <c r="G1011" s="25"/>
      <c r="H1011" s="25"/>
      <c r="I1011" s="25"/>
      <c r="J1011" s="25"/>
      <c r="K1011" s="25"/>
      <c r="L1011" s="25"/>
      <c r="N1011" s="25"/>
      <c r="O1011" s="25"/>
      <c r="P1011" s="35" t="s">
        <v>2496</v>
      </c>
      <c r="AS1011" s="570"/>
      <c r="AT1011" s="391"/>
      <c r="AU1011" s="222"/>
      <c r="AV1011" s="564"/>
      <c r="AW1011" s="60"/>
      <c r="AX1011" s="60"/>
      <c r="AY1011" s="60"/>
      <c r="AZ1011" s="283"/>
      <c r="BA1011" s="283"/>
      <c r="BB1011" s="283"/>
      <c r="BC1011" s="34"/>
      <c r="BD1011" s="27"/>
      <c r="BF1011" s="35"/>
      <c r="BG1011" s="35"/>
      <c r="BH1011" s="35"/>
    </row>
    <row r="1012" spans="1:60" ht="15" x14ac:dyDescent="0.25">
      <c r="A1012" s="570">
        <f t="shared" si="11"/>
        <v>1006</v>
      </c>
      <c r="B1012" s="571" t="s">
        <v>3307</v>
      </c>
      <c r="C1012" s="574" t="s">
        <v>12473</v>
      </c>
      <c r="D1012" s="843">
        <v>34510</v>
      </c>
      <c r="E1012" s="844"/>
      <c r="F1012" s="844"/>
      <c r="G1012" s="25"/>
      <c r="H1012" s="25"/>
      <c r="I1012" s="25"/>
      <c r="J1012" s="25"/>
      <c r="K1012" s="25"/>
      <c r="L1012" s="25"/>
      <c r="N1012" s="25"/>
      <c r="O1012" s="25"/>
      <c r="P1012" s="35" t="s">
        <v>2496</v>
      </c>
      <c r="AS1012" s="570"/>
      <c r="AT1012" s="391"/>
      <c r="AU1012" s="222"/>
      <c r="AV1012" s="564"/>
      <c r="AW1012" s="60"/>
      <c r="AX1012" s="60"/>
      <c r="AY1012" s="60"/>
      <c r="AZ1012" s="283"/>
      <c r="BA1012" s="283"/>
      <c r="BB1012" s="283"/>
      <c r="BC1012" s="34"/>
      <c r="BD1012" s="27"/>
      <c r="BF1012" s="35"/>
      <c r="BG1012" s="35"/>
      <c r="BH1012" s="35"/>
    </row>
    <row r="1013" spans="1:60" ht="15" x14ac:dyDescent="0.25">
      <c r="A1013" s="570">
        <f t="shared" si="11"/>
        <v>1007</v>
      </c>
      <c r="B1013" s="571" t="s">
        <v>3308</v>
      </c>
      <c r="C1013" s="574" t="s">
        <v>12473</v>
      </c>
      <c r="D1013" s="843">
        <v>34510</v>
      </c>
      <c r="E1013" s="844"/>
      <c r="F1013" s="844"/>
      <c r="G1013" s="25"/>
      <c r="H1013" s="25"/>
      <c r="I1013" s="25"/>
      <c r="J1013" s="25"/>
      <c r="K1013" s="25"/>
      <c r="L1013" s="25"/>
      <c r="N1013" s="25"/>
      <c r="O1013" s="25"/>
      <c r="P1013" s="35" t="s">
        <v>2496</v>
      </c>
      <c r="AS1013" s="570"/>
      <c r="AT1013" s="391"/>
      <c r="AU1013" s="222"/>
      <c r="AV1013" s="564"/>
      <c r="AW1013" s="60"/>
      <c r="AX1013" s="60"/>
      <c r="AY1013" s="60"/>
      <c r="AZ1013" s="283"/>
      <c r="BA1013" s="283"/>
      <c r="BB1013" s="283"/>
      <c r="BC1013" s="34"/>
      <c r="BD1013" s="27"/>
      <c r="BF1013" s="35"/>
      <c r="BG1013" s="35"/>
      <c r="BH1013" s="35"/>
    </row>
    <row r="1014" spans="1:60" ht="15" x14ac:dyDescent="0.25">
      <c r="A1014" s="570">
        <f t="shared" si="11"/>
        <v>1008</v>
      </c>
      <c r="B1014" s="571" t="s">
        <v>3309</v>
      </c>
      <c r="C1014" s="574" t="s">
        <v>12473</v>
      </c>
      <c r="D1014" s="843">
        <v>34510</v>
      </c>
      <c r="E1014" s="844"/>
      <c r="F1014" s="844"/>
      <c r="G1014" s="25"/>
      <c r="H1014" s="25"/>
      <c r="I1014" s="25"/>
      <c r="J1014" s="25"/>
      <c r="K1014" s="25"/>
      <c r="L1014" s="25"/>
      <c r="N1014" s="25"/>
      <c r="O1014" s="25"/>
      <c r="P1014" s="35" t="s">
        <v>2496</v>
      </c>
      <c r="AS1014" s="570"/>
      <c r="AT1014" s="391"/>
      <c r="AU1014" s="222"/>
      <c r="AV1014" s="564"/>
      <c r="AW1014" s="60"/>
      <c r="AX1014" s="60"/>
      <c r="AY1014" s="60"/>
      <c r="AZ1014" s="283"/>
      <c r="BA1014" s="283"/>
      <c r="BB1014" s="283"/>
      <c r="BC1014" s="34"/>
      <c r="BD1014" s="27"/>
      <c r="BF1014" s="35"/>
      <c r="BG1014" s="35"/>
      <c r="BH1014" s="35"/>
    </row>
    <row r="1015" spans="1:60" ht="15" x14ac:dyDescent="0.25">
      <c r="A1015" s="570">
        <f t="shared" si="11"/>
        <v>1009</v>
      </c>
      <c r="B1015" s="571" t="s">
        <v>3310</v>
      </c>
      <c r="C1015" s="574" t="s">
        <v>12473</v>
      </c>
      <c r="D1015" s="843">
        <v>34510</v>
      </c>
      <c r="E1015" s="844"/>
      <c r="F1015" s="844"/>
      <c r="G1015" s="25"/>
      <c r="H1015" s="25"/>
      <c r="I1015" s="25"/>
      <c r="J1015" s="25"/>
      <c r="K1015" s="25"/>
      <c r="L1015" s="25"/>
      <c r="N1015" s="25"/>
      <c r="O1015" s="25"/>
      <c r="P1015" s="35" t="s">
        <v>2496</v>
      </c>
      <c r="AS1015" s="570"/>
      <c r="AT1015" s="391"/>
      <c r="AU1015" s="222"/>
      <c r="AV1015" s="564"/>
      <c r="AW1015" s="60"/>
      <c r="AX1015" s="60"/>
      <c r="AY1015" s="60"/>
      <c r="AZ1015" s="283"/>
      <c r="BA1015" s="283"/>
      <c r="BB1015" s="283"/>
      <c r="BC1015" s="34"/>
      <c r="BD1015" s="27"/>
      <c r="BF1015" s="35"/>
      <c r="BG1015" s="35"/>
      <c r="BH1015" s="35"/>
    </row>
    <row r="1016" spans="1:60" ht="15" x14ac:dyDescent="0.25">
      <c r="A1016" s="570">
        <f t="shared" si="11"/>
        <v>1010</v>
      </c>
      <c r="B1016" s="571" t="s">
        <v>3311</v>
      </c>
      <c r="C1016" s="574" t="s">
        <v>12473</v>
      </c>
      <c r="D1016" s="843">
        <v>34510</v>
      </c>
      <c r="E1016" s="844"/>
      <c r="F1016" s="844"/>
      <c r="G1016" s="25"/>
      <c r="H1016" s="25"/>
      <c r="I1016" s="25"/>
      <c r="J1016" s="25"/>
      <c r="K1016" s="25"/>
      <c r="L1016" s="25"/>
      <c r="N1016" s="25"/>
      <c r="O1016" s="25"/>
      <c r="P1016" s="35" t="s">
        <v>2496</v>
      </c>
      <c r="AS1016" s="570"/>
      <c r="AT1016" s="391"/>
      <c r="AU1016" s="222"/>
      <c r="AV1016" s="564"/>
      <c r="AW1016" s="60"/>
      <c r="AX1016" s="60"/>
      <c r="AY1016" s="60"/>
      <c r="AZ1016" s="283"/>
      <c r="BA1016" s="283"/>
      <c r="BB1016" s="283"/>
      <c r="BC1016" s="34"/>
      <c r="BD1016" s="27"/>
      <c r="BF1016" s="35"/>
      <c r="BG1016" s="35"/>
      <c r="BH1016" s="35"/>
    </row>
    <row r="1017" spans="1:60" ht="15" x14ac:dyDescent="0.25">
      <c r="A1017" s="570">
        <f t="shared" si="11"/>
        <v>1011</v>
      </c>
      <c r="B1017" s="571" t="s">
        <v>3312</v>
      </c>
      <c r="C1017" s="574" t="s">
        <v>12473</v>
      </c>
      <c r="D1017" s="843">
        <v>34510</v>
      </c>
      <c r="E1017" s="844"/>
      <c r="F1017" s="844"/>
      <c r="G1017" s="25"/>
      <c r="H1017" s="25"/>
      <c r="I1017" s="25"/>
      <c r="J1017" s="25"/>
      <c r="K1017" s="25"/>
      <c r="L1017" s="25"/>
      <c r="N1017" s="25"/>
      <c r="O1017" s="25"/>
      <c r="P1017" s="35" t="s">
        <v>2496</v>
      </c>
      <c r="AS1017" s="570"/>
      <c r="AT1017" s="391"/>
      <c r="AU1017" s="222"/>
      <c r="AV1017" s="564"/>
      <c r="AW1017" s="60"/>
      <c r="AX1017" s="60"/>
      <c r="AY1017" s="60"/>
      <c r="AZ1017" s="283"/>
      <c r="BA1017" s="283"/>
      <c r="BB1017" s="283"/>
      <c r="BC1017" s="34"/>
      <c r="BD1017" s="27"/>
      <c r="BF1017" s="35"/>
      <c r="BG1017" s="35"/>
      <c r="BH1017" s="35"/>
    </row>
    <row r="1018" spans="1:60" ht="15" x14ac:dyDescent="0.25">
      <c r="A1018" s="570">
        <f t="shared" si="11"/>
        <v>1012</v>
      </c>
      <c r="B1018" s="571" t="s">
        <v>3313</v>
      </c>
      <c r="C1018" s="574" t="s">
        <v>12473</v>
      </c>
      <c r="D1018" s="843">
        <v>12435.5</v>
      </c>
      <c r="E1018" s="844"/>
      <c r="F1018" s="844"/>
      <c r="G1018" s="25"/>
      <c r="H1018" s="25"/>
      <c r="I1018" s="25"/>
      <c r="J1018" s="25"/>
      <c r="K1018" s="25"/>
      <c r="L1018" s="25"/>
      <c r="N1018" s="25"/>
      <c r="O1018" s="25"/>
      <c r="P1018" s="35" t="s">
        <v>2496</v>
      </c>
      <c r="AS1018" s="570"/>
      <c r="AT1018" s="391"/>
      <c r="AU1018" s="222"/>
      <c r="AV1018" s="564"/>
      <c r="AW1018" s="60"/>
      <c r="AX1018" s="60"/>
      <c r="AY1018" s="60"/>
      <c r="AZ1018" s="283"/>
      <c r="BA1018" s="283"/>
      <c r="BB1018" s="283"/>
      <c r="BC1018" s="34"/>
      <c r="BD1018" s="27"/>
      <c r="BF1018" s="35"/>
      <c r="BG1018" s="35"/>
      <c r="BH1018" s="35"/>
    </row>
    <row r="1019" spans="1:60" ht="15" x14ac:dyDescent="0.25">
      <c r="A1019" s="570">
        <f t="shared" si="11"/>
        <v>1013</v>
      </c>
      <c r="B1019" s="571" t="s">
        <v>3314</v>
      </c>
      <c r="C1019" s="574" t="s">
        <v>12473</v>
      </c>
      <c r="D1019" s="843">
        <v>19833.73</v>
      </c>
      <c r="E1019" s="844"/>
      <c r="F1019" s="844"/>
      <c r="G1019" s="25"/>
      <c r="H1019" s="25"/>
      <c r="I1019" s="25"/>
      <c r="J1019" s="25"/>
      <c r="K1019" s="25"/>
      <c r="L1019" s="25"/>
      <c r="N1019" s="25"/>
      <c r="O1019" s="25"/>
      <c r="P1019" s="35" t="s">
        <v>2496</v>
      </c>
      <c r="AS1019" s="570"/>
      <c r="AT1019" s="391"/>
      <c r="AU1019" s="222"/>
      <c r="AV1019" s="564"/>
      <c r="AW1019" s="60"/>
      <c r="AX1019" s="60"/>
      <c r="AY1019" s="60"/>
      <c r="AZ1019" s="283"/>
      <c r="BA1019" s="283"/>
      <c r="BB1019" s="283"/>
      <c r="BC1019" s="34"/>
      <c r="BD1019" s="27"/>
      <c r="BF1019" s="35"/>
      <c r="BG1019" s="35"/>
      <c r="BH1019" s="35"/>
    </row>
    <row r="1020" spans="1:60" ht="15" x14ac:dyDescent="0.25">
      <c r="A1020" s="570">
        <f t="shared" si="11"/>
        <v>1014</v>
      </c>
      <c r="B1020" s="571" t="s">
        <v>3315</v>
      </c>
      <c r="C1020" s="574" t="s">
        <v>12473</v>
      </c>
      <c r="D1020" s="843">
        <v>164458</v>
      </c>
      <c r="E1020" s="844"/>
      <c r="F1020" s="844"/>
      <c r="G1020" s="25"/>
      <c r="H1020" s="25"/>
      <c r="I1020" s="25"/>
      <c r="J1020" s="25"/>
      <c r="K1020" s="25"/>
      <c r="L1020" s="25"/>
      <c r="N1020" s="25"/>
      <c r="O1020" s="25"/>
      <c r="P1020" s="35" t="s">
        <v>2496</v>
      </c>
      <c r="AS1020" s="570"/>
      <c r="AT1020" s="391"/>
      <c r="AU1020" s="222"/>
      <c r="AV1020" s="564"/>
      <c r="AW1020" s="60"/>
      <c r="AX1020" s="60"/>
      <c r="AY1020" s="60"/>
      <c r="AZ1020" s="283"/>
      <c r="BA1020" s="283"/>
      <c r="BB1020" s="283"/>
      <c r="BC1020" s="34"/>
      <c r="BD1020" s="27"/>
      <c r="BF1020" s="35"/>
      <c r="BG1020" s="35"/>
      <c r="BH1020" s="35"/>
    </row>
    <row r="1021" spans="1:60" ht="15" x14ac:dyDescent="0.25">
      <c r="A1021" s="570">
        <f t="shared" si="11"/>
        <v>1015</v>
      </c>
      <c r="B1021" s="571" t="s">
        <v>3316</v>
      </c>
      <c r="C1021" s="574" t="s">
        <v>12473</v>
      </c>
      <c r="D1021" s="843">
        <v>164458</v>
      </c>
      <c r="E1021" s="844"/>
      <c r="F1021" s="844"/>
      <c r="G1021" s="25"/>
      <c r="H1021" s="25"/>
      <c r="I1021" s="25"/>
      <c r="J1021" s="25"/>
      <c r="K1021" s="25"/>
      <c r="L1021" s="25"/>
      <c r="N1021" s="25"/>
      <c r="O1021" s="25"/>
      <c r="P1021" s="35" t="s">
        <v>2496</v>
      </c>
      <c r="AS1021" s="570"/>
      <c r="AT1021" s="391"/>
      <c r="AU1021" s="222"/>
      <c r="AV1021" s="564"/>
      <c r="AW1021" s="60"/>
      <c r="AX1021" s="60"/>
      <c r="AY1021" s="60"/>
      <c r="AZ1021" s="283"/>
      <c r="BA1021" s="283"/>
      <c r="BB1021" s="283"/>
      <c r="BC1021" s="34"/>
      <c r="BD1021" s="27"/>
      <c r="BF1021" s="35"/>
      <c r="BG1021" s="35"/>
      <c r="BH1021" s="35"/>
    </row>
    <row r="1022" spans="1:60" ht="15" x14ac:dyDescent="0.25">
      <c r="A1022" s="570">
        <f t="shared" si="11"/>
        <v>1016</v>
      </c>
      <c r="B1022" s="571" t="s">
        <v>3317</v>
      </c>
      <c r="C1022" s="574" t="s">
        <v>12473</v>
      </c>
      <c r="D1022" s="843">
        <v>164458</v>
      </c>
      <c r="E1022" s="844"/>
      <c r="F1022" s="844"/>
      <c r="G1022" s="25"/>
      <c r="H1022" s="25"/>
      <c r="I1022" s="25"/>
      <c r="J1022" s="25"/>
      <c r="K1022" s="25"/>
      <c r="L1022" s="25"/>
      <c r="N1022" s="25"/>
      <c r="O1022" s="25"/>
      <c r="P1022" s="35" t="s">
        <v>2496</v>
      </c>
      <c r="AS1022" s="570"/>
      <c r="AT1022" s="391"/>
      <c r="AU1022" s="222"/>
      <c r="AV1022" s="564"/>
      <c r="AW1022" s="60"/>
      <c r="AX1022" s="60"/>
      <c r="AY1022" s="60"/>
      <c r="AZ1022" s="283"/>
      <c r="BA1022" s="283"/>
      <c r="BB1022" s="283"/>
      <c r="BC1022" s="34"/>
      <c r="BD1022" s="27"/>
      <c r="BF1022" s="35"/>
      <c r="BG1022" s="35"/>
      <c r="BH1022" s="35"/>
    </row>
    <row r="1023" spans="1:60" ht="15" x14ac:dyDescent="0.25">
      <c r="A1023" s="570">
        <f t="shared" si="11"/>
        <v>1017</v>
      </c>
      <c r="B1023" s="571" t="s">
        <v>3318</v>
      </c>
      <c r="C1023" s="574" t="s">
        <v>12473</v>
      </c>
      <c r="D1023" s="843">
        <v>164458</v>
      </c>
      <c r="E1023" s="844"/>
      <c r="F1023" s="844"/>
      <c r="G1023" s="25"/>
      <c r="H1023" s="25"/>
      <c r="I1023" s="25"/>
      <c r="J1023" s="25"/>
      <c r="K1023" s="25"/>
      <c r="L1023" s="25"/>
      <c r="N1023" s="25"/>
      <c r="O1023" s="25"/>
      <c r="P1023" s="35" t="s">
        <v>2496</v>
      </c>
      <c r="AS1023" s="570"/>
      <c r="AT1023" s="391"/>
      <c r="AU1023" s="222"/>
      <c r="AV1023" s="564"/>
      <c r="AW1023" s="60"/>
      <c r="AX1023" s="60"/>
      <c r="AY1023" s="60"/>
      <c r="AZ1023" s="283"/>
      <c r="BA1023" s="283"/>
      <c r="BB1023" s="283"/>
      <c r="BC1023" s="34"/>
      <c r="BD1023" s="27"/>
      <c r="BF1023" s="35"/>
      <c r="BG1023" s="35"/>
      <c r="BH1023" s="35"/>
    </row>
    <row r="1024" spans="1:60" ht="15" x14ac:dyDescent="0.25">
      <c r="A1024" s="570">
        <f t="shared" si="11"/>
        <v>1018</v>
      </c>
      <c r="B1024" s="571" t="s">
        <v>3319</v>
      </c>
      <c r="C1024" s="574" t="s">
        <v>12473</v>
      </c>
      <c r="D1024" s="843">
        <v>164458</v>
      </c>
      <c r="E1024" s="844"/>
      <c r="F1024" s="844"/>
      <c r="G1024" s="25"/>
      <c r="H1024" s="25"/>
      <c r="I1024" s="25"/>
      <c r="J1024" s="25"/>
      <c r="K1024" s="25"/>
      <c r="L1024" s="25"/>
      <c r="N1024" s="25"/>
      <c r="O1024" s="25"/>
      <c r="P1024" s="35" t="s">
        <v>2496</v>
      </c>
      <c r="AS1024" s="570"/>
      <c r="AT1024" s="391"/>
      <c r="AU1024" s="222"/>
      <c r="AV1024" s="564"/>
      <c r="AW1024" s="60"/>
      <c r="AX1024" s="60"/>
      <c r="AY1024" s="60"/>
      <c r="AZ1024" s="283"/>
      <c r="BA1024" s="283"/>
      <c r="BB1024" s="283"/>
      <c r="BC1024" s="34"/>
      <c r="BD1024" s="27"/>
      <c r="BF1024" s="35"/>
      <c r="BG1024" s="35"/>
      <c r="BH1024" s="35"/>
    </row>
    <row r="1025" spans="1:60" ht="15" x14ac:dyDescent="0.25">
      <c r="A1025" s="570">
        <f t="shared" si="11"/>
        <v>1019</v>
      </c>
      <c r="B1025" s="571" t="s">
        <v>3320</v>
      </c>
      <c r="C1025" s="574" t="s">
        <v>12473</v>
      </c>
      <c r="D1025" s="843">
        <v>164458</v>
      </c>
      <c r="E1025" s="844"/>
      <c r="F1025" s="844"/>
      <c r="G1025" s="25"/>
      <c r="H1025" s="25"/>
      <c r="I1025" s="25"/>
      <c r="J1025" s="25"/>
      <c r="K1025" s="25"/>
      <c r="L1025" s="25"/>
      <c r="N1025" s="25"/>
      <c r="O1025" s="25"/>
      <c r="P1025" s="35" t="s">
        <v>2496</v>
      </c>
      <c r="AS1025" s="570"/>
      <c r="AT1025" s="391"/>
      <c r="AU1025" s="222"/>
      <c r="AV1025" s="564"/>
      <c r="AW1025" s="60"/>
      <c r="AX1025" s="60"/>
      <c r="AY1025" s="60"/>
      <c r="AZ1025" s="283"/>
      <c r="BA1025" s="283"/>
      <c r="BB1025" s="283"/>
      <c r="BC1025" s="34"/>
      <c r="BD1025" s="27"/>
      <c r="BF1025" s="35"/>
      <c r="BG1025" s="35"/>
      <c r="BH1025" s="35"/>
    </row>
    <row r="1026" spans="1:60" ht="15" x14ac:dyDescent="0.25">
      <c r="A1026" s="570">
        <f t="shared" si="11"/>
        <v>1020</v>
      </c>
      <c r="B1026" s="571" t="s">
        <v>3321</v>
      </c>
      <c r="C1026" s="574" t="s">
        <v>12473</v>
      </c>
      <c r="D1026" s="843">
        <v>164458</v>
      </c>
      <c r="E1026" s="844"/>
      <c r="F1026" s="844"/>
      <c r="G1026" s="25"/>
      <c r="H1026" s="25"/>
      <c r="I1026" s="25"/>
      <c r="J1026" s="25"/>
      <c r="K1026" s="25"/>
      <c r="L1026" s="25"/>
      <c r="N1026" s="25"/>
      <c r="O1026" s="25"/>
      <c r="P1026" s="35" t="s">
        <v>2496</v>
      </c>
      <c r="AS1026" s="570"/>
      <c r="AT1026" s="391"/>
      <c r="AU1026" s="222"/>
      <c r="AV1026" s="564"/>
      <c r="AW1026" s="60"/>
      <c r="AX1026" s="60"/>
      <c r="AY1026" s="60"/>
      <c r="AZ1026" s="283"/>
      <c r="BA1026" s="283"/>
      <c r="BB1026" s="283"/>
      <c r="BC1026" s="34"/>
      <c r="BD1026" s="27"/>
      <c r="BF1026" s="35"/>
      <c r="BG1026" s="35"/>
      <c r="BH1026" s="35"/>
    </row>
    <row r="1027" spans="1:60" ht="15" x14ac:dyDescent="0.25">
      <c r="A1027" s="570">
        <f t="shared" si="11"/>
        <v>1021</v>
      </c>
      <c r="B1027" s="571" t="s">
        <v>3322</v>
      </c>
      <c r="C1027" s="574" t="s">
        <v>12473</v>
      </c>
      <c r="D1027" s="843">
        <v>164458</v>
      </c>
      <c r="E1027" s="844"/>
      <c r="F1027" s="844"/>
      <c r="G1027" s="25"/>
      <c r="H1027" s="25"/>
      <c r="I1027" s="25"/>
      <c r="J1027" s="25"/>
      <c r="K1027" s="25"/>
      <c r="L1027" s="25"/>
      <c r="N1027" s="25"/>
      <c r="O1027" s="25"/>
      <c r="P1027" s="35" t="s">
        <v>2496</v>
      </c>
      <c r="AS1027" s="570"/>
      <c r="AT1027" s="391"/>
      <c r="AU1027" s="222"/>
      <c r="AV1027" s="564"/>
      <c r="AW1027" s="60"/>
      <c r="AX1027" s="60"/>
      <c r="AY1027" s="60"/>
      <c r="AZ1027" s="283"/>
      <c r="BA1027" s="283"/>
      <c r="BB1027" s="283"/>
      <c r="BC1027" s="34"/>
      <c r="BD1027" s="27"/>
      <c r="BF1027" s="35"/>
      <c r="BG1027" s="35"/>
      <c r="BH1027" s="35"/>
    </row>
    <row r="1028" spans="1:60" ht="15" x14ac:dyDescent="0.25">
      <c r="A1028" s="570">
        <f t="shared" si="11"/>
        <v>1022</v>
      </c>
      <c r="B1028" s="571" t="s">
        <v>3323</v>
      </c>
      <c r="C1028" s="574" t="s">
        <v>12473</v>
      </c>
      <c r="D1028" s="843">
        <v>133280</v>
      </c>
      <c r="E1028" s="844"/>
      <c r="F1028" s="844"/>
      <c r="G1028" s="25"/>
      <c r="H1028" s="25"/>
      <c r="I1028" s="25"/>
      <c r="J1028" s="25"/>
      <c r="K1028" s="25"/>
      <c r="L1028" s="25"/>
      <c r="N1028" s="25"/>
      <c r="O1028" s="25"/>
      <c r="P1028" s="35" t="s">
        <v>2496</v>
      </c>
      <c r="AS1028" s="570"/>
      <c r="AT1028" s="391"/>
      <c r="AU1028" s="222"/>
      <c r="AV1028" s="564"/>
      <c r="AW1028" s="60"/>
      <c r="AX1028" s="60"/>
      <c r="AY1028" s="60"/>
      <c r="AZ1028" s="283"/>
      <c r="BA1028" s="283"/>
      <c r="BB1028" s="283"/>
      <c r="BC1028" s="34"/>
      <c r="BD1028" s="27"/>
      <c r="BF1028" s="35"/>
      <c r="BG1028" s="35"/>
      <c r="BH1028" s="35"/>
    </row>
    <row r="1029" spans="1:60" ht="15" x14ac:dyDescent="0.25">
      <c r="A1029" s="570">
        <f t="shared" si="11"/>
        <v>1023</v>
      </c>
      <c r="B1029" s="571" t="s">
        <v>3324</v>
      </c>
      <c r="C1029" s="574" t="s">
        <v>12473</v>
      </c>
      <c r="D1029" s="843">
        <v>77350</v>
      </c>
      <c r="E1029" s="844"/>
      <c r="F1029" s="844"/>
      <c r="G1029" s="25"/>
      <c r="H1029" s="25"/>
      <c r="I1029" s="25"/>
      <c r="J1029" s="25"/>
      <c r="K1029" s="25"/>
      <c r="L1029" s="25"/>
      <c r="N1029" s="25"/>
      <c r="O1029" s="25"/>
      <c r="P1029" s="35" t="s">
        <v>2496</v>
      </c>
      <c r="AS1029" s="570"/>
      <c r="AT1029" s="391"/>
      <c r="AU1029" s="222"/>
      <c r="AV1029" s="564"/>
      <c r="AW1029" s="60"/>
      <c r="AX1029" s="60"/>
      <c r="AY1029" s="60"/>
      <c r="AZ1029" s="283"/>
      <c r="BA1029" s="283"/>
      <c r="BB1029" s="283"/>
      <c r="BC1029" s="34"/>
      <c r="BD1029" s="27"/>
      <c r="BF1029" s="35"/>
      <c r="BG1029" s="35"/>
      <c r="BH1029" s="35"/>
    </row>
    <row r="1030" spans="1:60" ht="15" x14ac:dyDescent="0.25">
      <c r="A1030" s="570">
        <f t="shared" si="11"/>
        <v>1024</v>
      </c>
      <c r="B1030" s="571" t="s">
        <v>3325</v>
      </c>
      <c r="C1030" s="574" t="s">
        <v>12473</v>
      </c>
      <c r="D1030" s="843">
        <v>77350</v>
      </c>
      <c r="E1030" s="844"/>
      <c r="F1030" s="844"/>
      <c r="G1030" s="25"/>
      <c r="H1030" s="25"/>
      <c r="I1030" s="25"/>
      <c r="J1030" s="25"/>
      <c r="K1030" s="25"/>
      <c r="L1030" s="25"/>
      <c r="N1030" s="25"/>
      <c r="O1030" s="25"/>
      <c r="P1030" s="35" t="s">
        <v>2496</v>
      </c>
      <c r="AS1030" s="570"/>
      <c r="AT1030" s="391"/>
      <c r="AU1030" s="222"/>
      <c r="AV1030" s="564"/>
      <c r="AW1030" s="60"/>
      <c r="AX1030" s="60"/>
      <c r="AY1030" s="60"/>
      <c r="AZ1030" s="283"/>
      <c r="BA1030" s="283"/>
      <c r="BB1030" s="283"/>
      <c r="BC1030" s="34"/>
      <c r="BD1030" s="27"/>
      <c r="BF1030" s="35"/>
      <c r="BG1030" s="35"/>
      <c r="BH1030" s="35"/>
    </row>
    <row r="1031" spans="1:60" ht="15" x14ac:dyDescent="0.25">
      <c r="A1031" s="570">
        <f t="shared" si="11"/>
        <v>1025</v>
      </c>
      <c r="B1031" s="571" t="s">
        <v>3326</v>
      </c>
      <c r="C1031" s="574" t="s">
        <v>12473</v>
      </c>
      <c r="D1031" s="843">
        <v>77350</v>
      </c>
      <c r="E1031" s="844"/>
      <c r="F1031" s="844"/>
      <c r="G1031" s="25"/>
      <c r="H1031" s="25"/>
      <c r="I1031" s="25"/>
      <c r="J1031" s="25"/>
      <c r="K1031" s="25"/>
      <c r="L1031" s="25"/>
      <c r="N1031" s="25"/>
      <c r="O1031" s="25"/>
      <c r="P1031" s="35" t="s">
        <v>2496</v>
      </c>
      <c r="AS1031" s="570"/>
      <c r="AT1031" s="391"/>
      <c r="AU1031" s="222"/>
      <c r="AV1031" s="564"/>
      <c r="AW1031" s="60"/>
      <c r="AX1031" s="60"/>
      <c r="AY1031" s="60"/>
      <c r="AZ1031" s="283"/>
      <c r="BA1031" s="283"/>
      <c r="BB1031" s="283"/>
      <c r="BC1031" s="34"/>
      <c r="BD1031" s="27"/>
      <c r="BF1031" s="35"/>
      <c r="BG1031" s="35"/>
      <c r="BH1031" s="35"/>
    </row>
    <row r="1032" spans="1:60" ht="15" x14ac:dyDescent="0.25">
      <c r="A1032" s="570">
        <f t="shared" si="11"/>
        <v>1026</v>
      </c>
      <c r="B1032" s="571" t="s">
        <v>3327</v>
      </c>
      <c r="C1032" s="574" t="s">
        <v>12473</v>
      </c>
      <c r="D1032" s="843">
        <v>77350</v>
      </c>
      <c r="E1032" s="844"/>
      <c r="F1032" s="844"/>
      <c r="G1032" s="25"/>
      <c r="H1032" s="25"/>
      <c r="I1032" s="25"/>
      <c r="J1032" s="25"/>
      <c r="K1032" s="25"/>
      <c r="L1032" s="25"/>
      <c r="N1032" s="25"/>
      <c r="O1032" s="25"/>
      <c r="P1032" s="35" t="s">
        <v>2496</v>
      </c>
      <c r="AS1032" s="570"/>
      <c r="AT1032" s="391"/>
      <c r="AU1032" s="222"/>
      <c r="AV1032" s="564"/>
      <c r="AW1032" s="60"/>
      <c r="AX1032" s="60"/>
      <c r="AY1032" s="60"/>
      <c r="AZ1032" s="283"/>
      <c r="BA1032" s="283"/>
      <c r="BB1032" s="283"/>
      <c r="BC1032" s="34"/>
      <c r="BD1032" s="27"/>
      <c r="BF1032" s="35"/>
      <c r="BG1032" s="35"/>
      <c r="BH1032" s="35"/>
    </row>
    <row r="1033" spans="1:60" ht="15" x14ac:dyDescent="0.25">
      <c r="A1033" s="570">
        <f t="shared" si="11"/>
        <v>1027</v>
      </c>
      <c r="B1033" s="571" t="s">
        <v>3328</v>
      </c>
      <c r="C1033" s="574" t="s">
        <v>12473</v>
      </c>
      <c r="D1033" s="843">
        <v>77350</v>
      </c>
      <c r="E1033" s="844"/>
      <c r="F1033" s="844"/>
      <c r="G1033" s="25"/>
      <c r="H1033" s="25"/>
      <c r="I1033" s="25"/>
      <c r="J1033" s="25"/>
      <c r="K1033" s="25"/>
      <c r="L1033" s="25"/>
      <c r="N1033" s="25"/>
      <c r="O1033" s="25"/>
      <c r="P1033" s="35" t="s">
        <v>2496</v>
      </c>
      <c r="AS1033" s="570"/>
      <c r="AT1033" s="391"/>
      <c r="AU1033" s="222"/>
      <c r="AV1033" s="564"/>
      <c r="AW1033" s="60"/>
      <c r="AX1033" s="60"/>
      <c r="AY1033" s="60"/>
      <c r="AZ1033" s="283"/>
      <c r="BA1033" s="283"/>
      <c r="BB1033" s="283"/>
      <c r="BC1033" s="34"/>
      <c r="BD1033" s="27"/>
      <c r="BF1033" s="35"/>
      <c r="BG1033" s="35"/>
      <c r="BH1033" s="35"/>
    </row>
    <row r="1034" spans="1:60" ht="15" x14ac:dyDescent="0.25">
      <c r="A1034" s="570">
        <f t="shared" si="11"/>
        <v>1028</v>
      </c>
      <c r="B1034" s="571" t="s">
        <v>3329</v>
      </c>
      <c r="C1034" s="574" t="s">
        <v>12473</v>
      </c>
      <c r="D1034" s="843">
        <v>77350</v>
      </c>
      <c r="E1034" s="844"/>
      <c r="F1034" s="844"/>
      <c r="G1034" s="25"/>
      <c r="H1034" s="25"/>
      <c r="I1034" s="25"/>
      <c r="J1034" s="25"/>
      <c r="K1034" s="25"/>
      <c r="L1034" s="25"/>
      <c r="N1034" s="25"/>
      <c r="O1034" s="25"/>
      <c r="P1034" s="35" t="s">
        <v>2496</v>
      </c>
      <c r="AS1034" s="570"/>
      <c r="AT1034" s="391"/>
      <c r="AU1034" s="222"/>
      <c r="AV1034" s="564"/>
      <c r="AW1034" s="60"/>
      <c r="AX1034" s="60"/>
      <c r="AY1034" s="60"/>
      <c r="AZ1034" s="283"/>
      <c r="BA1034" s="283"/>
      <c r="BB1034" s="283"/>
      <c r="BC1034" s="34"/>
      <c r="BD1034" s="27"/>
      <c r="BF1034" s="35"/>
      <c r="BG1034" s="35"/>
      <c r="BH1034" s="35"/>
    </row>
    <row r="1035" spans="1:60" ht="15" x14ac:dyDescent="0.25">
      <c r="A1035" s="570">
        <f t="shared" si="11"/>
        <v>1029</v>
      </c>
      <c r="B1035" s="571" t="s">
        <v>3330</v>
      </c>
      <c r="C1035" s="574" t="s">
        <v>12473</v>
      </c>
      <c r="D1035" s="843">
        <v>77350</v>
      </c>
      <c r="E1035" s="844"/>
      <c r="F1035" s="844"/>
      <c r="G1035" s="25"/>
      <c r="H1035" s="25"/>
      <c r="I1035" s="25"/>
      <c r="J1035" s="25"/>
      <c r="K1035" s="25"/>
      <c r="L1035" s="25"/>
      <c r="N1035" s="25"/>
      <c r="O1035" s="25"/>
      <c r="P1035" s="35" t="s">
        <v>2496</v>
      </c>
      <c r="AS1035" s="570"/>
      <c r="AT1035" s="391"/>
      <c r="AU1035" s="222"/>
      <c r="AV1035" s="564"/>
      <c r="AW1035" s="60"/>
      <c r="AX1035" s="60"/>
      <c r="AY1035" s="60"/>
      <c r="AZ1035" s="283"/>
      <c r="BA1035" s="283"/>
      <c r="BB1035" s="283"/>
      <c r="BC1035" s="34"/>
      <c r="BD1035" s="27"/>
      <c r="BF1035" s="35"/>
      <c r="BG1035" s="35"/>
      <c r="BH1035" s="35"/>
    </row>
    <row r="1036" spans="1:60" ht="15" x14ac:dyDescent="0.25">
      <c r="A1036" s="570">
        <f t="shared" si="11"/>
        <v>1030</v>
      </c>
      <c r="B1036" s="571" t="s">
        <v>3331</v>
      </c>
      <c r="C1036" s="574" t="s">
        <v>12473</v>
      </c>
      <c r="D1036" s="843">
        <v>77350</v>
      </c>
      <c r="E1036" s="844"/>
      <c r="F1036" s="844"/>
      <c r="G1036" s="25"/>
      <c r="H1036" s="25"/>
      <c r="I1036" s="25"/>
      <c r="J1036" s="25"/>
      <c r="K1036" s="25"/>
      <c r="L1036" s="25"/>
      <c r="N1036" s="25"/>
      <c r="O1036" s="25"/>
      <c r="P1036" s="35" t="s">
        <v>2496</v>
      </c>
      <c r="AS1036" s="570"/>
      <c r="AT1036" s="391"/>
      <c r="AU1036" s="222"/>
      <c r="AV1036" s="564"/>
      <c r="AW1036" s="60"/>
      <c r="AX1036" s="60"/>
      <c r="AY1036" s="60"/>
      <c r="AZ1036" s="283"/>
      <c r="BA1036" s="283"/>
      <c r="BB1036" s="283"/>
      <c r="BC1036" s="34"/>
      <c r="BD1036" s="27"/>
      <c r="BF1036" s="35"/>
      <c r="BG1036" s="35"/>
      <c r="BH1036" s="35"/>
    </row>
    <row r="1037" spans="1:60" ht="15" x14ac:dyDescent="0.25">
      <c r="A1037" s="570">
        <f t="shared" si="11"/>
        <v>1031</v>
      </c>
      <c r="B1037" s="571" t="s">
        <v>3332</v>
      </c>
      <c r="C1037" s="574" t="s">
        <v>12473</v>
      </c>
      <c r="D1037" s="843">
        <v>77350</v>
      </c>
      <c r="E1037" s="844"/>
      <c r="F1037" s="844"/>
      <c r="G1037" s="25"/>
      <c r="H1037" s="25"/>
      <c r="I1037" s="25"/>
      <c r="J1037" s="25"/>
      <c r="K1037" s="25"/>
      <c r="L1037" s="25"/>
      <c r="N1037" s="25"/>
      <c r="O1037" s="25"/>
      <c r="P1037" s="35" t="s">
        <v>2496</v>
      </c>
      <c r="AS1037" s="570"/>
      <c r="AT1037" s="391"/>
      <c r="AU1037" s="222"/>
      <c r="AV1037" s="564"/>
      <c r="AW1037" s="60"/>
      <c r="AX1037" s="60"/>
      <c r="AY1037" s="60"/>
      <c r="AZ1037" s="283"/>
      <c r="BA1037" s="283"/>
      <c r="BB1037" s="283"/>
      <c r="BC1037" s="34"/>
      <c r="BD1037" s="27"/>
      <c r="BF1037" s="35"/>
      <c r="BG1037" s="35"/>
      <c r="BH1037" s="35"/>
    </row>
    <row r="1038" spans="1:60" ht="15" x14ac:dyDescent="0.25">
      <c r="A1038" s="570">
        <f t="shared" si="11"/>
        <v>1032</v>
      </c>
      <c r="B1038" s="571" t="s">
        <v>3333</v>
      </c>
      <c r="C1038" s="574" t="s">
        <v>12473</v>
      </c>
      <c r="D1038" s="843">
        <v>77350</v>
      </c>
      <c r="E1038" s="844"/>
      <c r="F1038" s="844"/>
      <c r="G1038" s="25"/>
      <c r="H1038" s="25"/>
      <c r="I1038" s="25"/>
      <c r="J1038" s="25"/>
      <c r="K1038" s="25"/>
      <c r="L1038" s="25"/>
      <c r="N1038" s="25"/>
      <c r="O1038" s="25"/>
      <c r="P1038" s="35" t="s">
        <v>2496</v>
      </c>
      <c r="AS1038" s="570"/>
      <c r="AT1038" s="391"/>
      <c r="AU1038" s="222"/>
      <c r="AV1038" s="564"/>
      <c r="AW1038" s="60"/>
      <c r="AX1038" s="60"/>
      <c r="AY1038" s="60"/>
      <c r="AZ1038" s="283"/>
      <c r="BA1038" s="283"/>
      <c r="BB1038" s="283"/>
      <c r="BC1038" s="34"/>
      <c r="BD1038" s="27"/>
      <c r="BF1038" s="35"/>
      <c r="BG1038" s="35"/>
      <c r="BH1038" s="35"/>
    </row>
    <row r="1039" spans="1:60" ht="15" x14ac:dyDescent="0.25">
      <c r="A1039" s="570">
        <f t="shared" si="11"/>
        <v>1033</v>
      </c>
      <c r="B1039" s="571" t="s">
        <v>3334</v>
      </c>
      <c r="C1039" s="574" t="s">
        <v>12473</v>
      </c>
      <c r="D1039" s="843">
        <v>55751.5</v>
      </c>
      <c r="E1039" s="844"/>
      <c r="F1039" s="844"/>
      <c r="G1039" s="25"/>
      <c r="H1039" s="25"/>
      <c r="I1039" s="25"/>
      <c r="J1039" s="25"/>
      <c r="K1039" s="25"/>
      <c r="L1039" s="25"/>
      <c r="N1039" s="25"/>
      <c r="O1039" s="25"/>
      <c r="P1039" s="35" t="s">
        <v>2496</v>
      </c>
      <c r="AS1039" s="570"/>
      <c r="AT1039" s="391"/>
      <c r="AU1039" s="222"/>
      <c r="AV1039" s="564"/>
      <c r="AW1039" s="60"/>
      <c r="AX1039" s="60"/>
      <c r="AY1039" s="60"/>
      <c r="AZ1039" s="283"/>
      <c r="BA1039" s="283"/>
      <c r="BB1039" s="283"/>
      <c r="BC1039" s="34"/>
      <c r="BD1039" s="27"/>
      <c r="BF1039" s="35"/>
      <c r="BG1039" s="35"/>
      <c r="BH1039" s="35"/>
    </row>
    <row r="1040" spans="1:60" ht="15" x14ac:dyDescent="0.25">
      <c r="A1040" s="570">
        <f t="shared" si="11"/>
        <v>1034</v>
      </c>
      <c r="B1040" s="571" t="s">
        <v>3335</v>
      </c>
      <c r="C1040" s="574" t="s">
        <v>12473</v>
      </c>
      <c r="D1040" s="843">
        <v>61880</v>
      </c>
      <c r="E1040" s="844"/>
      <c r="F1040" s="844"/>
      <c r="G1040" s="25"/>
      <c r="H1040" s="25"/>
      <c r="I1040" s="25"/>
      <c r="J1040" s="25"/>
      <c r="K1040" s="25"/>
      <c r="L1040" s="25"/>
      <c r="N1040" s="25"/>
      <c r="O1040" s="25"/>
      <c r="P1040" s="35" t="s">
        <v>2496</v>
      </c>
      <c r="AS1040" s="570"/>
      <c r="AT1040" s="391"/>
      <c r="AU1040" s="222"/>
      <c r="AV1040" s="564"/>
      <c r="AW1040" s="60"/>
      <c r="AX1040" s="60"/>
      <c r="AY1040" s="60"/>
      <c r="AZ1040" s="283"/>
      <c r="BA1040" s="283"/>
      <c r="BB1040" s="283"/>
      <c r="BC1040" s="34"/>
      <c r="BD1040" s="27"/>
      <c r="BF1040" s="35"/>
      <c r="BG1040" s="35"/>
      <c r="BH1040" s="35"/>
    </row>
    <row r="1041" spans="1:60" ht="15" x14ac:dyDescent="0.25">
      <c r="A1041" s="570">
        <f t="shared" si="11"/>
        <v>1035</v>
      </c>
      <c r="B1041" s="571" t="s">
        <v>3336</v>
      </c>
      <c r="C1041" s="574" t="s">
        <v>12473</v>
      </c>
      <c r="D1041" s="843">
        <v>61880</v>
      </c>
      <c r="E1041" s="844"/>
      <c r="F1041" s="844"/>
      <c r="G1041" s="25"/>
      <c r="H1041" s="25"/>
      <c r="I1041" s="25"/>
      <c r="J1041" s="25"/>
      <c r="K1041" s="25"/>
      <c r="L1041" s="25"/>
      <c r="N1041" s="25"/>
      <c r="O1041" s="25"/>
      <c r="P1041" s="35" t="s">
        <v>2496</v>
      </c>
      <c r="AS1041" s="570"/>
      <c r="AT1041" s="391"/>
      <c r="AU1041" s="222"/>
      <c r="AV1041" s="564"/>
      <c r="AW1041" s="60"/>
      <c r="AX1041" s="60"/>
      <c r="AY1041" s="60"/>
      <c r="AZ1041" s="283"/>
      <c r="BA1041" s="283"/>
      <c r="BB1041" s="283"/>
      <c r="BC1041" s="34"/>
      <c r="BD1041" s="27"/>
      <c r="BF1041" s="35"/>
      <c r="BG1041" s="35"/>
      <c r="BH1041" s="35"/>
    </row>
    <row r="1042" spans="1:60" ht="15" x14ac:dyDescent="0.25">
      <c r="A1042" s="570">
        <f t="shared" si="11"/>
        <v>1036</v>
      </c>
      <c r="B1042" s="571" t="s">
        <v>3337</v>
      </c>
      <c r="C1042" s="574" t="s">
        <v>12473</v>
      </c>
      <c r="D1042" s="843">
        <v>61880</v>
      </c>
      <c r="E1042" s="844"/>
      <c r="F1042" s="844"/>
      <c r="G1042" s="25"/>
      <c r="H1042" s="25"/>
      <c r="I1042" s="25"/>
      <c r="J1042" s="25"/>
      <c r="K1042" s="25"/>
      <c r="L1042" s="25"/>
      <c r="N1042" s="25"/>
      <c r="O1042" s="25"/>
      <c r="P1042" s="35" t="s">
        <v>2496</v>
      </c>
      <c r="AS1042" s="570"/>
      <c r="AT1042" s="391"/>
      <c r="AU1042" s="222"/>
      <c r="AV1042" s="564"/>
      <c r="AW1042" s="60"/>
      <c r="AX1042" s="60"/>
      <c r="AY1042" s="60"/>
      <c r="AZ1042" s="283"/>
      <c r="BA1042" s="283"/>
      <c r="BB1042" s="283"/>
      <c r="BC1042" s="34"/>
      <c r="BD1042" s="27"/>
      <c r="BF1042" s="35"/>
      <c r="BG1042" s="35"/>
      <c r="BH1042" s="35"/>
    </row>
    <row r="1043" spans="1:60" ht="15" x14ac:dyDescent="0.25">
      <c r="A1043" s="570">
        <f t="shared" si="11"/>
        <v>1037</v>
      </c>
      <c r="B1043" s="571" t="s">
        <v>3338</v>
      </c>
      <c r="C1043" s="574" t="s">
        <v>12473</v>
      </c>
      <c r="D1043" s="843">
        <v>61880</v>
      </c>
      <c r="E1043" s="844"/>
      <c r="F1043" s="844"/>
      <c r="G1043" s="25"/>
      <c r="H1043" s="25"/>
      <c r="I1043" s="25"/>
      <c r="J1043" s="25"/>
      <c r="K1043" s="25"/>
      <c r="L1043" s="25"/>
      <c r="N1043" s="25"/>
      <c r="O1043" s="25"/>
      <c r="P1043" s="35" t="s">
        <v>2496</v>
      </c>
      <c r="AS1043" s="570"/>
      <c r="AT1043" s="391"/>
      <c r="AU1043" s="222"/>
      <c r="AV1043" s="564"/>
      <c r="AW1043" s="60"/>
      <c r="AX1043" s="60"/>
      <c r="AY1043" s="60"/>
      <c r="AZ1043" s="283"/>
      <c r="BA1043" s="283"/>
      <c r="BB1043" s="283"/>
      <c r="BC1043" s="34"/>
      <c r="BD1043" s="27"/>
      <c r="BF1043" s="35"/>
      <c r="BG1043" s="35"/>
      <c r="BH1043" s="35"/>
    </row>
    <row r="1044" spans="1:60" ht="15" x14ac:dyDescent="0.25">
      <c r="A1044" s="570">
        <f t="shared" si="11"/>
        <v>1038</v>
      </c>
      <c r="B1044" s="571" t="s">
        <v>3339</v>
      </c>
      <c r="C1044" s="574" t="s">
        <v>12473</v>
      </c>
      <c r="D1044" s="843">
        <v>61880</v>
      </c>
      <c r="E1044" s="844"/>
      <c r="F1044" s="844"/>
      <c r="G1044" s="25"/>
      <c r="H1044" s="25"/>
      <c r="I1044" s="25"/>
      <c r="J1044" s="25"/>
      <c r="K1044" s="25"/>
      <c r="L1044" s="25"/>
      <c r="N1044" s="25"/>
      <c r="O1044" s="25"/>
      <c r="P1044" s="35" t="s">
        <v>2496</v>
      </c>
      <c r="AS1044" s="570"/>
      <c r="AT1044" s="391"/>
      <c r="AU1044" s="222"/>
      <c r="AV1044" s="564"/>
      <c r="AW1044" s="60"/>
      <c r="AX1044" s="60"/>
      <c r="AY1044" s="60"/>
      <c r="AZ1044" s="283"/>
      <c r="BA1044" s="283"/>
      <c r="BB1044" s="283"/>
      <c r="BC1044" s="34"/>
      <c r="BD1044" s="27"/>
      <c r="BF1044" s="35"/>
      <c r="BG1044" s="35"/>
      <c r="BH1044" s="35"/>
    </row>
    <row r="1045" spans="1:60" ht="15" x14ac:dyDescent="0.25">
      <c r="A1045" s="570">
        <f t="shared" si="11"/>
        <v>1039</v>
      </c>
      <c r="B1045" s="571" t="s">
        <v>3340</v>
      </c>
      <c r="C1045" s="574" t="s">
        <v>12473</v>
      </c>
      <c r="D1045" s="843">
        <v>61880</v>
      </c>
      <c r="E1045" s="844"/>
      <c r="F1045" s="844"/>
      <c r="G1045" s="25"/>
      <c r="H1045" s="25"/>
      <c r="I1045" s="25"/>
      <c r="J1045" s="25"/>
      <c r="K1045" s="25"/>
      <c r="L1045" s="25"/>
      <c r="N1045" s="25"/>
      <c r="O1045" s="25"/>
      <c r="P1045" s="35" t="s">
        <v>2496</v>
      </c>
      <c r="AS1045" s="570"/>
      <c r="AT1045" s="391"/>
      <c r="AU1045" s="222"/>
      <c r="AV1045" s="564"/>
      <c r="AW1045" s="60"/>
      <c r="AX1045" s="60"/>
      <c r="AY1045" s="60"/>
      <c r="AZ1045" s="283"/>
      <c r="BA1045" s="283"/>
      <c r="BB1045" s="283"/>
      <c r="BC1045" s="34"/>
      <c r="BD1045" s="27"/>
      <c r="BF1045" s="35"/>
      <c r="BG1045" s="35"/>
      <c r="BH1045" s="35"/>
    </row>
    <row r="1046" spans="1:60" ht="15" x14ac:dyDescent="0.25">
      <c r="A1046" s="570">
        <f t="shared" si="11"/>
        <v>1040</v>
      </c>
      <c r="B1046" s="571" t="s">
        <v>3341</v>
      </c>
      <c r="C1046" s="574" t="s">
        <v>12473</v>
      </c>
      <c r="D1046" s="843">
        <v>61880</v>
      </c>
      <c r="E1046" s="844"/>
      <c r="F1046" s="844"/>
      <c r="G1046" s="25"/>
      <c r="H1046" s="25"/>
      <c r="I1046" s="25"/>
      <c r="J1046" s="25"/>
      <c r="K1046" s="25"/>
      <c r="L1046" s="25"/>
      <c r="N1046" s="25"/>
      <c r="O1046" s="25"/>
      <c r="P1046" s="35" t="s">
        <v>2496</v>
      </c>
      <c r="AS1046" s="570"/>
      <c r="AT1046" s="391"/>
      <c r="AU1046" s="222"/>
      <c r="AV1046" s="564"/>
      <c r="AW1046" s="60"/>
      <c r="AX1046" s="60"/>
      <c r="AY1046" s="60"/>
      <c r="AZ1046" s="283"/>
      <c r="BA1046" s="283"/>
      <c r="BB1046" s="283"/>
      <c r="BC1046" s="34"/>
      <c r="BD1046" s="27"/>
      <c r="BF1046" s="35"/>
      <c r="BG1046" s="35"/>
      <c r="BH1046" s="35"/>
    </row>
    <row r="1047" spans="1:60" ht="15" x14ac:dyDescent="0.25">
      <c r="A1047" s="570">
        <f t="shared" si="11"/>
        <v>1041</v>
      </c>
      <c r="B1047" s="571" t="s">
        <v>3342</v>
      </c>
      <c r="C1047" s="574" t="s">
        <v>12473</v>
      </c>
      <c r="D1047" s="843">
        <v>37842</v>
      </c>
      <c r="E1047" s="844"/>
      <c r="F1047" s="844"/>
      <c r="G1047" s="25"/>
      <c r="H1047" s="25"/>
      <c r="I1047" s="25"/>
      <c r="J1047" s="25"/>
      <c r="K1047" s="25"/>
      <c r="L1047" s="25"/>
      <c r="N1047" s="25"/>
      <c r="O1047" s="25"/>
      <c r="P1047" s="35" t="s">
        <v>2496</v>
      </c>
      <c r="AS1047" s="570"/>
      <c r="AT1047" s="391"/>
      <c r="AU1047" s="222"/>
      <c r="AV1047" s="564"/>
      <c r="AW1047" s="60"/>
      <c r="AX1047" s="60"/>
      <c r="AY1047" s="60"/>
      <c r="AZ1047" s="283"/>
      <c r="BA1047" s="283"/>
      <c r="BB1047" s="283"/>
      <c r="BC1047" s="34"/>
      <c r="BD1047" s="27"/>
      <c r="BF1047" s="35"/>
      <c r="BG1047" s="35"/>
      <c r="BH1047" s="35"/>
    </row>
    <row r="1048" spans="1:60" ht="15" x14ac:dyDescent="0.25">
      <c r="A1048" s="570">
        <f t="shared" si="11"/>
        <v>1042</v>
      </c>
      <c r="B1048" s="571" t="s">
        <v>3343</v>
      </c>
      <c r="C1048" s="574" t="s">
        <v>12473</v>
      </c>
      <c r="D1048" s="843">
        <v>37842</v>
      </c>
      <c r="E1048" s="844"/>
      <c r="F1048" s="844"/>
      <c r="G1048" s="25"/>
      <c r="H1048" s="25"/>
      <c r="I1048" s="25"/>
      <c r="J1048" s="25"/>
      <c r="K1048" s="25"/>
      <c r="L1048" s="25"/>
      <c r="N1048" s="25"/>
      <c r="O1048" s="25"/>
      <c r="P1048" s="35" t="s">
        <v>2496</v>
      </c>
      <c r="AS1048" s="570"/>
      <c r="AT1048" s="391"/>
      <c r="AU1048" s="222"/>
      <c r="AV1048" s="564"/>
      <c r="AW1048" s="60"/>
      <c r="AX1048" s="60"/>
      <c r="AY1048" s="60"/>
      <c r="AZ1048" s="283"/>
      <c r="BA1048" s="283"/>
      <c r="BB1048" s="283"/>
      <c r="BC1048" s="34"/>
      <c r="BD1048" s="27"/>
      <c r="BF1048" s="35"/>
      <c r="BG1048" s="35"/>
      <c r="BH1048" s="35"/>
    </row>
    <row r="1049" spans="1:60" ht="15" x14ac:dyDescent="0.25">
      <c r="A1049" s="570">
        <f t="shared" si="11"/>
        <v>1043</v>
      </c>
      <c r="B1049" s="571" t="s">
        <v>3344</v>
      </c>
      <c r="C1049" s="574" t="s">
        <v>12473</v>
      </c>
      <c r="D1049" s="843">
        <v>37842</v>
      </c>
      <c r="E1049" s="844"/>
      <c r="F1049" s="844"/>
      <c r="G1049" s="25"/>
      <c r="H1049" s="25"/>
      <c r="I1049" s="25"/>
      <c r="J1049" s="25"/>
      <c r="K1049" s="25"/>
      <c r="L1049" s="25"/>
      <c r="N1049" s="25"/>
      <c r="O1049" s="25"/>
      <c r="P1049" s="35" t="s">
        <v>2496</v>
      </c>
      <c r="AS1049" s="570"/>
      <c r="AT1049" s="391"/>
      <c r="AU1049" s="222"/>
      <c r="AV1049" s="564"/>
      <c r="AW1049" s="60"/>
      <c r="AX1049" s="60"/>
      <c r="AY1049" s="60"/>
      <c r="AZ1049" s="283"/>
      <c r="BA1049" s="283"/>
      <c r="BB1049" s="283"/>
      <c r="BC1049" s="34"/>
      <c r="BD1049" s="27"/>
      <c r="BF1049" s="35"/>
      <c r="BG1049" s="35"/>
      <c r="BH1049" s="35"/>
    </row>
    <row r="1050" spans="1:60" ht="15" x14ac:dyDescent="0.25">
      <c r="A1050" s="570">
        <f t="shared" si="11"/>
        <v>1044</v>
      </c>
      <c r="B1050" s="571" t="s">
        <v>3345</v>
      </c>
      <c r="C1050" s="574" t="s">
        <v>12473</v>
      </c>
      <c r="D1050" s="843">
        <v>91213.5</v>
      </c>
      <c r="E1050" s="844"/>
      <c r="F1050" s="844"/>
      <c r="G1050" s="25"/>
      <c r="H1050" s="25"/>
      <c r="I1050" s="25"/>
      <c r="J1050" s="25"/>
      <c r="K1050" s="25"/>
      <c r="L1050" s="25"/>
      <c r="N1050" s="25"/>
      <c r="O1050" s="25"/>
      <c r="P1050" s="35" t="s">
        <v>2496</v>
      </c>
      <c r="AS1050" s="570"/>
      <c r="AT1050" s="391"/>
      <c r="AU1050" s="222"/>
      <c r="AV1050" s="564"/>
      <c r="AW1050" s="60"/>
      <c r="AX1050" s="60"/>
      <c r="AY1050" s="60"/>
      <c r="AZ1050" s="283"/>
      <c r="BA1050" s="283"/>
      <c r="BB1050" s="283"/>
      <c r="BC1050" s="34"/>
      <c r="BD1050" s="27"/>
      <c r="BF1050" s="35"/>
      <c r="BG1050" s="35"/>
      <c r="BH1050" s="35"/>
    </row>
    <row r="1051" spans="1:60" ht="15" x14ac:dyDescent="0.25">
      <c r="A1051" s="570">
        <f t="shared" si="11"/>
        <v>1045</v>
      </c>
      <c r="B1051" s="571" t="s">
        <v>3346</v>
      </c>
      <c r="C1051" s="574" t="s">
        <v>12473</v>
      </c>
      <c r="D1051" s="843">
        <v>91213.5</v>
      </c>
      <c r="E1051" s="844"/>
      <c r="F1051" s="844"/>
      <c r="G1051" s="25"/>
      <c r="H1051" s="25"/>
      <c r="I1051" s="25"/>
      <c r="J1051" s="25"/>
      <c r="K1051" s="25"/>
      <c r="L1051" s="25"/>
      <c r="N1051" s="25"/>
      <c r="O1051" s="25"/>
      <c r="P1051" s="35" t="s">
        <v>2496</v>
      </c>
      <c r="AS1051" s="570"/>
      <c r="AT1051" s="391"/>
      <c r="AU1051" s="222"/>
      <c r="AV1051" s="564"/>
      <c r="AW1051" s="60"/>
      <c r="AX1051" s="60"/>
      <c r="AY1051" s="60"/>
      <c r="AZ1051" s="283"/>
      <c r="BA1051" s="283"/>
      <c r="BB1051" s="283"/>
      <c r="BC1051" s="34"/>
      <c r="BD1051" s="27"/>
      <c r="BF1051" s="35"/>
      <c r="BG1051" s="35"/>
      <c r="BH1051" s="35"/>
    </row>
    <row r="1052" spans="1:60" ht="15" x14ac:dyDescent="0.25">
      <c r="A1052" s="570">
        <f t="shared" si="11"/>
        <v>1046</v>
      </c>
      <c r="B1052" s="571" t="s">
        <v>3347</v>
      </c>
      <c r="C1052" s="574" t="s">
        <v>12473</v>
      </c>
      <c r="D1052" s="843">
        <v>91213.5</v>
      </c>
      <c r="E1052" s="844"/>
      <c r="F1052" s="844"/>
      <c r="G1052" s="25"/>
      <c r="H1052" s="25"/>
      <c r="I1052" s="25"/>
      <c r="J1052" s="25"/>
      <c r="K1052" s="25"/>
      <c r="L1052" s="25"/>
      <c r="N1052" s="25"/>
      <c r="O1052" s="25"/>
      <c r="P1052" s="35" t="s">
        <v>2496</v>
      </c>
      <c r="AS1052" s="570"/>
      <c r="AT1052" s="391"/>
      <c r="AU1052" s="222"/>
      <c r="AV1052" s="564"/>
      <c r="AW1052" s="60"/>
      <c r="AX1052" s="60"/>
      <c r="AY1052" s="60"/>
      <c r="AZ1052" s="283"/>
      <c r="BA1052" s="283"/>
      <c r="BB1052" s="283"/>
      <c r="BC1052" s="34"/>
      <c r="BD1052" s="27"/>
      <c r="BF1052" s="35"/>
      <c r="BG1052" s="35"/>
      <c r="BH1052" s="35"/>
    </row>
    <row r="1053" spans="1:60" ht="15" x14ac:dyDescent="0.25">
      <c r="A1053" s="570">
        <f t="shared" si="11"/>
        <v>1047</v>
      </c>
      <c r="B1053" s="571" t="s">
        <v>3348</v>
      </c>
      <c r="C1053" s="574" t="s">
        <v>12473</v>
      </c>
      <c r="D1053" s="843">
        <v>91213.5</v>
      </c>
      <c r="E1053" s="844"/>
      <c r="F1053" s="844"/>
      <c r="G1053" s="25"/>
      <c r="H1053" s="25"/>
      <c r="I1053" s="25"/>
      <c r="J1053" s="25"/>
      <c r="K1053" s="25"/>
      <c r="L1053" s="25"/>
      <c r="N1053" s="25"/>
      <c r="O1053" s="25"/>
      <c r="P1053" s="35" t="s">
        <v>2496</v>
      </c>
      <c r="AS1053" s="570"/>
      <c r="AT1053" s="391"/>
      <c r="AU1053" s="222"/>
      <c r="AV1053" s="564"/>
      <c r="AW1053" s="60"/>
      <c r="AX1053" s="60"/>
      <c r="AY1053" s="60"/>
      <c r="AZ1053" s="283"/>
      <c r="BA1053" s="283"/>
      <c r="BB1053" s="283"/>
      <c r="BC1053" s="34"/>
      <c r="BD1053" s="27"/>
      <c r="BF1053" s="35"/>
      <c r="BG1053" s="35"/>
      <c r="BH1053" s="35"/>
    </row>
    <row r="1054" spans="1:60" ht="15" x14ac:dyDescent="0.25">
      <c r="A1054" s="570">
        <f t="shared" si="11"/>
        <v>1048</v>
      </c>
      <c r="B1054" s="571" t="s">
        <v>3349</v>
      </c>
      <c r="C1054" s="574" t="s">
        <v>12473</v>
      </c>
      <c r="D1054" s="843">
        <v>91213.5</v>
      </c>
      <c r="E1054" s="844"/>
      <c r="F1054" s="844"/>
      <c r="G1054" s="25"/>
      <c r="H1054" s="25"/>
      <c r="I1054" s="25"/>
      <c r="J1054" s="25"/>
      <c r="K1054" s="25"/>
      <c r="L1054" s="25"/>
      <c r="N1054" s="25"/>
      <c r="O1054" s="25"/>
      <c r="P1054" s="35" t="s">
        <v>2496</v>
      </c>
      <c r="AS1054" s="570"/>
      <c r="AT1054" s="391"/>
      <c r="AU1054" s="222"/>
      <c r="AV1054" s="564"/>
      <c r="AW1054" s="60"/>
      <c r="AX1054" s="60"/>
      <c r="AY1054" s="60"/>
      <c r="AZ1054" s="283"/>
      <c r="BA1054" s="283"/>
      <c r="BB1054" s="283"/>
      <c r="BC1054" s="34"/>
      <c r="BD1054" s="27"/>
      <c r="BF1054" s="35"/>
      <c r="BG1054" s="35"/>
      <c r="BH1054" s="35"/>
    </row>
    <row r="1055" spans="1:60" ht="15" x14ac:dyDescent="0.25">
      <c r="A1055" s="570">
        <f t="shared" si="11"/>
        <v>1049</v>
      </c>
      <c r="B1055" s="571" t="s">
        <v>3350</v>
      </c>
      <c r="C1055" s="574" t="s">
        <v>12473</v>
      </c>
      <c r="D1055" s="843">
        <v>85085</v>
      </c>
      <c r="E1055" s="844"/>
      <c r="F1055" s="844"/>
      <c r="G1055" s="25"/>
      <c r="H1055" s="25"/>
      <c r="I1055" s="25"/>
      <c r="J1055" s="25"/>
      <c r="K1055" s="25"/>
      <c r="L1055" s="25"/>
      <c r="N1055" s="25"/>
      <c r="O1055" s="25"/>
      <c r="P1055" s="35" t="s">
        <v>2496</v>
      </c>
      <c r="AS1055" s="570"/>
      <c r="AT1055" s="391"/>
      <c r="AU1055" s="222"/>
      <c r="AV1055" s="564"/>
      <c r="AW1055" s="60"/>
      <c r="AX1055" s="60"/>
      <c r="AY1055" s="60"/>
      <c r="AZ1055" s="283"/>
      <c r="BA1055" s="283"/>
      <c r="BB1055" s="283"/>
      <c r="BC1055" s="34"/>
      <c r="BD1055" s="27"/>
      <c r="BF1055" s="35"/>
      <c r="BG1055" s="35"/>
      <c r="BH1055" s="35"/>
    </row>
    <row r="1056" spans="1:60" ht="15" x14ac:dyDescent="0.25">
      <c r="A1056" s="570">
        <f t="shared" si="11"/>
        <v>1050</v>
      </c>
      <c r="B1056" s="571" t="s">
        <v>3351</v>
      </c>
      <c r="C1056" s="574" t="s">
        <v>12473</v>
      </c>
      <c r="D1056" s="843">
        <v>111622</v>
      </c>
      <c r="E1056" s="844"/>
      <c r="F1056" s="844"/>
      <c r="G1056" s="25"/>
      <c r="H1056" s="25"/>
      <c r="I1056" s="25"/>
      <c r="J1056" s="25"/>
      <c r="K1056" s="25"/>
      <c r="L1056" s="25"/>
      <c r="N1056" s="25"/>
      <c r="O1056" s="25"/>
      <c r="P1056" s="35" t="s">
        <v>2496</v>
      </c>
      <c r="AS1056" s="570"/>
      <c r="AT1056" s="391"/>
      <c r="AU1056" s="222"/>
      <c r="AV1056" s="564"/>
      <c r="AW1056" s="60"/>
      <c r="AX1056" s="60"/>
      <c r="AY1056" s="60"/>
      <c r="AZ1056" s="283"/>
      <c r="BA1056" s="283"/>
      <c r="BB1056" s="283"/>
      <c r="BC1056" s="34"/>
      <c r="BD1056" s="27"/>
      <c r="BF1056" s="35"/>
      <c r="BG1056" s="35"/>
      <c r="BH1056" s="35"/>
    </row>
    <row r="1057" spans="1:60" ht="15" x14ac:dyDescent="0.25">
      <c r="A1057" s="570">
        <f t="shared" si="11"/>
        <v>1051</v>
      </c>
      <c r="B1057" s="571" t="s">
        <v>3352</v>
      </c>
      <c r="C1057" s="574" t="s">
        <v>12473</v>
      </c>
      <c r="D1057" s="843">
        <v>111622</v>
      </c>
      <c r="E1057" s="844"/>
      <c r="F1057" s="844"/>
      <c r="G1057" s="25"/>
      <c r="H1057" s="25"/>
      <c r="I1057" s="25"/>
      <c r="J1057" s="25"/>
      <c r="K1057" s="25"/>
      <c r="L1057" s="25"/>
      <c r="N1057" s="25"/>
      <c r="O1057" s="25"/>
      <c r="P1057" s="35" t="s">
        <v>2496</v>
      </c>
      <c r="AS1057" s="570"/>
      <c r="AT1057" s="391"/>
      <c r="AU1057" s="222"/>
      <c r="AV1057" s="564"/>
      <c r="AW1057" s="60"/>
      <c r="AX1057" s="60"/>
      <c r="AY1057" s="60"/>
      <c r="AZ1057" s="283"/>
      <c r="BA1057" s="283"/>
      <c r="BB1057" s="283"/>
      <c r="BC1057" s="34"/>
      <c r="BD1057" s="27"/>
      <c r="BF1057" s="35"/>
      <c r="BG1057" s="35"/>
      <c r="BH1057" s="35"/>
    </row>
    <row r="1058" spans="1:60" ht="15" x14ac:dyDescent="0.25">
      <c r="A1058" s="570">
        <f t="shared" si="11"/>
        <v>1052</v>
      </c>
      <c r="B1058" s="571" t="s">
        <v>3353</v>
      </c>
      <c r="C1058" s="574" t="s">
        <v>12473</v>
      </c>
      <c r="D1058" s="843">
        <v>111622</v>
      </c>
      <c r="E1058" s="844"/>
      <c r="F1058" s="844"/>
      <c r="G1058" s="25"/>
      <c r="H1058" s="25"/>
      <c r="I1058" s="25"/>
      <c r="J1058" s="25"/>
      <c r="K1058" s="25"/>
      <c r="L1058" s="25"/>
      <c r="N1058" s="25"/>
      <c r="O1058" s="25"/>
      <c r="P1058" s="35" t="s">
        <v>2496</v>
      </c>
      <c r="AS1058" s="570"/>
      <c r="AT1058" s="391"/>
      <c r="AU1058" s="222"/>
      <c r="AV1058" s="564"/>
      <c r="AW1058" s="60"/>
      <c r="AX1058" s="60"/>
      <c r="AY1058" s="60"/>
      <c r="AZ1058" s="283"/>
      <c r="BA1058" s="283"/>
      <c r="BB1058" s="283"/>
      <c r="BC1058" s="34"/>
      <c r="BD1058" s="27"/>
      <c r="BF1058" s="35"/>
      <c r="BG1058" s="35"/>
      <c r="BH1058" s="35"/>
    </row>
    <row r="1059" spans="1:60" ht="15" x14ac:dyDescent="0.25">
      <c r="A1059" s="570">
        <f t="shared" si="11"/>
        <v>1053</v>
      </c>
      <c r="B1059" s="571" t="s">
        <v>3354</v>
      </c>
      <c r="C1059" s="574" t="s">
        <v>12473</v>
      </c>
      <c r="D1059" s="843">
        <v>111622</v>
      </c>
      <c r="E1059" s="844"/>
      <c r="F1059" s="844"/>
      <c r="G1059" s="25"/>
      <c r="H1059" s="25"/>
      <c r="I1059" s="25"/>
      <c r="J1059" s="25"/>
      <c r="K1059" s="25"/>
      <c r="L1059" s="25"/>
      <c r="N1059" s="25"/>
      <c r="O1059" s="25"/>
      <c r="P1059" s="35" t="s">
        <v>2496</v>
      </c>
      <c r="AS1059" s="570"/>
      <c r="AT1059" s="391"/>
      <c r="AU1059" s="222"/>
      <c r="AV1059" s="564"/>
      <c r="AW1059" s="60"/>
      <c r="AX1059" s="60"/>
      <c r="AY1059" s="60"/>
      <c r="AZ1059" s="283"/>
      <c r="BA1059" s="283"/>
      <c r="BB1059" s="283"/>
      <c r="BC1059" s="34"/>
      <c r="BD1059" s="27"/>
      <c r="BF1059" s="35"/>
      <c r="BG1059" s="35"/>
      <c r="BH1059" s="35"/>
    </row>
    <row r="1060" spans="1:60" ht="15" x14ac:dyDescent="0.25">
      <c r="A1060" s="570">
        <f t="shared" si="11"/>
        <v>1054</v>
      </c>
      <c r="B1060" s="571" t="s">
        <v>3355</v>
      </c>
      <c r="C1060" s="574" t="s">
        <v>12473</v>
      </c>
      <c r="D1060" s="843">
        <v>111622</v>
      </c>
      <c r="E1060" s="844"/>
      <c r="F1060" s="844"/>
      <c r="G1060" s="25"/>
      <c r="H1060" s="25"/>
      <c r="I1060" s="25"/>
      <c r="J1060" s="25"/>
      <c r="K1060" s="25"/>
      <c r="L1060" s="25"/>
      <c r="N1060" s="25"/>
      <c r="O1060" s="25"/>
      <c r="P1060" s="35" t="s">
        <v>2496</v>
      </c>
      <c r="AS1060" s="570"/>
      <c r="AT1060" s="391"/>
      <c r="AU1060" s="222"/>
      <c r="AV1060" s="564"/>
      <c r="AW1060" s="60"/>
      <c r="AX1060" s="60"/>
      <c r="AY1060" s="60"/>
      <c r="AZ1060" s="283"/>
      <c r="BA1060" s="283"/>
      <c r="BB1060" s="283"/>
      <c r="BC1060" s="34"/>
      <c r="BD1060" s="27"/>
      <c r="BF1060" s="35"/>
      <c r="BG1060" s="35"/>
      <c r="BH1060" s="35"/>
    </row>
    <row r="1061" spans="1:60" ht="15" x14ac:dyDescent="0.25">
      <c r="A1061" s="570">
        <f t="shared" si="11"/>
        <v>1055</v>
      </c>
      <c r="B1061" s="571" t="s">
        <v>3356</v>
      </c>
      <c r="C1061" s="574" t="s">
        <v>12473</v>
      </c>
      <c r="D1061" s="843">
        <v>111622</v>
      </c>
      <c r="E1061" s="844"/>
      <c r="F1061" s="844"/>
      <c r="G1061" s="25"/>
      <c r="H1061" s="25"/>
      <c r="I1061" s="25"/>
      <c r="J1061" s="25"/>
      <c r="K1061" s="25"/>
      <c r="L1061" s="25"/>
      <c r="N1061" s="25"/>
      <c r="O1061" s="25"/>
      <c r="P1061" s="35" t="s">
        <v>2496</v>
      </c>
      <c r="AS1061" s="570"/>
      <c r="AT1061" s="391"/>
      <c r="AU1061" s="222"/>
      <c r="AV1061" s="564"/>
      <c r="AW1061" s="60"/>
      <c r="AX1061" s="60"/>
      <c r="AY1061" s="60"/>
      <c r="AZ1061" s="283"/>
      <c r="BA1061" s="283"/>
      <c r="BB1061" s="283"/>
      <c r="BC1061" s="34"/>
      <c r="BD1061" s="27"/>
      <c r="BF1061" s="35"/>
      <c r="BG1061" s="35"/>
      <c r="BH1061" s="35"/>
    </row>
    <row r="1062" spans="1:60" ht="15" x14ac:dyDescent="0.25">
      <c r="A1062" s="570">
        <f t="shared" si="11"/>
        <v>1056</v>
      </c>
      <c r="B1062" s="571" t="s">
        <v>3357</v>
      </c>
      <c r="C1062" s="574" t="s">
        <v>12473</v>
      </c>
      <c r="D1062" s="843">
        <v>111622</v>
      </c>
      <c r="E1062" s="844"/>
      <c r="F1062" s="844"/>
      <c r="G1062" s="25"/>
      <c r="H1062" s="25"/>
      <c r="I1062" s="25"/>
      <c r="J1062" s="25"/>
      <c r="K1062" s="25"/>
      <c r="L1062" s="25"/>
      <c r="N1062" s="25"/>
      <c r="O1062" s="25"/>
      <c r="P1062" s="35" t="s">
        <v>2496</v>
      </c>
      <c r="AS1062" s="570"/>
      <c r="AT1062" s="391"/>
      <c r="AU1062" s="222"/>
      <c r="AV1062" s="564"/>
      <c r="AW1062" s="60"/>
      <c r="AX1062" s="60"/>
      <c r="AY1062" s="60"/>
      <c r="AZ1062" s="283"/>
      <c r="BA1062" s="283"/>
      <c r="BB1062" s="283"/>
      <c r="BC1062" s="34"/>
      <c r="BD1062" s="27"/>
      <c r="BF1062" s="35"/>
      <c r="BG1062" s="35"/>
      <c r="BH1062" s="35"/>
    </row>
    <row r="1063" spans="1:60" ht="15" x14ac:dyDescent="0.25">
      <c r="A1063" s="570">
        <f t="shared" si="11"/>
        <v>1057</v>
      </c>
      <c r="B1063" s="571" t="s">
        <v>3358</v>
      </c>
      <c r="C1063" s="574" t="s">
        <v>12473</v>
      </c>
      <c r="D1063" s="843">
        <v>46648</v>
      </c>
      <c r="E1063" s="844"/>
      <c r="F1063" s="844"/>
      <c r="G1063" s="25"/>
      <c r="H1063" s="25"/>
      <c r="I1063" s="25"/>
      <c r="J1063" s="25"/>
      <c r="K1063" s="25"/>
      <c r="L1063" s="25"/>
      <c r="N1063" s="25"/>
      <c r="O1063" s="25"/>
      <c r="P1063" s="35" t="s">
        <v>2496</v>
      </c>
      <c r="AS1063" s="570"/>
      <c r="AT1063" s="391"/>
      <c r="AU1063" s="222"/>
      <c r="AV1063" s="564"/>
      <c r="AW1063" s="60"/>
      <c r="AX1063" s="60"/>
      <c r="AY1063" s="60"/>
      <c r="AZ1063" s="283"/>
      <c r="BA1063" s="283"/>
      <c r="BB1063" s="283"/>
      <c r="BC1063" s="34"/>
      <c r="BD1063" s="27"/>
      <c r="BF1063" s="35"/>
      <c r="BG1063" s="35"/>
      <c r="BH1063" s="35"/>
    </row>
    <row r="1064" spans="1:60" ht="15" x14ac:dyDescent="0.25">
      <c r="A1064" s="570">
        <f t="shared" si="11"/>
        <v>1058</v>
      </c>
      <c r="B1064" s="571" t="s">
        <v>3359</v>
      </c>
      <c r="C1064" s="574" t="s">
        <v>12473</v>
      </c>
      <c r="D1064" s="843">
        <v>46648</v>
      </c>
      <c r="E1064" s="844"/>
      <c r="F1064" s="844"/>
      <c r="G1064" s="25"/>
      <c r="H1064" s="25"/>
      <c r="I1064" s="25"/>
      <c r="J1064" s="25"/>
      <c r="K1064" s="25"/>
      <c r="L1064" s="25"/>
      <c r="N1064" s="25"/>
      <c r="O1064" s="25"/>
      <c r="P1064" s="35" t="s">
        <v>2496</v>
      </c>
      <c r="AS1064" s="570"/>
      <c r="AT1064" s="391"/>
      <c r="AU1064" s="222"/>
      <c r="AV1064" s="564"/>
      <c r="AW1064" s="60"/>
      <c r="AX1064" s="60"/>
      <c r="AY1064" s="60"/>
      <c r="AZ1064" s="283"/>
      <c r="BA1064" s="283"/>
      <c r="BB1064" s="283"/>
      <c r="BC1064" s="34"/>
      <c r="BD1064" s="27"/>
      <c r="BF1064" s="35"/>
      <c r="BG1064" s="35"/>
      <c r="BH1064" s="35"/>
    </row>
    <row r="1065" spans="1:60" ht="15" x14ac:dyDescent="0.25">
      <c r="A1065" s="570">
        <f t="shared" si="11"/>
        <v>1059</v>
      </c>
      <c r="B1065" s="571" t="s">
        <v>3360</v>
      </c>
      <c r="C1065" s="574" t="s">
        <v>12473</v>
      </c>
      <c r="D1065" s="843">
        <v>46648</v>
      </c>
      <c r="E1065" s="844"/>
      <c r="F1065" s="844"/>
      <c r="G1065" s="25"/>
      <c r="H1065" s="25"/>
      <c r="I1065" s="25"/>
      <c r="J1065" s="25"/>
      <c r="K1065" s="25"/>
      <c r="L1065" s="25"/>
      <c r="N1065" s="25"/>
      <c r="O1065" s="25"/>
      <c r="P1065" s="35" t="s">
        <v>2496</v>
      </c>
      <c r="AS1065" s="570"/>
      <c r="AT1065" s="391"/>
      <c r="AU1065" s="222"/>
      <c r="AV1065" s="564"/>
      <c r="AW1065" s="60"/>
      <c r="AX1065" s="60"/>
      <c r="AY1065" s="60"/>
      <c r="AZ1065" s="283"/>
      <c r="BA1065" s="283"/>
      <c r="BB1065" s="283"/>
      <c r="BC1065" s="34"/>
      <c r="BD1065" s="27"/>
      <c r="BF1065" s="35"/>
      <c r="BG1065" s="35"/>
      <c r="BH1065" s="35"/>
    </row>
    <row r="1066" spans="1:60" ht="15" x14ac:dyDescent="0.25">
      <c r="A1066" s="570">
        <f t="shared" si="11"/>
        <v>1060</v>
      </c>
      <c r="B1066" s="571" t="s">
        <v>3361</v>
      </c>
      <c r="C1066" s="574" t="s">
        <v>12473</v>
      </c>
      <c r="D1066" s="843">
        <v>46648</v>
      </c>
      <c r="E1066" s="844"/>
      <c r="F1066" s="844"/>
      <c r="G1066" s="25"/>
      <c r="H1066" s="25"/>
      <c r="I1066" s="25"/>
      <c r="J1066" s="25"/>
      <c r="K1066" s="25"/>
      <c r="L1066" s="25"/>
      <c r="N1066" s="25"/>
      <c r="O1066" s="25"/>
      <c r="P1066" s="35" t="s">
        <v>2496</v>
      </c>
      <c r="AS1066" s="570"/>
      <c r="AT1066" s="391"/>
      <c r="AU1066" s="222"/>
      <c r="AV1066" s="564"/>
      <c r="AW1066" s="60"/>
      <c r="AX1066" s="60"/>
      <c r="AY1066" s="60"/>
      <c r="AZ1066" s="283"/>
      <c r="BA1066" s="283"/>
      <c r="BB1066" s="283"/>
      <c r="BC1066" s="34"/>
      <c r="BD1066" s="27"/>
      <c r="BF1066" s="35"/>
      <c r="BG1066" s="35"/>
      <c r="BH1066" s="35"/>
    </row>
    <row r="1067" spans="1:60" ht="15" x14ac:dyDescent="0.25">
      <c r="A1067" s="570">
        <f t="shared" si="11"/>
        <v>1061</v>
      </c>
      <c r="B1067" s="571" t="s">
        <v>3362</v>
      </c>
      <c r="C1067" s="574" t="s">
        <v>12473</v>
      </c>
      <c r="D1067" s="843">
        <v>46648</v>
      </c>
      <c r="E1067" s="844"/>
      <c r="F1067" s="844"/>
      <c r="G1067" s="25"/>
      <c r="H1067" s="25"/>
      <c r="I1067" s="25"/>
      <c r="J1067" s="25"/>
      <c r="K1067" s="25"/>
      <c r="L1067" s="25"/>
      <c r="N1067" s="25"/>
      <c r="O1067" s="25"/>
      <c r="P1067" s="35" t="s">
        <v>2496</v>
      </c>
      <c r="AS1067" s="570"/>
      <c r="AT1067" s="391"/>
      <c r="AU1067" s="222"/>
      <c r="AV1067" s="564"/>
      <c r="AW1067" s="60"/>
      <c r="AX1067" s="60"/>
      <c r="AY1067" s="60"/>
      <c r="AZ1067" s="283"/>
      <c r="BA1067" s="283"/>
      <c r="BB1067" s="283"/>
      <c r="BC1067" s="34"/>
      <c r="BD1067" s="27"/>
      <c r="BF1067" s="35"/>
      <c r="BG1067" s="35"/>
      <c r="BH1067" s="35"/>
    </row>
    <row r="1068" spans="1:60" ht="15" x14ac:dyDescent="0.25">
      <c r="A1068" s="570">
        <f t="shared" si="11"/>
        <v>1062</v>
      </c>
      <c r="B1068" s="571" t="s">
        <v>3363</v>
      </c>
      <c r="C1068" s="574" t="s">
        <v>12473</v>
      </c>
      <c r="D1068" s="843">
        <v>46648</v>
      </c>
      <c r="E1068" s="844"/>
      <c r="F1068" s="844"/>
      <c r="G1068" s="25"/>
      <c r="H1068" s="25"/>
      <c r="I1068" s="25"/>
      <c r="J1068" s="25"/>
      <c r="K1068" s="25"/>
      <c r="L1068" s="25"/>
      <c r="N1068" s="25"/>
      <c r="O1068" s="25"/>
      <c r="P1068" s="35" t="s">
        <v>2496</v>
      </c>
      <c r="AS1068" s="570"/>
      <c r="AT1068" s="391"/>
      <c r="AU1068" s="222"/>
      <c r="AV1068" s="564"/>
      <c r="AW1068" s="60"/>
      <c r="AX1068" s="60"/>
      <c r="AY1068" s="60"/>
      <c r="AZ1068" s="283"/>
      <c r="BA1068" s="283"/>
      <c r="BB1068" s="283"/>
      <c r="BC1068" s="34"/>
      <c r="BD1068" s="27"/>
      <c r="BF1068" s="35"/>
      <c r="BG1068" s="35"/>
      <c r="BH1068" s="35"/>
    </row>
    <row r="1069" spans="1:60" ht="15" x14ac:dyDescent="0.25">
      <c r="A1069" s="570">
        <f t="shared" si="11"/>
        <v>1063</v>
      </c>
      <c r="B1069" s="571" t="s">
        <v>3364</v>
      </c>
      <c r="C1069" s="574" t="s">
        <v>12473</v>
      </c>
      <c r="D1069" s="843">
        <v>55882.400000000001</v>
      </c>
      <c r="E1069" s="844"/>
      <c r="F1069" s="844"/>
      <c r="G1069" s="25"/>
      <c r="H1069" s="25"/>
      <c r="I1069" s="25"/>
      <c r="J1069" s="25"/>
      <c r="K1069" s="25"/>
      <c r="L1069" s="25"/>
      <c r="N1069" s="25"/>
      <c r="O1069" s="25"/>
      <c r="P1069" s="35" t="s">
        <v>2496</v>
      </c>
      <c r="AS1069" s="570"/>
      <c r="AT1069" s="391"/>
      <c r="AU1069" s="222"/>
      <c r="AV1069" s="564"/>
      <c r="AW1069" s="60"/>
      <c r="AX1069" s="60"/>
      <c r="AY1069" s="60"/>
      <c r="AZ1069" s="283"/>
      <c r="BA1069" s="283"/>
      <c r="BB1069" s="283"/>
      <c r="BC1069" s="34"/>
      <c r="BD1069" s="27"/>
      <c r="BF1069" s="35"/>
      <c r="BG1069" s="35"/>
      <c r="BH1069" s="35"/>
    </row>
    <row r="1070" spans="1:60" ht="15" x14ac:dyDescent="0.25">
      <c r="A1070" s="570">
        <f t="shared" si="11"/>
        <v>1064</v>
      </c>
      <c r="B1070" s="571" t="s">
        <v>3365</v>
      </c>
      <c r="C1070" s="574" t="s">
        <v>12473</v>
      </c>
      <c r="D1070" s="843">
        <v>55882.400000000001</v>
      </c>
      <c r="E1070" s="844"/>
      <c r="F1070" s="844"/>
      <c r="G1070" s="25"/>
      <c r="H1070" s="25"/>
      <c r="I1070" s="25"/>
      <c r="J1070" s="25"/>
      <c r="K1070" s="25"/>
      <c r="L1070" s="25"/>
      <c r="N1070" s="25"/>
      <c r="O1070" s="25"/>
      <c r="P1070" s="35" t="s">
        <v>2496</v>
      </c>
      <c r="AS1070" s="570"/>
      <c r="AT1070" s="391"/>
      <c r="AU1070" s="222"/>
      <c r="AV1070" s="564"/>
      <c r="AW1070" s="60"/>
      <c r="AX1070" s="60"/>
      <c r="AY1070" s="60"/>
      <c r="AZ1070" s="283"/>
      <c r="BA1070" s="283"/>
      <c r="BB1070" s="283"/>
      <c r="BC1070" s="34"/>
      <c r="BD1070" s="27"/>
      <c r="BF1070" s="35"/>
      <c r="BG1070" s="35"/>
      <c r="BH1070" s="35"/>
    </row>
    <row r="1071" spans="1:60" ht="15" x14ac:dyDescent="0.25">
      <c r="A1071" s="570">
        <f t="shared" si="11"/>
        <v>1065</v>
      </c>
      <c r="B1071" s="571" t="s">
        <v>3366</v>
      </c>
      <c r="C1071" s="574" t="s">
        <v>12473</v>
      </c>
      <c r="D1071" s="843">
        <v>55882.400000000001</v>
      </c>
      <c r="E1071" s="844"/>
      <c r="F1071" s="844"/>
      <c r="G1071" s="25"/>
      <c r="H1071" s="25"/>
      <c r="I1071" s="25"/>
      <c r="J1071" s="25"/>
      <c r="K1071" s="25"/>
      <c r="L1071" s="25"/>
      <c r="N1071" s="25"/>
      <c r="O1071" s="25"/>
      <c r="P1071" s="35" t="s">
        <v>2496</v>
      </c>
      <c r="AS1071" s="570"/>
      <c r="AT1071" s="391"/>
      <c r="AU1071" s="222"/>
      <c r="AV1071" s="564"/>
      <c r="AW1071" s="60"/>
      <c r="AX1071" s="60"/>
      <c r="AY1071" s="60"/>
      <c r="AZ1071" s="283"/>
      <c r="BA1071" s="283"/>
      <c r="BB1071" s="283"/>
      <c r="BC1071" s="34"/>
      <c r="BD1071" s="27"/>
      <c r="BF1071" s="35"/>
      <c r="BG1071" s="35"/>
      <c r="BH1071" s="35"/>
    </row>
    <row r="1072" spans="1:60" ht="15" x14ac:dyDescent="0.25">
      <c r="A1072" s="570">
        <f t="shared" si="11"/>
        <v>1066</v>
      </c>
      <c r="B1072" s="571" t="s">
        <v>3367</v>
      </c>
      <c r="C1072" s="574" t="s">
        <v>12473</v>
      </c>
      <c r="D1072" s="843">
        <v>55882.400000000001</v>
      </c>
      <c r="E1072" s="844"/>
      <c r="F1072" s="844"/>
      <c r="G1072" s="25"/>
      <c r="H1072" s="25"/>
      <c r="I1072" s="25"/>
      <c r="J1072" s="25"/>
      <c r="K1072" s="25"/>
      <c r="L1072" s="25"/>
      <c r="N1072" s="25"/>
      <c r="O1072" s="25"/>
      <c r="P1072" s="35" t="s">
        <v>2496</v>
      </c>
      <c r="AS1072" s="570"/>
      <c r="AT1072" s="391"/>
      <c r="AU1072" s="222"/>
      <c r="AV1072" s="564"/>
      <c r="AW1072" s="60"/>
      <c r="AX1072" s="60"/>
      <c r="AY1072" s="60"/>
      <c r="AZ1072" s="283"/>
      <c r="BA1072" s="283"/>
      <c r="BB1072" s="283"/>
      <c r="BC1072" s="34"/>
      <c r="BD1072" s="27"/>
      <c r="BF1072" s="35"/>
      <c r="BG1072" s="35"/>
      <c r="BH1072" s="35"/>
    </row>
    <row r="1073" spans="1:60" ht="15" x14ac:dyDescent="0.25">
      <c r="A1073" s="570">
        <f t="shared" si="11"/>
        <v>1067</v>
      </c>
      <c r="B1073" s="571" t="s">
        <v>3368</v>
      </c>
      <c r="C1073" s="574" t="s">
        <v>12473</v>
      </c>
      <c r="D1073" s="843">
        <v>55882.400000000001</v>
      </c>
      <c r="E1073" s="844"/>
      <c r="F1073" s="844"/>
      <c r="G1073" s="25"/>
      <c r="H1073" s="25"/>
      <c r="I1073" s="25"/>
      <c r="J1073" s="25"/>
      <c r="K1073" s="25"/>
      <c r="L1073" s="25"/>
      <c r="N1073" s="25"/>
      <c r="O1073" s="25"/>
      <c r="P1073" s="35" t="s">
        <v>2496</v>
      </c>
      <c r="AS1073" s="570"/>
      <c r="AT1073" s="391"/>
      <c r="AU1073" s="222"/>
      <c r="AV1073" s="564"/>
      <c r="AW1073" s="60"/>
      <c r="AX1073" s="60"/>
      <c r="AY1073" s="60"/>
      <c r="AZ1073" s="283"/>
      <c r="BA1073" s="283"/>
      <c r="BB1073" s="283"/>
      <c r="BC1073" s="34"/>
      <c r="BD1073" s="27"/>
      <c r="BF1073" s="35"/>
      <c r="BG1073" s="35"/>
      <c r="BH1073" s="35"/>
    </row>
    <row r="1074" spans="1:60" ht="15" x14ac:dyDescent="0.25">
      <c r="A1074" s="570">
        <f t="shared" si="11"/>
        <v>1068</v>
      </c>
      <c r="B1074" s="571" t="s">
        <v>3369</v>
      </c>
      <c r="C1074" s="574" t="s">
        <v>12473</v>
      </c>
      <c r="D1074" s="843">
        <v>55882.400000000001</v>
      </c>
      <c r="E1074" s="844"/>
      <c r="F1074" s="844"/>
      <c r="G1074" s="25"/>
      <c r="H1074" s="25"/>
      <c r="I1074" s="25"/>
      <c r="J1074" s="25"/>
      <c r="K1074" s="25"/>
      <c r="L1074" s="25"/>
      <c r="N1074" s="25"/>
      <c r="O1074" s="25"/>
      <c r="P1074" s="35" t="s">
        <v>2496</v>
      </c>
      <c r="AS1074" s="570"/>
      <c r="AT1074" s="391"/>
      <c r="AU1074" s="222"/>
      <c r="AV1074" s="564"/>
      <c r="AW1074" s="60"/>
      <c r="AX1074" s="60"/>
      <c r="AY1074" s="60"/>
      <c r="AZ1074" s="283"/>
      <c r="BA1074" s="283"/>
      <c r="BB1074" s="283"/>
      <c r="BC1074" s="34"/>
      <c r="BD1074" s="27"/>
      <c r="BF1074" s="35"/>
      <c r="BG1074" s="35"/>
      <c r="BH1074" s="35"/>
    </row>
    <row r="1075" spans="1:60" ht="15" x14ac:dyDescent="0.25">
      <c r="A1075" s="570">
        <f t="shared" ref="A1075:A1138" si="12">A1074+1</f>
        <v>1069</v>
      </c>
      <c r="B1075" s="571" t="s">
        <v>3370</v>
      </c>
      <c r="C1075" s="574" t="s">
        <v>12473</v>
      </c>
      <c r="D1075" s="843">
        <v>55882.400000000001</v>
      </c>
      <c r="E1075" s="844"/>
      <c r="F1075" s="844"/>
      <c r="G1075" s="25"/>
      <c r="H1075" s="25"/>
      <c r="I1075" s="25"/>
      <c r="J1075" s="25"/>
      <c r="K1075" s="25"/>
      <c r="L1075" s="25"/>
      <c r="N1075" s="25"/>
      <c r="O1075" s="25"/>
      <c r="P1075" s="35" t="s">
        <v>2496</v>
      </c>
      <c r="AS1075" s="570"/>
      <c r="AT1075" s="391"/>
      <c r="AU1075" s="222"/>
      <c r="AV1075" s="564"/>
      <c r="AW1075" s="60"/>
      <c r="AX1075" s="60"/>
      <c r="AY1075" s="60"/>
      <c r="AZ1075" s="283"/>
      <c r="BA1075" s="283"/>
      <c r="BB1075" s="283"/>
      <c r="BC1075" s="34"/>
      <c r="BD1075" s="27"/>
      <c r="BF1075" s="35"/>
      <c r="BG1075" s="35"/>
      <c r="BH1075" s="35"/>
    </row>
    <row r="1076" spans="1:60" ht="15" x14ac:dyDescent="0.25">
      <c r="A1076" s="570">
        <f t="shared" si="12"/>
        <v>1070</v>
      </c>
      <c r="B1076" s="571" t="s">
        <v>3371</v>
      </c>
      <c r="C1076" s="574" t="s">
        <v>12473</v>
      </c>
      <c r="D1076" s="843">
        <v>55882.400000000001</v>
      </c>
      <c r="E1076" s="844"/>
      <c r="F1076" s="844"/>
      <c r="G1076" s="25"/>
      <c r="H1076" s="25"/>
      <c r="I1076" s="25"/>
      <c r="J1076" s="25"/>
      <c r="K1076" s="25"/>
      <c r="L1076" s="25"/>
      <c r="N1076" s="25"/>
      <c r="O1076" s="25"/>
      <c r="P1076" s="35" t="s">
        <v>2496</v>
      </c>
      <c r="AS1076" s="570"/>
      <c r="AT1076" s="391"/>
      <c r="AU1076" s="222"/>
      <c r="AV1076" s="564"/>
      <c r="AW1076" s="60"/>
      <c r="AX1076" s="60"/>
      <c r="AY1076" s="60"/>
      <c r="AZ1076" s="283"/>
      <c r="BA1076" s="283"/>
      <c r="BB1076" s="283"/>
      <c r="BC1076" s="34"/>
      <c r="BD1076" s="27"/>
      <c r="BF1076" s="35"/>
      <c r="BG1076" s="35"/>
      <c r="BH1076" s="35"/>
    </row>
    <row r="1077" spans="1:60" ht="15" x14ac:dyDescent="0.25">
      <c r="A1077" s="570">
        <f t="shared" si="12"/>
        <v>1071</v>
      </c>
      <c r="B1077" s="571" t="s">
        <v>3372</v>
      </c>
      <c r="C1077" s="574" t="s">
        <v>12473</v>
      </c>
      <c r="D1077" s="843">
        <v>91597.87</v>
      </c>
      <c r="E1077" s="844"/>
      <c r="F1077" s="844"/>
      <c r="G1077" s="25"/>
      <c r="H1077" s="25"/>
      <c r="I1077" s="25"/>
      <c r="J1077" s="25"/>
      <c r="K1077" s="25"/>
      <c r="L1077" s="25"/>
      <c r="N1077" s="25"/>
      <c r="O1077" s="25"/>
      <c r="P1077" s="35" t="s">
        <v>2496</v>
      </c>
      <c r="AS1077" s="570"/>
      <c r="AT1077" s="391"/>
      <c r="AU1077" s="222"/>
      <c r="AV1077" s="564"/>
      <c r="AW1077" s="60"/>
      <c r="AX1077" s="60"/>
      <c r="AY1077" s="60"/>
      <c r="AZ1077" s="283"/>
      <c r="BA1077" s="283"/>
      <c r="BB1077" s="283"/>
      <c r="BC1077" s="34"/>
      <c r="BD1077" s="27"/>
      <c r="BF1077" s="35"/>
      <c r="BG1077" s="35"/>
      <c r="BH1077" s="35"/>
    </row>
    <row r="1078" spans="1:60" ht="15" x14ac:dyDescent="0.25">
      <c r="A1078" s="570">
        <f t="shared" si="12"/>
        <v>1072</v>
      </c>
      <c r="B1078" s="571" t="s">
        <v>3373</v>
      </c>
      <c r="C1078" s="574" t="s">
        <v>12458</v>
      </c>
      <c r="D1078" s="843">
        <v>30940</v>
      </c>
      <c r="E1078" s="844"/>
      <c r="F1078" s="844"/>
      <c r="G1078" s="25"/>
      <c r="H1078" s="25"/>
      <c r="I1078" s="25"/>
      <c r="J1078" s="25"/>
      <c r="K1078" s="25"/>
      <c r="L1078" s="25"/>
      <c r="N1078" s="25"/>
      <c r="O1078" s="25"/>
      <c r="P1078" s="35" t="s">
        <v>2496</v>
      </c>
      <c r="AS1078" s="570"/>
      <c r="AT1078" s="391"/>
      <c r="AU1078" s="222"/>
      <c r="AV1078" s="564"/>
      <c r="AW1078" s="60"/>
      <c r="AX1078" s="60"/>
      <c r="AY1078" s="60"/>
      <c r="AZ1078" s="283"/>
      <c r="BA1078" s="283"/>
      <c r="BB1078" s="283"/>
      <c r="BC1078" s="34"/>
      <c r="BD1078" s="27"/>
      <c r="BF1078" s="35"/>
      <c r="BG1078" s="35"/>
      <c r="BH1078" s="35"/>
    </row>
    <row r="1079" spans="1:60" ht="15" x14ac:dyDescent="0.25">
      <c r="A1079" s="570">
        <f t="shared" si="12"/>
        <v>1073</v>
      </c>
      <c r="B1079" s="571" t="s">
        <v>3374</v>
      </c>
      <c r="C1079" s="574" t="s">
        <v>12458</v>
      </c>
      <c r="D1079" s="843">
        <v>60919.67</v>
      </c>
      <c r="E1079" s="844"/>
      <c r="F1079" s="844"/>
      <c r="G1079" s="25"/>
      <c r="H1079" s="25"/>
      <c r="I1079" s="25"/>
      <c r="J1079" s="25"/>
      <c r="K1079" s="25"/>
      <c r="L1079" s="25"/>
      <c r="N1079" s="25"/>
      <c r="O1079" s="25"/>
      <c r="P1079" s="35" t="s">
        <v>2496</v>
      </c>
      <c r="AS1079" s="570"/>
      <c r="AT1079" s="391"/>
      <c r="AU1079" s="222"/>
      <c r="AV1079" s="564"/>
      <c r="AW1079" s="60"/>
      <c r="AX1079" s="60"/>
      <c r="AY1079" s="60"/>
      <c r="AZ1079" s="283"/>
      <c r="BA1079" s="283"/>
      <c r="BB1079" s="283"/>
      <c r="BC1079" s="34"/>
      <c r="BD1079" s="27"/>
      <c r="BF1079" s="35"/>
      <c r="BG1079" s="35"/>
      <c r="BH1079" s="35"/>
    </row>
    <row r="1080" spans="1:60" ht="15" x14ac:dyDescent="0.25">
      <c r="A1080" s="570">
        <f t="shared" si="12"/>
        <v>1074</v>
      </c>
      <c r="B1080" s="571" t="s">
        <v>3375</v>
      </c>
      <c r="C1080" s="574" t="s">
        <v>12458</v>
      </c>
      <c r="D1080" s="843">
        <v>35834.47</v>
      </c>
      <c r="E1080" s="844"/>
      <c r="F1080" s="844"/>
      <c r="G1080" s="25"/>
      <c r="H1080" s="25"/>
      <c r="I1080" s="25"/>
      <c r="J1080" s="25"/>
      <c r="K1080" s="25"/>
      <c r="L1080" s="25"/>
      <c r="N1080" s="25"/>
      <c r="O1080" s="25"/>
      <c r="P1080" s="35" t="s">
        <v>2496</v>
      </c>
      <c r="AS1080" s="570"/>
      <c r="AT1080" s="391"/>
      <c r="AU1080" s="222"/>
      <c r="AV1080" s="564"/>
      <c r="AW1080" s="60"/>
      <c r="AX1080" s="60"/>
      <c r="AY1080" s="60"/>
      <c r="AZ1080" s="283"/>
      <c r="BA1080" s="283"/>
      <c r="BB1080" s="283"/>
      <c r="BC1080" s="34"/>
      <c r="BD1080" s="27"/>
      <c r="BF1080" s="35"/>
      <c r="BG1080" s="35"/>
      <c r="BH1080" s="35"/>
    </row>
    <row r="1081" spans="1:60" ht="15" x14ac:dyDescent="0.25">
      <c r="A1081" s="570">
        <f t="shared" si="12"/>
        <v>1075</v>
      </c>
      <c r="B1081" s="571" t="s">
        <v>3376</v>
      </c>
      <c r="C1081" s="574" t="s">
        <v>12458</v>
      </c>
      <c r="D1081" s="843">
        <v>17830.96</v>
      </c>
      <c r="E1081" s="844"/>
      <c r="F1081" s="844"/>
      <c r="G1081" s="25"/>
      <c r="H1081" s="25"/>
      <c r="I1081" s="25"/>
      <c r="J1081" s="25"/>
      <c r="K1081" s="25"/>
      <c r="L1081" s="25"/>
      <c r="N1081" s="25"/>
      <c r="O1081" s="25"/>
      <c r="P1081" s="35" t="s">
        <v>2496</v>
      </c>
      <c r="AS1081" s="570"/>
      <c r="AT1081" s="391"/>
      <c r="AU1081" s="222"/>
      <c r="AV1081" s="564"/>
      <c r="AW1081" s="60"/>
      <c r="AX1081" s="60"/>
      <c r="AY1081" s="60"/>
      <c r="AZ1081" s="283"/>
      <c r="BA1081" s="283"/>
      <c r="BB1081" s="283"/>
      <c r="BC1081" s="34"/>
      <c r="BD1081" s="27"/>
      <c r="BF1081" s="35"/>
      <c r="BG1081" s="35"/>
      <c r="BH1081" s="35"/>
    </row>
    <row r="1082" spans="1:60" ht="15" x14ac:dyDescent="0.25">
      <c r="A1082" s="570">
        <f t="shared" si="12"/>
        <v>1076</v>
      </c>
      <c r="B1082" s="571" t="s">
        <v>3377</v>
      </c>
      <c r="C1082" s="574" t="s">
        <v>12458</v>
      </c>
      <c r="D1082" s="843">
        <v>32319.21</v>
      </c>
      <c r="E1082" s="844"/>
      <c r="F1082" s="844"/>
      <c r="G1082" s="25"/>
      <c r="H1082" s="25"/>
      <c r="I1082" s="25"/>
      <c r="J1082" s="25"/>
      <c r="K1082" s="25"/>
      <c r="L1082" s="25"/>
      <c r="N1082" s="25"/>
      <c r="O1082" s="25"/>
      <c r="P1082" s="35" t="s">
        <v>2496</v>
      </c>
      <c r="AS1082" s="570"/>
      <c r="AT1082" s="391"/>
      <c r="AU1082" s="222"/>
      <c r="AV1082" s="564"/>
      <c r="AW1082" s="60"/>
      <c r="AX1082" s="60"/>
      <c r="AY1082" s="60"/>
      <c r="AZ1082" s="283"/>
      <c r="BA1082" s="283"/>
      <c r="BB1082" s="283"/>
      <c r="BC1082" s="34"/>
      <c r="BD1082" s="27"/>
      <c r="BF1082" s="35"/>
      <c r="BG1082" s="35"/>
      <c r="BH1082" s="35"/>
    </row>
    <row r="1083" spans="1:60" ht="15" x14ac:dyDescent="0.25">
      <c r="A1083" s="570">
        <f t="shared" si="12"/>
        <v>1077</v>
      </c>
      <c r="B1083" s="571" t="s">
        <v>3378</v>
      </c>
      <c r="C1083" s="574" t="s">
        <v>12458</v>
      </c>
      <c r="D1083" s="843">
        <v>46921.7</v>
      </c>
      <c r="E1083" s="844"/>
      <c r="F1083" s="844"/>
      <c r="G1083" s="25"/>
      <c r="H1083" s="25"/>
      <c r="I1083" s="25"/>
      <c r="J1083" s="25"/>
      <c r="K1083" s="25"/>
      <c r="L1083" s="25"/>
      <c r="N1083" s="25"/>
      <c r="O1083" s="25"/>
      <c r="P1083" s="35" t="s">
        <v>2496</v>
      </c>
      <c r="AS1083" s="570"/>
      <c r="AT1083" s="391"/>
      <c r="AU1083" s="222"/>
      <c r="AV1083" s="564"/>
      <c r="AW1083" s="60"/>
      <c r="AX1083" s="60"/>
      <c r="AY1083" s="60"/>
      <c r="AZ1083" s="283"/>
      <c r="BA1083" s="283"/>
      <c r="BB1083" s="283"/>
      <c r="BC1083" s="34"/>
      <c r="BD1083" s="27"/>
      <c r="BF1083" s="35"/>
      <c r="BG1083" s="35"/>
      <c r="BH1083" s="35"/>
    </row>
    <row r="1084" spans="1:60" ht="15" x14ac:dyDescent="0.25">
      <c r="A1084" s="570">
        <f t="shared" si="12"/>
        <v>1078</v>
      </c>
      <c r="B1084" s="571" t="s">
        <v>3379</v>
      </c>
      <c r="C1084" s="574" t="s">
        <v>12458</v>
      </c>
      <c r="D1084" s="843">
        <v>83641.53</v>
      </c>
      <c r="E1084" s="844"/>
      <c r="F1084" s="844"/>
      <c r="G1084" s="25"/>
      <c r="H1084" s="25"/>
      <c r="I1084" s="25"/>
      <c r="J1084" s="25"/>
      <c r="K1084" s="25"/>
      <c r="L1084" s="25"/>
      <c r="N1084" s="25"/>
      <c r="O1084" s="25"/>
      <c r="P1084" s="35" t="s">
        <v>2496</v>
      </c>
      <c r="AS1084" s="570"/>
      <c r="AT1084" s="391"/>
      <c r="AU1084" s="222"/>
      <c r="AV1084" s="564"/>
      <c r="AW1084" s="60"/>
      <c r="AX1084" s="60"/>
      <c r="AY1084" s="60"/>
      <c r="AZ1084" s="283"/>
      <c r="BA1084" s="283"/>
      <c r="BB1084" s="283"/>
      <c r="BC1084" s="34"/>
      <c r="BD1084" s="27"/>
      <c r="BF1084" s="35"/>
      <c r="BG1084" s="35"/>
      <c r="BH1084" s="35"/>
    </row>
    <row r="1085" spans="1:60" ht="15" x14ac:dyDescent="0.25">
      <c r="A1085" s="570">
        <f t="shared" si="12"/>
        <v>1079</v>
      </c>
      <c r="B1085" s="571" t="s">
        <v>3380</v>
      </c>
      <c r="C1085" s="574" t="s">
        <v>12458</v>
      </c>
      <c r="D1085" s="843">
        <v>23482.27</v>
      </c>
      <c r="E1085" s="844"/>
      <c r="F1085" s="844"/>
      <c r="G1085" s="25"/>
      <c r="H1085" s="25"/>
      <c r="I1085" s="25"/>
      <c r="J1085" s="25"/>
      <c r="K1085" s="25"/>
      <c r="L1085" s="25"/>
      <c r="N1085" s="25"/>
      <c r="O1085" s="25"/>
      <c r="P1085" s="35" t="s">
        <v>2496</v>
      </c>
      <c r="AS1085" s="570"/>
      <c r="AT1085" s="391"/>
      <c r="AU1085" s="222"/>
      <c r="AV1085" s="564"/>
      <c r="AW1085" s="60"/>
      <c r="AX1085" s="60"/>
      <c r="AY1085" s="60"/>
      <c r="AZ1085" s="283"/>
      <c r="BA1085" s="283"/>
      <c r="BB1085" s="283"/>
      <c r="BC1085" s="34"/>
      <c r="BD1085" s="27"/>
      <c r="BF1085" s="35"/>
      <c r="BG1085" s="35"/>
      <c r="BH1085" s="35"/>
    </row>
    <row r="1086" spans="1:60" ht="15" x14ac:dyDescent="0.25">
      <c r="A1086" s="570">
        <f t="shared" si="12"/>
        <v>1080</v>
      </c>
      <c r="B1086" s="571" t="s">
        <v>3381</v>
      </c>
      <c r="C1086" s="574" t="s">
        <v>12458</v>
      </c>
      <c r="D1086" s="843">
        <v>126679.07</v>
      </c>
      <c r="E1086" s="844"/>
      <c r="F1086" s="844"/>
      <c r="G1086" s="25"/>
      <c r="H1086" s="25"/>
      <c r="I1086" s="25"/>
      <c r="J1086" s="25"/>
      <c r="K1086" s="25"/>
      <c r="L1086" s="25"/>
      <c r="N1086" s="25"/>
      <c r="O1086" s="25"/>
      <c r="P1086" s="35" t="s">
        <v>2496</v>
      </c>
      <c r="AS1086" s="570"/>
      <c r="AT1086" s="391"/>
      <c r="AU1086" s="222"/>
      <c r="AV1086" s="564"/>
      <c r="AW1086" s="60"/>
      <c r="AX1086" s="60"/>
      <c r="AY1086" s="60"/>
      <c r="AZ1086" s="283"/>
      <c r="BA1086" s="283"/>
      <c r="BB1086" s="283"/>
      <c r="BC1086" s="34"/>
      <c r="BD1086" s="27"/>
      <c r="BF1086" s="35"/>
      <c r="BG1086" s="35"/>
      <c r="BH1086" s="35"/>
    </row>
    <row r="1087" spans="1:60" ht="15" x14ac:dyDescent="0.25">
      <c r="A1087" s="570">
        <f t="shared" si="12"/>
        <v>1081</v>
      </c>
      <c r="B1087" s="571" t="s">
        <v>3382</v>
      </c>
      <c r="C1087" s="574" t="s">
        <v>12458</v>
      </c>
      <c r="D1087" s="843">
        <v>46667.040000000001</v>
      </c>
      <c r="E1087" s="844"/>
      <c r="F1087" s="844"/>
      <c r="G1087" s="25"/>
      <c r="H1087" s="25"/>
      <c r="I1087" s="25"/>
      <c r="J1087" s="25"/>
      <c r="K1087" s="25"/>
      <c r="L1087" s="25"/>
      <c r="N1087" s="25"/>
      <c r="O1087" s="25"/>
      <c r="P1087" s="35" t="s">
        <v>2496</v>
      </c>
      <c r="AS1087" s="570"/>
      <c r="AT1087" s="391"/>
      <c r="AU1087" s="222"/>
      <c r="AV1087" s="564"/>
      <c r="AW1087" s="60"/>
      <c r="AX1087" s="60"/>
      <c r="AY1087" s="60"/>
      <c r="AZ1087" s="283"/>
      <c r="BA1087" s="283"/>
      <c r="BB1087" s="283"/>
      <c r="BC1087" s="34"/>
      <c r="BD1087" s="27"/>
      <c r="BF1087" s="35"/>
      <c r="BG1087" s="35"/>
      <c r="BH1087" s="35"/>
    </row>
    <row r="1088" spans="1:60" ht="15" x14ac:dyDescent="0.25">
      <c r="A1088" s="570">
        <f t="shared" si="12"/>
        <v>1082</v>
      </c>
      <c r="B1088" s="571" t="s">
        <v>3383</v>
      </c>
      <c r="C1088" s="574" t="s">
        <v>12458</v>
      </c>
      <c r="D1088" s="843">
        <v>32080.02</v>
      </c>
      <c r="E1088" s="844"/>
      <c r="F1088" s="844"/>
      <c r="G1088" s="25"/>
      <c r="H1088" s="25"/>
      <c r="I1088" s="25"/>
      <c r="J1088" s="25"/>
      <c r="K1088" s="25"/>
      <c r="L1088" s="25"/>
      <c r="N1088" s="25"/>
      <c r="O1088" s="25"/>
      <c r="P1088" s="35" t="s">
        <v>2496</v>
      </c>
      <c r="AS1088" s="570"/>
      <c r="AT1088" s="391"/>
      <c r="AU1088" s="222"/>
      <c r="AV1088" s="564"/>
      <c r="AW1088" s="60"/>
      <c r="AX1088" s="60"/>
      <c r="AY1088" s="60"/>
      <c r="AZ1088" s="283"/>
      <c r="BA1088" s="283"/>
      <c r="BB1088" s="283"/>
      <c r="BC1088" s="34"/>
      <c r="BD1088" s="27"/>
      <c r="BF1088" s="35"/>
      <c r="BG1088" s="35"/>
      <c r="BH1088" s="35"/>
    </row>
    <row r="1089" spans="1:60" ht="15" x14ac:dyDescent="0.25">
      <c r="A1089" s="570">
        <f t="shared" si="12"/>
        <v>1083</v>
      </c>
      <c r="B1089" s="571" t="s">
        <v>3384</v>
      </c>
      <c r="C1089" s="574" t="s">
        <v>12458</v>
      </c>
      <c r="D1089" s="843">
        <v>7021</v>
      </c>
      <c r="E1089" s="844"/>
      <c r="F1089" s="844"/>
      <c r="G1089" s="25"/>
      <c r="H1089" s="25"/>
      <c r="I1089" s="25"/>
      <c r="J1089" s="25"/>
      <c r="K1089" s="25"/>
      <c r="L1089" s="25"/>
      <c r="N1089" s="25"/>
      <c r="O1089" s="25"/>
      <c r="P1089" s="35" t="s">
        <v>2496</v>
      </c>
      <c r="AS1089" s="570"/>
      <c r="AT1089" s="391"/>
      <c r="AU1089" s="222"/>
      <c r="AV1089" s="564"/>
      <c r="AW1089" s="60"/>
      <c r="AX1089" s="60"/>
      <c r="AY1089" s="60"/>
      <c r="AZ1089" s="283"/>
      <c r="BA1089" s="283"/>
      <c r="BB1089" s="283"/>
      <c r="BC1089" s="34"/>
      <c r="BD1089" s="27"/>
      <c r="BF1089" s="35"/>
      <c r="BG1089" s="35"/>
      <c r="BH1089" s="35"/>
    </row>
    <row r="1090" spans="1:60" ht="15" x14ac:dyDescent="0.25">
      <c r="A1090" s="570">
        <f t="shared" si="12"/>
        <v>1084</v>
      </c>
      <c r="B1090" s="571" t="s">
        <v>3385</v>
      </c>
      <c r="C1090" s="574" t="s">
        <v>12458</v>
      </c>
      <c r="D1090" s="843">
        <v>15868.65</v>
      </c>
      <c r="E1090" s="844"/>
      <c r="F1090" s="844"/>
      <c r="G1090" s="25"/>
      <c r="H1090" s="25"/>
      <c r="I1090" s="25"/>
      <c r="J1090" s="25"/>
      <c r="K1090" s="25"/>
      <c r="L1090" s="25"/>
      <c r="N1090" s="25"/>
      <c r="O1090" s="25"/>
      <c r="P1090" s="35" t="s">
        <v>2496</v>
      </c>
      <c r="AS1090" s="570"/>
      <c r="AT1090" s="391"/>
      <c r="AU1090" s="222"/>
      <c r="AV1090" s="564"/>
      <c r="AW1090" s="60"/>
      <c r="AX1090" s="60"/>
      <c r="AY1090" s="60"/>
      <c r="AZ1090" s="283"/>
      <c r="BA1090" s="283"/>
      <c r="BB1090" s="283"/>
      <c r="BC1090" s="34"/>
      <c r="BD1090" s="27"/>
      <c r="BF1090" s="35"/>
      <c r="BG1090" s="35"/>
      <c r="BH1090" s="35"/>
    </row>
    <row r="1091" spans="1:60" ht="15" x14ac:dyDescent="0.25">
      <c r="A1091" s="570">
        <f t="shared" si="12"/>
        <v>1085</v>
      </c>
      <c r="B1091" s="571" t="s">
        <v>3386</v>
      </c>
      <c r="C1091" s="574" t="s">
        <v>12458</v>
      </c>
      <c r="D1091" s="843">
        <v>54164.04</v>
      </c>
      <c r="E1091" s="844"/>
      <c r="F1091" s="844"/>
      <c r="G1091" s="25"/>
      <c r="H1091" s="25"/>
      <c r="I1091" s="25"/>
      <c r="J1091" s="25"/>
      <c r="K1091" s="25"/>
      <c r="L1091" s="25"/>
      <c r="N1091" s="25"/>
      <c r="O1091" s="25"/>
      <c r="P1091" s="35" t="s">
        <v>2496</v>
      </c>
      <c r="AS1091" s="570"/>
      <c r="AT1091" s="391"/>
      <c r="AU1091" s="222"/>
      <c r="AV1091" s="564"/>
      <c r="AW1091" s="60"/>
      <c r="AX1091" s="60"/>
      <c r="AY1091" s="60"/>
      <c r="AZ1091" s="283"/>
      <c r="BA1091" s="283"/>
      <c r="BB1091" s="283"/>
      <c r="BC1091" s="34"/>
      <c r="BD1091" s="27"/>
      <c r="BF1091" s="35"/>
      <c r="BG1091" s="35"/>
      <c r="BH1091" s="35"/>
    </row>
    <row r="1092" spans="1:60" ht="15" x14ac:dyDescent="0.25">
      <c r="A1092" s="570">
        <f t="shared" si="12"/>
        <v>1086</v>
      </c>
      <c r="B1092" s="571" t="s">
        <v>3387</v>
      </c>
      <c r="C1092" s="574" t="s">
        <v>12458</v>
      </c>
      <c r="D1092" s="843">
        <v>19724.25</v>
      </c>
      <c r="E1092" s="844"/>
      <c r="F1092" s="844"/>
      <c r="G1092" s="25"/>
      <c r="H1092" s="25"/>
      <c r="I1092" s="25"/>
      <c r="J1092" s="25"/>
      <c r="K1092" s="25"/>
      <c r="L1092" s="25"/>
      <c r="N1092" s="25"/>
      <c r="O1092" s="25"/>
      <c r="P1092" s="35" t="s">
        <v>2496</v>
      </c>
      <c r="AS1092" s="570"/>
      <c r="AT1092" s="391"/>
      <c r="AU1092" s="222"/>
      <c r="AV1092" s="564"/>
      <c r="AW1092" s="60"/>
      <c r="AX1092" s="60"/>
      <c r="AY1092" s="60"/>
      <c r="AZ1092" s="283"/>
      <c r="BA1092" s="283"/>
      <c r="BB1092" s="283"/>
      <c r="BC1092" s="34"/>
      <c r="BD1092" s="27"/>
      <c r="BF1092" s="35"/>
      <c r="BG1092" s="35"/>
      <c r="BH1092" s="35"/>
    </row>
    <row r="1093" spans="1:60" ht="15" x14ac:dyDescent="0.25">
      <c r="A1093" s="570">
        <f t="shared" si="12"/>
        <v>1087</v>
      </c>
      <c r="B1093" s="571" t="s">
        <v>3388</v>
      </c>
      <c r="C1093" s="574" t="s">
        <v>12458</v>
      </c>
      <c r="D1093" s="843">
        <v>20967.8</v>
      </c>
      <c r="E1093" s="844"/>
      <c r="F1093" s="844"/>
      <c r="G1093" s="25"/>
      <c r="H1093" s="25"/>
      <c r="I1093" s="25"/>
      <c r="J1093" s="25"/>
      <c r="K1093" s="25"/>
      <c r="L1093" s="25"/>
      <c r="N1093" s="25"/>
      <c r="O1093" s="25"/>
      <c r="P1093" s="35" t="s">
        <v>2496</v>
      </c>
      <c r="AS1093" s="570"/>
      <c r="AT1093" s="391"/>
      <c r="AU1093" s="222"/>
      <c r="AV1093" s="564"/>
      <c r="AW1093" s="60"/>
      <c r="AX1093" s="60"/>
      <c r="AY1093" s="60"/>
      <c r="AZ1093" s="283"/>
      <c r="BA1093" s="283"/>
      <c r="BB1093" s="283"/>
      <c r="BC1093" s="34"/>
      <c r="BD1093" s="27"/>
      <c r="BF1093" s="35"/>
      <c r="BG1093" s="35"/>
      <c r="BH1093" s="35"/>
    </row>
    <row r="1094" spans="1:60" ht="15" x14ac:dyDescent="0.25">
      <c r="A1094" s="570">
        <f t="shared" si="12"/>
        <v>1088</v>
      </c>
      <c r="B1094" s="571" t="s">
        <v>3389</v>
      </c>
      <c r="C1094" s="574" t="s">
        <v>12458</v>
      </c>
      <c r="D1094" s="843">
        <v>4117.3999999999996</v>
      </c>
      <c r="E1094" s="844"/>
      <c r="F1094" s="844"/>
      <c r="G1094" s="25"/>
      <c r="H1094" s="25"/>
      <c r="I1094" s="25"/>
      <c r="J1094" s="25"/>
      <c r="K1094" s="25"/>
      <c r="L1094" s="25"/>
      <c r="N1094" s="25"/>
      <c r="O1094" s="25"/>
      <c r="P1094" s="35" t="s">
        <v>2496</v>
      </c>
      <c r="AS1094" s="570"/>
      <c r="AT1094" s="391"/>
      <c r="AU1094" s="222"/>
      <c r="AV1094" s="564"/>
      <c r="AW1094" s="60"/>
      <c r="AX1094" s="60"/>
      <c r="AY1094" s="60"/>
      <c r="AZ1094" s="283"/>
      <c r="BA1094" s="283"/>
      <c r="BB1094" s="283"/>
      <c r="BC1094" s="34"/>
      <c r="BD1094" s="27"/>
      <c r="BF1094" s="35"/>
      <c r="BG1094" s="35"/>
      <c r="BH1094" s="35"/>
    </row>
    <row r="1095" spans="1:60" ht="15" x14ac:dyDescent="0.25">
      <c r="A1095" s="570">
        <f t="shared" si="12"/>
        <v>1089</v>
      </c>
      <c r="B1095" s="571" t="s">
        <v>3390</v>
      </c>
      <c r="C1095" s="574" t="s">
        <v>12458</v>
      </c>
      <c r="D1095" s="843">
        <v>3386.74</v>
      </c>
      <c r="E1095" s="844"/>
      <c r="F1095" s="844"/>
      <c r="G1095" s="25"/>
      <c r="H1095" s="25"/>
      <c r="I1095" s="25"/>
      <c r="J1095" s="25"/>
      <c r="K1095" s="25"/>
      <c r="L1095" s="25"/>
      <c r="N1095" s="25"/>
      <c r="O1095" s="25"/>
      <c r="P1095" s="35" t="s">
        <v>2496</v>
      </c>
      <c r="AS1095" s="570"/>
      <c r="AT1095" s="391"/>
      <c r="AU1095" s="222"/>
      <c r="AV1095" s="564"/>
      <c r="AW1095" s="60"/>
      <c r="AX1095" s="60"/>
      <c r="AY1095" s="60"/>
      <c r="AZ1095" s="283"/>
      <c r="BA1095" s="283"/>
      <c r="BB1095" s="283"/>
      <c r="BC1095" s="34"/>
      <c r="BD1095" s="27"/>
      <c r="BF1095" s="35"/>
      <c r="BG1095" s="35"/>
      <c r="BH1095" s="35"/>
    </row>
    <row r="1096" spans="1:60" ht="15" x14ac:dyDescent="0.25">
      <c r="A1096" s="570">
        <f t="shared" si="12"/>
        <v>1090</v>
      </c>
      <c r="B1096" s="571" t="s">
        <v>3391</v>
      </c>
      <c r="C1096" s="574" t="s">
        <v>12458</v>
      </c>
      <c r="D1096" s="843">
        <v>1654.1</v>
      </c>
      <c r="E1096" s="844"/>
      <c r="F1096" s="844"/>
      <c r="G1096" s="25"/>
      <c r="H1096" s="25"/>
      <c r="I1096" s="25"/>
      <c r="J1096" s="25"/>
      <c r="K1096" s="25"/>
      <c r="L1096" s="25"/>
      <c r="N1096" s="25"/>
      <c r="O1096" s="25"/>
      <c r="P1096" s="35" t="s">
        <v>2496</v>
      </c>
      <c r="AS1096" s="570"/>
      <c r="AT1096" s="391"/>
      <c r="AU1096" s="222"/>
      <c r="AV1096" s="564"/>
      <c r="AW1096" s="60"/>
      <c r="AX1096" s="60"/>
      <c r="AY1096" s="60"/>
      <c r="AZ1096" s="283"/>
      <c r="BA1096" s="283"/>
      <c r="BB1096" s="283"/>
      <c r="BC1096" s="34"/>
      <c r="BD1096" s="27"/>
      <c r="BF1096" s="35"/>
      <c r="BG1096" s="35"/>
      <c r="BH1096" s="35"/>
    </row>
    <row r="1097" spans="1:60" ht="15" x14ac:dyDescent="0.25">
      <c r="A1097" s="570">
        <f t="shared" si="12"/>
        <v>1091</v>
      </c>
      <c r="B1097" s="571" t="s">
        <v>3392</v>
      </c>
      <c r="C1097" s="574" t="s">
        <v>12458</v>
      </c>
      <c r="D1097" s="843">
        <v>1519.63</v>
      </c>
      <c r="E1097" s="844"/>
      <c r="F1097" s="844"/>
      <c r="G1097" s="25"/>
      <c r="H1097" s="25"/>
      <c r="I1097" s="25"/>
      <c r="J1097" s="25"/>
      <c r="K1097" s="25"/>
      <c r="L1097" s="25"/>
      <c r="N1097" s="25"/>
      <c r="O1097" s="25"/>
      <c r="P1097" s="35" t="s">
        <v>2496</v>
      </c>
      <c r="AS1097" s="570"/>
      <c r="AT1097" s="391"/>
      <c r="AU1097" s="222"/>
      <c r="AV1097" s="564"/>
      <c r="AW1097" s="60"/>
      <c r="AX1097" s="60"/>
      <c r="AY1097" s="60"/>
      <c r="AZ1097" s="283"/>
      <c r="BA1097" s="283"/>
      <c r="BB1097" s="283"/>
      <c r="BC1097" s="34"/>
      <c r="BD1097" s="27"/>
      <c r="BF1097" s="35"/>
      <c r="BG1097" s="35"/>
      <c r="BH1097" s="35"/>
    </row>
    <row r="1098" spans="1:60" ht="15" x14ac:dyDescent="0.25">
      <c r="A1098" s="570">
        <f t="shared" si="12"/>
        <v>1092</v>
      </c>
      <c r="B1098" s="571" t="s">
        <v>3393</v>
      </c>
      <c r="C1098" s="574" t="s">
        <v>12458</v>
      </c>
      <c r="D1098" s="843">
        <v>1249.5</v>
      </c>
      <c r="E1098" s="844"/>
      <c r="F1098" s="844"/>
      <c r="G1098" s="25"/>
      <c r="H1098" s="25"/>
      <c r="I1098" s="25"/>
      <c r="J1098" s="25"/>
      <c r="K1098" s="25"/>
      <c r="L1098" s="25"/>
      <c r="N1098" s="25"/>
      <c r="O1098" s="25"/>
      <c r="P1098" s="35" t="s">
        <v>2496</v>
      </c>
      <c r="AS1098" s="570"/>
      <c r="AT1098" s="391"/>
      <c r="AU1098" s="222"/>
      <c r="AV1098" s="564"/>
      <c r="AW1098" s="60"/>
      <c r="AX1098" s="60"/>
      <c r="AY1098" s="60"/>
      <c r="AZ1098" s="283"/>
      <c r="BA1098" s="283"/>
      <c r="BB1098" s="283"/>
      <c r="BC1098" s="34"/>
      <c r="BD1098" s="27"/>
      <c r="BF1098" s="35"/>
      <c r="BG1098" s="35"/>
      <c r="BH1098" s="35"/>
    </row>
    <row r="1099" spans="1:60" ht="15" x14ac:dyDescent="0.25">
      <c r="A1099" s="570">
        <f t="shared" si="12"/>
        <v>1093</v>
      </c>
      <c r="B1099" s="571" t="s">
        <v>3394</v>
      </c>
      <c r="C1099" s="574" t="s">
        <v>12458</v>
      </c>
      <c r="D1099" s="843">
        <v>5253.85</v>
      </c>
      <c r="E1099" s="844"/>
      <c r="F1099" s="844"/>
      <c r="G1099" s="25"/>
      <c r="H1099" s="25"/>
      <c r="I1099" s="25"/>
      <c r="J1099" s="25"/>
      <c r="K1099" s="25"/>
      <c r="L1099" s="25"/>
      <c r="N1099" s="25"/>
      <c r="O1099" s="25"/>
      <c r="P1099" s="35" t="s">
        <v>2496</v>
      </c>
      <c r="AS1099" s="570"/>
      <c r="AT1099" s="391"/>
      <c r="AU1099" s="222"/>
      <c r="AV1099" s="564"/>
      <c r="AW1099" s="60"/>
      <c r="AX1099" s="60"/>
      <c r="AY1099" s="60"/>
      <c r="AZ1099" s="283"/>
      <c r="BA1099" s="283"/>
      <c r="BB1099" s="283"/>
      <c r="BC1099" s="34"/>
      <c r="BD1099" s="27"/>
      <c r="BF1099" s="35"/>
      <c r="BG1099" s="35"/>
      <c r="BH1099" s="35"/>
    </row>
    <row r="1100" spans="1:60" ht="15" x14ac:dyDescent="0.25">
      <c r="A1100" s="570">
        <f t="shared" si="12"/>
        <v>1094</v>
      </c>
      <c r="B1100" s="571" t="s">
        <v>3395</v>
      </c>
      <c r="C1100" s="574" t="s">
        <v>12458</v>
      </c>
      <c r="D1100" s="843">
        <v>7187.6</v>
      </c>
      <c r="E1100" s="844"/>
      <c r="F1100" s="844"/>
      <c r="G1100" s="25"/>
      <c r="H1100" s="25"/>
      <c r="I1100" s="25"/>
      <c r="J1100" s="25"/>
      <c r="K1100" s="25"/>
      <c r="L1100" s="25"/>
      <c r="N1100" s="25"/>
      <c r="O1100" s="25"/>
      <c r="P1100" s="35" t="s">
        <v>2496</v>
      </c>
      <c r="AS1100" s="570"/>
      <c r="AT1100" s="391"/>
      <c r="AU1100" s="222"/>
      <c r="AV1100" s="564"/>
      <c r="AW1100" s="60"/>
      <c r="AX1100" s="60"/>
      <c r="AY1100" s="60"/>
      <c r="AZ1100" s="283"/>
      <c r="BA1100" s="283"/>
      <c r="BB1100" s="283"/>
      <c r="BC1100" s="34"/>
      <c r="BD1100" s="27"/>
      <c r="BF1100" s="35"/>
      <c r="BG1100" s="35"/>
      <c r="BH1100" s="35"/>
    </row>
    <row r="1101" spans="1:60" ht="15" x14ac:dyDescent="0.25">
      <c r="A1101" s="570">
        <f t="shared" si="12"/>
        <v>1095</v>
      </c>
      <c r="B1101" s="571" t="s">
        <v>3396</v>
      </c>
      <c r="C1101" s="574" t="s">
        <v>12458</v>
      </c>
      <c r="D1101" s="843">
        <v>1616.02</v>
      </c>
      <c r="E1101" s="844"/>
      <c r="F1101" s="844"/>
      <c r="G1101" s="25"/>
      <c r="H1101" s="25"/>
      <c r="I1101" s="25"/>
      <c r="J1101" s="25"/>
      <c r="K1101" s="25"/>
      <c r="L1101" s="25"/>
      <c r="N1101" s="25"/>
      <c r="O1101" s="25"/>
      <c r="P1101" s="35" t="s">
        <v>2496</v>
      </c>
      <c r="AS1101" s="570"/>
      <c r="AT1101" s="391"/>
      <c r="AU1101" s="222"/>
      <c r="AV1101" s="564"/>
      <c r="AW1101" s="60"/>
      <c r="AX1101" s="60"/>
      <c r="AY1101" s="60"/>
      <c r="AZ1101" s="283"/>
      <c r="BA1101" s="283"/>
      <c r="BB1101" s="283"/>
      <c r="BC1101" s="34"/>
      <c r="BD1101" s="27"/>
      <c r="BF1101" s="35"/>
      <c r="BG1101" s="35"/>
      <c r="BH1101" s="35"/>
    </row>
    <row r="1102" spans="1:60" ht="15" x14ac:dyDescent="0.25">
      <c r="A1102" s="570">
        <f t="shared" si="12"/>
        <v>1096</v>
      </c>
      <c r="B1102" s="571" t="s">
        <v>3397</v>
      </c>
      <c r="C1102" s="574" t="s">
        <v>12458</v>
      </c>
      <c r="D1102" s="843">
        <v>3328.43</v>
      </c>
      <c r="E1102" s="844"/>
      <c r="F1102" s="844"/>
      <c r="G1102" s="25"/>
      <c r="H1102" s="25"/>
      <c r="I1102" s="25"/>
      <c r="J1102" s="25"/>
      <c r="K1102" s="25"/>
      <c r="L1102" s="25"/>
      <c r="N1102" s="25"/>
      <c r="O1102" s="25"/>
      <c r="P1102" s="35" t="s">
        <v>2496</v>
      </c>
      <c r="AS1102" s="570"/>
      <c r="AT1102" s="391"/>
      <c r="AU1102" s="222"/>
      <c r="AV1102" s="564"/>
      <c r="AW1102" s="60"/>
      <c r="AX1102" s="60"/>
      <c r="AY1102" s="60"/>
      <c r="AZ1102" s="283"/>
      <c r="BA1102" s="283"/>
      <c r="BB1102" s="283"/>
      <c r="BC1102" s="34"/>
      <c r="BD1102" s="27"/>
      <c r="BF1102" s="35"/>
      <c r="BG1102" s="35"/>
      <c r="BH1102" s="35"/>
    </row>
    <row r="1103" spans="1:60" ht="15" x14ac:dyDescent="0.25">
      <c r="A1103" s="570">
        <f t="shared" si="12"/>
        <v>1097</v>
      </c>
      <c r="B1103" s="571" t="s">
        <v>3398</v>
      </c>
      <c r="C1103" s="574" t="s">
        <v>12458</v>
      </c>
      <c r="D1103" s="843">
        <v>239978.97</v>
      </c>
      <c r="E1103" s="844"/>
      <c r="F1103" s="844"/>
      <c r="G1103" s="25"/>
      <c r="H1103" s="25"/>
      <c r="I1103" s="25"/>
      <c r="J1103" s="25"/>
      <c r="K1103" s="25"/>
      <c r="L1103" s="25"/>
      <c r="N1103" s="25"/>
      <c r="O1103" s="25"/>
      <c r="P1103" s="35" t="s">
        <v>2496</v>
      </c>
      <c r="AS1103" s="570"/>
      <c r="AT1103" s="391"/>
      <c r="AU1103" s="222"/>
      <c r="AV1103" s="564"/>
      <c r="AW1103" s="60"/>
      <c r="AX1103" s="60"/>
      <c r="AY1103" s="60"/>
      <c r="AZ1103" s="283"/>
      <c r="BA1103" s="283"/>
      <c r="BB1103" s="283"/>
      <c r="BC1103" s="34"/>
      <c r="BD1103" s="27"/>
      <c r="BF1103" s="35"/>
      <c r="BG1103" s="35"/>
      <c r="BH1103" s="35"/>
    </row>
    <row r="1104" spans="1:60" ht="15" x14ac:dyDescent="0.25">
      <c r="A1104" s="570">
        <f t="shared" si="12"/>
        <v>1098</v>
      </c>
      <c r="B1104" s="571" t="s">
        <v>3399</v>
      </c>
      <c r="C1104" s="574" t="s">
        <v>12458</v>
      </c>
      <c r="D1104" s="843">
        <v>85799</v>
      </c>
      <c r="E1104" s="844"/>
      <c r="F1104" s="844"/>
      <c r="G1104" s="25"/>
      <c r="H1104" s="25"/>
      <c r="I1104" s="25"/>
      <c r="J1104" s="25"/>
      <c r="K1104" s="25"/>
      <c r="L1104" s="25"/>
      <c r="N1104" s="25"/>
      <c r="O1104" s="25"/>
      <c r="P1104" s="35" t="s">
        <v>2496</v>
      </c>
      <c r="AS1104" s="570"/>
      <c r="AT1104" s="391"/>
      <c r="AU1104" s="222"/>
      <c r="AV1104" s="564"/>
      <c r="AW1104" s="60"/>
      <c r="AX1104" s="60"/>
      <c r="AY1104" s="60"/>
      <c r="AZ1104" s="283"/>
      <c r="BA1104" s="283"/>
      <c r="BB1104" s="283"/>
      <c r="BC1104" s="34"/>
      <c r="BD1104" s="27"/>
      <c r="BF1104" s="35"/>
      <c r="BG1104" s="35"/>
      <c r="BH1104" s="35"/>
    </row>
    <row r="1105" spans="1:60" ht="15" x14ac:dyDescent="0.25">
      <c r="A1105" s="570">
        <f t="shared" si="12"/>
        <v>1099</v>
      </c>
      <c r="B1105" s="571" t="s">
        <v>3400</v>
      </c>
      <c r="C1105" s="574" t="s">
        <v>12458</v>
      </c>
      <c r="D1105" s="843">
        <v>123836.16</v>
      </c>
      <c r="E1105" s="844"/>
      <c r="F1105" s="844"/>
      <c r="G1105" s="25"/>
      <c r="H1105" s="25"/>
      <c r="I1105" s="25"/>
      <c r="J1105" s="25"/>
      <c r="K1105" s="25"/>
      <c r="L1105" s="25"/>
      <c r="N1105" s="25"/>
      <c r="O1105" s="25"/>
      <c r="P1105" s="35" t="s">
        <v>2496</v>
      </c>
      <c r="AS1105" s="570"/>
      <c r="AT1105" s="391"/>
      <c r="AU1105" s="222"/>
      <c r="AV1105" s="564"/>
      <c r="AW1105" s="60"/>
      <c r="AX1105" s="60"/>
      <c r="AY1105" s="60"/>
      <c r="AZ1105" s="283"/>
      <c r="BA1105" s="283"/>
      <c r="BB1105" s="283"/>
      <c r="BC1105" s="34"/>
      <c r="BD1105" s="27"/>
      <c r="BF1105" s="35"/>
      <c r="BG1105" s="35"/>
      <c r="BH1105" s="35"/>
    </row>
    <row r="1106" spans="1:60" ht="15" x14ac:dyDescent="0.25">
      <c r="A1106" s="570">
        <f t="shared" si="12"/>
        <v>1100</v>
      </c>
      <c r="B1106" s="571" t="s">
        <v>3401</v>
      </c>
      <c r="C1106" s="574" t="s">
        <v>12458</v>
      </c>
      <c r="D1106" s="843">
        <v>4949.21</v>
      </c>
      <c r="E1106" s="844"/>
      <c r="F1106" s="844"/>
      <c r="G1106" s="25"/>
      <c r="H1106" s="25"/>
      <c r="I1106" s="25"/>
      <c r="J1106" s="25"/>
      <c r="K1106" s="25"/>
      <c r="L1106" s="25"/>
      <c r="N1106" s="25"/>
      <c r="O1106" s="25"/>
      <c r="P1106" s="35" t="s">
        <v>2496</v>
      </c>
      <c r="AS1106" s="570"/>
      <c r="AT1106" s="391"/>
      <c r="AU1106" s="222"/>
      <c r="AV1106" s="564"/>
      <c r="AW1106" s="60"/>
      <c r="AX1106" s="60"/>
      <c r="AY1106" s="60"/>
      <c r="AZ1106" s="283"/>
      <c r="BA1106" s="283"/>
      <c r="BB1106" s="283"/>
      <c r="BC1106" s="34"/>
      <c r="BD1106" s="27"/>
      <c r="BF1106" s="35"/>
      <c r="BG1106" s="35"/>
      <c r="BH1106" s="35"/>
    </row>
    <row r="1107" spans="1:60" ht="15" x14ac:dyDescent="0.25">
      <c r="A1107" s="570">
        <f t="shared" si="12"/>
        <v>1101</v>
      </c>
      <c r="B1107" s="571" t="s">
        <v>3402</v>
      </c>
      <c r="C1107" s="574" t="s">
        <v>12458</v>
      </c>
      <c r="D1107" s="843">
        <v>13419.63</v>
      </c>
      <c r="E1107" s="844"/>
      <c r="F1107" s="844"/>
      <c r="G1107" s="25"/>
      <c r="H1107" s="25"/>
      <c r="I1107" s="25"/>
      <c r="J1107" s="25"/>
      <c r="K1107" s="25"/>
      <c r="L1107" s="25"/>
      <c r="N1107" s="25"/>
      <c r="O1107" s="25"/>
      <c r="P1107" s="35" t="s">
        <v>2496</v>
      </c>
      <c r="AS1107" s="570"/>
      <c r="AT1107" s="391"/>
      <c r="AU1107" s="222"/>
      <c r="AV1107" s="564"/>
      <c r="AW1107" s="60"/>
      <c r="AX1107" s="60"/>
      <c r="AY1107" s="60"/>
      <c r="AZ1107" s="283"/>
      <c r="BA1107" s="283"/>
      <c r="BB1107" s="283"/>
      <c r="BC1107" s="34"/>
      <c r="BD1107" s="27"/>
      <c r="BF1107" s="35"/>
      <c r="BG1107" s="35"/>
      <c r="BH1107" s="35"/>
    </row>
    <row r="1108" spans="1:60" ht="15" x14ac:dyDescent="0.25">
      <c r="A1108" s="570">
        <f t="shared" si="12"/>
        <v>1102</v>
      </c>
      <c r="B1108" s="571" t="s">
        <v>3403</v>
      </c>
      <c r="C1108" s="574" t="s">
        <v>12458</v>
      </c>
      <c r="D1108" s="843">
        <v>7925.4</v>
      </c>
      <c r="E1108" s="844"/>
      <c r="F1108" s="844"/>
      <c r="G1108" s="25"/>
      <c r="H1108" s="25"/>
      <c r="I1108" s="25"/>
      <c r="J1108" s="25"/>
      <c r="K1108" s="25"/>
      <c r="L1108" s="25"/>
      <c r="N1108" s="25"/>
      <c r="O1108" s="25"/>
      <c r="P1108" s="35" t="s">
        <v>2496</v>
      </c>
      <c r="AS1108" s="570"/>
      <c r="AT1108" s="391"/>
      <c r="AU1108" s="222"/>
      <c r="AV1108" s="564"/>
      <c r="AW1108" s="60"/>
      <c r="AX1108" s="60"/>
      <c r="AY1108" s="60"/>
      <c r="AZ1108" s="283"/>
      <c r="BA1108" s="283"/>
      <c r="BB1108" s="283"/>
      <c r="BC1108" s="34"/>
      <c r="BD1108" s="27"/>
      <c r="BF1108" s="35"/>
      <c r="BG1108" s="35"/>
      <c r="BH1108" s="35"/>
    </row>
    <row r="1109" spans="1:60" ht="15" x14ac:dyDescent="0.25">
      <c r="A1109" s="570">
        <f t="shared" si="12"/>
        <v>1103</v>
      </c>
      <c r="B1109" s="571" t="s">
        <v>3404</v>
      </c>
      <c r="C1109" s="574" t="s">
        <v>12458</v>
      </c>
      <c r="D1109" s="843">
        <v>2252.67</v>
      </c>
      <c r="E1109" s="844"/>
      <c r="F1109" s="844"/>
      <c r="G1109" s="25"/>
      <c r="H1109" s="25"/>
      <c r="I1109" s="25"/>
      <c r="J1109" s="25"/>
      <c r="K1109" s="25"/>
      <c r="L1109" s="25"/>
      <c r="N1109" s="25"/>
      <c r="O1109" s="25"/>
      <c r="P1109" s="35" t="s">
        <v>2496</v>
      </c>
      <c r="AS1109" s="570"/>
      <c r="AT1109" s="391"/>
      <c r="AU1109" s="222"/>
      <c r="AV1109" s="564"/>
      <c r="AW1109" s="60"/>
      <c r="AX1109" s="60"/>
      <c r="AY1109" s="60"/>
      <c r="AZ1109" s="283"/>
      <c r="BA1109" s="283"/>
      <c r="BB1109" s="283"/>
      <c r="BC1109" s="34"/>
      <c r="BD1109" s="27"/>
      <c r="BF1109" s="35"/>
      <c r="BG1109" s="35"/>
      <c r="BH1109" s="35"/>
    </row>
    <row r="1110" spans="1:60" ht="15" x14ac:dyDescent="0.25">
      <c r="A1110" s="570">
        <f t="shared" si="12"/>
        <v>1104</v>
      </c>
      <c r="B1110" s="571" t="s">
        <v>3405</v>
      </c>
      <c r="C1110" s="574" t="s">
        <v>12458</v>
      </c>
      <c r="D1110" s="843">
        <v>974.61</v>
      </c>
      <c r="E1110" s="844"/>
      <c r="F1110" s="844"/>
      <c r="G1110" s="25"/>
      <c r="H1110" s="25"/>
      <c r="I1110" s="25"/>
      <c r="J1110" s="25"/>
      <c r="K1110" s="25"/>
      <c r="L1110" s="25"/>
      <c r="N1110" s="25"/>
      <c r="O1110" s="25"/>
      <c r="P1110" s="35" t="s">
        <v>2496</v>
      </c>
      <c r="AS1110" s="570"/>
      <c r="AT1110" s="391"/>
      <c r="AU1110" s="222"/>
      <c r="AV1110" s="564"/>
      <c r="AW1110" s="60"/>
      <c r="AX1110" s="60"/>
      <c r="AY1110" s="60"/>
      <c r="AZ1110" s="283"/>
      <c r="BA1110" s="283"/>
      <c r="BB1110" s="283"/>
      <c r="BC1110" s="34"/>
      <c r="BD1110" s="27"/>
      <c r="BF1110" s="35"/>
      <c r="BG1110" s="35"/>
      <c r="BH1110" s="35"/>
    </row>
    <row r="1111" spans="1:60" ht="15" x14ac:dyDescent="0.25">
      <c r="A1111" s="570">
        <f t="shared" si="12"/>
        <v>1105</v>
      </c>
      <c r="B1111" s="571" t="s">
        <v>3406</v>
      </c>
      <c r="C1111" s="574" t="s">
        <v>12458</v>
      </c>
      <c r="D1111" s="843">
        <v>27461.63</v>
      </c>
      <c r="E1111" s="844"/>
      <c r="F1111" s="844"/>
      <c r="G1111" s="25"/>
      <c r="H1111" s="25"/>
      <c r="I1111" s="25"/>
      <c r="J1111" s="25"/>
      <c r="K1111" s="25"/>
      <c r="L1111" s="25"/>
      <c r="N1111" s="25"/>
      <c r="O1111" s="25"/>
      <c r="P1111" s="35" t="s">
        <v>2496</v>
      </c>
      <c r="AS1111" s="570"/>
      <c r="AT1111" s="391"/>
      <c r="AU1111" s="222"/>
      <c r="AV1111" s="564"/>
      <c r="AW1111" s="60"/>
      <c r="AX1111" s="60"/>
      <c r="AY1111" s="60"/>
      <c r="AZ1111" s="283"/>
      <c r="BA1111" s="283"/>
      <c r="BB1111" s="283"/>
      <c r="BC1111" s="34"/>
      <c r="BD1111" s="27"/>
      <c r="BF1111" s="35"/>
      <c r="BG1111" s="35"/>
      <c r="BH1111" s="35"/>
    </row>
    <row r="1112" spans="1:60" ht="15" x14ac:dyDescent="0.25">
      <c r="A1112" s="570">
        <f t="shared" si="12"/>
        <v>1106</v>
      </c>
      <c r="B1112" s="571" t="s">
        <v>3407</v>
      </c>
      <c r="C1112" s="574" t="s">
        <v>12458</v>
      </c>
      <c r="D1112" s="843">
        <v>33205.760000000002</v>
      </c>
      <c r="E1112" s="844"/>
      <c r="F1112" s="844"/>
      <c r="G1112" s="25"/>
      <c r="H1112" s="25"/>
      <c r="I1112" s="25"/>
      <c r="J1112" s="25"/>
      <c r="K1112" s="25"/>
      <c r="L1112" s="25"/>
      <c r="N1112" s="25"/>
      <c r="O1112" s="25"/>
      <c r="P1112" s="35" t="s">
        <v>2496</v>
      </c>
      <c r="AS1112" s="570"/>
      <c r="AT1112" s="391"/>
      <c r="AU1112" s="222"/>
      <c r="AV1112" s="564"/>
      <c r="AW1112" s="60"/>
      <c r="AX1112" s="60"/>
      <c r="AY1112" s="60"/>
      <c r="AZ1112" s="283"/>
      <c r="BA1112" s="283"/>
      <c r="BB1112" s="283"/>
      <c r="BC1112" s="34"/>
      <c r="BD1112" s="27"/>
      <c r="BF1112" s="35"/>
      <c r="BG1112" s="35"/>
      <c r="BH1112" s="35"/>
    </row>
    <row r="1113" spans="1:60" ht="15" x14ac:dyDescent="0.25">
      <c r="A1113" s="570">
        <f t="shared" si="12"/>
        <v>1107</v>
      </c>
      <c r="B1113" s="571" t="s">
        <v>3408</v>
      </c>
      <c r="C1113" s="574" t="s">
        <v>12458</v>
      </c>
      <c r="D1113" s="843">
        <v>19812.310000000001</v>
      </c>
      <c r="E1113" s="844"/>
      <c r="F1113" s="844"/>
      <c r="G1113" s="25"/>
      <c r="H1113" s="25"/>
      <c r="I1113" s="25"/>
      <c r="J1113" s="25"/>
      <c r="K1113" s="25"/>
      <c r="L1113" s="25"/>
      <c r="N1113" s="25"/>
      <c r="O1113" s="25"/>
      <c r="P1113" s="35" t="s">
        <v>2496</v>
      </c>
      <c r="AS1113" s="570"/>
      <c r="AT1113" s="391"/>
      <c r="AU1113" s="222"/>
      <c r="AV1113" s="564"/>
      <c r="AW1113" s="60"/>
      <c r="AX1113" s="60"/>
      <c r="AY1113" s="60"/>
      <c r="AZ1113" s="283"/>
      <c r="BA1113" s="283"/>
      <c r="BB1113" s="283"/>
      <c r="BC1113" s="34"/>
      <c r="BD1113" s="27"/>
      <c r="BF1113" s="35"/>
      <c r="BG1113" s="35"/>
      <c r="BH1113" s="35"/>
    </row>
    <row r="1114" spans="1:60" ht="15" x14ac:dyDescent="0.25">
      <c r="A1114" s="570">
        <f t="shared" si="12"/>
        <v>1108</v>
      </c>
      <c r="B1114" s="571" t="s">
        <v>3409</v>
      </c>
      <c r="C1114" s="574" t="s">
        <v>12458</v>
      </c>
      <c r="D1114" s="843">
        <v>138149.48000000001</v>
      </c>
      <c r="E1114" s="844"/>
      <c r="F1114" s="844"/>
      <c r="G1114" s="25"/>
      <c r="H1114" s="25"/>
      <c r="I1114" s="25"/>
      <c r="J1114" s="25"/>
      <c r="K1114" s="25"/>
      <c r="L1114" s="25"/>
      <c r="N1114" s="25"/>
      <c r="O1114" s="25"/>
      <c r="P1114" s="35" t="s">
        <v>2496</v>
      </c>
      <c r="AS1114" s="570"/>
      <c r="AT1114" s="391"/>
      <c r="AU1114" s="222"/>
      <c r="AV1114" s="564"/>
      <c r="AW1114" s="60"/>
      <c r="AX1114" s="60"/>
      <c r="AY1114" s="60"/>
      <c r="AZ1114" s="283"/>
      <c r="BA1114" s="283"/>
      <c r="BB1114" s="283"/>
      <c r="BC1114" s="34"/>
      <c r="BD1114" s="27"/>
      <c r="BF1114" s="35"/>
      <c r="BG1114" s="35"/>
      <c r="BH1114" s="35"/>
    </row>
    <row r="1115" spans="1:60" ht="15" x14ac:dyDescent="0.25">
      <c r="A1115" s="570">
        <f t="shared" si="12"/>
        <v>1109</v>
      </c>
      <c r="B1115" s="571" t="s">
        <v>3410</v>
      </c>
      <c r="C1115" s="574" t="s">
        <v>12458</v>
      </c>
      <c r="D1115" s="843">
        <v>23800</v>
      </c>
      <c r="E1115" s="844"/>
      <c r="F1115" s="844"/>
      <c r="G1115" s="25"/>
      <c r="H1115" s="25"/>
      <c r="I1115" s="25"/>
      <c r="J1115" s="25"/>
      <c r="K1115" s="25"/>
      <c r="L1115" s="25"/>
      <c r="N1115" s="25"/>
      <c r="O1115" s="25"/>
      <c r="P1115" s="35" t="s">
        <v>2496</v>
      </c>
      <c r="AS1115" s="570"/>
      <c r="AT1115" s="391"/>
      <c r="AU1115" s="222"/>
      <c r="AV1115" s="564"/>
      <c r="AW1115" s="60"/>
      <c r="AX1115" s="60"/>
      <c r="AY1115" s="60"/>
      <c r="AZ1115" s="283"/>
      <c r="BA1115" s="283"/>
      <c r="BB1115" s="283"/>
      <c r="BC1115" s="34"/>
      <c r="BD1115" s="27"/>
      <c r="BF1115" s="35"/>
      <c r="BG1115" s="35"/>
      <c r="BH1115" s="35"/>
    </row>
    <row r="1116" spans="1:60" ht="15" x14ac:dyDescent="0.25">
      <c r="A1116" s="570">
        <f t="shared" si="12"/>
        <v>1110</v>
      </c>
      <c r="B1116" s="571" t="s">
        <v>3411</v>
      </c>
      <c r="C1116" s="574" t="s">
        <v>12458</v>
      </c>
      <c r="D1116" s="843">
        <v>197080.66</v>
      </c>
      <c r="E1116" s="844"/>
      <c r="F1116" s="844"/>
      <c r="G1116" s="25"/>
      <c r="H1116" s="25"/>
      <c r="I1116" s="25"/>
      <c r="J1116" s="25"/>
      <c r="K1116" s="25"/>
      <c r="L1116" s="25"/>
      <c r="N1116" s="25"/>
      <c r="O1116" s="25"/>
      <c r="P1116" s="35" t="s">
        <v>2496</v>
      </c>
      <c r="AS1116" s="570"/>
      <c r="AT1116" s="391"/>
      <c r="AU1116" s="222"/>
      <c r="AV1116" s="564"/>
      <c r="AW1116" s="60"/>
      <c r="AX1116" s="60"/>
      <c r="AY1116" s="60"/>
      <c r="AZ1116" s="283"/>
      <c r="BA1116" s="283"/>
      <c r="BB1116" s="283"/>
      <c r="BC1116" s="34"/>
      <c r="BD1116" s="27"/>
      <c r="BF1116" s="35"/>
      <c r="BG1116" s="35"/>
      <c r="BH1116" s="35"/>
    </row>
    <row r="1117" spans="1:60" ht="15" x14ac:dyDescent="0.25">
      <c r="A1117" s="570">
        <f t="shared" si="12"/>
        <v>1111</v>
      </c>
      <c r="B1117" s="571" t="s">
        <v>3412</v>
      </c>
      <c r="C1117" s="574" t="s">
        <v>12458</v>
      </c>
      <c r="D1117" s="843">
        <v>6467.65</v>
      </c>
      <c r="E1117" s="844"/>
      <c r="F1117" s="844"/>
      <c r="G1117" s="25"/>
      <c r="H1117" s="25"/>
      <c r="I1117" s="25"/>
      <c r="J1117" s="25"/>
      <c r="K1117" s="25"/>
      <c r="L1117" s="25"/>
      <c r="N1117" s="25"/>
      <c r="O1117" s="25"/>
      <c r="P1117" s="35" t="s">
        <v>2496</v>
      </c>
      <c r="AS1117" s="570"/>
      <c r="AT1117" s="391"/>
      <c r="AU1117" s="222"/>
      <c r="AV1117" s="564"/>
      <c r="AW1117" s="60"/>
      <c r="AX1117" s="60"/>
      <c r="AY1117" s="60"/>
      <c r="AZ1117" s="283"/>
      <c r="BA1117" s="283"/>
      <c r="BB1117" s="283"/>
      <c r="BC1117" s="34"/>
      <c r="BD1117" s="27"/>
      <c r="BF1117" s="35"/>
      <c r="BG1117" s="35"/>
      <c r="BH1117" s="35"/>
    </row>
    <row r="1118" spans="1:60" ht="15" x14ac:dyDescent="0.25">
      <c r="A1118" s="570">
        <f t="shared" si="12"/>
        <v>1112</v>
      </c>
      <c r="B1118" s="571" t="s">
        <v>3413</v>
      </c>
      <c r="C1118" s="574" t="s">
        <v>12458</v>
      </c>
      <c r="D1118" s="843">
        <v>4706.45</v>
      </c>
      <c r="E1118" s="844"/>
      <c r="F1118" s="844"/>
      <c r="G1118" s="25"/>
      <c r="H1118" s="25"/>
      <c r="I1118" s="25"/>
      <c r="J1118" s="25"/>
      <c r="K1118" s="25"/>
      <c r="L1118" s="25"/>
      <c r="N1118" s="25"/>
      <c r="O1118" s="25"/>
      <c r="P1118" s="35" t="s">
        <v>2496</v>
      </c>
      <c r="AS1118" s="570"/>
      <c r="AT1118" s="391"/>
      <c r="AU1118" s="222"/>
      <c r="AV1118" s="564"/>
      <c r="AW1118" s="60"/>
      <c r="AX1118" s="60"/>
      <c r="AY1118" s="60"/>
      <c r="AZ1118" s="283"/>
      <c r="BA1118" s="283"/>
      <c r="BB1118" s="283"/>
      <c r="BC1118" s="34"/>
      <c r="BD1118" s="27"/>
      <c r="BF1118" s="35"/>
      <c r="BG1118" s="35"/>
      <c r="BH1118" s="35"/>
    </row>
    <row r="1119" spans="1:60" ht="15" x14ac:dyDescent="0.25">
      <c r="A1119" s="570">
        <f t="shared" si="12"/>
        <v>1113</v>
      </c>
      <c r="B1119" s="571" t="s">
        <v>3414</v>
      </c>
      <c r="C1119" s="574" t="s">
        <v>12458</v>
      </c>
      <c r="D1119" s="843">
        <v>11406.15</v>
      </c>
      <c r="E1119" s="844"/>
      <c r="F1119" s="844"/>
      <c r="G1119" s="25"/>
      <c r="H1119" s="25"/>
      <c r="I1119" s="25"/>
      <c r="J1119" s="25"/>
      <c r="K1119" s="25"/>
      <c r="L1119" s="25"/>
      <c r="N1119" s="25"/>
      <c r="O1119" s="25"/>
      <c r="P1119" s="35" t="s">
        <v>2496</v>
      </c>
      <c r="AS1119" s="570"/>
      <c r="AT1119" s="391"/>
      <c r="AU1119" s="222"/>
      <c r="AV1119" s="564"/>
      <c r="AW1119" s="60"/>
      <c r="AX1119" s="60"/>
      <c r="AY1119" s="60"/>
      <c r="AZ1119" s="283"/>
      <c r="BA1119" s="283"/>
      <c r="BB1119" s="283"/>
      <c r="BC1119" s="34"/>
      <c r="BD1119" s="27"/>
      <c r="BF1119" s="35"/>
      <c r="BG1119" s="35"/>
      <c r="BH1119" s="35"/>
    </row>
    <row r="1120" spans="1:60" ht="15" x14ac:dyDescent="0.25">
      <c r="A1120" s="570">
        <f t="shared" si="12"/>
        <v>1114</v>
      </c>
      <c r="B1120" s="571" t="s">
        <v>3415</v>
      </c>
      <c r="C1120" s="574" t="s">
        <v>12458</v>
      </c>
      <c r="D1120" s="843">
        <v>6279.63</v>
      </c>
      <c r="E1120" s="844"/>
      <c r="F1120" s="844"/>
      <c r="G1120" s="25"/>
      <c r="H1120" s="25"/>
      <c r="I1120" s="25"/>
      <c r="J1120" s="25"/>
      <c r="K1120" s="25"/>
      <c r="L1120" s="25"/>
      <c r="N1120" s="25"/>
      <c r="O1120" s="25"/>
      <c r="P1120" s="35" t="s">
        <v>2496</v>
      </c>
      <c r="AS1120" s="570"/>
      <c r="AT1120" s="391"/>
      <c r="AU1120" s="222"/>
      <c r="AV1120" s="564"/>
      <c r="AW1120" s="60"/>
      <c r="AX1120" s="60"/>
      <c r="AY1120" s="60"/>
      <c r="AZ1120" s="283"/>
      <c r="BA1120" s="283"/>
      <c r="BB1120" s="283"/>
      <c r="BC1120" s="34"/>
      <c r="BD1120" s="27"/>
      <c r="BF1120" s="35"/>
      <c r="BG1120" s="35"/>
      <c r="BH1120" s="35"/>
    </row>
    <row r="1121" spans="1:60" ht="15" x14ac:dyDescent="0.25">
      <c r="A1121" s="570">
        <f t="shared" si="12"/>
        <v>1115</v>
      </c>
      <c r="B1121" s="571" t="s">
        <v>3416</v>
      </c>
      <c r="C1121" s="574" t="s">
        <v>12458</v>
      </c>
      <c r="D1121" s="843">
        <v>7944.44</v>
      </c>
      <c r="E1121" s="844"/>
      <c r="F1121" s="844"/>
      <c r="G1121" s="25"/>
      <c r="H1121" s="25"/>
      <c r="I1121" s="25"/>
      <c r="J1121" s="25"/>
      <c r="K1121" s="25"/>
      <c r="L1121" s="25"/>
      <c r="N1121" s="25"/>
      <c r="O1121" s="25"/>
      <c r="P1121" s="35" t="s">
        <v>2496</v>
      </c>
      <c r="AS1121" s="570"/>
      <c r="AT1121" s="391"/>
      <c r="AU1121" s="222"/>
      <c r="AV1121" s="564"/>
      <c r="AW1121" s="60"/>
      <c r="AX1121" s="60"/>
      <c r="AY1121" s="60"/>
      <c r="AZ1121" s="283"/>
      <c r="BA1121" s="283"/>
      <c r="BB1121" s="283"/>
      <c r="BC1121" s="34"/>
      <c r="BD1121" s="27"/>
      <c r="BF1121" s="35"/>
      <c r="BG1121" s="35"/>
      <c r="BH1121" s="35"/>
    </row>
    <row r="1122" spans="1:60" ht="15" x14ac:dyDescent="0.25">
      <c r="A1122" s="570">
        <f t="shared" si="12"/>
        <v>1116</v>
      </c>
      <c r="B1122" s="571" t="s">
        <v>3417</v>
      </c>
      <c r="C1122" s="574" t="s">
        <v>12458</v>
      </c>
      <c r="D1122" s="843">
        <v>4710.0200000000004</v>
      </c>
      <c r="E1122" s="844"/>
      <c r="F1122" s="844"/>
      <c r="G1122" s="25"/>
      <c r="H1122" s="25"/>
      <c r="I1122" s="25"/>
      <c r="J1122" s="25"/>
      <c r="K1122" s="25"/>
      <c r="L1122" s="25"/>
      <c r="N1122" s="25"/>
      <c r="O1122" s="25"/>
      <c r="P1122" s="35" t="s">
        <v>2496</v>
      </c>
      <c r="AS1122" s="570"/>
      <c r="AT1122" s="391"/>
      <c r="AU1122" s="222"/>
      <c r="AV1122" s="564"/>
      <c r="AW1122" s="60"/>
      <c r="AX1122" s="60"/>
      <c r="AY1122" s="60"/>
      <c r="AZ1122" s="283"/>
      <c r="BA1122" s="283"/>
      <c r="BB1122" s="283"/>
      <c r="BC1122" s="34"/>
      <c r="BD1122" s="27"/>
      <c r="BF1122" s="35"/>
      <c r="BG1122" s="35"/>
      <c r="BH1122" s="35"/>
    </row>
    <row r="1123" spans="1:60" ht="15" x14ac:dyDescent="0.25">
      <c r="A1123" s="570">
        <f t="shared" si="12"/>
        <v>1117</v>
      </c>
      <c r="B1123" s="571" t="s">
        <v>3418</v>
      </c>
      <c r="C1123" s="574" t="s">
        <v>12458</v>
      </c>
      <c r="D1123" s="843">
        <v>2581.11</v>
      </c>
      <c r="E1123" s="844"/>
      <c r="F1123" s="844"/>
      <c r="G1123" s="25"/>
      <c r="H1123" s="25"/>
      <c r="I1123" s="25"/>
      <c r="J1123" s="25"/>
      <c r="K1123" s="25"/>
      <c r="L1123" s="25"/>
      <c r="N1123" s="25"/>
      <c r="O1123" s="25"/>
      <c r="P1123" s="35" t="s">
        <v>2496</v>
      </c>
      <c r="AS1123" s="570"/>
      <c r="AT1123" s="391"/>
      <c r="AU1123" s="222"/>
      <c r="AV1123" s="564"/>
      <c r="AW1123" s="60"/>
      <c r="AX1123" s="60"/>
      <c r="AY1123" s="60"/>
      <c r="AZ1123" s="283"/>
      <c r="BA1123" s="283"/>
      <c r="BB1123" s="283"/>
      <c r="BC1123" s="34"/>
      <c r="BD1123" s="27"/>
      <c r="BF1123" s="35"/>
      <c r="BG1123" s="35"/>
      <c r="BH1123" s="35"/>
    </row>
    <row r="1124" spans="1:60" ht="15" x14ac:dyDescent="0.25">
      <c r="A1124" s="570">
        <f t="shared" si="12"/>
        <v>1118</v>
      </c>
      <c r="B1124" s="571" t="s">
        <v>3419</v>
      </c>
      <c r="C1124" s="574" t="s">
        <v>12458</v>
      </c>
      <c r="D1124" s="843">
        <v>11876.2</v>
      </c>
      <c r="E1124" s="844"/>
      <c r="F1124" s="844"/>
      <c r="G1124" s="25"/>
      <c r="H1124" s="25"/>
      <c r="I1124" s="25"/>
      <c r="J1124" s="25"/>
      <c r="K1124" s="25"/>
      <c r="L1124" s="25"/>
      <c r="N1124" s="25"/>
      <c r="O1124" s="25"/>
      <c r="P1124" s="35" t="s">
        <v>2496</v>
      </c>
      <c r="AS1124" s="570"/>
      <c r="AT1124" s="391"/>
      <c r="AU1124" s="222"/>
      <c r="AV1124" s="564"/>
      <c r="AW1124" s="60"/>
      <c r="AX1124" s="60"/>
      <c r="AY1124" s="60"/>
      <c r="AZ1124" s="283"/>
      <c r="BA1124" s="283"/>
      <c r="BB1124" s="283"/>
      <c r="BC1124" s="34"/>
      <c r="BD1124" s="27"/>
      <c r="BF1124" s="35"/>
      <c r="BG1124" s="35"/>
      <c r="BH1124" s="35"/>
    </row>
    <row r="1125" spans="1:60" ht="15" x14ac:dyDescent="0.25">
      <c r="A1125" s="570">
        <f t="shared" si="12"/>
        <v>1119</v>
      </c>
      <c r="B1125" s="571" t="s">
        <v>3420</v>
      </c>
      <c r="C1125" s="574" t="s">
        <v>12458</v>
      </c>
      <c r="D1125" s="843">
        <v>15583.05</v>
      </c>
      <c r="E1125" s="844"/>
      <c r="F1125" s="844"/>
      <c r="G1125" s="25"/>
      <c r="H1125" s="25"/>
      <c r="I1125" s="25"/>
      <c r="J1125" s="25"/>
      <c r="K1125" s="25"/>
      <c r="L1125" s="25"/>
      <c r="N1125" s="25"/>
      <c r="O1125" s="25"/>
      <c r="P1125" s="35" t="s">
        <v>2496</v>
      </c>
      <c r="AS1125" s="570"/>
      <c r="AT1125" s="391"/>
      <c r="AU1125" s="222"/>
      <c r="AV1125" s="564"/>
      <c r="AW1125" s="60"/>
      <c r="AX1125" s="60"/>
      <c r="AY1125" s="60"/>
      <c r="AZ1125" s="283"/>
      <c r="BA1125" s="283"/>
      <c r="BB1125" s="283"/>
      <c r="BC1125" s="34"/>
      <c r="BD1125" s="27"/>
      <c r="BF1125" s="35"/>
      <c r="BG1125" s="35"/>
      <c r="BH1125" s="35"/>
    </row>
    <row r="1126" spans="1:60" ht="15" x14ac:dyDescent="0.25">
      <c r="A1126" s="570">
        <f t="shared" si="12"/>
        <v>1120</v>
      </c>
      <c r="B1126" s="571" t="s">
        <v>3421</v>
      </c>
      <c r="C1126" s="574" t="s">
        <v>12458</v>
      </c>
      <c r="D1126" s="843">
        <v>2362.15</v>
      </c>
      <c r="E1126" s="844"/>
      <c r="F1126" s="844"/>
      <c r="G1126" s="25"/>
      <c r="H1126" s="25"/>
      <c r="I1126" s="25"/>
      <c r="J1126" s="25"/>
      <c r="K1126" s="25"/>
      <c r="L1126" s="25"/>
      <c r="N1126" s="25"/>
      <c r="O1126" s="25"/>
      <c r="P1126" s="35" t="s">
        <v>2496</v>
      </c>
      <c r="AS1126" s="570"/>
      <c r="AT1126" s="391"/>
      <c r="AU1126" s="222"/>
      <c r="AV1126" s="564"/>
      <c r="AW1126" s="60"/>
      <c r="AX1126" s="60"/>
      <c r="AY1126" s="60"/>
      <c r="AZ1126" s="283"/>
      <c r="BA1126" s="283"/>
      <c r="BB1126" s="283"/>
      <c r="BC1126" s="34"/>
      <c r="BD1126" s="27"/>
      <c r="BF1126" s="35"/>
      <c r="BG1126" s="35"/>
      <c r="BH1126" s="35"/>
    </row>
    <row r="1127" spans="1:60" ht="15" x14ac:dyDescent="0.25">
      <c r="A1127" s="570">
        <f t="shared" si="12"/>
        <v>1121</v>
      </c>
      <c r="B1127" s="571" t="s">
        <v>3422</v>
      </c>
      <c r="C1127" s="574" t="s">
        <v>12458</v>
      </c>
      <c r="D1127" s="843">
        <v>2207.4499999999998</v>
      </c>
      <c r="E1127" s="844"/>
      <c r="F1127" s="844"/>
      <c r="G1127" s="25"/>
      <c r="H1127" s="25"/>
      <c r="I1127" s="25"/>
      <c r="J1127" s="25"/>
      <c r="K1127" s="25"/>
      <c r="L1127" s="25"/>
      <c r="N1127" s="25"/>
      <c r="O1127" s="25"/>
      <c r="P1127" s="35" t="s">
        <v>2496</v>
      </c>
      <c r="AS1127" s="570"/>
      <c r="AT1127" s="391"/>
      <c r="AU1127" s="222"/>
      <c r="AV1127" s="564"/>
      <c r="AW1127" s="60"/>
      <c r="AX1127" s="60"/>
      <c r="AY1127" s="60"/>
      <c r="AZ1127" s="283"/>
      <c r="BA1127" s="283"/>
      <c r="BB1127" s="283"/>
      <c r="BC1127" s="34"/>
      <c r="BD1127" s="27"/>
      <c r="BF1127" s="35"/>
      <c r="BG1127" s="35"/>
      <c r="BH1127" s="35"/>
    </row>
    <row r="1128" spans="1:60" ht="15" x14ac:dyDescent="0.25">
      <c r="A1128" s="570">
        <f t="shared" si="12"/>
        <v>1122</v>
      </c>
      <c r="B1128" s="571" t="s">
        <v>3423</v>
      </c>
      <c r="C1128" s="574" t="s">
        <v>12458</v>
      </c>
      <c r="D1128" s="843">
        <v>3522.4</v>
      </c>
      <c r="E1128" s="844"/>
      <c r="F1128" s="844"/>
      <c r="G1128" s="25"/>
      <c r="H1128" s="25"/>
      <c r="I1128" s="25"/>
      <c r="J1128" s="25"/>
      <c r="K1128" s="25"/>
      <c r="L1128" s="25"/>
      <c r="N1128" s="25"/>
      <c r="O1128" s="25"/>
      <c r="P1128" s="35" t="s">
        <v>2496</v>
      </c>
      <c r="AS1128" s="570"/>
      <c r="AT1128" s="391"/>
      <c r="AU1128" s="222"/>
      <c r="AV1128" s="564"/>
      <c r="AW1128" s="60"/>
      <c r="AX1128" s="60"/>
      <c r="AY1128" s="60"/>
      <c r="AZ1128" s="283"/>
      <c r="BA1128" s="283"/>
      <c r="BB1128" s="283"/>
      <c r="BC1128" s="34"/>
      <c r="BD1128" s="27"/>
      <c r="BF1128" s="35"/>
      <c r="BG1128" s="35"/>
      <c r="BH1128" s="35"/>
    </row>
    <row r="1129" spans="1:60" ht="15" x14ac:dyDescent="0.25">
      <c r="A1129" s="570">
        <f t="shared" si="12"/>
        <v>1123</v>
      </c>
      <c r="B1129" s="571" t="s">
        <v>3424</v>
      </c>
      <c r="C1129" s="574" t="s">
        <v>12458</v>
      </c>
      <c r="D1129" s="843">
        <v>702.1</v>
      </c>
      <c r="E1129" s="844"/>
      <c r="F1129" s="844"/>
      <c r="G1129" s="25"/>
      <c r="H1129" s="25"/>
      <c r="I1129" s="25"/>
      <c r="J1129" s="25"/>
      <c r="K1129" s="25"/>
      <c r="L1129" s="25"/>
      <c r="N1129" s="25"/>
      <c r="O1129" s="25"/>
      <c r="P1129" s="35" t="s">
        <v>2496</v>
      </c>
      <c r="AS1129" s="570"/>
      <c r="AT1129" s="391"/>
      <c r="AU1129" s="222"/>
      <c r="AV1129" s="564"/>
      <c r="AW1129" s="60"/>
      <c r="AX1129" s="60"/>
      <c r="AY1129" s="60"/>
      <c r="AZ1129" s="283"/>
      <c r="BA1129" s="283"/>
      <c r="BB1129" s="283"/>
      <c r="BC1129" s="34"/>
      <c r="BD1129" s="27"/>
      <c r="BF1129" s="35"/>
      <c r="BG1129" s="35"/>
      <c r="BH1129" s="35"/>
    </row>
    <row r="1130" spans="1:60" ht="15" x14ac:dyDescent="0.25">
      <c r="A1130" s="570">
        <f t="shared" si="12"/>
        <v>1124</v>
      </c>
      <c r="B1130" s="571" t="s">
        <v>3425</v>
      </c>
      <c r="C1130" s="574" t="s">
        <v>12458</v>
      </c>
      <c r="D1130" s="843">
        <v>4680.2700000000004</v>
      </c>
      <c r="E1130" s="844"/>
      <c r="F1130" s="844"/>
      <c r="G1130" s="25"/>
      <c r="H1130" s="25"/>
      <c r="I1130" s="25"/>
      <c r="J1130" s="25"/>
      <c r="K1130" s="25"/>
      <c r="L1130" s="25"/>
      <c r="N1130" s="25"/>
      <c r="O1130" s="25"/>
      <c r="P1130" s="35" t="s">
        <v>2496</v>
      </c>
      <c r="AS1130" s="570"/>
      <c r="AT1130" s="391"/>
      <c r="AU1130" s="222"/>
      <c r="AV1130" s="564"/>
      <c r="AW1130" s="60"/>
      <c r="AX1130" s="60"/>
      <c r="AY1130" s="60"/>
      <c r="AZ1130" s="283"/>
      <c r="BA1130" s="283"/>
      <c r="BB1130" s="283"/>
      <c r="BC1130" s="34"/>
      <c r="BD1130" s="27"/>
      <c r="BF1130" s="35"/>
      <c r="BG1130" s="35"/>
      <c r="BH1130" s="35"/>
    </row>
    <row r="1131" spans="1:60" ht="15" x14ac:dyDescent="0.25">
      <c r="A1131" s="570">
        <f t="shared" si="12"/>
        <v>1125</v>
      </c>
      <c r="B1131" s="571" t="s">
        <v>3426</v>
      </c>
      <c r="C1131" s="574" t="s">
        <v>12458</v>
      </c>
      <c r="D1131" s="843">
        <v>2722.72</v>
      </c>
      <c r="E1131" s="844"/>
      <c r="F1131" s="844"/>
      <c r="G1131" s="25"/>
      <c r="H1131" s="25"/>
      <c r="I1131" s="25"/>
      <c r="J1131" s="25"/>
      <c r="K1131" s="25"/>
      <c r="L1131" s="25"/>
      <c r="N1131" s="25"/>
      <c r="O1131" s="25"/>
      <c r="P1131" s="35" t="s">
        <v>2496</v>
      </c>
      <c r="AS1131" s="570"/>
      <c r="AT1131" s="391"/>
      <c r="AU1131" s="222"/>
      <c r="AV1131" s="564"/>
      <c r="AW1131" s="60"/>
      <c r="AX1131" s="60"/>
      <c r="AY1131" s="60"/>
      <c r="AZ1131" s="283"/>
      <c r="BA1131" s="283"/>
      <c r="BB1131" s="283"/>
      <c r="BC1131" s="34"/>
      <c r="BD1131" s="27"/>
      <c r="BF1131" s="35"/>
      <c r="BG1131" s="35"/>
      <c r="BH1131" s="35"/>
    </row>
    <row r="1132" spans="1:60" ht="15" x14ac:dyDescent="0.25">
      <c r="A1132" s="570">
        <f t="shared" si="12"/>
        <v>1126</v>
      </c>
      <c r="B1132" s="571" t="s">
        <v>3427</v>
      </c>
      <c r="C1132" s="574" t="s">
        <v>12458</v>
      </c>
      <c r="D1132" s="843">
        <v>5355</v>
      </c>
      <c r="E1132" s="844"/>
      <c r="F1132" s="844"/>
      <c r="G1132" s="25"/>
      <c r="H1132" s="25"/>
      <c r="I1132" s="25"/>
      <c r="J1132" s="25"/>
      <c r="K1132" s="25"/>
      <c r="L1132" s="25"/>
      <c r="N1132" s="25"/>
      <c r="O1132" s="25"/>
      <c r="P1132" s="35" t="s">
        <v>2496</v>
      </c>
      <c r="AS1132" s="570"/>
      <c r="AT1132" s="391"/>
      <c r="AU1132" s="222"/>
      <c r="AV1132" s="564"/>
      <c r="AW1132" s="60"/>
      <c r="AX1132" s="60"/>
      <c r="AY1132" s="60"/>
      <c r="AZ1132" s="283"/>
      <c r="BA1132" s="283"/>
      <c r="BB1132" s="283"/>
      <c r="BC1132" s="34"/>
      <c r="BD1132" s="27"/>
      <c r="BF1132" s="35"/>
      <c r="BG1132" s="35"/>
      <c r="BH1132" s="35"/>
    </row>
    <row r="1133" spans="1:60" ht="15" x14ac:dyDescent="0.25">
      <c r="A1133" s="570">
        <f t="shared" si="12"/>
        <v>1127</v>
      </c>
      <c r="B1133" s="571" t="s">
        <v>3428</v>
      </c>
      <c r="C1133" s="574" t="s">
        <v>12458</v>
      </c>
      <c r="D1133" s="843">
        <v>2579.92</v>
      </c>
      <c r="E1133" s="844"/>
      <c r="F1133" s="844"/>
      <c r="G1133" s="25"/>
      <c r="H1133" s="25"/>
      <c r="I1133" s="25"/>
      <c r="J1133" s="25"/>
      <c r="K1133" s="25"/>
      <c r="L1133" s="25"/>
      <c r="N1133" s="25"/>
      <c r="O1133" s="25"/>
      <c r="P1133" s="35" t="s">
        <v>2496</v>
      </c>
      <c r="AS1133" s="570"/>
      <c r="AT1133" s="391"/>
      <c r="AU1133" s="222"/>
      <c r="AV1133" s="564"/>
      <c r="AW1133" s="60"/>
      <c r="AX1133" s="60"/>
      <c r="AY1133" s="60"/>
      <c r="AZ1133" s="283"/>
      <c r="BA1133" s="283"/>
      <c r="BB1133" s="283"/>
      <c r="BC1133" s="34"/>
      <c r="BD1133" s="27"/>
      <c r="BF1133" s="35"/>
      <c r="BG1133" s="35"/>
      <c r="BH1133" s="35"/>
    </row>
    <row r="1134" spans="1:60" ht="15" x14ac:dyDescent="0.25">
      <c r="A1134" s="570">
        <f t="shared" si="12"/>
        <v>1128</v>
      </c>
      <c r="B1134" s="571" t="s">
        <v>3429</v>
      </c>
      <c r="C1134" s="574" t="s">
        <v>12458</v>
      </c>
      <c r="D1134" s="843">
        <v>4624.34</v>
      </c>
      <c r="E1134" s="844"/>
      <c r="F1134" s="844"/>
      <c r="G1134" s="25"/>
      <c r="H1134" s="25"/>
      <c r="I1134" s="25"/>
      <c r="J1134" s="25"/>
      <c r="K1134" s="25"/>
      <c r="L1134" s="25"/>
      <c r="N1134" s="25"/>
      <c r="O1134" s="25"/>
      <c r="P1134" s="35" t="s">
        <v>2496</v>
      </c>
      <c r="AS1134" s="570"/>
      <c r="AT1134" s="391"/>
      <c r="AU1134" s="222"/>
      <c r="AV1134" s="564"/>
      <c r="AW1134" s="60"/>
      <c r="AX1134" s="60"/>
      <c r="AY1134" s="60"/>
      <c r="AZ1134" s="283"/>
      <c r="BA1134" s="283"/>
      <c r="BB1134" s="283"/>
      <c r="BC1134" s="34"/>
      <c r="BD1134" s="27"/>
      <c r="BF1134" s="35"/>
      <c r="BG1134" s="35"/>
      <c r="BH1134" s="35"/>
    </row>
    <row r="1135" spans="1:60" ht="15" x14ac:dyDescent="0.25">
      <c r="A1135" s="570">
        <f t="shared" si="12"/>
        <v>1129</v>
      </c>
      <c r="B1135" s="571" t="s">
        <v>3430</v>
      </c>
      <c r="C1135" s="574" t="s">
        <v>12458</v>
      </c>
      <c r="D1135" s="843">
        <v>849.66</v>
      </c>
      <c r="E1135" s="844"/>
      <c r="F1135" s="844"/>
      <c r="G1135" s="25"/>
      <c r="H1135" s="25"/>
      <c r="I1135" s="25"/>
      <c r="J1135" s="25"/>
      <c r="K1135" s="25"/>
      <c r="L1135" s="25"/>
      <c r="N1135" s="25"/>
      <c r="O1135" s="25"/>
      <c r="P1135" s="35" t="s">
        <v>2496</v>
      </c>
      <c r="AS1135" s="570"/>
      <c r="AT1135" s="391"/>
      <c r="AU1135" s="222"/>
      <c r="AV1135" s="564"/>
      <c r="AW1135" s="60"/>
      <c r="AX1135" s="60"/>
      <c r="AY1135" s="60"/>
      <c r="AZ1135" s="283"/>
      <c r="BA1135" s="283"/>
      <c r="BB1135" s="283"/>
      <c r="BC1135" s="34"/>
      <c r="BD1135" s="27"/>
      <c r="BF1135" s="35"/>
      <c r="BG1135" s="35"/>
      <c r="BH1135" s="35"/>
    </row>
    <row r="1136" spans="1:60" ht="15" x14ac:dyDescent="0.25">
      <c r="A1136" s="570">
        <f t="shared" si="12"/>
        <v>1130</v>
      </c>
      <c r="B1136" s="571" t="s">
        <v>3431</v>
      </c>
      <c r="C1136" s="574" t="s">
        <v>12458</v>
      </c>
      <c r="D1136" s="843">
        <v>990.08</v>
      </c>
      <c r="E1136" s="844"/>
      <c r="F1136" s="844"/>
      <c r="G1136" s="25"/>
      <c r="H1136" s="25"/>
      <c r="I1136" s="25"/>
      <c r="J1136" s="25"/>
      <c r="K1136" s="25"/>
      <c r="L1136" s="25"/>
      <c r="N1136" s="25"/>
      <c r="O1136" s="25"/>
      <c r="P1136" s="35" t="s">
        <v>2496</v>
      </c>
      <c r="AS1136" s="570"/>
      <c r="AT1136" s="391"/>
      <c r="AU1136" s="222"/>
      <c r="AV1136" s="564"/>
      <c r="AW1136" s="60"/>
      <c r="AX1136" s="60"/>
      <c r="AY1136" s="60"/>
      <c r="AZ1136" s="283"/>
      <c r="BA1136" s="283"/>
      <c r="BB1136" s="283"/>
      <c r="BC1136" s="34"/>
      <c r="BD1136" s="27"/>
      <c r="BF1136" s="35"/>
      <c r="BG1136" s="35"/>
      <c r="BH1136" s="35"/>
    </row>
    <row r="1137" spans="1:60" ht="15" x14ac:dyDescent="0.25">
      <c r="A1137" s="570">
        <f t="shared" si="12"/>
        <v>1131</v>
      </c>
      <c r="B1137" s="571" t="s">
        <v>3432</v>
      </c>
      <c r="C1137" s="574" t="s">
        <v>12458</v>
      </c>
      <c r="D1137" s="843">
        <v>105862.39999999999</v>
      </c>
      <c r="E1137" s="844"/>
      <c r="F1137" s="844"/>
      <c r="G1137" s="25"/>
      <c r="H1137" s="25"/>
      <c r="I1137" s="25"/>
      <c r="J1137" s="25"/>
      <c r="K1137" s="25"/>
      <c r="L1137" s="25"/>
      <c r="N1137" s="25"/>
      <c r="O1137" s="25"/>
      <c r="P1137" s="35" t="s">
        <v>2496</v>
      </c>
      <c r="AS1137" s="570"/>
      <c r="AT1137" s="391"/>
      <c r="AU1137" s="222"/>
      <c r="AV1137" s="564"/>
      <c r="AW1137" s="60"/>
      <c r="AX1137" s="60"/>
      <c r="AY1137" s="60"/>
      <c r="AZ1137" s="283"/>
      <c r="BA1137" s="283"/>
      <c r="BB1137" s="283"/>
      <c r="BC1137" s="34"/>
      <c r="BD1137" s="27"/>
      <c r="BF1137" s="35"/>
      <c r="BG1137" s="35"/>
      <c r="BH1137" s="35"/>
    </row>
    <row r="1138" spans="1:60" ht="15" x14ac:dyDescent="0.25">
      <c r="A1138" s="570">
        <f t="shared" si="12"/>
        <v>1132</v>
      </c>
      <c r="B1138" s="571" t="s">
        <v>3433</v>
      </c>
      <c r="C1138" s="574" t="s">
        <v>12458</v>
      </c>
      <c r="D1138" s="843">
        <v>3630.69</v>
      </c>
      <c r="E1138" s="844"/>
      <c r="F1138" s="844"/>
      <c r="G1138" s="25"/>
      <c r="H1138" s="25"/>
      <c r="I1138" s="25"/>
      <c r="J1138" s="25"/>
      <c r="K1138" s="25"/>
      <c r="L1138" s="25"/>
      <c r="N1138" s="25"/>
      <c r="O1138" s="25"/>
      <c r="P1138" s="35" t="s">
        <v>2496</v>
      </c>
      <c r="AS1138" s="570"/>
      <c r="AT1138" s="391"/>
      <c r="AU1138" s="222"/>
      <c r="AV1138" s="564"/>
      <c r="AW1138" s="60"/>
      <c r="AX1138" s="60"/>
      <c r="AY1138" s="60"/>
      <c r="AZ1138" s="283"/>
      <c r="BA1138" s="283"/>
      <c r="BB1138" s="283"/>
      <c r="BC1138" s="34"/>
      <c r="BD1138" s="27"/>
      <c r="BF1138" s="35"/>
      <c r="BG1138" s="35"/>
      <c r="BH1138" s="35"/>
    </row>
    <row r="1139" spans="1:60" ht="15" x14ac:dyDescent="0.25">
      <c r="A1139" s="570">
        <f t="shared" ref="A1139:A1202" si="13">A1138+1</f>
        <v>1133</v>
      </c>
      <c r="B1139" s="571" t="s">
        <v>3434</v>
      </c>
      <c r="C1139" s="574" t="s">
        <v>12458</v>
      </c>
      <c r="D1139" s="843">
        <v>5593</v>
      </c>
      <c r="E1139" s="844"/>
      <c r="F1139" s="844"/>
      <c r="G1139" s="25"/>
      <c r="H1139" s="25"/>
      <c r="I1139" s="25"/>
      <c r="J1139" s="25"/>
      <c r="K1139" s="25"/>
      <c r="L1139" s="25"/>
      <c r="N1139" s="25"/>
      <c r="O1139" s="25"/>
      <c r="P1139" s="35" t="s">
        <v>2496</v>
      </c>
      <c r="AS1139" s="570"/>
      <c r="AT1139" s="391"/>
      <c r="AU1139" s="222"/>
      <c r="AV1139" s="564"/>
      <c r="AW1139" s="60"/>
      <c r="AX1139" s="60"/>
      <c r="AY1139" s="60"/>
      <c r="AZ1139" s="283"/>
      <c r="BA1139" s="283"/>
      <c r="BB1139" s="283"/>
      <c r="BC1139" s="34"/>
      <c r="BD1139" s="27"/>
      <c r="BF1139" s="35"/>
      <c r="BG1139" s="35"/>
      <c r="BH1139" s="35"/>
    </row>
    <row r="1140" spans="1:60" ht="15" x14ac:dyDescent="0.25">
      <c r="A1140" s="570">
        <f t="shared" si="13"/>
        <v>1134</v>
      </c>
      <c r="B1140" s="571" t="s">
        <v>3435</v>
      </c>
      <c r="C1140" s="574" t="s">
        <v>12458</v>
      </c>
      <c r="D1140" s="843">
        <v>6061.86</v>
      </c>
      <c r="E1140" s="844"/>
      <c r="F1140" s="844"/>
      <c r="G1140" s="25"/>
      <c r="H1140" s="25"/>
      <c r="I1140" s="25"/>
      <c r="J1140" s="25"/>
      <c r="K1140" s="25"/>
      <c r="L1140" s="25"/>
      <c r="N1140" s="25"/>
      <c r="O1140" s="25"/>
      <c r="P1140" s="35" t="s">
        <v>2496</v>
      </c>
      <c r="AS1140" s="570"/>
      <c r="AT1140" s="391"/>
      <c r="AU1140" s="222"/>
      <c r="AV1140" s="564"/>
      <c r="AW1140" s="60"/>
      <c r="AX1140" s="60"/>
      <c r="AY1140" s="60"/>
      <c r="AZ1140" s="283"/>
      <c r="BA1140" s="283"/>
      <c r="BB1140" s="283"/>
      <c r="BC1140" s="34"/>
      <c r="BD1140" s="27"/>
      <c r="BF1140" s="35"/>
      <c r="BG1140" s="35"/>
      <c r="BH1140" s="35"/>
    </row>
    <row r="1141" spans="1:60" ht="15" x14ac:dyDescent="0.25">
      <c r="A1141" s="570">
        <f t="shared" si="13"/>
        <v>1135</v>
      </c>
      <c r="B1141" s="571" t="s">
        <v>3436</v>
      </c>
      <c r="C1141" s="574" t="s">
        <v>12458</v>
      </c>
      <c r="D1141" s="843">
        <v>5700.1</v>
      </c>
      <c r="E1141" s="844"/>
      <c r="F1141" s="844"/>
      <c r="G1141" s="25"/>
      <c r="H1141" s="25"/>
      <c r="I1141" s="25"/>
      <c r="J1141" s="25"/>
      <c r="K1141" s="25"/>
      <c r="L1141" s="25"/>
      <c r="N1141" s="25"/>
      <c r="O1141" s="25"/>
      <c r="P1141" s="35" t="s">
        <v>2496</v>
      </c>
      <c r="AS1141" s="570"/>
      <c r="AT1141" s="391"/>
      <c r="AU1141" s="222"/>
      <c r="AV1141" s="564"/>
      <c r="AW1141" s="60"/>
      <c r="AX1141" s="60"/>
      <c r="AY1141" s="60"/>
      <c r="AZ1141" s="283"/>
      <c r="BA1141" s="283"/>
      <c r="BB1141" s="283"/>
      <c r="BC1141" s="34"/>
      <c r="BD1141" s="27"/>
      <c r="BF1141" s="35"/>
      <c r="BG1141" s="35"/>
      <c r="BH1141" s="35"/>
    </row>
    <row r="1142" spans="1:60" ht="15" x14ac:dyDescent="0.25">
      <c r="A1142" s="570">
        <f t="shared" si="13"/>
        <v>1136</v>
      </c>
      <c r="B1142" s="571" t="s">
        <v>3437</v>
      </c>
      <c r="C1142" s="574" t="s">
        <v>12458</v>
      </c>
      <c r="D1142" s="843">
        <v>4084.08</v>
      </c>
      <c r="E1142" s="844"/>
      <c r="F1142" s="844"/>
      <c r="G1142" s="25"/>
      <c r="H1142" s="25"/>
      <c r="I1142" s="25"/>
      <c r="J1142" s="25"/>
      <c r="K1142" s="25"/>
      <c r="L1142" s="25"/>
      <c r="N1142" s="25"/>
      <c r="O1142" s="25"/>
      <c r="P1142" s="35" t="s">
        <v>2496</v>
      </c>
      <c r="AS1142" s="570"/>
      <c r="AT1142" s="391"/>
      <c r="AU1142" s="222"/>
      <c r="AV1142" s="564"/>
      <c r="AW1142" s="60"/>
      <c r="AX1142" s="60"/>
      <c r="AY1142" s="60"/>
      <c r="AZ1142" s="283"/>
      <c r="BA1142" s="283"/>
      <c r="BB1142" s="283"/>
      <c r="BC1142" s="34"/>
      <c r="BD1142" s="27"/>
      <c r="BF1142" s="35"/>
      <c r="BG1142" s="35"/>
      <c r="BH1142" s="35"/>
    </row>
    <row r="1143" spans="1:60" ht="15" x14ac:dyDescent="0.25">
      <c r="A1143" s="570">
        <f t="shared" si="13"/>
        <v>1137</v>
      </c>
      <c r="B1143" s="571" t="s">
        <v>3438</v>
      </c>
      <c r="C1143" s="574" t="s">
        <v>12458</v>
      </c>
      <c r="D1143" s="843">
        <v>8841.7000000000007</v>
      </c>
      <c r="E1143" s="844"/>
      <c r="F1143" s="844"/>
      <c r="G1143" s="25"/>
      <c r="H1143" s="25"/>
      <c r="I1143" s="25"/>
      <c r="J1143" s="25"/>
      <c r="K1143" s="25"/>
      <c r="L1143" s="25"/>
      <c r="N1143" s="25"/>
      <c r="O1143" s="25"/>
      <c r="P1143" s="35" t="s">
        <v>2496</v>
      </c>
      <c r="AS1143" s="570"/>
      <c r="AT1143" s="391"/>
      <c r="AU1143" s="222"/>
      <c r="AV1143" s="564"/>
      <c r="AW1143" s="60"/>
      <c r="AX1143" s="60"/>
      <c r="AY1143" s="60"/>
      <c r="AZ1143" s="283"/>
      <c r="BA1143" s="283"/>
      <c r="BB1143" s="283"/>
      <c r="BC1143" s="34"/>
      <c r="BD1143" s="27"/>
      <c r="BF1143" s="35"/>
      <c r="BG1143" s="35"/>
      <c r="BH1143" s="35"/>
    </row>
    <row r="1144" spans="1:60" ht="15" x14ac:dyDescent="0.25">
      <c r="A1144" s="570">
        <f t="shared" si="13"/>
        <v>1138</v>
      </c>
      <c r="B1144" s="571" t="s">
        <v>3439</v>
      </c>
      <c r="C1144" s="574" t="s">
        <v>12458</v>
      </c>
      <c r="D1144" s="843">
        <v>9825.83</v>
      </c>
      <c r="E1144" s="844"/>
      <c r="F1144" s="844"/>
      <c r="G1144" s="25"/>
      <c r="H1144" s="25"/>
      <c r="I1144" s="25"/>
      <c r="J1144" s="25"/>
      <c r="K1144" s="25"/>
      <c r="L1144" s="25"/>
      <c r="N1144" s="25"/>
      <c r="O1144" s="25"/>
      <c r="P1144" s="35" t="s">
        <v>2496</v>
      </c>
      <c r="AS1144" s="570"/>
      <c r="AT1144" s="391"/>
      <c r="AU1144" s="222"/>
      <c r="AV1144" s="564"/>
      <c r="AW1144" s="60"/>
      <c r="AX1144" s="60"/>
      <c r="AY1144" s="60"/>
      <c r="AZ1144" s="283"/>
      <c r="BA1144" s="283"/>
      <c r="BB1144" s="283"/>
      <c r="BC1144" s="34"/>
      <c r="BD1144" s="27"/>
      <c r="BF1144" s="35"/>
      <c r="BG1144" s="35"/>
      <c r="BH1144" s="35"/>
    </row>
    <row r="1145" spans="1:60" ht="15" x14ac:dyDescent="0.25">
      <c r="A1145" s="570">
        <f t="shared" si="13"/>
        <v>1139</v>
      </c>
      <c r="B1145" s="571" t="s">
        <v>3440</v>
      </c>
      <c r="C1145" s="574" t="s">
        <v>12458</v>
      </c>
      <c r="D1145" s="843">
        <v>5106.29</v>
      </c>
      <c r="E1145" s="844"/>
      <c r="F1145" s="844"/>
      <c r="G1145" s="25"/>
      <c r="H1145" s="25"/>
      <c r="I1145" s="25"/>
      <c r="J1145" s="25"/>
      <c r="K1145" s="25"/>
      <c r="L1145" s="25"/>
      <c r="N1145" s="25"/>
      <c r="O1145" s="25"/>
      <c r="P1145" s="35" t="s">
        <v>2496</v>
      </c>
      <c r="AS1145" s="570"/>
      <c r="AT1145" s="391"/>
      <c r="AU1145" s="222"/>
      <c r="AV1145" s="564"/>
      <c r="AW1145" s="60"/>
      <c r="AX1145" s="60"/>
      <c r="AY1145" s="60"/>
      <c r="AZ1145" s="283"/>
      <c r="BA1145" s="283"/>
      <c r="BB1145" s="283"/>
      <c r="BC1145" s="34"/>
      <c r="BD1145" s="27"/>
      <c r="BF1145" s="35"/>
      <c r="BG1145" s="35"/>
      <c r="BH1145" s="35"/>
    </row>
    <row r="1146" spans="1:60" ht="15" x14ac:dyDescent="0.25">
      <c r="A1146" s="570">
        <f t="shared" si="13"/>
        <v>1140</v>
      </c>
      <c r="B1146" s="571" t="s">
        <v>3441</v>
      </c>
      <c r="C1146" s="574" t="s">
        <v>12458</v>
      </c>
      <c r="D1146" s="843">
        <v>7794.5</v>
      </c>
      <c r="E1146" s="844"/>
      <c r="F1146" s="844"/>
      <c r="G1146" s="25"/>
      <c r="H1146" s="25"/>
      <c r="I1146" s="25"/>
      <c r="J1146" s="25"/>
      <c r="K1146" s="25"/>
      <c r="L1146" s="25"/>
      <c r="N1146" s="25"/>
      <c r="O1146" s="25"/>
      <c r="P1146" s="35" t="s">
        <v>2496</v>
      </c>
      <c r="AS1146" s="570"/>
      <c r="AT1146" s="391"/>
      <c r="AU1146" s="222"/>
      <c r="AV1146" s="564"/>
      <c r="AW1146" s="60"/>
      <c r="AX1146" s="60"/>
      <c r="AY1146" s="60"/>
      <c r="AZ1146" s="283"/>
      <c r="BA1146" s="283"/>
      <c r="BB1146" s="283"/>
      <c r="BC1146" s="34"/>
      <c r="BD1146" s="27"/>
      <c r="BF1146" s="35"/>
      <c r="BG1146" s="35"/>
      <c r="BH1146" s="35"/>
    </row>
    <row r="1147" spans="1:60" ht="15" x14ac:dyDescent="0.25">
      <c r="A1147" s="570">
        <f t="shared" si="13"/>
        <v>1141</v>
      </c>
      <c r="B1147" s="571" t="s">
        <v>3442</v>
      </c>
      <c r="C1147" s="574" t="s">
        <v>12458</v>
      </c>
      <c r="D1147" s="843">
        <v>5057.5</v>
      </c>
      <c r="E1147" s="844"/>
      <c r="F1147" s="844"/>
      <c r="G1147" s="25"/>
      <c r="H1147" s="25"/>
      <c r="I1147" s="25"/>
      <c r="J1147" s="25"/>
      <c r="K1147" s="25"/>
      <c r="L1147" s="25"/>
      <c r="N1147" s="25"/>
      <c r="O1147" s="25"/>
      <c r="P1147" s="35" t="s">
        <v>2496</v>
      </c>
      <c r="AS1147" s="570"/>
      <c r="AT1147" s="391"/>
      <c r="AU1147" s="222"/>
      <c r="AV1147" s="564"/>
      <c r="AW1147" s="60"/>
      <c r="AX1147" s="60"/>
      <c r="AY1147" s="60"/>
      <c r="AZ1147" s="283"/>
      <c r="BA1147" s="283"/>
      <c r="BB1147" s="283"/>
      <c r="BC1147" s="34"/>
      <c r="BD1147" s="27"/>
      <c r="BF1147" s="35"/>
      <c r="BG1147" s="35"/>
      <c r="BH1147" s="35"/>
    </row>
    <row r="1148" spans="1:60" ht="15" x14ac:dyDescent="0.25">
      <c r="A1148" s="570">
        <f t="shared" si="13"/>
        <v>1142</v>
      </c>
      <c r="B1148" s="571" t="s">
        <v>3443</v>
      </c>
      <c r="C1148" s="574" t="s">
        <v>12458</v>
      </c>
      <c r="D1148" s="843">
        <v>6013.07</v>
      </c>
      <c r="E1148" s="844"/>
      <c r="F1148" s="844"/>
      <c r="G1148" s="25"/>
      <c r="H1148" s="25"/>
      <c r="I1148" s="25"/>
      <c r="J1148" s="25"/>
      <c r="K1148" s="25"/>
      <c r="L1148" s="25"/>
      <c r="N1148" s="25"/>
      <c r="O1148" s="25"/>
      <c r="P1148" s="35" t="s">
        <v>2496</v>
      </c>
      <c r="AS1148" s="570"/>
      <c r="AT1148" s="391"/>
      <c r="AU1148" s="222"/>
      <c r="AV1148" s="564"/>
      <c r="AW1148" s="60"/>
      <c r="AX1148" s="60"/>
      <c r="AY1148" s="60"/>
      <c r="AZ1148" s="283"/>
      <c r="BA1148" s="283"/>
      <c r="BB1148" s="283"/>
      <c r="BC1148" s="34"/>
      <c r="BD1148" s="27"/>
      <c r="BF1148" s="35"/>
      <c r="BG1148" s="35"/>
      <c r="BH1148" s="35"/>
    </row>
    <row r="1149" spans="1:60" ht="15" x14ac:dyDescent="0.25">
      <c r="A1149" s="570">
        <f t="shared" si="13"/>
        <v>1143</v>
      </c>
      <c r="B1149" s="571" t="s">
        <v>3444</v>
      </c>
      <c r="C1149" s="574" t="s">
        <v>12458</v>
      </c>
      <c r="D1149" s="843">
        <v>11090.8</v>
      </c>
      <c r="E1149" s="844"/>
      <c r="F1149" s="844"/>
      <c r="G1149" s="25"/>
      <c r="H1149" s="25"/>
      <c r="I1149" s="25"/>
      <c r="J1149" s="25"/>
      <c r="K1149" s="25"/>
      <c r="L1149" s="25"/>
      <c r="N1149" s="25"/>
      <c r="O1149" s="25"/>
      <c r="P1149" s="35" t="s">
        <v>2496</v>
      </c>
      <c r="AS1149" s="570"/>
      <c r="AT1149" s="391"/>
      <c r="AU1149" s="222"/>
      <c r="AV1149" s="564"/>
      <c r="AW1149" s="60"/>
      <c r="AX1149" s="60"/>
      <c r="AY1149" s="60"/>
      <c r="AZ1149" s="283"/>
      <c r="BA1149" s="283"/>
      <c r="BB1149" s="283"/>
      <c r="BC1149" s="34"/>
      <c r="BD1149" s="27"/>
      <c r="BF1149" s="35"/>
      <c r="BG1149" s="35"/>
      <c r="BH1149" s="35"/>
    </row>
    <row r="1150" spans="1:60" ht="15" x14ac:dyDescent="0.25">
      <c r="A1150" s="570">
        <f t="shared" si="13"/>
        <v>1144</v>
      </c>
      <c r="B1150" s="571" t="s">
        <v>3445</v>
      </c>
      <c r="C1150" s="574" t="s">
        <v>12458</v>
      </c>
      <c r="D1150" s="843">
        <v>4879</v>
      </c>
      <c r="E1150" s="844"/>
      <c r="F1150" s="844"/>
      <c r="G1150" s="25"/>
      <c r="H1150" s="25"/>
      <c r="I1150" s="25"/>
      <c r="J1150" s="25"/>
      <c r="K1150" s="25"/>
      <c r="L1150" s="25"/>
      <c r="N1150" s="25"/>
      <c r="O1150" s="25"/>
      <c r="P1150" s="35" t="s">
        <v>2496</v>
      </c>
      <c r="AS1150" s="570"/>
      <c r="AT1150" s="391"/>
      <c r="AU1150" s="222"/>
      <c r="AV1150" s="564"/>
      <c r="AW1150" s="60"/>
      <c r="AX1150" s="60"/>
      <c r="AY1150" s="60"/>
      <c r="AZ1150" s="283"/>
      <c r="BA1150" s="283"/>
      <c r="BB1150" s="283"/>
      <c r="BC1150" s="34"/>
      <c r="BD1150" s="27"/>
      <c r="BF1150" s="35"/>
      <c r="BG1150" s="35"/>
      <c r="BH1150" s="35"/>
    </row>
    <row r="1151" spans="1:60" ht="15" x14ac:dyDescent="0.25">
      <c r="A1151" s="570">
        <f t="shared" si="13"/>
        <v>1145</v>
      </c>
      <c r="B1151" s="571" t="s">
        <v>3446</v>
      </c>
      <c r="C1151" s="574" t="s">
        <v>12458</v>
      </c>
      <c r="D1151" s="843">
        <v>6807.99</v>
      </c>
      <c r="E1151" s="844"/>
      <c r="F1151" s="844"/>
      <c r="G1151" s="25"/>
      <c r="H1151" s="25"/>
      <c r="I1151" s="25"/>
      <c r="J1151" s="25"/>
      <c r="K1151" s="25"/>
      <c r="L1151" s="25"/>
      <c r="N1151" s="25"/>
      <c r="O1151" s="25"/>
      <c r="P1151" s="35" t="s">
        <v>2496</v>
      </c>
      <c r="AS1151" s="570"/>
      <c r="AT1151" s="391"/>
      <c r="AU1151" s="222"/>
      <c r="AV1151" s="564"/>
      <c r="AW1151" s="60"/>
      <c r="AX1151" s="60"/>
      <c r="AY1151" s="60"/>
      <c r="AZ1151" s="283"/>
      <c r="BA1151" s="283"/>
      <c r="BB1151" s="283"/>
      <c r="BC1151" s="34"/>
      <c r="BD1151" s="27"/>
      <c r="BF1151" s="35"/>
      <c r="BG1151" s="35"/>
      <c r="BH1151" s="35"/>
    </row>
    <row r="1152" spans="1:60" ht="15" x14ac:dyDescent="0.25">
      <c r="A1152" s="570">
        <f t="shared" si="13"/>
        <v>1146</v>
      </c>
      <c r="B1152" s="571" t="s">
        <v>3447</v>
      </c>
      <c r="C1152" s="574" t="s">
        <v>12458</v>
      </c>
      <c r="D1152" s="843">
        <v>14756</v>
      </c>
      <c r="E1152" s="844"/>
      <c r="F1152" s="844"/>
      <c r="G1152" s="25"/>
      <c r="H1152" s="25"/>
      <c r="I1152" s="25"/>
      <c r="J1152" s="25"/>
      <c r="K1152" s="25"/>
      <c r="L1152" s="25"/>
      <c r="N1152" s="25"/>
      <c r="O1152" s="25"/>
      <c r="P1152" s="35" t="s">
        <v>2496</v>
      </c>
      <c r="AS1152" s="570"/>
      <c r="AT1152" s="391"/>
      <c r="AU1152" s="222"/>
      <c r="AV1152" s="564"/>
      <c r="AW1152" s="60"/>
      <c r="AX1152" s="60"/>
      <c r="AY1152" s="60"/>
      <c r="AZ1152" s="283"/>
      <c r="BA1152" s="283"/>
      <c r="BB1152" s="283"/>
      <c r="BC1152" s="34"/>
      <c r="BD1152" s="27"/>
      <c r="BF1152" s="35"/>
      <c r="BG1152" s="35"/>
      <c r="BH1152" s="35"/>
    </row>
    <row r="1153" spans="1:60" ht="15" x14ac:dyDescent="0.25">
      <c r="A1153" s="570">
        <f t="shared" si="13"/>
        <v>1147</v>
      </c>
      <c r="B1153" s="571" t="s">
        <v>3448</v>
      </c>
      <c r="C1153" s="574" t="s">
        <v>12458</v>
      </c>
      <c r="D1153" s="843">
        <v>15077.3</v>
      </c>
      <c r="E1153" s="844"/>
      <c r="F1153" s="844"/>
      <c r="G1153" s="25"/>
      <c r="H1153" s="25"/>
      <c r="I1153" s="25"/>
      <c r="J1153" s="25"/>
      <c r="K1153" s="25"/>
      <c r="L1153" s="25"/>
      <c r="N1153" s="25"/>
      <c r="O1153" s="25"/>
      <c r="P1153" s="35" t="s">
        <v>2496</v>
      </c>
      <c r="AS1153" s="570"/>
      <c r="AT1153" s="391"/>
      <c r="AU1153" s="222"/>
      <c r="AV1153" s="564"/>
      <c r="AW1153" s="60"/>
      <c r="AX1153" s="60"/>
      <c r="AY1153" s="60"/>
      <c r="AZ1153" s="283"/>
      <c r="BA1153" s="283"/>
      <c r="BB1153" s="283"/>
      <c r="BC1153" s="34"/>
      <c r="BD1153" s="27"/>
      <c r="BF1153" s="35"/>
      <c r="BG1153" s="35"/>
      <c r="BH1153" s="35"/>
    </row>
    <row r="1154" spans="1:60" ht="15" x14ac:dyDescent="0.25">
      <c r="A1154" s="570">
        <f t="shared" si="13"/>
        <v>1148</v>
      </c>
      <c r="B1154" s="571" t="s">
        <v>3449</v>
      </c>
      <c r="C1154" s="574" t="s">
        <v>12458</v>
      </c>
      <c r="D1154" s="843">
        <v>21323.61</v>
      </c>
      <c r="E1154" s="844"/>
      <c r="F1154" s="844"/>
      <c r="G1154" s="25"/>
      <c r="H1154" s="25"/>
      <c r="I1154" s="25"/>
      <c r="J1154" s="25"/>
      <c r="K1154" s="25"/>
      <c r="L1154" s="25"/>
      <c r="N1154" s="25"/>
      <c r="O1154" s="25"/>
      <c r="P1154" s="35" t="s">
        <v>2496</v>
      </c>
      <c r="AS1154" s="570"/>
      <c r="AT1154" s="391"/>
      <c r="AU1154" s="222"/>
      <c r="AV1154" s="564"/>
      <c r="AW1154" s="60"/>
      <c r="AX1154" s="60"/>
      <c r="AY1154" s="60"/>
      <c r="AZ1154" s="283"/>
      <c r="BA1154" s="283"/>
      <c r="BB1154" s="283"/>
      <c r="BC1154" s="34"/>
      <c r="BD1154" s="27"/>
      <c r="BF1154" s="35"/>
      <c r="BG1154" s="35"/>
      <c r="BH1154" s="35"/>
    </row>
    <row r="1155" spans="1:60" ht="15" x14ac:dyDescent="0.25">
      <c r="A1155" s="570">
        <f t="shared" si="13"/>
        <v>1149</v>
      </c>
      <c r="B1155" s="571" t="s">
        <v>3450</v>
      </c>
      <c r="C1155" s="574" t="s">
        <v>12458</v>
      </c>
      <c r="D1155" s="843">
        <v>3969.84</v>
      </c>
      <c r="E1155" s="844"/>
      <c r="F1155" s="844"/>
      <c r="G1155" s="25"/>
      <c r="H1155" s="25"/>
      <c r="I1155" s="25"/>
      <c r="J1155" s="25"/>
      <c r="K1155" s="25"/>
      <c r="L1155" s="25"/>
      <c r="N1155" s="25"/>
      <c r="O1155" s="25"/>
      <c r="P1155" s="35" t="s">
        <v>2496</v>
      </c>
      <c r="AS1155" s="570"/>
      <c r="AT1155" s="391"/>
      <c r="AU1155" s="222"/>
      <c r="AV1155" s="564"/>
      <c r="AW1155" s="60"/>
      <c r="AX1155" s="60"/>
      <c r="AY1155" s="60"/>
      <c r="AZ1155" s="283"/>
      <c r="BA1155" s="283"/>
      <c r="BB1155" s="283"/>
      <c r="BC1155" s="34"/>
      <c r="BD1155" s="27"/>
      <c r="BF1155" s="35"/>
      <c r="BG1155" s="35"/>
      <c r="BH1155" s="35"/>
    </row>
    <row r="1156" spans="1:60" ht="15" x14ac:dyDescent="0.25">
      <c r="A1156" s="570">
        <f t="shared" si="13"/>
        <v>1150</v>
      </c>
      <c r="B1156" s="571" t="s">
        <v>3451</v>
      </c>
      <c r="C1156" s="574" t="s">
        <v>12458</v>
      </c>
      <c r="D1156" s="843">
        <v>1595.79</v>
      </c>
      <c r="E1156" s="844"/>
      <c r="F1156" s="844"/>
      <c r="G1156" s="25"/>
      <c r="H1156" s="25"/>
      <c r="I1156" s="25"/>
      <c r="J1156" s="25"/>
      <c r="K1156" s="25"/>
      <c r="L1156" s="25"/>
      <c r="N1156" s="25"/>
      <c r="O1156" s="25"/>
      <c r="P1156" s="35" t="s">
        <v>2496</v>
      </c>
      <c r="AS1156" s="570"/>
      <c r="AT1156" s="391"/>
      <c r="AU1156" s="222"/>
      <c r="AV1156" s="564"/>
      <c r="AW1156" s="60"/>
      <c r="AX1156" s="60"/>
      <c r="AY1156" s="60"/>
      <c r="AZ1156" s="283"/>
      <c r="BA1156" s="283"/>
      <c r="BB1156" s="283"/>
      <c r="BC1156" s="34"/>
      <c r="BD1156" s="27"/>
      <c r="BF1156" s="35"/>
      <c r="BG1156" s="35"/>
      <c r="BH1156" s="35"/>
    </row>
    <row r="1157" spans="1:60" ht="15" x14ac:dyDescent="0.25">
      <c r="A1157" s="570">
        <f t="shared" si="13"/>
        <v>1151</v>
      </c>
      <c r="B1157" s="571" t="s">
        <v>3452</v>
      </c>
      <c r="C1157" s="574" t="s">
        <v>12458</v>
      </c>
      <c r="D1157" s="843">
        <v>6647.34</v>
      </c>
      <c r="E1157" s="844"/>
      <c r="F1157" s="844"/>
      <c r="G1157" s="25"/>
      <c r="H1157" s="25"/>
      <c r="I1157" s="25"/>
      <c r="J1157" s="25"/>
      <c r="K1157" s="25"/>
      <c r="L1157" s="25"/>
      <c r="N1157" s="25"/>
      <c r="O1157" s="25"/>
      <c r="P1157" s="35" t="s">
        <v>2496</v>
      </c>
      <c r="AS1157" s="570"/>
      <c r="AT1157" s="391"/>
      <c r="AU1157" s="222"/>
      <c r="AV1157" s="564"/>
      <c r="AW1157" s="60"/>
      <c r="AX1157" s="60"/>
      <c r="AY1157" s="60"/>
      <c r="AZ1157" s="283"/>
      <c r="BA1157" s="283"/>
      <c r="BB1157" s="283"/>
      <c r="BC1157" s="34"/>
      <c r="BD1157" s="27"/>
      <c r="BF1157" s="35"/>
      <c r="BG1157" s="35"/>
      <c r="BH1157" s="35"/>
    </row>
    <row r="1158" spans="1:60" ht="15" x14ac:dyDescent="0.25">
      <c r="A1158" s="570">
        <f t="shared" si="13"/>
        <v>1152</v>
      </c>
      <c r="B1158" s="571" t="s">
        <v>3453</v>
      </c>
      <c r="C1158" s="574" t="s">
        <v>12458</v>
      </c>
      <c r="D1158" s="843">
        <v>2571.59</v>
      </c>
      <c r="E1158" s="844"/>
      <c r="F1158" s="844"/>
      <c r="G1158" s="25"/>
      <c r="H1158" s="25"/>
      <c r="I1158" s="25"/>
      <c r="J1158" s="25"/>
      <c r="K1158" s="25"/>
      <c r="L1158" s="25"/>
      <c r="N1158" s="25"/>
      <c r="O1158" s="25"/>
      <c r="P1158" s="35" t="s">
        <v>2496</v>
      </c>
      <c r="AS1158" s="570"/>
      <c r="AT1158" s="391"/>
      <c r="AU1158" s="222"/>
      <c r="AV1158" s="564"/>
      <c r="AW1158" s="60"/>
      <c r="AX1158" s="60"/>
      <c r="AY1158" s="60"/>
      <c r="AZ1158" s="283"/>
      <c r="BA1158" s="283"/>
      <c r="BB1158" s="283"/>
      <c r="BC1158" s="34"/>
      <c r="BD1158" s="27"/>
      <c r="BF1158" s="35"/>
      <c r="BG1158" s="35"/>
      <c r="BH1158" s="35"/>
    </row>
    <row r="1159" spans="1:60" ht="15" x14ac:dyDescent="0.25">
      <c r="A1159" s="570">
        <f t="shared" si="13"/>
        <v>1153</v>
      </c>
      <c r="B1159" s="571" t="s">
        <v>3454</v>
      </c>
      <c r="C1159" s="574" t="s">
        <v>12458</v>
      </c>
      <c r="D1159" s="843">
        <v>974.61</v>
      </c>
      <c r="E1159" s="844"/>
      <c r="F1159" s="844"/>
      <c r="G1159" s="25"/>
      <c r="H1159" s="25"/>
      <c r="I1159" s="25"/>
      <c r="J1159" s="25"/>
      <c r="K1159" s="25"/>
      <c r="L1159" s="25"/>
      <c r="N1159" s="25"/>
      <c r="O1159" s="25"/>
      <c r="P1159" s="35" t="s">
        <v>2496</v>
      </c>
      <c r="AS1159" s="570"/>
      <c r="AT1159" s="391"/>
      <c r="AU1159" s="222"/>
      <c r="AV1159" s="564"/>
      <c r="AW1159" s="60"/>
      <c r="AX1159" s="60"/>
      <c r="AY1159" s="60"/>
      <c r="AZ1159" s="283"/>
      <c r="BA1159" s="283"/>
      <c r="BB1159" s="283"/>
      <c r="BC1159" s="34"/>
      <c r="BD1159" s="27"/>
      <c r="BF1159" s="35"/>
      <c r="BG1159" s="35"/>
      <c r="BH1159" s="35"/>
    </row>
    <row r="1160" spans="1:60" ht="15" x14ac:dyDescent="0.25">
      <c r="A1160" s="570">
        <f t="shared" si="13"/>
        <v>1154</v>
      </c>
      <c r="B1160" s="571" t="s">
        <v>3455</v>
      </c>
      <c r="C1160" s="574" t="s">
        <v>12458</v>
      </c>
      <c r="D1160" s="843">
        <v>57084.3</v>
      </c>
      <c r="E1160" s="844"/>
      <c r="F1160" s="844"/>
      <c r="G1160" s="25"/>
      <c r="H1160" s="25"/>
      <c r="I1160" s="25"/>
      <c r="J1160" s="25"/>
      <c r="K1160" s="25"/>
      <c r="L1160" s="25"/>
      <c r="N1160" s="25"/>
      <c r="O1160" s="25"/>
      <c r="P1160" s="35" t="s">
        <v>2496</v>
      </c>
      <c r="AS1160" s="570"/>
      <c r="AT1160" s="391"/>
      <c r="AU1160" s="222"/>
      <c r="AV1160" s="564"/>
      <c r="AW1160" s="60"/>
      <c r="AX1160" s="60"/>
      <c r="AY1160" s="60"/>
      <c r="AZ1160" s="283"/>
      <c r="BA1160" s="283"/>
      <c r="BB1160" s="283"/>
      <c r="BC1160" s="34"/>
      <c r="BD1160" s="27"/>
      <c r="BF1160" s="35"/>
      <c r="BG1160" s="35"/>
      <c r="BH1160" s="35"/>
    </row>
    <row r="1161" spans="1:60" ht="15" x14ac:dyDescent="0.25">
      <c r="A1161" s="570">
        <f t="shared" si="13"/>
        <v>1155</v>
      </c>
      <c r="B1161" s="571" t="s">
        <v>3456</v>
      </c>
      <c r="C1161" s="574" t="s">
        <v>12458</v>
      </c>
      <c r="D1161" s="843">
        <v>1689.8</v>
      </c>
      <c r="E1161" s="844"/>
      <c r="F1161" s="844"/>
      <c r="G1161" s="25"/>
      <c r="H1161" s="25"/>
      <c r="I1161" s="25"/>
      <c r="J1161" s="25"/>
      <c r="K1161" s="25"/>
      <c r="L1161" s="25"/>
      <c r="N1161" s="25"/>
      <c r="O1161" s="25"/>
      <c r="P1161" s="35" t="s">
        <v>2496</v>
      </c>
      <c r="AS1161" s="570"/>
      <c r="AT1161" s="391"/>
      <c r="AU1161" s="222"/>
      <c r="AV1161" s="564"/>
      <c r="AW1161" s="60"/>
      <c r="AX1161" s="60"/>
      <c r="AY1161" s="60"/>
      <c r="AZ1161" s="283"/>
      <c r="BA1161" s="283"/>
      <c r="BB1161" s="283"/>
      <c r="BC1161" s="34"/>
      <c r="BD1161" s="27"/>
      <c r="BF1161" s="35"/>
      <c r="BG1161" s="35"/>
      <c r="BH1161" s="35"/>
    </row>
    <row r="1162" spans="1:60" ht="15" x14ac:dyDescent="0.25">
      <c r="A1162" s="570">
        <f t="shared" si="13"/>
        <v>1156</v>
      </c>
      <c r="B1162" s="571" t="s">
        <v>3457</v>
      </c>
      <c r="C1162" s="574" t="s">
        <v>12458</v>
      </c>
      <c r="D1162" s="843">
        <v>443.87</v>
      </c>
      <c r="E1162" s="844"/>
      <c r="F1162" s="844"/>
      <c r="G1162" s="25"/>
      <c r="H1162" s="25"/>
      <c r="I1162" s="25"/>
      <c r="J1162" s="25"/>
      <c r="K1162" s="25"/>
      <c r="L1162" s="25"/>
      <c r="N1162" s="25"/>
      <c r="O1162" s="25"/>
      <c r="P1162" s="35" t="s">
        <v>2496</v>
      </c>
      <c r="AS1162" s="570"/>
      <c r="AT1162" s="391"/>
      <c r="AU1162" s="222"/>
      <c r="AV1162" s="564"/>
      <c r="AW1162" s="60"/>
      <c r="AX1162" s="60"/>
      <c r="AY1162" s="60"/>
      <c r="AZ1162" s="283"/>
      <c r="BA1162" s="283"/>
      <c r="BB1162" s="283"/>
      <c r="BC1162" s="34"/>
      <c r="BD1162" s="27"/>
      <c r="BF1162" s="35"/>
      <c r="BG1162" s="35"/>
      <c r="BH1162" s="35"/>
    </row>
    <row r="1163" spans="1:60" ht="15" x14ac:dyDescent="0.25">
      <c r="A1163" s="570">
        <f t="shared" si="13"/>
        <v>1157</v>
      </c>
      <c r="B1163" s="571" t="s">
        <v>3458</v>
      </c>
      <c r="C1163" s="574" t="s">
        <v>12458</v>
      </c>
      <c r="D1163" s="843">
        <v>14902.37</v>
      </c>
      <c r="E1163" s="844"/>
      <c r="F1163" s="844"/>
      <c r="G1163" s="25"/>
      <c r="H1163" s="25"/>
      <c r="I1163" s="25"/>
      <c r="J1163" s="25"/>
      <c r="K1163" s="25"/>
      <c r="L1163" s="25"/>
      <c r="N1163" s="25"/>
      <c r="O1163" s="25"/>
      <c r="P1163" s="35" t="s">
        <v>2496</v>
      </c>
      <c r="AS1163" s="570"/>
      <c r="AT1163" s="391"/>
      <c r="AU1163" s="222"/>
      <c r="AV1163" s="564"/>
      <c r="AW1163" s="60"/>
      <c r="AX1163" s="60"/>
      <c r="AY1163" s="60"/>
      <c r="AZ1163" s="283"/>
      <c r="BA1163" s="283"/>
      <c r="BB1163" s="283"/>
      <c r="BC1163" s="34"/>
      <c r="BD1163" s="27"/>
      <c r="BF1163" s="35"/>
      <c r="BG1163" s="35"/>
      <c r="BH1163" s="35"/>
    </row>
    <row r="1164" spans="1:60" ht="15" x14ac:dyDescent="0.25">
      <c r="A1164" s="570">
        <f t="shared" si="13"/>
        <v>1158</v>
      </c>
      <c r="B1164" s="571" t="s">
        <v>3459</v>
      </c>
      <c r="C1164" s="574" t="s">
        <v>12458</v>
      </c>
      <c r="D1164" s="843">
        <v>13149.5</v>
      </c>
      <c r="E1164" s="844"/>
      <c r="F1164" s="844"/>
      <c r="G1164" s="25"/>
      <c r="H1164" s="25"/>
      <c r="I1164" s="25"/>
      <c r="J1164" s="25"/>
      <c r="K1164" s="25"/>
      <c r="L1164" s="25"/>
      <c r="N1164" s="25"/>
      <c r="O1164" s="25"/>
      <c r="P1164" s="35" t="s">
        <v>2496</v>
      </c>
      <c r="AS1164" s="570"/>
      <c r="AT1164" s="391"/>
      <c r="AU1164" s="222"/>
      <c r="AV1164" s="564"/>
      <c r="AW1164" s="60"/>
      <c r="AX1164" s="60"/>
      <c r="AY1164" s="60"/>
      <c r="AZ1164" s="283"/>
      <c r="BA1164" s="283"/>
      <c r="BB1164" s="283"/>
      <c r="BC1164" s="34"/>
      <c r="BD1164" s="27"/>
      <c r="BF1164" s="35"/>
      <c r="BG1164" s="35"/>
      <c r="BH1164" s="35"/>
    </row>
    <row r="1165" spans="1:60" ht="15" x14ac:dyDescent="0.25">
      <c r="A1165" s="570">
        <f t="shared" si="13"/>
        <v>1159</v>
      </c>
      <c r="B1165" s="571" t="s">
        <v>3460</v>
      </c>
      <c r="C1165" s="574" t="s">
        <v>12458</v>
      </c>
      <c r="D1165" s="843">
        <v>10567.2</v>
      </c>
      <c r="E1165" s="844"/>
      <c r="F1165" s="844"/>
      <c r="G1165" s="25"/>
      <c r="H1165" s="25"/>
      <c r="I1165" s="25"/>
      <c r="J1165" s="25"/>
      <c r="K1165" s="25"/>
      <c r="L1165" s="25"/>
      <c r="N1165" s="25"/>
      <c r="O1165" s="25"/>
      <c r="P1165" s="35" t="s">
        <v>2496</v>
      </c>
      <c r="AS1165" s="570"/>
      <c r="AT1165" s="391"/>
      <c r="AU1165" s="222"/>
      <c r="AV1165" s="564"/>
      <c r="AW1165" s="60"/>
      <c r="AX1165" s="60"/>
      <c r="AY1165" s="60"/>
      <c r="AZ1165" s="283"/>
      <c r="BA1165" s="283"/>
      <c r="BB1165" s="283"/>
      <c r="BC1165" s="34"/>
      <c r="BD1165" s="27"/>
      <c r="BF1165" s="35"/>
      <c r="BG1165" s="35"/>
      <c r="BH1165" s="35"/>
    </row>
    <row r="1166" spans="1:60" ht="15" x14ac:dyDescent="0.25">
      <c r="A1166" s="570">
        <f t="shared" si="13"/>
        <v>1160</v>
      </c>
      <c r="B1166" s="571" t="s">
        <v>3461</v>
      </c>
      <c r="C1166" s="574" t="s">
        <v>12458</v>
      </c>
      <c r="D1166" s="843">
        <v>6283.2</v>
      </c>
      <c r="E1166" s="844"/>
      <c r="F1166" s="844"/>
      <c r="G1166" s="25"/>
      <c r="H1166" s="25"/>
      <c r="I1166" s="25"/>
      <c r="J1166" s="25"/>
      <c r="K1166" s="25"/>
      <c r="L1166" s="25"/>
      <c r="N1166" s="25"/>
      <c r="O1166" s="25"/>
      <c r="P1166" s="35" t="s">
        <v>2496</v>
      </c>
      <c r="AS1166" s="570"/>
      <c r="AT1166" s="391"/>
      <c r="AU1166" s="222"/>
      <c r="AV1166" s="564"/>
      <c r="AW1166" s="60"/>
      <c r="AX1166" s="60"/>
      <c r="AY1166" s="60"/>
      <c r="AZ1166" s="283"/>
      <c r="BA1166" s="283"/>
      <c r="BB1166" s="283"/>
      <c r="BC1166" s="34"/>
      <c r="BD1166" s="27"/>
      <c r="BF1166" s="35"/>
      <c r="BG1166" s="35"/>
      <c r="BH1166" s="35"/>
    </row>
    <row r="1167" spans="1:60" ht="15" x14ac:dyDescent="0.25">
      <c r="A1167" s="570">
        <f t="shared" si="13"/>
        <v>1161</v>
      </c>
      <c r="B1167" s="571" t="s">
        <v>3462</v>
      </c>
      <c r="C1167" s="574" t="s">
        <v>12458</v>
      </c>
      <c r="D1167" s="843">
        <v>10197.11</v>
      </c>
      <c r="E1167" s="844"/>
      <c r="F1167" s="844"/>
      <c r="G1167" s="25"/>
      <c r="H1167" s="25"/>
      <c r="I1167" s="25"/>
      <c r="J1167" s="25"/>
      <c r="K1167" s="25"/>
      <c r="L1167" s="25"/>
      <c r="N1167" s="25"/>
      <c r="O1167" s="25"/>
      <c r="P1167" s="35" t="s">
        <v>2496</v>
      </c>
      <c r="AS1167" s="570"/>
      <c r="AT1167" s="391"/>
      <c r="AU1167" s="222"/>
      <c r="AV1167" s="564"/>
      <c r="AW1167" s="60"/>
      <c r="AX1167" s="60"/>
      <c r="AY1167" s="60"/>
      <c r="AZ1167" s="283"/>
      <c r="BA1167" s="283"/>
      <c r="BB1167" s="283"/>
      <c r="BC1167" s="34"/>
      <c r="BD1167" s="27"/>
      <c r="BF1167" s="35"/>
      <c r="BG1167" s="35"/>
      <c r="BH1167" s="35"/>
    </row>
    <row r="1168" spans="1:60" ht="15" x14ac:dyDescent="0.25">
      <c r="A1168" s="570">
        <f t="shared" si="13"/>
        <v>1162</v>
      </c>
      <c r="B1168" s="571" t="s">
        <v>3463</v>
      </c>
      <c r="C1168" s="574" t="s">
        <v>12458</v>
      </c>
      <c r="D1168" s="843">
        <v>2470.44</v>
      </c>
      <c r="E1168" s="844"/>
      <c r="F1168" s="844"/>
      <c r="G1168" s="25"/>
      <c r="H1168" s="25"/>
      <c r="I1168" s="25"/>
      <c r="J1168" s="25"/>
      <c r="K1168" s="25"/>
      <c r="L1168" s="25"/>
      <c r="N1168" s="25"/>
      <c r="O1168" s="25"/>
      <c r="P1168" s="35" t="s">
        <v>2496</v>
      </c>
      <c r="AS1168" s="570"/>
      <c r="AT1168" s="391"/>
      <c r="AU1168" s="222"/>
      <c r="AV1168" s="564"/>
      <c r="AW1168" s="60"/>
      <c r="AX1168" s="60"/>
      <c r="AY1168" s="60"/>
      <c r="AZ1168" s="283"/>
      <c r="BA1168" s="283"/>
      <c r="BB1168" s="283"/>
      <c r="BC1168" s="34"/>
      <c r="BD1168" s="27"/>
      <c r="BF1168" s="35"/>
      <c r="BG1168" s="35"/>
      <c r="BH1168" s="35"/>
    </row>
    <row r="1169" spans="1:60" ht="15" x14ac:dyDescent="0.25">
      <c r="A1169" s="570">
        <f t="shared" si="13"/>
        <v>1163</v>
      </c>
      <c r="B1169" s="571" t="s">
        <v>3464</v>
      </c>
      <c r="C1169" s="574" t="s">
        <v>12458</v>
      </c>
      <c r="D1169" s="843">
        <v>8841.7000000000007</v>
      </c>
      <c r="E1169" s="844"/>
      <c r="F1169" s="844"/>
      <c r="G1169" s="25"/>
      <c r="H1169" s="25"/>
      <c r="I1169" s="25"/>
      <c r="J1169" s="25"/>
      <c r="K1169" s="25"/>
      <c r="L1169" s="25"/>
      <c r="N1169" s="25"/>
      <c r="O1169" s="25"/>
      <c r="P1169" s="35" t="s">
        <v>2496</v>
      </c>
      <c r="AS1169" s="570"/>
      <c r="AT1169" s="391"/>
      <c r="AU1169" s="222"/>
      <c r="AV1169" s="564"/>
      <c r="AW1169" s="60"/>
      <c r="AX1169" s="60"/>
      <c r="AY1169" s="60"/>
      <c r="AZ1169" s="283"/>
      <c r="BA1169" s="283"/>
      <c r="BB1169" s="283"/>
      <c r="BC1169" s="34"/>
      <c r="BD1169" s="27"/>
      <c r="BF1169" s="35"/>
      <c r="BG1169" s="35"/>
      <c r="BH1169" s="35"/>
    </row>
    <row r="1170" spans="1:60" ht="15" x14ac:dyDescent="0.25">
      <c r="A1170" s="570">
        <f t="shared" si="13"/>
        <v>1164</v>
      </c>
      <c r="B1170" s="571" t="s">
        <v>3465</v>
      </c>
      <c r="C1170" s="574" t="s">
        <v>12458</v>
      </c>
      <c r="D1170" s="843">
        <v>3183.25</v>
      </c>
      <c r="E1170" s="844"/>
      <c r="F1170" s="844"/>
      <c r="G1170" s="25"/>
      <c r="H1170" s="25"/>
      <c r="I1170" s="25"/>
      <c r="J1170" s="25"/>
      <c r="K1170" s="25"/>
      <c r="L1170" s="25"/>
      <c r="N1170" s="25"/>
      <c r="O1170" s="25"/>
      <c r="P1170" s="35" t="s">
        <v>2496</v>
      </c>
      <c r="AS1170" s="570"/>
      <c r="AT1170" s="391"/>
      <c r="AU1170" s="222"/>
      <c r="AV1170" s="564"/>
      <c r="AW1170" s="60"/>
      <c r="AX1170" s="60"/>
      <c r="AY1170" s="60"/>
      <c r="AZ1170" s="283"/>
      <c r="BA1170" s="283"/>
      <c r="BB1170" s="283"/>
      <c r="BC1170" s="34"/>
      <c r="BD1170" s="27"/>
      <c r="BF1170" s="35"/>
      <c r="BG1170" s="35"/>
      <c r="BH1170" s="35"/>
    </row>
    <row r="1171" spans="1:60" ht="15" x14ac:dyDescent="0.25">
      <c r="A1171" s="570">
        <f t="shared" si="13"/>
        <v>1165</v>
      </c>
      <c r="B1171" s="571" t="s">
        <v>3466</v>
      </c>
      <c r="C1171" s="574" t="s">
        <v>12458</v>
      </c>
      <c r="D1171" s="843">
        <v>6069</v>
      </c>
      <c r="E1171" s="844"/>
      <c r="F1171" s="844"/>
      <c r="G1171" s="25"/>
      <c r="H1171" s="25"/>
      <c r="I1171" s="25"/>
      <c r="J1171" s="25"/>
      <c r="K1171" s="25"/>
      <c r="L1171" s="25"/>
      <c r="N1171" s="25"/>
      <c r="O1171" s="25"/>
      <c r="P1171" s="35" t="s">
        <v>2496</v>
      </c>
      <c r="AS1171" s="570"/>
      <c r="AT1171" s="391"/>
      <c r="AU1171" s="222"/>
      <c r="AV1171" s="564"/>
      <c r="AW1171" s="60"/>
      <c r="AX1171" s="60"/>
      <c r="AY1171" s="60"/>
      <c r="AZ1171" s="283"/>
      <c r="BA1171" s="283"/>
      <c r="BB1171" s="283"/>
      <c r="BC1171" s="34"/>
      <c r="BD1171" s="27"/>
      <c r="BF1171" s="35"/>
      <c r="BG1171" s="35"/>
      <c r="BH1171" s="35"/>
    </row>
    <row r="1172" spans="1:60" ht="15" x14ac:dyDescent="0.25">
      <c r="A1172" s="570">
        <f t="shared" si="13"/>
        <v>1166</v>
      </c>
      <c r="B1172" s="571" t="s">
        <v>3466</v>
      </c>
      <c r="C1172" s="574" t="s">
        <v>12458</v>
      </c>
      <c r="D1172" s="843">
        <v>3744.93</v>
      </c>
      <c r="E1172" s="844"/>
      <c r="F1172" s="844"/>
      <c r="G1172" s="25"/>
      <c r="H1172" s="25"/>
      <c r="I1172" s="25"/>
      <c r="J1172" s="25"/>
      <c r="K1172" s="25"/>
      <c r="L1172" s="25"/>
      <c r="N1172" s="25"/>
      <c r="O1172" s="25"/>
      <c r="P1172" s="35" t="s">
        <v>2496</v>
      </c>
      <c r="AS1172" s="570"/>
      <c r="AT1172" s="391"/>
      <c r="AU1172" s="222"/>
      <c r="AV1172" s="564"/>
      <c r="AW1172" s="60"/>
      <c r="AX1172" s="60"/>
      <c r="AY1172" s="60"/>
      <c r="AZ1172" s="283"/>
      <c r="BA1172" s="283"/>
      <c r="BB1172" s="283"/>
      <c r="BC1172" s="34"/>
      <c r="BD1172" s="27"/>
      <c r="BF1172" s="35"/>
      <c r="BG1172" s="35"/>
      <c r="BH1172" s="35"/>
    </row>
    <row r="1173" spans="1:60" ht="15" x14ac:dyDescent="0.25">
      <c r="A1173" s="570">
        <f t="shared" si="13"/>
        <v>1167</v>
      </c>
      <c r="B1173" s="571" t="s">
        <v>3467</v>
      </c>
      <c r="C1173" s="574" t="s">
        <v>12458</v>
      </c>
      <c r="D1173" s="843">
        <v>1217.3699999999999</v>
      </c>
      <c r="E1173" s="844"/>
      <c r="F1173" s="844"/>
      <c r="G1173" s="25"/>
      <c r="H1173" s="25"/>
      <c r="I1173" s="25"/>
      <c r="J1173" s="25"/>
      <c r="K1173" s="25"/>
      <c r="L1173" s="25"/>
      <c r="N1173" s="25"/>
      <c r="O1173" s="25"/>
      <c r="P1173" s="35" t="s">
        <v>2496</v>
      </c>
      <c r="AS1173" s="570"/>
      <c r="AT1173" s="391"/>
      <c r="AU1173" s="222"/>
      <c r="AV1173" s="564"/>
      <c r="AW1173" s="60"/>
      <c r="AX1173" s="60"/>
      <c r="AY1173" s="60"/>
      <c r="AZ1173" s="283"/>
      <c r="BA1173" s="283"/>
      <c r="BB1173" s="283"/>
      <c r="BC1173" s="34"/>
      <c r="BD1173" s="27"/>
      <c r="BF1173" s="35"/>
      <c r="BG1173" s="35"/>
      <c r="BH1173" s="35"/>
    </row>
    <row r="1174" spans="1:60" ht="15" x14ac:dyDescent="0.25">
      <c r="A1174" s="570">
        <f t="shared" si="13"/>
        <v>1168</v>
      </c>
      <c r="B1174" s="571" t="s">
        <v>3468</v>
      </c>
      <c r="C1174" s="574" t="s">
        <v>12458</v>
      </c>
      <c r="D1174" s="843">
        <v>1988.0139999999999</v>
      </c>
      <c r="E1174" s="844"/>
      <c r="F1174" s="844"/>
      <c r="G1174" s="25"/>
      <c r="H1174" s="25"/>
      <c r="I1174" s="25"/>
      <c r="J1174" s="25"/>
      <c r="K1174" s="25"/>
      <c r="L1174" s="25"/>
      <c r="N1174" s="25"/>
      <c r="O1174" s="25"/>
      <c r="P1174" s="35" t="s">
        <v>2496</v>
      </c>
      <c r="AS1174" s="570"/>
      <c r="AT1174" s="391"/>
      <c r="AU1174" s="222"/>
      <c r="AV1174" s="564"/>
      <c r="AW1174" s="60"/>
      <c r="AX1174" s="60"/>
      <c r="AY1174" s="60"/>
      <c r="AZ1174" s="283"/>
      <c r="BA1174" s="283"/>
      <c r="BB1174" s="283"/>
      <c r="BC1174" s="34"/>
      <c r="BD1174" s="27"/>
      <c r="BF1174" s="35"/>
      <c r="BG1174" s="35"/>
      <c r="BH1174" s="35"/>
    </row>
    <row r="1175" spans="1:60" ht="15" x14ac:dyDescent="0.25">
      <c r="A1175" s="570">
        <f t="shared" si="13"/>
        <v>1169</v>
      </c>
      <c r="B1175" s="571" t="s">
        <v>3469</v>
      </c>
      <c r="C1175" s="574" t="s">
        <v>12458</v>
      </c>
      <c r="D1175" s="843">
        <v>990.08</v>
      </c>
      <c r="E1175" s="844"/>
      <c r="F1175" s="844"/>
      <c r="G1175" s="25"/>
      <c r="H1175" s="25"/>
      <c r="I1175" s="25"/>
      <c r="J1175" s="25"/>
      <c r="K1175" s="25"/>
      <c r="L1175" s="25"/>
      <c r="N1175" s="25"/>
      <c r="O1175" s="25"/>
      <c r="P1175" s="35" t="s">
        <v>2496</v>
      </c>
      <c r="AS1175" s="570"/>
      <c r="AT1175" s="391"/>
      <c r="AU1175" s="222"/>
      <c r="AV1175" s="564"/>
      <c r="AW1175" s="60"/>
      <c r="AX1175" s="60"/>
      <c r="AY1175" s="60"/>
      <c r="AZ1175" s="283"/>
      <c r="BA1175" s="283"/>
      <c r="BB1175" s="283"/>
      <c r="BC1175" s="34"/>
      <c r="BD1175" s="27"/>
      <c r="BF1175" s="35"/>
      <c r="BG1175" s="35"/>
      <c r="BH1175" s="35"/>
    </row>
    <row r="1176" spans="1:60" ht="15" x14ac:dyDescent="0.25">
      <c r="A1176" s="570">
        <f t="shared" si="13"/>
        <v>1170</v>
      </c>
      <c r="B1176" s="571" t="s">
        <v>3470</v>
      </c>
      <c r="C1176" s="574" t="s">
        <v>12458</v>
      </c>
      <c r="D1176" s="843">
        <v>430.78</v>
      </c>
      <c r="E1176" s="844"/>
      <c r="F1176" s="844"/>
      <c r="G1176" s="25"/>
      <c r="H1176" s="25"/>
      <c r="I1176" s="25"/>
      <c r="J1176" s="25"/>
      <c r="K1176" s="25"/>
      <c r="L1176" s="25"/>
      <c r="N1176" s="25"/>
      <c r="O1176" s="25"/>
      <c r="P1176" s="35" t="s">
        <v>2496</v>
      </c>
      <c r="AS1176" s="570"/>
      <c r="AT1176" s="391"/>
      <c r="AU1176" s="222"/>
      <c r="AV1176" s="564"/>
      <c r="AW1176" s="60"/>
      <c r="AX1176" s="60"/>
      <c r="AY1176" s="60"/>
      <c r="AZ1176" s="283"/>
      <c r="BA1176" s="283"/>
      <c r="BB1176" s="283"/>
      <c r="BC1176" s="34"/>
      <c r="BD1176" s="27"/>
      <c r="BF1176" s="35"/>
      <c r="BG1176" s="35"/>
      <c r="BH1176" s="35"/>
    </row>
    <row r="1177" spans="1:60" ht="15" x14ac:dyDescent="0.25">
      <c r="A1177" s="570">
        <f t="shared" si="13"/>
        <v>1171</v>
      </c>
      <c r="B1177" s="571" t="s">
        <v>3471</v>
      </c>
      <c r="C1177" s="574" t="s">
        <v>12458</v>
      </c>
      <c r="D1177" s="843">
        <v>1701.7</v>
      </c>
      <c r="E1177" s="844"/>
      <c r="F1177" s="844"/>
      <c r="G1177" s="25"/>
      <c r="H1177" s="25"/>
      <c r="I1177" s="25"/>
      <c r="J1177" s="25"/>
      <c r="K1177" s="25"/>
      <c r="L1177" s="25"/>
      <c r="N1177" s="25"/>
      <c r="O1177" s="25"/>
      <c r="P1177" s="35" t="s">
        <v>2496</v>
      </c>
      <c r="AS1177" s="570"/>
      <c r="AT1177" s="391"/>
      <c r="AU1177" s="222"/>
      <c r="AV1177" s="564"/>
      <c r="AW1177" s="60"/>
      <c r="AX1177" s="60"/>
      <c r="AY1177" s="60"/>
      <c r="AZ1177" s="283"/>
      <c r="BA1177" s="283"/>
      <c r="BB1177" s="283"/>
      <c r="BC1177" s="34"/>
      <c r="BD1177" s="27"/>
      <c r="BF1177" s="35"/>
      <c r="BG1177" s="35"/>
      <c r="BH1177" s="35"/>
    </row>
    <row r="1178" spans="1:60" ht="15" x14ac:dyDescent="0.25">
      <c r="A1178" s="570">
        <f t="shared" si="13"/>
        <v>1172</v>
      </c>
      <c r="B1178" s="571" t="s">
        <v>3472</v>
      </c>
      <c r="C1178" s="574" t="s">
        <v>12458</v>
      </c>
      <c r="D1178" s="843">
        <v>1574.37</v>
      </c>
      <c r="E1178" s="844"/>
      <c r="F1178" s="844"/>
      <c r="G1178" s="25"/>
      <c r="H1178" s="25"/>
      <c r="I1178" s="25"/>
      <c r="J1178" s="25"/>
      <c r="K1178" s="25"/>
      <c r="L1178" s="25"/>
      <c r="N1178" s="25"/>
      <c r="O1178" s="25"/>
      <c r="P1178" s="35" t="s">
        <v>2496</v>
      </c>
      <c r="AS1178" s="570"/>
      <c r="AT1178" s="391"/>
      <c r="AU1178" s="222"/>
      <c r="AV1178" s="564"/>
      <c r="AW1178" s="60"/>
      <c r="AX1178" s="60"/>
      <c r="AY1178" s="60"/>
      <c r="AZ1178" s="283"/>
      <c r="BA1178" s="283"/>
      <c r="BB1178" s="283"/>
      <c r="BC1178" s="34"/>
      <c r="BD1178" s="27"/>
      <c r="BF1178" s="35"/>
      <c r="BG1178" s="35"/>
      <c r="BH1178" s="35"/>
    </row>
    <row r="1179" spans="1:60" ht="15" x14ac:dyDescent="0.25">
      <c r="A1179" s="570">
        <f t="shared" si="13"/>
        <v>1173</v>
      </c>
      <c r="B1179" s="571" t="s">
        <v>3473</v>
      </c>
      <c r="C1179" s="574" t="s">
        <v>12458</v>
      </c>
      <c r="D1179" s="843">
        <v>117604.13</v>
      </c>
      <c r="E1179" s="844"/>
      <c r="F1179" s="844"/>
      <c r="G1179" s="25"/>
      <c r="H1179" s="25"/>
      <c r="I1179" s="25"/>
      <c r="J1179" s="25"/>
      <c r="K1179" s="25"/>
      <c r="L1179" s="25"/>
      <c r="N1179" s="25"/>
      <c r="O1179" s="25"/>
      <c r="P1179" s="35" t="s">
        <v>2496</v>
      </c>
      <c r="AS1179" s="570"/>
      <c r="AT1179" s="391"/>
      <c r="AU1179" s="222"/>
      <c r="AV1179" s="564"/>
      <c r="AW1179" s="60"/>
      <c r="AX1179" s="60"/>
      <c r="AY1179" s="60"/>
      <c r="AZ1179" s="283"/>
      <c r="BA1179" s="283"/>
      <c r="BB1179" s="283"/>
      <c r="BC1179" s="34"/>
      <c r="BD1179" s="27"/>
      <c r="BF1179" s="35"/>
      <c r="BG1179" s="35"/>
      <c r="BH1179" s="35"/>
    </row>
    <row r="1180" spans="1:60" ht="15" x14ac:dyDescent="0.25">
      <c r="A1180" s="570">
        <f t="shared" si="13"/>
        <v>1174</v>
      </c>
      <c r="B1180" s="571" t="s">
        <v>3474</v>
      </c>
      <c r="C1180" s="574" t="s">
        <v>12458</v>
      </c>
      <c r="D1180" s="843">
        <v>22038.799999999999</v>
      </c>
      <c r="E1180" s="844"/>
      <c r="F1180" s="844"/>
      <c r="G1180" s="25"/>
      <c r="H1180" s="25"/>
      <c r="I1180" s="25"/>
      <c r="J1180" s="25"/>
      <c r="K1180" s="25"/>
      <c r="L1180" s="25"/>
      <c r="N1180" s="25"/>
      <c r="O1180" s="25"/>
      <c r="P1180" s="35" t="s">
        <v>2496</v>
      </c>
      <c r="AS1180" s="570"/>
      <c r="AT1180" s="391"/>
      <c r="AU1180" s="222"/>
      <c r="AV1180" s="564"/>
      <c r="AW1180" s="60"/>
      <c r="AX1180" s="60"/>
      <c r="AY1180" s="60"/>
      <c r="AZ1180" s="283"/>
      <c r="BA1180" s="283"/>
      <c r="BB1180" s="283"/>
      <c r="BC1180" s="34"/>
      <c r="BD1180" s="27"/>
      <c r="BF1180" s="35"/>
      <c r="BG1180" s="35"/>
      <c r="BH1180" s="35"/>
    </row>
    <row r="1181" spans="1:60" ht="15" x14ac:dyDescent="0.25">
      <c r="A1181" s="570">
        <f t="shared" si="13"/>
        <v>1175</v>
      </c>
      <c r="B1181" s="571" t="s">
        <v>3475</v>
      </c>
      <c r="C1181" s="574" t="s">
        <v>12458</v>
      </c>
      <c r="D1181" s="843">
        <v>8053.92</v>
      </c>
      <c r="E1181" s="844"/>
      <c r="F1181" s="844"/>
      <c r="G1181" s="25"/>
      <c r="H1181" s="25"/>
      <c r="I1181" s="25"/>
      <c r="J1181" s="25"/>
      <c r="K1181" s="25"/>
      <c r="L1181" s="25"/>
      <c r="N1181" s="25"/>
      <c r="O1181" s="25"/>
      <c r="P1181" s="35" t="s">
        <v>2496</v>
      </c>
      <c r="AS1181" s="570"/>
      <c r="AT1181" s="391"/>
      <c r="AU1181" s="222"/>
      <c r="AV1181" s="564"/>
      <c r="AW1181" s="60"/>
      <c r="AX1181" s="60"/>
      <c r="AY1181" s="60"/>
      <c r="AZ1181" s="283"/>
      <c r="BA1181" s="283"/>
      <c r="BB1181" s="283"/>
      <c r="BC1181" s="34"/>
      <c r="BD1181" s="27"/>
      <c r="BF1181" s="35"/>
      <c r="BG1181" s="35"/>
      <c r="BH1181" s="35"/>
    </row>
    <row r="1182" spans="1:60" ht="15" x14ac:dyDescent="0.25">
      <c r="A1182" s="570">
        <f t="shared" si="13"/>
        <v>1176</v>
      </c>
      <c r="B1182" s="571" t="s">
        <v>3476</v>
      </c>
      <c r="C1182" s="574" t="s">
        <v>12458</v>
      </c>
      <c r="D1182" s="843">
        <v>15085.63</v>
      </c>
      <c r="E1182" s="844"/>
      <c r="F1182" s="844"/>
      <c r="G1182" s="25"/>
      <c r="H1182" s="25"/>
      <c r="I1182" s="25"/>
      <c r="J1182" s="25"/>
      <c r="K1182" s="25"/>
      <c r="L1182" s="25"/>
      <c r="N1182" s="25"/>
      <c r="O1182" s="25"/>
      <c r="P1182" s="35" t="s">
        <v>2496</v>
      </c>
      <c r="AS1182" s="570"/>
      <c r="AT1182" s="391"/>
      <c r="AU1182" s="222"/>
      <c r="AV1182" s="564"/>
      <c r="AW1182" s="60"/>
      <c r="AX1182" s="60"/>
      <c r="AY1182" s="60"/>
      <c r="AZ1182" s="283"/>
      <c r="BA1182" s="283"/>
      <c r="BB1182" s="283"/>
      <c r="BC1182" s="34"/>
      <c r="BD1182" s="27"/>
      <c r="BF1182" s="35"/>
      <c r="BG1182" s="35"/>
      <c r="BH1182" s="35"/>
    </row>
    <row r="1183" spans="1:60" ht="15" x14ac:dyDescent="0.25">
      <c r="A1183" s="570">
        <f t="shared" si="13"/>
        <v>1177</v>
      </c>
      <c r="B1183" s="571" t="s">
        <v>3477</v>
      </c>
      <c r="C1183" s="574" t="s">
        <v>12458</v>
      </c>
      <c r="D1183" s="843">
        <v>5097.96</v>
      </c>
      <c r="E1183" s="844"/>
      <c r="F1183" s="844"/>
      <c r="G1183" s="25"/>
      <c r="H1183" s="25"/>
      <c r="I1183" s="25"/>
      <c r="J1183" s="25"/>
      <c r="K1183" s="25"/>
      <c r="L1183" s="25"/>
      <c r="N1183" s="25"/>
      <c r="O1183" s="25"/>
      <c r="P1183" s="35" t="s">
        <v>2496</v>
      </c>
      <c r="AS1183" s="570"/>
      <c r="AT1183" s="391"/>
      <c r="AU1183" s="222"/>
      <c r="AV1183" s="564"/>
      <c r="AW1183" s="60"/>
      <c r="AX1183" s="60"/>
      <c r="AY1183" s="60"/>
      <c r="AZ1183" s="283"/>
      <c r="BA1183" s="283"/>
      <c r="BB1183" s="283"/>
      <c r="BC1183" s="34"/>
      <c r="BD1183" s="27"/>
      <c r="BF1183" s="35"/>
      <c r="BG1183" s="35"/>
      <c r="BH1183" s="35"/>
    </row>
    <row r="1184" spans="1:60" ht="15" x14ac:dyDescent="0.25">
      <c r="A1184" s="570">
        <f t="shared" si="13"/>
        <v>1178</v>
      </c>
      <c r="B1184" s="571" t="s">
        <v>3478</v>
      </c>
      <c r="C1184" s="574" t="s">
        <v>12458</v>
      </c>
      <c r="D1184" s="843">
        <v>2067.0300000000002</v>
      </c>
      <c r="E1184" s="844"/>
      <c r="F1184" s="844"/>
      <c r="G1184" s="25"/>
      <c r="H1184" s="25"/>
      <c r="I1184" s="25"/>
      <c r="J1184" s="25"/>
      <c r="K1184" s="25"/>
      <c r="L1184" s="25"/>
      <c r="N1184" s="25"/>
      <c r="O1184" s="25"/>
      <c r="P1184" s="35" t="s">
        <v>2496</v>
      </c>
      <c r="AS1184" s="570"/>
      <c r="AT1184" s="391"/>
      <c r="AU1184" s="222"/>
      <c r="AV1184" s="564"/>
      <c r="AW1184" s="60"/>
      <c r="AX1184" s="60"/>
      <c r="AY1184" s="60"/>
      <c r="AZ1184" s="283"/>
      <c r="BA1184" s="283"/>
      <c r="BB1184" s="283"/>
      <c r="BC1184" s="34"/>
      <c r="BD1184" s="27"/>
      <c r="BF1184" s="35"/>
      <c r="BG1184" s="35"/>
      <c r="BH1184" s="35"/>
    </row>
    <row r="1185" spans="1:60" ht="15" x14ac:dyDescent="0.25">
      <c r="A1185" s="570">
        <f t="shared" si="13"/>
        <v>1179</v>
      </c>
      <c r="B1185" s="571" t="s">
        <v>3479</v>
      </c>
      <c r="C1185" s="574" t="s">
        <v>12458</v>
      </c>
      <c r="D1185" s="843">
        <v>1163.82</v>
      </c>
      <c r="E1185" s="844"/>
      <c r="F1185" s="844"/>
      <c r="G1185" s="25"/>
      <c r="H1185" s="25"/>
      <c r="I1185" s="25"/>
      <c r="J1185" s="25"/>
      <c r="K1185" s="25"/>
      <c r="L1185" s="25"/>
      <c r="N1185" s="25"/>
      <c r="O1185" s="25"/>
      <c r="P1185" s="35" t="s">
        <v>2496</v>
      </c>
      <c r="AS1185" s="570"/>
      <c r="AT1185" s="391"/>
      <c r="AU1185" s="222"/>
      <c r="AV1185" s="564"/>
      <c r="AW1185" s="60"/>
      <c r="AX1185" s="60"/>
      <c r="AY1185" s="60"/>
      <c r="AZ1185" s="283"/>
      <c r="BA1185" s="283"/>
      <c r="BB1185" s="283"/>
      <c r="BC1185" s="34"/>
      <c r="BD1185" s="27"/>
      <c r="BF1185" s="35"/>
      <c r="BG1185" s="35"/>
      <c r="BH1185" s="35"/>
    </row>
    <row r="1186" spans="1:60" ht="15" x14ac:dyDescent="0.25">
      <c r="A1186" s="570">
        <f t="shared" si="13"/>
        <v>1180</v>
      </c>
      <c r="B1186" s="571" t="s">
        <v>3480</v>
      </c>
      <c r="C1186" s="574" t="s">
        <v>12458</v>
      </c>
      <c r="D1186" s="843">
        <v>3522.4</v>
      </c>
      <c r="E1186" s="844"/>
      <c r="F1186" s="844"/>
      <c r="G1186" s="25"/>
      <c r="H1186" s="25"/>
      <c r="I1186" s="25"/>
      <c r="J1186" s="25"/>
      <c r="K1186" s="25"/>
      <c r="L1186" s="25"/>
      <c r="N1186" s="25"/>
      <c r="O1186" s="25"/>
      <c r="P1186" s="35" t="s">
        <v>2496</v>
      </c>
      <c r="AS1186" s="570"/>
      <c r="AT1186" s="391"/>
      <c r="AU1186" s="222"/>
      <c r="AV1186" s="564"/>
      <c r="AW1186" s="60"/>
      <c r="AX1186" s="60"/>
      <c r="AY1186" s="60"/>
      <c r="AZ1186" s="283"/>
      <c r="BA1186" s="283"/>
      <c r="BB1186" s="283"/>
      <c r="BC1186" s="34"/>
      <c r="BD1186" s="27"/>
      <c r="BF1186" s="35"/>
      <c r="BG1186" s="35"/>
      <c r="BH1186" s="35"/>
    </row>
    <row r="1187" spans="1:60" ht="15" x14ac:dyDescent="0.25">
      <c r="A1187" s="570">
        <f t="shared" si="13"/>
        <v>1181</v>
      </c>
      <c r="B1187" s="571" t="s">
        <v>3481</v>
      </c>
      <c r="C1187" s="574" t="s">
        <v>12458</v>
      </c>
      <c r="D1187" s="843">
        <v>3138.03</v>
      </c>
      <c r="E1187" s="844"/>
      <c r="F1187" s="844"/>
      <c r="G1187" s="25"/>
      <c r="H1187" s="25"/>
      <c r="I1187" s="25"/>
      <c r="J1187" s="25"/>
      <c r="K1187" s="25"/>
      <c r="L1187" s="25"/>
      <c r="N1187" s="25"/>
      <c r="O1187" s="25"/>
      <c r="P1187" s="35" t="s">
        <v>2496</v>
      </c>
      <c r="AS1187" s="570"/>
      <c r="AT1187" s="391"/>
      <c r="AU1187" s="222"/>
      <c r="AV1187" s="564"/>
      <c r="AW1187" s="60"/>
      <c r="AX1187" s="60"/>
      <c r="AY1187" s="60"/>
      <c r="AZ1187" s="283"/>
      <c r="BA1187" s="283"/>
      <c r="BB1187" s="283"/>
      <c r="BC1187" s="34"/>
      <c r="BD1187" s="27"/>
      <c r="BF1187" s="35"/>
      <c r="BG1187" s="35"/>
      <c r="BH1187" s="35"/>
    </row>
    <row r="1188" spans="1:60" ht="15" x14ac:dyDescent="0.25">
      <c r="A1188" s="570">
        <f t="shared" si="13"/>
        <v>1182</v>
      </c>
      <c r="B1188" s="571" t="s">
        <v>3482</v>
      </c>
      <c r="C1188" s="574" t="s">
        <v>12458</v>
      </c>
      <c r="D1188" s="843">
        <v>2471.63</v>
      </c>
      <c r="E1188" s="844"/>
      <c r="F1188" s="844"/>
      <c r="G1188" s="25"/>
      <c r="H1188" s="25"/>
      <c r="I1188" s="25"/>
      <c r="J1188" s="25"/>
      <c r="K1188" s="25"/>
      <c r="L1188" s="25"/>
      <c r="N1188" s="25"/>
      <c r="O1188" s="25"/>
      <c r="P1188" s="35" t="s">
        <v>2496</v>
      </c>
      <c r="AS1188" s="570"/>
      <c r="AT1188" s="391"/>
      <c r="AU1188" s="222"/>
      <c r="AV1188" s="564"/>
      <c r="AW1188" s="60"/>
      <c r="AX1188" s="60"/>
      <c r="AY1188" s="60"/>
      <c r="AZ1188" s="283"/>
      <c r="BA1188" s="283"/>
      <c r="BB1188" s="283"/>
      <c r="BC1188" s="34"/>
      <c r="BD1188" s="27"/>
      <c r="BF1188" s="35"/>
      <c r="BG1188" s="35"/>
      <c r="BH1188" s="35"/>
    </row>
    <row r="1189" spans="1:60" ht="15" x14ac:dyDescent="0.25">
      <c r="A1189" s="570">
        <f t="shared" si="13"/>
        <v>1183</v>
      </c>
      <c r="B1189" s="571" t="s">
        <v>3483</v>
      </c>
      <c r="C1189" s="574" t="s">
        <v>12458</v>
      </c>
      <c r="D1189" s="843">
        <v>974.61</v>
      </c>
      <c r="E1189" s="844"/>
      <c r="F1189" s="844"/>
      <c r="G1189" s="25"/>
      <c r="H1189" s="25"/>
      <c r="I1189" s="25"/>
      <c r="J1189" s="25"/>
      <c r="K1189" s="25"/>
      <c r="L1189" s="25"/>
      <c r="N1189" s="25"/>
      <c r="O1189" s="25"/>
      <c r="P1189" s="35" t="s">
        <v>2496</v>
      </c>
      <c r="AS1189" s="570"/>
      <c r="AT1189" s="391"/>
      <c r="AU1189" s="222"/>
      <c r="AV1189" s="564"/>
      <c r="AW1189" s="60"/>
      <c r="AX1189" s="60"/>
      <c r="AY1189" s="60"/>
      <c r="AZ1189" s="283"/>
      <c r="BA1189" s="283"/>
      <c r="BB1189" s="283"/>
      <c r="BC1189" s="34"/>
      <c r="BD1189" s="27"/>
      <c r="BF1189" s="35"/>
      <c r="BG1189" s="35"/>
      <c r="BH1189" s="35"/>
    </row>
    <row r="1190" spans="1:60" ht="15" x14ac:dyDescent="0.25">
      <c r="A1190" s="570">
        <f t="shared" si="13"/>
        <v>1184</v>
      </c>
      <c r="B1190" s="571" t="s">
        <v>3484</v>
      </c>
      <c r="C1190" s="574" t="s">
        <v>12458</v>
      </c>
      <c r="D1190" s="843">
        <v>1638.63</v>
      </c>
      <c r="E1190" s="844"/>
      <c r="F1190" s="844"/>
      <c r="G1190" s="25"/>
      <c r="H1190" s="25"/>
      <c r="I1190" s="25"/>
      <c r="J1190" s="25"/>
      <c r="K1190" s="25"/>
      <c r="L1190" s="25"/>
      <c r="N1190" s="25"/>
      <c r="O1190" s="25"/>
      <c r="P1190" s="35" t="s">
        <v>2496</v>
      </c>
      <c r="AS1190" s="570"/>
      <c r="AT1190" s="391"/>
      <c r="AU1190" s="222"/>
      <c r="AV1190" s="564"/>
      <c r="AW1190" s="60"/>
      <c r="AX1190" s="60"/>
      <c r="AY1190" s="60"/>
      <c r="AZ1190" s="283"/>
      <c r="BA1190" s="283"/>
      <c r="BB1190" s="283"/>
      <c r="BC1190" s="34"/>
      <c r="BD1190" s="27"/>
      <c r="BF1190" s="35"/>
      <c r="BG1190" s="35"/>
      <c r="BH1190" s="35"/>
    </row>
    <row r="1191" spans="1:60" ht="15" x14ac:dyDescent="0.25">
      <c r="A1191" s="570">
        <f t="shared" si="13"/>
        <v>1185</v>
      </c>
      <c r="B1191" s="571" t="s">
        <v>3485</v>
      </c>
      <c r="C1191" s="574" t="s">
        <v>12458</v>
      </c>
      <c r="D1191" s="843">
        <v>14346.64</v>
      </c>
      <c r="E1191" s="844"/>
      <c r="F1191" s="844"/>
      <c r="G1191" s="25"/>
      <c r="H1191" s="25"/>
      <c r="I1191" s="25"/>
      <c r="J1191" s="25"/>
      <c r="K1191" s="25"/>
      <c r="L1191" s="25"/>
      <c r="N1191" s="25"/>
      <c r="O1191" s="25"/>
      <c r="P1191" s="35" t="s">
        <v>2496</v>
      </c>
      <c r="AS1191" s="570"/>
      <c r="AT1191" s="391"/>
      <c r="AU1191" s="222"/>
      <c r="AV1191" s="564"/>
      <c r="AW1191" s="60"/>
      <c r="AX1191" s="60"/>
      <c r="AY1191" s="60"/>
      <c r="AZ1191" s="283"/>
      <c r="BA1191" s="283"/>
      <c r="BB1191" s="283"/>
      <c r="BC1191" s="34"/>
      <c r="BD1191" s="27"/>
      <c r="BF1191" s="35"/>
      <c r="BG1191" s="35"/>
      <c r="BH1191" s="35"/>
    </row>
    <row r="1192" spans="1:60" ht="15" x14ac:dyDescent="0.25">
      <c r="A1192" s="570">
        <f t="shared" si="13"/>
        <v>1186</v>
      </c>
      <c r="B1192" s="571" t="s">
        <v>3486</v>
      </c>
      <c r="C1192" s="574" t="s">
        <v>12458</v>
      </c>
      <c r="D1192" s="843">
        <v>3138.03</v>
      </c>
      <c r="E1192" s="844"/>
      <c r="F1192" s="844"/>
      <c r="G1192" s="25"/>
      <c r="H1192" s="25"/>
      <c r="I1192" s="25"/>
      <c r="J1192" s="25"/>
      <c r="K1192" s="25"/>
      <c r="L1192" s="25"/>
      <c r="N1192" s="25"/>
      <c r="O1192" s="25"/>
      <c r="P1192" s="35" t="s">
        <v>2496</v>
      </c>
      <c r="AS1192" s="570"/>
      <c r="AT1192" s="391"/>
      <c r="AU1192" s="222"/>
      <c r="AV1192" s="564"/>
      <c r="AW1192" s="60"/>
      <c r="AX1192" s="60"/>
      <c r="AY1192" s="60"/>
      <c r="AZ1192" s="283"/>
      <c r="BA1192" s="283"/>
      <c r="BB1192" s="283"/>
      <c r="BC1192" s="34"/>
      <c r="BD1192" s="27"/>
      <c r="BF1192" s="35"/>
      <c r="BG1192" s="35"/>
      <c r="BH1192" s="35"/>
    </row>
    <row r="1193" spans="1:60" ht="15" x14ac:dyDescent="0.25">
      <c r="A1193" s="570">
        <f t="shared" si="13"/>
        <v>1187</v>
      </c>
      <c r="B1193" s="571" t="s">
        <v>3487</v>
      </c>
      <c r="C1193" s="574" t="s">
        <v>12458</v>
      </c>
      <c r="D1193" s="843">
        <v>5390.7</v>
      </c>
      <c r="E1193" s="844"/>
      <c r="F1193" s="844"/>
      <c r="G1193" s="25"/>
      <c r="H1193" s="25"/>
      <c r="I1193" s="25"/>
      <c r="J1193" s="25"/>
      <c r="K1193" s="25"/>
      <c r="L1193" s="25"/>
      <c r="N1193" s="25"/>
      <c r="O1193" s="25"/>
      <c r="P1193" s="35" t="s">
        <v>2496</v>
      </c>
      <c r="AS1193" s="570"/>
      <c r="AT1193" s="391"/>
      <c r="AU1193" s="222"/>
      <c r="AV1193" s="564"/>
      <c r="AW1193" s="60"/>
      <c r="AX1193" s="60"/>
      <c r="AY1193" s="60"/>
      <c r="AZ1193" s="283"/>
      <c r="BA1193" s="283"/>
      <c r="BB1193" s="283"/>
      <c r="BC1193" s="34"/>
      <c r="BD1193" s="27"/>
      <c r="BF1193" s="35"/>
      <c r="BG1193" s="35"/>
      <c r="BH1193" s="35"/>
    </row>
    <row r="1194" spans="1:60" ht="15" x14ac:dyDescent="0.25">
      <c r="A1194" s="570">
        <f t="shared" si="13"/>
        <v>1188</v>
      </c>
      <c r="B1194" s="571" t="s">
        <v>3488</v>
      </c>
      <c r="C1194" s="574" t="s">
        <v>12458</v>
      </c>
      <c r="D1194" s="843">
        <v>5194.3500000000004</v>
      </c>
      <c r="E1194" s="844"/>
      <c r="F1194" s="844"/>
      <c r="G1194" s="25"/>
      <c r="H1194" s="25"/>
      <c r="I1194" s="25"/>
      <c r="J1194" s="25"/>
      <c r="K1194" s="25"/>
      <c r="L1194" s="25"/>
      <c r="N1194" s="25"/>
      <c r="O1194" s="25"/>
      <c r="P1194" s="35" t="s">
        <v>2496</v>
      </c>
      <c r="AS1194" s="570"/>
      <c r="AT1194" s="391"/>
      <c r="AU1194" s="222"/>
      <c r="AV1194" s="564"/>
      <c r="AW1194" s="60"/>
      <c r="AX1194" s="60"/>
      <c r="AY1194" s="60"/>
      <c r="AZ1194" s="283"/>
      <c r="BA1194" s="283"/>
      <c r="BB1194" s="283"/>
      <c r="BC1194" s="34"/>
      <c r="BD1194" s="27"/>
      <c r="BF1194" s="35"/>
      <c r="BG1194" s="35"/>
      <c r="BH1194" s="35"/>
    </row>
    <row r="1195" spans="1:60" ht="15" x14ac:dyDescent="0.25">
      <c r="A1195" s="570">
        <f t="shared" si="13"/>
        <v>1189</v>
      </c>
      <c r="B1195" s="571" t="s">
        <v>3489</v>
      </c>
      <c r="C1195" s="574" t="s">
        <v>12458</v>
      </c>
      <c r="D1195" s="843">
        <v>2816.73</v>
      </c>
      <c r="E1195" s="844"/>
      <c r="F1195" s="844"/>
      <c r="G1195" s="25"/>
      <c r="H1195" s="25"/>
      <c r="I1195" s="25"/>
      <c r="J1195" s="25"/>
      <c r="K1195" s="25"/>
      <c r="L1195" s="25"/>
      <c r="N1195" s="25"/>
      <c r="O1195" s="25"/>
      <c r="P1195" s="35" t="s">
        <v>2496</v>
      </c>
      <c r="AS1195" s="570"/>
      <c r="AT1195" s="391"/>
      <c r="AU1195" s="222"/>
      <c r="AV1195" s="564"/>
      <c r="AW1195" s="60"/>
      <c r="AX1195" s="60"/>
      <c r="AY1195" s="60"/>
      <c r="AZ1195" s="283"/>
      <c r="BA1195" s="283"/>
      <c r="BB1195" s="283"/>
      <c r="BC1195" s="34"/>
      <c r="BD1195" s="27"/>
      <c r="BF1195" s="35"/>
      <c r="BG1195" s="35"/>
      <c r="BH1195" s="35"/>
    </row>
    <row r="1196" spans="1:60" ht="15" x14ac:dyDescent="0.25">
      <c r="A1196" s="570">
        <f t="shared" si="13"/>
        <v>1190</v>
      </c>
      <c r="B1196" s="571" t="s">
        <v>3490</v>
      </c>
      <c r="C1196" s="574" t="s">
        <v>12458</v>
      </c>
      <c r="D1196" s="843">
        <v>737.8</v>
      </c>
      <c r="E1196" s="844"/>
      <c r="F1196" s="844"/>
      <c r="G1196" s="25"/>
      <c r="H1196" s="25"/>
      <c r="I1196" s="25"/>
      <c r="J1196" s="25"/>
      <c r="K1196" s="25"/>
      <c r="L1196" s="25"/>
      <c r="N1196" s="25"/>
      <c r="O1196" s="25"/>
      <c r="P1196" s="35" t="s">
        <v>2496</v>
      </c>
      <c r="AS1196" s="570"/>
      <c r="AT1196" s="391"/>
      <c r="AU1196" s="222"/>
      <c r="AV1196" s="564"/>
      <c r="AW1196" s="60"/>
      <c r="AX1196" s="60"/>
      <c r="AY1196" s="60"/>
      <c r="AZ1196" s="283"/>
      <c r="BA1196" s="283"/>
      <c r="BB1196" s="283"/>
      <c r="BC1196" s="34"/>
      <c r="BD1196" s="27"/>
      <c r="BF1196" s="35"/>
      <c r="BG1196" s="35"/>
      <c r="BH1196" s="35"/>
    </row>
    <row r="1197" spans="1:60" ht="15" x14ac:dyDescent="0.25">
      <c r="A1197" s="570">
        <f t="shared" si="13"/>
        <v>1191</v>
      </c>
      <c r="B1197" s="571" t="s">
        <v>3491</v>
      </c>
      <c r="C1197" s="574" t="s">
        <v>12458</v>
      </c>
      <c r="D1197" s="843">
        <v>1190</v>
      </c>
      <c r="E1197" s="844"/>
      <c r="F1197" s="844"/>
      <c r="G1197" s="25"/>
      <c r="H1197" s="25"/>
      <c r="I1197" s="25"/>
      <c r="J1197" s="25"/>
      <c r="K1197" s="25"/>
      <c r="L1197" s="25"/>
      <c r="N1197" s="25"/>
      <c r="O1197" s="25"/>
      <c r="P1197" s="35" t="s">
        <v>2496</v>
      </c>
      <c r="AS1197" s="570"/>
      <c r="AT1197" s="391"/>
      <c r="AU1197" s="222"/>
      <c r="AV1197" s="564"/>
      <c r="AW1197" s="60"/>
      <c r="AX1197" s="60"/>
      <c r="AY1197" s="60"/>
      <c r="AZ1197" s="283"/>
      <c r="BA1197" s="283"/>
      <c r="BB1197" s="283"/>
      <c r="BC1197" s="34"/>
      <c r="BD1197" s="27"/>
      <c r="BF1197" s="35"/>
      <c r="BG1197" s="35"/>
      <c r="BH1197" s="35"/>
    </row>
    <row r="1198" spans="1:60" ht="15" x14ac:dyDescent="0.25">
      <c r="A1198" s="570">
        <f t="shared" si="13"/>
        <v>1192</v>
      </c>
      <c r="B1198" s="571" t="s">
        <v>3492</v>
      </c>
      <c r="C1198" s="574" t="s">
        <v>12458</v>
      </c>
      <c r="D1198" s="843">
        <v>29027.67</v>
      </c>
      <c r="E1198" s="844"/>
      <c r="F1198" s="844"/>
      <c r="G1198" s="25"/>
      <c r="H1198" s="25"/>
      <c r="I1198" s="25"/>
      <c r="J1198" s="25"/>
      <c r="K1198" s="25"/>
      <c r="L1198" s="25"/>
      <c r="N1198" s="25"/>
      <c r="O1198" s="25"/>
      <c r="P1198" s="35" t="s">
        <v>2496</v>
      </c>
      <c r="AS1198" s="570"/>
      <c r="AT1198" s="391"/>
      <c r="AU1198" s="222"/>
      <c r="AV1198" s="564"/>
      <c r="AW1198" s="60"/>
      <c r="AX1198" s="60"/>
      <c r="AY1198" s="60"/>
      <c r="AZ1198" s="283"/>
      <c r="BA1198" s="283"/>
      <c r="BB1198" s="283"/>
      <c r="BC1198" s="34"/>
      <c r="BD1198" s="27"/>
      <c r="BF1198" s="35"/>
      <c r="BG1198" s="35"/>
      <c r="BH1198" s="35"/>
    </row>
    <row r="1199" spans="1:60" ht="15" x14ac:dyDescent="0.25">
      <c r="A1199" s="570">
        <f t="shared" si="13"/>
        <v>1193</v>
      </c>
      <c r="B1199" s="571" t="s">
        <v>3493</v>
      </c>
      <c r="C1199" s="574" t="s">
        <v>12458</v>
      </c>
      <c r="D1199" s="843">
        <v>23484.65</v>
      </c>
      <c r="E1199" s="844"/>
      <c r="F1199" s="844"/>
      <c r="G1199" s="25"/>
      <c r="H1199" s="25"/>
      <c r="I1199" s="25"/>
      <c r="J1199" s="25"/>
      <c r="K1199" s="25"/>
      <c r="L1199" s="25"/>
      <c r="N1199" s="25"/>
      <c r="O1199" s="25"/>
      <c r="P1199" s="35" t="s">
        <v>2496</v>
      </c>
      <c r="AS1199" s="570"/>
      <c r="AT1199" s="391"/>
      <c r="AU1199" s="222"/>
      <c r="AV1199" s="564"/>
      <c r="AW1199" s="60"/>
      <c r="AX1199" s="60"/>
      <c r="AY1199" s="60"/>
      <c r="AZ1199" s="283"/>
      <c r="BA1199" s="283"/>
      <c r="BB1199" s="283"/>
      <c r="BC1199" s="34"/>
      <c r="BD1199" s="27"/>
      <c r="BF1199" s="35"/>
      <c r="BG1199" s="35"/>
      <c r="BH1199" s="35"/>
    </row>
    <row r="1200" spans="1:60" ht="15" x14ac:dyDescent="0.25">
      <c r="A1200" s="570">
        <f t="shared" si="13"/>
        <v>1194</v>
      </c>
      <c r="B1200" s="571" t="s">
        <v>3494</v>
      </c>
      <c r="C1200" s="574" t="s">
        <v>12458</v>
      </c>
      <c r="D1200" s="843">
        <v>17075.310000000001</v>
      </c>
      <c r="E1200" s="844"/>
      <c r="F1200" s="844"/>
      <c r="G1200" s="25"/>
      <c r="H1200" s="25"/>
      <c r="I1200" s="25"/>
      <c r="J1200" s="25"/>
      <c r="K1200" s="25"/>
      <c r="L1200" s="25"/>
      <c r="N1200" s="25"/>
      <c r="O1200" s="25"/>
      <c r="P1200" s="35" t="s">
        <v>2496</v>
      </c>
      <c r="AS1200" s="570"/>
      <c r="AT1200" s="391"/>
      <c r="AU1200" s="222"/>
      <c r="AV1200" s="564"/>
      <c r="AW1200" s="60"/>
      <c r="AX1200" s="60"/>
      <c r="AY1200" s="60"/>
      <c r="AZ1200" s="283"/>
      <c r="BA1200" s="283"/>
      <c r="BB1200" s="283"/>
      <c r="BC1200" s="34"/>
      <c r="BD1200" s="27"/>
      <c r="BF1200" s="35"/>
      <c r="BG1200" s="35"/>
      <c r="BH1200" s="35"/>
    </row>
    <row r="1201" spans="1:60" ht="15" x14ac:dyDescent="0.25">
      <c r="A1201" s="570">
        <f t="shared" si="13"/>
        <v>1195</v>
      </c>
      <c r="B1201" s="571" t="s">
        <v>3495</v>
      </c>
      <c r="C1201" s="574" t="s">
        <v>12458</v>
      </c>
      <c r="D1201" s="843">
        <v>30630.6</v>
      </c>
      <c r="E1201" s="844"/>
      <c r="F1201" s="844"/>
      <c r="G1201" s="25"/>
      <c r="H1201" s="25"/>
      <c r="I1201" s="25"/>
      <c r="J1201" s="25"/>
      <c r="K1201" s="25"/>
      <c r="L1201" s="25"/>
      <c r="N1201" s="25"/>
      <c r="O1201" s="25"/>
      <c r="P1201" s="35" t="s">
        <v>2496</v>
      </c>
      <c r="AS1201" s="570"/>
      <c r="AT1201" s="391"/>
      <c r="AU1201" s="222"/>
      <c r="AV1201" s="564"/>
      <c r="AW1201" s="60"/>
      <c r="AX1201" s="60"/>
      <c r="AY1201" s="60"/>
      <c r="AZ1201" s="283"/>
      <c r="BA1201" s="283"/>
      <c r="BB1201" s="283"/>
      <c r="BC1201" s="34"/>
      <c r="BD1201" s="27"/>
      <c r="BF1201" s="35"/>
      <c r="BG1201" s="35"/>
      <c r="BH1201" s="35"/>
    </row>
    <row r="1202" spans="1:60" ht="15" x14ac:dyDescent="0.25">
      <c r="A1202" s="570">
        <f t="shared" si="13"/>
        <v>1196</v>
      </c>
      <c r="B1202" s="571" t="s">
        <v>3496</v>
      </c>
      <c r="C1202" s="574" t="s">
        <v>12458</v>
      </c>
      <c r="D1202" s="843">
        <v>17820.25</v>
      </c>
      <c r="E1202" s="844"/>
      <c r="F1202" s="844"/>
      <c r="G1202" s="25"/>
      <c r="H1202" s="25"/>
      <c r="I1202" s="25"/>
      <c r="J1202" s="25"/>
      <c r="K1202" s="25"/>
      <c r="L1202" s="25"/>
      <c r="N1202" s="25"/>
      <c r="O1202" s="25"/>
      <c r="P1202" s="35" t="s">
        <v>2496</v>
      </c>
      <c r="AS1202" s="570"/>
      <c r="AT1202" s="391"/>
      <c r="AU1202" s="222"/>
      <c r="AV1202" s="564"/>
      <c r="AW1202" s="60"/>
      <c r="AX1202" s="60"/>
      <c r="AY1202" s="60"/>
      <c r="AZ1202" s="283"/>
      <c r="BA1202" s="283"/>
      <c r="BB1202" s="283"/>
      <c r="BC1202" s="34"/>
      <c r="BD1202" s="27"/>
      <c r="BF1202" s="35"/>
      <c r="BG1202" s="35"/>
      <c r="BH1202" s="35"/>
    </row>
    <row r="1203" spans="1:60" ht="15" x14ac:dyDescent="0.25">
      <c r="A1203" s="570">
        <f t="shared" ref="A1203:A1266" si="14">A1202+1</f>
        <v>1197</v>
      </c>
      <c r="B1203" s="571" t="s">
        <v>3497</v>
      </c>
      <c r="C1203" s="574" t="s">
        <v>12458</v>
      </c>
      <c r="D1203" s="843">
        <v>19400.57</v>
      </c>
      <c r="E1203" s="844"/>
      <c r="F1203" s="844"/>
      <c r="G1203" s="25"/>
      <c r="H1203" s="25"/>
      <c r="I1203" s="25"/>
      <c r="J1203" s="25"/>
      <c r="K1203" s="25"/>
      <c r="L1203" s="25"/>
      <c r="N1203" s="25"/>
      <c r="O1203" s="25"/>
      <c r="P1203" s="35" t="s">
        <v>2496</v>
      </c>
      <c r="AS1203" s="570"/>
      <c r="AT1203" s="391"/>
      <c r="AU1203" s="222"/>
      <c r="AV1203" s="564"/>
      <c r="AW1203" s="60"/>
      <c r="AX1203" s="60"/>
      <c r="AY1203" s="60"/>
      <c r="AZ1203" s="283"/>
      <c r="BA1203" s="283"/>
      <c r="BB1203" s="283"/>
      <c r="BC1203" s="34"/>
      <c r="BD1203" s="27"/>
      <c r="BF1203" s="35"/>
      <c r="BG1203" s="35"/>
      <c r="BH1203" s="35"/>
    </row>
    <row r="1204" spans="1:60" ht="15" x14ac:dyDescent="0.25">
      <c r="A1204" s="570">
        <f t="shared" si="14"/>
        <v>1198</v>
      </c>
      <c r="B1204" s="571" t="s">
        <v>3498</v>
      </c>
      <c r="C1204" s="574" t="s">
        <v>12458</v>
      </c>
      <c r="D1204" s="843">
        <v>22308.93</v>
      </c>
      <c r="E1204" s="844"/>
      <c r="F1204" s="844"/>
      <c r="G1204" s="25"/>
      <c r="H1204" s="25"/>
      <c r="I1204" s="25"/>
      <c r="J1204" s="25"/>
      <c r="K1204" s="25"/>
      <c r="L1204" s="25"/>
      <c r="N1204" s="25"/>
      <c r="O1204" s="25"/>
      <c r="P1204" s="35" t="s">
        <v>2496</v>
      </c>
      <c r="AS1204" s="570"/>
      <c r="AT1204" s="391"/>
      <c r="AU1204" s="222"/>
      <c r="AV1204" s="564"/>
      <c r="AW1204" s="60"/>
      <c r="AX1204" s="60"/>
      <c r="AY1204" s="60"/>
      <c r="AZ1204" s="283"/>
      <c r="BA1204" s="283"/>
      <c r="BB1204" s="283"/>
      <c r="BC1204" s="34"/>
      <c r="BD1204" s="27"/>
      <c r="BF1204" s="35"/>
      <c r="BG1204" s="35"/>
      <c r="BH1204" s="35"/>
    </row>
    <row r="1205" spans="1:60" ht="15" x14ac:dyDescent="0.25">
      <c r="A1205" s="570">
        <f t="shared" si="14"/>
        <v>1199</v>
      </c>
      <c r="B1205" s="571" t="s">
        <v>3499</v>
      </c>
      <c r="C1205" s="574" t="s">
        <v>12458</v>
      </c>
      <c r="D1205" s="843">
        <v>11424</v>
      </c>
      <c r="E1205" s="844"/>
      <c r="F1205" s="844"/>
      <c r="G1205" s="25"/>
      <c r="H1205" s="25"/>
      <c r="I1205" s="25"/>
      <c r="J1205" s="25"/>
      <c r="K1205" s="25"/>
      <c r="L1205" s="25"/>
      <c r="N1205" s="25"/>
      <c r="O1205" s="25"/>
      <c r="P1205" s="35" t="s">
        <v>2496</v>
      </c>
      <c r="AS1205" s="570"/>
      <c r="AT1205" s="391"/>
      <c r="AU1205" s="222"/>
      <c r="AV1205" s="564"/>
      <c r="AW1205" s="60"/>
      <c r="AX1205" s="60"/>
      <c r="AY1205" s="60"/>
      <c r="AZ1205" s="283"/>
      <c r="BA1205" s="283"/>
      <c r="BB1205" s="283"/>
      <c r="BC1205" s="34"/>
      <c r="BD1205" s="27"/>
      <c r="BF1205" s="35"/>
      <c r="BG1205" s="35"/>
      <c r="BH1205" s="35"/>
    </row>
    <row r="1206" spans="1:60" ht="15" x14ac:dyDescent="0.25">
      <c r="A1206" s="570">
        <f t="shared" si="14"/>
        <v>1200</v>
      </c>
      <c r="B1206" s="571" t="s">
        <v>3500</v>
      </c>
      <c r="C1206" s="574" t="s">
        <v>12458</v>
      </c>
      <c r="D1206" s="843">
        <v>1010.31</v>
      </c>
      <c r="E1206" s="844"/>
      <c r="F1206" s="844"/>
      <c r="G1206" s="25"/>
      <c r="H1206" s="25"/>
      <c r="I1206" s="25"/>
      <c r="J1206" s="25"/>
      <c r="K1206" s="25"/>
      <c r="L1206" s="25"/>
      <c r="N1206" s="25"/>
      <c r="O1206" s="25"/>
      <c r="P1206" s="35" t="s">
        <v>2496</v>
      </c>
      <c r="AS1206" s="570"/>
      <c r="AT1206" s="391"/>
      <c r="AU1206" s="222"/>
      <c r="AV1206" s="564"/>
      <c r="AW1206" s="60"/>
      <c r="AX1206" s="60"/>
      <c r="AY1206" s="60"/>
      <c r="AZ1206" s="283"/>
      <c r="BA1206" s="283"/>
      <c r="BB1206" s="283"/>
      <c r="BC1206" s="34"/>
      <c r="BD1206" s="27"/>
      <c r="BF1206" s="35"/>
      <c r="BG1206" s="35"/>
      <c r="BH1206" s="35"/>
    </row>
    <row r="1207" spans="1:60" ht="15" x14ac:dyDescent="0.25">
      <c r="A1207" s="570">
        <f t="shared" si="14"/>
        <v>1201</v>
      </c>
      <c r="B1207" s="571" t="s">
        <v>3501</v>
      </c>
      <c r="C1207" s="574" t="s">
        <v>12458</v>
      </c>
      <c r="D1207" s="843">
        <v>1385.16</v>
      </c>
      <c r="E1207" s="844"/>
      <c r="F1207" s="844"/>
      <c r="G1207" s="25"/>
      <c r="H1207" s="25"/>
      <c r="I1207" s="25"/>
      <c r="J1207" s="25"/>
      <c r="K1207" s="25"/>
      <c r="L1207" s="25"/>
      <c r="N1207" s="25"/>
      <c r="O1207" s="25"/>
      <c r="P1207" s="35" t="s">
        <v>2496</v>
      </c>
      <c r="AS1207" s="570"/>
      <c r="AT1207" s="391"/>
      <c r="AU1207" s="222"/>
      <c r="AV1207" s="564"/>
      <c r="AW1207" s="60"/>
      <c r="AX1207" s="60"/>
      <c r="AY1207" s="60"/>
      <c r="AZ1207" s="283"/>
      <c r="BA1207" s="283"/>
      <c r="BB1207" s="283"/>
      <c r="BC1207" s="34"/>
      <c r="BD1207" s="27"/>
      <c r="BF1207" s="35"/>
      <c r="BG1207" s="35"/>
      <c r="BH1207" s="35"/>
    </row>
    <row r="1208" spans="1:60" ht="15" x14ac:dyDescent="0.25">
      <c r="A1208" s="570">
        <f t="shared" si="14"/>
        <v>1202</v>
      </c>
      <c r="B1208" s="571" t="s">
        <v>3502</v>
      </c>
      <c r="C1208" s="574" t="s">
        <v>12458</v>
      </c>
      <c r="D1208" s="843">
        <v>173015.29</v>
      </c>
      <c r="E1208" s="844"/>
      <c r="F1208" s="844"/>
      <c r="G1208" s="25"/>
      <c r="H1208" s="25"/>
      <c r="I1208" s="25"/>
      <c r="J1208" s="25"/>
      <c r="K1208" s="25"/>
      <c r="L1208" s="25"/>
      <c r="N1208" s="25"/>
      <c r="O1208" s="25"/>
      <c r="P1208" s="35" t="s">
        <v>2496</v>
      </c>
      <c r="AS1208" s="570"/>
      <c r="AT1208" s="391"/>
      <c r="AU1208" s="222"/>
      <c r="AV1208" s="564"/>
      <c r="AW1208" s="60"/>
      <c r="AX1208" s="60"/>
      <c r="AY1208" s="60"/>
      <c r="AZ1208" s="283"/>
      <c r="BA1208" s="283"/>
      <c r="BB1208" s="283"/>
      <c r="BC1208" s="34"/>
      <c r="BD1208" s="27"/>
      <c r="BF1208" s="35"/>
      <c r="BG1208" s="35"/>
      <c r="BH1208" s="35"/>
    </row>
    <row r="1209" spans="1:60" ht="15" x14ac:dyDescent="0.25">
      <c r="A1209" s="570">
        <f t="shared" si="14"/>
        <v>1203</v>
      </c>
      <c r="B1209" s="571" t="s">
        <v>3503</v>
      </c>
      <c r="C1209" s="574" t="s">
        <v>12458</v>
      </c>
      <c r="D1209" s="843">
        <v>64738.38</v>
      </c>
      <c r="E1209" s="844"/>
      <c r="F1209" s="844"/>
      <c r="G1209" s="25"/>
      <c r="H1209" s="25"/>
      <c r="I1209" s="25"/>
      <c r="J1209" s="25"/>
      <c r="K1209" s="25"/>
      <c r="L1209" s="25"/>
      <c r="N1209" s="25"/>
      <c r="O1209" s="25"/>
      <c r="P1209" s="35" t="s">
        <v>2496</v>
      </c>
      <c r="AS1209" s="570"/>
      <c r="AT1209" s="391"/>
      <c r="AU1209" s="222"/>
      <c r="AV1209" s="564"/>
      <c r="AW1209" s="60"/>
      <c r="AX1209" s="60"/>
      <c r="AY1209" s="60"/>
      <c r="AZ1209" s="283"/>
      <c r="BA1209" s="283"/>
      <c r="BB1209" s="283"/>
      <c r="BC1209" s="34"/>
      <c r="BD1209" s="27"/>
      <c r="BF1209" s="35"/>
      <c r="BG1209" s="35"/>
      <c r="BH1209" s="35"/>
    </row>
    <row r="1210" spans="1:60" ht="15" x14ac:dyDescent="0.25">
      <c r="A1210" s="570">
        <f t="shared" si="14"/>
        <v>1204</v>
      </c>
      <c r="B1210" s="571" t="s">
        <v>3504</v>
      </c>
      <c r="C1210" s="574" t="s">
        <v>12458</v>
      </c>
      <c r="D1210" s="843">
        <v>45886.400000000001</v>
      </c>
      <c r="E1210" s="844"/>
      <c r="F1210" s="844"/>
      <c r="G1210" s="25"/>
      <c r="H1210" s="25"/>
      <c r="I1210" s="25"/>
      <c r="J1210" s="25"/>
      <c r="K1210" s="25"/>
      <c r="L1210" s="25"/>
      <c r="N1210" s="25"/>
      <c r="O1210" s="25"/>
      <c r="P1210" s="35" t="s">
        <v>2496</v>
      </c>
      <c r="AS1210" s="570"/>
      <c r="AT1210" s="391"/>
      <c r="AU1210" s="222"/>
      <c r="AV1210" s="564"/>
      <c r="AW1210" s="60"/>
      <c r="AX1210" s="60"/>
      <c r="AY1210" s="60"/>
      <c r="AZ1210" s="283"/>
      <c r="BA1210" s="283"/>
      <c r="BB1210" s="283"/>
      <c r="BC1210" s="34"/>
      <c r="BD1210" s="27"/>
      <c r="BF1210" s="35"/>
      <c r="BG1210" s="35"/>
      <c r="BH1210" s="35"/>
    </row>
    <row r="1211" spans="1:60" ht="15" x14ac:dyDescent="0.25">
      <c r="A1211" s="570">
        <f t="shared" si="14"/>
        <v>1205</v>
      </c>
      <c r="B1211" s="571" t="s">
        <v>3505</v>
      </c>
      <c r="C1211" s="574" t="s">
        <v>12458</v>
      </c>
      <c r="D1211" s="843">
        <v>184154.88</v>
      </c>
      <c r="E1211" s="844"/>
      <c r="F1211" s="844"/>
      <c r="G1211" s="25"/>
      <c r="H1211" s="25"/>
      <c r="I1211" s="25"/>
      <c r="J1211" s="25"/>
      <c r="K1211" s="25"/>
      <c r="L1211" s="25"/>
      <c r="N1211" s="25"/>
      <c r="O1211" s="25"/>
      <c r="P1211" s="35" t="s">
        <v>2496</v>
      </c>
      <c r="AS1211" s="570"/>
      <c r="AT1211" s="391"/>
      <c r="AU1211" s="222"/>
      <c r="AV1211" s="564"/>
      <c r="AW1211" s="60"/>
      <c r="AX1211" s="60"/>
      <c r="AY1211" s="60"/>
      <c r="AZ1211" s="283"/>
      <c r="BA1211" s="283"/>
      <c r="BB1211" s="283"/>
      <c r="BC1211" s="34"/>
      <c r="BD1211" s="27"/>
      <c r="BF1211" s="35"/>
      <c r="BG1211" s="35"/>
      <c r="BH1211" s="35"/>
    </row>
    <row r="1212" spans="1:60" ht="15" x14ac:dyDescent="0.25">
      <c r="A1212" s="570">
        <f t="shared" si="14"/>
        <v>1206</v>
      </c>
      <c r="B1212" s="571" t="s">
        <v>3506</v>
      </c>
      <c r="C1212" s="574" t="s">
        <v>12458</v>
      </c>
      <c r="D1212" s="843">
        <v>236538.68</v>
      </c>
      <c r="E1212" s="844"/>
      <c r="F1212" s="844"/>
      <c r="G1212" s="25"/>
      <c r="H1212" s="25"/>
      <c r="I1212" s="25"/>
      <c r="J1212" s="25"/>
      <c r="K1212" s="25"/>
      <c r="L1212" s="25"/>
      <c r="N1212" s="25"/>
      <c r="O1212" s="25"/>
      <c r="P1212" s="35" t="s">
        <v>2496</v>
      </c>
      <c r="AS1212" s="570"/>
      <c r="AT1212" s="391"/>
      <c r="AU1212" s="222"/>
      <c r="AV1212" s="564"/>
      <c r="AW1212" s="60"/>
      <c r="AX1212" s="60"/>
      <c r="AY1212" s="60"/>
      <c r="AZ1212" s="283"/>
      <c r="BA1212" s="283"/>
      <c r="BB1212" s="283"/>
      <c r="BC1212" s="34"/>
      <c r="BD1212" s="27"/>
      <c r="BF1212" s="35"/>
      <c r="BG1212" s="35"/>
      <c r="BH1212" s="35"/>
    </row>
    <row r="1213" spans="1:60" ht="15" x14ac:dyDescent="0.25">
      <c r="A1213" s="570">
        <f t="shared" si="14"/>
        <v>1207</v>
      </c>
      <c r="B1213" s="571" t="s">
        <v>3507</v>
      </c>
      <c r="C1213" s="574" t="s">
        <v>12458</v>
      </c>
      <c r="D1213" s="843">
        <v>320797.82</v>
      </c>
      <c r="E1213" s="844"/>
      <c r="F1213" s="844"/>
      <c r="G1213" s="25"/>
      <c r="H1213" s="25"/>
      <c r="I1213" s="25"/>
      <c r="J1213" s="25"/>
      <c r="K1213" s="25"/>
      <c r="L1213" s="25"/>
      <c r="N1213" s="25"/>
      <c r="O1213" s="25"/>
      <c r="P1213" s="35" t="s">
        <v>2496</v>
      </c>
      <c r="AS1213" s="570"/>
      <c r="AT1213" s="391"/>
      <c r="AU1213" s="222"/>
      <c r="AV1213" s="564"/>
      <c r="AW1213" s="60"/>
      <c r="AX1213" s="60"/>
      <c r="AY1213" s="60"/>
      <c r="AZ1213" s="283"/>
      <c r="BA1213" s="283"/>
      <c r="BB1213" s="283"/>
      <c r="BC1213" s="34"/>
      <c r="BD1213" s="27"/>
      <c r="BF1213" s="35"/>
      <c r="BG1213" s="35"/>
      <c r="BH1213" s="35"/>
    </row>
    <row r="1214" spans="1:60" ht="15" x14ac:dyDescent="0.25">
      <c r="A1214" s="570">
        <f t="shared" si="14"/>
        <v>1208</v>
      </c>
      <c r="B1214" s="571" t="s">
        <v>3508</v>
      </c>
      <c r="C1214" s="574" t="s">
        <v>12458</v>
      </c>
      <c r="D1214" s="843">
        <v>12366.48</v>
      </c>
      <c r="E1214" s="844"/>
      <c r="F1214" s="844"/>
      <c r="G1214" s="25"/>
      <c r="H1214" s="25"/>
      <c r="I1214" s="25"/>
      <c r="J1214" s="25"/>
      <c r="K1214" s="25"/>
      <c r="L1214" s="25"/>
      <c r="N1214" s="25"/>
      <c r="O1214" s="25"/>
      <c r="P1214" s="35" t="s">
        <v>2496</v>
      </c>
      <c r="AS1214" s="570"/>
      <c r="AT1214" s="391"/>
      <c r="AU1214" s="222"/>
      <c r="AV1214" s="564"/>
      <c r="AW1214" s="60"/>
      <c r="AX1214" s="60"/>
      <c r="AY1214" s="60"/>
      <c r="AZ1214" s="283"/>
      <c r="BA1214" s="283"/>
      <c r="BB1214" s="283"/>
      <c r="BC1214" s="34"/>
      <c r="BD1214" s="27"/>
      <c r="BF1214" s="35"/>
      <c r="BG1214" s="35"/>
      <c r="BH1214" s="35"/>
    </row>
    <row r="1215" spans="1:60" ht="15" x14ac:dyDescent="0.25">
      <c r="A1215" s="570">
        <f t="shared" si="14"/>
        <v>1209</v>
      </c>
      <c r="B1215" s="571" t="s">
        <v>3509</v>
      </c>
      <c r="C1215" s="574" t="s">
        <v>12458</v>
      </c>
      <c r="D1215" s="843">
        <v>11602.5</v>
      </c>
      <c r="E1215" s="844"/>
      <c r="F1215" s="844"/>
      <c r="G1215" s="25"/>
      <c r="H1215" s="25"/>
      <c r="I1215" s="25"/>
      <c r="J1215" s="25"/>
      <c r="K1215" s="25"/>
      <c r="L1215" s="25"/>
      <c r="N1215" s="25"/>
      <c r="O1215" s="25"/>
      <c r="P1215" s="35" t="s">
        <v>2496</v>
      </c>
      <c r="AS1215" s="570"/>
      <c r="AT1215" s="391"/>
      <c r="AU1215" s="222"/>
      <c r="AV1215" s="564"/>
      <c r="AW1215" s="60"/>
      <c r="AX1215" s="60"/>
      <c r="AY1215" s="60"/>
      <c r="AZ1215" s="283"/>
      <c r="BA1215" s="283"/>
      <c r="BB1215" s="283"/>
      <c r="BC1215" s="34"/>
      <c r="BD1215" s="27"/>
      <c r="BF1215" s="35"/>
      <c r="BG1215" s="35"/>
      <c r="BH1215" s="35"/>
    </row>
    <row r="1216" spans="1:60" ht="15" x14ac:dyDescent="0.25">
      <c r="A1216" s="570">
        <f t="shared" si="14"/>
        <v>1210</v>
      </c>
      <c r="B1216" s="571" t="s">
        <v>3510</v>
      </c>
      <c r="C1216" s="574" t="s">
        <v>12458</v>
      </c>
      <c r="D1216" s="843">
        <v>11653.67</v>
      </c>
      <c r="E1216" s="844"/>
      <c r="F1216" s="844"/>
      <c r="G1216" s="25"/>
      <c r="H1216" s="25"/>
      <c r="I1216" s="25"/>
      <c r="J1216" s="25"/>
      <c r="K1216" s="25"/>
      <c r="L1216" s="25"/>
      <c r="N1216" s="25"/>
      <c r="O1216" s="25"/>
      <c r="P1216" s="35" t="s">
        <v>2496</v>
      </c>
      <c r="AS1216" s="570"/>
      <c r="AT1216" s="391"/>
      <c r="AU1216" s="222"/>
      <c r="AV1216" s="564"/>
      <c r="AW1216" s="60"/>
      <c r="AX1216" s="60"/>
      <c r="AY1216" s="60"/>
      <c r="AZ1216" s="283"/>
      <c r="BA1216" s="283"/>
      <c r="BB1216" s="283"/>
      <c r="BC1216" s="34"/>
      <c r="BD1216" s="27"/>
      <c r="BF1216" s="35"/>
      <c r="BG1216" s="35"/>
      <c r="BH1216" s="35"/>
    </row>
    <row r="1217" spans="1:60" ht="15" x14ac:dyDescent="0.25">
      <c r="A1217" s="570">
        <f t="shared" si="14"/>
        <v>1211</v>
      </c>
      <c r="B1217" s="571" t="s">
        <v>3511</v>
      </c>
      <c r="C1217" s="574" t="s">
        <v>12458</v>
      </c>
      <c r="D1217" s="843">
        <v>11585.84</v>
      </c>
      <c r="E1217" s="844"/>
      <c r="F1217" s="844"/>
      <c r="G1217" s="25"/>
      <c r="H1217" s="25"/>
      <c r="I1217" s="25"/>
      <c r="J1217" s="25"/>
      <c r="K1217" s="25"/>
      <c r="L1217" s="25"/>
      <c r="N1217" s="25"/>
      <c r="O1217" s="25"/>
      <c r="P1217" s="35" t="s">
        <v>2496</v>
      </c>
      <c r="AS1217" s="570"/>
      <c r="AT1217" s="391"/>
      <c r="AU1217" s="222"/>
      <c r="AV1217" s="564"/>
      <c r="AW1217" s="60"/>
      <c r="AX1217" s="60"/>
      <c r="AY1217" s="60"/>
      <c r="AZ1217" s="283"/>
      <c r="BA1217" s="283"/>
      <c r="BB1217" s="283"/>
      <c r="BC1217" s="34"/>
      <c r="BD1217" s="27"/>
      <c r="BF1217" s="35"/>
      <c r="BG1217" s="35"/>
      <c r="BH1217" s="35"/>
    </row>
    <row r="1218" spans="1:60" ht="15" x14ac:dyDescent="0.25">
      <c r="A1218" s="570">
        <f t="shared" si="14"/>
        <v>1212</v>
      </c>
      <c r="B1218" s="571" t="s">
        <v>3512</v>
      </c>
      <c r="C1218" s="574" t="s">
        <v>12458</v>
      </c>
      <c r="D1218" s="843">
        <v>12447.4</v>
      </c>
      <c r="E1218" s="844"/>
      <c r="F1218" s="844"/>
      <c r="G1218" s="25"/>
      <c r="H1218" s="25"/>
      <c r="I1218" s="25"/>
      <c r="J1218" s="25"/>
      <c r="K1218" s="25"/>
      <c r="L1218" s="25"/>
      <c r="N1218" s="25"/>
      <c r="O1218" s="25"/>
      <c r="P1218" s="35" t="s">
        <v>2496</v>
      </c>
      <c r="AS1218" s="570"/>
      <c r="AT1218" s="391"/>
      <c r="AU1218" s="222"/>
      <c r="AV1218" s="564"/>
      <c r="AW1218" s="60"/>
      <c r="AX1218" s="60"/>
      <c r="AY1218" s="60"/>
      <c r="AZ1218" s="283"/>
      <c r="BA1218" s="283"/>
      <c r="BB1218" s="283"/>
      <c r="BC1218" s="34"/>
      <c r="BD1218" s="27"/>
      <c r="BF1218" s="35"/>
      <c r="BG1218" s="35"/>
      <c r="BH1218" s="35"/>
    </row>
    <row r="1219" spans="1:60" ht="15" x14ac:dyDescent="0.25">
      <c r="A1219" s="570">
        <f t="shared" si="14"/>
        <v>1213</v>
      </c>
      <c r="B1219" s="571" t="s">
        <v>3513</v>
      </c>
      <c r="C1219" s="574" t="s">
        <v>12458</v>
      </c>
      <c r="D1219" s="843">
        <v>110908</v>
      </c>
      <c r="E1219" s="844"/>
      <c r="F1219" s="844"/>
      <c r="G1219" s="25"/>
      <c r="H1219" s="25"/>
      <c r="I1219" s="25"/>
      <c r="J1219" s="25"/>
      <c r="K1219" s="25"/>
      <c r="L1219" s="25"/>
      <c r="N1219" s="25"/>
      <c r="O1219" s="25"/>
      <c r="P1219" s="35" t="s">
        <v>2496</v>
      </c>
      <c r="AS1219" s="570"/>
      <c r="AT1219" s="391"/>
      <c r="AU1219" s="222"/>
      <c r="AV1219" s="564"/>
      <c r="AW1219" s="60"/>
      <c r="AX1219" s="60"/>
      <c r="AY1219" s="60"/>
      <c r="AZ1219" s="283"/>
      <c r="BA1219" s="283"/>
      <c r="BB1219" s="283"/>
      <c r="BC1219" s="34"/>
      <c r="BD1219" s="27"/>
      <c r="BF1219" s="35"/>
      <c r="BG1219" s="35"/>
      <c r="BH1219" s="35"/>
    </row>
    <row r="1220" spans="1:60" ht="15" x14ac:dyDescent="0.25">
      <c r="A1220" s="570">
        <f t="shared" si="14"/>
        <v>1214</v>
      </c>
      <c r="B1220" s="571" t="s">
        <v>3514</v>
      </c>
      <c r="C1220" s="574" t="s">
        <v>12458</v>
      </c>
      <c r="D1220" s="843">
        <v>6917.47</v>
      </c>
      <c r="E1220" s="844"/>
      <c r="F1220" s="844"/>
      <c r="G1220" s="25"/>
      <c r="H1220" s="25"/>
      <c r="I1220" s="25"/>
      <c r="J1220" s="25"/>
      <c r="K1220" s="25"/>
      <c r="L1220" s="25"/>
      <c r="N1220" s="25"/>
      <c r="O1220" s="25"/>
      <c r="P1220" s="35" t="s">
        <v>2496</v>
      </c>
      <c r="AS1220" s="570"/>
      <c r="AT1220" s="391"/>
      <c r="AU1220" s="222"/>
      <c r="AV1220" s="564"/>
      <c r="AW1220" s="60"/>
      <c r="AX1220" s="60"/>
      <c r="AY1220" s="60"/>
      <c r="AZ1220" s="283"/>
      <c r="BA1220" s="283"/>
      <c r="BB1220" s="283"/>
      <c r="BC1220" s="34"/>
      <c r="BD1220" s="27"/>
      <c r="BF1220" s="35"/>
      <c r="BG1220" s="35"/>
      <c r="BH1220" s="35"/>
    </row>
    <row r="1221" spans="1:60" ht="15" x14ac:dyDescent="0.25">
      <c r="A1221" s="570">
        <f t="shared" si="14"/>
        <v>1215</v>
      </c>
      <c r="B1221" s="571" t="s">
        <v>3515</v>
      </c>
      <c r="C1221" s="574" t="s">
        <v>12458</v>
      </c>
      <c r="D1221" s="843">
        <v>50613.08</v>
      </c>
      <c r="E1221" s="844"/>
      <c r="F1221" s="844"/>
      <c r="G1221" s="25"/>
      <c r="H1221" s="25"/>
      <c r="I1221" s="25"/>
      <c r="J1221" s="25"/>
      <c r="K1221" s="25"/>
      <c r="L1221" s="25"/>
      <c r="N1221" s="25"/>
      <c r="O1221" s="25"/>
      <c r="P1221" s="35" t="s">
        <v>2496</v>
      </c>
      <c r="AS1221" s="570"/>
      <c r="AT1221" s="391"/>
      <c r="AU1221" s="222"/>
      <c r="AV1221" s="564"/>
      <c r="AW1221" s="60"/>
      <c r="AX1221" s="60"/>
      <c r="AY1221" s="60"/>
      <c r="AZ1221" s="283"/>
      <c r="BA1221" s="283"/>
      <c r="BB1221" s="283"/>
      <c r="BC1221" s="34"/>
      <c r="BD1221" s="27"/>
      <c r="BF1221" s="35"/>
      <c r="BG1221" s="35"/>
      <c r="BH1221" s="35"/>
    </row>
    <row r="1222" spans="1:60" ht="15" x14ac:dyDescent="0.25">
      <c r="A1222" s="570">
        <f t="shared" si="14"/>
        <v>1216</v>
      </c>
      <c r="B1222" s="571" t="s">
        <v>3516</v>
      </c>
      <c r="C1222" s="574" t="s">
        <v>12458</v>
      </c>
      <c r="D1222" s="843">
        <v>8097.95</v>
      </c>
      <c r="E1222" s="844"/>
      <c r="F1222" s="844"/>
      <c r="G1222" s="25"/>
      <c r="H1222" s="25"/>
      <c r="I1222" s="25"/>
      <c r="J1222" s="25"/>
      <c r="K1222" s="25"/>
      <c r="L1222" s="25"/>
      <c r="N1222" s="25"/>
      <c r="O1222" s="25"/>
      <c r="P1222" s="35" t="s">
        <v>2496</v>
      </c>
      <c r="AS1222" s="570"/>
      <c r="AT1222" s="391"/>
      <c r="AU1222" s="222"/>
      <c r="AV1222" s="564"/>
      <c r="AW1222" s="60"/>
      <c r="AX1222" s="60"/>
      <c r="AY1222" s="60"/>
      <c r="AZ1222" s="283"/>
      <c r="BA1222" s="283"/>
      <c r="BB1222" s="283"/>
      <c r="BC1222" s="34"/>
      <c r="BD1222" s="27"/>
      <c r="BF1222" s="35"/>
      <c r="BG1222" s="35"/>
      <c r="BH1222" s="35"/>
    </row>
    <row r="1223" spans="1:60" ht="15" x14ac:dyDescent="0.25">
      <c r="A1223" s="570">
        <f t="shared" si="14"/>
        <v>1217</v>
      </c>
      <c r="B1223" s="571" t="s">
        <v>3517</v>
      </c>
      <c r="C1223" s="574" t="s">
        <v>12458</v>
      </c>
      <c r="D1223" s="843">
        <v>8728.65</v>
      </c>
      <c r="E1223" s="844"/>
      <c r="F1223" s="844"/>
      <c r="G1223" s="25"/>
      <c r="H1223" s="25"/>
      <c r="I1223" s="25"/>
      <c r="J1223" s="25"/>
      <c r="K1223" s="25"/>
      <c r="L1223" s="25"/>
      <c r="N1223" s="25"/>
      <c r="O1223" s="25"/>
      <c r="P1223" s="35" t="s">
        <v>2496</v>
      </c>
      <c r="AS1223" s="570"/>
      <c r="AT1223" s="391"/>
      <c r="AU1223" s="222"/>
      <c r="AV1223" s="564"/>
      <c r="AW1223" s="60"/>
      <c r="AX1223" s="60"/>
      <c r="AY1223" s="60"/>
      <c r="AZ1223" s="283"/>
      <c r="BA1223" s="283"/>
      <c r="BB1223" s="283"/>
      <c r="BC1223" s="34"/>
      <c r="BD1223" s="27"/>
      <c r="BF1223" s="35"/>
      <c r="BG1223" s="35"/>
      <c r="BH1223" s="35"/>
    </row>
    <row r="1224" spans="1:60" ht="15" x14ac:dyDescent="0.25">
      <c r="A1224" s="570">
        <f t="shared" si="14"/>
        <v>1218</v>
      </c>
      <c r="B1224" s="571" t="s">
        <v>3518</v>
      </c>
      <c r="C1224" s="574" t="s">
        <v>12458</v>
      </c>
      <c r="D1224" s="843">
        <v>7080.5</v>
      </c>
      <c r="E1224" s="844"/>
      <c r="F1224" s="844"/>
      <c r="G1224" s="25"/>
      <c r="H1224" s="25"/>
      <c r="I1224" s="25"/>
      <c r="J1224" s="25"/>
      <c r="K1224" s="25"/>
      <c r="L1224" s="25"/>
      <c r="N1224" s="25"/>
      <c r="O1224" s="25"/>
      <c r="P1224" s="35" t="s">
        <v>2496</v>
      </c>
      <c r="AS1224" s="570"/>
      <c r="AT1224" s="391"/>
      <c r="AU1224" s="222"/>
      <c r="AV1224" s="564"/>
      <c r="AW1224" s="60"/>
      <c r="AX1224" s="60"/>
      <c r="AY1224" s="60"/>
      <c r="AZ1224" s="283"/>
      <c r="BA1224" s="283"/>
      <c r="BB1224" s="283"/>
      <c r="BC1224" s="34"/>
      <c r="BD1224" s="27"/>
      <c r="BF1224" s="35"/>
      <c r="BG1224" s="35"/>
      <c r="BH1224" s="35"/>
    </row>
    <row r="1225" spans="1:60" ht="15" x14ac:dyDescent="0.25">
      <c r="A1225" s="570">
        <f t="shared" si="14"/>
        <v>1219</v>
      </c>
      <c r="B1225" s="571" t="s">
        <v>3519</v>
      </c>
      <c r="C1225" s="574" t="s">
        <v>12458</v>
      </c>
      <c r="D1225" s="843">
        <v>3690.19</v>
      </c>
      <c r="E1225" s="844"/>
      <c r="F1225" s="844"/>
      <c r="G1225" s="25"/>
      <c r="H1225" s="25"/>
      <c r="I1225" s="25"/>
      <c r="J1225" s="25"/>
      <c r="K1225" s="25"/>
      <c r="L1225" s="25"/>
      <c r="N1225" s="25"/>
      <c r="O1225" s="25"/>
      <c r="P1225" s="35" t="s">
        <v>2496</v>
      </c>
      <c r="AS1225" s="570"/>
      <c r="AT1225" s="391"/>
      <c r="AU1225" s="222"/>
      <c r="AV1225" s="564"/>
      <c r="AW1225" s="60"/>
      <c r="AX1225" s="60"/>
      <c r="AY1225" s="60"/>
      <c r="AZ1225" s="283"/>
      <c r="BA1225" s="283"/>
      <c r="BB1225" s="283"/>
      <c r="BC1225" s="34"/>
      <c r="BD1225" s="27"/>
      <c r="BF1225" s="35"/>
      <c r="BG1225" s="35"/>
      <c r="BH1225" s="35"/>
    </row>
    <row r="1226" spans="1:60" ht="15" x14ac:dyDescent="0.25">
      <c r="A1226" s="570">
        <f t="shared" si="14"/>
        <v>1220</v>
      </c>
      <c r="B1226" s="571" t="s">
        <v>3520</v>
      </c>
      <c r="C1226" s="574" t="s">
        <v>12458</v>
      </c>
      <c r="D1226" s="843">
        <v>2326.4499999999998</v>
      </c>
      <c r="E1226" s="844"/>
      <c r="F1226" s="844"/>
      <c r="G1226" s="25"/>
      <c r="H1226" s="25"/>
      <c r="I1226" s="25"/>
      <c r="J1226" s="25"/>
      <c r="K1226" s="25"/>
      <c r="L1226" s="25"/>
      <c r="N1226" s="25"/>
      <c r="O1226" s="25"/>
      <c r="P1226" s="35" t="s">
        <v>2496</v>
      </c>
      <c r="AS1226" s="570"/>
      <c r="AT1226" s="391"/>
      <c r="AU1226" s="222"/>
      <c r="AV1226" s="564"/>
      <c r="AW1226" s="60"/>
      <c r="AX1226" s="60"/>
      <c r="AY1226" s="60"/>
      <c r="AZ1226" s="283"/>
      <c r="BA1226" s="283"/>
      <c r="BB1226" s="283"/>
      <c r="BC1226" s="34"/>
      <c r="BD1226" s="27"/>
      <c r="BF1226" s="35"/>
      <c r="BG1226" s="35"/>
      <c r="BH1226" s="35"/>
    </row>
    <row r="1227" spans="1:60" ht="15" x14ac:dyDescent="0.25">
      <c r="A1227" s="570">
        <f t="shared" si="14"/>
        <v>1221</v>
      </c>
      <c r="B1227" s="571" t="s">
        <v>3521</v>
      </c>
      <c r="C1227" s="574" t="s">
        <v>12458</v>
      </c>
      <c r="D1227" s="843">
        <v>2944.06</v>
      </c>
      <c r="E1227" s="844"/>
      <c r="F1227" s="844"/>
      <c r="G1227" s="25"/>
      <c r="H1227" s="25"/>
      <c r="I1227" s="25"/>
      <c r="J1227" s="25"/>
      <c r="K1227" s="25"/>
      <c r="L1227" s="25"/>
      <c r="N1227" s="25"/>
      <c r="O1227" s="25"/>
      <c r="P1227" s="35" t="s">
        <v>2496</v>
      </c>
      <c r="AS1227" s="570"/>
      <c r="AT1227" s="391"/>
      <c r="AU1227" s="222"/>
      <c r="AV1227" s="564"/>
      <c r="AW1227" s="60"/>
      <c r="AX1227" s="60"/>
      <c r="AY1227" s="60"/>
      <c r="AZ1227" s="283"/>
      <c r="BA1227" s="283"/>
      <c r="BB1227" s="283"/>
      <c r="BC1227" s="34"/>
      <c r="BD1227" s="27"/>
      <c r="BF1227" s="35"/>
      <c r="BG1227" s="35"/>
      <c r="BH1227" s="35"/>
    </row>
    <row r="1228" spans="1:60" ht="15" x14ac:dyDescent="0.25">
      <c r="A1228" s="570">
        <f t="shared" si="14"/>
        <v>1222</v>
      </c>
      <c r="B1228" s="571" t="s">
        <v>3522</v>
      </c>
      <c r="C1228" s="574" t="s">
        <v>12458</v>
      </c>
      <c r="D1228" s="843">
        <v>5100.34</v>
      </c>
      <c r="E1228" s="844"/>
      <c r="F1228" s="844"/>
      <c r="G1228" s="25"/>
      <c r="H1228" s="25"/>
      <c r="I1228" s="25"/>
      <c r="J1228" s="25"/>
      <c r="K1228" s="25"/>
      <c r="L1228" s="25"/>
      <c r="N1228" s="25"/>
      <c r="O1228" s="25"/>
      <c r="P1228" s="35" t="s">
        <v>2496</v>
      </c>
      <c r="AS1228" s="570"/>
      <c r="AT1228" s="391"/>
      <c r="AU1228" s="222"/>
      <c r="AV1228" s="564"/>
      <c r="AW1228" s="60"/>
      <c r="AX1228" s="60"/>
      <c r="AY1228" s="60"/>
      <c r="AZ1228" s="283"/>
      <c r="BA1228" s="283"/>
      <c r="BB1228" s="283"/>
      <c r="BC1228" s="34"/>
      <c r="BD1228" s="27"/>
      <c r="BF1228" s="35"/>
      <c r="BG1228" s="35"/>
      <c r="BH1228" s="35"/>
    </row>
    <row r="1229" spans="1:60" ht="15" x14ac:dyDescent="0.25">
      <c r="A1229" s="570">
        <f t="shared" si="14"/>
        <v>1223</v>
      </c>
      <c r="B1229" s="571" t="s">
        <v>3523</v>
      </c>
      <c r="C1229" s="574" t="s">
        <v>12458</v>
      </c>
      <c r="D1229" s="843">
        <v>6664</v>
      </c>
      <c r="E1229" s="844"/>
      <c r="F1229" s="844"/>
      <c r="G1229" s="25"/>
      <c r="H1229" s="25"/>
      <c r="I1229" s="25"/>
      <c r="J1229" s="25"/>
      <c r="K1229" s="25"/>
      <c r="L1229" s="25"/>
      <c r="N1229" s="25"/>
      <c r="O1229" s="25"/>
      <c r="P1229" s="35" t="s">
        <v>2496</v>
      </c>
      <c r="AS1229" s="570"/>
      <c r="AT1229" s="391"/>
      <c r="AU1229" s="222"/>
      <c r="AV1229" s="564"/>
      <c r="AW1229" s="60"/>
      <c r="AX1229" s="60"/>
      <c r="AY1229" s="60"/>
      <c r="AZ1229" s="283"/>
      <c r="BA1229" s="283"/>
      <c r="BB1229" s="283"/>
      <c r="BC1229" s="34"/>
      <c r="BD1229" s="27"/>
      <c r="BF1229" s="35"/>
      <c r="BG1229" s="35"/>
      <c r="BH1229" s="35"/>
    </row>
    <row r="1230" spans="1:60" ht="15" x14ac:dyDescent="0.25">
      <c r="A1230" s="570">
        <f t="shared" si="14"/>
        <v>1224</v>
      </c>
      <c r="B1230" s="571" t="s">
        <v>3524</v>
      </c>
      <c r="C1230" s="574" t="s">
        <v>12458</v>
      </c>
      <c r="D1230" s="843">
        <v>4213.79</v>
      </c>
      <c r="E1230" s="844"/>
      <c r="F1230" s="844"/>
      <c r="G1230" s="25"/>
      <c r="H1230" s="25"/>
      <c r="I1230" s="25"/>
      <c r="J1230" s="25"/>
      <c r="K1230" s="25"/>
      <c r="L1230" s="25"/>
      <c r="N1230" s="25"/>
      <c r="O1230" s="25"/>
      <c r="P1230" s="35" t="s">
        <v>2496</v>
      </c>
      <c r="AS1230" s="570"/>
      <c r="AT1230" s="391"/>
      <c r="AU1230" s="222"/>
      <c r="AV1230" s="564"/>
      <c r="AW1230" s="60"/>
      <c r="AX1230" s="60"/>
      <c r="AY1230" s="60"/>
      <c r="AZ1230" s="283"/>
      <c r="BA1230" s="283"/>
      <c r="BB1230" s="283"/>
      <c r="BC1230" s="34"/>
      <c r="BD1230" s="27"/>
      <c r="BF1230" s="35"/>
      <c r="BG1230" s="35"/>
      <c r="BH1230" s="35"/>
    </row>
    <row r="1231" spans="1:60" ht="15" x14ac:dyDescent="0.25">
      <c r="A1231" s="570">
        <f t="shared" si="14"/>
        <v>1225</v>
      </c>
      <c r="B1231" s="571" t="s">
        <v>3525</v>
      </c>
      <c r="C1231" s="574" t="s">
        <v>12458</v>
      </c>
      <c r="D1231" s="843">
        <v>4268.53</v>
      </c>
      <c r="E1231" s="844"/>
      <c r="F1231" s="844"/>
      <c r="G1231" s="25"/>
      <c r="H1231" s="25"/>
      <c r="I1231" s="25"/>
      <c r="J1231" s="25"/>
      <c r="K1231" s="25"/>
      <c r="L1231" s="25"/>
      <c r="N1231" s="25"/>
      <c r="O1231" s="25"/>
      <c r="P1231" s="35" t="s">
        <v>2496</v>
      </c>
      <c r="AS1231" s="570"/>
      <c r="AT1231" s="391"/>
      <c r="AU1231" s="222"/>
      <c r="AV1231" s="564"/>
      <c r="AW1231" s="60"/>
      <c r="AX1231" s="60"/>
      <c r="AY1231" s="60"/>
      <c r="AZ1231" s="283"/>
      <c r="BA1231" s="283"/>
      <c r="BB1231" s="283"/>
      <c r="BC1231" s="34"/>
      <c r="BD1231" s="27"/>
      <c r="BF1231" s="35"/>
      <c r="BG1231" s="35"/>
      <c r="BH1231" s="35"/>
    </row>
    <row r="1232" spans="1:60" ht="15" x14ac:dyDescent="0.25">
      <c r="A1232" s="570">
        <f t="shared" si="14"/>
        <v>1226</v>
      </c>
      <c r="B1232" s="571" t="s">
        <v>3526</v>
      </c>
      <c r="C1232" s="574" t="s">
        <v>12458</v>
      </c>
      <c r="D1232" s="843">
        <v>4742.1499999999996</v>
      </c>
      <c r="E1232" s="844"/>
      <c r="F1232" s="844"/>
      <c r="G1232" s="25"/>
      <c r="H1232" s="25"/>
      <c r="I1232" s="25"/>
      <c r="J1232" s="25"/>
      <c r="K1232" s="25"/>
      <c r="L1232" s="25"/>
      <c r="N1232" s="25"/>
      <c r="O1232" s="25"/>
      <c r="P1232" s="35" t="s">
        <v>2496</v>
      </c>
      <c r="AS1232" s="570"/>
      <c r="AT1232" s="391"/>
      <c r="AU1232" s="222"/>
      <c r="AV1232" s="564"/>
      <c r="AW1232" s="60"/>
      <c r="AX1232" s="60"/>
      <c r="AY1232" s="60"/>
      <c r="AZ1232" s="283"/>
      <c r="BA1232" s="283"/>
      <c r="BB1232" s="283"/>
      <c r="BC1232" s="34"/>
      <c r="BD1232" s="27"/>
      <c r="BF1232" s="35"/>
      <c r="BG1232" s="35"/>
      <c r="BH1232" s="35"/>
    </row>
    <row r="1233" spans="1:60" ht="15" x14ac:dyDescent="0.25">
      <c r="A1233" s="570">
        <f t="shared" si="14"/>
        <v>1227</v>
      </c>
      <c r="B1233" s="571" t="s">
        <v>3527</v>
      </c>
      <c r="C1233" s="574" t="s">
        <v>12458</v>
      </c>
      <c r="D1233" s="843">
        <v>2062.27</v>
      </c>
      <c r="E1233" s="844"/>
      <c r="F1233" s="844"/>
      <c r="G1233" s="25"/>
      <c r="H1233" s="25"/>
      <c r="I1233" s="25"/>
      <c r="J1233" s="25"/>
      <c r="K1233" s="25"/>
      <c r="L1233" s="25"/>
      <c r="N1233" s="25"/>
      <c r="O1233" s="25"/>
      <c r="P1233" s="35" t="s">
        <v>2496</v>
      </c>
      <c r="AS1233" s="570"/>
      <c r="AT1233" s="391"/>
      <c r="AU1233" s="222"/>
      <c r="AV1233" s="564"/>
      <c r="AW1233" s="60"/>
      <c r="AX1233" s="60"/>
      <c r="AY1233" s="60"/>
      <c r="AZ1233" s="283"/>
      <c r="BA1233" s="283"/>
      <c r="BB1233" s="283"/>
      <c r="BC1233" s="34"/>
      <c r="BD1233" s="27"/>
      <c r="BF1233" s="35"/>
      <c r="BG1233" s="35"/>
      <c r="BH1233" s="35"/>
    </row>
    <row r="1234" spans="1:60" ht="15" x14ac:dyDescent="0.25">
      <c r="A1234" s="570">
        <f t="shared" si="14"/>
        <v>1228</v>
      </c>
      <c r="B1234" s="571" t="s">
        <v>3528</v>
      </c>
      <c r="C1234" s="574" t="s">
        <v>12458</v>
      </c>
      <c r="D1234" s="843">
        <v>21658</v>
      </c>
      <c r="E1234" s="844"/>
      <c r="F1234" s="844"/>
      <c r="G1234" s="25"/>
      <c r="H1234" s="25"/>
      <c r="I1234" s="25"/>
      <c r="J1234" s="25"/>
      <c r="K1234" s="25"/>
      <c r="L1234" s="25"/>
      <c r="N1234" s="25"/>
      <c r="O1234" s="25"/>
      <c r="P1234" s="35" t="s">
        <v>2496</v>
      </c>
      <c r="AS1234" s="570"/>
      <c r="AT1234" s="391"/>
      <c r="AU1234" s="222"/>
      <c r="AV1234" s="564"/>
      <c r="AW1234" s="60"/>
      <c r="AX1234" s="60"/>
      <c r="AY1234" s="60"/>
      <c r="AZ1234" s="283"/>
      <c r="BA1234" s="283"/>
      <c r="BB1234" s="283"/>
      <c r="BC1234" s="34"/>
      <c r="BD1234" s="27"/>
      <c r="BF1234" s="35"/>
      <c r="BG1234" s="35"/>
      <c r="BH1234" s="35"/>
    </row>
    <row r="1235" spans="1:60" ht="15" x14ac:dyDescent="0.25">
      <c r="A1235" s="570">
        <f t="shared" si="14"/>
        <v>1229</v>
      </c>
      <c r="B1235" s="571" t="s">
        <v>3529</v>
      </c>
      <c r="C1235" s="574" t="s">
        <v>12458</v>
      </c>
      <c r="D1235" s="843">
        <v>6258.21</v>
      </c>
      <c r="E1235" s="844"/>
      <c r="F1235" s="844"/>
      <c r="G1235" s="25"/>
      <c r="H1235" s="25"/>
      <c r="I1235" s="25"/>
      <c r="J1235" s="25"/>
      <c r="K1235" s="25"/>
      <c r="L1235" s="25"/>
      <c r="N1235" s="25"/>
      <c r="O1235" s="25"/>
      <c r="P1235" s="35" t="s">
        <v>2496</v>
      </c>
      <c r="AS1235" s="570"/>
      <c r="AT1235" s="391"/>
      <c r="AU1235" s="222"/>
      <c r="AV1235" s="564"/>
      <c r="AW1235" s="60"/>
      <c r="AX1235" s="60"/>
      <c r="AY1235" s="60"/>
      <c r="AZ1235" s="283"/>
      <c r="BA1235" s="283"/>
      <c r="BB1235" s="283"/>
      <c r="BC1235" s="34"/>
      <c r="BD1235" s="27"/>
      <c r="BF1235" s="35"/>
      <c r="BG1235" s="35"/>
      <c r="BH1235" s="35"/>
    </row>
    <row r="1236" spans="1:60" ht="15" x14ac:dyDescent="0.25">
      <c r="A1236" s="570">
        <f t="shared" si="14"/>
        <v>1230</v>
      </c>
      <c r="B1236" s="571" t="s">
        <v>3530</v>
      </c>
      <c r="C1236" s="574" t="s">
        <v>12458</v>
      </c>
      <c r="D1236" s="843">
        <v>6366.5</v>
      </c>
      <c r="E1236" s="844"/>
      <c r="F1236" s="844"/>
      <c r="G1236" s="25"/>
      <c r="H1236" s="25"/>
      <c r="I1236" s="25"/>
      <c r="J1236" s="25"/>
      <c r="K1236" s="25"/>
      <c r="L1236" s="25"/>
      <c r="N1236" s="25"/>
      <c r="O1236" s="25"/>
      <c r="P1236" s="35" t="s">
        <v>2496</v>
      </c>
      <c r="AS1236" s="570"/>
      <c r="AT1236" s="391"/>
      <c r="AU1236" s="222"/>
      <c r="AV1236" s="564"/>
      <c r="AW1236" s="60"/>
      <c r="AX1236" s="60"/>
      <c r="AY1236" s="60"/>
      <c r="AZ1236" s="283"/>
      <c r="BA1236" s="283"/>
      <c r="BB1236" s="283"/>
      <c r="BC1236" s="34"/>
      <c r="BD1236" s="27"/>
      <c r="BF1236" s="35"/>
      <c r="BG1236" s="35"/>
      <c r="BH1236" s="35"/>
    </row>
    <row r="1237" spans="1:60" ht="15" x14ac:dyDescent="0.25">
      <c r="A1237" s="570">
        <f t="shared" si="14"/>
        <v>1231</v>
      </c>
      <c r="B1237" s="571" t="s">
        <v>3531</v>
      </c>
      <c r="C1237" s="574" t="s">
        <v>12458</v>
      </c>
      <c r="D1237" s="843">
        <v>4165</v>
      </c>
      <c r="E1237" s="844"/>
      <c r="F1237" s="844"/>
      <c r="G1237" s="25"/>
      <c r="H1237" s="25"/>
      <c r="I1237" s="25"/>
      <c r="J1237" s="25"/>
      <c r="K1237" s="25"/>
      <c r="L1237" s="25"/>
      <c r="N1237" s="25"/>
      <c r="O1237" s="25"/>
      <c r="P1237" s="35" t="s">
        <v>2496</v>
      </c>
      <c r="AS1237" s="570"/>
      <c r="AT1237" s="391"/>
      <c r="AU1237" s="222"/>
      <c r="AV1237" s="564"/>
      <c r="AW1237" s="60"/>
      <c r="AX1237" s="60"/>
      <c r="AY1237" s="60"/>
      <c r="AZ1237" s="283"/>
      <c r="BA1237" s="283"/>
      <c r="BB1237" s="283"/>
      <c r="BC1237" s="34"/>
      <c r="BD1237" s="27"/>
      <c r="BF1237" s="35"/>
      <c r="BG1237" s="35"/>
      <c r="BH1237" s="35"/>
    </row>
    <row r="1238" spans="1:60" ht="15" x14ac:dyDescent="0.25">
      <c r="A1238" s="570">
        <f t="shared" si="14"/>
        <v>1232</v>
      </c>
      <c r="B1238" s="571" t="s">
        <v>3532</v>
      </c>
      <c r="C1238" s="574" t="s">
        <v>12458</v>
      </c>
      <c r="D1238" s="843">
        <v>3712.8</v>
      </c>
      <c r="E1238" s="844"/>
      <c r="F1238" s="844"/>
      <c r="G1238" s="25"/>
      <c r="H1238" s="25"/>
      <c r="I1238" s="25"/>
      <c r="J1238" s="25"/>
      <c r="K1238" s="25"/>
      <c r="L1238" s="25"/>
      <c r="N1238" s="25"/>
      <c r="O1238" s="25"/>
      <c r="P1238" s="35" t="s">
        <v>2496</v>
      </c>
      <c r="AS1238" s="570"/>
      <c r="AT1238" s="391"/>
      <c r="AU1238" s="222"/>
      <c r="AV1238" s="564"/>
      <c r="AW1238" s="60"/>
      <c r="AX1238" s="60"/>
      <c r="AY1238" s="60"/>
      <c r="AZ1238" s="283"/>
      <c r="BA1238" s="283"/>
      <c r="BB1238" s="283"/>
      <c r="BC1238" s="34"/>
      <c r="BD1238" s="27"/>
      <c r="BF1238" s="35"/>
      <c r="BG1238" s="35"/>
      <c r="BH1238" s="35"/>
    </row>
    <row r="1239" spans="1:60" ht="15" x14ac:dyDescent="0.25">
      <c r="A1239" s="570">
        <f t="shared" si="14"/>
        <v>1233</v>
      </c>
      <c r="B1239" s="571" t="s">
        <v>3533</v>
      </c>
      <c r="C1239" s="574" t="s">
        <v>12458</v>
      </c>
      <c r="D1239" s="843">
        <v>3128.51</v>
      </c>
      <c r="E1239" s="844"/>
      <c r="F1239" s="844"/>
      <c r="G1239" s="25"/>
      <c r="H1239" s="25"/>
      <c r="I1239" s="25"/>
      <c r="J1239" s="25"/>
      <c r="K1239" s="25"/>
      <c r="L1239" s="25"/>
      <c r="N1239" s="25"/>
      <c r="O1239" s="25"/>
      <c r="P1239" s="35" t="s">
        <v>2496</v>
      </c>
      <c r="AS1239" s="570"/>
      <c r="AT1239" s="391"/>
      <c r="AU1239" s="222"/>
      <c r="AV1239" s="564"/>
      <c r="AW1239" s="60"/>
      <c r="AX1239" s="60"/>
      <c r="AY1239" s="60"/>
      <c r="AZ1239" s="283"/>
      <c r="BA1239" s="283"/>
      <c r="BB1239" s="283"/>
      <c r="BC1239" s="34"/>
      <c r="BD1239" s="27"/>
      <c r="BF1239" s="35"/>
      <c r="BG1239" s="35"/>
      <c r="BH1239" s="35"/>
    </row>
    <row r="1240" spans="1:60" ht="15" x14ac:dyDescent="0.25">
      <c r="A1240" s="570">
        <f t="shared" si="14"/>
        <v>1234</v>
      </c>
      <c r="B1240" s="571" t="s">
        <v>3534</v>
      </c>
      <c r="C1240" s="574" t="s">
        <v>12458</v>
      </c>
      <c r="D1240" s="843">
        <v>3568.81</v>
      </c>
      <c r="E1240" s="844"/>
      <c r="F1240" s="844"/>
      <c r="G1240" s="25"/>
      <c r="H1240" s="25"/>
      <c r="I1240" s="25"/>
      <c r="J1240" s="25"/>
      <c r="K1240" s="25"/>
      <c r="L1240" s="25"/>
      <c r="N1240" s="25"/>
      <c r="O1240" s="25"/>
      <c r="P1240" s="35" t="s">
        <v>2496</v>
      </c>
      <c r="AS1240" s="570"/>
      <c r="AT1240" s="391"/>
      <c r="AU1240" s="222"/>
      <c r="AV1240" s="564"/>
      <c r="AW1240" s="60"/>
      <c r="AX1240" s="60"/>
      <c r="AY1240" s="60"/>
      <c r="AZ1240" s="283"/>
      <c r="BA1240" s="283"/>
      <c r="BB1240" s="283"/>
      <c r="BC1240" s="34"/>
      <c r="BD1240" s="27"/>
      <c r="BF1240" s="35"/>
      <c r="BG1240" s="35"/>
      <c r="BH1240" s="35"/>
    </row>
    <row r="1241" spans="1:60" ht="15" x14ac:dyDescent="0.25">
      <c r="A1241" s="570">
        <f t="shared" si="14"/>
        <v>1235</v>
      </c>
      <c r="B1241" s="571" t="s">
        <v>3535</v>
      </c>
      <c r="C1241" s="574" t="s">
        <v>12458</v>
      </c>
      <c r="D1241" s="843">
        <v>1909.95</v>
      </c>
      <c r="E1241" s="844"/>
      <c r="F1241" s="844"/>
      <c r="G1241" s="25"/>
      <c r="H1241" s="25"/>
      <c r="I1241" s="25"/>
      <c r="J1241" s="25"/>
      <c r="K1241" s="25"/>
      <c r="L1241" s="25"/>
      <c r="N1241" s="25"/>
      <c r="O1241" s="25"/>
      <c r="P1241" s="35" t="s">
        <v>2496</v>
      </c>
      <c r="AS1241" s="570"/>
      <c r="AT1241" s="391"/>
      <c r="AU1241" s="222"/>
      <c r="AV1241" s="564"/>
      <c r="AW1241" s="60"/>
      <c r="AX1241" s="60"/>
      <c r="AY1241" s="60"/>
      <c r="AZ1241" s="283"/>
      <c r="BA1241" s="283"/>
      <c r="BB1241" s="283"/>
      <c r="BC1241" s="34"/>
      <c r="BD1241" s="27"/>
      <c r="BF1241" s="35"/>
      <c r="BG1241" s="35"/>
      <c r="BH1241" s="35"/>
    </row>
    <row r="1242" spans="1:60" ht="15" x14ac:dyDescent="0.25">
      <c r="A1242" s="570">
        <f t="shared" si="14"/>
        <v>1236</v>
      </c>
      <c r="B1242" s="571" t="s">
        <v>3536</v>
      </c>
      <c r="C1242" s="574" t="s">
        <v>12458</v>
      </c>
      <c r="D1242" s="843">
        <v>2951.2</v>
      </c>
      <c r="E1242" s="844"/>
      <c r="F1242" s="844"/>
      <c r="G1242" s="25"/>
      <c r="H1242" s="25"/>
      <c r="I1242" s="25"/>
      <c r="J1242" s="25"/>
      <c r="K1242" s="25"/>
      <c r="L1242" s="25"/>
      <c r="N1242" s="25"/>
      <c r="O1242" s="25"/>
      <c r="P1242" s="35" t="s">
        <v>2496</v>
      </c>
      <c r="AS1242" s="570"/>
      <c r="AT1242" s="391"/>
      <c r="AU1242" s="222"/>
      <c r="AV1242" s="564"/>
      <c r="AW1242" s="60"/>
      <c r="AX1242" s="60"/>
      <c r="AY1242" s="60"/>
      <c r="AZ1242" s="283"/>
      <c r="BA1242" s="283"/>
      <c r="BB1242" s="283"/>
      <c r="BC1242" s="34"/>
      <c r="BD1242" s="27"/>
      <c r="BF1242" s="35"/>
      <c r="BG1242" s="35"/>
      <c r="BH1242" s="35"/>
    </row>
    <row r="1243" spans="1:60" ht="15" x14ac:dyDescent="0.25">
      <c r="A1243" s="570">
        <f t="shared" si="14"/>
        <v>1237</v>
      </c>
      <c r="B1243" s="571" t="s">
        <v>3537</v>
      </c>
      <c r="C1243" s="574" t="s">
        <v>12458</v>
      </c>
      <c r="D1243" s="843">
        <v>5236</v>
      </c>
      <c r="E1243" s="844"/>
      <c r="F1243" s="844"/>
      <c r="G1243" s="25"/>
      <c r="H1243" s="25"/>
      <c r="I1243" s="25"/>
      <c r="J1243" s="25"/>
      <c r="K1243" s="25"/>
      <c r="L1243" s="25"/>
      <c r="N1243" s="25"/>
      <c r="O1243" s="25"/>
      <c r="P1243" s="35" t="s">
        <v>2496</v>
      </c>
      <c r="AS1243" s="570"/>
      <c r="AT1243" s="391"/>
      <c r="AU1243" s="222"/>
      <c r="AV1243" s="564"/>
      <c r="AW1243" s="60"/>
      <c r="AX1243" s="60"/>
      <c r="AY1243" s="60"/>
      <c r="AZ1243" s="283"/>
      <c r="BA1243" s="283"/>
      <c r="BB1243" s="283"/>
      <c r="BC1243" s="34"/>
      <c r="BD1243" s="27"/>
      <c r="BF1243" s="35"/>
      <c r="BG1243" s="35"/>
      <c r="BH1243" s="35"/>
    </row>
    <row r="1244" spans="1:60" ht="15" x14ac:dyDescent="0.25">
      <c r="A1244" s="570">
        <f t="shared" si="14"/>
        <v>1238</v>
      </c>
      <c r="B1244" s="571" t="s">
        <v>3538</v>
      </c>
      <c r="C1244" s="574" t="s">
        <v>12458</v>
      </c>
      <c r="D1244" s="843">
        <v>26656</v>
      </c>
      <c r="E1244" s="844"/>
      <c r="F1244" s="844"/>
      <c r="G1244" s="25"/>
      <c r="H1244" s="25"/>
      <c r="I1244" s="25"/>
      <c r="J1244" s="25"/>
      <c r="K1244" s="25"/>
      <c r="L1244" s="25"/>
      <c r="N1244" s="25"/>
      <c r="O1244" s="25"/>
      <c r="P1244" s="35" t="s">
        <v>2496</v>
      </c>
      <c r="AS1244" s="570"/>
      <c r="AT1244" s="391"/>
      <c r="AU1244" s="222"/>
      <c r="AV1244" s="564"/>
      <c r="AW1244" s="60"/>
      <c r="AX1244" s="60"/>
      <c r="AY1244" s="60"/>
      <c r="AZ1244" s="283"/>
      <c r="BA1244" s="283"/>
      <c r="BB1244" s="283"/>
      <c r="BC1244" s="34"/>
      <c r="BD1244" s="27"/>
      <c r="BF1244" s="35"/>
      <c r="BG1244" s="35"/>
      <c r="BH1244" s="35"/>
    </row>
    <row r="1245" spans="1:60" ht="15" x14ac:dyDescent="0.25">
      <c r="A1245" s="570">
        <f t="shared" si="14"/>
        <v>1239</v>
      </c>
      <c r="B1245" s="571" t="s">
        <v>3539</v>
      </c>
      <c r="C1245" s="574" t="s">
        <v>12458</v>
      </c>
      <c r="D1245" s="843">
        <v>22788.5</v>
      </c>
      <c r="E1245" s="844"/>
      <c r="F1245" s="844"/>
      <c r="G1245" s="25"/>
      <c r="H1245" s="25"/>
      <c r="I1245" s="25"/>
      <c r="J1245" s="25"/>
      <c r="K1245" s="25"/>
      <c r="L1245" s="25"/>
      <c r="N1245" s="25"/>
      <c r="O1245" s="25"/>
      <c r="P1245" s="35" t="s">
        <v>2496</v>
      </c>
      <c r="AS1245" s="570"/>
      <c r="AT1245" s="391"/>
      <c r="AU1245" s="222"/>
      <c r="AV1245" s="564"/>
      <c r="AW1245" s="60"/>
      <c r="AX1245" s="60"/>
      <c r="AY1245" s="60"/>
      <c r="AZ1245" s="283"/>
      <c r="BA1245" s="283"/>
      <c r="BB1245" s="283"/>
      <c r="BC1245" s="34"/>
      <c r="BD1245" s="27"/>
      <c r="BF1245" s="35"/>
      <c r="BG1245" s="35"/>
      <c r="BH1245" s="35"/>
    </row>
    <row r="1246" spans="1:60" ht="15" x14ac:dyDescent="0.25">
      <c r="A1246" s="570">
        <f t="shared" si="14"/>
        <v>1240</v>
      </c>
      <c r="B1246" s="571" t="s">
        <v>3540</v>
      </c>
      <c r="C1246" s="574" t="s">
        <v>12458</v>
      </c>
      <c r="D1246" s="843">
        <v>5771.5</v>
      </c>
      <c r="E1246" s="844"/>
      <c r="F1246" s="844"/>
      <c r="G1246" s="25"/>
      <c r="H1246" s="25"/>
      <c r="I1246" s="25"/>
      <c r="J1246" s="25"/>
      <c r="K1246" s="25"/>
      <c r="L1246" s="25"/>
      <c r="N1246" s="25"/>
      <c r="O1246" s="25"/>
      <c r="P1246" s="35" t="s">
        <v>2496</v>
      </c>
      <c r="AS1246" s="570"/>
      <c r="AT1246" s="391"/>
      <c r="AU1246" s="222"/>
      <c r="AV1246" s="564"/>
      <c r="AW1246" s="60"/>
      <c r="AX1246" s="60"/>
      <c r="AY1246" s="60"/>
      <c r="AZ1246" s="283"/>
      <c r="BA1246" s="283"/>
      <c r="BB1246" s="283"/>
      <c r="BC1246" s="34"/>
      <c r="BD1246" s="27"/>
      <c r="BF1246" s="35"/>
      <c r="BG1246" s="35"/>
      <c r="BH1246" s="35"/>
    </row>
    <row r="1247" spans="1:60" ht="15" x14ac:dyDescent="0.25">
      <c r="A1247" s="570">
        <f t="shared" si="14"/>
        <v>1241</v>
      </c>
      <c r="B1247" s="571" t="s">
        <v>3541</v>
      </c>
      <c r="C1247" s="574" t="s">
        <v>12458</v>
      </c>
      <c r="D1247" s="843">
        <v>25162.55</v>
      </c>
      <c r="E1247" s="844"/>
      <c r="F1247" s="844"/>
      <c r="G1247" s="25"/>
      <c r="H1247" s="25"/>
      <c r="I1247" s="25"/>
      <c r="J1247" s="25"/>
      <c r="K1247" s="25"/>
      <c r="L1247" s="25"/>
      <c r="N1247" s="25"/>
      <c r="O1247" s="25"/>
      <c r="P1247" s="35" t="s">
        <v>2496</v>
      </c>
      <c r="AS1247" s="570"/>
      <c r="AT1247" s="391"/>
      <c r="AU1247" s="222"/>
      <c r="AV1247" s="564"/>
      <c r="AW1247" s="60"/>
      <c r="AX1247" s="60"/>
      <c r="AY1247" s="60"/>
      <c r="AZ1247" s="283"/>
      <c r="BA1247" s="283"/>
      <c r="BB1247" s="283"/>
      <c r="BC1247" s="34"/>
      <c r="BD1247" s="27"/>
      <c r="BF1247" s="35"/>
      <c r="BG1247" s="35"/>
      <c r="BH1247" s="35"/>
    </row>
    <row r="1248" spans="1:60" ht="15" x14ac:dyDescent="0.25">
      <c r="A1248" s="570">
        <f t="shared" si="14"/>
        <v>1242</v>
      </c>
      <c r="B1248" s="571" t="s">
        <v>3542</v>
      </c>
      <c r="C1248" s="574" t="s">
        <v>12458</v>
      </c>
      <c r="D1248" s="843">
        <v>29916.6</v>
      </c>
      <c r="E1248" s="844"/>
      <c r="F1248" s="844"/>
      <c r="G1248" s="25"/>
      <c r="H1248" s="25"/>
      <c r="I1248" s="25"/>
      <c r="J1248" s="25"/>
      <c r="K1248" s="25"/>
      <c r="L1248" s="25"/>
      <c r="N1248" s="25"/>
      <c r="O1248" s="25"/>
      <c r="P1248" s="35" t="s">
        <v>2496</v>
      </c>
      <c r="AS1248" s="570"/>
      <c r="AT1248" s="391"/>
      <c r="AU1248" s="222"/>
      <c r="AV1248" s="564"/>
      <c r="AW1248" s="60"/>
      <c r="AX1248" s="60"/>
      <c r="AY1248" s="60"/>
      <c r="AZ1248" s="283"/>
      <c r="BA1248" s="283"/>
      <c r="BB1248" s="283"/>
      <c r="BC1248" s="34"/>
      <c r="BD1248" s="27"/>
      <c r="BF1248" s="35"/>
      <c r="BG1248" s="35"/>
      <c r="BH1248" s="35"/>
    </row>
    <row r="1249" spans="1:60" ht="15" x14ac:dyDescent="0.25">
      <c r="A1249" s="570">
        <f t="shared" si="14"/>
        <v>1243</v>
      </c>
      <c r="B1249" s="571" t="s">
        <v>3543</v>
      </c>
      <c r="C1249" s="574" t="s">
        <v>12458</v>
      </c>
      <c r="D1249" s="843">
        <v>95361.84</v>
      </c>
      <c r="E1249" s="844"/>
      <c r="F1249" s="844"/>
      <c r="G1249" s="25"/>
      <c r="H1249" s="25"/>
      <c r="I1249" s="25"/>
      <c r="J1249" s="25"/>
      <c r="K1249" s="25"/>
      <c r="L1249" s="25"/>
      <c r="N1249" s="25"/>
      <c r="O1249" s="25"/>
      <c r="P1249" s="35" t="s">
        <v>2496</v>
      </c>
      <c r="AS1249" s="570"/>
      <c r="AT1249" s="391"/>
      <c r="AU1249" s="222"/>
      <c r="AV1249" s="564"/>
      <c r="AW1249" s="60"/>
      <c r="AX1249" s="60"/>
      <c r="AY1249" s="60"/>
      <c r="AZ1249" s="283"/>
      <c r="BA1249" s="283"/>
      <c r="BB1249" s="283"/>
      <c r="BC1249" s="34"/>
      <c r="BD1249" s="27"/>
      <c r="BF1249" s="35"/>
      <c r="BG1249" s="35"/>
      <c r="BH1249" s="35"/>
    </row>
    <row r="1250" spans="1:60" ht="15" x14ac:dyDescent="0.25">
      <c r="A1250" s="570">
        <f t="shared" si="14"/>
        <v>1244</v>
      </c>
      <c r="B1250" s="571" t="s">
        <v>3544</v>
      </c>
      <c r="C1250" s="574" t="s">
        <v>12458</v>
      </c>
      <c r="D1250" s="843">
        <v>95072.67</v>
      </c>
      <c r="E1250" s="844"/>
      <c r="F1250" s="844"/>
      <c r="G1250" s="25"/>
      <c r="H1250" s="25"/>
      <c r="I1250" s="25"/>
      <c r="J1250" s="25"/>
      <c r="K1250" s="25"/>
      <c r="L1250" s="25"/>
      <c r="N1250" s="25"/>
      <c r="O1250" s="25"/>
      <c r="P1250" s="35" t="s">
        <v>2496</v>
      </c>
      <c r="AS1250" s="570"/>
      <c r="AT1250" s="391"/>
      <c r="AU1250" s="222"/>
      <c r="AV1250" s="564"/>
      <c r="AW1250" s="60"/>
      <c r="AX1250" s="60"/>
      <c r="AY1250" s="60"/>
      <c r="AZ1250" s="283"/>
      <c r="BA1250" s="283"/>
      <c r="BB1250" s="283"/>
      <c r="BC1250" s="34"/>
      <c r="BD1250" s="27"/>
      <c r="BF1250" s="35"/>
      <c r="BG1250" s="35"/>
      <c r="BH1250" s="35"/>
    </row>
    <row r="1251" spans="1:60" ht="15" x14ac:dyDescent="0.25">
      <c r="A1251" s="570">
        <f t="shared" si="14"/>
        <v>1245</v>
      </c>
      <c r="B1251" s="571" t="s">
        <v>3545</v>
      </c>
      <c r="C1251" s="574" t="s">
        <v>12458</v>
      </c>
      <c r="D1251" s="843">
        <v>22871.8</v>
      </c>
      <c r="E1251" s="844"/>
      <c r="F1251" s="844"/>
      <c r="G1251" s="25"/>
      <c r="H1251" s="25"/>
      <c r="I1251" s="25"/>
      <c r="J1251" s="25"/>
      <c r="K1251" s="25"/>
      <c r="L1251" s="25"/>
      <c r="N1251" s="25"/>
      <c r="O1251" s="25"/>
      <c r="P1251" s="35" t="s">
        <v>2496</v>
      </c>
      <c r="AS1251" s="570"/>
      <c r="AT1251" s="391"/>
      <c r="AU1251" s="222"/>
      <c r="AV1251" s="564"/>
      <c r="AW1251" s="60"/>
      <c r="AX1251" s="60"/>
      <c r="AY1251" s="60"/>
      <c r="AZ1251" s="283"/>
      <c r="BA1251" s="283"/>
      <c r="BB1251" s="283"/>
      <c r="BC1251" s="34"/>
      <c r="BD1251" s="27"/>
      <c r="BF1251" s="35"/>
      <c r="BG1251" s="35"/>
      <c r="BH1251" s="35"/>
    </row>
    <row r="1252" spans="1:60" ht="15" x14ac:dyDescent="0.25">
      <c r="A1252" s="570">
        <f t="shared" si="14"/>
        <v>1246</v>
      </c>
      <c r="B1252" s="571" t="s">
        <v>3546</v>
      </c>
      <c r="C1252" s="574" t="s">
        <v>12458</v>
      </c>
      <c r="D1252" s="843">
        <v>7345.87</v>
      </c>
      <c r="E1252" s="844"/>
      <c r="F1252" s="844"/>
      <c r="G1252" s="25"/>
      <c r="H1252" s="25"/>
      <c r="I1252" s="25"/>
      <c r="J1252" s="25"/>
      <c r="K1252" s="25"/>
      <c r="L1252" s="25"/>
      <c r="N1252" s="25"/>
      <c r="O1252" s="25"/>
      <c r="P1252" s="35" t="s">
        <v>2496</v>
      </c>
      <c r="AS1252" s="570"/>
      <c r="AT1252" s="391"/>
      <c r="AU1252" s="222"/>
      <c r="AV1252" s="564"/>
      <c r="AW1252" s="60"/>
      <c r="AX1252" s="60"/>
      <c r="AY1252" s="60"/>
      <c r="AZ1252" s="283"/>
      <c r="BA1252" s="283"/>
      <c r="BB1252" s="283"/>
      <c r="BC1252" s="34"/>
      <c r="BD1252" s="27"/>
      <c r="BF1252" s="35"/>
      <c r="BG1252" s="35"/>
      <c r="BH1252" s="35"/>
    </row>
    <row r="1253" spans="1:60" ht="15" x14ac:dyDescent="0.25">
      <c r="A1253" s="570">
        <f t="shared" si="14"/>
        <v>1247</v>
      </c>
      <c r="B1253" s="571" t="s">
        <v>3547</v>
      </c>
      <c r="C1253" s="574" t="s">
        <v>12458</v>
      </c>
      <c r="D1253" s="843">
        <v>5591.81</v>
      </c>
      <c r="E1253" s="844"/>
      <c r="F1253" s="844"/>
      <c r="G1253" s="25"/>
      <c r="H1253" s="25"/>
      <c r="I1253" s="25"/>
      <c r="J1253" s="25"/>
      <c r="K1253" s="25"/>
      <c r="L1253" s="25"/>
      <c r="N1253" s="25"/>
      <c r="O1253" s="25"/>
      <c r="P1253" s="35" t="s">
        <v>2496</v>
      </c>
      <c r="AS1253" s="570"/>
      <c r="AT1253" s="391"/>
      <c r="AU1253" s="222"/>
      <c r="AV1253" s="564"/>
      <c r="AW1253" s="60"/>
      <c r="AX1253" s="60"/>
      <c r="AY1253" s="60"/>
      <c r="AZ1253" s="283"/>
      <c r="BA1253" s="283"/>
      <c r="BB1253" s="283"/>
      <c r="BC1253" s="34"/>
      <c r="BD1253" s="27"/>
      <c r="BF1253" s="35"/>
      <c r="BG1253" s="35"/>
      <c r="BH1253" s="35"/>
    </row>
    <row r="1254" spans="1:60" ht="15" x14ac:dyDescent="0.25">
      <c r="A1254" s="570">
        <f t="shared" si="14"/>
        <v>1248</v>
      </c>
      <c r="B1254" s="571" t="s">
        <v>3548</v>
      </c>
      <c r="C1254" s="574" t="s">
        <v>12458</v>
      </c>
      <c r="D1254" s="843">
        <v>2756.04</v>
      </c>
      <c r="E1254" s="844"/>
      <c r="F1254" s="844"/>
      <c r="G1254" s="25"/>
      <c r="H1254" s="25"/>
      <c r="I1254" s="25"/>
      <c r="J1254" s="25"/>
      <c r="K1254" s="25"/>
      <c r="L1254" s="25"/>
      <c r="N1254" s="25"/>
      <c r="O1254" s="25"/>
      <c r="P1254" s="35" t="s">
        <v>2496</v>
      </c>
      <c r="AS1254" s="570"/>
      <c r="AT1254" s="391"/>
      <c r="AU1254" s="222"/>
      <c r="AV1254" s="564"/>
      <c r="AW1254" s="60"/>
      <c r="AX1254" s="60"/>
      <c r="AY1254" s="60"/>
      <c r="AZ1254" s="283"/>
      <c r="BA1254" s="283"/>
      <c r="BB1254" s="283"/>
      <c r="BC1254" s="34"/>
      <c r="BD1254" s="27"/>
      <c r="BF1254" s="35"/>
      <c r="BG1254" s="35"/>
      <c r="BH1254" s="35"/>
    </row>
    <row r="1255" spans="1:60" ht="15" x14ac:dyDescent="0.25">
      <c r="A1255" s="570">
        <f t="shared" si="14"/>
        <v>1249</v>
      </c>
      <c r="B1255" s="571" t="s">
        <v>3549</v>
      </c>
      <c r="C1255" s="574" t="s">
        <v>12458</v>
      </c>
      <c r="D1255" s="843">
        <v>6877.01</v>
      </c>
      <c r="E1255" s="844"/>
      <c r="F1255" s="844"/>
      <c r="G1255" s="25"/>
      <c r="H1255" s="25"/>
      <c r="I1255" s="25"/>
      <c r="J1255" s="25"/>
      <c r="K1255" s="25"/>
      <c r="L1255" s="25"/>
      <c r="N1255" s="25"/>
      <c r="O1255" s="25"/>
      <c r="P1255" s="35" t="s">
        <v>2496</v>
      </c>
      <c r="AS1255" s="570"/>
      <c r="AT1255" s="391"/>
      <c r="AU1255" s="222"/>
      <c r="AV1255" s="564"/>
      <c r="AW1255" s="60"/>
      <c r="AX1255" s="60"/>
      <c r="AY1255" s="60"/>
      <c r="AZ1255" s="283"/>
      <c r="BA1255" s="283"/>
      <c r="BB1255" s="283"/>
      <c r="BC1255" s="34"/>
      <c r="BD1255" s="27"/>
      <c r="BF1255" s="35"/>
      <c r="BG1255" s="35"/>
      <c r="BH1255" s="35"/>
    </row>
    <row r="1256" spans="1:60" ht="15" x14ac:dyDescent="0.25">
      <c r="A1256" s="570">
        <f t="shared" si="14"/>
        <v>1250</v>
      </c>
      <c r="B1256" s="571" t="s">
        <v>3550</v>
      </c>
      <c r="C1256" s="574" t="s">
        <v>12458</v>
      </c>
      <c r="D1256" s="843">
        <v>10269.700000000001</v>
      </c>
      <c r="E1256" s="844"/>
      <c r="F1256" s="844"/>
      <c r="G1256" s="25"/>
      <c r="H1256" s="25"/>
      <c r="I1256" s="25"/>
      <c r="J1256" s="25"/>
      <c r="K1256" s="25"/>
      <c r="L1256" s="25"/>
      <c r="N1256" s="25"/>
      <c r="O1256" s="25"/>
      <c r="P1256" s="35" t="s">
        <v>2496</v>
      </c>
      <c r="AS1256" s="570"/>
      <c r="AT1256" s="391"/>
      <c r="AU1256" s="222"/>
      <c r="AV1256" s="564"/>
      <c r="AW1256" s="60"/>
      <c r="AX1256" s="60"/>
      <c r="AY1256" s="60"/>
      <c r="AZ1256" s="283"/>
      <c r="BA1256" s="283"/>
      <c r="BB1256" s="283"/>
      <c r="BC1256" s="34"/>
      <c r="BD1256" s="27"/>
      <c r="BF1256" s="35"/>
      <c r="BG1256" s="35"/>
      <c r="BH1256" s="35"/>
    </row>
    <row r="1257" spans="1:60" ht="15" x14ac:dyDescent="0.25">
      <c r="A1257" s="570">
        <f t="shared" si="14"/>
        <v>1251</v>
      </c>
      <c r="B1257" s="571" t="s">
        <v>3551</v>
      </c>
      <c r="C1257" s="574" t="s">
        <v>12458</v>
      </c>
      <c r="D1257" s="843">
        <v>6426</v>
      </c>
      <c r="E1257" s="844"/>
      <c r="F1257" s="844"/>
      <c r="G1257" s="25"/>
      <c r="H1257" s="25"/>
      <c r="I1257" s="25"/>
      <c r="J1257" s="25"/>
      <c r="K1257" s="25"/>
      <c r="L1257" s="25"/>
      <c r="N1257" s="25"/>
      <c r="O1257" s="25"/>
      <c r="P1257" s="35" t="s">
        <v>2496</v>
      </c>
      <c r="AS1257" s="570"/>
      <c r="AT1257" s="391"/>
      <c r="AU1257" s="222"/>
      <c r="AV1257" s="564"/>
      <c r="AW1257" s="60"/>
      <c r="AX1257" s="60"/>
      <c r="AY1257" s="60"/>
      <c r="AZ1257" s="283"/>
      <c r="BA1257" s="283"/>
      <c r="BB1257" s="283"/>
      <c r="BC1257" s="34"/>
      <c r="BD1257" s="27"/>
      <c r="BF1257" s="35"/>
      <c r="BG1257" s="35"/>
      <c r="BH1257" s="35"/>
    </row>
    <row r="1258" spans="1:60" ht="15" x14ac:dyDescent="0.25">
      <c r="A1258" s="570">
        <f t="shared" si="14"/>
        <v>1252</v>
      </c>
      <c r="B1258" s="571" t="s">
        <v>3552</v>
      </c>
      <c r="C1258" s="574" t="s">
        <v>12458</v>
      </c>
      <c r="D1258" s="843">
        <v>9440.27</v>
      </c>
      <c r="E1258" s="844"/>
      <c r="F1258" s="844"/>
      <c r="G1258" s="25"/>
      <c r="H1258" s="25"/>
      <c r="I1258" s="25"/>
      <c r="J1258" s="25"/>
      <c r="K1258" s="25"/>
      <c r="L1258" s="25"/>
      <c r="N1258" s="25"/>
      <c r="O1258" s="25"/>
      <c r="P1258" s="35" t="s">
        <v>2496</v>
      </c>
      <c r="AS1258" s="570"/>
      <c r="AT1258" s="391"/>
      <c r="AU1258" s="222"/>
      <c r="AV1258" s="564"/>
      <c r="AW1258" s="60"/>
      <c r="AX1258" s="60"/>
      <c r="AY1258" s="60"/>
      <c r="AZ1258" s="283"/>
      <c r="BA1258" s="283"/>
      <c r="BB1258" s="283"/>
      <c r="BC1258" s="34"/>
      <c r="BD1258" s="27"/>
      <c r="BF1258" s="35"/>
      <c r="BG1258" s="35"/>
      <c r="BH1258" s="35"/>
    </row>
    <row r="1259" spans="1:60" ht="15" x14ac:dyDescent="0.25">
      <c r="A1259" s="570">
        <f t="shared" si="14"/>
        <v>1253</v>
      </c>
      <c r="B1259" s="571" t="s">
        <v>3553</v>
      </c>
      <c r="C1259" s="574" t="s">
        <v>12458</v>
      </c>
      <c r="D1259" s="843">
        <v>10531.5</v>
      </c>
      <c r="E1259" s="844"/>
      <c r="F1259" s="844"/>
      <c r="G1259" s="25"/>
      <c r="H1259" s="25"/>
      <c r="I1259" s="25"/>
      <c r="J1259" s="25"/>
      <c r="K1259" s="25"/>
      <c r="L1259" s="25"/>
      <c r="N1259" s="25"/>
      <c r="O1259" s="25"/>
      <c r="P1259" s="35" t="s">
        <v>2496</v>
      </c>
      <c r="AS1259" s="570"/>
      <c r="AT1259" s="391"/>
      <c r="AU1259" s="222"/>
      <c r="AV1259" s="564"/>
      <c r="AW1259" s="60"/>
      <c r="AX1259" s="60"/>
      <c r="AY1259" s="60"/>
      <c r="AZ1259" s="283"/>
      <c r="BA1259" s="283"/>
      <c r="BB1259" s="283"/>
      <c r="BC1259" s="34"/>
      <c r="BD1259" s="27"/>
      <c r="BF1259" s="35"/>
      <c r="BG1259" s="35"/>
      <c r="BH1259" s="35"/>
    </row>
    <row r="1260" spans="1:60" ht="15" x14ac:dyDescent="0.25">
      <c r="A1260" s="570">
        <f t="shared" si="14"/>
        <v>1254</v>
      </c>
      <c r="B1260" s="571" t="s">
        <v>3554</v>
      </c>
      <c r="C1260" s="574" t="s">
        <v>12458</v>
      </c>
      <c r="D1260" s="843">
        <v>4973.01</v>
      </c>
      <c r="E1260" s="844"/>
      <c r="F1260" s="844"/>
      <c r="G1260" s="25"/>
      <c r="H1260" s="25"/>
      <c r="I1260" s="25"/>
      <c r="J1260" s="25"/>
      <c r="K1260" s="25"/>
      <c r="L1260" s="25"/>
      <c r="N1260" s="25"/>
      <c r="O1260" s="25"/>
      <c r="P1260" s="35" t="s">
        <v>2496</v>
      </c>
      <c r="AS1260" s="570"/>
      <c r="AT1260" s="391"/>
      <c r="AU1260" s="222"/>
      <c r="AV1260" s="564"/>
      <c r="AW1260" s="60"/>
      <c r="AX1260" s="60"/>
      <c r="AY1260" s="60"/>
      <c r="AZ1260" s="283"/>
      <c r="BA1260" s="283"/>
      <c r="BB1260" s="283"/>
      <c r="BC1260" s="34"/>
      <c r="BD1260" s="27"/>
      <c r="BF1260" s="35"/>
      <c r="BG1260" s="35"/>
      <c r="BH1260" s="35"/>
    </row>
    <row r="1261" spans="1:60" ht="15" x14ac:dyDescent="0.25">
      <c r="A1261" s="570">
        <f t="shared" si="14"/>
        <v>1255</v>
      </c>
      <c r="B1261" s="571" t="s">
        <v>3555</v>
      </c>
      <c r="C1261" s="574" t="s">
        <v>12458</v>
      </c>
      <c r="D1261" s="843">
        <v>3042.83</v>
      </c>
      <c r="E1261" s="844"/>
      <c r="F1261" s="844"/>
      <c r="G1261" s="25"/>
      <c r="H1261" s="25"/>
      <c r="I1261" s="25"/>
      <c r="J1261" s="25"/>
      <c r="K1261" s="25"/>
      <c r="L1261" s="25"/>
      <c r="N1261" s="25"/>
      <c r="O1261" s="25"/>
      <c r="P1261" s="35" t="s">
        <v>2496</v>
      </c>
      <c r="AS1261" s="570"/>
      <c r="AT1261" s="391"/>
      <c r="AU1261" s="222"/>
      <c r="AV1261" s="564"/>
      <c r="AW1261" s="60"/>
      <c r="AX1261" s="60"/>
      <c r="AY1261" s="60"/>
      <c r="AZ1261" s="283"/>
      <c r="BA1261" s="283"/>
      <c r="BB1261" s="283"/>
      <c r="BC1261" s="34"/>
      <c r="BD1261" s="27"/>
      <c r="BF1261" s="35"/>
      <c r="BG1261" s="35"/>
      <c r="BH1261" s="35"/>
    </row>
    <row r="1262" spans="1:60" ht="15" x14ac:dyDescent="0.25">
      <c r="A1262" s="570">
        <f t="shared" si="14"/>
        <v>1256</v>
      </c>
      <c r="B1262" s="571" t="s">
        <v>3556</v>
      </c>
      <c r="C1262" s="574" t="s">
        <v>12458</v>
      </c>
      <c r="D1262" s="843">
        <v>5013.47</v>
      </c>
      <c r="E1262" s="844"/>
      <c r="F1262" s="844"/>
      <c r="G1262" s="25"/>
      <c r="H1262" s="25"/>
      <c r="I1262" s="25"/>
      <c r="J1262" s="25"/>
      <c r="K1262" s="25"/>
      <c r="L1262" s="25"/>
      <c r="N1262" s="25"/>
      <c r="O1262" s="25"/>
      <c r="P1262" s="35" t="s">
        <v>2496</v>
      </c>
      <c r="AS1262" s="570"/>
      <c r="AT1262" s="391"/>
      <c r="AU1262" s="222"/>
      <c r="AV1262" s="564"/>
      <c r="AW1262" s="60"/>
      <c r="AX1262" s="60"/>
      <c r="AY1262" s="60"/>
      <c r="AZ1262" s="283"/>
      <c r="BA1262" s="283"/>
      <c r="BB1262" s="283"/>
      <c r="BC1262" s="34"/>
      <c r="BD1262" s="27"/>
      <c r="BF1262" s="35"/>
      <c r="BG1262" s="35"/>
      <c r="BH1262" s="35"/>
    </row>
    <row r="1263" spans="1:60" ht="15" x14ac:dyDescent="0.25">
      <c r="A1263" s="570">
        <f t="shared" si="14"/>
        <v>1257</v>
      </c>
      <c r="B1263" s="571" t="s">
        <v>3557</v>
      </c>
      <c r="C1263" s="574" t="s">
        <v>12458</v>
      </c>
      <c r="D1263" s="843">
        <v>37342.199999999997</v>
      </c>
      <c r="E1263" s="844"/>
      <c r="F1263" s="844"/>
      <c r="G1263" s="25"/>
      <c r="H1263" s="25"/>
      <c r="I1263" s="25"/>
      <c r="J1263" s="25"/>
      <c r="K1263" s="25"/>
      <c r="L1263" s="25"/>
      <c r="N1263" s="25"/>
      <c r="O1263" s="25"/>
      <c r="P1263" s="35" t="s">
        <v>2496</v>
      </c>
      <c r="AS1263" s="570"/>
      <c r="AT1263" s="391"/>
      <c r="AU1263" s="222"/>
      <c r="AV1263" s="564"/>
      <c r="AW1263" s="60"/>
      <c r="AX1263" s="60"/>
      <c r="AY1263" s="60"/>
      <c r="AZ1263" s="283"/>
      <c r="BA1263" s="283"/>
      <c r="BB1263" s="283"/>
      <c r="BC1263" s="34"/>
      <c r="BD1263" s="27"/>
      <c r="BF1263" s="35"/>
      <c r="BG1263" s="35"/>
      <c r="BH1263" s="35"/>
    </row>
    <row r="1264" spans="1:60" ht="15" x14ac:dyDescent="0.25">
      <c r="A1264" s="570">
        <f t="shared" si="14"/>
        <v>1258</v>
      </c>
      <c r="B1264" s="571" t="s">
        <v>3558</v>
      </c>
      <c r="C1264" s="574" t="s">
        <v>12458</v>
      </c>
      <c r="D1264" s="843">
        <v>7854</v>
      </c>
      <c r="E1264" s="844"/>
      <c r="F1264" s="844"/>
      <c r="G1264" s="25"/>
      <c r="H1264" s="25"/>
      <c r="I1264" s="25"/>
      <c r="J1264" s="25"/>
      <c r="K1264" s="25"/>
      <c r="L1264" s="25"/>
      <c r="N1264" s="25"/>
      <c r="O1264" s="25"/>
      <c r="P1264" s="35" t="s">
        <v>2496</v>
      </c>
      <c r="AS1264" s="570"/>
      <c r="AT1264" s="391"/>
      <c r="AU1264" s="222"/>
      <c r="AV1264" s="564"/>
      <c r="AW1264" s="60"/>
      <c r="AX1264" s="60"/>
      <c r="AY1264" s="60"/>
      <c r="AZ1264" s="283"/>
      <c r="BA1264" s="283"/>
      <c r="BB1264" s="283"/>
      <c r="BC1264" s="34"/>
      <c r="BD1264" s="27"/>
      <c r="BF1264" s="35"/>
      <c r="BG1264" s="35"/>
      <c r="BH1264" s="35"/>
    </row>
    <row r="1265" spans="1:60" ht="15" x14ac:dyDescent="0.25">
      <c r="A1265" s="570">
        <f t="shared" si="14"/>
        <v>1259</v>
      </c>
      <c r="B1265" s="571" t="s">
        <v>3559</v>
      </c>
      <c r="C1265" s="574" t="s">
        <v>12458</v>
      </c>
      <c r="D1265" s="843">
        <v>6985.3</v>
      </c>
      <c r="E1265" s="844"/>
      <c r="F1265" s="844"/>
      <c r="G1265" s="25"/>
      <c r="H1265" s="25"/>
      <c r="I1265" s="25"/>
      <c r="J1265" s="25"/>
      <c r="K1265" s="25"/>
      <c r="L1265" s="25"/>
      <c r="N1265" s="25"/>
      <c r="O1265" s="25"/>
      <c r="P1265" s="35" t="s">
        <v>2496</v>
      </c>
      <c r="AS1265" s="570"/>
      <c r="AT1265" s="391"/>
      <c r="AU1265" s="222"/>
      <c r="AV1265" s="564"/>
      <c r="AW1265" s="60"/>
      <c r="AX1265" s="60"/>
      <c r="AY1265" s="60"/>
      <c r="AZ1265" s="283"/>
      <c r="BA1265" s="283"/>
      <c r="BB1265" s="283"/>
      <c r="BC1265" s="34"/>
      <c r="BD1265" s="27"/>
      <c r="BF1265" s="35"/>
      <c r="BG1265" s="35"/>
      <c r="BH1265" s="35"/>
    </row>
    <row r="1266" spans="1:60" ht="15" x14ac:dyDescent="0.25">
      <c r="A1266" s="570">
        <f t="shared" si="14"/>
        <v>1260</v>
      </c>
      <c r="B1266" s="571" t="s">
        <v>3560</v>
      </c>
      <c r="C1266" s="574" t="s">
        <v>12458</v>
      </c>
      <c r="D1266" s="843">
        <v>4641</v>
      </c>
      <c r="E1266" s="844"/>
      <c r="F1266" s="844"/>
      <c r="G1266" s="25"/>
      <c r="H1266" s="25"/>
      <c r="I1266" s="25"/>
      <c r="J1266" s="25"/>
      <c r="K1266" s="25"/>
      <c r="L1266" s="25"/>
      <c r="N1266" s="25"/>
      <c r="O1266" s="25"/>
      <c r="P1266" s="35" t="s">
        <v>2496</v>
      </c>
      <c r="AS1266" s="570"/>
      <c r="AT1266" s="391"/>
      <c r="AU1266" s="222"/>
      <c r="AV1266" s="564"/>
      <c r="AW1266" s="60"/>
      <c r="AX1266" s="60"/>
      <c r="AY1266" s="60"/>
      <c r="AZ1266" s="283"/>
      <c r="BA1266" s="283"/>
      <c r="BB1266" s="283"/>
      <c r="BC1266" s="34"/>
      <c r="BD1266" s="27"/>
      <c r="BF1266" s="35"/>
      <c r="BG1266" s="35"/>
      <c r="BH1266" s="35"/>
    </row>
    <row r="1267" spans="1:60" ht="15" x14ac:dyDescent="0.25">
      <c r="A1267" s="570">
        <f t="shared" ref="A1267:A1462" si="15">A1266+1</f>
        <v>1261</v>
      </c>
      <c r="B1267" s="571" t="s">
        <v>3561</v>
      </c>
      <c r="C1267" s="574" t="s">
        <v>12458</v>
      </c>
      <c r="D1267" s="843">
        <v>4846.87</v>
      </c>
      <c r="E1267" s="844"/>
      <c r="F1267" s="844"/>
      <c r="G1267" s="25"/>
      <c r="H1267" s="25"/>
      <c r="I1267" s="25"/>
      <c r="J1267" s="25"/>
      <c r="K1267" s="25"/>
      <c r="L1267" s="25"/>
      <c r="N1267" s="25"/>
      <c r="O1267" s="25"/>
      <c r="P1267" s="35" t="s">
        <v>2496</v>
      </c>
      <c r="AS1267" s="570"/>
      <c r="AT1267" s="391"/>
      <c r="AU1267" s="222"/>
      <c r="AV1267" s="564"/>
      <c r="AW1267" s="60"/>
      <c r="AX1267" s="60"/>
      <c r="AY1267" s="60"/>
      <c r="AZ1267" s="283"/>
      <c r="BA1267" s="283"/>
      <c r="BB1267" s="283"/>
      <c r="BC1267" s="34"/>
      <c r="BD1267" s="27"/>
      <c r="BF1267" s="35"/>
      <c r="BG1267" s="35"/>
      <c r="BH1267" s="35"/>
    </row>
    <row r="1268" spans="1:60" ht="15" x14ac:dyDescent="0.25">
      <c r="A1268" s="570">
        <f t="shared" si="15"/>
        <v>1262</v>
      </c>
      <c r="B1268" s="571" t="s">
        <v>3562</v>
      </c>
      <c r="C1268" s="574" t="s">
        <v>12458</v>
      </c>
      <c r="D1268" s="843">
        <v>4827.83</v>
      </c>
      <c r="E1268" s="844"/>
      <c r="F1268" s="844"/>
      <c r="G1268" s="25"/>
      <c r="H1268" s="25"/>
      <c r="I1268" s="25"/>
      <c r="J1268" s="25"/>
      <c r="K1268" s="25"/>
      <c r="L1268" s="25"/>
      <c r="N1268" s="25"/>
      <c r="O1268" s="25"/>
      <c r="P1268" s="35" t="s">
        <v>2496</v>
      </c>
      <c r="AS1268" s="570"/>
      <c r="AT1268" s="391"/>
      <c r="AU1268" s="222"/>
      <c r="AV1268" s="564"/>
      <c r="AW1268" s="60"/>
      <c r="AX1268" s="60"/>
      <c r="AY1268" s="60"/>
      <c r="AZ1268" s="283"/>
      <c r="BA1268" s="283"/>
      <c r="BB1268" s="283"/>
      <c r="BC1268" s="34"/>
      <c r="BD1268" s="27"/>
      <c r="BF1268" s="35"/>
      <c r="BG1268" s="35"/>
      <c r="BH1268" s="35"/>
    </row>
    <row r="1269" spans="1:60" ht="15" x14ac:dyDescent="0.25">
      <c r="A1269" s="570">
        <f t="shared" si="15"/>
        <v>1263</v>
      </c>
      <c r="B1269" s="571" t="s">
        <v>3563</v>
      </c>
      <c r="C1269" s="574" t="s">
        <v>12458</v>
      </c>
      <c r="D1269" s="843">
        <v>3466.47</v>
      </c>
      <c r="E1269" s="844"/>
      <c r="F1269" s="844"/>
      <c r="G1269" s="25"/>
      <c r="H1269" s="25"/>
      <c r="I1269" s="25"/>
      <c r="J1269" s="25"/>
      <c r="K1269" s="25"/>
      <c r="L1269" s="25"/>
      <c r="N1269" s="25"/>
      <c r="O1269" s="25"/>
      <c r="P1269" s="35" t="s">
        <v>2496</v>
      </c>
      <c r="AS1269" s="570"/>
      <c r="AT1269" s="391"/>
      <c r="AU1269" s="222"/>
      <c r="AV1269" s="564"/>
      <c r="AW1269" s="60"/>
      <c r="AX1269" s="60"/>
      <c r="AY1269" s="60"/>
      <c r="AZ1269" s="283"/>
      <c r="BA1269" s="283"/>
      <c r="BB1269" s="283"/>
      <c r="BC1269" s="34"/>
      <c r="BD1269" s="27"/>
      <c r="BF1269" s="35"/>
      <c r="BG1269" s="35"/>
      <c r="BH1269" s="35"/>
    </row>
    <row r="1270" spans="1:60" ht="15" x14ac:dyDescent="0.25">
      <c r="A1270" s="570">
        <f t="shared" si="15"/>
        <v>1264</v>
      </c>
      <c r="B1270" s="571" t="s">
        <v>3564</v>
      </c>
      <c r="C1270" s="574" t="s">
        <v>12458</v>
      </c>
      <c r="D1270" s="843">
        <v>3849.65</v>
      </c>
      <c r="E1270" s="844"/>
      <c r="F1270" s="844"/>
      <c r="G1270" s="25"/>
      <c r="H1270" s="25"/>
      <c r="I1270" s="25"/>
      <c r="J1270" s="25"/>
      <c r="K1270" s="25"/>
      <c r="L1270" s="25"/>
      <c r="N1270" s="25"/>
      <c r="O1270" s="25"/>
      <c r="P1270" s="35" t="s">
        <v>2496</v>
      </c>
      <c r="AS1270" s="570"/>
      <c r="AT1270" s="391"/>
      <c r="AU1270" s="222"/>
      <c r="AV1270" s="564"/>
      <c r="AW1270" s="60"/>
      <c r="AX1270" s="60"/>
      <c r="AY1270" s="60"/>
      <c r="AZ1270" s="283"/>
      <c r="BA1270" s="283"/>
      <c r="BB1270" s="283"/>
      <c r="BC1270" s="34"/>
      <c r="BD1270" s="27"/>
      <c r="BF1270" s="35"/>
      <c r="BG1270" s="35"/>
      <c r="BH1270" s="35"/>
    </row>
    <row r="1271" spans="1:60" ht="15" x14ac:dyDescent="0.25">
      <c r="A1271" s="570">
        <f t="shared" si="15"/>
        <v>1265</v>
      </c>
      <c r="B1271" s="571" t="s">
        <v>3565</v>
      </c>
      <c r="C1271" s="574" t="s">
        <v>12458</v>
      </c>
      <c r="D1271" s="843">
        <v>5983.32</v>
      </c>
      <c r="E1271" s="844"/>
      <c r="F1271" s="844"/>
      <c r="G1271" s="25"/>
      <c r="H1271" s="25"/>
      <c r="I1271" s="25"/>
      <c r="J1271" s="25"/>
      <c r="K1271" s="25"/>
      <c r="L1271" s="25"/>
      <c r="N1271" s="25"/>
      <c r="O1271" s="25"/>
      <c r="P1271" s="35" t="s">
        <v>2496</v>
      </c>
      <c r="AS1271" s="570"/>
      <c r="AT1271" s="391"/>
      <c r="AU1271" s="222"/>
      <c r="AV1271" s="564"/>
      <c r="AW1271" s="60"/>
      <c r="AX1271" s="60"/>
      <c r="AY1271" s="60"/>
      <c r="AZ1271" s="283"/>
      <c r="BA1271" s="283"/>
      <c r="BB1271" s="283"/>
      <c r="BC1271" s="34"/>
      <c r="BD1271" s="27"/>
      <c r="BF1271" s="35"/>
      <c r="BG1271" s="35"/>
      <c r="BH1271" s="35"/>
    </row>
    <row r="1272" spans="1:60" ht="15" x14ac:dyDescent="0.25">
      <c r="A1272" s="570">
        <f t="shared" si="15"/>
        <v>1266</v>
      </c>
      <c r="B1272" s="571" t="s">
        <v>3566</v>
      </c>
      <c r="C1272" s="574" t="s">
        <v>12458</v>
      </c>
      <c r="D1272" s="843">
        <v>8394.26</v>
      </c>
      <c r="E1272" s="844"/>
      <c r="F1272" s="844"/>
      <c r="G1272" s="25"/>
      <c r="H1272" s="25"/>
      <c r="I1272" s="25"/>
      <c r="J1272" s="25"/>
      <c r="K1272" s="25"/>
      <c r="L1272" s="25"/>
      <c r="N1272" s="25"/>
      <c r="O1272" s="25"/>
      <c r="P1272" s="35" t="s">
        <v>2496</v>
      </c>
      <c r="AS1272" s="570"/>
      <c r="AT1272" s="391"/>
      <c r="AU1272" s="222"/>
      <c r="AV1272" s="564"/>
      <c r="AW1272" s="60"/>
      <c r="AX1272" s="60"/>
      <c r="AY1272" s="60"/>
      <c r="AZ1272" s="283"/>
      <c r="BA1272" s="283"/>
      <c r="BB1272" s="283"/>
      <c r="BC1272" s="34"/>
      <c r="BD1272" s="27"/>
      <c r="BF1272" s="35"/>
      <c r="BG1272" s="35"/>
      <c r="BH1272" s="35"/>
    </row>
    <row r="1273" spans="1:60" ht="15" x14ac:dyDescent="0.25">
      <c r="A1273" s="570">
        <f t="shared" si="15"/>
        <v>1267</v>
      </c>
      <c r="B1273" s="571" t="s">
        <v>3567</v>
      </c>
      <c r="C1273" s="574" t="s">
        <v>12458</v>
      </c>
      <c r="D1273" s="843">
        <v>64141</v>
      </c>
      <c r="E1273" s="844"/>
      <c r="F1273" s="844"/>
      <c r="G1273" s="25"/>
      <c r="H1273" s="25"/>
      <c r="I1273" s="25"/>
      <c r="J1273" s="25"/>
      <c r="K1273" s="25"/>
      <c r="L1273" s="25"/>
      <c r="N1273" s="25"/>
      <c r="O1273" s="25"/>
      <c r="P1273" s="35" t="s">
        <v>2496</v>
      </c>
      <c r="AS1273" s="570"/>
      <c r="AT1273" s="391"/>
      <c r="AU1273" s="222"/>
      <c r="AV1273" s="564"/>
      <c r="AW1273" s="60"/>
      <c r="AX1273" s="60"/>
      <c r="AY1273" s="60"/>
      <c r="AZ1273" s="283"/>
      <c r="BA1273" s="283"/>
      <c r="BB1273" s="283"/>
      <c r="BC1273" s="34"/>
      <c r="BD1273" s="27"/>
      <c r="BF1273" s="35"/>
      <c r="BG1273" s="35"/>
      <c r="BH1273" s="35"/>
    </row>
    <row r="1274" spans="1:60" ht="15" x14ac:dyDescent="0.25">
      <c r="A1274" s="570">
        <f t="shared" si="15"/>
        <v>1268</v>
      </c>
      <c r="B1274" s="571" t="s">
        <v>3568</v>
      </c>
      <c r="C1274" s="574" t="s">
        <v>12458</v>
      </c>
      <c r="D1274" s="843">
        <v>6699.7</v>
      </c>
      <c r="E1274" s="844"/>
      <c r="F1274" s="844"/>
      <c r="G1274" s="25"/>
      <c r="H1274" s="25"/>
      <c r="I1274" s="25"/>
      <c r="J1274" s="25"/>
      <c r="K1274" s="25"/>
      <c r="L1274" s="25"/>
      <c r="N1274" s="25"/>
      <c r="O1274" s="25"/>
      <c r="P1274" s="35" t="s">
        <v>2496</v>
      </c>
      <c r="AS1274" s="570"/>
      <c r="AT1274" s="391"/>
      <c r="AU1274" s="222"/>
      <c r="AV1274" s="564"/>
      <c r="AW1274" s="60"/>
      <c r="AX1274" s="60"/>
      <c r="AY1274" s="60"/>
      <c r="AZ1274" s="283"/>
      <c r="BA1274" s="283"/>
      <c r="BB1274" s="283"/>
      <c r="BC1274" s="34"/>
      <c r="BD1274" s="27"/>
      <c r="BF1274" s="35"/>
      <c r="BG1274" s="35"/>
      <c r="BH1274" s="35"/>
    </row>
    <row r="1275" spans="1:60" ht="15" x14ac:dyDescent="0.25">
      <c r="A1275" s="570">
        <f t="shared" si="15"/>
        <v>1269</v>
      </c>
      <c r="B1275" s="571" t="s">
        <v>3569</v>
      </c>
      <c r="C1275" s="574" t="s">
        <v>12458</v>
      </c>
      <c r="D1275" s="843">
        <v>6007.12</v>
      </c>
      <c r="E1275" s="844"/>
      <c r="F1275" s="844"/>
      <c r="G1275" s="25"/>
      <c r="H1275" s="25"/>
      <c r="I1275" s="25"/>
      <c r="J1275" s="25"/>
      <c r="K1275" s="25"/>
      <c r="L1275" s="25"/>
      <c r="N1275" s="25"/>
      <c r="O1275" s="25"/>
      <c r="P1275" s="35" t="s">
        <v>2496</v>
      </c>
      <c r="AS1275" s="570"/>
      <c r="AT1275" s="391"/>
      <c r="AU1275" s="222"/>
      <c r="AV1275" s="564"/>
      <c r="AW1275" s="60"/>
      <c r="AX1275" s="60"/>
      <c r="AY1275" s="60"/>
      <c r="AZ1275" s="283"/>
      <c r="BA1275" s="283"/>
      <c r="BB1275" s="283"/>
      <c r="BC1275" s="34"/>
      <c r="BD1275" s="27"/>
      <c r="BF1275" s="35"/>
      <c r="BG1275" s="35"/>
      <c r="BH1275" s="35"/>
    </row>
    <row r="1276" spans="1:60" ht="15" x14ac:dyDescent="0.25">
      <c r="A1276" s="570">
        <f t="shared" si="15"/>
        <v>1270</v>
      </c>
      <c r="B1276" s="571" t="s">
        <v>3570</v>
      </c>
      <c r="C1276" s="574" t="s">
        <v>12458</v>
      </c>
      <c r="D1276" s="843">
        <v>30523.5</v>
      </c>
      <c r="E1276" s="844"/>
      <c r="F1276" s="844"/>
      <c r="G1276" s="25"/>
      <c r="H1276" s="25"/>
      <c r="I1276" s="25"/>
      <c r="J1276" s="25"/>
      <c r="K1276" s="25"/>
      <c r="L1276" s="25"/>
      <c r="N1276" s="25"/>
      <c r="O1276" s="25"/>
      <c r="P1276" s="35" t="s">
        <v>2496</v>
      </c>
      <c r="AS1276" s="570"/>
      <c r="AT1276" s="391"/>
      <c r="AU1276" s="222"/>
      <c r="AV1276" s="564"/>
      <c r="AW1276" s="60"/>
      <c r="AX1276" s="60"/>
      <c r="AY1276" s="60"/>
      <c r="AZ1276" s="283"/>
      <c r="BA1276" s="283"/>
      <c r="BB1276" s="283"/>
      <c r="BC1276" s="34"/>
      <c r="BD1276" s="27"/>
      <c r="BF1276" s="35"/>
      <c r="BG1276" s="35"/>
      <c r="BH1276" s="35"/>
    </row>
    <row r="1277" spans="1:60" ht="15" x14ac:dyDescent="0.25">
      <c r="A1277" s="570">
        <f t="shared" si="15"/>
        <v>1271</v>
      </c>
      <c r="B1277" s="571" t="s">
        <v>3571</v>
      </c>
      <c r="C1277" s="574" t="s">
        <v>12458</v>
      </c>
      <c r="D1277" s="843">
        <v>6545</v>
      </c>
      <c r="E1277" s="844"/>
      <c r="F1277" s="844"/>
      <c r="G1277" s="25"/>
      <c r="H1277" s="25"/>
      <c r="I1277" s="25"/>
      <c r="J1277" s="25"/>
      <c r="K1277" s="25"/>
      <c r="L1277" s="25"/>
      <c r="N1277" s="25"/>
      <c r="O1277" s="25"/>
      <c r="P1277" s="35" t="s">
        <v>2496</v>
      </c>
      <c r="AS1277" s="570"/>
      <c r="AT1277" s="391"/>
      <c r="AU1277" s="222"/>
      <c r="AV1277" s="564"/>
      <c r="AW1277" s="60"/>
      <c r="AX1277" s="60"/>
      <c r="AY1277" s="60"/>
      <c r="AZ1277" s="283"/>
      <c r="BA1277" s="283"/>
      <c r="BB1277" s="283"/>
      <c r="BC1277" s="34"/>
      <c r="BD1277" s="27"/>
      <c r="BF1277" s="35"/>
      <c r="BG1277" s="35"/>
      <c r="BH1277" s="35"/>
    </row>
    <row r="1278" spans="1:60" ht="15" x14ac:dyDescent="0.25">
      <c r="A1278" s="570">
        <f t="shared" si="15"/>
        <v>1272</v>
      </c>
      <c r="B1278" s="571" t="s">
        <v>3572</v>
      </c>
      <c r="C1278" s="574" t="s">
        <v>12458</v>
      </c>
      <c r="D1278" s="843">
        <v>39270</v>
      </c>
      <c r="E1278" s="844"/>
      <c r="F1278" s="844"/>
      <c r="G1278" s="25"/>
      <c r="H1278" s="25"/>
      <c r="I1278" s="25"/>
      <c r="J1278" s="25"/>
      <c r="K1278" s="25"/>
      <c r="L1278" s="25"/>
      <c r="N1278" s="25"/>
      <c r="O1278" s="25"/>
      <c r="P1278" s="35" t="s">
        <v>2496</v>
      </c>
      <c r="AS1278" s="570"/>
      <c r="AT1278" s="391"/>
      <c r="AU1278" s="222"/>
      <c r="AV1278" s="564"/>
      <c r="AW1278" s="60"/>
      <c r="AX1278" s="60"/>
      <c r="AY1278" s="60"/>
      <c r="AZ1278" s="283"/>
      <c r="BA1278" s="283"/>
      <c r="BB1278" s="283"/>
      <c r="BC1278" s="34"/>
      <c r="BD1278" s="27"/>
      <c r="BF1278" s="35"/>
      <c r="BG1278" s="35"/>
      <c r="BH1278" s="35"/>
    </row>
    <row r="1279" spans="1:60" ht="15" x14ac:dyDescent="0.25">
      <c r="A1279" s="570">
        <f t="shared" si="15"/>
        <v>1273</v>
      </c>
      <c r="B1279" s="571" t="s">
        <v>3573</v>
      </c>
      <c r="C1279" s="574" t="s">
        <v>12458</v>
      </c>
      <c r="D1279" s="843">
        <v>4165</v>
      </c>
      <c r="E1279" s="844"/>
      <c r="F1279" s="844"/>
      <c r="G1279" s="25"/>
      <c r="H1279" s="25"/>
      <c r="I1279" s="25"/>
      <c r="J1279" s="25"/>
      <c r="K1279" s="25"/>
      <c r="L1279" s="25"/>
      <c r="N1279" s="25"/>
      <c r="O1279" s="25"/>
      <c r="P1279" s="35" t="s">
        <v>2496</v>
      </c>
      <c r="AS1279" s="570"/>
      <c r="AT1279" s="391"/>
      <c r="AU1279" s="222"/>
      <c r="AV1279" s="564"/>
      <c r="AW1279" s="60"/>
      <c r="AX1279" s="60"/>
      <c r="AY1279" s="60"/>
      <c r="AZ1279" s="283"/>
      <c r="BA1279" s="283"/>
      <c r="BB1279" s="283"/>
      <c r="BC1279" s="34"/>
      <c r="BD1279" s="27"/>
      <c r="BF1279" s="35"/>
      <c r="BG1279" s="35"/>
      <c r="BH1279" s="35"/>
    </row>
    <row r="1280" spans="1:60" ht="15" x14ac:dyDescent="0.25">
      <c r="A1280" s="570">
        <f t="shared" si="15"/>
        <v>1274</v>
      </c>
      <c r="B1280" s="571" t="s">
        <v>3574</v>
      </c>
      <c r="C1280" s="574" t="s">
        <v>12458</v>
      </c>
      <c r="D1280" s="843">
        <v>3506.93</v>
      </c>
      <c r="E1280" s="844"/>
      <c r="F1280" s="844"/>
      <c r="G1280" s="25"/>
      <c r="H1280" s="25"/>
      <c r="I1280" s="25"/>
      <c r="J1280" s="25"/>
      <c r="K1280" s="25"/>
      <c r="L1280" s="25"/>
      <c r="N1280" s="25"/>
      <c r="O1280" s="25"/>
      <c r="P1280" s="35" t="s">
        <v>2496</v>
      </c>
      <c r="AS1280" s="570"/>
      <c r="AT1280" s="391"/>
      <c r="AU1280" s="222"/>
      <c r="AV1280" s="564"/>
      <c r="AW1280" s="60"/>
      <c r="AX1280" s="60"/>
      <c r="AY1280" s="60"/>
      <c r="AZ1280" s="283"/>
      <c r="BA1280" s="283"/>
      <c r="BB1280" s="283"/>
      <c r="BC1280" s="34"/>
      <c r="BD1280" s="27"/>
      <c r="BF1280" s="35"/>
      <c r="BG1280" s="35"/>
      <c r="BH1280" s="35"/>
    </row>
    <row r="1281" spans="1:60" ht="15" x14ac:dyDescent="0.25">
      <c r="A1281" s="570">
        <f t="shared" si="15"/>
        <v>1275</v>
      </c>
      <c r="B1281" s="571" t="s">
        <v>3575</v>
      </c>
      <c r="C1281" s="574" t="s">
        <v>12458</v>
      </c>
      <c r="D1281" s="843">
        <v>9091.6</v>
      </c>
      <c r="E1281" s="844"/>
      <c r="F1281" s="844"/>
      <c r="G1281" s="25"/>
      <c r="H1281" s="25"/>
      <c r="I1281" s="25"/>
      <c r="J1281" s="25"/>
      <c r="K1281" s="25"/>
      <c r="L1281" s="25"/>
      <c r="N1281" s="25"/>
      <c r="O1281" s="25"/>
      <c r="P1281" s="35" t="s">
        <v>2496</v>
      </c>
      <c r="AS1281" s="570"/>
      <c r="AT1281" s="391"/>
      <c r="AU1281" s="222"/>
      <c r="AV1281" s="564"/>
      <c r="AW1281" s="60"/>
      <c r="AX1281" s="60"/>
      <c r="AY1281" s="60"/>
      <c r="AZ1281" s="283"/>
      <c r="BA1281" s="283"/>
      <c r="BB1281" s="283"/>
      <c r="BC1281" s="34"/>
      <c r="BD1281" s="27"/>
      <c r="BF1281" s="35"/>
      <c r="BG1281" s="35"/>
      <c r="BH1281" s="35"/>
    </row>
    <row r="1282" spans="1:60" ht="15" x14ac:dyDescent="0.25">
      <c r="A1282" s="570">
        <f t="shared" si="15"/>
        <v>1276</v>
      </c>
      <c r="B1282" s="571" t="s">
        <v>3576</v>
      </c>
      <c r="C1282" s="574" t="s">
        <v>12458</v>
      </c>
      <c r="D1282" s="843">
        <v>16477.93</v>
      </c>
      <c r="E1282" s="844"/>
      <c r="F1282" s="844"/>
      <c r="G1282" s="25"/>
      <c r="H1282" s="25"/>
      <c r="I1282" s="25"/>
      <c r="J1282" s="25"/>
      <c r="K1282" s="25"/>
      <c r="L1282" s="25"/>
      <c r="N1282" s="25"/>
      <c r="O1282" s="25"/>
      <c r="P1282" s="35" t="s">
        <v>2496</v>
      </c>
      <c r="AS1282" s="570"/>
      <c r="AT1282" s="391"/>
      <c r="AU1282" s="222"/>
      <c r="AV1282" s="564"/>
      <c r="AW1282" s="60"/>
      <c r="AX1282" s="60"/>
      <c r="AY1282" s="60"/>
      <c r="AZ1282" s="283"/>
      <c r="BA1282" s="283"/>
      <c r="BB1282" s="283"/>
      <c r="BC1282" s="34"/>
      <c r="BD1282" s="27"/>
      <c r="BF1282" s="35"/>
      <c r="BG1282" s="35"/>
      <c r="BH1282" s="35"/>
    </row>
    <row r="1283" spans="1:60" ht="15" x14ac:dyDescent="0.25">
      <c r="A1283" s="570">
        <f t="shared" si="15"/>
        <v>1277</v>
      </c>
      <c r="B1283" s="571" t="s">
        <v>3577</v>
      </c>
      <c r="C1283" s="574" t="s">
        <v>12458</v>
      </c>
      <c r="D1283" s="843">
        <v>18088</v>
      </c>
      <c r="E1283" s="844"/>
      <c r="F1283" s="844"/>
      <c r="G1283" s="25"/>
      <c r="H1283" s="25"/>
      <c r="I1283" s="25"/>
      <c r="J1283" s="25"/>
      <c r="K1283" s="25"/>
      <c r="L1283" s="25"/>
      <c r="N1283" s="25"/>
      <c r="O1283" s="25"/>
      <c r="P1283" s="35" t="s">
        <v>2496</v>
      </c>
      <c r="AS1283" s="570"/>
      <c r="AT1283" s="391"/>
      <c r="AU1283" s="222"/>
      <c r="AV1283" s="564"/>
      <c r="AW1283" s="60"/>
      <c r="AX1283" s="60"/>
      <c r="AY1283" s="60"/>
      <c r="AZ1283" s="283"/>
      <c r="BA1283" s="283"/>
      <c r="BB1283" s="283"/>
      <c r="BC1283" s="34"/>
      <c r="BD1283" s="27"/>
      <c r="BF1283" s="35"/>
      <c r="BG1283" s="35"/>
      <c r="BH1283" s="35"/>
    </row>
    <row r="1284" spans="1:60" ht="15" x14ac:dyDescent="0.25">
      <c r="A1284" s="570">
        <f t="shared" si="15"/>
        <v>1278</v>
      </c>
      <c r="B1284" s="571" t="s">
        <v>3578</v>
      </c>
      <c r="C1284" s="574" t="s">
        <v>12458</v>
      </c>
      <c r="D1284" s="843">
        <v>166357.24</v>
      </c>
      <c r="E1284" s="844"/>
      <c r="F1284" s="844"/>
      <c r="G1284" s="25"/>
      <c r="H1284" s="25"/>
      <c r="I1284" s="25"/>
      <c r="J1284" s="25"/>
      <c r="K1284" s="25"/>
      <c r="L1284" s="25"/>
      <c r="N1284" s="25"/>
      <c r="O1284" s="25"/>
      <c r="P1284" s="35" t="s">
        <v>2496</v>
      </c>
      <c r="AS1284" s="570"/>
      <c r="AT1284" s="391"/>
      <c r="AU1284" s="222"/>
      <c r="AV1284" s="564"/>
      <c r="AW1284" s="60"/>
      <c r="AX1284" s="60"/>
      <c r="AY1284" s="60"/>
      <c r="AZ1284" s="283"/>
      <c r="BA1284" s="283"/>
      <c r="BB1284" s="283"/>
      <c r="BC1284" s="34"/>
      <c r="BD1284" s="27"/>
      <c r="BF1284" s="35"/>
      <c r="BG1284" s="35"/>
      <c r="BH1284" s="35"/>
    </row>
    <row r="1285" spans="1:60" ht="15" x14ac:dyDescent="0.25">
      <c r="A1285" s="570">
        <f t="shared" si="15"/>
        <v>1279</v>
      </c>
      <c r="B1285" s="571" t="s">
        <v>3579</v>
      </c>
      <c r="C1285" s="574" t="s">
        <v>12458</v>
      </c>
      <c r="D1285" s="843">
        <v>12703.25</v>
      </c>
      <c r="E1285" s="844"/>
      <c r="F1285" s="844"/>
      <c r="G1285" s="25"/>
      <c r="H1285" s="25"/>
      <c r="I1285" s="25"/>
      <c r="J1285" s="25"/>
      <c r="K1285" s="25"/>
      <c r="L1285" s="25"/>
      <c r="N1285" s="25"/>
      <c r="O1285" s="25"/>
      <c r="P1285" s="35" t="s">
        <v>2496</v>
      </c>
      <c r="AS1285" s="570"/>
      <c r="AT1285" s="391"/>
      <c r="AU1285" s="222"/>
      <c r="AV1285" s="564"/>
      <c r="AW1285" s="60"/>
      <c r="AX1285" s="60"/>
      <c r="AY1285" s="60"/>
      <c r="AZ1285" s="283"/>
      <c r="BA1285" s="283"/>
      <c r="BB1285" s="283"/>
      <c r="BC1285" s="34"/>
      <c r="BD1285" s="27"/>
      <c r="BF1285" s="35"/>
      <c r="BG1285" s="35"/>
      <c r="BH1285" s="35"/>
    </row>
    <row r="1286" spans="1:60" ht="15" x14ac:dyDescent="0.25">
      <c r="A1286" s="570">
        <f t="shared" si="15"/>
        <v>1280</v>
      </c>
      <c r="B1286" s="571" t="s">
        <v>3580</v>
      </c>
      <c r="C1286" s="574" t="s">
        <v>12458</v>
      </c>
      <c r="D1286" s="843">
        <v>7973</v>
      </c>
      <c r="E1286" s="844"/>
      <c r="F1286" s="844"/>
      <c r="G1286" s="25"/>
      <c r="H1286" s="25"/>
      <c r="I1286" s="25"/>
      <c r="J1286" s="25"/>
      <c r="K1286" s="25"/>
      <c r="L1286" s="25"/>
      <c r="N1286" s="25"/>
      <c r="O1286" s="25"/>
      <c r="P1286" s="35" t="s">
        <v>2496</v>
      </c>
      <c r="AS1286" s="570"/>
      <c r="AT1286" s="391"/>
      <c r="AU1286" s="222"/>
      <c r="AV1286" s="564"/>
      <c r="AW1286" s="60"/>
      <c r="AX1286" s="60"/>
      <c r="AY1286" s="60"/>
      <c r="AZ1286" s="283"/>
      <c r="BA1286" s="283"/>
      <c r="BB1286" s="283"/>
      <c r="BC1286" s="34"/>
      <c r="BD1286" s="27"/>
      <c r="BF1286" s="35"/>
      <c r="BG1286" s="35"/>
      <c r="BH1286" s="35"/>
    </row>
    <row r="1287" spans="1:60" ht="15" x14ac:dyDescent="0.25">
      <c r="A1287" s="570">
        <f t="shared" si="15"/>
        <v>1281</v>
      </c>
      <c r="B1287" s="571" t="s">
        <v>3581</v>
      </c>
      <c r="C1287" s="574" t="s">
        <v>12458</v>
      </c>
      <c r="D1287" s="843">
        <v>15708</v>
      </c>
      <c r="E1287" s="844"/>
      <c r="F1287" s="844"/>
      <c r="G1287" s="25"/>
      <c r="H1287" s="25"/>
      <c r="I1287" s="25"/>
      <c r="J1287" s="25"/>
      <c r="K1287" s="25"/>
      <c r="L1287" s="25"/>
      <c r="N1287" s="25"/>
      <c r="O1287" s="25"/>
      <c r="P1287" s="35" t="s">
        <v>2496</v>
      </c>
      <c r="AS1287" s="570"/>
      <c r="AT1287" s="391"/>
      <c r="AU1287" s="222"/>
      <c r="AV1287" s="564"/>
      <c r="AW1287" s="60"/>
      <c r="AX1287" s="60"/>
      <c r="AY1287" s="60"/>
      <c r="AZ1287" s="283"/>
      <c r="BA1287" s="283"/>
      <c r="BB1287" s="283"/>
      <c r="BC1287" s="34"/>
      <c r="BD1287" s="27"/>
      <c r="BF1287" s="35"/>
      <c r="BG1287" s="35"/>
      <c r="BH1287" s="35"/>
    </row>
    <row r="1288" spans="1:60" ht="15" x14ac:dyDescent="0.25">
      <c r="A1288" s="570">
        <f t="shared" si="15"/>
        <v>1282</v>
      </c>
      <c r="B1288" s="571" t="s">
        <v>3582</v>
      </c>
      <c r="C1288" s="574" t="s">
        <v>12458</v>
      </c>
      <c r="D1288" s="843">
        <v>25370.799999999999</v>
      </c>
      <c r="E1288" s="844"/>
      <c r="F1288" s="844"/>
      <c r="G1288" s="25"/>
      <c r="H1288" s="25"/>
      <c r="I1288" s="25"/>
      <c r="J1288" s="25"/>
      <c r="K1288" s="25"/>
      <c r="L1288" s="25"/>
      <c r="N1288" s="25"/>
      <c r="O1288" s="25"/>
      <c r="P1288" s="35" t="s">
        <v>2496</v>
      </c>
      <c r="AS1288" s="570"/>
      <c r="AT1288" s="391"/>
      <c r="AU1288" s="222"/>
      <c r="AV1288" s="564"/>
      <c r="AW1288" s="60"/>
      <c r="AX1288" s="60"/>
      <c r="AY1288" s="60"/>
      <c r="AZ1288" s="283"/>
      <c r="BA1288" s="283"/>
      <c r="BB1288" s="283"/>
      <c r="BC1288" s="34"/>
      <c r="BD1288" s="27"/>
      <c r="BF1288" s="35"/>
      <c r="BG1288" s="35"/>
      <c r="BH1288" s="35"/>
    </row>
    <row r="1289" spans="1:60" ht="15" x14ac:dyDescent="0.25">
      <c r="A1289" s="570">
        <f t="shared" si="15"/>
        <v>1283</v>
      </c>
      <c r="B1289" s="571" t="s">
        <v>3583</v>
      </c>
      <c r="C1289" s="574" t="s">
        <v>12458</v>
      </c>
      <c r="D1289" s="843">
        <v>226799.72</v>
      </c>
      <c r="E1289" s="844"/>
      <c r="F1289" s="844"/>
      <c r="G1289" s="25"/>
      <c r="H1289" s="25"/>
      <c r="I1289" s="25"/>
      <c r="J1289" s="25"/>
      <c r="K1289" s="25"/>
      <c r="L1289" s="25"/>
      <c r="N1289" s="25"/>
      <c r="O1289" s="25"/>
      <c r="P1289" s="35" t="s">
        <v>2496</v>
      </c>
      <c r="AS1289" s="570"/>
      <c r="AT1289" s="391"/>
      <c r="AU1289" s="222"/>
      <c r="AV1289" s="564"/>
      <c r="AW1289" s="60"/>
      <c r="AX1289" s="60"/>
      <c r="AY1289" s="60"/>
      <c r="AZ1289" s="283"/>
      <c r="BA1289" s="283"/>
      <c r="BB1289" s="283"/>
      <c r="BC1289" s="34"/>
      <c r="BD1289" s="27"/>
      <c r="BF1289" s="35"/>
      <c r="BG1289" s="35"/>
      <c r="BH1289" s="35"/>
    </row>
    <row r="1290" spans="1:60" ht="15" x14ac:dyDescent="0.25">
      <c r="A1290" s="570">
        <f t="shared" si="15"/>
        <v>1284</v>
      </c>
      <c r="B1290" s="571" t="s">
        <v>3584</v>
      </c>
      <c r="C1290" s="574" t="s">
        <v>12458</v>
      </c>
      <c r="D1290" s="843">
        <v>188797.07</v>
      </c>
      <c r="E1290" s="844"/>
      <c r="F1290" s="844"/>
      <c r="G1290" s="25"/>
      <c r="H1290" s="25"/>
      <c r="I1290" s="25"/>
      <c r="J1290" s="25"/>
      <c r="K1290" s="25"/>
      <c r="L1290" s="25"/>
      <c r="N1290" s="25"/>
      <c r="O1290" s="25"/>
      <c r="P1290" s="35" t="s">
        <v>2496</v>
      </c>
      <c r="AS1290" s="570"/>
      <c r="AT1290" s="391"/>
      <c r="AU1290" s="222"/>
      <c r="AV1290" s="564"/>
      <c r="AW1290" s="60"/>
      <c r="AX1290" s="60"/>
      <c r="AY1290" s="60"/>
      <c r="AZ1290" s="283"/>
      <c r="BA1290" s="283"/>
      <c r="BB1290" s="283"/>
      <c r="BC1290" s="34"/>
      <c r="BD1290" s="27"/>
      <c r="BF1290" s="35"/>
      <c r="BG1290" s="35"/>
      <c r="BH1290" s="35"/>
    </row>
    <row r="1291" spans="1:60" ht="15" x14ac:dyDescent="0.25">
      <c r="A1291" s="570">
        <f t="shared" si="15"/>
        <v>1285</v>
      </c>
      <c r="B1291" s="571" t="s">
        <v>3585</v>
      </c>
      <c r="C1291" s="574" t="s">
        <v>12458</v>
      </c>
      <c r="D1291" s="843">
        <v>25287.5</v>
      </c>
      <c r="E1291" s="844"/>
      <c r="F1291" s="844"/>
      <c r="G1291" s="25"/>
      <c r="H1291" s="25"/>
      <c r="I1291" s="25"/>
      <c r="J1291" s="25"/>
      <c r="K1291" s="25"/>
      <c r="L1291" s="25"/>
      <c r="N1291" s="25"/>
      <c r="O1291" s="25"/>
      <c r="P1291" s="35" t="s">
        <v>2496</v>
      </c>
      <c r="AS1291" s="570"/>
      <c r="AT1291" s="391"/>
      <c r="AU1291" s="222"/>
      <c r="AV1291" s="564"/>
      <c r="AW1291" s="60"/>
      <c r="AX1291" s="60"/>
      <c r="AY1291" s="60"/>
      <c r="AZ1291" s="283"/>
      <c r="BA1291" s="283"/>
      <c r="BB1291" s="283"/>
      <c r="BC1291" s="34"/>
      <c r="BD1291" s="27"/>
      <c r="BF1291" s="35"/>
      <c r="BG1291" s="35"/>
      <c r="BH1291" s="35"/>
    </row>
    <row r="1292" spans="1:60" ht="15" x14ac:dyDescent="0.25">
      <c r="A1292" s="570">
        <f t="shared" si="15"/>
        <v>1286</v>
      </c>
      <c r="B1292" s="571" t="s">
        <v>3586</v>
      </c>
      <c r="C1292" s="574" t="s">
        <v>12458</v>
      </c>
      <c r="D1292" s="843">
        <v>55763.4</v>
      </c>
      <c r="E1292" s="844"/>
      <c r="F1292" s="844"/>
      <c r="G1292" s="25"/>
      <c r="H1292" s="25"/>
      <c r="I1292" s="25"/>
      <c r="J1292" s="25"/>
      <c r="K1292" s="25"/>
      <c r="L1292" s="25"/>
      <c r="N1292" s="25"/>
      <c r="O1292" s="25"/>
      <c r="P1292" s="35" t="s">
        <v>2496</v>
      </c>
      <c r="AS1292" s="570"/>
      <c r="AT1292" s="391"/>
      <c r="AU1292" s="222"/>
      <c r="AV1292" s="564"/>
      <c r="AW1292" s="60"/>
      <c r="AX1292" s="60"/>
      <c r="AY1292" s="60"/>
      <c r="AZ1292" s="283"/>
      <c r="BA1292" s="283"/>
      <c r="BB1292" s="283"/>
      <c r="BC1292" s="34"/>
      <c r="BD1292" s="27"/>
      <c r="BF1292" s="35"/>
      <c r="BG1292" s="35"/>
      <c r="BH1292" s="35"/>
    </row>
    <row r="1293" spans="1:60" ht="15" x14ac:dyDescent="0.25">
      <c r="A1293" s="570">
        <f t="shared" si="15"/>
        <v>1287</v>
      </c>
      <c r="B1293" s="571" t="s">
        <v>3587</v>
      </c>
      <c r="C1293" s="574" t="s">
        <v>12458</v>
      </c>
      <c r="D1293" s="843">
        <v>3252.27</v>
      </c>
      <c r="E1293" s="844"/>
      <c r="F1293" s="844"/>
      <c r="G1293" s="25"/>
      <c r="H1293" s="25"/>
      <c r="I1293" s="25"/>
      <c r="J1293" s="25"/>
      <c r="K1293" s="25"/>
      <c r="L1293" s="25"/>
      <c r="N1293" s="25"/>
      <c r="O1293" s="25"/>
      <c r="P1293" s="35" t="s">
        <v>2496</v>
      </c>
      <c r="AS1293" s="570"/>
      <c r="AT1293" s="391"/>
      <c r="AU1293" s="222"/>
      <c r="AV1293" s="564"/>
      <c r="AW1293" s="60"/>
      <c r="AX1293" s="60"/>
      <c r="AY1293" s="60"/>
      <c r="AZ1293" s="283"/>
      <c r="BA1293" s="283"/>
      <c r="BB1293" s="283"/>
      <c r="BC1293" s="34"/>
      <c r="BD1293" s="27"/>
      <c r="BF1293" s="35"/>
      <c r="BG1293" s="35"/>
      <c r="BH1293" s="35"/>
    </row>
    <row r="1294" spans="1:60" ht="15" x14ac:dyDescent="0.25">
      <c r="A1294" s="570">
        <f t="shared" si="15"/>
        <v>1288</v>
      </c>
      <c r="B1294" s="571" t="s">
        <v>3588</v>
      </c>
      <c r="C1294" s="574" t="s">
        <v>12458</v>
      </c>
      <c r="D1294" s="843">
        <v>8427.58</v>
      </c>
      <c r="E1294" s="844"/>
      <c r="F1294" s="844"/>
      <c r="G1294" s="25"/>
      <c r="H1294" s="25"/>
      <c r="I1294" s="25"/>
      <c r="J1294" s="25"/>
      <c r="K1294" s="25"/>
      <c r="L1294" s="25"/>
      <c r="N1294" s="25"/>
      <c r="O1294" s="25"/>
      <c r="P1294" s="35" t="s">
        <v>2496</v>
      </c>
      <c r="AS1294" s="570"/>
      <c r="AT1294" s="391"/>
      <c r="AU1294" s="222"/>
      <c r="AV1294" s="564"/>
      <c r="AW1294" s="60"/>
      <c r="AX1294" s="60"/>
      <c r="AY1294" s="60"/>
      <c r="AZ1294" s="283"/>
      <c r="BA1294" s="283"/>
      <c r="BB1294" s="283"/>
      <c r="BC1294" s="34"/>
      <c r="BD1294" s="27"/>
      <c r="BF1294" s="35"/>
      <c r="BG1294" s="35"/>
      <c r="BH1294" s="35"/>
    </row>
    <row r="1295" spans="1:60" ht="15" x14ac:dyDescent="0.25">
      <c r="A1295" s="570">
        <f t="shared" si="15"/>
        <v>1289</v>
      </c>
      <c r="B1295" s="571" t="s">
        <v>3589</v>
      </c>
      <c r="C1295" s="574" t="s">
        <v>12458</v>
      </c>
      <c r="D1295" s="843">
        <v>13971.79</v>
      </c>
      <c r="E1295" s="844"/>
      <c r="F1295" s="844"/>
      <c r="G1295" s="25"/>
      <c r="H1295" s="25"/>
      <c r="I1295" s="25"/>
      <c r="J1295" s="25"/>
      <c r="K1295" s="25"/>
      <c r="L1295" s="25"/>
      <c r="N1295" s="25"/>
      <c r="O1295" s="25"/>
      <c r="P1295" s="35" t="s">
        <v>2496</v>
      </c>
      <c r="AS1295" s="570"/>
      <c r="AT1295" s="391"/>
      <c r="AU1295" s="222"/>
      <c r="AV1295" s="564"/>
      <c r="AW1295" s="60"/>
      <c r="AX1295" s="60"/>
      <c r="AY1295" s="60"/>
      <c r="AZ1295" s="283"/>
      <c r="BA1295" s="283"/>
      <c r="BB1295" s="283"/>
      <c r="BC1295" s="34"/>
      <c r="BD1295" s="27"/>
      <c r="BF1295" s="35"/>
      <c r="BG1295" s="35"/>
      <c r="BH1295" s="35"/>
    </row>
    <row r="1296" spans="1:60" ht="15" x14ac:dyDescent="0.25">
      <c r="A1296" s="570">
        <f t="shared" si="15"/>
        <v>1290</v>
      </c>
      <c r="B1296" s="571" t="s">
        <v>3590</v>
      </c>
      <c r="C1296" s="574" t="s">
        <v>12458</v>
      </c>
      <c r="D1296" s="843">
        <v>3998.4</v>
      </c>
      <c r="E1296" s="844"/>
      <c r="F1296" s="844"/>
      <c r="G1296" s="25"/>
      <c r="H1296" s="25"/>
      <c r="I1296" s="25"/>
      <c r="J1296" s="25"/>
      <c r="K1296" s="25"/>
      <c r="L1296" s="25"/>
      <c r="N1296" s="25"/>
      <c r="O1296" s="25"/>
      <c r="P1296" s="35" t="s">
        <v>2496</v>
      </c>
      <c r="AS1296" s="570"/>
      <c r="AT1296" s="391"/>
      <c r="AU1296" s="222"/>
      <c r="AV1296" s="564"/>
      <c r="AW1296" s="60"/>
      <c r="AX1296" s="60"/>
      <c r="AY1296" s="60"/>
      <c r="AZ1296" s="283"/>
      <c r="BA1296" s="283"/>
      <c r="BB1296" s="283"/>
      <c r="BC1296" s="34"/>
      <c r="BD1296" s="27"/>
      <c r="BF1296" s="35"/>
      <c r="BG1296" s="35"/>
      <c r="BH1296" s="35"/>
    </row>
    <row r="1297" spans="1:60" ht="15" x14ac:dyDescent="0.25">
      <c r="A1297" s="570">
        <f t="shared" si="15"/>
        <v>1291</v>
      </c>
      <c r="B1297" s="571" t="s">
        <v>3591</v>
      </c>
      <c r="C1297" s="574" t="s">
        <v>12458</v>
      </c>
      <c r="D1297" s="843">
        <v>4902.8</v>
      </c>
      <c r="E1297" s="844"/>
      <c r="F1297" s="844"/>
      <c r="G1297" s="25"/>
      <c r="H1297" s="25"/>
      <c r="I1297" s="25"/>
      <c r="J1297" s="25"/>
      <c r="K1297" s="25"/>
      <c r="L1297" s="25"/>
      <c r="N1297" s="25"/>
      <c r="O1297" s="25"/>
      <c r="P1297" s="35" t="s">
        <v>2496</v>
      </c>
      <c r="AS1297" s="570"/>
      <c r="AT1297" s="391"/>
      <c r="AU1297" s="222"/>
      <c r="AV1297" s="564"/>
      <c r="AW1297" s="60"/>
      <c r="AX1297" s="60"/>
      <c r="AY1297" s="60"/>
      <c r="AZ1297" s="283"/>
      <c r="BA1297" s="283"/>
      <c r="BB1297" s="283"/>
      <c r="BC1297" s="34"/>
      <c r="BD1297" s="27"/>
      <c r="BF1297" s="35"/>
      <c r="BG1297" s="35"/>
      <c r="BH1297" s="35"/>
    </row>
    <row r="1298" spans="1:60" ht="15" x14ac:dyDescent="0.25">
      <c r="A1298" s="570">
        <f t="shared" si="15"/>
        <v>1292</v>
      </c>
      <c r="B1298" s="571" t="s">
        <v>3592</v>
      </c>
      <c r="C1298" s="574" t="s">
        <v>12458</v>
      </c>
      <c r="D1298" s="843">
        <v>10424.4</v>
      </c>
      <c r="E1298" s="844"/>
      <c r="F1298" s="844"/>
      <c r="G1298" s="25"/>
      <c r="H1298" s="25"/>
      <c r="I1298" s="25"/>
      <c r="J1298" s="25"/>
      <c r="K1298" s="25"/>
      <c r="L1298" s="25"/>
      <c r="N1298" s="25"/>
      <c r="O1298" s="25"/>
      <c r="P1298" s="35" t="s">
        <v>2496</v>
      </c>
      <c r="AS1298" s="570"/>
      <c r="AT1298" s="391"/>
      <c r="AU1298" s="222"/>
      <c r="AV1298" s="564"/>
      <c r="AW1298" s="60"/>
      <c r="AX1298" s="60"/>
      <c r="AY1298" s="60"/>
      <c r="AZ1298" s="283"/>
      <c r="BA1298" s="283"/>
      <c r="BB1298" s="283"/>
      <c r="BC1298" s="34"/>
      <c r="BD1298" s="27"/>
      <c r="BF1298" s="35"/>
      <c r="BG1298" s="35"/>
      <c r="BH1298" s="35"/>
    </row>
    <row r="1299" spans="1:60" ht="15" x14ac:dyDescent="0.25">
      <c r="A1299" s="570">
        <f t="shared" si="15"/>
        <v>1293</v>
      </c>
      <c r="B1299" s="571" t="s">
        <v>3593</v>
      </c>
      <c r="C1299" s="574" t="s">
        <v>12458</v>
      </c>
      <c r="D1299" s="843">
        <v>3121.37</v>
      </c>
      <c r="E1299" s="844"/>
      <c r="F1299" s="844"/>
      <c r="G1299" s="25"/>
      <c r="H1299" s="25"/>
      <c r="I1299" s="25"/>
      <c r="J1299" s="25"/>
      <c r="K1299" s="25"/>
      <c r="L1299" s="25"/>
      <c r="N1299" s="25"/>
      <c r="O1299" s="25"/>
      <c r="P1299" s="35" t="s">
        <v>2496</v>
      </c>
      <c r="AS1299" s="570"/>
      <c r="AT1299" s="391"/>
      <c r="AU1299" s="222"/>
      <c r="AV1299" s="564"/>
      <c r="AW1299" s="60"/>
      <c r="AX1299" s="60"/>
      <c r="AY1299" s="60"/>
      <c r="AZ1299" s="283"/>
      <c r="BA1299" s="283"/>
      <c r="BB1299" s="283"/>
      <c r="BC1299" s="34"/>
      <c r="BD1299" s="27"/>
      <c r="BF1299" s="35"/>
      <c r="BG1299" s="35"/>
      <c r="BH1299" s="35"/>
    </row>
    <row r="1300" spans="1:60" ht="15" x14ac:dyDescent="0.25">
      <c r="A1300" s="570">
        <f t="shared" si="15"/>
        <v>1294</v>
      </c>
      <c r="B1300" s="571" t="s">
        <v>3594</v>
      </c>
      <c r="C1300" s="574" t="s">
        <v>12458</v>
      </c>
      <c r="D1300" s="843">
        <v>2697.73</v>
      </c>
      <c r="E1300" s="844"/>
      <c r="F1300" s="844"/>
      <c r="G1300" s="25"/>
      <c r="H1300" s="25"/>
      <c r="I1300" s="25"/>
      <c r="J1300" s="25"/>
      <c r="K1300" s="25"/>
      <c r="L1300" s="25"/>
      <c r="N1300" s="25"/>
      <c r="O1300" s="25"/>
      <c r="P1300" s="35" t="s">
        <v>2496</v>
      </c>
      <c r="AS1300" s="570"/>
      <c r="AT1300" s="391"/>
      <c r="AU1300" s="222"/>
      <c r="AV1300" s="564"/>
      <c r="AW1300" s="60"/>
      <c r="AX1300" s="60"/>
      <c r="AY1300" s="60"/>
      <c r="AZ1300" s="283"/>
      <c r="BA1300" s="283"/>
      <c r="BB1300" s="283"/>
      <c r="BC1300" s="34"/>
      <c r="BD1300" s="27"/>
      <c r="BF1300" s="35"/>
      <c r="BG1300" s="35"/>
      <c r="BH1300" s="35"/>
    </row>
    <row r="1301" spans="1:60" ht="15" x14ac:dyDescent="0.25">
      <c r="A1301" s="570">
        <f t="shared" si="15"/>
        <v>1295</v>
      </c>
      <c r="B1301" s="571" t="s">
        <v>3595</v>
      </c>
      <c r="C1301" s="574" t="s">
        <v>12458</v>
      </c>
      <c r="D1301" s="843">
        <v>5125.33</v>
      </c>
      <c r="E1301" s="844"/>
      <c r="F1301" s="844"/>
      <c r="G1301" s="25"/>
      <c r="H1301" s="25"/>
      <c r="I1301" s="25"/>
      <c r="J1301" s="25"/>
      <c r="K1301" s="25"/>
      <c r="L1301" s="25"/>
      <c r="N1301" s="25"/>
      <c r="O1301" s="25"/>
      <c r="P1301" s="35" t="s">
        <v>2496</v>
      </c>
      <c r="AS1301" s="570"/>
      <c r="AT1301" s="391"/>
      <c r="AU1301" s="222"/>
      <c r="AV1301" s="564"/>
      <c r="AW1301" s="60"/>
      <c r="AX1301" s="60"/>
      <c r="AY1301" s="60"/>
      <c r="AZ1301" s="283"/>
      <c r="BA1301" s="283"/>
      <c r="BB1301" s="283"/>
      <c r="BC1301" s="34"/>
      <c r="BD1301" s="27"/>
      <c r="BF1301" s="35"/>
      <c r="BG1301" s="35"/>
      <c r="BH1301" s="35"/>
    </row>
    <row r="1302" spans="1:60" ht="15" x14ac:dyDescent="0.25">
      <c r="A1302" s="570">
        <f t="shared" si="15"/>
        <v>1296</v>
      </c>
      <c r="B1302" s="571" t="s">
        <v>3596</v>
      </c>
      <c r="C1302" s="574" t="s">
        <v>12458</v>
      </c>
      <c r="D1302" s="843">
        <v>10377.99</v>
      </c>
      <c r="E1302" s="844"/>
      <c r="F1302" s="844"/>
      <c r="G1302" s="25"/>
      <c r="H1302" s="25"/>
      <c r="I1302" s="25"/>
      <c r="J1302" s="25"/>
      <c r="K1302" s="25"/>
      <c r="L1302" s="25"/>
      <c r="N1302" s="25"/>
      <c r="O1302" s="25"/>
      <c r="P1302" s="35" t="s">
        <v>2496</v>
      </c>
      <c r="AS1302" s="570"/>
      <c r="AT1302" s="391"/>
      <c r="AU1302" s="222"/>
      <c r="AV1302" s="564"/>
      <c r="AW1302" s="60"/>
      <c r="AX1302" s="60"/>
      <c r="AY1302" s="60"/>
      <c r="AZ1302" s="283"/>
      <c r="BA1302" s="283"/>
      <c r="BB1302" s="283"/>
      <c r="BC1302" s="34"/>
      <c r="BD1302" s="27"/>
      <c r="BF1302" s="35"/>
      <c r="BG1302" s="35"/>
      <c r="BH1302" s="35"/>
    </row>
    <row r="1303" spans="1:60" ht="15" x14ac:dyDescent="0.25">
      <c r="A1303" s="570">
        <f t="shared" si="15"/>
        <v>1297</v>
      </c>
      <c r="B1303" s="571" t="s">
        <v>3597</v>
      </c>
      <c r="C1303" s="574" t="s">
        <v>12458</v>
      </c>
      <c r="D1303" s="843">
        <v>16977.73</v>
      </c>
      <c r="E1303" s="844"/>
      <c r="F1303" s="844"/>
      <c r="G1303" s="25"/>
      <c r="H1303" s="25"/>
      <c r="I1303" s="25"/>
      <c r="J1303" s="25"/>
      <c r="K1303" s="25"/>
      <c r="L1303" s="25"/>
      <c r="N1303" s="25"/>
      <c r="O1303" s="25"/>
      <c r="P1303" s="35" t="s">
        <v>2496</v>
      </c>
      <c r="AS1303" s="570"/>
      <c r="AT1303" s="391"/>
      <c r="AU1303" s="222"/>
      <c r="AV1303" s="564"/>
      <c r="AW1303" s="60"/>
      <c r="AX1303" s="60"/>
      <c r="AY1303" s="60"/>
      <c r="AZ1303" s="283"/>
      <c r="BA1303" s="283"/>
      <c r="BB1303" s="283"/>
      <c r="BC1303" s="34"/>
      <c r="BD1303" s="27"/>
      <c r="BF1303" s="35"/>
      <c r="BG1303" s="35"/>
      <c r="BH1303" s="35"/>
    </row>
    <row r="1304" spans="1:60" ht="15" x14ac:dyDescent="0.25">
      <c r="A1304" s="570">
        <f t="shared" si="15"/>
        <v>1298</v>
      </c>
      <c r="B1304" s="571" t="s">
        <v>3598</v>
      </c>
      <c r="C1304" s="574" t="s">
        <v>12458</v>
      </c>
      <c r="D1304" s="843">
        <v>21492.59</v>
      </c>
      <c r="E1304" s="844"/>
      <c r="F1304" s="844"/>
      <c r="G1304" s="25"/>
      <c r="H1304" s="25"/>
      <c r="I1304" s="25"/>
      <c r="J1304" s="25"/>
      <c r="K1304" s="25"/>
      <c r="L1304" s="25"/>
      <c r="N1304" s="25"/>
      <c r="O1304" s="25"/>
      <c r="P1304" s="35" t="s">
        <v>2496</v>
      </c>
      <c r="AS1304" s="570"/>
      <c r="AT1304" s="391"/>
      <c r="AU1304" s="222"/>
      <c r="AV1304" s="564"/>
      <c r="AW1304" s="60"/>
      <c r="AX1304" s="60"/>
      <c r="AY1304" s="60"/>
      <c r="AZ1304" s="283"/>
      <c r="BA1304" s="283"/>
      <c r="BB1304" s="283"/>
      <c r="BC1304" s="34"/>
      <c r="BD1304" s="27"/>
      <c r="BF1304" s="35"/>
      <c r="BG1304" s="35"/>
      <c r="BH1304" s="35"/>
    </row>
    <row r="1305" spans="1:60" ht="15" x14ac:dyDescent="0.25">
      <c r="A1305" s="570">
        <f t="shared" si="15"/>
        <v>1299</v>
      </c>
      <c r="B1305" s="571" t="s">
        <v>3599</v>
      </c>
      <c r="C1305" s="574" t="s">
        <v>12458</v>
      </c>
      <c r="D1305" s="843">
        <v>24549.7</v>
      </c>
      <c r="E1305" s="844"/>
      <c r="F1305" s="844"/>
      <c r="G1305" s="25"/>
      <c r="H1305" s="25"/>
      <c r="I1305" s="25"/>
      <c r="J1305" s="25"/>
      <c r="K1305" s="25"/>
      <c r="L1305" s="25"/>
      <c r="N1305" s="25"/>
      <c r="O1305" s="25"/>
      <c r="P1305" s="35" t="s">
        <v>2496</v>
      </c>
      <c r="AS1305" s="570"/>
      <c r="AT1305" s="391"/>
      <c r="AU1305" s="222"/>
      <c r="AV1305" s="564"/>
      <c r="AW1305" s="60"/>
      <c r="AX1305" s="60"/>
      <c r="AY1305" s="60"/>
      <c r="AZ1305" s="283"/>
      <c r="BA1305" s="283"/>
      <c r="BB1305" s="283"/>
      <c r="BC1305" s="34"/>
      <c r="BD1305" s="27"/>
      <c r="BF1305" s="35"/>
      <c r="BG1305" s="35"/>
      <c r="BH1305" s="35"/>
    </row>
    <row r="1306" spans="1:60" ht="15" x14ac:dyDescent="0.25">
      <c r="A1306" s="570">
        <f t="shared" si="15"/>
        <v>1300</v>
      </c>
      <c r="B1306" s="571" t="s">
        <v>3600</v>
      </c>
      <c r="C1306" s="574" t="s">
        <v>12458</v>
      </c>
      <c r="D1306" s="843">
        <v>64282.61</v>
      </c>
      <c r="E1306" s="844"/>
      <c r="F1306" s="844"/>
      <c r="G1306" s="25"/>
      <c r="H1306" s="25"/>
      <c r="I1306" s="25"/>
      <c r="J1306" s="25"/>
      <c r="K1306" s="25"/>
      <c r="L1306" s="25"/>
      <c r="N1306" s="25"/>
      <c r="O1306" s="25"/>
      <c r="P1306" s="35" t="s">
        <v>2496</v>
      </c>
      <c r="AS1306" s="570"/>
      <c r="AT1306" s="391"/>
      <c r="AU1306" s="222"/>
      <c r="AV1306" s="564"/>
      <c r="AW1306" s="60"/>
      <c r="AX1306" s="60"/>
      <c r="AY1306" s="60"/>
      <c r="AZ1306" s="283"/>
      <c r="BA1306" s="283"/>
      <c r="BB1306" s="283"/>
      <c r="BC1306" s="34"/>
      <c r="BD1306" s="27"/>
      <c r="BF1306" s="35"/>
      <c r="BG1306" s="35"/>
      <c r="BH1306" s="35"/>
    </row>
    <row r="1307" spans="1:60" ht="15" x14ac:dyDescent="0.25">
      <c r="A1307" s="570">
        <f t="shared" si="15"/>
        <v>1301</v>
      </c>
      <c r="B1307" s="571" t="s">
        <v>3601</v>
      </c>
      <c r="C1307" s="574" t="s">
        <v>12458</v>
      </c>
      <c r="D1307" s="843">
        <v>5176.5</v>
      </c>
      <c r="E1307" s="844"/>
      <c r="F1307" s="844"/>
      <c r="G1307" s="25"/>
      <c r="H1307" s="25"/>
      <c r="I1307" s="25"/>
      <c r="J1307" s="25"/>
      <c r="K1307" s="25"/>
      <c r="L1307" s="25"/>
      <c r="N1307" s="25"/>
      <c r="O1307" s="25"/>
      <c r="P1307" s="35" t="s">
        <v>2496</v>
      </c>
      <c r="AS1307" s="570"/>
      <c r="AT1307" s="391"/>
      <c r="AU1307" s="222"/>
      <c r="AV1307" s="564"/>
      <c r="AW1307" s="60"/>
      <c r="AX1307" s="60"/>
      <c r="AY1307" s="60"/>
      <c r="AZ1307" s="283"/>
      <c r="BA1307" s="283"/>
      <c r="BB1307" s="283"/>
      <c r="BC1307" s="34"/>
      <c r="BD1307" s="27"/>
      <c r="BF1307" s="35"/>
      <c r="BG1307" s="35"/>
      <c r="BH1307" s="35"/>
    </row>
    <row r="1308" spans="1:60" ht="15" x14ac:dyDescent="0.25">
      <c r="A1308" s="570">
        <f t="shared" si="15"/>
        <v>1302</v>
      </c>
      <c r="B1308" s="571" t="s">
        <v>3602</v>
      </c>
      <c r="C1308" s="574" t="s">
        <v>12458</v>
      </c>
      <c r="D1308" s="843">
        <v>7239.96</v>
      </c>
      <c r="E1308" s="844"/>
      <c r="F1308" s="844"/>
      <c r="G1308" s="25"/>
      <c r="H1308" s="25"/>
      <c r="I1308" s="25"/>
      <c r="J1308" s="25"/>
      <c r="K1308" s="25"/>
      <c r="L1308" s="25"/>
      <c r="N1308" s="25"/>
      <c r="O1308" s="25"/>
      <c r="P1308" s="35" t="s">
        <v>2496</v>
      </c>
      <c r="AS1308" s="570"/>
      <c r="AT1308" s="391"/>
      <c r="AU1308" s="222"/>
      <c r="AV1308" s="564"/>
      <c r="AW1308" s="60"/>
      <c r="AX1308" s="60"/>
      <c r="AY1308" s="60"/>
      <c r="AZ1308" s="283"/>
      <c r="BA1308" s="283"/>
      <c r="BB1308" s="283"/>
      <c r="BC1308" s="34"/>
      <c r="BD1308" s="27"/>
      <c r="BF1308" s="35"/>
      <c r="BG1308" s="35"/>
      <c r="BH1308" s="35"/>
    </row>
    <row r="1309" spans="1:60" ht="15" x14ac:dyDescent="0.25">
      <c r="A1309" s="570">
        <f t="shared" si="15"/>
        <v>1303</v>
      </c>
      <c r="B1309" s="571" t="s">
        <v>3603</v>
      </c>
      <c r="C1309" s="574" t="s">
        <v>12458</v>
      </c>
      <c r="D1309" s="843">
        <v>3117.8</v>
      </c>
      <c r="E1309" s="844"/>
      <c r="F1309" s="844"/>
      <c r="G1309" s="25"/>
      <c r="H1309" s="25"/>
      <c r="I1309" s="25"/>
      <c r="J1309" s="25"/>
      <c r="K1309" s="25"/>
      <c r="L1309" s="25"/>
      <c r="N1309" s="25"/>
      <c r="O1309" s="25"/>
      <c r="P1309" s="35" t="s">
        <v>2496</v>
      </c>
      <c r="AS1309" s="570"/>
      <c r="AT1309" s="391"/>
      <c r="AU1309" s="222"/>
      <c r="AV1309" s="564"/>
      <c r="AW1309" s="60"/>
      <c r="AX1309" s="60"/>
      <c r="AY1309" s="60"/>
      <c r="AZ1309" s="283"/>
      <c r="BA1309" s="283"/>
      <c r="BB1309" s="283"/>
      <c r="BC1309" s="34"/>
      <c r="BD1309" s="27"/>
      <c r="BF1309" s="35"/>
      <c r="BG1309" s="35"/>
      <c r="BH1309" s="35"/>
    </row>
    <row r="1310" spans="1:60" ht="15" x14ac:dyDescent="0.25">
      <c r="A1310" s="570">
        <f t="shared" si="15"/>
        <v>1304</v>
      </c>
      <c r="B1310" s="571" t="s">
        <v>3604</v>
      </c>
      <c r="C1310" s="574" t="s">
        <v>12458</v>
      </c>
      <c r="D1310" s="843">
        <v>5474</v>
      </c>
      <c r="E1310" s="844"/>
      <c r="F1310" s="844"/>
      <c r="G1310" s="25"/>
      <c r="H1310" s="25"/>
      <c r="I1310" s="25"/>
      <c r="J1310" s="25"/>
      <c r="K1310" s="25"/>
      <c r="L1310" s="25"/>
      <c r="N1310" s="25"/>
      <c r="O1310" s="25"/>
      <c r="P1310" s="35" t="s">
        <v>2496</v>
      </c>
      <c r="AS1310" s="570"/>
      <c r="AT1310" s="391"/>
      <c r="AU1310" s="222"/>
      <c r="AV1310" s="564"/>
      <c r="AW1310" s="60"/>
      <c r="AX1310" s="60"/>
      <c r="AY1310" s="60"/>
      <c r="AZ1310" s="283"/>
      <c r="BA1310" s="283"/>
      <c r="BB1310" s="283"/>
      <c r="BC1310" s="34"/>
      <c r="BD1310" s="27"/>
      <c r="BF1310" s="35"/>
      <c r="BG1310" s="35"/>
      <c r="BH1310" s="35"/>
    </row>
    <row r="1311" spans="1:60" ht="15" x14ac:dyDescent="0.25">
      <c r="A1311" s="570">
        <f t="shared" si="15"/>
        <v>1305</v>
      </c>
      <c r="B1311" s="571" t="s">
        <v>3605</v>
      </c>
      <c r="C1311" s="574" t="s">
        <v>12458</v>
      </c>
      <c r="D1311" s="843">
        <v>7758.8</v>
      </c>
      <c r="E1311" s="844"/>
      <c r="F1311" s="844"/>
      <c r="G1311" s="25"/>
      <c r="H1311" s="25"/>
      <c r="I1311" s="25"/>
      <c r="J1311" s="25"/>
      <c r="K1311" s="25"/>
      <c r="L1311" s="25"/>
      <c r="N1311" s="25"/>
      <c r="O1311" s="25"/>
      <c r="P1311" s="35" t="s">
        <v>2496</v>
      </c>
      <c r="AS1311" s="570"/>
      <c r="AT1311" s="391"/>
      <c r="AU1311" s="222"/>
      <c r="AV1311" s="564"/>
      <c r="AW1311" s="60"/>
      <c r="AX1311" s="60"/>
      <c r="AY1311" s="60"/>
      <c r="AZ1311" s="283"/>
      <c r="BA1311" s="283"/>
      <c r="BB1311" s="283"/>
      <c r="BC1311" s="34"/>
      <c r="BD1311" s="27"/>
      <c r="BF1311" s="35"/>
      <c r="BG1311" s="35"/>
      <c r="BH1311" s="35"/>
    </row>
    <row r="1312" spans="1:60" ht="15" x14ac:dyDescent="0.25">
      <c r="A1312" s="570">
        <f t="shared" si="15"/>
        <v>1306</v>
      </c>
      <c r="B1312" s="571" t="s">
        <v>3606</v>
      </c>
      <c r="C1312" s="574" t="s">
        <v>12458</v>
      </c>
      <c r="D1312" s="843">
        <v>2857.19</v>
      </c>
      <c r="E1312" s="844"/>
      <c r="F1312" s="844"/>
      <c r="G1312" s="25"/>
      <c r="H1312" s="25"/>
      <c r="I1312" s="25"/>
      <c r="J1312" s="25"/>
      <c r="K1312" s="25"/>
      <c r="L1312" s="25"/>
      <c r="N1312" s="25"/>
      <c r="O1312" s="25"/>
      <c r="P1312" s="35" t="s">
        <v>2496</v>
      </c>
      <c r="AS1312" s="570"/>
      <c r="AT1312" s="391"/>
      <c r="AU1312" s="222"/>
      <c r="AV1312" s="564"/>
      <c r="AW1312" s="60"/>
      <c r="AX1312" s="60"/>
      <c r="AY1312" s="60"/>
      <c r="AZ1312" s="283"/>
      <c r="BA1312" s="283"/>
      <c r="BB1312" s="283"/>
      <c r="BC1312" s="34"/>
      <c r="BD1312" s="27"/>
      <c r="BF1312" s="35"/>
      <c r="BG1312" s="35"/>
      <c r="BH1312" s="35"/>
    </row>
    <row r="1313" spans="1:60" ht="15" x14ac:dyDescent="0.25">
      <c r="A1313" s="570">
        <f t="shared" si="15"/>
        <v>1307</v>
      </c>
      <c r="B1313" s="571" t="s">
        <v>3607</v>
      </c>
      <c r="C1313" s="574" t="s">
        <v>12458</v>
      </c>
      <c r="D1313" s="843">
        <v>3391.5</v>
      </c>
      <c r="E1313" s="844"/>
      <c r="F1313" s="844"/>
      <c r="G1313" s="25"/>
      <c r="H1313" s="25"/>
      <c r="I1313" s="25"/>
      <c r="J1313" s="25"/>
      <c r="K1313" s="25"/>
      <c r="L1313" s="25"/>
      <c r="N1313" s="25"/>
      <c r="O1313" s="25"/>
      <c r="P1313" s="35" t="s">
        <v>2496</v>
      </c>
      <c r="AS1313" s="570"/>
      <c r="AT1313" s="391"/>
      <c r="AU1313" s="222"/>
      <c r="AV1313" s="564"/>
      <c r="AW1313" s="60"/>
      <c r="AX1313" s="60"/>
      <c r="AY1313" s="60"/>
      <c r="AZ1313" s="283"/>
      <c r="BA1313" s="283"/>
      <c r="BB1313" s="283"/>
      <c r="BC1313" s="34"/>
      <c r="BD1313" s="27"/>
      <c r="BF1313" s="35"/>
      <c r="BG1313" s="35"/>
      <c r="BH1313" s="35"/>
    </row>
    <row r="1314" spans="1:60" ht="15" x14ac:dyDescent="0.25">
      <c r="A1314" s="570">
        <f t="shared" si="15"/>
        <v>1308</v>
      </c>
      <c r="B1314" s="571" t="s">
        <v>3608</v>
      </c>
      <c r="C1314" s="574" t="s">
        <v>12458</v>
      </c>
      <c r="D1314" s="843">
        <v>4046</v>
      </c>
      <c r="E1314" s="844"/>
      <c r="F1314" s="844"/>
      <c r="G1314" s="25"/>
      <c r="H1314" s="25"/>
      <c r="I1314" s="25"/>
      <c r="J1314" s="25"/>
      <c r="K1314" s="25"/>
      <c r="L1314" s="25"/>
      <c r="N1314" s="25"/>
      <c r="O1314" s="25"/>
      <c r="P1314" s="35" t="s">
        <v>2496</v>
      </c>
      <c r="AS1314" s="570"/>
      <c r="AT1314" s="391"/>
      <c r="AU1314" s="222"/>
      <c r="AV1314" s="564"/>
      <c r="AW1314" s="60"/>
      <c r="AX1314" s="60"/>
      <c r="AY1314" s="60"/>
      <c r="AZ1314" s="283"/>
      <c r="BA1314" s="283"/>
      <c r="BB1314" s="283"/>
      <c r="BC1314" s="34"/>
      <c r="BD1314" s="27"/>
      <c r="BF1314" s="35"/>
      <c r="BG1314" s="35"/>
      <c r="BH1314" s="35"/>
    </row>
    <row r="1315" spans="1:60" ht="15" x14ac:dyDescent="0.25">
      <c r="A1315" s="570">
        <f t="shared" si="15"/>
        <v>1309</v>
      </c>
      <c r="B1315" s="571" t="s">
        <v>3609</v>
      </c>
      <c r="C1315" s="574" t="s">
        <v>12458</v>
      </c>
      <c r="D1315" s="843">
        <v>5593</v>
      </c>
      <c r="E1315" s="844"/>
      <c r="F1315" s="844"/>
      <c r="G1315" s="25"/>
      <c r="H1315" s="25"/>
      <c r="I1315" s="25"/>
      <c r="J1315" s="25"/>
      <c r="K1315" s="25"/>
      <c r="L1315" s="25"/>
      <c r="N1315" s="25"/>
      <c r="O1315" s="25"/>
      <c r="P1315" s="35" t="s">
        <v>2496</v>
      </c>
      <c r="AS1315" s="570"/>
      <c r="AT1315" s="391"/>
      <c r="AU1315" s="222"/>
      <c r="AV1315" s="564"/>
      <c r="AW1315" s="60"/>
      <c r="AX1315" s="60"/>
      <c r="AY1315" s="60"/>
      <c r="AZ1315" s="283"/>
      <c r="BA1315" s="283"/>
      <c r="BB1315" s="283"/>
      <c r="BC1315" s="34"/>
      <c r="BD1315" s="27"/>
      <c r="BF1315" s="35"/>
      <c r="BG1315" s="35"/>
      <c r="BH1315" s="35"/>
    </row>
    <row r="1316" spans="1:60" ht="15" x14ac:dyDescent="0.25">
      <c r="A1316" s="570">
        <f t="shared" si="15"/>
        <v>1310</v>
      </c>
      <c r="B1316" s="571" t="s">
        <v>3610</v>
      </c>
      <c r="C1316" s="574" t="s">
        <v>12458</v>
      </c>
      <c r="D1316" s="843">
        <v>5200.3</v>
      </c>
      <c r="E1316" s="844"/>
      <c r="F1316" s="844"/>
      <c r="G1316" s="25"/>
      <c r="H1316" s="25"/>
      <c r="I1316" s="25"/>
      <c r="J1316" s="25"/>
      <c r="K1316" s="25"/>
      <c r="L1316" s="25"/>
      <c r="N1316" s="25"/>
      <c r="O1316" s="25"/>
      <c r="P1316" s="35" t="s">
        <v>2496</v>
      </c>
      <c r="AS1316" s="570"/>
      <c r="AT1316" s="391"/>
      <c r="AU1316" s="222"/>
      <c r="AV1316" s="564"/>
      <c r="AW1316" s="60"/>
      <c r="AX1316" s="60"/>
      <c r="AY1316" s="60"/>
      <c r="AZ1316" s="283"/>
      <c r="BA1316" s="283"/>
      <c r="BB1316" s="283"/>
      <c r="BC1316" s="34"/>
      <c r="BD1316" s="27"/>
      <c r="BF1316" s="35"/>
      <c r="BG1316" s="35"/>
      <c r="BH1316" s="35"/>
    </row>
    <row r="1317" spans="1:60" ht="15" x14ac:dyDescent="0.25">
      <c r="A1317" s="570">
        <f t="shared" si="15"/>
        <v>1311</v>
      </c>
      <c r="B1317" s="571" t="s">
        <v>3611</v>
      </c>
      <c r="C1317" s="574" t="s">
        <v>12458</v>
      </c>
      <c r="D1317" s="843">
        <v>6402.2</v>
      </c>
      <c r="E1317" s="844"/>
      <c r="F1317" s="844"/>
      <c r="G1317" s="25"/>
      <c r="H1317" s="25"/>
      <c r="I1317" s="25"/>
      <c r="J1317" s="25"/>
      <c r="K1317" s="25"/>
      <c r="L1317" s="25"/>
      <c r="N1317" s="25"/>
      <c r="O1317" s="25"/>
      <c r="P1317" s="35" t="s">
        <v>2496</v>
      </c>
      <c r="AS1317" s="570"/>
      <c r="AT1317" s="391"/>
      <c r="AU1317" s="222"/>
      <c r="AV1317" s="564"/>
      <c r="AW1317" s="60"/>
      <c r="AX1317" s="60"/>
      <c r="AY1317" s="60"/>
      <c r="AZ1317" s="283"/>
      <c r="BA1317" s="283"/>
      <c r="BB1317" s="283"/>
      <c r="BC1317" s="34"/>
      <c r="BD1317" s="27"/>
      <c r="BF1317" s="35"/>
      <c r="BG1317" s="35"/>
      <c r="BH1317" s="35"/>
    </row>
    <row r="1318" spans="1:60" ht="15" x14ac:dyDescent="0.25">
      <c r="A1318" s="570">
        <f t="shared" si="15"/>
        <v>1312</v>
      </c>
      <c r="B1318" s="571" t="s">
        <v>3612</v>
      </c>
      <c r="C1318" s="574" t="s">
        <v>12458</v>
      </c>
      <c r="D1318" s="843">
        <v>6134.45</v>
      </c>
      <c r="E1318" s="844"/>
      <c r="F1318" s="844"/>
      <c r="G1318" s="25"/>
      <c r="H1318" s="25"/>
      <c r="I1318" s="25"/>
      <c r="J1318" s="25"/>
      <c r="K1318" s="25"/>
      <c r="L1318" s="25"/>
      <c r="N1318" s="25"/>
      <c r="O1318" s="25"/>
      <c r="P1318" s="35" t="s">
        <v>2496</v>
      </c>
      <c r="AS1318" s="570"/>
      <c r="AT1318" s="391"/>
      <c r="AU1318" s="222"/>
      <c r="AV1318" s="564"/>
      <c r="AW1318" s="60"/>
      <c r="AX1318" s="60"/>
      <c r="AY1318" s="60"/>
      <c r="AZ1318" s="283"/>
      <c r="BA1318" s="283"/>
      <c r="BB1318" s="283"/>
      <c r="BC1318" s="34"/>
      <c r="BD1318" s="27"/>
      <c r="BF1318" s="35"/>
      <c r="BG1318" s="35"/>
      <c r="BH1318" s="35"/>
    </row>
    <row r="1319" spans="1:60" ht="15" x14ac:dyDescent="0.25">
      <c r="A1319" s="570">
        <f t="shared" si="15"/>
        <v>1313</v>
      </c>
      <c r="B1319" s="571" t="s">
        <v>3613</v>
      </c>
      <c r="C1319" s="574" t="s">
        <v>12458</v>
      </c>
      <c r="D1319" s="843">
        <v>7754.04</v>
      </c>
      <c r="E1319" s="844"/>
      <c r="F1319" s="844"/>
      <c r="G1319" s="25"/>
      <c r="H1319" s="25"/>
      <c r="I1319" s="25"/>
      <c r="J1319" s="25"/>
      <c r="K1319" s="25"/>
      <c r="L1319" s="25"/>
      <c r="N1319" s="25"/>
      <c r="O1319" s="25"/>
      <c r="P1319" s="35" t="s">
        <v>2496</v>
      </c>
      <c r="AS1319" s="570"/>
      <c r="AT1319" s="391"/>
      <c r="AU1319" s="222"/>
      <c r="AV1319" s="564"/>
      <c r="AW1319" s="60"/>
      <c r="AX1319" s="60"/>
      <c r="AY1319" s="60"/>
      <c r="AZ1319" s="283"/>
      <c r="BA1319" s="283"/>
      <c r="BB1319" s="283"/>
      <c r="BC1319" s="34"/>
      <c r="BD1319" s="27"/>
      <c r="BF1319" s="35"/>
      <c r="BG1319" s="35"/>
      <c r="BH1319" s="35"/>
    </row>
    <row r="1320" spans="1:60" ht="15" x14ac:dyDescent="0.25">
      <c r="A1320" s="570">
        <f t="shared" si="15"/>
        <v>1314</v>
      </c>
      <c r="B1320" s="571" t="s">
        <v>3614</v>
      </c>
      <c r="C1320" s="574" t="s">
        <v>12458</v>
      </c>
      <c r="D1320" s="843">
        <v>8806</v>
      </c>
      <c r="E1320" s="844"/>
      <c r="F1320" s="844"/>
      <c r="G1320" s="25"/>
      <c r="H1320" s="25"/>
      <c r="I1320" s="25"/>
      <c r="J1320" s="25"/>
      <c r="K1320" s="25"/>
      <c r="L1320" s="25"/>
      <c r="N1320" s="25"/>
      <c r="O1320" s="25"/>
      <c r="P1320" s="35" t="s">
        <v>2496</v>
      </c>
      <c r="AS1320" s="570"/>
      <c r="AT1320" s="391"/>
      <c r="AU1320" s="222"/>
      <c r="AV1320" s="564"/>
      <c r="AW1320" s="60"/>
      <c r="AX1320" s="60"/>
      <c r="AY1320" s="60"/>
      <c r="AZ1320" s="283"/>
      <c r="BA1320" s="283"/>
      <c r="BB1320" s="283"/>
      <c r="BC1320" s="34"/>
      <c r="BD1320" s="27"/>
      <c r="BF1320" s="35"/>
      <c r="BG1320" s="35"/>
      <c r="BH1320" s="35"/>
    </row>
    <row r="1321" spans="1:60" ht="15" x14ac:dyDescent="0.25">
      <c r="A1321" s="570">
        <f t="shared" si="15"/>
        <v>1315</v>
      </c>
      <c r="B1321" s="571" t="s">
        <v>3615</v>
      </c>
      <c r="C1321" s="574" t="s">
        <v>12458</v>
      </c>
      <c r="D1321" s="843">
        <v>8615.6</v>
      </c>
      <c r="E1321" s="844"/>
      <c r="F1321" s="844"/>
      <c r="G1321" s="25"/>
      <c r="H1321" s="25"/>
      <c r="I1321" s="25"/>
      <c r="J1321" s="25"/>
      <c r="K1321" s="25"/>
      <c r="L1321" s="25"/>
      <c r="N1321" s="25"/>
      <c r="O1321" s="25"/>
      <c r="P1321" s="35" t="s">
        <v>2496</v>
      </c>
      <c r="AS1321" s="570"/>
      <c r="AT1321" s="391"/>
      <c r="AU1321" s="222"/>
      <c r="AV1321" s="564"/>
      <c r="AW1321" s="60"/>
      <c r="AX1321" s="60"/>
      <c r="AY1321" s="60"/>
      <c r="AZ1321" s="283"/>
      <c r="BA1321" s="283"/>
      <c r="BB1321" s="283"/>
      <c r="BC1321" s="34"/>
      <c r="BD1321" s="27"/>
      <c r="BF1321" s="35"/>
      <c r="BG1321" s="35"/>
      <c r="BH1321" s="35"/>
    </row>
    <row r="1322" spans="1:60" ht="15" x14ac:dyDescent="0.25">
      <c r="A1322" s="570">
        <f t="shared" si="15"/>
        <v>1316</v>
      </c>
      <c r="B1322" s="571" t="s">
        <v>3616</v>
      </c>
      <c r="C1322" s="574" t="s">
        <v>12458</v>
      </c>
      <c r="D1322" s="843">
        <v>8698.9</v>
      </c>
      <c r="E1322" s="844"/>
      <c r="F1322" s="844"/>
      <c r="G1322" s="25"/>
      <c r="H1322" s="25"/>
      <c r="I1322" s="25"/>
      <c r="J1322" s="25"/>
      <c r="K1322" s="25"/>
      <c r="L1322" s="25"/>
      <c r="N1322" s="25"/>
      <c r="O1322" s="25"/>
      <c r="P1322" s="35" t="s">
        <v>2496</v>
      </c>
      <c r="AS1322" s="570"/>
      <c r="AT1322" s="391"/>
      <c r="AU1322" s="222"/>
      <c r="AV1322" s="564"/>
      <c r="AW1322" s="60"/>
      <c r="AX1322" s="60"/>
      <c r="AY1322" s="60"/>
      <c r="AZ1322" s="283"/>
      <c r="BA1322" s="283"/>
      <c r="BB1322" s="283"/>
      <c r="BC1322" s="34"/>
      <c r="BD1322" s="27"/>
      <c r="BF1322" s="35"/>
      <c r="BG1322" s="35"/>
      <c r="BH1322" s="35"/>
    </row>
    <row r="1323" spans="1:60" ht="15" x14ac:dyDescent="0.25">
      <c r="A1323" s="570">
        <f t="shared" si="15"/>
        <v>1317</v>
      </c>
      <c r="B1323" s="571" t="s">
        <v>3617</v>
      </c>
      <c r="C1323" s="574" t="s">
        <v>12458</v>
      </c>
      <c r="D1323" s="843">
        <v>11186</v>
      </c>
      <c r="E1323" s="844"/>
      <c r="F1323" s="844"/>
      <c r="G1323" s="25"/>
      <c r="H1323" s="25"/>
      <c r="I1323" s="25"/>
      <c r="J1323" s="25"/>
      <c r="K1323" s="25"/>
      <c r="L1323" s="25"/>
      <c r="N1323" s="25"/>
      <c r="O1323" s="25"/>
      <c r="P1323" s="35" t="s">
        <v>2496</v>
      </c>
      <c r="AS1323" s="570"/>
      <c r="AT1323" s="391"/>
      <c r="AU1323" s="222"/>
      <c r="AV1323" s="564"/>
      <c r="AW1323" s="60"/>
      <c r="AX1323" s="60"/>
      <c r="AY1323" s="60"/>
      <c r="AZ1323" s="283"/>
      <c r="BA1323" s="283"/>
      <c r="BB1323" s="283"/>
      <c r="BC1323" s="34"/>
      <c r="BD1323" s="27"/>
      <c r="BF1323" s="35"/>
      <c r="BG1323" s="35"/>
      <c r="BH1323" s="35"/>
    </row>
    <row r="1324" spans="1:60" ht="15" x14ac:dyDescent="0.25">
      <c r="A1324" s="570">
        <f t="shared" si="15"/>
        <v>1318</v>
      </c>
      <c r="B1324" s="571" t="s">
        <v>3618</v>
      </c>
      <c r="C1324" s="574" t="s">
        <v>12458</v>
      </c>
      <c r="D1324" s="843">
        <v>11305</v>
      </c>
      <c r="E1324" s="844"/>
      <c r="F1324" s="844"/>
      <c r="G1324" s="25"/>
      <c r="H1324" s="25"/>
      <c r="I1324" s="25"/>
      <c r="J1324" s="25"/>
      <c r="K1324" s="25"/>
      <c r="L1324" s="25"/>
      <c r="N1324" s="25"/>
      <c r="O1324" s="25"/>
      <c r="P1324" s="35" t="s">
        <v>2496</v>
      </c>
      <c r="AS1324" s="570"/>
      <c r="AT1324" s="391"/>
      <c r="AU1324" s="222"/>
      <c r="AV1324" s="564"/>
      <c r="AW1324" s="60"/>
      <c r="AX1324" s="60"/>
      <c r="AY1324" s="60"/>
      <c r="AZ1324" s="283"/>
      <c r="BA1324" s="283"/>
      <c r="BB1324" s="283"/>
      <c r="BC1324" s="34"/>
      <c r="BD1324" s="27"/>
      <c r="BF1324" s="35"/>
      <c r="BG1324" s="35"/>
      <c r="BH1324" s="35"/>
    </row>
    <row r="1325" spans="1:60" ht="15" x14ac:dyDescent="0.25">
      <c r="A1325" s="570">
        <f t="shared" si="15"/>
        <v>1319</v>
      </c>
      <c r="B1325" s="571" t="s">
        <v>3619</v>
      </c>
      <c r="C1325" s="574" t="s">
        <v>12458</v>
      </c>
      <c r="D1325" s="843">
        <v>16779</v>
      </c>
      <c r="E1325" s="844"/>
      <c r="F1325" s="844"/>
      <c r="G1325" s="25"/>
      <c r="H1325" s="25"/>
      <c r="I1325" s="25"/>
      <c r="J1325" s="25"/>
      <c r="K1325" s="25"/>
      <c r="L1325" s="25"/>
      <c r="N1325" s="25"/>
      <c r="O1325" s="25"/>
      <c r="P1325" s="35" t="s">
        <v>2496</v>
      </c>
      <c r="AS1325" s="570"/>
      <c r="AT1325" s="391"/>
      <c r="AU1325" s="222"/>
      <c r="AV1325" s="564"/>
      <c r="AW1325" s="60"/>
      <c r="AX1325" s="60"/>
      <c r="AY1325" s="60"/>
      <c r="AZ1325" s="283"/>
      <c r="BA1325" s="283"/>
      <c r="BB1325" s="283"/>
      <c r="BC1325" s="34"/>
      <c r="BD1325" s="27"/>
      <c r="BF1325" s="35"/>
      <c r="BG1325" s="35"/>
      <c r="BH1325" s="35"/>
    </row>
    <row r="1326" spans="1:60" ht="15" x14ac:dyDescent="0.25">
      <c r="A1326" s="570">
        <f t="shared" si="15"/>
        <v>1320</v>
      </c>
      <c r="B1326" s="571" t="s">
        <v>3620</v>
      </c>
      <c r="C1326" s="574" t="s">
        <v>12458</v>
      </c>
      <c r="D1326" s="843">
        <v>16088.8</v>
      </c>
      <c r="E1326" s="844"/>
      <c r="F1326" s="844"/>
      <c r="G1326" s="25"/>
      <c r="H1326" s="25"/>
      <c r="I1326" s="25"/>
      <c r="J1326" s="25"/>
      <c r="K1326" s="25"/>
      <c r="L1326" s="25"/>
      <c r="N1326" s="25"/>
      <c r="O1326" s="25"/>
      <c r="P1326" s="35" t="s">
        <v>2496</v>
      </c>
      <c r="AS1326" s="570"/>
      <c r="AT1326" s="391"/>
      <c r="AU1326" s="222"/>
      <c r="AV1326" s="564"/>
      <c r="AW1326" s="60"/>
      <c r="AX1326" s="60"/>
      <c r="AY1326" s="60"/>
      <c r="AZ1326" s="283"/>
      <c r="BA1326" s="283"/>
      <c r="BB1326" s="283"/>
      <c r="BC1326" s="34"/>
      <c r="BD1326" s="27"/>
      <c r="BF1326" s="35"/>
      <c r="BG1326" s="35"/>
      <c r="BH1326" s="35"/>
    </row>
    <row r="1327" spans="1:60" ht="15" x14ac:dyDescent="0.25">
      <c r="A1327" s="570">
        <f t="shared" si="15"/>
        <v>1321</v>
      </c>
      <c r="B1327" s="571" t="s">
        <v>3621</v>
      </c>
      <c r="C1327" s="574" t="s">
        <v>12458</v>
      </c>
      <c r="D1327" s="843">
        <v>5478.76</v>
      </c>
      <c r="E1327" s="844"/>
      <c r="F1327" s="844"/>
      <c r="G1327" s="25"/>
      <c r="H1327" s="25"/>
      <c r="I1327" s="25"/>
      <c r="J1327" s="25"/>
      <c r="K1327" s="25"/>
      <c r="L1327" s="25"/>
      <c r="N1327" s="25"/>
      <c r="O1327" s="25"/>
      <c r="P1327" s="35" t="s">
        <v>2496</v>
      </c>
      <c r="AS1327" s="570"/>
      <c r="AT1327" s="391"/>
      <c r="AU1327" s="222"/>
      <c r="AV1327" s="564"/>
      <c r="AW1327" s="60"/>
      <c r="AX1327" s="60"/>
      <c r="AY1327" s="60"/>
      <c r="AZ1327" s="283"/>
      <c r="BA1327" s="283"/>
      <c r="BB1327" s="283"/>
      <c r="BC1327" s="34"/>
      <c r="BD1327" s="27"/>
      <c r="BF1327" s="35"/>
      <c r="BG1327" s="35"/>
      <c r="BH1327" s="35"/>
    </row>
    <row r="1328" spans="1:60" ht="15" x14ac:dyDescent="0.25">
      <c r="A1328" s="570">
        <f t="shared" si="15"/>
        <v>1322</v>
      </c>
      <c r="B1328" s="571" t="s">
        <v>3622</v>
      </c>
      <c r="C1328" s="574" t="s">
        <v>12458</v>
      </c>
      <c r="D1328" s="843">
        <v>5381.18</v>
      </c>
      <c r="E1328" s="844"/>
      <c r="F1328" s="844"/>
      <c r="G1328" s="25"/>
      <c r="H1328" s="25"/>
      <c r="I1328" s="25"/>
      <c r="J1328" s="25"/>
      <c r="K1328" s="25"/>
      <c r="L1328" s="25"/>
      <c r="N1328" s="25"/>
      <c r="O1328" s="25"/>
      <c r="P1328" s="35" t="s">
        <v>2496</v>
      </c>
      <c r="AS1328" s="570"/>
      <c r="AT1328" s="391"/>
      <c r="AU1328" s="222"/>
      <c r="AV1328" s="564"/>
      <c r="AW1328" s="60"/>
      <c r="AX1328" s="60"/>
      <c r="AY1328" s="60"/>
      <c r="AZ1328" s="283"/>
      <c r="BA1328" s="283"/>
      <c r="BB1328" s="283"/>
      <c r="BC1328" s="34"/>
      <c r="BD1328" s="27"/>
      <c r="BF1328" s="35"/>
      <c r="BG1328" s="35"/>
      <c r="BH1328" s="35"/>
    </row>
    <row r="1329" spans="1:60" ht="15" x14ac:dyDescent="0.25">
      <c r="A1329" s="570">
        <f t="shared" si="15"/>
        <v>1323</v>
      </c>
      <c r="B1329" s="571" t="s">
        <v>3623</v>
      </c>
      <c r="C1329" s="574" t="s">
        <v>12458</v>
      </c>
      <c r="D1329" s="843">
        <v>47996.27</v>
      </c>
      <c r="E1329" s="844"/>
      <c r="F1329" s="844"/>
      <c r="G1329" s="25"/>
      <c r="H1329" s="25"/>
      <c r="I1329" s="25"/>
      <c r="J1329" s="25"/>
      <c r="K1329" s="25"/>
      <c r="L1329" s="25"/>
      <c r="N1329" s="25"/>
      <c r="O1329" s="25"/>
      <c r="P1329" s="35" t="s">
        <v>2496</v>
      </c>
      <c r="AS1329" s="570"/>
      <c r="AT1329" s="391"/>
      <c r="AU1329" s="222"/>
      <c r="AV1329" s="564"/>
      <c r="AW1329" s="60"/>
      <c r="AX1329" s="60"/>
      <c r="AY1329" s="60"/>
      <c r="AZ1329" s="283"/>
      <c r="BA1329" s="283"/>
      <c r="BB1329" s="283"/>
      <c r="BC1329" s="34"/>
      <c r="BD1329" s="27"/>
      <c r="BF1329" s="35"/>
      <c r="BG1329" s="35"/>
      <c r="BH1329" s="35"/>
    </row>
    <row r="1330" spans="1:60" ht="15" x14ac:dyDescent="0.25">
      <c r="A1330" s="570">
        <f t="shared" si="15"/>
        <v>1324</v>
      </c>
      <c r="B1330" s="571" t="s">
        <v>3624</v>
      </c>
      <c r="C1330" s="574" t="s">
        <v>12458</v>
      </c>
      <c r="D1330" s="843">
        <v>48884.01</v>
      </c>
      <c r="E1330" s="844"/>
      <c r="F1330" s="844"/>
      <c r="G1330" s="25"/>
      <c r="H1330" s="25"/>
      <c r="I1330" s="25"/>
      <c r="J1330" s="25"/>
      <c r="K1330" s="25"/>
      <c r="L1330" s="25"/>
      <c r="N1330" s="25"/>
      <c r="O1330" s="25"/>
      <c r="P1330" s="35" t="s">
        <v>2496</v>
      </c>
      <c r="AS1330" s="570"/>
      <c r="AT1330" s="391"/>
      <c r="AU1330" s="222"/>
      <c r="AV1330" s="564"/>
      <c r="AW1330" s="60"/>
      <c r="AX1330" s="60"/>
      <c r="AY1330" s="60"/>
      <c r="AZ1330" s="283"/>
      <c r="BA1330" s="283"/>
      <c r="BB1330" s="283"/>
      <c r="BC1330" s="34"/>
      <c r="BD1330" s="27"/>
      <c r="BF1330" s="35"/>
      <c r="BG1330" s="35"/>
      <c r="BH1330" s="35"/>
    </row>
    <row r="1331" spans="1:60" ht="15" x14ac:dyDescent="0.25">
      <c r="A1331" s="570">
        <f t="shared" si="15"/>
        <v>1325</v>
      </c>
      <c r="B1331" s="571" t="s">
        <v>3625</v>
      </c>
      <c r="C1331" s="574" t="s">
        <v>12458</v>
      </c>
      <c r="D1331" s="843">
        <v>1385.16</v>
      </c>
      <c r="E1331" s="844"/>
      <c r="F1331" s="844"/>
      <c r="G1331" s="25"/>
      <c r="H1331" s="25"/>
      <c r="I1331" s="25"/>
      <c r="J1331" s="25"/>
      <c r="K1331" s="25"/>
      <c r="L1331" s="25"/>
      <c r="N1331" s="25"/>
      <c r="O1331" s="25"/>
      <c r="P1331" s="35" t="s">
        <v>2496</v>
      </c>
      <c r="AS1331" s="570"/>
      <c r="AT1331" s="391"/>
      <c r="AU1331" s="222"/>
      <c r="AV1331" s="564"/>
      <c r="AW1331" s="60"/>
      <c r="AX1331" s="60"/>
      <c r="AY1331" s="60"/>
      <c r="AZ1331" s="283"/>
      <c r="BA1331" s="283"/>
      <c r="BB1331" s="283"/>
      <c r="BC1331" s="34"/>
      <c r="BD1331" s="27"/>
      <c r="BF1331" s="35"/>
      <c r="BG1331" s="35"/>
      <c r="BH1331" s="35"/>
    </row>
    <row r="1332" spans="1:60" ht="15" x14ac:dyDescent="0.25">
      <c r="A1332" s="570">
        <f t="shared" si="15"/>
        <v>1326</v>
      </c>
      <c r="B1332" s="571" t="s">
        <v>3626</v>
      </c>
      <c r="C1332" s="574" t="s">
        <v>12458</v>
      </c>
      <c r="D1332" s="843">
        <v>1752.87</v>
      </c>
      <c r="E1332" s="844"/>
      <c r="F1332" s="844"/>
      <c r="G1332" s="25"/>
      <c r="H1332" s="25"/>
      <c r="I1332" s="25"/>
      <c r="J1332" s="25"/>
      <c r="K1332" s="25"/>
      <c r="L1332" s="25"/>
      <c r="N1332" s="25"/>
      <c r="O1332" s="25"/>
      <c r="P1332" s="35" t="s">
        <v>2496</v>
      </c>
      <c r="AS1332" s="570"/>
      <c r="AT1332" s="391"/>
      <c r="AU1332" s="222"/>
      <c r="AV1332" s="564"/>
      <c r="AW1332" s="60"/>
      <c r="AX1332" s="60"/>
      <c r="AY1332" s="60"/>
      <c r="AZ1332" s="283"/>
      <c r="BA1332" s="283"/>
      <c r="BB1332" s="283"/>
      <c r="BC1332" s="34"/>
      <c r="BD1332" s="27"/>
      <c r="BF1332" s="35"/>
      <c r="BG1332" s="35"/>
      <c r="BH1332" s="35"/>
    </row>
    <row r="1333" spans="1:60" ht="15" x14ac:dyDescent="0.25">
      <c r="A1333" s="570">
        <f t="shared" si="15"/>
        <v>1327</v>
      </c>
      <c r="B1333" s="571" t="s">
        <v>3627</v>
      </c>
      <c r="C1333" s="574" t="s">
        <v>12458</v>
      </c>
      <c r="D1333" s="843">
        <v>1700.51</v>
      </c>
      <c r="E1333" s="844"/>
      <c r="F1333" s="844"/>
      <c r="G1333" s="25"/>
      <c r="H1333" s="25"/>
      <c r="I1333" s="25"/>
      <c r="J1333" s="25"/>
      <c r="K1333" s="25"/>
      <c r="L1333" s="25"/>
      <c r="N1333" s="25"/>
      <c r="O1333" s="25"/>
      <c r="P1333" s="35" t="s">
        <v>2496</v>
      </c>
      <c r="AS1333" s="570"/>
      <c r="AT1333" s="391"/>
      <c r="AU1333" s="222"/>
      <c r="AV1333" s="564"/>
      <c r="AW1333" s="60"/>
      <c r="AX1333" s="60"/>
      <c r="AY1333" s="60"/>
      <c r="AZ1333" s="283"/>
      <c r="BA1333" s="283"/>
      <c r="BB1333" s="283"/>
      <c r="BC1333" s="34"/>
      <c r="BD1333" s="27"/>
      <c r="BF1333" s="35"/>
      <c r="BG1333" s="35"/>
      <c r="BH1333" s="35"/>
    </row>
    <row r="1334" spans="1:60" ht="15" x14ac:dyDescent="0.25">
      <c r="A1334" s="570">
        <f t="shared" si="15"/>
        <v>1328</v>
      </c>
      <c r="B1334" s="571" t="s">
        <v>3628</v>
      </c>
      <c r="C1334" s="574" t="s">
        <v>12458</v>
      </c>
      <c r="D1334" s="843">
        <v>1713.6</v>
      </c>
      <c r="E1334" s="844"/>
      <c r="F1334" s="844"/>
      <c r="G1334" s="25"/>
      <c r="H1334" s="25"/>
      <c r="I1334" s="25"/>
      <c r="J1334" s="25"/>
      <c r="K1334" s="25"/>
      <c r="L1334" s="25"/>
      <c r="N1334" s="25"/>
      <c r="O1334" s="25"/>
      <c r="P1334" s="35" t="s">
        <v>2496</v>
      </c>
      <c r="AS1334" s="570"/>
      <c r="AT1334" s="391"/>
      <c r="AU1334" s="222"/>
      <c r="AV1334" s="564"/>
      <c r="AW1334" s="60"/>
      <c r="AX1334" s="60"/>
      <c r="AY1334" s="60"/>
      <c r="AZ1334" s="283"/>
      <c r="BA1334" s="283"/>
      <c r="BB1334" s="283"/>
      <c r="BC1334" s="34"/>
      <c r="BD1334" s="27"/>
      <c r="BF1334" s="35"/>
      <c r="BG1334" s="35"/>
      <c r="BH1334" s="35"/>
    </row>
    <row r="1335" spans="1:60" ht="15" x14ac:dyDescent="0.25">
      <c r="A1335" s="570">
        <f t="shared" si="15"/>
        <v>1329</v>
      </c>
      <c r="B1335" s="571" t="s">
        <v>3629</v>
      </c>
      <c r="C1335" s="574" t="s">
        <v>12458</v>
      </c>
      <c r="D1335" s="843">
        <v>1713.6</v>
      </c>
      <c r="E1335" s="844"/>
      <c r="F1335" s="844"/>
      <c r="G1335" s="25"/>
      <c r="H1335" s="25"/>
      <c r="I1335" s="25"/>
      <c r="J1335" s="25"/>
      <c r="K1335" s="25"/>
      <c r="L1335" s="25"/>
      <c r="N1335" s="25"/>
      <c r="O1335" s="25"/>
      <c r="P1335" s="35" t="s">
        <v>2496</v>
      </c>
      <c r="AS1335" s="570"/>
      <c r="AT1335" s="391"/>
      <c r="AU1335" s="222"/>
      <c r="AV1335" s="564"/>
      <c r="AW1335" s="60"/>
      <c r="AX1335" s="60"/>
      <c r="AY1335" s="60"/>
      <c r="AZ1335" s="283"/>
      <c r="BA1335" s="283"/>
      <c r="BB1335" s="283"/>
      <c r="BC1335" s="34"/>
      <c r="BD1335" s="27"/>
      <c r="BF1335" s="35"/>
      <c r="BG1335" s="35"/>
      <c r="BH1335" s="35"/>
    </row>
    <row r="1336" spans="1:60" ht="15" x14ac:dyDescent="0.25">
      <c r="A1336" s="570">
        <f t="shared" si="15"/>
        <v>1330</v>
      </c>
      <c r="B1336" s="571" t="s">
        <v>3630</v>
      </c>
      <c r="C1336" s="574" t="s">
        <v>12458</v>
      </c>
      <c r="D1336" s="843">
        <v>1700.51</v>
      </c>
      <c r="E1336" s="844"/>
      <c r="F1336" s="844"/>
      <c r="G1336" s="25"/>
      <c r="H1336" s="25"/>
      <c r="I1336" s="25"/>
      <c r="J1336" s="25"/>
      <c r="K1336" s="25"/>
      <c r="L1336" s="25"/>
      <c r="N1336" s="25"/>
      <c r="O1336" s="25"/>
      <c r="P1336" s="35" t="s">
        <v>2496</v>
      </c>
      <c r="AS1336" s="570"/>
      <c r="AT1336" s="391"/>
      <c r="AU1336" s="222"/>
      <c r="AV1336" s="564"/>
      <c r="AW1336" s="60"/>
      <c r="AX1336" s="60"/>
      <c r="AY1336" s="60"/>
      <c r="AZ1336" s="283"/>
      <c r="BA1336" s="283"/>
      <c r="BB1336" s="283"/>
      <c r="BC1336" s="34"/>
      <c r="BD1336" s="27"/>
      <c r="BF1336" s="35"/>
      <c r="BG1336" s="35"/>
      <c r="BH1336" s="35"/>
    </row>
    <row r="1337" spans="1:60" ht="15" x14ac:dyDescent="0.25">
      <c r="A1337" s="570">
        <f t="shared" si="15"/>
        <v>1331</v>
      </c>
      <c r="B1337" s="571" t="s">
        <v>3631</v>
      </c>
      <c r="C1337" s="574" t="s">
        <v>12458</v>
      </c>
      <c r="D1337" s="843">
        <v>1713.6</v>
      </c>
      <c r="E1337" s="844"/>
      <c r="F1337" s="844"/>
      <c r="G1337" s="25"/>
      <c r="H1337" s="25"/>
      <c r="I1337" s="25"/>
      <c r="J1337" s="25"/>
      <c r="K1337" s="25"/>
      <c r="L1337" s="25"/>
      <c r="N1337" s="25"/>
      <c r="O1337" s="25"/>
      <c r="P1337" s="35" t="s">
        <v>2496</v>
      </c>
      <c r="AS1337" s="570"/>
      <c r="AT1337" s="391"/>
      <c r="AU1337" s="222"/>
      <c r="AV1337" s="564"/>
      <c r="AW1337" s="60"/>
      <c r="AX1337" s="60"/>
      <c r="AY1337" s="60"/>
      <c r="AZ1337" s="283"/>
      <c r="BA1337" s="283"/>
      <c r="BB1337" s="283"/>
      <c r="BC1337" s="34"/>
      <c r="BD1337" s="27"/>
      <c r="BF1337" s="35"/>
      <c r="BG1337" s="35"/>
      <c r="BH1337" s="35"/>
    </row>
    <row r="1338" spans="1:60" ht="15" x14ac:dyDescent="0.25">
      <c r="A1338" s="570">
        <f t="shared" si="15"/>
        <v>1332</v>
      </c>
      <c r="B1338" s="571" t="s">
        <v>3632</v>
      </c>
      <c r="C1338" s="574" t="s">
        <v>12458</v>
      </c>
      <c r="D1338" s="843">
        <v>1713.6</v>
      </c>
      <c r="E1338" s="844"/>
      <c r="F1338" s="844"/>
      <c r="G1338" s="25"/>
      <c r="H1338" s="25"/>
      <c r="I1338" s="25"/>
      <c r="J1338" s="25"/>
      <c r="K1338" s="25"/>
      <c r="L1338" s="25"/>
      <c r="N1338" s="25"/>
      <c r="O1338" s="25"/>
      <c r="P1338" s="35" t="s">
        <v>2496</v>
      </c>
      <c r="AS1338" s="570"/>
      <c r="AT1338" s="391"/>
      <c r="AU1338" s="222"/>
      <c r="AV1338" s="564"/>
      <c r="AW1338" s="60"/>
      <c r="AX1338" s="60"/>
      <c r="AY1338" s="60"/>
      <c r="AZ1338" s="283"/>
      <c r="BA1338" s="283"/>
      <c r="BB1338" s="283"/>
      <c r="BC1338" s="34"/>
      <c r="BD1338" s="27"/>
      <c r="BF1338" s="35"/>
      <c r="BG1338" s="35"/>
      <c r="BH1338" s="35"/>
    </row>
    <row r="1339" spans="1:60" ht="15" x14ac:dyDescent="0.25">
      <c r="A1339" s="570">
        <f t="shared" si="15"/>
        <v>1333</v>
      </c>
      <c r="B1339" s="571" t="s">
        <v>3633</v>
      </c>
      <c r="C1339" s="574" t="s">
        <v>12458</v>
      </c>
      <c r="D1339" s="843">
        <v>1713.6</v>
      </c>
      <c r="E1339" s="844"/>
      <c r="F1339" s="844"/>
      <c r="G1339" s="25"/>
      <c r="H1339" s="25"/>
      <c r="I1339" s="25"/>
      <c r="J1339" s="25"/>
      <c r="K1339" s="25"/>
      <c r="L1339" s="25"/>
      <c r="N1339" s="25"/>
      <c r="O1339" s="25"/>
      <c r="P1339" s="35" t="s">
        <v>2496</v>
      </c>
      <c r="AS1339" s="570"/>
      <c r="AT1339" s="391"/>
      <c r="AU1339" s="222"/>
      <c r="AV1339" s="564"/>
      <c r="AW1339" s="60"/>
      <c r="AX1339" s="60"/>
      <c r="AY1339" s="60"/>
      <c r="AZ1339" s="283"/>
      <c r="BA1339" s="283"/>
      <c r="BB1339" s="283"/>
      <c r="BC1339" s="34"/>
      <c r="BD1339" s="27"/>
      <c r="BF1339" s="35"/>
      <c r="BG1339" s="35"/>
      <c r="BH1339" s="35"/>
    </row>
    <row r="1340" spans="1:60" ht="15" x14ac:dyDescent="0.25">
      <c r="A1340" s="570">
        <f t="shared" si="15"/>
        <v>1334</v>
      </c>
      <c r="B1340" s="571" t="s">
        <v>3634</v>
      </c>
      <c r="C1340" s="574" t="s">
        <v>12458</v>
      </c>
      <c r="D1340" s="843">
        <v>1713.6</v>
      </c>
      <c r="E1340" s="844"/>
      <c r="F1340" s="844"/>
      <c r="G1340" s="25"/>
      <c r="H1340" s="25"/>
      <c r="I1340" s="25"/>
      <c r="J1340" s="25"/>
      <c r="K1340" s="25"/>
      <c r="L1340" s="25"/>
      <c r="N1340" s="25"/>
      <c r="O1340" s="25"/>
      <c r="P1340" s="35" t="s">
        <v>2496</v>
      </c>
      <c r="AS1340" s="570"/>
      <c r="AT1340" s="391"/>
      <c r="AU1340" s="222"/>
      <c r="AV1340" s="564"/>
      <c r="AW1340" s="60"/>
      <c r="AX1340" s="60"/>
      <c r="AY1340" s="60"/>
      <c r="AZ1340" s="283"/>
      <c r="BA1340" s="283"/>
      <c r="BB1340" s="283"/>
      <c r="BC1340" s="34"/>
      <c r="BD1340" s="27"/>
      <c r="BF1340" s="35"/>
      <c r="BG1340" s="35"/>
      <c r="BH1340" s="35"/>
    </row>
    <row r="1341" spans="1:60" ht="15" x14ac:dyDescent="0.25">
      <c r="A1341" s="570">
        <f t="shared" si="15"/>
        <v>1335</v>
      </c>
      <c r="B1341" s="571" t="s">
        <v>3635</v>
      </c>
      <c r="C1341" s="574" t="s">
        <v>12458</v>
      </c>
      <c r="D1341" s="843">
        <v>2337.16</v>
      </c>
      <c r="E1341" s="844"/>
      <c r="F1341" s="844"/>
      <c r="G1341" s="25"/>
      <c r="H1341" s="25"/>
      <c r="I1341" s="25"/>
      <c r="J1341" s="25"/>
      <c r="K1341" s="25"/>
      <c r="L1341" s="25"/>
      <c r="N1341" s="25"/>
      <c r="O1341" s="25"/>
      <c r="P1341" s="35" t="s">
        <v>2496</v>
      </c>
      <c r="AS1341" s="570"/>
      <c r="AT1341" s="391"/>
      <c r="AU1341" s="222"/>
      <c r="AV1341" s="564"/>
      <c r="AW1341" s="60"/>
      <c r="AX1341" s="60"/>
      <c r="AY1341" s="60"/>
      <c r="AZ1341" s="283"/>
      <c r="BA1341" s="283"/>
      <c r="BB1341" s="283"/>
      <c r="BC1341" s="34"/>
      <c r="BD1341" s="27"/>
      <c r="BF1341" s="35"/>
      <c r="BG1341" s="35"/>
      <c r="BH1341" s="35"/>
    </row>
    <row r="1342" spans="1:60" ht="15" x14ac:dyDescent="0.25">
      <c r="A1342" s="570">
        <f t="shared" si="15"/>
        <v>1336</v>
      </c>
      <c r="B1342" s="571" t="s">
        <v>3636</v>
      </c>
      <c r="C1342" s="574" t="s">
        <v>12458</v>
      </c>
      <c r="D1342" s="843">
        <v>2337.16</v>
      </c>
      <c r="E1342" s="844"/>
      <c r="F1342" s="844"/>
      <c r="G1342" s="25"/>
      <c r="H1342" s="25"/>
      <c r="I1342" s="25"/>
      <c r="J1342" s="25"/>
      <c r="K1342" s="25"/>
      <c r="L1342" s="25"/>
      <c r="N1342" s="25"/>
      <c r="O1342" s="25"/>
      <c r="P1342" s="35" t="s">
        <v>2496</v>
      </c>
      <c r="AS1342" s="570"/>
      <c r="AT1342" s="391"/>
      <c r="AU1342" s="222"/>
      <c r="AV1342" s="564"/>
      <c r="AW1342" s="60"/>
      <c r="AX1342" s="60"/>
      <c r="AY1342" s="60"/>
      <c r="AZ1342" s="283"/>
      <c r="BA1342" s="283"/>
      <c r="BB1342" s="283"/>
      <c r="BC1342" s="34"/>
      <c r="BD1342" s="27"/>
      <c r="BF1342" s="35"/>
      <c r="BG1342" s="35"/>
      <c r="BH1342" s="35"/>
    </row>
    <row r="1343" spans="1:60" ht="15" x14ac:dyDescent="0.25">
      <c r="A1343" s="570">
        <f t="shared" si="15"/>
        <v>1337</v>
      </c>
      <c r="B1343" s="571" t="s">
        <v>3637</v>
      </c>
      <c r="C1343" s="574" t="s">
        <v>12458</v>
      </c>
      <c r="D1343" s="843">
        <v>742.56</v>
      </c>
      <c r="E1343" s="844"/>
      <c r="F1343" s="844"/>
      <c r="G1343" s="25"/>
      <c r="H1343" s="25"/>
      <c r="I1343" s="25"/>
      <c r="J1343" s="25"/>
      <c r="K1343" s="25"/>
      <c r="L1343" s="25"/>
      <c r="N1343" s="25"/>
      <c r="O1343" s="25"/>
      <c r="P1343" s="35" t="s">
        <v>2496</v>
      </c>
      <c r="AS1343" s="570"/>
      <c r="AT1343" s="391"/>
      <c r="AU1343" s="222"/>
      <c r="AV1343" s="564"/>
      <c r="AW1343" s="60"/>
      <c r="AX1343" s="60"/>
      <c r="AY1343" s="60"/>
      <c r="AZ1343" s="283"/>
      <c r="BA1343" s="283"/>
      <c r="BB1343" s="283"/>
      <c r="BC1343" s="34"/>
      <c r="BD1343" s="27"/>
      <c r="BF1343" s="35"/>
      <c r="BG1343" s="35"/>
      <c r="BH1343" s="35"/>
    </row>
    <row r="1344" spans="1:60" ht="15" x14ac:dyDescent="0.25">
      <c r="A1344" s="570">
        <f t="shared" si="15"/>
        <v>1338</v>
      </c>
      <c r="B1344" s="571" t="s">
        <v>3638</v>
      </c>
      <c r="C1344" s="574" t="s">
        <v>12458</v>
      </c>
      <c r="D1344" s="843">
        <v>1145.97</v>
      </c>
      <c r="E1344" s="844"/>
      <c r="F1344" s="844"/>
      <c r="G1344" s="25"/>
      <c r="H1344" s="25"/>
      <c r="I1344" s="25"/>
      <c r="J1344" s="25"/>
      <c r="K1344" s="25"/>
      <c r="L1344" s="25"/>
      <c r="N1344" s="25"/>
      <c r="O1344" s="25"/>
      <c r="P1344" s="35" t="s">
        <v>2496</v>
      </c>
      <c r="AS1344" s="570"/>
      <c r="AT1344" s="391"/>
      <c r="AU1344" s="222"/>
      <c r="AV1344" s="564"/>
      <c r="AW1344" s="60"/>
      <c r="AX1344" s="60"/>
      <c r="AY1344" s="60"/>
      <c r="AZ1344" s="283"/>
      <c r="BA1344" s="283"/>
      <c r="BB1344" s="283"/>
      <c r="BC1344" s="34"/>
      <c r="BD1344" s="27"/>
      <c r="BF1344" s="35"/>
      <c r="BG1344" s="35"/>
      <c r="BH1344" s="35"/>
    </row>
    <row r="1345" spans="1:60" ht="15" x14ac:dyDescent="0.25">
      <c r="A1345" s="570">
        <f t="shared" si="15"/>
        <v>1339</v>
      </c>
      <c r="B1345" s="571" t="s">
        <v>3639</v>
      </c>
      <c r="C1345" s="574" t="s">
        <v>12458</v>
      </c>
      <c r="D1345" s="843">
        <v>1237.5999999999999</v>
      </c>
      <c r="E1345" s="844"/>
      <c r="F1345" s="844"/>
      <c r="G1345" s="25"/>
      <c r="H1345" s="25"/>
      <c r="I1345" s="25"/>
      <c r="J1345" s="25"/>
      <c r="K1345" s="25"/>
      <c r="L1345" s="25"/>
      <c r="N1345" s="25"/>
      <c r="O1345" s="25"/>
      <c r="P1345" s="35" t="s">
        <v>2496</v>
      </c>
      <c r="AS1345" s="570"/>
      <c r="AT1345" s="391"/>
      <c r="AU1345" s="222"/>
      <c r="AV1345" s="564"/>
      <c r="AW1345" s="60"/>
      <c r="AX1345" s="60"/>
      <c r="AY1345" s="60"/>
      <c r="AZ1345" s="283"/>
      <c r="BA1345" s="283"/>
      <c r="BB1345" s="283"/>
      <c r="BC1345" s="34"/>
      <c r="BD1345" s="27"/>
      <c r="BF1345" s="35"/>
      <c r="BG1345" s="35"/>
      <c r="BH1345" s="35"/>
    </row>
    <row r="1346" spans="1:60" ht="15" x14ac:dyDescent="0.25">
      <c r="A1346" s="570">
        <f t="shared" si="15"/>
        <v>1340</v>
      </c>
      <c r="B1346" s="571" t="s">
        <v>3640</v>
      </c>
      <c r="C1346" s="574" t="s">
        <v>12458</v>
      </c>
      <c r="D1346" s="843">
        <v>1145.97</v>
      </c>
      <c r="E1346" s="844"/>
      <c r="F1346" s="844"/>
      <c r="G1346" s="25"/>
      <c r="H1346" s="25"/>
      <c r="I1346" s="25"/>
      <c r="J1346" s="25"/>
      <c r="K1346" s="25"/>
      <c r="L1346" s="25"/>
      <c r="N1346" s="25"/>
      <c r="O1346" s="25"/>
      <c r="P1346" s="35" t="s">
        <v>2496</v>
      </c>
      <c r="AS1346" s="570"/>
      <c r="AT1346" s="391"/>
      <c r="AU1346" s="222"/>
      <c r="AV1346" s="564"/>
      <c r="AW1346" s="60"/>
      <c r="AX1346" s="60"/>
      <c r="AY1346" s="60"/>
      <c r="AZ1346" s="283"/>
      <c r="BA1346" s="283"/>
      <c r="BB1346" s="283"/>
      <c r="BC1346" s="34"/>
      <c r="BD1346" s="27"/>
      <c r="BF1346" s="35"/>
      <c r="BG1346" s="35"/>
      <c r="BH1346" s="35"/>
    </row>
    <row r="1347" spans="1:60" ht="15" x14ac:dyDescent="0.25">
      <c r="A1347" s="570">
        <f t="shared" si="15"/>
        <v>1341</v>
      </c>
      <c r="B1347" s="571" t="s">
        <v>3641</v>
      </c>
      <c r="C1347" s="574" t="s">
        <v>12458</v>
      </c>
      <c r="D1347" s="843">
        <v>1300.67</v>
      </c>
      <c r="E1347" s="844"/>
      <c r="F1347" s="844"/>
      <c r="G1347" s="25"/>
      <c r="H1347" s="25"/>
      <c r="I1347" s="25"/>
      <c r="J1347" s="25"/>
      <c r="K1347" s="25"/>
      <c r="L1347" s="25"/>
      <c r="N1347" s="25"/>
      <c r="O1347" s="25"/>
      <c r="P1347" s="35" t="s">
        <v>2496</v>
      </c>
      <c r="AS1347" s="570"/>
      <c r="AT1347" s="391"/>
      <c r="AU1347" s="222"/>
      <c r="AV1347" s="564"/>
      <c r="AW1347" s="60"/>
      <c r="AX1347" s="60"/>
      <c r="AY1347" s="60"/>
      <c r="AZ1347" s="283"/>
      <c r="BA1347" s="283"/>
      <c r="BB1347" s="283"/>
      <c r="BC1347" s="34"/>
      <c r="BD1347" s="27"/>
      <c r="BF1347" s="35"/>
      <c r="BG1347" s="35"/>
      <c r="BH1347" s="35"/>
    </row>
    <row r="1348" spans="1:60" ht="15" x14ac:dyDescent="0.25">
      <c r="A1348" s="570">
        <f t="shared" si="15"/>
        <v>1342</v>
      </c>
      <c r="B1348" s="571" t="s">
        <v>3642</v>
      </c>
      <c r="C1348" s="574" t="s">
        <v>12458</v>
      </c>
      <c r="D1348" s="843">
        <v>3397.45</v>
      </c>
      <c r="E1348" s="844"/>
      <c r="F1348" s="844"/>
      <c r="G1348" s="25"/>
      <c r="H1348" s="25"/>
      <c r="I1348" s="25"/>
      <c r="J1348" s="25"/>
      <c r="K1348" s="25"/>
      <c r="L1348" s="25"/>
      <c r="N1348" s="25"/>
      <c r="O1348" s="25"/>
      <c r="P1348" s="35" t="s">
        <v>2496</v>
      </c>
      <c r="AS1348" s="570"/>
      <c r="AT1348" s="391"/>
      <c r="AU1348" s="222"/>
      <c r="AV1348" s="564"/>
      <c r="AW1348" s="60"/>
      <c r="AX1348" s="60"/>
      <c r="AY1348" s="60"/>
      <c r="AZ1348" s="283"/>
      <c r="BA1348" s="283"/>
      <c r="BB1348" s="283"/>
      <c r="BC1348" s="34"/>
      <c r="BD1348" s="27"/>
      <c r="BF1348" s="35"/>
      <c r="BG1348" s="35"/>
      <c r="BH1348" s="35"/>
    </row>
    <row r="1349" spans="1:60" ht="15" x14ac:dyDescent="0.25">
      <c r="A1349" s="570">
        <f t="shared" si="15"/>
        <v>1343</v>
      </c>
      <c r="B1349" s="571" t="s">
        <v>3643</v>
      </c>
      <c r="C1349" s="574" t="s">
        <v>12458</v>
      </c>
      <c r="D1349" s="843">
        <v>3397.45</v>
      </c>
      <c r="E1349" s="844"/>
      <c r="F1349" s="844"/>
      <c r="G1349" s="25"/>
      <c r="H1349" s="25"/>
      <c r="I1349" s="25"/>
      <c r="J1349" s="25"/>
      <c r="K1349" s="25"/>
      <c r="L1349" s="25"/>
      <c r="N1349" s="25"/>
      <c r="O1349" s="25"/>
      <c r="P1349" s="35" t="s">
        <v>2496</v>
      </c>
      <c r="AS1349" s="570"/>
      <c r="AT1349" s="391"/>
      <c r="AU1349" s="222"/>
      <c r="AV1349" s="564"/>
      <c r="AW1349" s="60"/>
      <c r="AX1349" s="60"/>
      <c r="AY1349" s="60"/>
      <c r="AZ1349" s="283"/>
      <c r="BA1349" s="283"/>
      <c r="BB1349" s="283"/>
      <c r="BC1349" s="34"/>
      <c r="BD1349" s="27"/>
      <c r="BF1349" s="35"/>
      <c r="BG1349" s="35"/>
      <c r="BH1349" s="35"/>
    </row>
    <row r="1350" spans="1:60" ht="15" x14ac:dyDescent="0.25">
      <c r="A1350" s="570">
        <f t="shared" si="15"/>
        <v>1344</v>
      </c>
      <c r="B1350" s="571" t="s">
        <v>3644</v>
      </c>
      <c r="C1350" s="574" t="s">
        <v>12458</v>
      </c>
      <c r="D1350" s="843">
        <v>3866.31</v>
      </c>
      <c r="E1350" s="844"/>
      <c r="F1350" s="844"/>
      <c r="G1350" s="25"/>
      <c r="H1350" s="25"/>
      <c r="I1350" s="25"/>
      <c r="J1350" s="25"/>
      <c r="K1350" s="25"/>
      <c r="L1350" s="25"/>
      <c r="N1350" s="25"/>
      <c r="O1350" s="25"/>
      <c r="P1350" s="35" t="s">
        <v>2496</v>
      </c>
      <c r="AS1350" s="570"/>
      <c r="AT1350" s="391"/>
      <c r="AU1350" s="222"/>
      <c r="AV1350" s="564"/>
      <c r="AW1350" s="60"/>
      <c r="AX1350" s="60"/>
      <c r="AY1350" s="60"/>
      <c r="AZ1350" s="283"/>
      <c r="BA1350" s="283"/>
      <c r="BB1350" s="283"/>
      <c r="BC1350" s="34"/>
      <c r="BD1350" s="27"/>
      <c r="BF1350" s="35"/>
      <c r="BG1350" s="35"/>
      <c r="BH1350" s="35"/>
    </row>
    <row r="1351" spans="1:60" ht="15" x14ac:dyDescent="0.25">
      <c r="A1351" s="570">
        <f t="shared" si="15"/>
        <v>1345</v>
      </c>
      <c r="B1351" s="571" t="s">
        <v>3645</v>
      </c>
      <c r="C1351" s="574" t="s">
        <v>12458</v>
      </c>
      <c r="D1351" s="843">
        <v>3397.45</v>
      </c>
      <c r="E1351" s="844"/>
      <c r="F1351" s="844"/>
      <c r="G1351" s="25"/>
      <c r="H1351" s="25"/>
      <c r="I1351" s="25"/>
      <c r="J1351" s="25"/>
      <c r="K1351" s="25"/>
      <c r="L1351" s="25"/>
      <c r="N1351" s="25"/>
      <c r="O1351" s="25"/>
      <c r="P1351" s="35" t="s">
        <v>2496</v>
      </c>
      <c r="AS1351" s="570"/>
      <c r="AT1351" s="391"/>
      <c r="AU1351" s="222"/>
      <c r="AV1351" s="564"/>
      <c r="AW1351" s="60"/>
      <c r="AX1351" s="60"/>
      <c r="AY1351" s="60"/>
      <c r="AZ1351" s="283"/>
      <c r="BA1351" s="283"/>
      <c r="BB1351" s="283"/>
      <c r="BC1351" s="34"/>
      <c r="BD1351" s="27"/>
      <c r="BF1351" s="35"/>
      <c r="BG1351" s="35"/>
      <c r="BH1351" s="35"/>
    </row>
    <row r="1352" spans="1:60" ht="15" x14ac:dyDescent="0.25">
      <c r="A1352" s="570">
        <f t="shared" si="15"/>
        <v>1346</v>
      </c>
      <c r="B1352" s="571" t="s">
        <v>3646</v>
      </c>
      <c r="C1352" s="574" t="s">
        <v>12458</v>
      </c>
      <c r="D1352" s="843">
        <v>3397.45</v>
      </c>
      <c r="E1352" s="844"/>
      <c r="F1352" s="844"/>
      <c r="G1352" s="25"/>
      <c r="H1352" s="25"/>
      <c r="I1352" s="25"/>
      <c r="J1352" s="25"/>
      <c r="K1352" s="25"/>
      <c r="L1352" s="25"/>
      <c r="N1352" s="25"/>
      <c r="O1352" s="25"/>
      <c r="P1352" s="35" t="s">
        <v>2496</v>
      </c>
      <c r="AS1352" s="570"/>
      <c r="AT1352" s="391"/>
      <c r="AU1352" s="222"/>
      <c r="AV1352" s="564"/>
      <c r="AW1352" s="60"/>
      <c r="AX1352" s="60"/>
      <c r="AY1352" s="60"/>
      <c r="AZ1352" s="283"/>
      <c r="BA1352" s="283"/>
      <c r="BB1352" s="283"/>
      <c r="BC1352" s="34"/>
      <c r="BD1352" s="27"/>
      <c r="BF1352" s="35"/>
      <c r="BG1352" s="35"/>
      <c r="BH1352" s="35"/>
    </row>
    <row r="1353" spans="1:60" ht="15" x14ac:dyDescent="0.25">
      <c r="A1353" s="570">
        <f t="shared" si="15"/>
        <v>1347</v>
      </c>
      <c r="B1353" s="571" t="s">
        <v>3647</v>
      </c>
      <c r="C1353" s="574" t="s">
        <v>12458</v>
      </c>
      <c r="D1353" s="843">
        <v>2201.5</v>
      </c>
      <c r="E1353" s="844"/>
      <c r="F1353" s="844"/>
      <c r="G1353" s="25"/>
      <c r="H1353" s="25"/>
      <c r="I1353" s="25"/>
      <c r="J1353" s="25"/>
      <c r="K1353" s="25"/>
      <c r="L1353" s="25"/>
      <c r="N1353" s="25"/>
      <c r="O1353" s="25"/>
      <c r="P1353" s="35" t="s">
        <v>2496</v>
      </c>
      <c r="AS1353" s="570"/>
      <c r="AT1353" s="391"/>
      <c r="AU1353" s="222"/>
      <c r="AV1353" s="564"/>
      <c r="AW1353" s="60"/>
      <c r="AX1353" s="60"/>
      <c r="AY1353" s="60"/>
      <c r="AZ1353" s="283"/>
      <c r="BA1353" s="283"/>
      <c r="BB1353" s="283"/>
      <c r="BC1353" s="34"/>
      <c r="BD1353" s="27"/>
      <c r="BF1353" s="35"/>
      <c r="BG1353" s="35"/>
      <c r="BH1353" s="35"/>
    </row>
    <row r="1354" spans="1:60" ht="15" x14ac:dyDescent="0.25">
      <c r="A1354" s="570">
        <f t="shared" si="15"/>
        <v>1348</v>
      </c>
      <c r="B1354" s="571" t="s">
        <v>3648</v>
      </c>
      <c r="C1354" s="574" t="s">
        <v>12458</v>
      </c>
      <c r="D1354" s="843">
        <v>2201.5</v>
      </c>
      <c r="E1354" s="844"/>
      <c r="F1354" s="844"/>
      <c r="G1354" s="25"/>
      <c r="H1354" s="25"/>
      <c r="I1354" s="25"/>
      <c r="J1354" s="25"/>
      <c r="K1354" s="25"/>
      <c r="L1354" s="25"/>
      <c r="N1354" s="25"/>
      <c r="O1354" s="25"/>
      <c r="P1354" s="35" t="s">
        <v>2496</v>
      </c>
      <c r="AS1354" s="570"/>
      <c r="AT1354" s="391"/>
      <c r="AU1354" s="222"/>
      <c r="AV1354" s="564"/>
      <c r="AW1354" s="60"/>
      <c r="AX1354" s="60"/>
      <c r="AY1354" s="60"/>
      <c r="AZ1354" s="283"/>
      <c r="BA1354" s="283"/>
      <c r="BB1354" s="283"/>
      <c r="BC1354" s="34"/>
      <c r="BD1354" s="27"/>
      <c r="BF1354" s="35"/>
      <c r="BG1354" s="35"/>
      <c r="BH1354" s="35"/>
    </row>
    <row r="1355" spans="1:60" ht="15" x14ac:dyDescent="0.25">
      <c r="A1355" s="570">
        <f t="shared" si="15"/>
        <v>1349</v>
      </c>
      <c r="B1355" s="571" t="s">
        <v>3649</v>
      </c>
      <c r="C1355" s="574" t="s">
        <v>12458</v>
      </c>
      <c r="D1355" s="843">
        <v>2201.5</v>
      </c>
      <c r="E1355" s="844"/>
      <c r="F1355" s="844"/>
      <c r="G1355" s="25"/>
      <c r="H1355" s="25"/>
      <c r="I1355" s="25"/>
      <c r="J1355" s="25"/>
      <c r="K1355" s="25"/>
      <c r="L1355" s="25"/>
      <c r="N1355" s="25"/>
      <c r="O1355" s="25"/>
      <c r="P1355" s="35" t="s">
        <v>2496</v>
      </c>
      <c r="AS1355" s="570"/>
      <c r="AT1355" s="391"/>
      <c r="AU1355" s="222"/>
      <c r="AV1355" s="564"/>
      <c r="AW1355" s="60"/>
      <c r="AX1355" s="60"/>
      <c r="AY1355" s="60"/>
      <c r="AZ1355" s="283"/>
      <c r="BA1355" s="283"/>
      <c r="BB1355" s="283"/>
      <c r="BC1355" s="34"/>
      <c r="BD1355" s="27"/>
      <c r="BF1355" s="35"/>
      <c r="BG1355" s="35"/>
      <c r="BH1355" s="35"/>
    </row>
    <row r="1356" spans="1:60" ht="15" x14ac:dyDescent="0.25">
      <c r="A1356" s="570">
        <f t="shared" si="15"/>
        <v>1350</v>
      </c>
      <c r="B1356" s="571" t="s">
        <v>3650</v>
      </c>
      <c r="C1356" s="574" t="s">
        <v>12458</v>
      </c>
      <c r="D1356" s="843">
        <v>5195.54</v>
      </c>
      <c r="E1356" s="844"/>
      <c r="F1356" s="844"/>
      <c r="G1356" s="25"/>
      <c r="H1356" s="25"/>
      <c r="I1356" s="25"/>
      <c r="J1356" s="25"/>
      <c r="K1356" s="25"/>
      <c r="L1356" s="25"/>
      <c r="N1356" s="25"/>
      <c r="O1356" s="25"/>
      <c r="P1356" s="35" t="s">
        <v>2496</v>
      </c>
      <c r="AS1356" s="570"/>
      <c r="AT1356" s="391"/>
      <c r="AU1356" s="222"/>
      <c r="AV1356" s="564"/>
      <c r="AW1356" s="60"/>
      <c r="AX1356" s="60"/>
      <c r="AY1356" s="60"/>
      <c r="AZ1356" s="283"/>
      <c r="BA1356" s="283"/>
      <c r="BB1356" s="283"/>
      <c r="BC1356" s="34"/>
      <c r="BD1356" s="27"/>
      <c r="BF1356" s="35"/>
      <c r="BG1356" s="35"/>
      <c r="BH1356" s="35"/>
    </row>
    <row r="1357" spans="1:60" ht="15" x14ac:dyDescent="0.25">
      <c r="A1357" s="570">
        <f t="shared" si="15"/>
        <v>1351</v>
      </c>
      <c r="B1357" s="571" t="s">
        <v>3651</v>
      </c>
      <c r="C1357" s="574" t="s">
        <v>12458</v>
      </c>
      <c r="D1357" s="843">
        <v>5916.68</v>
      </c>
      <c r="E1357" s="844"/>
      <c r="F1357" s="844"/>
      <c r="G1357" s="25"/>
      <c r="H1357" s="25"/>
      <c r="I1357" s="25"/>
      <c r="J1357" s="25"/>
      <c r="K1357" s="25"/>
      <c r="L1357" s="25"/>
      <c r="N1357" s="25"/>
      <c r="O1357" s="25"/>
      <c r="P1357" s="35" t="s">
        <v>2496</v>
      </c>
      <c r="AS1357" s="570"/>
      <c r="AT1357" s="391"/>
      <c r="AU1357" s="222"/>
      <c r="AV1357" s="564"/>
      <c r="AW1357" s="60"/>
      <c r="AX1357" s="60"/>
      <c r="AY1357" s="60"/>
      <c r="AZ1357" s="283"/>
      <c r="BA1357" s="283"/>
      <c r="BB1357" s="283"/>
      <c r="BC1357" s="34"/>
      <c r="BD1357" s="27"/>
      <c r="BF1357" s="35"/>
      <c r="BG1357" s="35"/>
      <c r="BH1357" s="35"/>
    </row>
    <row r="1358" spans="1:60" ht="15" x14ac:dyDescent="0.25">
      <c r="A1358" s="570">
        <f t="shared" si="15"/>
        <v>1352</v>
      </c>
      <c r="B1358" s="571" t="s">
        <v>3652</v>
      </c>
      <c r="C1358" s="574" t="s">
        <v>12458</v>
      </c>
      <c r="D1358" s="843">
        <v>7517.23</v>
      </c>
      <c r="E1358" s="844"/>
      <c r="F1358" s="844"/>
      <c r="G1358" s="25"/>
      <c r="H1358" s="25"/>
      <c r="I1358" s="25"/>
      <c r="J1358" s="25"/>
      <c r="K1358" s="25"/>
      <c r="L1358" s="25"/>
      <c r="N1358" s="25"/>
      <c r="O1358" s="25"/>
      <c r="P1358" s="35" t="s">
        <v>2496</v>
      </c>
      <c r="AS1358" s="570"/>
      <c r="AT1358" s="391"/>
      <c r="AU1358" s="222"/>
      <c r="AV1358" s="564"/>
      <c r="AW1358" s="60"/>
      <c r="AX1358" s="60"/>
      <c r="AY1358" s="60"/>
      <c r="AZ1358" s="283"/>
      <c r="BA1358" s="283"/>
      <c r="BB1358" s="283"/>
      <c r="BC1358" s="34"/>
      <c r="BD1358" s="27"/>
      <c r="BF1358" s="35"/>
      <c r="BG1358" s="35"/>
      <c r="BH1358" s="35"/>
    </row>
    <row r="1359" spans="1:60" ht="15" x14ac:dyDescent="0.25">
      <c r="A1359" s="570">
        <f t="shared" si="15"/>
        <v>1353</v>
      </c>
      <c r="B1359" s="571" t="s">
        <v>3653</v>
      </c>
      <c r="C1359" s="574" t="s">
        <v>12458</v>
      </c>
      <c r="D1359" s="843">
        <v>5195.54</v>
      </c>
      <c r="E1359" s="844"/>
      <c r="F1359" s="844"/>
      <c r="G1359" s="25"/>
      <c r="H1359" s="25"/>
      <c r="I1359" s="25"/>
      <c r="J1359" s="25"/>
      <c r="K1359" s="25"/>
      <c r="L1359" s="25"/>
      <c r="N1359" s="25"/>
      <c r="O1359" s="25"/>
      <c r="P1359" s="35" t="s">
        <v>2496</v>
      </c>
      <c r="AS1359" s="570"/>
      <c r="AT1359" s="391"/>
      <c r="AU1359" s="222"/>
      <c r="AV1359" s="564"/>
      <c r="AW1359" s="60"/>
      <c r="AX1359" s="60"/>
      <c r="AY1359" s="60"/>
      <c r="AZ1359" s="283"/>
      <c r="BA1359" s="283"/>
      <c r="BB1359" s="283"/>
      <c r="BC1359" s="34"/>
      <c r="BD1359" s="27"/>
      <c r="BF1359" s="35"/>
      <c r="BG1359" s="35"/>
      <c r="BH1359" s="35"/>
    </row>
    <row r="1360" spans="1:60" ht="15" x14ac:dyDescent="0.25">
      <c r="A1360" s="570">
        <f t="shared" si="15"/>
        <v>1354</v>
      </c>
      <c r="B1360" s="571" t="s">
        <v>3654</v>
      </c>
      <c r="C1360" s="574" t="s">
        <v>12458</v>
      </c>
      <c r="D1360" s="843">
        <v>5195.54</v>
      </c>
      <c r="E1360" s="844"/>
      <c r="F1360" s="844"/>
      <c r="G1360" s="25"/>
      <c r="H1360" s="25"/>
      <c r="I1360" s="25"/>
      <c r="J1360" s="25"/>
      <c r="K1360" s="25"/>
      <c r="L1360" s="25"/>
      <c r="N1360" s="25"/>
      <c r="O1360" s="25"/>
      <c r="P1360" s="35" t="s">
        <v>2496</v>
      </c>
      <c r="AS1360" s="570"/>
      <c r="AT1360" s="391"/>
      <c r="AU1360" s="222"/>
      <c r="AV1360" s="564"/>
      <c r="AW1360" s="60"/>
      <c r="AX1360" s="60"/>
      <c r="AY1360" s="60"/>
      <c r="AZ1360" s="283"/>
      <c r="BA1360" s="283"/>
      <c r="BB1360" s="283"/>
      <c r="BC1360" s="34"/>
      <c r="BD1360" s="27"/>
      <c r="BF1360" s="35"/>
      <c r="BG1360" s="35"/>
      <c r="BH1360" s="35"/>
    </row>
    <row r="1361" spans="1:60" ht="15" x14ac:dyDescent="0.25">
      <c r="A1361" s="570">
        <f t="shared" si="15"/>
        <v>1355</v>
      </c>
      <c r="B1361" s="571" t="s">
        <v>3655</v>
      </c>
      <c r="C1361" s="574" t="s">
        <v>12458</v>
      </c>
      <c r="D1361" s="843">
        <v>5195.54</v>
      </c>
      <c r="E1361" s="844"/>
      <c r="F1361" s="844"/>
      <c r="G1361" s="25"/>
      <c r="H1361" s="25"/>
      <c r="I1361" s="25"/>
      <c r="J1361" s="25"/>
      <c r="K1361" s="25"/>
      <c r="L1361" s="25"/>
      <c r="N1361" s="25"/>
      <c r="O1361" s="25"/>
      <c r="P1361" s="35" t="s">
        <v>2496</v>
      </c>
      <c r="AS1361" s="570"/>
      <c r="AT1361" s="391"/>
      <c r="AU1361" s="222"/>
      <c r="AV1361" s="564"/>
      <c r="AW1361" s="60"/>
      <c r="AX1361" s="60"/>
      <c r="AY1361" s="60"/>
      <c r="AZ1361" s="283"/>
      <c r="BA1361" s="283"/>
      <c r="BB1361" s="283"/>
      <c r="BC1361" s="34"/>
      <c r="BD1361" s="27"/>
      <c r="BF1361" s="35"/>
      <c r="BG1361" s="35"/>
      <c r="BH1361" s="35"/>
    </row>
    <row r="1362" spans="1:60" ht="15" x14ac:dyDescent="0.25">
      <c r="A1362" s="570">
        <f t="shared" si="15"/>
        <v>1356</v>
      </c>
      <c r="B1362" s="571" t="s">
        <v>3656</v>
      </c>
      <c r="C1362" s="574" t="s">
        <v>12458</v>
      </c>
      <c r="D1362" s="843">
        <v>5916.68</v>
      </c>
      <c r="E1362" s="844"/>
      <c r="F1362" s="844"/>
      <c r="G1362" s="25"/>
      <c r="H1362" s="25"/>
      <c r="I1362" s="25"/>
      <c r="J1362" s="25"/>
      <c r="K1362" s="25"/>
      <c r="L1362" s="25"/>
      <c r="N1362" s="25"/>
      <c r="O1362" s="25"/>
      <c r="P1362" s="35" t="s">
        <v>2496</v>
      </c>
      <c r="AS1362" s="570"/>
      <c r="AT1362" s="391"/>
      <c r="AU1362" s="222"/>
      <c r="AV1362" s="564"/>
      <c r="AW1362" s="60"/>
      <c r="AX1362" s="60"/>
      <c r="AY1362" s="60"/>
      <c r="AZ1362" s="283"/>
      <c r="BA1362" s="283"/>
      <c r="BB1362" s="283"/>
      <c r="BC1362" s="34"/>
      <c r="BD1362" s="27"/>
      <c r="BF1362" s="35"/>
      <c r="BG1362" s="35"/>
      <c r="BH1362" s="35"/>
    </row>
    <row r="1363" spans="1:60" ht="15" x14ac:dyDescent="0.25">
      <c r="A1363" s="570">
        <f t="shared" si="15"/>
        <v>1357</v>
      </c>
      <c r="B1363" s="571" t="s">
        <v>3657</v>
      </c>
      <c r="C1363" s="574" t="s">
        <v>12458</v>
      </c>
      <c r="D1363" s="843">
        <v>5195.54</v>
      </c>
      <c r="E1363" s="844"/>
      <c r="F1363" s="844"/>
      <c r="G1363" s="25"/>
      <c r="H1363" s="25"/>
      <c r="I1363" s="25"/>
      <c r="J1363" s="25"/>
      <c r="K1363" s="25"/>
      <c r="L1363" s="25"/>
      <c r="N1363" s="25"/>
      <c r="O1363" s="25"/>
      <c r="P1363" s="35" t="s">
        <v>2496</v>
      </c>
      <c r="AS1363" s="570"/>
      <c r="AT1363" s="391"/>
      <c r="AU1363" s="222"/>
      <c r="AV1363" s="564"/>
      <c r="AW1363" s="60"/>
      <c r="AX1363" s="60"/>
      <c r="AY1363" s="60"/>
      <c r="AZ1363" s="283"/>
      <c r="BA1363" s="283"/>
      <c r="BB1363" s="283"/>
      <c r="BC1363" s="34"/>
      <c r="BD1363" s="27"/>
      <c r="BF1363" s="35"/>
      <c r="BG1363" s="35"/>
      <c r="BH1363" s="35"/>
    </row>
    <row r="1364" spans="1:60" ht="15" x14ac:dyDescent="0.25">
      <c r="A1364" s="570">
        <f t="shared" si="15"/>
        <v>1358</v>
      </c>
      <c r="B1364" s="571" t="s">
        <v>3658</v>
      </c>
      <c r="C1364" s="574" t="s">
        <v>12458</v>
      </c>
      <c r="D1364" s="843">
        <v>13030.5</v>
      </c>
      <c r="E1364" s="844"/>
      <c r="F1364" s="844"/>
      <c r="G1364" s="25"/>
      <c r="H1364" s="25"/>
      <c r="I1364" s="25"/>
      <c r="J1364" s="25"/>
      <c r="K1364" s="25"/>
      <c r="L1364" s="25"/>
      <c r="N1364" s="25"/>
      <c r="O1364" s="25"/>
      <c r="P1364" s="35" t="s">
        <v>2496</v>
      </c>
      <c r="AS1364" s="570"/>
      <c r="AT1364" s="391"/>
      <c r="AU1364" s="222"/>
      <c r="AV1364" s="564"/>
      <c r="AW1364" s="60"/>
      <c r="AX1364" s="60"/>
      <c r="AY1364" s="60"/>
      <c r="AZ1364" s="283"/>
      <c r="BA1364" s="283"/>
      <c r="BB1364" s="283"/>
      <c r="BC1364" s="34"/>
      <c r="BD1364" s="27"/>
      <c r="BF1364" s="35"/>
      <c r="BG1364" s="35"/>
      <c r="BH1364" s="35"/>
    </row>
    <row r="1365" spans="1:60" ht="15" x14ac:dyDescent="0.25">
      <c r="A1365" s="570">
        <f t="shared" si="15"/>
        <v>1359</v>
      </c>
      <c r="B1365" s="571" t="s">
        <v>3659</v>
      </c>
      <c r="C1365" s="574" t="s">
        <v>12458</v>
      </c>
      <c r="D1365" s="843">
        <v>12237.96</v>
      </c>
      <c r="E1365" s="844"/>
      <c r="F1365" s="844"/>
      <c r="G1365" s="25"/>
      <c r="H1365" s="25"/>
      <c r="I1365" s="25"/>
      <c r="J1365" s="25"/>
      <c r="K1365" s="25"/>
      <c r="L1365" s="25"/>
      <c r="N1365" s="25"/>
      <c r="O1365" s="25"/>
      <c r="P1365" s="35" t="s">
        <v>2496</v>
      </c>
      <c r="AS1365" s="570"/>
      <c r="AT1365" s="391"/>
      <c r="AU1365" s="222"/>
      <c r="AV1365" s="564"/>
      <c r="AW1365" s="60"/>
      <c r="AX1365" s="60"/>
      <c r="AY1365" s="60"/>
      <c r="AZ1365" s="283"/>
      <c r="BA1365" s="283"/>
      <c r="BB1365" s="283"/>
      <c r="BC1365" s="34"/>
      <c r="BD1365" s="27"/>
      <c r="BF1365" s="35"/>
      <c r="BG1365" s="35"/>
      <c r="BH1365" s="35"/>
    </row>
    <row r="1366" spans="1:60" ht="15" x14ac:dyDescent="0.25">
      <c r="A1366" s="570">
        <f t="shared" si="15"/>
        <v>1360</v>
      </c>
      <c r="B1366" s="571" t="s">
        <v>3660</v>
      </c>
      <c r="C1366" s="574" t="s">
        <v>12458</v>
      </c>
      <c r="D1366" s="843">
        <v>33020.120000000003</v>
      </c>
      <c r="E1366" s="844"/>
      <c r="F1366" s="844"/>
      <c r="G1366" s="25"/>
      <c r="H1366" s="25"/>
      <c r="I1366" s="25"/>
      <c r="J1366" s="25"/>
      <c r="K1366" s="25"/>
      <c r="L1366" s="25"/>
      <c r="N1366" s="25"/>
      <c r="O1366" s="25"/>
      <c r="P1366" s="35" t="s">
        <v>2496</v>
      </c>
      <c r="AS1366" s="570"/>
      <c r="AT1366" s="391"/>
      <c r="AU1366" s="222"/>
      <c r="AV1366" s="564"/>
      <c r="AW1366" s="60"/>
      <c r="AX1366" s="60"/>
      <c r="AY1366" s="60"/>
      <c r="AZ1366" s="283"/>
      <c r="BA1366" s="283"/>
      <c r="BB1366" s="283"/>
      <c r="BC1366" s="34"/>
      <c r="BD1366" s="27"/>
      <c r="BF1366" s="35"/>
      <c r="BG1366" s="35"/>
      <c r="BH1366" s="35"/>
    </row>
    <row r="1367" spans="1:60" ht="15" x14ac:dyDescent="0.25">
      <c r="A1367" s="570">
        <f t="shared" si="15"/>
        <v>1361</v>
      </c>
      <c r="B1367" s="571" t="s">
        <v>3661</v>
      </c>
      <c r="C1367" s="574" t="s">
        <v>12458</v>
      </c>
      <c r="D1367" s="843">
        <v>18710.37</v>
      </c>
      <c r="E1367" s="844"/>
      <c r="F1367" s="844"/>
      <c r="G1367" s="25"/>
      <c r="H1367" s="25"/>
      <c r="I1367" s="25"/>
      <c r="J1367" s="25"/>
      <c r="K1367" s="25"/>
      <c r="L1367" s="25"/>
      <c r="N1367" s="25"/>
      <c r="O1367" s="25"/>
      <c r="P1367" s="35" t="s">
        <v>2496</v>
      </c>
      <c r="AS1367" s="570"/>
      <c r="AT1367" s="391"/>
      <c r="AU1367" s="222"/>
      <c r="AV1367" s="564"/>
      <c r="AW1367" s="60"/>
      <c r="AX1367" s="60"/>
      <c r="AY1367" s="60"/>
      <c r="AZ1367" s="283"/>
      <c r="BA1367" s="283"/>
      <c r="BB1367" s="283"/>
      <c r="BC1367" s="34"/>
      <c r="BD1367" s="27"/>
      <c r="BF1367" s="35"/>
      <c r="BG1367" s="35"/>
      <c r="BH1367" s="35"/>
    </row>
    <row r="1368" spans="1:60" ht="15" x14ac:dyDescent="0.25">
      <c r="A1368" s="570">
        <f t="shared" si="15"/>
        <v>1362</v>
      </c>
      <c r="B1368" s="571" t="s">
        <v>3662</v>
      </c>
      <c r="C1368" s="574" t="s">
        <v>12458</v>
      </c>
      <c r="D1368" s="843">
        <v>18710.37</v>
      </c>
      <c r="E1368" s="844"/>
      <c r="F1368" s="844"/>
      <c r="G1368" s="25"/>
      <c r="H1368" s="25"/>
      <c r="I1368" s="25"/>
      <c r="J1368" s="25"/>
      <c r="K1368" s="25"/>
      <c r="L1368" s="25"/>
      <c r="N1368" s="25"/>
      <c r="O1368" s="25"/>
      <c r="P1368" s="35" t="s">
        <v>2496</v>
      </c>
      <c r="AS1368" s="570"/>
      <c r="AT1368" s="391"/>
      <c r="AU1368" s="222"/>
      <c r="AV1368" s="564"/>
      <c r="AW1368" s="60"/>
      <c r="AX1368" s="60"/>
      <c r="AY1368" s="60"/>
      <c r="AZ1368" s="283"/>
      <c r="BA1368" s="283"/>
      <c r="BB1368" s="283"/>
      <c r="BC1368" s="34"/>
      <c r="BD1368" s="27"/>
      <c r="BF1368" s="35"/>
      <c r="BG1368" s="35"/>
      <c r="BH1368" s="35"/>
    </row>
    <row r="1369" spans="1:60" ht="15" x14ac:dyDescent="0.25">
      <c r="A1369" s="570">
        <f t="shared" si="15"/>
        <v>1363</v>
      </c>
      <c r="B1369" s="571" t="s">
        <v>3663</v>
      </c>
      <c r="C1369" s="574" t="s">
        <v>12458</v>
      </c>
      <c r="D1369" s="843">
        <v>1341.13</v>
      </c>
      <c r="E1369" s="844"/>
      <c r="F1369" s="844"/>
      <c r="G1369" s="25"/>
      <c r="H1369" s="25"/>
      <c r="I1369" s="25"/>
      <c r="J1369" s="25"/>
      <c r="K1369" s="25"/>
      <c r="L1369" s="25"/>
      <c r="N1369" s="25"/>
      <c r="O1369" s="25"/>
      <c r="P1369" s="35" t="s">
        <v>2496</v>
      </c>
      <c r="AS1369" s="570"/>
      <c r="AT1369" s="391"/>
      <c r="AU1369" s="222"/>
      <c r="AV1369" s="564"/>
      <c r="AW1369" s="60"/>
      <c r="AX1369" s="60"/>
      <c r="AY1369" s="60"/>
      <c r="AZ1369" s="283"/>
      <c r="BA1369" s="283"/>
      <c r="BB1369" s="283"/>
      <c r="BC1369" s="34"/>
      <c r="BD1369" s="27"/>
      <c r="BF1369" s="35"/>
      <c r="BG1369" s="35"/>
      <c r="BH1369" s="35"/>
    </row>
    <row r="1370" spans="1:60" ht="15" x14ac:dyDescent="0.25">
      <c r="A1370" s="570">
        <f t="shared" si="15"/>
        <v>1364</v>
      </c>
      <c r="B1370" s="571" t="s">
        <v>3664</v>
      </c>
      <c r="C1370" s="574" t="s">
        <v>12458</v>
      </c>
      <c r="D1370" s="843">
        <v>575.96</v>
      </c>
      <c r="E1370" s="844"/>
      <c r="F1370" s="844"/>
      <c r="G1370" s="25"/>
      <c r="H1370" s="25"/>
      <c r="I1370" s="25"/>
      <c r="J1370" s="25"/>
      <c r="K1370" s="25"/>
      <c r="L1370" s="25"/>
      <c r="N1370" s="25"/>
      <c r="O1370" s="25"/>
      <c r="P1370" s="35" t="s">
        <v>2496</v>
      </c>
      <c r="AS1370" s="570"/>
      <c r="AT1370" s="391"/>
      <c r="AU1370" s="222"/>
      <c r="AV1370" s="564"/>
      <c r="AW1370" s="60"/>
      <c r="AX1370" s="60"/>
      <c r="AY1370" s="60"/>
      <c r="AZ1370" s="283"/>
      <c r="BA1370" s="283"/>
      <c r="BB1370" s="283"/>
      <c r="BC1370" s="34"/>
      <c r="BD1370" s="27"/>
      <c r="BF1370" s="35"/>
      <c r="BG1370" s="35"/>
      <c r="BH1370" s="35"/>
    </row>
    <row r="1371" spans="1:60" ht="15" x14ac:dyDescent="0.25">
      <c r="A1371" s="570">
        <f t="shared" si="15"/>
        <v>1365</v>
      </c>
      <c r="B1371" s="571" t="s">
        <v>3665</v>
      </c>
      <c r="C1371" s="574" t="s">
        <v>12458</v>
      </c>
      <c r="D1371" s="843">
        <v>650.92999999999995</v>
      </c>
      <c r="E1371" s="844"/>
      <c r="F1371" s="844"/>
      <c r="G1371" s="25"/>
      <c r="H1371" s="25"/>
      <c r="I1371" s="25"/>
      <c r="J1371" s="25"/>
      <c r="K1371" s="25"/>
      <c r="L1371" s="25"/>
      <c r="N1371" s="25"/>
      <c r="O1371" s="25"/>
      <c r="P1371" s="35" t="s">
        <v>2496</v>
      </c>
      <c r="AS1371" s="570"/>
      <c r="AT1371" s="391"/>
      <c r="AU1371" s="222"/>
      <c r="AV1371" s="564"/>
      <c r="AW1371" s="60"/>
      <c r="AX1371" s="60"/>
      <c r="AY1371" s="60"/>
      <c r="AZ1371" s="283"/>
      <c r="BA1371" s="283"/>
      <c r="BB1371" s="283"/>
      <c r="BC1371" s="34"/>
      <c r="BD1371" s="27"/>
      <c r="BF1371" s="35"/>
      <c r="BG1371" s="35"/>
      <c r="BH1371" s="35"/>
    </row>
    <row r="1372" spans="1:60" ht="15" x14ac:dyDescent="0.25">
      <c r="A1372" s="570">
        <f t="shared" si="15"/>
        <v>1366</v>
      </c>
      <c r="B1372" s="571" t="s">
        <v>3666</v>
      </c>
      <c r="C1372" s="574" t="s">
        <v>12458</v>
      </c>
      <c r="D1372" s="843">
        <v>29506.05</v>
      </c>
      <c r="E1372" s="844"/>
      <c r="F1372" s="844"/>
      <c r="G1372" s="25"/>
      <c r="H1372" s="25"/>
      <c r="I1372" s="25"/>
      <c r="J1372" s="25"/>
      <c r="K1372" s="25"/>
      <c r="L1372" s="25"/>
      <c r="N1372" s="25"/>
      <c r="O1372" s="25"/>
      <c r="P1372" s="35" t="s">
        <v>2496</v>
      </c>
      <c r="AS1372" s="570"/>
      <c r="AT1372" s="391"/>
      <c r="AU1372" s="222"/>
      <c r="AV1372" s="564"/>
      <c r="AW1372" s="60"/>
      <c r="AX1372" s="60"/>
      <c r="AY1372" s="60"/>
      <c r="AZ1372" s="283"/>
      <c r="BA1372" s="283"/>
      <c r="BB1372" s="283"/>
      <c r="BC1372" s="34"/>
      <c r="BD1372" s="27"/>
      <c r="BF1372" s="35"/>
      <c r="BG1372" s="35"/>
      <c r="BH1372" s="35"/>
    </row>
    <row r="1373" spans="1:60" ht="15" x14ac:dyDescent="0.25">
      <c r="A1373" s="570">
        <f t="shared" si="15"/>
        <v>1367</v>
      </c>
      <c r="B1373" s="571" t="s">
        <v>3667</v>
      </c>
      <c r="C1373" s="574" t="s">
        <v>12458</v>
      </c>
      <c r="D1373" s="843">
        <v>29506.05</v>
      </c>
      <c r="E1373" s="844"/>
      <c r="F1373" s="844"/>
      <c r="G1373" s="25"/>
      <c r="H1373" s="25"/>
      <c r="I1373" s="25"/>
      <c r="J1373" s="25"/>
      <c r="K1373" s="25"/>
      <c r="L1373" s="25"/>
      <c r="N1373" s="25"/>
      <c r="O1373" s="25"/>
      <c r="P1373" s="35" t="s">
        <v>2496</v>
      </c>
      <c r="AS1373" s="570"/>
      <c r="AT1373" s="391"/>
      <c r="AU1373" s="222"/>
      <c r="AV1373" s="564"/>
      <c r="AW1373" s="60"/>
      <c r="AX1373" s="60"/>
      <c r="AY1373" s="60"/>
      <c r="AZ1373" s="283"/>
      <c r="BA1373" s="283"/>
      <c r="BB1373" s="283"/>
      <c r="BC1373" s="34"/>
      <c r="BD1373" s="27"/>
      <c r="BF1373" s="35"/>
      <c r="BG1373" s="35"/>
      <c r="BH1373" s="35"/>
    </row>
    <row r="1374" spans="1:60" ht="15" x14ac:dyDescent="0.25">
      <c r="A1374" s="570">
        <f t="shared" si="15"/>
        <v>1368</v>
      </c>
      <c r="B1374" s="571" t="s">
        <v>3668</v>
      </c>
      <c r="C1374" s="574" t="s">
        <v>12458</v>
      </c>
      <c r="D1374" s="843">
        <v>29506.05</v>
      </c>
      <c r="E1374" s="844"/>
      <c r="F1374" s="844"/>
      <c r="G1374" s="25"/>
      <c r="H1374" s="25"/>
      <c r="I1374" s="25"/>
      <c r="J1374" s="25"/>
      <c r="K1374" s="25"/>
      <c r="L1374" s="25"/>
      <c r="N1374" s="25"/>
      <c r="O1374" s="25"/>
      <c r="P1374" s="35" t="s">
        <v>2496</v>
      </c>
      <c r="AS1374" s="570"/>
      <c r="AT1374" s="391"/>
      <c r="AU1374" s="222"/>
      <c r="AV1374" s="564"/>
      <c r="AW1374" s="60"/>
      <c r="AX1374" s="60"/>
      <c r="AY1374" s="60"/>
      <c r="AZ1374" s="283"/>
      <c r="BA1374" s="283"/>
      <c r="BB1374" s="283"/>
      <c r="BC1374" s="34"/>
      <c r="BD1374" s="27"/>
      <c r="BF1374" s="35"/>
      <c r="BG1374" s="35"/>
      <c r="BH1374" s="35"/>
    </row>
    <row r="1375" spans="1:60" ht="15" x14ac:dyDescent="0.25">
      <c r="A1375" s="570">
        <f t="shared" si="15"/>
        <v>1369</v>
      </c>
      <c r="B1375" s="571" t="s">
        <v>3669</v>
      </c>
      <c r="C1375" s="574" t="s">
        <v>12458</v>
      </c>
      <c r="D1375" s="843">
        <v>106947.68</v>
      </c>
      <c r="E1375" s="844"/>
      <c r="F1375" s="844"/>
      <c r="G1375" s="25"/>
      <c r="H1375" s="25"/>
      <c r="I1375" s="25"/>
      <c r="J1375" s="25"/>
      <c r="K1375" s="25"/>
      <c r="L1375" s="25"/>
      <c r="N1375" s="25"/>
      <c r="O1375" s="25"/>
      <c r="P1375" s="35" t="s">
        <v>2496</v>
      </c>
      <c r="AS1375" s="570"/>
      <c r="AT1375" s="391"/>
      <c r="AU1375" s="222"/>
      <c r="AV1375" s="564"/>
      <c r="AW1375" s="60"/>
      <c r="AX1375" s="60"/>
      <c r="AY1375" s="60"/>
      <c r="AZ1375" s="283"/>
      <c r="BA1375" s="283"/>
      <c r="BB1375" s="283"/>
      <c r="BC1375" s="34"/>
      <c r="BD1375" s="27"/>
      <c r="BF1375" s="35"/>
      <c r="BG1375" s="35"/>
      <c r="BH1375" s="35"/>
    </row>
    <row r="1376" spans="1:60" ht="15" x14ac:dyDescent="0.25">
      <c r="A1376" s="570">
        <f t="shared" si="15"/>
        <v>1370</v>
      </c>
      <c r="B1376" s="571" t="s">
        <v>3670</v>
      </c>
      <c r="C1376" s="574" t="s">
        <v>12458</v>
      </c>
      <c r="D1376" s="843">
        <v>480355.4</v>
      </c>
      <c r="E1376" s="844"/>
      <c r="F1376" s="844"/>
      <c r="G1376" s="25"/>
      <c r="H1376" s="25"/>
      <c r="I1376" s="25"/>
      <c r="J1376" s="25"/>
      <c r="K1376" s="25"/>
      <c r="L1376" s="25"/>
      <c r="N1376" s="25"/>
      <c r="O1376" s="25"/>
      <c r="P1376" s="35" t="s">
        <v>2496</v>
      </c>
      <c r="AS1376" s="570"/>
      <c r="AT1376" s="391"/>
      <c r="AU1376" s="222"/>
      <c r="AV1376" s="564"/>
      <c r="AW1376" s="60"/>
      <c r="AX1376" s="60"/>
      <c r="AY1376" s="60"/>
      <c r="AZ1376" s="283"/>
      <c r="BA1376" s="283"/>
      <c r="BB1376" s="283"/>
      <c r="BC1376" s="34"/>
      <c r="BD1376" s="27"/>
      <c r="BF1376" s="35"/>
      <c r="BG1376" s="35"/>
      <c r="BH1376" s="35"/>
    </row>
    <row r="1377" spans="1:60" ht="15" x14ac:dyDescent="0.25">
      <c r="A1377" s="570">
        <f t="shared" si="15"/>
        <v>1371</v>
      </c>
      <c r="B1377" s="571" t="s">
        <v>3671</v>
      </c>
      <c r="C1377" s="574" t="s">
        <v>12458</v>
      </c>
      <c r="D1377" s="843">
        <v>442202.81</v>
      </c>
      <c r="E1377" s="844"/>
      <c r="F1377" s="844"/>
      <c r="G1377" s="25"/>
      <c r="H1377" s="25"/>
      <c r="I1377" s="25"/>
      <c r="J1377" s="25"/>
      <c r="K1377" s="25"/>
      <c r="L1377" s="25"/>
      <c r="N1377" s="25"/>
      <c r="O1377" s="25"/>
      <c r="P1377" s="35" t="s">
        <v>2496</v>
      </c>
      <c r="AS1377" s="570"/>
      <c r="AT1377" s="391"/>
      <c r="AU1377" s="222"/>
      <c r="AV1377" s="564"/>
      <c r="AW1377" s="60"/>
      <c r="AX1377" s="60"/>
      <c r="AY1377" s="60"/>
      <c r="AZ1377" s="283"/>
      <c r="BA1377" s="283"/>
      <c r="BB1377" s="283"/>
      <c r="BC1377" s="34"/>
      <c r="BD1377" s="27"/>
      <c r="BF1377" s="35"/>
      <c r="BG1377" s="35"/>
      <c r="BH1377" s="35"/>
    </row>
    <row r="1378" spans="1:60" ht="15" x14ac:dyDescent="0.25">
      <c r="A1378" s="570">
        <f t="shared" si="15"/>
        <v>1372</v>
      </c>
      <c r="B1378" s="571" t="s">
        <v>3672</v>
      </c>
      <c r="C1378" s="574" t="s">
        <v>12458</v>
      </c>
      <c r="D1378" s="843">
        <v>2391.9</v>
      </c>
      <c r="E1378" s="844"/>
      <c r="F1378" s="844"/>
      <c r="G1378" s="25"/>
      <c r="H1378" s="25"/>
      <c r="I1378" s="25"/>
      <c r="J1378" s="25"/>
      <c r="K1378" s="25"/>
      <c r="L1378" s="25"/>
      <c r="N1378" s="25"/>
      <c r="O1378" s="25"/>
      <c r="P1378" s="35" t="s">
        <v>2496</v>
      </c>
      <c r="AS1378" s="570"/>
      <c r="AT1378" s="391"/>
      <c r="AU1378" s="222"/>
      <c r="AV1378" s="564"/>
      <c r="AW1378" s="60"/>
      <c r="AX1378" s="60"/>
      <c r="AY1378" s="60"/>
      <c r="AZ1378" s="283"/>
      <c r="BA1378" s="283"/>
      <c r="BB1378" s="283"/>
      <c r="BC1378" s="34"/>
      <c r="BD1378" s="27"/>
      <c r="BF1378" s="35"/>
      <c r="BG1378" s="35"/>
      <c r="BH1378" s="35"/>
    </row>
    <row r="1379" spans="1:60" ht="15" x14ac:dyDescent="0.25">
      <c r="A1379" s="570">
        <f t="shared" si="15"/>
        <v>1373</v>
      </c>
      <c r="B1379" s="571" t="s">
        <v>3673</v>
      </c>
      <c r="C1379" s="574" t="s">
        <v>12458</v>
      </c>
      <c r="D1379" s="843">
        <v>1406.58</v>
      </c>
      <c r="E1379" s="844"/>
      <c r="F1379" s="844"/>
      <c r="G1379" s="25"/>
      <c r="H1379" s="25"/>
      <c r="I1379" s="25"/>
      <c r="J1379" s="25"/>
      <c r="K1379" s="25"/>
      <c r="L1379" s="25"/>
      <c r="N1379" s="25"/>
      <c r="O1379" s="25"/>
      <c r="P1379" s="35" t="s">
        <v>2496</v>
      </c>
      <c r="AS1379" s="570"/>
      <c r="AT1379" s="391"/>
      <c r="AU1379" s="222"/>
      <c r="AV1379" s="564"/>
      <c r="AW1379" s="60"/>
      <c r="AX1379" s="60"/>
      <c r="AY1379" s="60"/>
      <c r="AZ1379" s="283"/>
      <c r="BA1379" s="283"/>
      <c r="BB1379" s="283"/>
      <c r="BC1379" s="34"/>
      <c r="BD1379" s="27"/>
      <c r="BF1379" s="35"/>
      <c r="BG1379" s="35"/>
      <c r="BH1379" s="35"/>
    </row>
    <row r="1380" spans="1:60" ht="15" x14ac:dyDescent="0.25">
      <c r="A1380" s="570">
        <f t="shared" si="15"/>
        <v>1374</v>
      </c>
      <c r="B1380" s="571" t="s">
        <v>3674</v>
      </c>
      <c r="C1380" s="574" t="s">
        <v>12458</v>
      </c>
      <c r="D1380" s="843">
        <v>2707.25</v>
      </c>
      <c r="E1380" s="844"/>
      <c r="F1380" s="844"/>
      <c r="G1380" s="25"/>
      <c r="H1380" s="25"/>
      <c r="I1380" s="25"/>
      <c r="J1380" s="25"/>
      <c r="K1380" s="25"/>
      <c r="L1380" s="25"/>
      <c r="N1380" s="25"/>
      <c r="O1380" s="25"/>
      <c r="P1380" s="35" t="s">
        <v>2496</v>
      </c>
      <c r="AS1380" s="570"/>
      <c r="AT1380" s="391"/>
      <c r="AU1380" s="222"/>
      <c r="AV1380" s="564"/>
      <c r="AW1380" s="60"/>
      <c r="AX1380" s="60"/>
      <c r="AY1380" s="60"/>
      <c r="AZ1380" s="283"/>
      <c r="BA1380" s="283"/>
      <c r="BB1380" s="283"/>
      <c r="BC1380" s="34"/>
      <c r="BD1380" s="27"/>
      <c r="BF1380" s="35"/>
      <c r="BG1380" s="35"/>
      <c r="BH1380" s="35"/>
    </row>
    <row r="1381" spans="1:60" ht="15" x14ac:dyDescent="0.25">
      <c r="A1381" s="570">
        <f t="shared" si="15"/>
        <v>1375</v>
      </c>
      <c r="B1381" s="571" t="s">
        <v>3675</v>
      </c>
      <c r="C1381" s="574" t="s">
        <v>12458</v>
      </c>
      <c r="D1381" s="843">
        <v>5191.97</v>
      </c>
      <c r="E1381" s="844"/>
      <c r="F1381" s="844"/>
      <c r="G1381" s="25"/>
      <c r="H1381" s="25"/>
      <c r="I1381" s="25"/>
      <c r="J1381" s="25"/>
      <c r="K1381" s="25"/>
      <c r="L1381" s="25"/>
      <c r="N1381" s="25"/>
      <c r="O1381" s="25"/>
      <c r="P1381" s="35" t="s">
        <v>2496</v>
      </c>
      <c r="AS1381" s="570"/>
      <c r="AT1381" s="391"/>
      <c r="AU1381" s="222"/>
      <c r="AV1381" s="564"/>
      <c r="AW1381" s="60"/>
      <c r="AX1381" s="60"/>
      <c r="AY1381" s="60"/>
      <c r="AZ1381" s="283"/>
      <c r="BA1381" s="283"/>
      <c r="BB1381" s="283"/>
      <c r="BC1381" s="34"/>
      <c r="BD1381" s="27"/>
      <c r="BF1381" s="35"/>
      <c r="BG1381" s="35"/>
      <c r="BH1381" s="35"/>
    </row>
    <row r="1382" spans="1:60" ht="15" x14ac:dyDescent="0.25">
      <c r="A1382" s="570">
        <f t="shared" si="15"/>
        <v>1376</v>
      </c>
      <c r="B1382" s="571" t="s">
        <v>3676</v>
      </c>
      <c r="C1382" s="574" t="s">
        <v>12458</v>
      </c>
      <c r="D1382" s="843">
        <v>2532.3200000000002</v>
      </c>
      <c r="E1382" s="844"/>
      <c r="F1382" s="844"/>
      <c r="G1382" s="25"/>
      <c r="H1382" s="25"/>
      <c r="I1382" s="25"/>
      <c r="J1382" s="25"/>
      <c r="K1382" s="25"/>
      <c r="L1382" s="25"/>
      <c r="N1382" s="25"/>
      <c r="O1382" s="25"/>
      <c r="P1382" s="35" t="s">
        <v>2496</v>
      </c>
      <c r="AS1382" s="570"/>
      <c r="AT1382" s="391"/>
      <c r="AU1382" s="222"/>
      <c r="AV1382" s="564"/>
      <c r="AW1382" s="60"/>
      <c r="AX1382" s="60"/>
      <c r="AY1382" s="60"/>
      <c r="AZ1382" s="283"/>
      <c r="BA1382" s="283"/>
      <c r="BB1382" s="283"/>
      <c r="BC1382" s="34"/>
      <c r="BD1382" s="27"/>
      <c r="BF1382" s="35"/>
      <c r="BG1382" s="35"/>
      <c r="BH1382" s="35"/>
    </row>
    <row r="1383" spans="1:60" ht="15" x14ac:dyDescent="0.25">
      <c r="A1383" s="570">
        <f t="shared" si="15"/>
        <v>1377</v>
      </c>
      <c r="B1383" s="571" t="s">
        <v>3677</v>
      </c>
      <c r="C1383" s="574" t="s">
        <v>12458</v>
      </c>
      <c r="D1383" s="843">
        <v>9064.23</v>
      </c>
      <c r="E1383" s="844"/>
      <c r="F1383" s="844"/>
      <c r="G1383" s="25"/>
      <c r="H1383" s="25"/>
      <c r="I1383" s="25"/>
      <c r="J1383" s="25"/>
      <c r="K1383" s="25"/>
      <c r="L1383" s="25"/>
      <c r="N1383" s="25"/>
      <c r="O1383" s="25"/>
      <c r="P1383" s="35" t="s">
        <v>2496</v>
      </c>
      <c r="AS1383" s="570"/>
      <c r="AT1383" s="391"/>
      <c r="AU1383" s="222"/>
      <c r="AV1383" s="564"/>
      <c r="AW1383" s="60"/>
      <c r="AX1383" s="60"/>
      <c r="AY1383" s="60"/>
      <c r="AZ1383" s="283"/>
      <c r="BA1383" s="283"/>
      <c r="BB1383" s="283"/>
      <c r="BC1383" s="34"/>
      <c r="BD1383" s="27"/>
      <c r="BF1383" s="35"/>
      <c r="BG1383" s="35"/>
      <c r="BH1383" s="35"/>
    </row>
    <row r="1384" spans="1:60" ht="15" x14ac:dyDescent="0.25">
      <c r="A1384" s="570">
        <f t="shared" si="15"/>
        <v>1378</v>
      </c>
      <c r="B1384" s="571" t="s">
        <v>3678</v>
      </c>
      <c r="C1384" s="574" t="s">
        <v>12458</v>
      </c>
      <c r="D1384" s="843">
        <v>4942.07</v>
      </c>
      <c r="E1384" s="844"/>
      <c r="F1384" s="844"/>
      <c r="G1384" s="25"/>
      <c r="H1384" s="25"/>
      <c r="I1384" s="25"/>
      <c r="J1384" s="25"/>
      <c r="K1384" s="25"/>
      <c r="L1384" s="25"/>
      <c r="N1384" s="25"/>
      <c r="O1384" s="25"/>
      <c r="P1384" s="35" t="s">
        <v>2496</v>
      </c>
      <c r="AS1384" s="570"/>
      <c r="AT1384" s="391"/>
      <c r="AU1384" s="222"/>
      <c r="AV1384" s="564"/>
      <c r="AW1384" s="60"/>
      <c r="AX1384" s="60"/>
      <c r="AY1384" s="60"/>
      <c r="AZ1384" s="283"/>
      <c r="BA1384" s="283"/>
      <c r="BB1384" s="283"/>
      <c r="BC1384" s="34"/>
      <c r="BD1384" s="27"/>
      <c r="BF1384" s="35"/>
      <c r="BG1384" s="35"/>
      <c r="BH1384" s="35"/>
    </row>
    <row r="1385" spans="1:60" ht="15" x14ac:dyDescent="0.25">
      <c r="A1385" s="570">
        <f t="shared" si="15"/>
        <v>1379</v>
      </c>
      <c r="B1385" s="571" t="s">
        <v>3679</v>
      </c>
      <c r="C1385" s="574" t="s">
        <v>12458</v>
      </c>
      <c r="D1385" s="843">
        <v>11403.77</v>
      </c>
      <c r="E1385" s="844"/>
      <c r="F1385" s="844"/>
      <c r="G1385" s="25"/>
      <c r="H1385" s="25"/>
      <c r="I1385" s="25"/>
      <c r="J1385" s="25"/>
      <c r="K1385" s="25"/>
      <c r="L1385" s="25"/>
      <c r="N1385" s="25"/>
      <c r="O1385" s="25"/>
      <c r="P1385" s="35" t="s">
        <v>2496</v>
      </c>
      <c r="AS1385" s="570"/>
      <c r="AT1385" s="391"/>
      <c r="AU1385" s="222"/>
      <c r="AV1385" s="564"/>
      <c r="AW1385" s="60"/>
      <c r="AX1385" s="60"/>
      <c r="AY1385" s="60"/>
      <c r="AZ1385" s="283"/>
      <c r="BA1385" s="283"/>
      <c r="BB1385" s="283"/>
      <c r="BC1385" s="34"/>
      <c r="BD1385" s="27"/>
      <c r="BF1385" s="35"/>
      <c r="BG1385" s="35"/>
      <c r="BH1385" s="35"/>
    </row>
    <row r="1386" spans="1:60" ht="15" x14ac:dyDescent="0.25">
      <c r="A1386" s="570">
        <f t="shared" si="15"/>
        <v>1380</v>
      </c>
      <c r="B1386" s="571" t="s">
        <v>3680</v>
      </c>
      <c r="C1386" s="574" t="s">
        <v>12458</v>
      </c>
      <c r="D1386" s="843">
        <v>9064.23</v>
      </c>
      <c r="E1386" s="844"/>
      <c r="F1386" s="844"/>
      <c r="G1386" s="25"/>
      <c r="H1386" s="25"/>
      <c r="I1386" s="25"/>
      <c r="J1386" s="25"/>
      <c r="K1386" s="25"/>
      <c r="L1386" s="25"/>
      <c r="N1386" s="25"/>
      <c r="O1386" s="25"/>
      <c r="P1386" s="35" t="s">
        <v>2496</v>
      </c>
      <c r="AS1386" s="570"/>
      <c r="AT1386" s="391"/>
      <c r="AU1386" s="222"/>
      <c r="AV1386" s="564"/>
      <c r="AW1386" s="60"/>
      <c r="AX1386" s="60"/>
      <c r="AY1386" s="60"/>
      <c r="AZ1386" s="283"/>
      <c r="BA1386" s="283"/>
      <c r="BB1386" s="283"/>
      <c r="BC1386" s="34"/>
      <c r="BD1386" s="27"/>
      <c r="BF1386" s="35"/>
      <c r="BG1386" s="35"/>
      <c r="BH1386" s="35"/>
    </row>
    <row r="1387" spans="1:60" ht="15" x14ac:dyDescent="0.25">
      <c r="A1387" s="570">
        <f t="shared" si="15"/>
        <v>1381</v>
      </c>
      <c r="B1387" s="571" t="s">
        <v>3681</v>
      </c>
      <c r="C1387" s="574" t="s">
        <v>12458</v>
      </c>
      <c r="D1387" s="843">
        <v>4224.5</v>
      </c>
      <c r="E1387" s="844"/>
      <c r="F1387" s="844"/>
      <c r="G1387" s="25"/>
      <c r="H1387" s="25"/>
      <c r="I1387" s="25"/>
      <c r="J1387" s="25"/>
      <c r="K1387" s="25"/>
      <c r="L1387" s="25"/>
      <c r="N1387" s="25"/>
      <c r="O1387" s="25"/>
      <c r="P1387" s="35" t="s">
        <v>2496</v>
      </c>
      <c r="AS1387" s="570"/>
      <c r="AT1387" s="391"/>
      <c r="AU1387" s="222"/>
      <c r="AV1387" s="564"/>
      <c r="AW1387" s="60"/>
      <c r="AX1387" s="60"/>
      <c r="AY1387" s="60"/>
      <c r="AZ1387" s="283"/>
      <c r="BA1387" s="283"/>
      <c r="BB1387" s="283"/>
      <c r="BC1387" s="34"/>
      <c r="BD1387" s="27"/>
      <c r="BF1387" s="35"/>
      <c r="BG1387" s="35"/>
      <c r="BH1387" s="35"/>
    </row>
    <row r="1388" spans="1:60" ht="15" x14ac:dyDescent="0.25">
      <c r="A1388" s="570">
        <f t="shared" si="15"/>
        <v>1382</v>
      </c>
      <c r="B1388" s="571" t="s">
        <v>3682</v>
      </c>
      <c r="C1388" s="574" t="s">
        <v>12458</v>
      </c>
      <c r="D1388" s="843">
        <v>11403.77</v>
      </c>
      <c r="E1388" s="844"/>
      <c r="F1388" s="844"/>
      <c r="G1388" s="25"/>
      <c r="H1388" s="25"/>
      <c r="I1388" s="25"/>
      <c r="J1388" s="25"/>
      <c r="K1388" s="25"/>
      <c r="L1388" s="25"/>
      <c r="N1388" s="25"/>
      <c r="O1388" s="25"/>
      <c r="P1388" s="35" t="s">
        <v>2496</v>
      </c>
      <c r="AS1388" s="570"/>
      <c r="AT1388" s="391"/>
      <c r="AU1388" s="222"/>
      <c r="AV1388" s="564"/>
      <c r="AW1388" s="60"/>
      <c r="AX1388" s="60"/>
      <c r="AY1388" s="60"/>
      <c r="AZ1388" s="283"/>
      <c r="BA1388" s="283"/>
      <c r="BB1388" s="283"/>
      <c r="BC1388" s="34"/>
      <c r="BD1388" s="27"/>
      <c r="BF1388" s="35"/>
      <c r="BG1388" s="35"/>
      <c r="BH1388" s="35"/>
    </row>
    <row r="1389" spans="1:60" ht="15" x14ac:dyDescent="0.25">
      <c r="A1389" s="570">
        <f t="shared" si="15"/>
        <v>1383</v>
      </c>
      <c r="B1389" s="571" t="s">
        <v>3683</v>
      </c>
      <c r="C1389" s="574" t="s">
        <v>12458</v>
      </c>
      <c r="D1389" s="843">
        <v>34394.57</v>
      </c>
      <c r="E1389" s="844"/>
      <c r="F1389" s="844"/>
      <c r="G1389" s="25"/>
      <c r="H1389" s="25"/>
      <c r="I1389" s="25"/>
      <c r="J1389" s="25"/>
      <c r="K1389" s="25"/>
      <c r="L1389" s="25"/>
      <c r="N1389" s="25"/>
      <c r="O1389" s="25"/>
      <c r="P1389" s="35" t="s">
        <v>2496</v>
      </c>
      <c r="AS1389" s="570"/>
      <c r="AT1389" s="391"/>
      <c r="AU1389" s="222"/>
      <c r="AV1389" s="564"/>
      <c r="AW1389" s="60"/>
      <c r="AX1389" s="60"/>
      <c r="AY1389" s="60"/>
      <c r="AZ1389" s="283"/>
      <c r="BA1389" s="283"/>
      <c r="BB1389" s="283"/>
      <c r="BC1389" s="34"/>
      <c r="BD1389" s="27"/>
      <c r="BF1389" s="35"/>
      <c r="BG1389" s="35"/>
      <c r="BH1389" s="35"/>
    </row>
    <row r="1390" spans="1:60" ht="15" x14ac:dyDescent="0.25">
      <c r="A1390" s="570">
        <f t="shared" si="15"/>
        <v>1384</v>
      </c>
      <c r="B1390" s="571" t="s">
        <v>3684</v>
      </c>
      <c r="C1390" s="574" t="s">
        <v>12458</v>
      </c>
      <c r="D1390" s="843">
        <v>39009.39</v>
      </c>
      <c r="E1390" s="844"/>
      <c r="F1390" s="844"/>
      <c r="G1390" s="25"/>
      <c r="H1390" s="25"/>
      <c r="I1390" s="25"/>
      <c r="J1390" s="25"/>
      <c r="K1390" s="25"/>
      <c r="L1390" s="25"/>
      <c r="N1390" s="25"/>
      <c r="O1390" s="25"/>
      <c r="P1390" s="35" t="s">
        <v>2496</v>
      </c>
      <c r="AS1390" s="570"/>
      <c r="AT1390" s="391"/>
      <c r="AU1390" s="222"/>
      <c r="AV1390" s="564"/>
      <c r="AW1390" s="60"/>
      <c r="AX1390" s="60"/>
      <c r="AY1390" s="60"/>
      <c r="AZ1390" s="283"/>
      <c r="BA1390" s="283"/>
      <c r="BB1390" s="283"/>
      <c r="BC1390" s="34"/>
      <c r="BD1390" s="27"/>
      <c r="BF1390" s="35"/>
      <c r="BG1390" s="35"/>
      <c r="BH1390" s="35"/>
    </row>
    <row r="1391" spans="1:60" ht="15" x14ac:dyDescent="0.25">
      <c r="A1391" s="570">
        <f t="shared" si="15"/>
        <v>1385</v>
      </c>
      <c r="B1391" s="571" t="s">
        <v>3685</v>
      </c>
      <c r="C1391" s="574" t="s">
        <v>12458</v>
      </c>
      <c r="D1391" s="843">
        <v>129955.14</v>
      </c>
      <c r="E1391" s="844"/>
      <c r="F1391" s="844"/>
      <c r="G1391" s="25"/>
      <c r="H1391" s="25"/>
      <c r="I1391" s="25"/>
      <c r="J1391" s="25"/>
      <c r="K1391" s="25"/>
      <c r="L1391" s="25"/>
      <c r="N1391" s="25"/>
      <c r="O1391" s="25"/>
      <c r="P1391" s="35" t="s">
        <v>2496</v>
      </c>
      <c r="AS1391" s="570"/>
      <c r="AT1391" s="391"/>
      <c r="AU1391" s="222"/>
      <c r="AV1391" s="564"/>
      <c r="AW1391" s="60"/>
      <c r="AX1391" s="60"/>
      <c r="AY1391" s="60"/>
      <c r="AZ1391" s="283"/>
      <c r="BA1391" s="283"/>
      <c r="BB1391" s="283"/>
      <c r="BC1391" s="34"/>
      <c r="BD1391" s="27"/>
      <c r="BF1391" s="35"/>
      <c r="BG1391" s="35"/>
      <c r="BH1391" s="35"/>
    </row>
    <row r="1392" spans="1:60" ht="15" x14ac:dyDescent="0.25">
      <c r="A1392" s="570">
        <f t="shared" si="15"/>
        <v>1386</v>
      </c>
      <c r="B1392" s="571" t="s">
        <v>3686</v>
      </c>
      <c r="C1392" s="574" t="s">
        <v>12458</v>
      </c>
      <c r="D1392" s="843">
        <v>104965.14</v>
      </c>
      <c r="E1392" s="844"/>
      <c r="F1392" s="844"/>
      <c r="G1392" s="25"/>
      <c r="H1392" s="25"/>
      <c r="I1392" s="25"/>
      <c r="J1392" s="25"/>
      <c r="K1392" s="25"/>
      <c r="L1392" s="25"/>
      <c r="N1392" s="25"/>
      <c r="O1392" s="25"/>
      <c r="P1392" s="35" t="s">
        <v>2496</v>
      </c>
      <c r="AS1392" s="570"/>
      <c r="AT1392" s="391"/>
      <c r="AU1392" s="222"/>
      <c r="AV1392" s="564"/>
      <c r="AW1392" s="60"/>
      <c r="AX1392" s="60"/>
      <c r="AY1392" s="60"/>
      <c r="AZ1392" s="283"/>
      <c r="BA1392" s="283"/>
      <c r="BB1392" s="283"/>
      <c r="BC1392" s="34"/>
      <c r="BD1392" s="27"/>
      <c r="BF1392" s="35"/>
      <c r="BG1392" s="35"/>
      <c r="BH1392" s="35"/>
    </row>
    <row r="1393" spans="1:60" ht="15" x14ac:dyDescent="0.25">
      <c r="A1393" s="570">
        <f t="shared" si="15"/>
        <v>1387</v>
      </c>
      <c r="B1393" s="571" t="s">
        <v>3687</v>
      </c>
      <c r="C1393" s="574" t="s">
        <v>12458</v>
      </c>
      <c r="D1393" s="843">
        <v>178500</v>
      </c>
      <c r="E1393" s="844"/>
      <c r="F1393" s="844"/>
      <c r="G1393" s="25"/>
      <c r="H1393" s="25"/>
      <c r="I1393" s="25"/>
      <c r="J1393" s="25"/>
      <c r="K1393" s="25"/>
      <c r="L1393" s="25"/>
      <c r="N1393" s="25"/>
      <c r="O1393" s="25"/>
      <c r="P1393" s="35" t="s">
        <v>2496</v>
      </c>
      <c r="AS1393" s="570"/>
      <c r="AT1393" s="391"/>
      <c r="AU1393" s="222"/>
      <c r="AV1393" s="564"/>
      <c r="AW1393" s="60"/>
      <c r="AX1393" s="60"/>
      <c r="AY1393" s="60"/>
      <c r="AZ1393" s="283"/>
      <c r="BA1393" s="283"/>
      <c r="BB1393" s="283"/>
      <c r="BC1393" s="34"/>
      <c r="BD1393" s="27"/>
      <c r="BF1393" s="35"/>
      <c r="BG1393" s="35"/>
      <c r="BH1393" s="35"/>
    </row>
    <row r="1394" spans="1:60" ht="15" x14ac:dyDescent="0.25">
      <c r="A1394" s="570">
        <f t="shared" si="15"/>
        <v>1388</v>
      </c>
      <c r="B1394" s="571" t="s">
        <v>3688</v>
      </c>
      <c r="C1394" s="574" t="s">
        <v>12458</v>
      </c>
      <c r="D1394" s="843">
        <v>8092</v>
      </c>
      <c r="E1394" s="844"/>
      <c r="F1394" s="844"/>
      <c r="G1394" s="25"/>
      <c r="H1394" s="25"/>
      <c r="I1394" s="25"/>
      <c r="J1394" s="25"/>
      <c r="K1394" s="25"/>
      <c r="L1394" s="25"/>
      <c r="N1394" s="25"/>
      <c r="O1394" s="25"/>
      <c r="P1394" s="35" t="s">
        <v>2496</v>
      </c>
      <c r="AS1394" s="570"/>
      <c r="AT1394" s="391"/>
      <c r="AU1394" s="222"/>
      <c r="AV1394" s="564"/>
      <c r="AW1394" s="60"/>
      <c r="AX1394" s="60"/>
      <c r="AY1394" s="60"/>
      <c r="AZ1394" s="283"/>
      <c r="BA1394" s="283"/>
      <c r="BB1394" s="283"/>
      <c r="BC1394" s="34"/>
      <c r="BD1394" s="27"/>
      <c r="BF1394" s="35"/>
      <c r="BG1394" s="35"/>
      <c r="BH1394" s="35"/>
    </row>
    <row r="1395" spans="1:60" ht="15" x14ac:dyDescent="0.25">
      <c r="A1395" s="570">
        <f t="shared" si="15"/>
        <v>1389</v>
      </c>
      <c r="B1395" s="571" t="s">
        <v>3689</v>
      </c>
      <c r="C1395" s="574" t="s">
        <v>12458</v>
      </c>
      <c r="D1395" s="843">
        <v>47973.66</v>
      </c>
      <c r="E1395" s="844"/>
      <c r="F1395" s="844"/>
      <c r="G1395" s="25"/>
      <c r="H1395" s="25"/>
      <c r="I1395" s="25"/>
      <c r="J1395" s="25"/>
      <c r="K1395" s="25"/>
      <c r="L1395" s="25"/>
      <c r="N1395" s="25"/>
      <c r="O1395" s="25"/>
      <c r="P1395" s="35" t="s">
        <v>2496</v>
      </c>
      <c r="AS1395" s="570"/>
      <c r="AT1395" s="391"/>
      <c r="AU1395" s="222"/>
      <c r="AV1395" s="564"/>
      <c r="AW1395" s="60"/>
      <c r="AX1395" s="60"/>
      <c r="AY1395" s="60"/>
      <c r="AZ1395" s="283"/>
      <c r="BA1395" s="283"/>
      <c r="BB1395" s="283"/>
      <c r="BC1395" s="34"/>
      <c r="BD1395" s="27"/>
      <c r="BF1395" s="35"/>
      <c r="BG1395" s="35"/>
      <c r="BH1395" s="35"/>
    </row>
    <row r="1396" spans="1:60" ht="15" x14ac:dyDescent="0.25">
      <c r="A1396" s="570">
        <f t="shared" si="15"/>
        <v>1390</v>
      </c>
      <c r="B1396" s="571" t="s">
        <v>3690</v>
      </c>
      <c r="C1396" s="574" t="s">
        <v>12458</v>
      </c>
      <c r="D1396" s="843">
        <v>89845</v>
      </c>
      <c r="E1396" s="844"/>
      <c r="F1396" s="844"/>
      <c r="G1396" s="25"/>
      <c r="H1396" s="25"/>
      <c r="I1396" s="25"/>
      <c r="J1396" s="25"/>
      <c r="K1396" s="25"/>
      <c r="L1396" s="25"/>
      <c r="N1396" s="25"/>
      <c r="O1396" s="25"/>
      <c r="P1396" s="35" t="s">
        <v>2496</v>
      </c>
      <c r="AS1396" s="570"/>
      <c r="AT1396" s="391"/>
      <c r="AU1396" s="222"/>
      <c r="AV1396" s="564"/>
      <c r="AW1396" s="60"/>
      <c r="AX1396" s="60"/>
      <c r="AY1396" s="60"/>
      <c r="AZ1396" s="283"/>
      <c r="BA1396" s="283"/>
      <c r="BB1396" s="283"/>
      <c r="BC1396" s="34"/>
      <c r="BD1396" s="27"/>
      <c r="BF1396" s="35"/>
      <c r="BG1396" s="35"/>
      <c r="BH1396" s="35"/>
    </row>
    <row r="1397" spans="1:60" ht="15" x14ac:dyDescent="0.25">
      <c r="A1397" s="570">
        <f t="shared" si="15"/>
        <v>1391</v>
      </c>
      <c r="B1397" s="571" t="s">
        <v>3691</v>
      </c>
      <c r="C1397" s="574" t="s">
        <v>12458</v>
      </c>
      <c r="D1397" s="843">
        <v>23253.79</v>
      </c>
      <c r="E1397" s="844"/>
      <c r="F1397" s="844"/>
      <c r="G1397" s="25"/>
      <c r="H1397" s="25"/>
      <c r="I1397" s="25"/>
      <c r="J1397" s="25"/>
      <c r="K1397" s="25"/>
      <c r="L1397" s="25"/>
      <c r="N1397" s="25"/>
      <c r="O1397" s="25"/>
      <c r="P1397" s="35" t="s">
        <v>2496</v>
      </c>
      <c r="AS1397" s="570"/>
      <c r="AT1397" s="391"/>
      <c r="AU1397" s="222"/>
      <c r="AV1397" s="564"/>
      <c r="AW1397" s="60"/>
      <c r="AX1397" s="60"/>
      <c r="AY1397" s="60"/>
      <c r="AZ1397" s="283"/>
      <c r="BA1397" s="283"/>
      <c r="BB1397" s="283"/>
      <c r="BC1397" s="34"/>
      <c r="BD1397" s="27"/>
      <c r="BF1397" s="35"/>
      <c r="BG1397" s="35"/>
      <c r="BH1397" s="35"/>
    </row>
    <row r="1398" spans="1:60" ht="15" x14ac:dyDescent="0.25">
      <c r="A1398" s="570">
        <f t="shared" si="15"/>
        <v>1392</v>
      </c>
      <c r="B1398" s="571" t="s">
        <v>3692</v>
      </c>
      <c r="C1398" s="574" t="s">
        <v>12458</v>
      </c>
      <c r="D1398" s="843">
        <v>1275.68</v>
      </c>
      <c r="E1398" s="844"/>
      <c r="F1398" s="844"/>
      <c r="G1398" s="25"/>
      <c r="H1398" s="25"/>
      <c r="I1398" s="25"/>
      <c r="J1398" s="25"/>
      <c r="K1398" s="25"/>
      <c r="L1398" s="25"/>
      <c r="N1398" s="25"/>
      <c r="O1398" s="25"/>
      <c r="P1398" s="35" t="s">
        <v>2496</v>
      </c>
      <c r="AS1398" s="570"/>
      <c r="AT1398" s="391"/>
      <c r="AU1398" s="222"/>
      <c r="AV1398" s="564"/>
      <c r="AW1398" s="60"/>
      <c r="AX1398" s="60"/>
      <c r="AY1398" s="60"/>
      <c r="AZ1398" s="283"/>
      <c r="BA1398" s="283"/>
      <c r="BB1398" s="283"/>
      <c r="BC1398" s="34"/>
      <c r="BD1398" s="27"/>
      <c r="BF1398" s="35"/>
      <c r="BG1398" s="35"/>
      <c r="BH1398" s="35"/>
    </row>
    <row r="1399" spans="1:60" ht="15" x14ac:dyDescent="0.25">
      <c r="A1399" s="570">
        <f t="shared" si="15"/>
        <v>1393</v>
      </c>
      <c r="B1399" s="571" t="s">
        <v>3693</v>
      </c>
      <c r="C1399" s="574" t="s">
        <v>12458</v>
      </c>
      <c r="D1399" s="843">
        <v>4996.8100000000004</v>
      </c>
      <c r="E1399" s="844"/>
      <c r="F1399" s="844"/>
      <c r="G1399" s="25"/>
      <c r="H1399" s="25"/>
      <c r="I1399" s="25"/>
      <c r="J1399" s="25"/>
      <c r="K1399" s="25"/>
      <c r="L1399" s="25"/>
      <c r="N1399" s="25"/>
      <c r="O1399" s="25"/>
      <c r="P1399" s="35" t="s">
        <v>2496</v>
      </c>
      <c r="AS1399" s="570"/>
      <c r="AT1399" s="391"/>
      <c r="AU1399" s="222"/>
      <c r="AV1399" s="564"/>
      <c r="AW1399" s="60"/>
      <c r="AX1399" s="60"/>
      <c r="AY1399" s="60"/>
      <c r="AZ1399" s="283"/>
      <c r="BA1399" s="283"/>
      <c r="BB1399" s="283"/>
      <c r="BC1399" s="34"/>
      <c r="BD1399" s="27"/>
      <c r="BF1399" s="35"/>
      <c r="BG1399" s="35"/>
      <c r="BH1399" s="35"/>
    </row>
    <row r="1400" spans="1:60" ht="15" x14ac:dyDescent="0.25">
      <c r="A1400" s="570">
        <f t="shared" si="15"/>
        <v>1394</v>
      </c>
      <c r="B1400" s="571" t="s">
        <v>3694</v>
      </c>
      <c r="C1400" s="574" t="s">
        <v>12458</v>
      </c>
      <c r="D1400" s="843">
        <v>3292.73</v>
      </c>
      <c r="E1400" s="844"/>
      <c r="F1400" s="844"/>
      <c r="G1400" s="25"/>
      <c r="H1400" s="25"/>
      <c r="I1400" s="25"/>
      <c r="J1400" s="25"/>
      <c r="K1400" s="25"/>
      <c r="L1400" s="25"/>
      <c r="N1400" s="25"/>
      <c r="O1400" s="25"/>
      <c r="P1400" s="35" t="s">
        <v>2496</v>
      </c>
      <c r="AS1400" s="570"/>
      <c r="AT1400" s="391"/>
      <c r="AU1400" s="222"/>
      <c r="AV1400" s="564"/>
      <c r="AW1400" s="60"/>
      <c r="AX1400" s="60"/>
      <c r="AY1400" s="60"/>
      <c r="AZ1400" s="283"/>
      <c r="BA1400" s="283"/>
      <c r="BB1400" s="283"/>
      <c r="BC1400" s="34"/>
      <c r="BD1400" s="27"/>
      <c r="BF1400" s="35"/>
      <c r="BG1400" s="35"/>
      <c r="BH1400" s="35"/>
    </row>
    <row r="1401" spans="1:60" ht="15" x14ac:dyDescent="0.25">
      <c r="A1401" s="570">
        <f t="shared" si="15"/>
        <v>1395</v>
      </c>
      <c r="B1401" s="571" t="s">
        <v>3695</v>
      </c>
      <c r="C1401" s="574" t="s">
        <v>12478</v>
      </c>
      <c r="D1401" s="843">
        <v>968.66</v>
      </c>
      <c r="E1401" s="844"/>
      <c r="F1401" s="844"/>
      <c r="G1401" s="25"/>
      <c r="H1401" s="25"/>
      <c r="I1401" s="25"/>
      <c r="J1401" s="25"/>
      <c r="K1401" s="25"/>
      <c r="L1401" s="25"/>
      <c r="N1401" s="25"/>
      <c r="O1401" s="25"/>
      <c r="P1401" s="35" t="s">
        <v>2496</v>
      </c>
      <c r="AS1401" s="570"/>
      <c r="AT1401" s="391"/>
      <c r="AU1401" s="222"/>
      <c r="AV1401" s="564"/>
      <c r="AW1401" s="60"/>
      <c r="AX1401" s="60"/>
      <c r="AY1401" s="60"/>
      <c r="AZ1401" s="283"/>
      <c r="BA1401" s="283"/>
      <c r="BB1401" s="283"/>
      <c r="BC1401" s="34"/>
      <c r="BD1401" s="27"/>
      <c r="BF1401" s="35"/>
      <c r="BG1401" s="35"/>
      <c r="BH1401" s="35"/>
    </row>
    <row r="1402" spans="1:60" ht="15" x14ac:dyDescent="0.25">
      <c r="A1402" s="570">
        <f t="shared" si="15"/>
        <v>1396</v>
      </c>
      <c r="B1402" s="571" t="s">
        <v>3696</v>
      </c>
      <c r="C1402" s="574" t="s">
        <v>12458</v>
      </c>
      <c r="D1402" s="843">
        <v>40161.31</v>
      </c>
      <c r="E1402" s="844"/>
      <c r="F1402" s="844"/>
      <c r="G1402" s="25"/>
      <c r="H1402" s="25"/>
      <c r="I1402" s="25"/>
      <c r="J1402" s="25"/>
      <c r="K1402" s="25"/>
      <c r="L1402" s="25"/>
      <c r="N1402" s="25"/>
      <c r="O1402" s="25"/>
      <c r="P1402" s="35" t="s">
        <v>2496</v>
      </c>
      <c r="AS1402" s="570"/>
      <c r="AT1402" s="391"/>
      <c r="AU1402" s="222"/>
      <c r="AV1402" s="564"/>
      <c r="AW1402" s="60"/>
      <c r="AX1402" s="60"/>
      <c r="AY1402" s="60"/>
      <c r="AZ1402" s="283"/>
      <c r="BA1402" s="283"/>
      <c r="BB1402" s="283"/>
      <c r="BC1402" s="34"/>
      <c r="BD1402" s="27"/>
      <c r="BF1402" s="35"/>
      <c r="BG1402" s="35"/>
      <c r="BH1402" s="35"/>
    </row>
    <row r="1403" spans="1:60" ht="15" x14ac:dyDescent="0.25">
      <c r="A1403" s="570">
        <f t="shared" si="15"/>
        <v>1397</v>
      </c>
      <c r="B1403" s="571" t="s">
        <v>3697</v>
      </c>
      <c r="C1403" s="574" t="s">
        <v>12458</v>
      </c>
      <c r="D1403" s="843">
        <v>1495.83</v>
      </c>
      <c r="E1403" s="844"/>
      <c r="F1403" s="844"/>
      <c r="G1403" s="25"/>
      <c r="H1403" s="25"/>
      <c r="I1403" s="25"/>
      <c r="J1403" s="25"/>
      <c r="K1403" s="25"/>
      <c r="L1403" s="25"/>
      <c r="N1403" s="25"/>
      <c r="O1403" s="25"/>
      <c r="P1403" s="35" t="s">
        <v>2496</v>
      </c>
      <c r="AS1403" s="570"/>
      <c r="AT1403" s="391"/>
      <c r="AU1403" s="222"/>
      <c r="AV1403" s="564"/>
      <c r="AW1403" s="60"/>
      <c r="AX1403" s="60"/>
      <c r="AY1403" s="60"/>
      <c r="AZ1403" s="283"/>
      <c r="BA1403" s="283"/>
      <c r="BB1403" s="283"/>
      <c r="BC1403" s="34"/>
      <c r="BD1403" s="27"/>
      <c r="BF1403" s="35"/>
      <c r="BG1403" s="35"/>
      <c r="BH1403" s="35"/>
    </row>
    <row r="1404" spans="1:60" ht="15" x14ac:dyDescent="0.25">
      <c r="A1404" s="570">
        <f t="shared" si="15"/>
        <v>1398</v>
      </c>
      <c r="B1404" s="571" t="s">
        <v>3698</v>
      </c>
      <c r="C1404" s="574" t="s">
        <v>12458</v>
      </c>
      <c r="D1404" s="843">
        <v>47600</v>
      </c>
      <c r="E1404" s="844"/>
      <c r="F1404" s="844"/>
      <c r="G1404" s="25"/>
      <c r="H1404" s="25"/>
      <c r="I1404" s="25"/>
      <c r="J1404" s="25"/>
      <c r="K1404" s="25"/>
      <c r="L1404" s="25"/>
      <c r="N1404" s="25"/>
      <c r="O1404" s="25"/>
      <c r="P1404" s="35" t="s">
        <v>2496</v>
      </c>
      <c r="AS1404" s="570"/>
      <c r="AT1404" s="391"/>
      <c r="AU1404" s="222"/>
      <c r="AV1404" s="564"/>
      <c r="AW1404" s="60"/>
      <c r="AX1404" s="60"/>
      <c r="AY1404" s="60"/>
      <c r="AZ1404" s="283"/>
      <c r="BA1404" s="283"/>
      <c r="BB1404" s="283"/>
      <c r="BC1404" s="34"/>
      <c r="BD1404" s="27"/>
      <c r="BF1404" s="35"/>
      <c r="BG1404" s="35"/>
      <c r="BH1404" s="35"/>
    </row>
    <row r="1405" spans="1:60" ht="15" x14ac:dyDescent="0.25">
      <c r="A1405" s="570">
        <f t="shared" si="15"/>
        <v>1399</v>
      </c>
      <c r="B1405" s="571" t="s">
        <v>3699</v>
      </c>
      <c r="C1405" s="574" t="s">
        <v>12458</v>
      </c>
      <c r="D1405" s="843">
        <v>14678.65</v>
      </c>
      <c r="E1405" s="844"/>
      <c r="F1405" s="844"/>
      <c r="G1405" s="25"/>
      <c r="H1405" s="25"/>
      <c r="I1405" s="25"/>
      <c r="J1405" s="25"/>
      <c r="K1405" s="25"/>
      <c r="L1405" s="25"/>
      <c r="N1405" s="25"/>
      <c r="O1405" s="25"/>
      <c r="P1405" s="35" t="s">
        <v>2496</v>
      </c>
      <c r="AS1405" s="570"/>
      <c r="AT1405" s="391"/>
      <c r="AU1405" s="222"/>
      <c r="AV1405" s="564"/>
      <c r="AW1405" s="60"/>
      <c r="AX1405" s="60"/>
      <c r="AY1405" s="60"/>
      <c r="AZ1405" s="283"/>
      <c r="BA1405" s="283"/>
      <c r="BB1405" s="283"/>
      <c r="BC1405" s="34"/>
      <c r="BD1405" s="27"/>
      <c r="BF1405" s="35"/>
      <c r="BG1405" s="35"/>
      <c r="BH1405" s="35"/>
    </row>
    <row r="1406" spans="1:60" ht="15" x14ac:dyDescent="0.25">
      <c r="A1406" s="570">
        <f t="shared" si="15"/>
        <v>1400</v>
      </c>
      <c r="B1406" s="571" t="s">
        <v>3700</v>
      </c>
      <c r="C1406" s="574" t="s">
        <v>12458</v>
      </c>
      <c r="D1406" s="843">
        <v>7443.45</v>
      </c>
      <c r="E1406" s="844"/>
      <c r="F1406" s="844"/>
      <c r="G1406" s="25"/>
      <c r="H1406" s="25"/>
      <c r="I1406" s="25"/>
      <c r="J1406" s="25"/>
      <c r="K1406" s="25"/>
      <c r="L1406" s="25"/>
      <c r="N1406" s="25"/>
      <c r="O1406" s="25"/>
      <c r="P1406" s="35" t="s">
        <v>2496</v>
      </c>
      <c r="AS1406" s="570"/>
      <c r="AT1406" s="391"/>
      <c r="AU1406" s="222"/>
      <c r="AV1406" s="564"/>
      <c r="AW1406" s="60"/>
      <c r="AX1406" s="60"/>
      <c r="AY1406" s="60"/>
      <c r="AZ1406" s="283"/>
      <c r="BA1406" s="283"/>
      <c r="BB1406" s="283"/>
      <c r="BC1406" s="34"/>
      <c r="BD1406" s="27"/>
      <c r="BF1406" s="35"/>
      <c r="BG1406" s="35"/>
      <c r="BH1406" s="35"/>
    </row>
    <row r="1407" spans="1:60" ht="15" x14ac:dyDescent="0.25">
      <c r="A1407" s="570">
        <f t="shared" si="15"/>
        <v>1401</v>
      </c>
      <c r="B1407" s="571" t="s">
        <v>3701</v>
      </c>
      <c r="C1407" s="574" t="s">
        <v>12458</v>
      </c>
      <c r="D1407" s="843">
        <v>11760.77</v>
      </c>
      <c r="E1407" s="844"/>
      <c r="F1407" s="844"/>
      <c r="G1407" s="25"/>
      <c r="H1407" s="25"/>
      <c r="I1407" s="25"/>
      <c r="J1407" s="25"/>
      <c r="K1407" s="25"/>
      <c r="L1407" s="25"/>
      <c r="N1407" s="25"/>
      <c r="O1407" s="25"/>
      <c r="P1407" s="35" t="s">
        <v>2496</v>
      </c>
      <c r="AS1407" s="570"/>
      <c r="AT1407" s="391"/>
      <c r="AU1407" s="222"/>
      <c r="AV1407" s="564"/>
      <c r="AW1407" s="60"/>
      <c r="AX1407" s="60"/>
      <c r="AY1407" s="60"/>
      <c r="AZ1407" s="283"/>
      <c r="BA1407" s="283"/>
      <c r="BB1407" s="283"/>
      <c r="BC1407" s="34"/>
      <c r="BD1407" s="27"/>
      <c r="BF1407" s="35"/>
      <c r="BG1407" s="35"/>
      <c r="BH1407" s="35"/>
    </row>
    <row r="1408" spans="1:60" ht="15" x14ac:dyDescent="0.25">
      <c r="A1408" s="570">
        <f t="shared" si="15"/>
        <v>1402</v>
      </c>
      <c r="B1408" s="571" t="s">
        <v>3702</v>
      </c>
      <c r="C1408" s="574" t="s">
        <v>12458</v>
      </c>
      <c r="D1408" s="843">
        <v>24447.360000000001</v>
      </c>
      <c r="E1408" s="844"/>
      <c r="F1408" s="844"/>
      <c r="G1408" s="25"/>
      <c r="H1408" s="25"/>
      <c r="I1408" s="25"/>
      <c r="J1408" s="25"/>
      <c r="K1408" s="25"/>
      <c r="L1408" s="25"/>
      <c r="N1408" s="25"/>
      <c r="O1408" s="25"/>
      <c r="P1408" s="35" t="s">
        <v>2496</v>
      </c>
      <c r="AS1408" s="570"/>
      <c r="AT1408" s="391"/>
      <c r="AU1408" s="222"/>
      <c r="AV1408" s="564"/>
      <c r="AW1408" s="60"/>
      <c r="AX1408" s="60"/>
      <c r="AY1408" s="60"/>
      <c r="AZ1408" s="283"/>
      <c r="BA1408" s="283"/>
      <c r="BB1408" s="283"/>
      <c r="BC1408" s="34"/>
      <c r="BD1408" s="27"/>
      <c r="BF1408" s="35"/>
      <c r="BG1408" s="35"/>
      <c r="BH1408" s="35"/>
    </row>
    <row r="1409" spans="1:60" ht="15" x14ac:dyDescent="0.25">
      <c r="A1409" s="570">
        <f t="shared" si="15"/>
        <v>1403</v>
      </c>
      <c r="B1409" s="571" t="s">
        <v>3703</v>
      </c>
      <c r="C1409" s="574" t="s">
        <v>12458</v>
      </c>
      <c r="D1409" s="843">
        <v>8964.27</v>
      </c>
      <c r="E1409" s="844"/>
      <c r="F1409" s="844"/>
      <c r="G1409" s="25"/>
      <c r="H1409" s="25"/>
      <c r="I1409" s="25"/>
      <c r="J1409" s="25"/>
      <c r="K1409" s="25"/>
      <c r="L1409" s="25"/>
      <c r="N1409" s="25"/>
      <c r="O1409" s="25"/>
      <c r="P1409" s="35" t="s">
        <v>2496</v>
      </c>
      <c r="AS1409" s="570"/>
      <c r="AT1409" s="391"/>
      <c r="AU1409" s="222"/>
      <c r="AV1409" s="564"/>
      <c r="AW1409" s="60"/>
      <c r="AX1409" s="60"/>
      <c r="AY1409" s="60"/>
      <c r="AZ1409" s="283"/>
      <c r="BA1409" s="283"/>
      <c r="BB1409" s="283"/>
      <c r="BC1409" s="34"/>
      <c r="BD1409" s="27"/>
      <c r="BF1409" s="35"/>
      <c r="BG1409" s="35"/>
      <c r="BH1409" s="35"/>
    </row>
    <row r="1410" spans="1:60" ht="15" x14ac:dyDescent="0.25">
      <c r="A1410" s="570">
        <f t="shared" si="15"/>
        <v>1404</v>
      </c>
      <c r="B1410" s="571" t="s">
        <v>3704</v>
      </c>
      <c r="C1410" s="574" t="s">
        <v>12458</v>
      </c>
      <c r="D1410" s="843">
        <v>5474</v>
      </c>
      <c r="E1410" s="844"/>
      <c r="F1410" s="844"/>
      <c r="G1410" s="25"/>
      <c r="H1410" s="25"/>
      <c r="I1410" s="25"/>
      <c r="J1410" s="25"/>
      <c r="K1410" s="25"/>
      <c r="L1410" s="25"/>
      <c r="N1410" s="25"/>
      <c r="O1410" s="25"/>
      <c r="P1410" s="35" t="s">
        <v>2496</v>
      </c>
      <c r="AS1410" s="570"/>
      <c r="AT1410" s="391"/>
      <c r="AU1410" s="222"/>
      <c r="AV1410" s="564"/>
      <c r="AW1410" s="60"/>
      <c r="AX1410" s="60"/>
      <c r="AY1410" s="60"/>
      <c r="AZ1410" s="283"/>
      <c r="BA1410" s="283"/>
      <c r="BB1410" s="283"/>
      <c r="BC1410" s="34"/>
      <c r="BD1410" s="27"/>
      <c r="BF1410" s="35"/>
      <c r="BG1410" s="35"/>
      <c r="BH1410" s="35"/>
    </row>
    <row r="1411" spans="1:60" ht="15" x14ac:dyDescent="0.25">
      <c r="A1411" s="570">
        <f t="shared" si="15"/>
        <v>1405</v>
      </c>
      <c r="B1411" s="571" t="s">
        <v>3705</v>
      </c>
      <c r="C1411" s="574" t="s">
        <v>12458</v>
      </c>
      <c r="D1411" s="843">
        <v>20910.68</v>
      </c>
      <c r="E1411" s="844"/>
      <c r="F1411" s="844"/>
      <c r="G1411" s="25"/>
      <c r="H1411" s="25"/>
      <c r="I1411" s="25"/>
      <c r="J1411" s="25"/>
      <c r="K1411" s="25"/>
      <c r="L1411" s="25"/>
      <c r="N1411" s="25"/>
      <c r="O1411" s="25"/>
      <c r="P1411" s="35" t="s">
        <v>2496</v>
      </c>
      <c r="AS1411" s="570"/>
      <c r="AT1411" s="391"/>
      <c r="AU1411" s="222"/>
      <c r="AV1411" s="564"/>
      <c r="AW1411" s="60"/>
      <c r="AX1411" s="60"/>
      <c r="AY1411" s="60"/>
      <c r="AZ1411" s="283"/>
      <c r="BA1411" s="283"/>
      <c r="BB1411" s="283"/>
      <c r="BC1411" s="34"/>
      <c r="BD1411" s="27"/>
      <c r="BF1411" s="35"/>
      <c r="BG1411" s="35"/>
      <c r="BH1411" s="35"/>
    </row>
    <row r="1412" spans="1:60" ht="15" x14ac:dyDescent="0.25">
      <c r="A1412" s="570">
        <f t="shared" si="15"/>
        <v>1406</v>
      </c>
      <c r="B1412" s="571" t="s">
        <v>3706</v>
      </c>
      <c r="C1412" s="574" t="s">
        <v>12458</v>
      </c>
      <c r="D1412" s="843">
        <v>14669.13</v>
      </c>
      <c r="E1412" s="844"/>
      <c r="F1412" s="844"/>
      <c r="G1412" s="25"/>
      <c r="H1412" s="25"/>
      <c r="I1412" s="25"/>
      <c r="J1412" s="25"/>
      <c r="K1412" s="25"/>
      <c r="L1412" s="25"/>
      <c r="N1412" s="25"/>
      <c r="O1412" s="25"/>
      <c r="P1412" s="35" t="s">
        <v>2496</v>
      </c>
      <c r="AS1412" s="570"/>
      <c r="AT1412" s="391"/>
      <c r="AU1412" s="222"/>
      <c r="AV1412" s="564"/>
      <c r="AW1412" s="60"/>
      <c r="AX1412" s="60"/>
      <c r="AY1412" s="60"/>
      <c r="AZ1412" s="283"/>
      <c r="BA1412" s="283"/>
      <c r="BB1412" s="283"/>
      <c r="BC1412" s="34"/>
      <c r="BD1412" s="27"/>
      <c r="BF1412" s="35"/>
      <c r="BG1412" s="35"/>
      <c r="BH1412" s="35"/>
    </row>
    <row r="1413" spans="1:60" ht="15" x14ac:dyDescent="0.25">
      <c r="A1413" s="570">
        <f t="shared" si="15"/>
        <v>1407</v>
      </c>
      <c r="B1413" s="571" t="s">
        <v>3707</v>
      </c>
      <c r="C1413" s="574" t="s">
        <v>12458</v>
      </c>
      <c r="D1413" s="843">
        <v>11281.2</v>
      </c>
      <c r="E1413" s="844"/>
      <c r="F1413" s="844"/>
      <c r="G1413" s="25"/>
      <c r="H1413" s="25"/>
      <c r="I1413" s="25"/>
      <c r="J1413" s="25"/>
      <c r="K1413" s="25"/>
      <c r="L1413" s="25"/>
      <c r="N1413" s="25"/>
      <c r="O1413" s="25"/>
      <c r="P1413" s="35" t="s">
        <v>2496</v>
      </c>
      <c r="AS1413" s="570"/>
      <c r="AT1413" s="391"/>
      <c r="AU1413" s="222"/>
      <c r="AV1413" s="564"/>
      <c r="AW1413" s="60"/>
      <c r="AX1413" s="60"/>
      <c r="AY1413" s="60"/>
      <c r="AZ1413" s="283"/>
      <c r="BA1413" s="283"/>
      <c r="BB1413" s="283"/>
      <c r="BC1413" s="34"/>
      <c r="BD1413" s="27"/>
      <c r="BF1413" s="35"/>
      <c r="BG1413" s="35"/>
      <c r="BH1413" s="35"/>
    </row>
    <row r="1414" spans="1:60" ht="15" x14ac:dyDescent="0.25">
      <c r="A1414" s="570">
        <f t="shared" si="15"/>
        <v>1408</v>
      </c>
      <c r="B1414" s="571" t="s">
        <v>3708</v>
      </c>
      <c r="C1414" s="574" t="s">
        <v>12458</v>
      </c>
      <c r="D1414" s="843">
        <v>20160.98</v>
      </c>
      <c r="E1414" s="844"/>
      <c r="F1414" s="844"/>
      <c r="G1414" s="25"/>
      <c r="H1414" s="25"/>
      <c r="I1414" s="25"/>
      <c r="J1414" s="25"/>
      <c r="K1414" s="25"/>
      <c r="L1414" s="25"/>
      <c r="N1414" s="25"/>
      <c r="O1414" s="25"/>
      <c r="P1414" s="35" t="s">
        <v>2496</v>
      </c>
      <c r="AS1414" s="570"/>
      <c r="AT1414" s="391"/>
      <c r="AU1414" s="222"/>
      <c r="AV1414" s="564"/>
      <c r="AW1414" s="60"/>
      <c r="AX1414" s="60"/>
      <c r="AY1414" s="60"/>
      <c r="AZ1414" s="283"/>
      <c r="BA1414" s="283"/>
      <c r="BB1414" s="283"/>
      <c r="BC1414" s="34"/>
      <c r="BD1414" s="27"/>
      <c r="BF1414" s="35"/>
      <c r="BG1414" s="35"/>
      <c r="BH1414" s="35"/>
    </row>
    <row r="1415" spans="1:60" ht="15" x14ac:dyDescent="0.25">
      <c r="A1415" s="570">
        <f t="shared" si="15"/>
        <v>1409</v>
      </c>
      <c r="B1415" s="571" t="s">
        <v>3709</v>
      </c>
      <c r="C1415" s="574" t="s">
        <v>12458</v>
      </c>
      <c r="D1415" s="843">
        <v>11139.59</v>
      </c>
      <c r="E1415" s="844"/>
      <c r="F1415" s="844"/>
      <c r="G1415" s="25"/>
      <c r="H1415" s="25"/>
      <c r="I1415" s="25"/>
      <c r="J1415" s="25"/>
      <c r="K1415" s="25"/>
      <c r="L1415" s="25"/>
      <c r="N1415" s="25"/>
      <c r="O1415" s="25"/>
      <c r="P1415" s="35" t="s">
        <v>2496</v>
      </c>
      <c r="AS1415" s="570"/>
      <c r="AT1415" s="391"/>
      <c r="AU1415" s="222"/>
      <c r="AV1415" s="564"/>
      <c r="AW1415" s="60"/>
      <c r="AX1415" s="60"/>
      <c r="AY1415" s="60"/>
      <c r="AZ1415" s="283"/>
      <c r="BA1415" s="283"/>
      <c r="BB1415" s="283"/>
      <c r="BC1415" s="34"/>
      <c r="BD1415" s="27"/>
      <c r="BF1415" s="35"/>
      <c r="BG1415" s="35"/>
      <c r="BH1415" s="35"/>
    </row>
    <row r="1416" spans="1:60" ht="15" x14ac:dyDescent="0.25">
      <c r="A1416" s="570">
        <f t="shared" si="15"/>
        <v>1410</v>
      </c>
      <c r="B1416" s="571" t="s">
        <v>3710</v>
      </c>
      <c r="C1416" s="574" t="s">
        <v>12458</v>
      </c>
      <c r="D1416" s="843">
        <v>15946</v>
      </c>
      <c r="E1416" s="844"/>
      <c r="F1416" s="844"/>
      <c r="G1416" s="25"/>
      <c r="H1416" s="25"/>
      <c r="I1416" s="25"/>
      <c r="J1416" s="25"/>
      <c r="K1416" s="25"/>
      <c r="L1416" s="25"/>
      <c r="N1416" s="25"/>
      <c r="O1416" s="25"/>
      <c r="P1416" s="35" t="s">
        <v>2496</v>
      </c>
      <c r="AS1416" s="570"/>
      <c r="AT1416" s="391"/>
      <c r="AU1416" s="222"/>
      <c r="AV1416" s="564"/>
      <c r="AW1416" s="60"/>
      <c r="AX1416" s="60"/>
      <c r="AY1416" s="60"/>
      <c r="AZ1416" s="283"/>
      <c r="BA1416" s="283"/>
      <c r="BB1416" s="283"/>
      <c r="BC1416" s="34"/>
      <c r="BD1416" s="27"/>
      <c r="BF1416" s="35"/>
      <c r="BG1416" s="35"/>
      <c r="BH1416" s="35"/>
    </row>
    <row r="1417" spans="1:60" ht="15" x14ac:dyDescent="0.25">
      <c r="A1417" s="570">
        <f t="shared" si="15"/>
        <v>1411</v>
      </c>
      <c r="B1417" s="571" t="s">
        <v>3711</v>
      </c>
      <c r="C1417" s="574" t="s">
        <v>12458</v>
      </c>
      <c r="D1417" s="843">
        <v>8892.8700000000008</v>
      </c>
      <c r="E1417" s="844"/>
      <c r="F1417" s="844"/>
      <c r="G1417" s="25"/>
      <c r="H1417" s="25"/>
      <c r="I1417" s="25"/>
      <c r="J1417" s="25"/>
      <c r="K1417" s="25"/>
      <c r="L1417" s="25"/>
      <c r="N1417" s="25"/>
      <c r="O1417" s="25"/>
      <c r="P1417" s="35" t="s">
        <v>2496</v>
      </c>
      <c r="AS1417" s="570"/>
      <c r="AT1417" s="391"/>
      <c r="AU1417" s="222"/>
      <c r="AV1417" s="564"/>
      <c r="AW1417" s="60"/>
      <c r="AX1417" s="60"/>
      <c r="AY1417" s="60"/>
      <c r="AZ1417" s="283"/>
      <c r="BA1417" s="283"/>
      <c r="BB1417" s="283"/>
      <c r="BC1417" s="34"/>
      <c r="BD1417" s="27"/>
      <c r="BF1417" s="35"/>
      <c r="BG1417" s="35"/>
      <c r="BH1417" s="35"/>
    </row>
    <row r="1418" spans="1:60" ht="15" x14ac:dyDescent="0.25">
      <c r="A1418" s="570">
        <f t="shared" si="15"/>
        <v>1412</v>
      </c>
      <c r="B1418" s="571" t="s">
        <v>3712</v>
      </c>
      <c r="C1418" s="574" t="s">
        <v>12458</v>
      </c>
      <c r="D1418" s="843">
        <v>4527.95</v>
      </c>
      <c r="E1418" s="844"/>
      <c r="F1418" s="844"/>
      <c r="G1418" s="25"/>
      <c r="H1418" s="25"/>
      <c r="I1418" s="25"/>
      <c r="J1418" s="25"/>
      <c r="K1418" s="25"/>
      <c r="L1418" s="25"/>
      <c r="N1418" s="25"/>
      <c r="O1418" s="25"/>
      <c r="P1418" s="35" t="s">
        <v>2496</v>
      </c>
      <c r="AS1418" s="570"/>
      <c r="AT1418" s="391"/>
      <c r="AU1418" s="222"/>
      <c r="AV1418" s="564"/>
      <c r="AW1418" s="60"/>
      <c r="AX1418" s="60"/>
      <c r="AY1418" s="60"/>
      <c r="AZ1418" s="283"/>
      <c r="BA1418" s="283"/>
      <c r="BB1418" s="283"/>
      <c r="BC1418" s="34"/>
      <c r="BD1418" s="27"/>
      <c r="BF1418" s="35"/>
      <c r="BG1418" s="35"/>
      <c r="BH1418" s="35"/>
    </row>
    <row r="1419" spans="1:60" ht="15" x14ac:dyDescent="0.25">
      <c r="A1419" s="570">
        <f t="shared" si="15"/>
        <v>1413</v>
      </c>
      <c r="B1419" s="571" t="s">
        <v>3713</v>
      </c>
      <c r="C1419" s="574" t="s">
        <v>12458</v>
      </c>
      <c r="D1419" s="843">
        <v>11896.43</v>
      </c>
      <c r="E1419" s="844"/>
      <c r="F1419" s="844"/>
      <c r="G1419" s="25"/>
      <c r="H1419" s="25"/>
      <c r="I1419" s="25"/>
      <c r="J1419" s="25"/>
      <c r="K1419" s="25"/>
      <c r="L1419" s="25"/>
      <c r="N1419" s="25"/>
      <c r="O1419" s="25"/>
      <c r="P1419" s="35" t="s">
        <v>2496</v>
      </c>
      <c r="AS1419" s="570"/>
      <c r="AT1419" s="391"/>
      <c r="AU1419" s="222"/>
      <c r="AV1419" s="564"/>
      <c r="AW1419" s="60"/>
      <c r="AX1419" s="60"/>
      <c r="AY1419" s="60"/>
      <c r="AZ1419" s="283"/>
      <c r="BA1419" s="283"/>
      <c r="BB1419" s="283"/>
      <c r="BC1419" s="34"/>
      <c r="BD1419" s="27"/>
      <c r="BF1419" s="35"/>
      <c r="BG1419" s="35"/>
      <c r="BH1419" s="35"/>
    </row>
    <row r="1420" spans="1:60" ht="15" x14ac:dyDescent="0.25">
      <c r="A1420" s="570">
        <f t="shared" si="15"/>
        <v>1414</v>
      </c>
      <c r="B1420" s="571" t="s">
        <v>3714</v>
      </c>
      <c r="C1420" s="574" t="s">
        <v>12458</v>
      </c>
      <c r="D1420" s="843">
        <v>11332.37</v>
      </c>
      <c r="E1420" s="844"/>
      <c r="F1420" s="844"/>
      <c r="G1420" s="25"/>
      <c r="H1420" s="25"/>
      <c r="I1420" s="25"/>
      <c r="J1420" s="25"/>
      <c r="K1420" s="25"/>
      <c r="L1420" s="25"/>
      <c r="N1420" s="25"/>
      <c r="O1420" s="25"/>
      <c r="P1420" s="35" t="s">
        <v>2496</v>
      </c>
      <c r="AS1420" s="570"/>
      <c r="AT1420" s="391"/>
      <c r="AU1420" s="222"/>
      <c r="AV1420" s="564"/>
      <c r="AW1420" s="60"/>
      <c r="AX1420" s="60"/>
      <c r="AY1420" s="60"/>
      <c r="AZ1420" s="283"/>
      <c r="BA1420" s="283"/>
      <c r="BB1420" s="283"/>
      <c r="BC1420" s="34"/>
      <c r="BD1420" s="27"/>
      <c r="BF1420" s="35"/>
      <c r="BG1420" s="35"/>
      <c r="BH1420" s="35"/>
    </row>
    <row r="1421" spans="1:60" ht="15" x14ac:dyDescent="0.25">
      <c r="A1421" s="570">
        <f t="shared" si="15"/>
        <v>1415</v>
      </c>
      <c r="B1421" s="571" t="s">
        <v>3715</v>
      </c>
      <c r="C1421" s="574" t="s">
        <v>12458</v>
      </c>
      <c r="D1421" s="843">
        <v>26741.68</v>
      </c>
      <c r="E1421" s="844"/>
      <c r="F1421" s="844"/>
      <c r="G1421" s="25"/>
      <c r="H1421" s="25"/>
      <c r="I1421" s="25"/>
      <c r="J1421" s="25"/>
      <c r="K1421" s="25"/>
      <c r="L1421" s="25"/>
      <c r="N1421" s="25"/>
      <c r="O1421" s="25"/>
      <c r="P1421" s="35" t="s">
        <v>2496</v>
      </c>
      <c r="AS1421" s="570"/>
      <c r="AT1421" s="391"/>
      <c r="AU1421" s="222"/>
      <c r="AV1421" s="564"/>
      <c r="AW1421" s="60"/>
      <c r="AX1421" s="60"/>
      <c r="AY1421" s="60"/>
      <c r="AZ1421" s="283"/>
      <c r="BA1421" s="283"/>
      <c r="BB1421" s="283"/>
      <c r="BC1421" s="34"/>
      <c r="BD1421" s="27"/>
      <c r="BF1421" s="35"/>
      <c r="BG1421" s="35"/>
      <c r="BH1421" s="35"/>
    </row>
    <row r="1422" spans="1:60" ht="15" x14ac:dyDescent="0.25">
      <c r="A1422" s="570">
        <f t="shared" si="15"/>
        <v>1416</v>
      </c>
      <c r="B1422" s="571" t="s">
        <v>3716</v>
      </c>
      <c r="C1422" s="574" t="s">
        <v>12458</v>
      </c>
      <c r="D1422" s="843">
        <v>8903.58</v>
      </c>
      <c r="E1422" s="844"/>
      <c r="F1422" s="844"/>
      <c r="G1422" s="25"/>
      <c r="H1422" s="25"/>
      <c r="I1422" s="25"/>
      <c r="J1422" s="25"/>
      <c r="K1422" s="25"/>
      <c r="L1422" s="25"/>
      <c r="N1422" s="25"/>
      <c r="O1422" s="25"/>
      <c r="P1422" s="35" t="s">
        <v>2496</v>
      </c>
      <c r="AS1422" s="570"/>
      <c r="AT1422" s="391"/>
      <c r="AU1422" s="222"/>
      <c r="AV1422" s="564"/>
      <c r="AW1422" s="60"/>
      <c r="AX1422" s="60"/>
      <c r="AY1422" s="60"/>
      <c r="AZ1422" s="283"/>
      <c r="BA1422" s="283"/>
      <c r="BB1422" s="283"/>
      <c r="BC1422" s="34"/>
      <c r="BD1422" s="27"/>
      <c r="BF1422" s="35"/>
      <c r="BG1422" s="35"/>
      <c r="BH1422" s="35"/>
    </row>
    <row r="1423" spans="1:60" ht="15" x14ac:dyDescent="0.25">
      <c r="A1423" s="570">
        <f t="shared" si="15"/>
        <v>1417</v>
      </c>
      <c r="B1423" s="571" t="s">
        <v>3717</v>
      </c>
      <c r="C1423" s="574" t="s">
        <v>12458</v>
      </c>
      <c r="D1423" s="843">
        <v>5450.2</v>
      </c>
      <c r="E1423" s="844"/>
      <c r="F1423" s="844"/>
      <c r="G1423" s="25"/>
      <c r="H1423" s="25"/>
      <c r="I1423" s="25"/>
      <c r="J1423" s="25"/>
      <c r="K1423" s="25"/>
      <c r="L1423" s="25"/>
      <c r="N1423" s="25"/>
      <c r="O1423" s="25"/>
      <c r="P1423" s="35" t="s">
        <v>2496</v>
      </c>
      <c r="AS1423" s="570"/>
      <c r="AT1423" s="391"/>
      <c r="AU1423" s="222"/>
      <c r="AV1423" s="564"/>
      <c r="AW1423" s="60"/>
      <c r="AX1423" s="60"/>
      <c r="AY1423" s="60"/>
      <c r="AZ1423" s="283"/>
      <c r="BA1423" s="283"/>
      <c r="BB1423" s="283"/>
      <c r="BC1423" s="34"/>
      <c r="BD1423" s="27"/>
      <c r="BF1423" s="35"/>
      <c r="BG1423" s="35"/>
      <c r="BH1423" s="35"/>
    </row>
    <row r="1424" spans="1:60" ht="15" x14ac:dyDescent="0.25">
      <c r="A1424" s="570">
        <f t="shared" si="15"/>
        <v>1418</v>
      </c>
      <c r="B1424" s="571" t="s">
        <v>3718</v>
      </c>
      <c r="C1424" s="574" t="s">
        <v>12458</v>
      </c>
      <c r="D1424" s="843">
        <v>17888.080000000002</v>
      </c>
      <c r="E1424" s="844"/>
      <c r="F1424" s="844"/>
      <c r="G1424" s="25"/>
      <c r="H1424" s="25"/>
      <c r="I1424" s="25"/>
      <c r="J1424" s="25"/>
      <c r="K1424" s="25"/>
      <c r="L1424" s="25"/>
      <c r="N1424" s="25"/>
      <c r="O1424" s="25"/>
      <c r="P1424" s="35" t="s">
        <v>2496</v>
      </c>
      <c r="AS1424" s="570"/>
      <c r="AT1424" s="391"/>
      <c r="AU1424" s="222"/>
      <c r="AV1424" s="564"/>
      <c r="AW1424" s="60"/>
      <c r="AX1424" s="60"/>
      <c r="AY1424" s="60"/>
      <c r="AZ1424" s="283"/>
      <c r="BA1424" s="283"/>
      <c r="BB1424" s="283"/>
      <c r="BC1424" s="34"/>
      <c r="BD1424" s="27"/>
      <c r="BF1424" s="35"/>
      <c r="BG1424" s="35"/>
      <c r="BH1424" s="35"/>
    </row>
    <row r="1425" spans="1:60" ht="15" x14ac:dyDescent="0.25">
      <c r="A1425" s="570">
        <f t="shared" si="15"/>
        <v>1419</v>
      </c>
      <c r="B1425" s="571" t="s">
        <v>3719</v>
      </c>
      <c r="C1425" s="574" t="s">
        <v>12458</v>
      </c>
      <c r="D1425" s="843">
        <v>51293.760000000002</v>
      </c>
      <c r="E1425" s="844"/>
      <c r="F1425" s="844"/>
      <c r="G1425" s="25"/>
      <c r="H1425" s="25"/>
      <c r="I1425" s="25"/>
      <c r="J1425" s="25"/>
      <c r="K1425" s="25"/>
      <c r="L1425" s="25"/>
      <c r="N1425" s="25"/>
      <c r="O1425" s="25"/>
      <c r="P1425" s="35" t="s">
        <v>2496</v>
      </c>
      <c r="AS1425" s="570"/>
      <c r="AT1425" s="391"/>
      <c r="AU1425" s="222"/>
      <c r="AV1425" s="564"/>
      <c r="AW1425" s="60"/>
      <c r="AX1425" s="60"/>
      <c r="AY1425" s="60"/>
      <c r="AZ1425" s="283"/>
      <c r="BA1425" s="283"/>
      <c r="BB1425" s="283"/>
      <c r="BC1425" s="34"/>
      <c r="BD1425" s="27"/>
      <c r="BF1425" s="35"/>
      <c r="BG1425" s="35"/>
      <c r="BH1425" s="35"/>
    </row>
    <row r="1426" spans="1:60" ht="15" x14ac:dyDescent="0.25">
      <c r="A1426" s="570">
        <f t="shared" si="15"/>
        <v>1420</v>
      </c>
      <c r="B1426" s="571" t="s">
        <v>3720</v>
      </c>
      <c r="C1426" s="574" t="s">
        <v>12458</v>
      </c>
      <c r="D1426" s="843">
        <v>30821</v>
      </c>
      <c r="E1426" s="844"/>
      <c r="F1426" s="844"/>
      <c r="G1426" s="25"/>
      <c r="H1426" s="25"/>
      <c r="I1426" s="25"/>
      <c r="J1426" s="25"/>
      <c r="K1426" s="25"/>
      <c r="L1426" s="25"/>
      <c r="N1426" s="25"/>
      <c r="O1426" s="25"/>
      <c r="P1426" s="35" t="s">
        <v>2496</v>
      </c>
      <c r="AS1426" s="570"/>
      <c r="AT1426" s="391"/>
      <c r="AU1426" s="222"/>
      <c r="AV1426" s="564"/>
      <c r="AW1426" s="60"/>
      <c r="AX1426" s="60"/>
      <c r="AY1426" s="60"/>
      <c r="AZ1426" s="283"/>
      <c r="BA1426" s="283"/>
      <c r="BB1426" s="283"/>
      <c r="BC1426" s="34"/>
      <c r="BD1426" s="27"/>
      <c r="BF1426" s="35"/>
      <c r="BG1426" s="35"/>
      <c r="BH1426" s="35"/>
    </row>
    <row r="1427" spans="1:60" ht="15" x14ac:dyDescent="0.25">
      <c r="A1427" s="570">
        <f t="shared" si="15"/>
        <v>1421</v>
      </c>
      <c r="B1427" s="571" t="s">
        <v>3721</v>
      </c>
      <c r="C1427" s="574" t="s">
        <v>12458</v>
      </c>
      <c r="D1427" s="843">
        <v>30821</v>
      </c>
      <c r="E1427" s="844"/>
      <c r="F1427" s="844"/>
      <c r="G1427" s="25"/>
      <c r="H1427" s="25"/>
      <c r="I1427" s="25"/>
      <c r="J1427" s="25"/>
      <c r="K1427" s="25"/>
      <c r="L1427" s="25"/>
      <c r="N1427" s="25"/>
      <c r="O1427" s="25"/>
      <c r="P1427" s="35" t="s">
        <v>2496</v>
      </c>
      <c r="AS1427" s="570"/>
      <c r="AT1427" s="391"/>
      <c r="AU1427" s="222"/>
      <c r="AV1427" s="564"/>
      <c r="AW1427" s="60"/>
      <c r="AX1427" s="60"/>
      <c r="AY1427" s="60"/>
      <c r="AZ1427" s="283"/>
      <c r="BA1427" s="283"/>
      <c r="BB1427" s="283"/>
      <c r="BC1427" s="34"/>
      <c r="BD1427" s="27"/>
      <c r="BF1427" s="35"/>
      <c r="BG1427" s="35"/>
      <c r="BH1427" s="35"/>
    </row>
    <row r="1428" spans="1:60" ht="15" x14ac:dyDescent="0.25">
      <c r="A1428" s="570">
        <f t="shared" si="15"/>
        <v>1422</v>
      </c>
      <c r="B1428" s="571" t="s">
        <v>2553</v>
      </c>
      <c r="C1428" s="574" t="s">
        <v>12458</v>
      </c>
      <c r="D1428" s="843">
        <v>26180</v>
      </c>
      <c r="E1428" s="844"/>
      <c r="F1428" s="844"/>
      <c r="G1428" s="25"/>
      <c r="H1428" s="25"/>
      <c r="I1428" s="25"/>
      <c r="J1428" s="25"/>
      <c r="K1428" s="25"/>
      <c r="L1428" s="25"/>
      <c r="N1428" s="25"/>
      <c r="O1428" s="25"/>
      <c r="P1428" s="35" t="s">
        <v>2496</v>
      </c>
      <c r="AS1428" s="570"/>
      <c r="AT1428" s="391"/>
      <c r="AU1428" s="222"/>
      <c r="AV1428" s="564"/>
      <c r="AW1428" s="60"/>
      <c r="AX1428" s="60"/>
      <c r="AY1428" s="60"/>
      <c r="AZ1428" s="283"/>
      <c r="BA1428" s="283"/>
      <c r="BB1428" s="283"/>
      <c r="BC1428" s="34"/>
      <c r="BD1428" s="27"/>
      <c r="BF1428" s="35"/>
      <c r="BG1428" s="35"/>
      <c r="BH1428" s="35"/>
    </row>
    <row r="1429" spans="1:60" ht="15" x14ac:dyDescent="0.25">
      <c r="A1429" s="570">
        <f t="shared" si="15"/>
        <v>1423</v>
      </c>
      <c r="B1429" s="571" t="s">
        <v>3722</v>
      </c>
      <c r="C1429" s="574" t="s">
        <v>12458</v>
      </c>
      <c r="D1429" s="843">
        <v>108206.7</v>
      </c>
      <c r="E1429" s="844"/>
      <c r="F1429" s="844"/>
      <c r="G1429" s="25"/>
      <c r="H1429" s="25"/>
      <c r="I1429" s="25"/>
      <c r="J1429" s="25"/>
      <c r="K1429" s="25"/>
      <c r="L1429" s="25"/>
      <c r="N1429" s="25"/>
      <c r="O1429" s="25"/>
      <c r="P1429" s="35" t="s">
        <v>2496</v>
      </c>
      <c r="AS1429" s="570"/>
      <c r="AT1429" s="391"/>
      <c r="AU1429" s="222"/>
      <c r="AV1429" s="564"/>
      <c r="AW1429" s="60"/>
      <c r="AX1429" s="60"/>
      <c r="AY1429" s="60"/>
      <c r="AZ1429" s="283"/>
      <c r="BA1429" s="283"/>
      <c r="BB1429" s="283"/>
      <c r="BC1429" s="34"/>
      <c r="BD1429" s="27"/>
      <c r="BF1429" s="35"/>
      <c r="BG1429" s="35"/>
      <c r="BH1429" s="35"/>
    </row>
    <row r="1430" spans="1:60" ht="15" x14ac:dyDescent="0.25">
      <c r="A1430" s="570">
        <f t="shared" si="15"/>
        <v>1424</v>
      </c>
      <c r="B1430" s="571" t="s">
        <v>3723</v>
      </c>
      <c r="C1430" s="574" t="s">
        <v>12458</v>
      </c>
      <c r="D1430" s="843">
        <v>86632</v>
      </c>
      <c r="E1430" s="844"/>
      <c r="F1430" s="844"/>
      <c r="G1430" s="25"/>
      <c r="H1430" s="25"/>
      <c r="I1430" s="25"/>
      <c r="J1430" s="25"/>
      <c r="K1430" s="25"/>
      <c r="L1430" s="25"/>
      <c r="N1430" s="25"/>
      <c r="O1430" s="25"/>
      <c r="P1430" s="35" t="s">
        <v>2496</v>
      </c>
      <c r="AS1430" s="570"/>
      <c r="AT1430" s="391"/>
      <c r="AU1430" s="222"/>
      <c r="AV1430" s="564"/>
      <c r="AW1430" s="60"/>
      <c r="AX1430" s="60"/>
      <c r="AY1430" s="60"/>
      <c r="AZ1430" s="283"/>
      <c r="BA1430" s="283"/>
      <c r="BB1430" s="283"/>
      <c r="BC1430" s="34"/>
      <c r="BD1430" s="27"/>
      <c r="BF1430" s="35"/>
      <c r="BG1430" s="35"/>
      <c r="BH1430" s="35"/>
    </row>
    <row r="1431" spans="1:60" ht="15" x14ac:dyDescent="0.25">
      <c r="A1431" s="570">
        <f t="shared" si="15"/>
        <v>1425</v>
      </c>
      <c r="B1431" s="571" t="s">
        <v>3724</v>
      </c>
      <c r="C1431" s="574" t="s">
        <v>12458</v>
      </c>
      <c r="D1431" s="843">
        <v>86632</v>
      </c>
      <c r="E1431" s="844"/>
      <c r="F1431" s="844"/>
      <c r="G1431" s="25"/>
      <c r="H1431" s="25"/>
      <c r="I1431" s="25"/>
      <c r="J1431" s="25"/>
      <c r="K1431" s="25"/>
      <c r="L1431" s="25"/>
      <c r="N1431" s="25"/>
      <c r="O1431" s="25"/>
      <c r="P1431" s="35" t="s">
        <v>2496</v>
      </c>
      <c r="AS1431" s="570"/>
      <c r="AT1431" s="391"/>
      <c r="AU1431" s="222"/>
      <c r="AV1431" s="564"/>
      <c r="AW1431" s="60"/>
      <c r="AX1431" s="60"/>
      <c r="AY1431" s="60"/>
      <c r="AZ1431" s="283"/>
      <c r="BA1431" s="283"/>
      <c r="BB1431" s="283"/>
      <c r="BC1431" s="34"/>
      <c r="BD1431" s="27"/>
      <c r="BF1431" s="35"/>
      <c r="BG1431" s="35"/>
      <c r="BH1431" s="35"/>
    </row>
    <row r="1432" spans="1:60" ht="15" x14ac:dyDescent="0.25">
      <c r="A1432" s="570">
        <f t="shared" si="15"/>
        <v>1426</v>
      </c>
      <c r="B1432" s="571" t="s">
        <v>3725</v>
      </c>
      <c r="C1432" s="574" t="s">
        <v>12458</v>
      </c>
      <c r="D1432" s="843">
        <v>21684.18</v>
      </c>
      <c r="E1432" s="844"/>
      <c r="F1432" s="844"/>
      <c r="G1432" s="25"/>
      <c r="H1432" s="25"/>
      <c r="I1432" s="25"/>
      <c r="J1432" s="25"/>
      <c r="K1432" s="25"/>
      <c r="L1432" s="25"/>
      <c r="N1432" s="25"/>
      <c r="O1432" s="25"/>
      <c r="P1432" s="35" t="s">
        <v>2496</v>
      </c>
      <c r="AS1432" s="570"/>
      <c r="AT1432" s="391"/>
      <c r="AU1432" s="222"/>
      <c r="AV1432" s="564"/>
      <c r="AW1432" s="60"/>
      <c r="AX1432" s="60"/>
      <c r="AY1432" s="60"/>
      <c r="AZ1432" s="283"/>
      <c r="BA1432" s="283"/>
      <c r="BB1432" s="283"/>
      <c r="BC1432" s="34"/>
      <c r="BD1432" s="27"/>
      <c r="BF1432" s="35"/>
      <c r="BG1432" s="35"/>
      <c r="BH1432" s="35"/>
    </row>
    <row r="1433" spans="1:60" ht="15" x14ac:dyDescent="0.25">
      <c r="A1433" s="570">
        <f t="shared" si="15"/>
        <v>1427</v>
      </c>
      <c r="B1433" s="571" t="s">
        <v>3726</v>
      </c>
      <c r="C1433" s="574" t="s">
        <v>12458</v>
      </c>
      <c r="D1433" s="843">
        <v>41805.89</v>
      </c>
      <c r="E1433" s="844"/>
      <c r="F1433" s="844"/>
      <c r="G1433" s="25"/>
      <c r="H1433" s="25"/>
      <c r="I1433" s="25"/>
      <c r="J1433" s="25"/>
      <c r="K1433" s="25"/>
      <c r="L1433" s="25"/>
      <c r="N1433" s="25"/>
      <c r="O1433" s="25"/>
      <c r="P1433" s="35" t="s">
        <v>2496</v>
      </c>
      <c r="AS1433" s="570"/>
      <c r="AT1433" s="391"/>
      <c r="AU1433" s="222"/>
      <c r="AV1433" s="564"/>
      <c r="AW1433" s="60"/>
      <c r="AX1433" s="60"/>
      <c r="AY1433" s="60"/>
      <c r="AZ1433" s="283"/>
      <c r="BA1433" s="283"/>
      <c r="BB1433" s="283"/>
      <c r="BC1433" s="34"/>
      <c r="BD1433" s="27"/>
      <c r="BF1433" s="35"/>
      <c r="BG1433" s="35"/>
      <c r="BH1433" s="35"/>
    </row>
    <row r="1434" spans="1:60" ht="15" x14ac:dyDescent="0.25">
      <c r="A1434" s="570">
        <f t="shared" si="15"/>
        <v>1428</v>
      </c>
      <c r="B1434" s="571" t="s">
        <v>3727</v>
      </c>
      <c r="C1434" s="574" t="s">
        <v>12458</v>
      </c>
      <c r="D1434" s="843">
        <v>41733.300000000003</v>
      </c>
      <c r="E1434" s="844"/>
      <c r="F1434" s="844"/>
      <c r="G1434" s="25"/>
      <c r="H1434" s="25"/>
      <c r="I1434" s="25"/>
      <c r="J1434" s="25"/>
      <c r="K1434" s="25"/>
      <c r="L1434" s="25"/>
      <c r="N1434" s="25"/>
      <c r="O1434" s="25"/>
      <c r="P1434" s="35" t="s">
        <v>2496</v>
      </c>
      <c r="AS1434" s="570"/>
      <c r="AT1434" s="391"/>
      <c r="AU1434" s="222"/>
      <c r="AV1434" s="564"/>
      <c r="AW1434" s="60"/>
      <c r="AX1434" s="60"/>
      <c r="AY1434" s="60"/>
      <c r="AZ1434" s="283"/>
      <c r="BA1434" s="283"/>
      <c r="BB1434" s="283"/>
      <c r="BC1434" s="34"/>
      <c r="BD1434" s="27"/>
      <c r="BF1434" s="35"/>
      <c r="BG1434" s="35"/>
      <c r="BH1434" s="35"/>
    </row>
    <row r="1435" spans="1:60" ht="15" x14ac:dyDescent="0.25">
      <c r="A1435" s="570">
        <f t="shared" si="15"/>
        <v>1429</v>
      </c>
      <c r="B1435" s="571" t="s">
        <v>3728</v>
      </c>
      <c r="C1435" s="574" t="s">
        <v>12458</v>
      </c>
      <c r="D1435" s="843">
        <v>27667.5</v>
      </c>
      <c r="E1435" s="844"/>
      <c r="F1435" s="844"/>
      <c r="G1435" s="25"/>
      <c r="H1435" s="25"/>
      <c r="I1435" s="25"/>
      <c r="J1435" s="25"/>
      <c r="K1435" s="25"/>
      <c r="L1435" s="25"/>
      <c r="N1435" s="25"/>
      <c r="O1435" s="25"/>
      <c r="P1435" s="35" t="s">
        <v>2496</v>
      </c>
      <c r="AS1435" s="570"/>
      <c r="AT1435" s="391"/>
      <c r="AU1435" s="222"/>
      <c r="AV1435" s="564"/>
      <c r="AW1435" s="60"/>
      <c r="AX1435" s="60"/>
      <c r="AY1435" s="60"/>
      <c r="AZ1435" s="283"/>
      <c r="BA1435" s="283"/>
      <c r="BB1435" s="283"/>
      <c r="BC1435" s="34"/>
      <c r="BD1435" s="27"/>
      <c r="BF1435" s="35"/>
      <c r="BG1435" s="35"/>
      <c r="BH1435" s="35"/>
    </row>
    <row r="1436" spans="1:60" ht="15" x14ac:dyDescent="0.25">
      <c r="A1436" s="570">
        <f t="shared" si="15"/>
        <v>1430</v>
      </c>
      <c r="B1436" s="571" t="s">
        <v>3729</v>
      </c>
      <c r="C1436" s="574" t="s">
        <v>12458</v>
      </c>
      <c r="D1436" s="843">
        <v>108206.7</v>
      </c>
      <c r="E1436" s="844"/>
      <c r="F1436" s="844"/>
      <c r="G1436" s="25"/>
      <c r="H1436" s="25"/>
      <c r="I1436" s="25"/>
      <c r="J1436" s="25"/>
      <c r="K1436" s="25"/>
      <c r="L1436" s="25"/>
      <c r="N1436" s="25"/>
      <c r="O1436" s="25"/>
      <c r="P1436" s="35" t="s">
        <v>2496</v>
      </c>
      <c r="AS1436" s="570"/>
      <c r="AT1436" s="391"/>
      <c r="AU1436" s="222"/>
      <c r="AV1436" s="564"/>
      <c r="AW1436" s="60"/>
      <c r="AX1436" s="60"/>
      <c r="AY1436" s="60"/>
      <c r="AZ1436" s="283"/>
      <c r="BA1436" s="283"/>
      <c r="BB1436" s="283"/>
      <c r="BC1436" s="34"/>
      <c r="BD1436" s="27"/>
      <c r="BF1436" s="35"/>
      <c r="BG1436" s="35"/>
      <c r="BH1436" s="35"/>
    </row>
    <row r="1437" spans="1:60" ht="15" x14ac:dyDescent="0.25">
      <c r="A1437" s="570">
        <f t="shared" si="15"/>
        <v>1431</v>
      </c>
      <c r="B1437" s="571" t="s">
        <v>3730</v>
      </c>
      <c r="C1437" s="574" t="s">
        <v>12458</v>
      </c>
      <c r="D1437" s="843">
        <v>95830.7</v>
      </c>
      <c r="E1437" s="844"/>
      <c r="F1437" s="844"/>
      <c r="G1437" s="25"/>
      <c r="H1437" s="25"/>
      <c r="I1437" s="25"/>
      <c r="J1437" s="25"/>
      <c r="K1437" s="25"/>
      <c r="L1437" s="25"/>
      <c r="N1437" s="25"/>
      <c r="O1437" s="25"/>
      <c r="P1437" s="35" t="s">
        <v>2496</v>
      </c>
      <c r="AS1437" s="570"/>
      <c r="AT1437" s="391"/>
      <c r="AU1437" s="222"/>
      <c r="AV1437" s="564"/>
      <c r="AW1437" s="60"/>
      <c r="AX1437" s="60"/>
      <c r="AY1437" s="60"/>
      <c r="AZ1437" s="283"/>
      <c r="BA1437" s="283"/>
      <c r="BB1437" s="283"/>
      <c r="BC1437" s="34"/>
      <c r="BD1437" s="27"/>
      <c r="BF1437" s="35"/>
      <c r="BG1437" s="35"/>
      <c r="BH1437" s="35"/>
    </row>
    <row r="1438" spans="1:60" ht="15" x14ac:dyDescent="0.25">
      <c r="A1438" s="570">
        <f t="shared" si="15"/>
        <v>1432</v>
      </c>
      <c r="B1438" s="571" t="s">
        <v>3731</v>
      </c>
      <c r="C1438" s="574" t="s">
        <v>12458</v>
      </c>
      <c r="D1438" s="843">
        <v>108206.7</v>
      </c>
      <c r="E1438" s="844"/>
      <c r="F1438" s="844"/>
      <c r="G1438" s="25"/>
      <c r="H1438" s="25"/>
      <c r="I1438" s="25"/>
      <c r="J1438" s="25"/>
      <c r="K1438" s="25"/>
      <c r="L1438" s="25"/>
      <c r="N1438" s="25"/>
      <c r="O1438" s="25"/>
      <c r="P1438" s="35" t="s">
        <v>2496</v>
      </c>
      <c r="AS1438" s="570"/>
      <c r="AT1438" s="391"/>
      <c r="AU1438" s="222"/>
      <c r="AV1438" s="564"/>
      <c r="AW1438" s="60"/>
      <c r="AX1438" s="60"/>
      <c r="AY1438" s="60"/>
      <c r="AZ1438" s="283"/>
      <c r="BA1438" s="283"/>
      <c r="BB1438" s="283"/>
      <c r="BC1438" s="34"/>
      <c r="BD1438" s="27"/>
      <c r="BF1438" s="35"/>
      <c r="BG1438" s="35"/>
      <c r="BH1438" s="35"/>
    </row>
    <row r="1439" spans="1:60" ht="15" x14ac:dyDescent="0.25">
      <c r="A1439" s="570">
        <f t="shared" si="15"/>
        <v>1433</v>
      </c>
      <c r="B1439" s="571" t="s">
        <v>3732</v>
      </c>
      <c r="C1439" s="574" t="s">
        <v>12458</v>
      </c>
      <c r="D1439" s="843">
        <v>108206.7</v>
      </c>
      <c r="E1439" s="844"/>
      <c r="F1439" s="844"/>
      <c r="G1439" s="25"/>
      <c r="H1439" s="25"/>
      <c r="I1439" s="25"/>
      <c r="J1439" s="25"/>
      <c r="K1439" s="25"/>
      <c r="L1439" s="25"/>
      <c r="N1439" s="25"/>
      <c r="O1439" s="25"/>
      <c r="P1439" s="35" t="s">
        <v>2496</v>
      </c>
      <c r="AS1439" s="570"/>
      <c r="AT1439" s="391"/>
      <c r="AU1439" s="222"/>
      <c r="AV1439" s="564"/>
      <c r="AW1439" s="60"/>
      <c r="AX1439" s="60"/>
      <c r="AY1439" s="60"/>
      <c r="AZ1439" s="283"/>
      <c r="BA1439" s="283"/>
      <c r="BB1439" s="283"/>
      <c r="BC1439" s="34"/>
      <c r="BD1439" s="27"/>
      <c r="BF1439" s="35"/>
      <c r="BG1439" s="35"/>
      <c r="BH1439" s="35"/>
    </row>
    <row r="1440" spans="1:60" ht="15" x14ac:dyDescent="0.25">
      <c r="A1440" s="570">
        <f t="shared" si="15"/>
        <v>1434</v>
      </c>
      <c r="B1440" s="571" t="s">
        <v>3733</v>
      </c>
      <c r="C1440" s="574" t="s">
        <v>12458</v>
      </c>
      <c r="D1440" s="843">
        <v>1363.74</v>
      </c>
      <c r="E1440" s="844"/>
      <c r="F1440" s="844"/>
      <c r="G1440" s="25"/>
      <c r="H1440" s="25"/>
      <c r="I1440" s="25"/>
      <c r="J1440" s="25"/>
      <c r="K1440" s="25"/>
      <c r="L1440" s="25"/>
      <c r="N1440" s="25"/>
      <c r="O1440" s="25"/>
      <c r="P1440" s="35" t="s">
        <v>2496</v>
      </c>
      <c r="AS1440" s="570"/>
      <c r="AT1440" s="391"/>
      <c r="AU1440" s="222"/>
      <c r="AV1440" s="564"/>
      <c r="AW1440" s="60"/>
      <c r="AX1440" s="60"/>
      <c r="AY1440" s="60"/>
      <c r="AZ1440" s="283"/>
      <c r="BA1440" s="283"/>
      <c r="BB1440" s="283"/>
      <c r="BC1440" s="34"/>
      <c r="BD1440" s="27"/>
      <c r="BF1440" s="35"/>
      <c r="BG1440" s="35"/>
      <c r="BH1440" s="35"/>
    </row>
    <row r="1441" spans="1:60" ht="15" x14ac:dyDescent="0.25">
      <c r="A1441" s="570">
        <f t="shared" si="15"/>
        <v>1435</v>
      </c>
      <c r="B1441" s="571" t="s">
        <v>3734</v>
      </c>
      <c r="C1441" s="574" t="s">
        <v>12458</v>
      </c>
      <c r="D1441" s="843">
        <v>3697.33</v>
      </c>
      <c r="E1441" s="844"/>
      <c r="F1441" s="844"/>
      <c r="G1441" s="25"/>
      <c r="H1441" s="25"/>
      <c r="I1441" s="25"/>
      <c r="J1441" s="25"/>
      <c r="K1441" s="25"/>
      <c r="L1441" s="25"/>
      <c r="N1441" s="25"/>
      <c r="O1441" s="25"/>
      <c r="P1441" s="35" t="s">
        <v>2496</v>
      </c>
      <c r="AS1441" s="570"/>
      <c r="AT1441" s="391"/>
      <c r="AU1441" s="222"/>
      <c r="AV1441" s="564"/>
      <c r="AW1441" s="60"/>
      <c r="AX1441" s="60"/>
      <c r="AY1441" s="60"/>
      <c r="AZ1441" s="283"/>
      <c r="BA1441" s="283"/>
      <c r="BB1441" s="283"/>
      <c r="BC1441" s="34"/>
      <c r="BD1441" s="27"/>
      <c r="BF1441" s="35"/>
      <c r="BG1441" s="35"/>
      <c r="BH1441" s="35"/>
    </row>
    <row r="1442" spans="1:60" ht="15" x14ac:dyDescent="0.25">
      <c r="A1442" s="570">
        <f t="shared" si="15"/>
        <v>1436</v>
      </c>
      <c r="B1442" s="571" t="s">
        <v>3735</v>
      </c>
      <c r="C1442" s="574" t="s">
        <v>12458</v>
      </c>
      <c r="D1442" s="843">
        <v>4613.63</v>
      </c>
      <c r="E1442" s="844"/>
      <c r="F1442" s="844"/>
      <c r="G1442" s="25"/>
      <c r="H1442" s="25"/>
      <c r="I1442" s="25"/>
      <c r="J1442" s="25"/>
      <c r="K1442" s="25"/>
      <c r="L1442" s="25"/>
      <c r="N1442" s="25"/>
      <c r="O1442" s="25"/>
      <c r="P1442" s="35" t="s">
        <v>2496</v>
      </c>
      <c r="AS1442" s="570"/>
      <c r="AT1442" s="391"/>
      <c r="AU1442" s="222"/>
      <c r="AV1442" s="564"/>
      <c r="AW1442" s="60"/>
      <c r="AX1442" s="60"/>
      <c r="AY1442" s="60"/>
      <c r="AZ1442" s="283"/>
      <c r="BA1442" s="283"/>
      <c r="BB1442" s="283"/>
      <c r="BC1442" s="34"/>
      <c r="BD1442" s="27"/>
      <c r="BF1442" s="35"/>
      <c r="BG1442" s="35"/>
      <c r="BH1442" s="35"/>
    </row>
    <row r="1443" spans="1:60" ht="15" x14ac:dyDescent="0.25">
      <c r="A1443" s="570">
        <f t="shared" si="15"/>
        <v>1437</v>
      </c>
      <c r="B1443" s="571" t="s">
        <v>3736</v>
      </c>
      <c r="C1443" s="574" t="s">
        <v>12458</v>
      </c>
      <c r="D1443" s="843">
        <v>5099.1499999999996</v>
      </c>
      <c r="E1443" s="844"/>
      <c r="F1443" s="844"/>
      <c r="G1443" s="25"/>
      <c r="H1443" s="25"/>
      <c r="I1443" s="25"/>
      <c r="J1443" s="25"/>
      <c r="K1443" s="25"/>
      <c r="L1443" s="25"/>
      <c r="N1443" s="25"/>
      <c r="O1443" s="25"/>
      <c r="P1443" s="35" t="s">
        <v>2496</v>
      </c>
      <c r="AS1443" s="570"/>
      <c r="AT1443" s="391"/>
      <c r="AU1443" s="222"/>
      <c r="AV1443" s="564"/>
      <c r="AW1443" s="60"/>
      <c r="AX1443" s="60"/>
      <c r="AY1443" s="60"/>
      <c r="AZ1443" s="283"/>
      <c r="BA1443" s="283"/>
      <c r="BB1443" s="283"/>
      <c r="BC1443" s="34"/>
      <c r="BD1443" s="27"/>
      <c r="BF1443" s="35"/>
      <c r="BG1443" s="35"/>
      <c r="BH1443" s="35"/>
    </row>
    <row r="1444" spans="1:60" ht="15" x14ac:dyDescent="0.25">
      <c r="A1444" s="570">
        <f t="shared" si="15"/>
        <v>1438</v>
      </c>
      <c r="B1444" s="571" t="s">
        <v>3737</v>
      </c>
      <c r="C1444" s="574" t="s">
        <v>12469</v>
      </c>
      <c r="D1444" s="843">
        <v>3867.5</v>
      </c>
      <c r="E1444" s="844"/>
      <c r="F1444" s="844"/>
      <c r="G1444" s="25"/>
      <c r="H1444" s="25"/>
      <c r="I1444" s="25"/>
      <c r="J1444" s="25"/>
      <c r="K1444" s="25"/>
      <c r="L1444" s="25"/>
      <c r="N1444" s="25"/>
      <c r="O1444" s="25"/>
      <c r="P1444" s="35" t="s">
        <v>2496</v>
      </c>
      <c r="AS1444" s="570"/>
      <c r="AT1444" s="391"/>
      <c r="AU1444" s="222"/>
      <c r="AV1444" s="564"/>
      <c r="AW1444" s="60"/>
      <c r="AX1444" s="60"/>
      <c r="AY1444" s="60"/>
      <c r="AZ1444" s="283"/>
      <c r="BA1444" s="283"/>
      <c r="BB1444" s="283"/>
      <c r="BC1444" s="34"/>
      <c r="BD1444" s="27"/>
      <c r="BF1444" s="35"/>
      <c r="BG1444" s="35"/>
      <c r="BH1444" s="35"/>
    </row>
    <row r="1445" spans="1:60" ht="15" x14ac:dyDescent="0.25">
      <c r="A1445" s="570">
        <f t="shared" si="15"/>
        <v>1439</v>
      </c>
      <c r="B1445" s="571" t="s">
        <v>3738</v>
      </c>
      <c r="C1445" s="574" t="s">
        <v>12469</v>
      </c>
      <c r="D1445" s="843">
        <v>14710.78</v>
      </c>
      <c r="E1445" s="844"/>
      <c r="F1445" s="844"/>
      <c r="G1445" s="25"/>
      <c r="H1445" s="25"/>
      <c r="I1445" s="25"/>
      <c r="J1445" s="25"/>
      <c r="K1445" s="25"/>
      <c r="L1445" s="25"/>
      <c r="N1445" s="25"/>
      <c r="O1445" s="25"/>
      <c r="P1445" s="35" t="s">
        <v>2496</v>
      </c>
      <c r="AS1445" s="570"/>
      <c r="AT1445" s="391"/>
      <c r="AU1445" s="222"/>
      <c r="AV1445" s="564"/>
      <c r="AW1445" s="60"/>
      <c r="AX1445" s="60"/>
      <c r="AY1445" s="60"/>
      <c r="AZ1445" s="283"/>
      <c r="BA1445" s="283"/>
      <c r="BB1445" s="283"/>
      <c r="BC1445" s="34"/>
      <c r="BD1445" s="27"/>
      <c r="BF1445" s="35"/>
      <c r="BG1445" s="35"/>
      <c r="BH1445" s="35"/>
    </row>
    <row r="1446" spans="1:60" ht="15" x14ac:dyDescent="0.25">
      <c r="A1446" s="570">
        <f t="shared" si="15"/>
        <v>1440</v>
      </c>
      <c r="B1446" s="571" t="s">
        <v>3739</v>
      </c>
      <c r="C1446" s="574" t="s">
        <v>12469</v>
      </c>
      <c r="D1446" s="843">
        <v>567.63</v>
      </c>
      <c r="E1446" s="844"/>
      <c r="F1446" s="844"/>
      <c r="G1446" s="25"/>
      <c r="H1446" s="25"/>
      <c r="I1446" s="25"/>
      <c r="J1446" s="25"/>
      <c r="K1446" s="25"/>
      <c r="L1446" s="25"/>
      <c r="N1446" s="25"/>
      <c r="O1446" s="25"/>
      <c r="P1446" s="35" t="s">
        <v>2496</v>
      </c>
      <c r="AS1446" s="570"/>
      <c r="AT1446" s="391"/>
      <c r="AU1446" s="222"/>
      <c r="AV1446" s="564"/>
      <c r="AW1446" s="60"/>
      <c r="AX1446" s="60"/>
      <c r="AY1446" s="60"/>
      <c r="AZ1446" s="283"/>
      <c r="BA1446" s="283"/>
      <c r="BB1446" s="283"/>
      <c r="BC1446" s="34"/>
      <c r="BD1446" s="27"/>
      <c r="BF1446" s="35"/>
      <c r="BG1446" s="35"/>
      <c r="BH1446" s="35"/>
    </row>
    <row r="1447" spans="1:60" ht="15" x14ac:dyDescent="0.25">
      <c r="A1447" s="570">
        <f t="shared" si="15"/>
        <v>1441</v>
      </c>
      <c r="B1447" s="571" t="s">
        <v>3740</v>
      </c>
      <c r="C1447" s="574" t="s">
        <v>12469</v>
      </c>
      <c r="D1447" s="843">
        <v>5134.8500000000004</v>
      </c>
      <c r="E1447" s="844"/>
      <c r="F1447" s="844"/>
      <c r="G1447" s="25"/>
      <c r="H1447" s="25"/>
      <c r="I1447" s="25"/>
      <c r="J1447" s="25"/>
      <c r="K1447" s="25"/>
      <c r="L1447" s="25"/>
      <c r="N1447" s="25"/>
      <c r="O1447" s="25"/>
      <c r="P1447" s="35" t="s">
        <v>2496</v>
      </c>
      <c r="AS1447" s="570"/>
      <c r="AT1447" s="391"/>
      <c r="AU1447" s="222"/>
      <c r="AV1447" s="564"/>
      <c r="AW1447" s="60"/>
      <c r="AX1447" s="60"/>
      <c r="AY1447" s="60"/>
      <c r="AZ1447" s="283"/>
      <c r="BA1447" s="283"/>
      <c r="BB1447" s="283"/>
      <c r="BC1447" s="34"/>
      <c r="BD1447" s="27"/>
      <c r="BF1447" s="35"/>
      <c r="BG1447" s="35"/>
      <c r="BH1447" s="35"/>
    </row>
    <row r="1448" spans="1:60" ht="15" x14ac:dyDescent="0.25">
      <c r="A1448" s="570">
        <f t="shared" si="15"/>
        <v>1442</v>
      </c>
      <c r="B1448" s="571" t="s">
        <v>3741</v>
      </c>
      <c r="C1448" s="574" t="s">
        <v>12469</v>
      </c>
      <c r="D1448" s="843">
        <v>3264.17</v>
      </c>
      <c r="E1448" s="844"/>
      <c r="F1448" s="844"/>
      <c r="G1448" s="25"/>
      <c r="H1448" s="25"/>
      <c r="I1448" s="25"/>
      <c r="J1448" s="25"/>
      <c r="K1448" s="25"/>
      <c r="L1448" s="25"/>
      <c r="N1448" s="25"/>
      <c r="O1448" s="25"/>
      <c r="P1448" s="35" t="s">
        <v>2496</v>
      </c>
      <c r="AS1448" s="570"/>
      <c r="AT1448" s="391"/>
      <c r="AU1448" s="222"/>
      <c r="AV1448" s="564"/>
      <c r="AW1448" s="60"/>
      <c r="AX1448" s="60"/>
      <c r="AY1448" s="60"/>
      <c r="AZ1448" s="283"/>
      <c r="BA1448" s="283"/>
      <c r="BB1448" s="283"/>
      <c r="BC1448" s="34"/>
      <c r="BD1448" s="27"/>
      <c r="BF1448" s="35"/>
      <c r="BG1448" s="35"/>
      <c r="BH1448" s="35"/>
    </row>
    <row r="1449" spans="1:60" ht="15" x14ac:dyDescent="0.25">
      <c r="A1449" s="570">
        <f t="shared" si="15"/>
        <v>1443</v>
      </c>
      <c r="B1449" s="571" t="s">
        <v>3742</v>
      </c>
      <c r="C1449" s="574" t="s">
        <v>12469</v>
      </c>
      <c r="D1449" s="843">
        <v>1994.44</v>
      </c>
      <c r="E1449" s="844"/>
      <c r="F1449" s="844"/>
      <c r="G1449" s="25"/>
      <c r="H1449" s="25"/>
      <c r="I1449" s="25"/>
      <c r="J1449" s="25"/>
      <c r="K1449" s="25"/>
      <c r="L1449" s="25"/>
      <c r="N1449" s="25"/>
      <c r="O1449" s="25"/>
      <c r="P1449" s="35" t="s">
        <v>2496</v>
      </c>
      <c r="AS1449" s="570"/>
      <c r="AT1449" s="391"/>
      <c r="AU1449" s="222"/>
      <c r="AV1449" s="564"/>
      <c r="AW1449" s="60"/>
      <c r="AX1449" s="60"/>
      <c r="AY1449" s="60"/>
      <c r="AZ1449" s="283"/>
      <c r="BA1449" s="283"/>
      <c r="BB1449" s="283"/>
      <c r="BC1449" s="34"/>
      <c r="BD1449" s="27"/>
      <c r="BF1449" s="35"/>
      <c r="BG1449" s="35"/>
      <c r="BH1449" s="35"/>
    </row>
    <row r="1450" spans="1:60" ht="15" x14ac:dyDescent="0.25">
      <c r="A1450" s="570">
        <f t="shared" si="15"/>
        <v>1444</v>
      </c>
      <c r="B1450" s="571" t="s">
        <v>3743</v>
      </c>
      <c r="C1450" s="574" t="s">
        <v>12469</v>
      </c>
      <c r="D1450" s="843">
        <v>1380.4</v>
      </c>
      <c r="E1450" s="844"/>
      <c r="F1450" s="844"/>
      <c r="G1450" s="25"/>
      <c r="H1450" s="25"/>
      <c r="I1450" s="25"/>
      <c r="J1450" s="25"/>
      <c r="K1450" s="25"/>
      <c r="L1450" s="25"/>
      <c r="N1450" s="25"/>
      <c r="O1450" s="25"/>
      <c r="P1450" s="35" t="s">
        <v>2496</v>
      </c>
      <c r="AS1450" s="570"/>
      <c r="AT1450" s="391"/>
      <c r="AU1450" s="222"/>
      <c r="AV1450" s="564"/>
      <c r="AW1450" s="60"/>
      <c r="AX1450" s="60"/>
      <c r="AY1450" s="60"/>
      <c r="AZ1450" s="283"/>
      <c r="BA1450" s="283"/>
      <c r="BB1450" s="283"/>
      <c r="BC1450" s="34"/>
      <c r="BD1450" s="27"/>
      <c r="BF1450" s="35"/>
      <c r="BG1450" s="35"/>
      <c r="BH1450" s="35"/>
    </row>
    <row r="1451" spans="1:60" ht="15" x14ac:dyDescent="0.25">
      <c r="A1451" s="570">
        <f t="shared" si="15"/>
        <v>1445</v>
      </c>
      <c r="B1451" s="571" t="s">
        <v>3744</v>
      </c>
      <c r="C1451" s="574" t="s">
        <v>12469</v>
      </c>
      <c r="D1451" s="843">
        <v>658.07</v>
      </c>
      <c r="E1451" s="844"/>
      <c r="F1451" s="844"/>
      <c r="G1451" s="25"/>
      <c r="H1451" s="25"/>
      <c r="I1451" s="25"/>
      <c r="J1451" s="25"/>
      <c r="K1451" s="25"/>
      <c r="L1451" s="25"/>
      <c r="N1451" s="25"/>
      <c r="O1451" s="25"/>
      <c r="P1451" s="35" t="s">
        <v>2496</v>
      </c>
      <c r="AS1451" s="570"/>
      <c r="AT1451" s="391"/>
      <c r="AU1451" s="222"/>
      <c r="AV1451" s="564"/>
      <c r="AW1451" s="60"/>
      <c r="AX1451" s="60"/>
      <c r="AY1451" s="60"/>
      <c r="AZ1451" s="283"/>
      <c r="BA1451" s="283"/>
      <c r="BB1451" s="283"/>
      <c r="BC1451" s="34"/>
      <c r="BD1451" s="27"/>
      <c r="BF1451" s="35"/>
      <c r="BG1451" s="35"/>
      <c r="BH1451" s="35"/>
    </row>
    <row r="1452" spans="1:60" ht="15" x14ac:dyDescent="0.25">
      <c r="A1452" s="570">
        <f t="shared" si="15"/>
        <v>1446</v>
      </c>
      <c r="B1452" s="571" t="s">
        <v>3745</v>
      </c>
      <c r="C1452" s="574" t="s">
        <v>12469</v>
      </c>
      <c r="D1452" s="843">
        <v>285.60000000000002</v>
      </c>
      <c r="E1452" s="844"/>
      <c r="F1452" s="844"/>
      <c r="G1452" s="25"/>
      <c r="H1452" s="25"/>
      <c r="I1452" s="25"/>
      <c r="J1452" s="25"/>
      <c r="K1452" s="25"/>
      <c r="L1452" s="25"/>
      <c r="N1452" s="25"/>
      <c r="O1452" s="25"/>
      <c r="P1452" s="35" t="s">
        <v>2496</v>
      </c>
      <c r="AS1452" s="570"/>
      <c r="AT1452" s="391"/>
      <c r="AU1452" s="222"/>
      <c r="AV1452" s="564"/>
      <c r="AW1452" s="60"/>
      <c r="AX1452" s="60"/>
      <c r="AY1452" s="60"/>
      <c r="AZ1452" s="283"/>
      <c r="BA1452" s="283"/>
      <c r="BB1452" s="283"/>
      <c r="BC1452" s="34"/>
      <c r="BD1452" s="27"/>
      <c r="BF1452" s="35"/>
      <c r="BG1452" s="35"/>
      <c r="BH1452" s="35"/>
    </row>
    <row r="1453" spans="1:60" ht="15" x14ac:dyDescent="0.25">
      <c r="A1453" s="570">
        <f t="shared" si="15"/>
        <v>1447</v>
      </c>
      <c r="B1453" s="571" t="s">
        <v>3746</v>
      </c>
      <c r="C1453" s="574" t="s">
        <v>12469</v>
      </c>
      <c r="D1453" s="843">
        <v>1175.72</v>
      </c>
      <c r="E1453" s="844"/>
      <c r="F1453" s="844"/>
      <c r="G1453" s="25"/>
      <c r="H1453" s="25"/>
      <c r="I1453" s="25"/>
      <c r="J1453" s="25"/>
      <c r="K1453" s="25"/>
      <c r="L1453" s="25"/>
      <c r="N1453" s="25"/>
      <c r="O1453" s="25"/>
      <c r="P1453" s="35" t="s">
        <v>2496</v>
      </c>
      <c r="AS1453" s="570"/>
      <c r="AT1453" s="391"/>
      <c r="AU1453" s="222"/>
      <c r="AV1453" s="564"/>
      <c r="AW1453" s="60"/>
      <c r="AX1453" s="60"/>
      <c r="AY1453" s="60"/>
      <c r="AZ1453" s="283"/>
      <c r="BA1453" s="283"/>
      <c r="BB1453" s="283"/>
      <c r="BC1453" s="34"/>
      <c r="BD1453" s="27"/>
      <c r="BF1453" s="35"/>
      <c r="BG1453" s="35"/>
      <c r="BH1453" s="35"/>
    </row>
    <row r="1454" spans="1:60" ht="15" x14ac:dyDescent="0.25">
      <c r="A1454" s="570">
        <f t="shared" si="15"/>
        <v>1448</v>
      </c>
      <c r="B1454" s="571" t="s">
        <v>3747</v>
      </c>
      <c r="C1454" s="574" t="s">
        <v>12469</v>
      </c>
      <c r="D1454" s="843">
        <v>866.32</v>
      </c>
      <c r="E1454" s="844"/>
      <c r="F1454" s="844"/>
      <c r="G1454" s="25"/>
      <c r="H1454" s="25"/>
      <c r="I1454" s="25"/>
      <c r="J1454" s="25"/>
      <c r="K1454" s="25"/>
      <c r="L1454" s="25"/>
      <c r="N1454" s="25"/>
      <c r="O1454" s="25"/>
      <c r="P1454" s="35" t="s">
        <v>2496</v>
      </c>
      <c r="AS1454" s="570"/>
      <c r="AT1454" s="391"/>
      <c r="AU1454" s="222"/>
      <c r="AV1454" s="564"/>
      <c r="AW1454" s="60"/>
      <c r="AX1454" s="60"/>
      <c r="AY1454" s="60"/>
      <c r="AZ1454" s="283"/>
      <c r="BA1454" s="283"/>
      <c r="BB1454" s="283"/>
      <c r="BC1454" s="34"/>
      <c r="BD1454" s="27"/>
      <c r="BF1454" s="35"/>
      <c r="BG1454" s="35"/>
      <c r="BH1454" s="35"/>
    </row>
    <row r="1455" spans="1:60" ht="15" x14ac:dyDescent="0.25">
      <c r="A1455" s="570">
        <f t="shared" si="15"/>
        <v>1449</v>
      </c>
      <c r="B1455" s="571" t="s">
        <v>3748</v>
      </c>
      <c r="C1455" s="574" t="s">
        <v>12469</v>
      </c>
      <c r="D1455" s="843">
        <v>604.52</v>
      </c>
      <c r="E1455" s="844"/>
      <c r="F1455" s="844"/>
      <c r="G1455" s="25"/>
      <c r="H1455" s="25"/>
      <c r="I1455" s="25"/>
      <c r="J1455" s="25"/>
      <c r="K1455" s="25"/>
      <c r="L1455" s="25"/>
      <c r="N1455" s="25"/>
      <c r="O1455" s="25"/>
      <c r="P1455" s="35" t="s">
        <v>2496</v>
      </c>
      <c r="AS1455" s="570"/>
      <c r="AT1455" s="391"/>
      <c r="AU1455" s="222"/>
      <c r="AV1455" s="564"/>
      <c r="AW1455" s="60"/>
      <c r="AX1455" s="60"/>
      <c r="AY1455" s="60"/>
      <c r="AZ1455" s="283"/>
      <c r="BA1455" s="283"/>
      <c r="BB1455" s="283"/>
      <c r="BC1455" s="34"/>
      <c r="BD1455" s="27"/>
      <c r="BF1455" s="35"/>
      <c r="BG1455" s="35"/>
      <c r="BH1455" s="35"/>
    </row>
    <row r="1456" spans="1:60" ht="15" x14ac:dyDescent="0.25">
      <c r="A1456" s="570">
        <f t="shared" si="15"/>
        <v>1450</v>
      </c>
      <c r="B1456" s="571" t="s">
        <v>3749</v>
      </c>
      <c r="C1456" s="574" t="s">
        <v>12469</v>
      </c>
      <c r="D1456" s="843">
        <v>7364.91</v>
      </c>
      <c r="E1456" s="844"/>
      <c r="F1456" s="844"/>
      <c r="G1456" s="25"/>
      <c r="H1456" s="25"/>
      <c r="I1456" s="25"/>
      <c r="J1456" s="25"/>
      <c r="K1456" s="25"/>
      <c r="L1456" s="25"/>
      <c r="N1456" s="25"/>
      <c r="O1456" s="25"/>
      <c r="P1456" s="35" t="s">
        <v>2496</v>
      </c>
      <c r="AS1456" s="570"/>
      <c r="AT1456" s="391"/>
      <c r="AU1456" s="222"/>
      <c r="AV1456" s="564"/>
      <c r="AW1456" s="60"/>
      <c r="AX1456" s="60"/>
      <c r="AY1456" s="60"/>
      <c r="AZ1456" s="283"/>
      <c r="BA1456" s="283"/>
      <c r="BB1456" s="283"/>
      <c r="BC1456" s="34"/>
      <c r="BD1456" s="27"/>
      <c r="BF1456" s="35"/>
      <c r="BG1456" s="35"/>
      <c r="BH1456" s="35"/>
    </row>
    <row r="1457" spans="1:60" ht="15" x14ac:dyDescent="0.25">
      <c r="A1457" s="570">
        <f t="shared" si="15"/>
        <v>1451</v>
      </c>
      <c r="B1457" s="571" t="s">
        <v>3750</v>
      </c>
      <c r="C1457" s="574" t="s">
        <v>12469</v>
      </c>
      <c r="D1457" s="843">
        <v>5130.09</v>
      </c>
      <c r="E1457" s="844"/>
      <c r="F1457" s="844"/>
      <c r="G1457" s="25"/>
      <c r="H1457" s="25"/>
      <c r="I1457" s="25"/>
      <c r="J1457" s="25"/>
      <c r="K1457" s="25"/>
      <c r="L1457" s="25"/>
      <c r="N1457" s="25"/>
      <c r="O1457" s="25"/>
      <c r="P1457" s="35" t="s">
        <v>2496</v>
      </c>
      <c r="AS1457" s="570"/>
      <c r="AT1457" s="391"/>
      <c r="AU1457" s="222"/>
      <c r="AV1457" s="564"/>
      <c r="AW1457" s="60"/>
      <c r="AX1457" s="60"/>
      <c r="AY1457" s="60"/>
      <c r="AZ1457" s="283"/>
      <c r="BA1457" s="283"/>
      <c r="BB1457" s="283"/>
      <c r="BC1457" s="34"/>
      <c r="BD1457" s="27"/>
      <c r="BF1457" s="35"/>
      <c r="BG1457" s="35"/>
      <c r="BH1457" s="35"/>
    </row>
    <row r="1458" spans="1:60" ht="15" x14ac:dyDescent="0.25">
      <c r="A1458" s="570">
        <f t="shared" si="15"/>
        <v>1452</v>
      </c>
      <c r="B1458" s="571" t="s">
        <v>3751</v>
      </c>
      <c r="C1458" s="574" t="s">
        <v>12469</v>
      </c>
      <c r="D1458" s="843">
        <v>3771.11</v>
      </c>
      <c r="E1458" s="844"/>
      <c r="F1458" s="844"/>
      <c r="G1458" s="25"/>
      <c r="H1458" s="25"/>
      <c r="I1458" s="25"/>
      <c r="J1458" s="25"/>
      <c r="K1458" s="25"/>
      <c r="L1458" s="25"/>
      <c r="N1458" s="25"/>
      <c r="O1458" s="25"/>
      <c r="P1458" s="35" t="s">
        <v>2496</v>
      </c>
      <c r="AS1458" s="570"/>
      <c r="AT1458" s="391"/>
      <c r="AU1458" s="222"/>
      <c r="AV1458" s="564"/>
      <c r="AW1458" s="60"/>
      <c r="AX1458" s="60"/>
      <c r="AY1458" s="60"/>
      <c r="AZ1458" s="283"/>
      <c r="BA1458" s="283"/>
      <c r="BB1458" s="283"/>
      <c r="BC1458" s="34"/>
      <c r="BD1458" s="27"/>
      <c r="BF1458" s="35"/>
      <c r="BG1458" s="35"/>
      <c r="BH1458" s="35"/>
    </row>
    <row r="1459" spans="1:60" ht="15" x14ac:dyDescent="0.25">
      <c r="A1459" s="570">
        <f t="shared" si="15"/>
        <v>1453</v>
      </c>
      <c r="B1459" s="571" t="s">
        <v>3752</v>
      </c>
      <c r="C1459" s="574" t="s">
        <v>12469</v>
      </c>
      <c r="D1459" s="843">
        <v>2375.2399999999998</v>
      </c>
      <c r="E1459" s="844"/>
      <c r="F1459" s="844"/>
      <c r="G1459" s="25"/>
      <c r="H1459" s="25"/>
      <c r="I1459" s="25"/>
      <c r="J1459" s="25"/>
      <c r="K1459" s="25"/>
      <c r="L1459" s="25"/>
      <c r="N1459" s="25"/>
      <c r="O1459" s="25"/>
      <c r="P1459" s="35" t="s">
        <v>2496</v>
      </c>
      <c r="AS1459" s="570"/>
      <c r="AT1459" s="391"/>
      <c r="AU1459" s="222"/>
      <c r="AV1459" s="564"/>
      <c r="AW1459" s="60"/>
      <c r="AX1459" s="60"/>
      <c r="AY1459" s="60"/>
      <c r="AZ1459" s="283"/>
      <c r="BA1459" s="283"/>
      <c r="BB1459" s="283"/>
      <c r="BC1459" s="34"/>
      <c r="BD1459" s="27"/>
      <c r="BF1459" s="35"/>
      <c r="BG1459" s="35"/>
      <c r="BH1459" s="35"/>
    </row>
    <row r="1460" spans="1:60" ht="15" x14ac:dyDescent="0.25">
      <c r="A1460" s="570">
        <f t="shared" si="15"/>
        <v>1454</v>
      </c>
      <c r="B1460" s="571" t="s">
        <v>3753</v>
      </c>
      <c r="C1460" s="574" t="s">
        <v>12469</v>
      </c>
      <c r="D1460" s="843">
        <v>14516.81</v>
      </c>
      <c r="E1460" s="844"/>
      <c r="F1460" s="844"/>
      <c r="G1460" s="25"/>
      <c r="H1460" s="25"/>
      <c r="I1460" s="25"/>
      <c r="J1460" s="25"/>
      <c r="K1460" s="25"/>
      <c r="L1460" s="25"/>
      <c r="N1460" s="25"/>
      <c r="O1460" s="25"/>
      <c r="P1460" s="35" t="s">
        <v>2496</v>
      </c>
      <c r="AS1460" s="570"/>
      <c r="AT1460" s="391"/>
      <c r="AU1460" s="222"/>
      <c r="AV1460" s="564"/>
      <c r="AW1460" s="60"/>
      <c r="AX1460" s="60"/>
      <c r="AY1460" s="60"/>
      <c r="AZ1460" s="283"/>
      <c r="BA1460" s="283"/>
      <c r="BB1460" s="283"/>
      <c r="BC1460" s="34"/>
      <c r="BD1460" s="27"/>
      <c r="BF1460" s="35"/>
      <c r="BG1460" s="35"/>
      <c r="BH1460" s="35"/>
    </row>
    <row r="1461" spans="1:60" ht="15" x14ac:dyDescent="0.25">
      <c r="A1461" s="570">
        <f t="shared" si="15"/>
        <v>1455</v>
      </c>
      <c r="B1461" s="571" t="s">
        <v>3754</v>
      </c>
      <c r="C1461" s="574" t="s">
        <v>12469</v>
      </c>
      <c r="D1461" s="843">
        <v>9148.7199999999993</v>
      </c>
      <c r="E1461" s="844"/>
      <c r="F1461" s="844"/>
      <c r="G1461" s="25"/>
      <c r="H1461" s="25"/>
      <c r="I1461" s="25"/>
      <c r="J1461" s="25"/>
      <c r="K1461" s="25"/>
      <c r="L1461" s="25"/>
      <c r="N1461" s="25"/>
      <c r="O1461" s="25"/>
      <c r="P1461" s="35" t="s">
        <v>2496</v>
      </c>
      <c r="AS1461" s="570"/>
      <c r="AT1461" s="391"/>
      <c r="AU1461" s="222"/>
      <c r="AV1461" s="564"/>
      <c r="AW1461" s="60"/>
      <c r="AX1461" s="60"/>
      <c r="AY1461" s="60"/>
      <c r="AZ1461" s="283"/>
      <c r="BA1461" s="283"/>
      <c r="BB1461" s="283"/>
      <c r="BC1461" s="34"/>
      <c r="BD1461" s="27"/>
      <c r="BF1461" s="35"/>
      <c r="BG1461" s="35"/>
      <c r="BH1461" s="35"/>
    </row>
    <row r="1462" spans="1:60" ht="15" x14ac:dyDescent="0.25">
      <c r="A1462" s="570">
        <f t="shared" si="15"/>
        <v>1456</v>
      </c>
      <c r="B1462" s="571" t="s">
        <v>3755</v>
      </c>
      <c r="C1462" s="574" t="s">
        <v>12469</v>
      </c>
      <c r="D1462" s="843">
        <v>6505.73</v>
      </c>
      <c r="E1462" s="844"/>
      <c r="F1462" s="844"/>
      <c r="G1462" s="25"/>
      <c r="H1462" s="25"/>
      <c r="I1462" s="25"/>
      <c r="J1462" s="25"/>
      <c r="K1462" s="25"/>
      <c r="L1462" s="25"/>
      <c r="N1462" s="25"/>
      <c r="O1462" s="25"/>
      <c r="P1462" s="35" t="s">
        <v>2496</v>
      </c>
      <c r="AS1462" s="570"/>
      <c r="AT1462" s="391"/>
      <c r="AU1462" s="222"/>
      <c r="AV1462" s="564"/>
      <c r="AW1462" s="60"/>
      <c r="AX1462" s="60"/>
      <c r="AY1462" s="60"/>
      <c r="AZ1462" s="283"/>
      <c r="BA1462" s="283"/>
      <c r="BB1462" s="283"/>
      <c r="BC1462" s="34"/>
      <c r="BD1462" s="27"/>
      <c r="BF1462" s="35"/>
      <c r="BG1462" s="35"/>
      <c r="BH1462" s="35"/>
    </row>
    <row r="1463" spans="1:60" ht="15" x14ac:dyDescent="0.25">
      <c r="A1463" s="570">
        <f t="shared" ref="A1463:A1526" si="16">A1462+1</f>
        <v>1457</v>
      </c>
      <c r="B1463" s="571" t="s">
        <v>3756</v>
      </c>
      <c r="C1463" s="574" t="s">
        <v>12469</v>
      </c>
      <c r="D1463" s="843">
        <v>4389.91</v>
      </c>
      <c r="E1463" s="844"/>
      <c r="F1463" s="844"/>
      <c r="G1463" s="25"/>
      <c r="H1463" s="25"/>
      <c r="I1463" s="25"/>
      <c r="J1463" s="25"/>
      <c r="K1463" s="25"/>
      <c r="L1463" s="25"/>
      <c r="N1463" s="25"/>
      <c r="O1463" s="25"/>
      <c r="P1463" s="35" t="s">
        <v>2496</v>
      </c>
      <c r="AS1463" s="570"/>
      <c r="AT1463" s="391"/>
      <c r="AU1463" s="222"/>
      <c r="AV1463" s="564"/>
      <c r="AW1463" s="60"/>
      <c r="AX1463" s="60"/>
      <c r="AY1463" s="60"/>
      <c r="AZ1463" s="283"/>
      <c r="BA1463" s="283"/>
      <c r="BB1463" s="283"/>
      <c r="BC1463" s="34"/>
      <c r="BD1463" s="27"/>
      <c r="BF1463" s="35"/>
      <c r="BG1463" s="35"/>
      <c r="BH1463" s="35"/>
    </row>
    <row r="1464" spans="1:60" ht="15" x14ac:dyDescent="0.25">
      <c r="A1464" s="570">
        <f t="shared" si="16"/>
        <v>1458</v>
      </c>
      <c r="B1464" s="571" t="s">
        <v>3757</v>
      </c>
      <c r="C1464" s="574" t="s">
        <v>12469</v>
      </c>
      <c r="D1464" s="843">
        <v>3321.29</v>
      </c>
      <c r="E1464" s="844"/>
      <c r="F1464" s="844"/>
      <c r="G1464" s="25"/>
      <c r="H1464" s="25"/>
      <c r="I1464" s="25"/>
      <c r="J1464" s="25"/>
      <c r="K1464" s="25"/>
      <c r="L1464" s="25"/>
      <c r="N1464" s="25"/>
      <c r="O1464" s="25"/>
      <c r="P1464" s="35" t="s">
        <v>2496</v>
      </c>
      <c r="AS1464" s="570"/>
      <c r="AT1464" s="391"/>
      <c r="AU1464" s="222"/>
      <c r="AV1464" s="564"/>
      <c r="AW1464" s="60"/>
      <c r="AX1464" s="60"/>
      <c r="AY1464" s="60"/>
      <c r="AZ1464" s="283"/>
      <c r="BA1464" s="283"/>
      <c r="BB1464" s="283"/>
      <c r="BC1464" s="34"/>
      <c r="BD1464" s="27"/>
      <c r="BF1464" s="35"/>
      <c r="BG1464" s="35"/>
      <c r="BH1464" s="35"/>
    </row>
    <row r="1465" spans="1:60" ht="15" x14ac:dyDescent="0.25">
      <c r="A1465" s="570">
        <f t="shared" si="16"/>
        <v>1459</v>
      </c>
      <c r="B1465" s="571" t="s">
        <v>3758</v>
      </c>
      <c r="C1465" s="574" t="s">
        <v>12469</v>
      </c>
      <c r="D1465" s="843">
        <v>3333.19</v>
      </c>
      <c r="E1465" s="844"/>
      <c r="F1465" s="844"/>
      <c r="G1465" s="25"/>
      <c r="H1465" s="25"/>
      <c r="I1465" s="25"/>
      <c r="J1465" s="25"/>
      <c r="K1465" s="25"/>
      <c r="L1465" s="25"/>
      <c r="N1465" s="25"/>
      <c r="O1465" s="25"/>
      <c r="P1465" s="35" t="s">
        <v>2496</v>
      </c>
      <c r="AS1465" s="570"/>
      <c r="AT1465" s="391"/>
      <c r="AU1465" s="222"/>
      <c r="AV1465" s="564"/>
      <c r="AW1465" s="60"/>
      <c r="AX1465" s="60"/>
      <c r="AY1465" s="60"/>
      <c r="AZ1465" s="283"/>
      <c r="BA1465" s="283"/>
      <c r="BB1465" s="283"/>
      <c r="BC1465" s="34"/>
      <c r="BD1465" s="27"/>
      <c r="BF1465" s="35"/>
      <c r="BG1465" s="35"/>
      <c r="BH1465" s="35"/>
    </row>
    <row r="1466" spans="1:60" ht="15" x14ac:dyDescent="0.25">
      <c r="A1466" s="570">
        <f t="shared" si="16"/>
        <v>1460</v>
      </c>
      <c r="B1466" s="571" t="s">
        <v>3759</v>
      </c>
      <c r="C1466" s="574" t="s">
        <v>12469</v>
      </c>
      <c r="D1466" s="843">
        <v>18688.95</v>
      </c>
      <c r="E1466" s="844"/>
      <c r="F1466" s="844"/>
      <c r="G1466" s="25"/>
      <c r="H1466" s="25"/>
      <c r="I1466" s="25"/>
      <c r="J1466" s="25"/>
      <c r="K1466" s="25"/>
      <c r="L1466" s="25"/>
      <c r="N1466" s="25"/>
      <c r="O1466" s="25"/>
      <c r="P1466" s="35" t="s">
        <v>2496</v>
      </c>
      <c r="AS1466" s="570"/>
      <c r="AT1466" s="391"/>
      <c r="AU1466" s="222"/>
      <c r="AV1466" s="564"/>
      <c r="AW1466" s="60"/>
      <c r="AX1466" s="60"/>
      <c r="AY1466" s="60"/>
      <c r="AZ1466" s="283"/>
      <c r="BA1466" s="283"/>
      <c r="BB1466" s="283"/>
      <c r="BC1466" s="34"/>
      <c r="BD1466" s="27"/>
      <c r="BF1466" s="35"/>
      <c r="BG1466" s="35"/>
      <c r="BH1466" s="35"/>
    </row>
    <row r="1467" spans="1:60" ht="15" x14ac:dyDescent="0.25">
      <c r="A1467" s="570">
        <f t="shared" si="16"/>
        <v>1461</v>
      </c>
      <c r="B1467" s="571" t="s">
        <v>3760</v>
      </c>
      <c r="C1467" s="574" t="s">
        <v>12469</v>
      </c>
      <c r="D1467" s="843">
        <v>9366.49</v>
      </c>
      <c r="E1467" s="844"/>
      <c r="F1467" s="844"/>
      <c r="G1467" s="25"/>
      <c r="H1467" s="25"/>
      <c r="I1467" s="25"/>
      <c r="J1467" s="25"/>
      <c r="K1467" s="25"/>
      <c r="L1467" s="25"/>
      <c r="N1467" s="25"/>
      <c r="O1467" s="25"/>
      <c r="P1467" s="35" t="s">
        <v>2496</v>
      </c>
      <c r="AS1467" s="570"/>
      <c r="AT1467" s="391"/>
      <c r="AU1467" s="222"/>
      <c r="AV1467" s="564"/>
      <c r="AW1467" s="60"/>
      <c r="AX1467" s="60"/>
      <c r="AY1467" s="60"/>
      <c r="AZ1467" s="283"/>
      <c r="BA1467" s="283"/>
      <c r="BB1467" s="283"/>
      <c r="BC1467" s="34"/>
      <c r="BD1467" s="27"/>
      <c r="BF1467" s="35"/>
      <c r="BG1467" s="35"/>
      <c r="BH1467" s="35"/>
    </row>
    <row r="1468" spans="1:60" ht="15" x14ac:dyDescent="0.25">
      <c r="A1468" s="570">
        <f t="shared" si="16"/>
        <v>1462</v>
      </c>
      <c r="B1468" s="571" t="s">
        <v>3761</v>
      </c>
      <c r="C1468" s="574" t="s">
        <v>12469</v>
      </c>
      <c r="D1468" s="843">
        <v>7612.43</v>
      </c>
      <c r="E1468" s="844"/>
      <c r="F1468" s="844"/>
      <c r="G1468" s="25"/>
      <c r="H1468" s="25"/>
      <c r="I1468" s="25"/>
      <c r="J1468" s="25"/>
      <c r="K1468" s="25"/>
      <c r="L1468" s="25"/>
      <c r="N1468" s="25"/>
      <c r="O1468" s="25"/>
      <c r="P1468" s="35" t="s">
        <v>2496</v>
      </c>
      <c r="AS1468" s="570"/>
      <c r="AT1468" s="391"/>
      <c r="AU1468" s="222"/>
      <c r="AV1468" s="564"/>
      <c r="AW1468" s="60"/>
      <c r="AX1468" s="60"/>
      <c r="AY1468" s="60"/>
      <c r="AZ1468" s="283"/>
      <c r="BA1468" s="283"/>
      <c r="BB1468" s="283"/>
      <c r="BC1468" s="34"/>
      <c r="BD1468" s="27"/>
      <c r="BF1468" s="35"/>
      <c r="BG1468" s="35"/>
      <c r="BH1468" s="35"/>
    </row>
    <row r="1469" spans="1:60" ht="15" x14ac:dyDescent="0.25">
      <c r="A1469" s="570">
        <f t="shared" si="16"/>
        <v>1463</v>
      </c>
      <c r="B1469" s="571" t="s">
        <v>3762</v>
      </c>
      <c r="C1469" s="574" t="s">
        <v>12469</v>
      </c>
      <c r="D1469" s="843">
        <v>3091.62</v>
      </c>
      <c r="E1469" s="844"/>
      <c r="F1469" s="844"/>
      <c r="G1469" s="25"/>
      <c r="H1469" s="25"/>
      <c r="I1469" s="25"/>
      <c r="J1469" s="25"/>
      <c r="K1469" s="25"/>
      <c r="L1469" s="25"/>
      <c r="N1469" s="25"/>
      <c r="O1469" s="25"/>
      <c r="P1469" s="35" t="s">
        <v>2496</v>
      </c>
      <c r="AS1469" s="570"/>
      <c r="AT1469" s="391"/>
      <c r="AU1469" s="222"/>
      <c r="AV1469" s="564"/>
      <c r="AW1469" s="60"/>
      <c r="AX1469" s="60"/>
      <c r="AY1469" s="60"/>
      <c r="AZ1469" s="283"/>
      <c r="BA1469" s="283"/>
      <c r="BB1469" s="283"/>
      <c r="BC1469" s="34"/>
      <c r="BD1469" s="27"/>
      <c r="BF1469" s="35"/>
      <c r="BG1469" s="35"/>
      <c r="BH1469" s="35"/>
    </row>
    <row r="1470" spans="1:60" ht="15" x14ac:dyDescent="0.25">
      <c r="A1470" s="570">
        <f t="shared" si="16"/>
        <v>1464</v>
      </c>
      <c r="B1470" s="571" t="s">
        <v>3763</v>
      </c>
      <c r="C1470" s="574" t="s">
        <v>12469</v>
      </c>
      <c r="D1470" s="843">
        <v>5915.49</v>
      </c>
      <c r="E1470" s="844"/>
      <c r="F1470" s="844"/>
      <c r="G1470" s="25"/>
      <c r="H1470" s="25"/>
      <c r="I1470" s="25"/>
      <c r="J1470" s="25"/>
      <c r="K1470" s="25"/>
      <c r="L1470" s="25"/>
      <c r="N1470" s="25"/>
      <c r="O1470" s="25"/>
      <c r="P1470" s="35" t="s">
        <v>2496</v>
      </c>
      <c r="AS1470" s="570"/>
      <c r="AT1470" s="391"/>
      <c r="AU1470" s="222"/>
      <c r="AV1470" s="564"/>
      <c r="AW1470" s="60"/>
      <c r="AX1470" s="60"/>
      <c r="AY1470" s="60"/>
      <c r="AZ1470" s="283"/>
      <c r="BA1470" s="283"/>
      <c r="BB1470" s="283"/>
      <c r="BC1470" s="34"/>
      <c r="BD1470" s="27"/>
      <c r="BF1470" s="35"/>
      <c r="BG1470" s="35"/>
      <c r="BH1470" s="35"/>
    </row>
    <row r="1471" spans="1:60" ht="15" x14ac:dyDescent="0.25">
      <c r="A1471" s="570">
        <f t="shared" si="16"/>
        <v>1465</v>
      </c>
      <c r="B1471" s="571" t="s">
        <v>3764</v>
      </c>
      <c r="C1471" s="574" t="s">
        <v>12469</v>
      </c>
      <c r="D1471" s="843">
        <v>4998</v>
      </c>
      <c r="E1471" s="844"/>
      <c r="F1471" s="844"/>
      <c r="G1471" s="25"/>
      <c r="H1471" s="25"/>
      <c r="I1471" s="25"/>
      <c r="J1471" s="25"/>
      <c r="K1471" s="25"/>
      <c r="L1471" s="25"/>
      <c r="N1471" s="25"/>
      <c r="O1471" s="25"/>
      <c r="P1471" s="35" t="s">
        <v>2496</v>
      </c>
      <c r="AS1471" s="570"/>
      <c r="AT1471" s="391"/>
      <c r="AU1471" s="222"/>
      <c r="AV1471" s="564"/>
      <c r="AW1471" s="60"/>
      <c r="AX1471" s="60"/>
      <c r="AY1471" s="60"/>
      <c r="AZ1471" s="283"/>
      <c r="BA1471" s="283"/>
      <c r="BB1471" s="283"/>
      <c r="BC1471" s="34"/>
      <c r="BD1471" s="27"/>
      <c r="BF1471" s="35"/>
      <c r="BG1471" s="35"/>
      <c r="BH1471" s="35"/>
    </row>
    <row r="1472" spans="1:60" ht="15" x14ac:dyDescent="0.25">
      <c r="A1472" s="570">
        <f t="shared" si="16"/>
        <v>1466</v>
      </c>
      <c r="B1472" s="571" t="s">
        <v>3765</v>
      </c>
      <c r="C1472" s="574" t="s">
        <v>12469</v>
      </c>
      <c r="D1472" s="843">
        <v>2772.7</v>
      </c>
      <c r="E1472" s="844"/>
      <c r="F1472" s="844"/>
      <c r="G1472" s="25"/>
      <c r="H1472" s="25"/>
      <c r="I1472" s="25"/>
      <c r="J1472" s="25"/>
      <c r="K1472" s="25"/>
      <c r="L1472" s="25"/>
      <c r="N1472" s="25"/>
      <c r="O1472" s="25"/>
      <c r="P1472" s="35" t="s">
        <v>2496</v>
      </c>
      <c r="AS1472" s="570"/>
      <c r="AT1472" s="391"/>
      <c r="AU1472" s="222"/>
      <c r="AV1472" s="564"/>
      <c r="AW1472" s="60"/>
      <c r="AX1472" s="60"/>
      <c r="AY1472" s="60"/>
      <c r="AZ1472" s="283"/>
      <c r="BA1472" s="283"/>
      <c r="BB1472" s="283"/>
      <c r="BC1472" s="34"/>
      <c r="BD1472" s="27"/>
      <c r="BF1472" s="35"/>
      <c r="BG1472" s="35"/>
      <c r="BH1472" s="35"/>
    </row>
    <row r="1473" spans="1:60" ht="15" x14ac:dyDescent="0.25">
      <c r="A1473" s="570">
        <f t="shared" si="16"/>
        <v>1467</v>
      </c>
      <c r="B1473" s="571" t="s">
        <v>3766</v>
      </c>
      <c r="C1473" s="574" t="s">
        <v>12469</v>
      </c>
      <c r="D1473" s="843">
        <v>7330.4</v>
      </c>
      <c r="E1473" s="844"/>
      <c r="F1473" s="844"/>
      <c r="G1473" s="25"/>
      <c r="H1473" s="25"/>
      <c r="I1473" s="25"/>
      <c r="J1473" s="25"/>
      <c r="K1473" s="25"/>
      <c r="L1473" s="25"/>
      <c r="N1473" s="25"/>
      <c r="O1473" s="25"/>
      <c r="P1473" s="35" t="s">
        <v>2496</v>
      </c>
      <c r="AS1473" s="570"/>
      <c r="AT1473" s="391"/>
      <c r="AU1473" s="222"/>
      <c r="AV1473" s="564"/>
      <c r="AW1473" s="60"/>
      <c r="AX1473" s="60"/>
      <c r="AY1473" s="60"/>
      <c r="AZ1473" s="283"/>
      <c r="BA1473" s="283"/>
      <c r="BB1473" s="283"/>
      <c r="BC1473" s="34"/>
      <c r="BD1473" s="27"/>
      <c r="BF1473" s="35"/>
      <c r="BG1473" s="35"/>
      <c r="BH1473" s="35"/>
    </row>
    <row r="1474" spans="1:60" ht="15" x14ac:dyDescent="0.25">
      <c r="A1474" s="570">
        <f t="shared" si="16"/>
        <v>1468</v>
      </c>
      <c r="B1474" s="571" t="s">
        <v>3767</v>
      </c>
      <c r="C1474" s="574" t="s">
        <v>12469</v>
      </c>
      <c r="D1474" s="843">
        <v>5622.75</v>
      </c>
      <c r="E1474" s="844"/>
      <c r="F1474" s="844"/>
      <c r="G1474" s="25"/>
      <c r="H1474" s="25"/>
      <c r="I1474" s="25"/>
      <c r="J1474" s="25"/>
      <c r="K1474" s="25"/>
      <c r="L1474" s="25"/>
      <c r="N1474" s="25"/>
      <c r="O1474" s="25"/>
      <c r="P1474" s="35" t="s">
        <v>2496</v>
      </c>
      <c r="AS1474" s="570"/>
      <c r="AT1474" s="391"/>
      <c r="AU1474" s="222"/>
      <c r="AV1474" s="564"/>
      <c r="AW1474" s="60"/>
      <c r="AX1474" s="60"/>
      <c r="AY1474" s="60"/>
      <c r="AZ1474" s="283"/>
      <c r="BA1474" s="283"/>
      <c r="BB1474" s="283"/>
      <c r="BC1474" s="34"/>
      <c r="BD1474" s="27"/>
      <c r="BF1474" s="35"/>
      <c r="BG1474" s="35"/>
      <c r="BH1474" s="35"/>
    </row>
    <row r="1475" spans="1:60" ht="15" x14ac:dyDescent="0.25">
      <c r="A1475" s="570">
        <f t="shared" si="16"/>
        <v>1469</v>
      </c>
      <c r="B1475" s="571" t="s">
        <v>3768</v>
      </c>
      <c r="C1475" s="574" t="s">
        <v>12469</v>
      </c>
      <c r="D1475" s="843">
        <v>10757.6</v>
      </c>
      <c r="E1475" s="844"/>
      <c r="F1475" s="844"/>
      <c r="G1475" s="25"/>
      <c r="H1475" s="25"/>
      <c r="I1475" s="25"/>
      <c r="J1475" s="25"/>
      <c r="K1475" s="25"/>
      <c r="L1475" s="25"/>
      <c r="N1475" s="25"/>
      <c r="O1475" s="25"/>
      <c r="P1475" s="35" t="s">
        <v>2496</v>
      </c>
      <c r="AS1475" s="570"/>
      <c r="AT1475" s="391"/>
      <c r="AU1475" s="222"/>
      <c r="AV1475" s="564"/>
      <c r="AW1475" s="60"/>
      <c r="AX1475" s="60"/>
      <c r="AY1475" s="60"/>
      <c r="AZ1475" s="283"/>
      <c r="BA1475" s="283"/>
      <c r="BB1475" s="283"/>
      <c r="BC1475" s="34"/>
      <c r="BD1475" s="27"/>
      <c r="BF1475" s="35"/>
      <c r="BG1475" s="35"/>
      <c r="BH1475" s="35"/>
    </row>
    <row r="1476" spans="1:60" ht="15" x14ac:dyDescent="0.25">
      <c r="A1476" s="570">
        <f t="shared" si="16"/>
        <v>1470</v>
      </c>
      <c r="B1476" s="571" t="s">
        <v>3769</v>
      </c>
      <c r="C1476" s="574" t="s">
        <v>12469</v>
      </c>
      <c r="D1476" s="843">
        <v>6997.2</v>
      </c>
      <c r="E1476" s="844"/>
      <c r="F1476" s="844"/>
      <c r="G1476" s="25"/>
      <c r="H1476" s="25"/>
      <c r="I1476" s="25"/>
      <c r="J1476" s="25"/>
      <c r="K1476" s="25"/>
      <c r="L1476" s="25"/>
      <c r="N1476" s="25"/>
      <c r="O1476" s="25"/>
      <c r="P1476" s="35" t="s">
        <v>2496</v>
      </c>
      <c r="AS1476" s="570"/>
      <c r="AT1476" s="391"/>
      <c r="AU1476" s="222"/>
      <c r="AV1476" s="564"/>
      <c r="AW1476" s="60"/>
      <c r="AX1476" s="60"/>
      <c r="AY1476" s="60"/>
      <c r="AZ1476" s="283"/>
      <c r="BA1476" s="283"/>
      <c r="BB1476" s="283"/>
      <c r="BC1476" s="34"/>
      <c r="BD1476" s="27"/>
      <c r="BF1476" s="35"/>
      <c r="BG1476" s="35"/>
      <c r="BH1476" s="35"/>
    </row>
    <row r="1477" spans="1:60" ht="15" x14ac:dyDescent="0.25">
      <c r="A1477" s="570">
        <f t="shared" si="16"/>
        <v>1471</v>
      </c>
      <c r="B1477" s="571" t="s">
        <v>3770</v>
      </c>
      <c r="C1477" s="574" t="s">
        <v>12458</v>
      </c>
      <c r="D1477" s="843">
        <v>19399.38</v>
      </c>
      <c r="E1477" s="844"/>
      <c r="F1477" s="844"/>
      <c r="G1477" s="25"/>
      <c r="H1477" s="25"/>
      <c r="I1477" s="25"/>
      <c r="J1477" s="25"/>
      <c r="K1477" s="25"/>
      <c r="L1477" s="25"/>
      <c r="N1477" s="25"/>
      <c r="O1477" s="25"/>
      <c r="P1477" s="35" t="s">
        <v>2496</v>
      </c>
      <c r="AS1477" s="570"/>
      <c r="AT1477" s="391"/>
      <c r="AU1477" s="222"/>
      <c r="AV1477" s="564"/>
      <c r="AW1477" s="60"/>
      <c r="AX1477" s="60"/>
      <c r="AY1477" s="60"/>
      <c r="AZ1477" s="283"/>
      <c r="BA1477" s="283"/>
      <c r="BB1477" s="283"/>
      <c r="BC1477" s="34"/>
      <c r="BD1477" s="27"/>
      <c r="BF1477" s="35"/>
      <c r="BG1477" s="35"/>
      <c r="BH1477" s="35"/>
    </row>
    <row r="1478" spans="1:60" ht="15" x14ac:dyDescent="0.25">
      <c r="A1478" s="570">
        <f t="shared" si="16"/>
        <v>1472</v>
      </c>
      <c r="B1478" s="571" t="s">
        <v>3771</v>
      </c>
      <c r="C1478" s="574" t="s">
        <v>12469</v>
      </c>
      <c r="D1478" s="843">
        <v>628.32000000000005</v>
      </c>
      <c r="E1478" s="844"/>
      <c r="F1478" s="844"/>
      <c r="G1478" s="25"/>
      <c r="H1478" s="25"/>
      <c r="I1478" s="25"/>
      <c r="J1478" s="25"/>
      <c r="K1478" s="25"/>
      <c r="L1478" s="25"/>
      <c r="N1478" s="25"/>
      <c r="O1478" s="25"/>
      <c r="P1478" s="35" t="s">
        <v>2496</v>
      </c>
      <c r="AS1478" s="570"/>
      <c r="AT1478" s="391"/>
      <c r="AU1478" s="222"/>
      <c r="AV1478" s="564"/>
      <c r="AW1478" s="60"/>
      <c r="AX1478" s="60"/>
      <c r="AY1478" s="60"/>
      <c r="AZ1478" s="283"/>
      <c r="BA1478" s="283"/>
      <c r="BB1478" s="283"/>
      <c r="BC1478" s="34"/>
      <c r="BD1478" s="27"/>
      <c r="BF1478" s="35"/>
      <c r="BG1478" s="35"/>
      <c r="BH1478" s="35"/>
    </row>
    <row r="1479" spans="1:60" ht="15" x14ac:dyDescent="0.25">
      <c r="A1479" s="570">
        <f t="shared" si="16"/>
        <v>1473</v>
      </c>
      <c r="B1479" s="571" t="s">
        <v>3772</v>
      </c>
      <c r="C1479" s="574" t="s">
        <v>12469</v>
      </c>
      <c r="D1479" s="843">
        <v>417.69</v>
      </c>
      <c r="E1479" s="844"/>
      <c r="F1479" s="844"/>
      <c r="G1479" s="25"/>
      <c r="H1479" s="25"/>
      <c r="I1479" s="25"/>
      <c r="J1479" s="25"/>
      <c r="K1479" s="25"/>
      <c r="L1479" s="25"/>
      <c r="N1479" s="25"/>
      <c r="O1479" s="25"/>
      <c r="P1479" s="35" t="s">
        <v>2496</v>
      </c>
      <c r="AS1479" s="570"/>
      <c r="AT1479" s="391"/>
      <c r="AU1479" s="222"/>
      <c r="AV1479" s="564"/>
      <c r="AW1479" s="60"/>
      <c r="AX1479" s="60"/>
      <c r="AY1479" s="60"/>
      <c r="AZ1479" s="283"/>
      <c r="BA1479" s="283"/>
      <c r="BB1479" s="283"/>
      <c r="BC1479" s="34"/>
      <c r="BD1479" s="27"/>
      <c r="BF1479" s="35"/>
      <c r="BG1479" s="35"/>
      <c r="BH1479" s="35"/>
    </row>
    <row r="1480" spans="1:60" ht="15" x14ac:dyDescent="0.25">
      <c r="A1480" s="570">
        <f t="shared" si="16"/>
        <v>1474</v>
      </c>
      <c r="B1480" s="571" t="s">
        <v>3773</v>
      </c>
      <c r="C1480" s="574" t="s">
        <v>12469</v>
      </c>
      <c r="D1480" s="843">
        <v>30226</v>
      </c>
      <c r="E1480" s="844"/>
      <c r="F1480" s="844"/>
      <c r="G1480" s="25"/>
      <c r="H1480" s="25"/>
      <c r="I1480" s="25"/>
      <c r="J1480" s="25"/>
      <c r="K1480" s="25"/>
      <c r="L1480" s="25"/>
      <c r="N1480" s="25"/>
      <c r="O1480" s="25"/>
      <c r="P1480" s="35" t="s">
        <v>2496</v>
      </c>
      <c r="AS1480" s="570"/>
      <c r="AT1480" s="391"/>
      <c r="AU1480" s="222"/>
      <c r="AV1480" s="564"/>
      <c r="AW1480" s="60"/>
      <c r="AX1480" s="60"/>
      <c r="AY1480" s="60"/>
      <c r="AZ1480" s="283"/>
      <c r="BA1480" s="283"/>
      <c r="BB1480" s="283"/>
      <c r="BC1480" s="34"/>
      <c r="BD1480" s="27"/>
      <c r="BF1480" s="35"/>
      <c r="BG1480" s="35"/>
      <c r="BH1480" s="35"/>
    </row>
    <row r="1481" spans="1:60" ht="15" x14ac:dyDescent="0.25">
      <c r="A1481" s="570">
        <f t="shared" si="16"/>
        <v>1475</v>
      </c>
      <c r="B1481" s="571" t="s">
        <v>3774</v>
      </c>
      <c r="C1481" s="574" t="s">
        <v>12469</v>
      </c>
      <c r="D1481" s="843">
        <v>35855.89</v>
      </c>
      <c r="E1481" s="844"/>
      <c r="F1481" s="844"/>
      <c r="G1481" s="25"/>
      <c r="H1481" s="25"/>
      <c r="I1481" s="25"/>
      <c r="J1481" s="25"/>
      <c r="K1481" s="25"/>
      <c r="L1481" s="25"/>
      <c r="N1481" s="25"/>
      <c r="O1481" s="25"/>
      <c r="P1481" s="35" t="s">
        <v>2496</v>
      </c>
      <c r="AS1481" s="570"/>
      <c r="AT1481" s="391"/>
      <c r="AU1481" s="222"/>
      <c r="AV1481" s="564"/>
      <c r="AW1481" s="60"/>
      <c r="AX1481" s="60"/>
      <c r="AY1481" s="60"/>
      <c r="AZ1481" s="283"/>
      <c r="BA1481" s="283"/>
      <c r="BB1481" s="283"/>
      <c r="BC1481" s="34"/>
      <c r="BD1481" s="27"/>
      <c r="BF1481" s="35"/>
      <c r="BG1481" s="35"/>
      <c r="BH1481" s="35"/>
    </row>
    <row r="1482" spans="1:60" ht="15" x14ac:dyDescent="0.25">
      <c r="A1482" s="570">
        <f t="shared" si="16"/>
        <v>1476</v>
      </c>
      <c r="B1482" s="571" t="s">
        <v>3775</v>
      </c>
      <c r="C1482" s="574" t="s">
        <v>12469</v>
      </c>
      <c r="D1482" s="843">
        <v>747.32</v>
      </c>
      <c r="E1482" s="844"/>
      <c r="F1482" s="844"/>
      <c r="G1482" s="25"/>
      <c r="H1482" s="25"/>
      <c r="I1482" s="25"/>
      <c r="J1482" s="25"/>
      <c r="K1482" s="25"/>
      <c r="L1482" s="25"/>
      <c r="N1482" s="25"/>
      <c r="O1482" s="25"/>
      <c r="P1482" s="35" t="s">
        <v>2496</v>
      </c>
      <c r="AS1482" s="570"/>
      <c r="AT1482" s="391"/>
      <c r="AU1482" s="222"/>
      <c r="AV1482" s="564"/>
      <c r="AW1482" s="60"/>
      <c r="AX1482" s="60"/>
      <c r="AY1482" s="60"/>
      <c r="AZ1482" s="283"/>
      <c r="BA1482" s="283"/>
      <c r="BB1482" s="283"/>
      <c r="BC1482" s="34"/>
      <c r="BD1482" s="27"/>
      <c r="BF1482" s="35"/>
      <c r="BG1482" s="35"/>
      <c r="BH1482" s="35"/>
    </row>
    <row r="1483" spans="1:60" ht="15" x14ac:dyDescent="0.25">
      <c r="A1483" s="570">
        <f t="shared" si="16"/>
        <v>1477</v>
      </c>
      <c r="B1483" s="571" t="s">
        <v>3776</v>
      </c>
      <c r="C1483" s="574" t="s">
        <v>12469</v>
      </c>
      <c r="D1483" s="843">
        <v>836.57</v>
      </c>
      <c r="E1483" s="844"/>
      <c r="F1483" s="844"/>
      <c r="G1483" s="25"/>
      <c r="H1483" s="25"/>
      <c r="I1483" s="25"/>
      <c r="J1483" s="25"/>
      <c r="K1483" s="25"/>
      <c r="L1483" s="25"/>
      <c r="N1483" s="25"/>
      <c r="O1483" s="25"/>
      <c r="P1483" s="35" t="s">
        <v>2496</v>
      </c>
      <c r="AS1483" s="570"/>
      <c r="AT1483" s="391"/>
      <c r="AU1483" s="222"/>
      <c r="AV1483" s="564"/>
      <c r="AW1483" s="60"/>
      <c r="AX1483" s="60"/>
      <c r="AY1483" s="60"/>
      <c r="AZ1483" s="283"/>
      <c r="BA1483" s="283"/>
      <c r="BB1483" s="283"/>
      <c r="BC1483" s="34"/>
      <c r="BD1483" s="27"/>
      <c r="BF1483" s="35"/>
      <c r="BG1483" s="35"/>
      <c r="BH1483" s="35"/>
    </row>
    <row r="1484" spans="1:60" ht="15" x14ac:dyDescent="0.25">
      <c r="A1484" s="570">
        <f t="shared" si="16"/>
        <v>1478</v>
      </c>
      <c r="B1484" s="571" t="s">
        <v>3777</v>
      </c>
      <c r="C1484" s="574" t="s">
        <v>12469</v>
      </c>
      <c r="D1484" s="843">
        <v>470.05</v>
      </c>
      <c r="E1484" s="844"/>
      <c r="F1484" s="844"/>
      <c r="G1484" s="25"/>
      <c r="H1484" s="25"/>
      <c r="I1484" s="25"/>
      <c r="J1484" s="25"/>
      <c r="K1484" s="25"/>
      <c r="L1484" s="25"/>
      <c r="N1484" s="25"/>
      <c r="O1484" s="25"/>
      <c r="P1484" s="35" t="s">
        <v>2496</v>
      </c>
      <c r="AS1484" s="570"/>
      <c r="AT1484" s="391"/>
      <c r="AU1484" s="222"/>
      <c r="AV1484" s="564"/>
      <c r="AW1484" s="60"/>
      <c r="AX1484" s="60"/>
      <c r="AY1484" s="60"/>
      <c r="AZ1484" s="283"/>
      <c r="BA1484" s="283"/>
      <c r="BB1484" s="283"/>
      <c r="BC1484" s="34"/>
      <c r="BD1484" s="27"/>
      <c r="BF1484" s="35"/>
      <c r="BG1484" s="35"/>
      <c r="BH1484" s="35"/>
    </row>
    <row r="1485" spans="1:60" ht="15" x14ac:dyDescent="0.25">
      <c r="A1485" s="570">
        <f t="shared" si="16"/>
        <v>1479</v>
      </c>
      <c r="B1485" s="571" t="s">
        <v>3778</v>
      </c>
      <c r="C1485" s="574" t="s">
        <v>12469</v>
      </c>
      <c r="D1485" s="843">
        <v>474.81</v>
      </c>
      <c r="E1485" s="844"/>
      <c r="F1485" s="844"/>
      <c r="G1485" s="25"/>
      <c r="H1485" s="25"/>
      <c r="I1485" s="25"/>
      <c r="J1485" s="25"/>
      <c r="K1485" s="25"/>
      <c r="L1485" s="25"/>
      <c r="N1485" s="25"/>
      <c r="O1485" s="25"/>
      <c r="P1485" s="35" t="s">
        <v>2496</v>
      </c>
      <c r="AS1485" s="570"/>
      <c r="AT1485" s="391"/>
      <c r="AU1485" s="222"/>
      <c r="AV1485" s="564"/>
      <c r="AW1485" s="60"/>
      <c r="AX1485" s="60"/>
      <c r="AY1485" s="60"/>
      <c r="AZ1485" s="283"/>
      <c r="BA1485" s="283"/>
      <c r="BB1485" s="283"/>
      <c r="BC1485" s="34"/>
      <c r="BD1485" s="27"/>
      <c r="BF1485" s="35"/>
      <c r="BG1485" s="35"/>
      <c r="BH1485" s="35"/>
    </row>
    <row r="1486" spans="1:60" ht="15" x14ac:dyDescent="0.25">
      <c r="A1486" s="570">
        <f t="shared" si="16"/>
        <v>1480</v>
      </c>
      <c r="B1486" s="571" t="s">
        <v>3779</v>
      </c>
      <c r="C1486" s="574" t="s">
        <v>12469</v>
      </c>
      <c r="D1486" s="843">
        <v>1570.8</v>
      </c>
      <c r="E1486" s="844"/>
      <c r="F1486" s="844"/>
      <c r="G1486" s="25"/>
      <c r="H1486" s="25"/>
      <c r="I1486" s="25"/>
      <c r="J1486" s="25"/>
      <c r="K1486" s="25"/>
      <c r="L1486" s="25"/>
      <c r="N1486" s="25"/>
      <c r="O1486" s="25"/>
      <c r="P1486" s="35" t="s">
        <v>2496</v>
      </c>
      <c r="AS1486" s="570"/>
      <c r="AT1486" s="391"/>
      <c r="AU1486" s="222"/>
      <c r="AV1486" s="564"/>
      <c r="AW1486" s="60"/>
      <c r="AX1486" s="60"/>
      <c r="AY1486" s="60"/>
      <c r="AZ1486" s="283"/>
      <c r="BA1486" s="283"/>
      <c r="BB1486" s="283"/>
      <c r="BC1486" s="34"/>
      <c r="BD1486" s="27"/>
      <c r="BF1486" s="35"/>
      <c r="BG1486" s="35"/>
      <c r="BH1486" s="35"/>
    </row>
    <row r="1487" spans="1:60" ht="15" x14ac:dyDescent="0.25">
      <c r="A1487" s="570">
        <f t="shared" si="16"/>
        <v>1481</v>
      </c>
      <c r="B1487" s="571" t="s">
        <v>3780</v>
      </c>
      <c r="C1487" s="574" t="s">
        <v>12469</v>
      </c>
      <c r="D1487" s="843">
        <v>1294.0060000000001</v>
      </c>
      <c r="E1487" s="844"/>
      <c r="F1487" s="844"/>
      <c r="G1487" s="25"/>
      <c r="H1487" s="25"/>
      <c r="I1487" s="25"/>
      <c r="J1487" s="25"/>
      <c r="K1487" s="25"/>
      <c r="L1487" s="25"/>
      <c r="N1487" s="25"/>
      <c r="O1487" s="25"/>
      <c r="P1487" s="35" t="s">
        <v>2496</v>
      </c>
      <c r="AS1487" s="570"/>
      <c r="AT1487" s="391"/>
      <c r="AU1487" s="222"/>
      <c r="AV1487" s="564"/>
      <c r="AW1487" s="60"/>
      <c r="AX1487" s="60"/>
      <c r="AY1487" s="60"/>
      <c r="AZ1487" s="283"/>
      <c r="BA1487" s="283"/>
      <c r="BB1487" s="283"/>
      <c r="BC1487" s="34"/>
      <c r="BD1487" s="27"/>
      <c r="BF1487" s="35"/>
      <c r="BG1487" s="35"/>
      <c r="BH1487" s="35"/>
    </row>
    <row r="1488" spans="1:60" ht="15" x14ac:dyDescent="0.25">
      <c r="A1488" s="570">
        <f t="shared" si="16"/>
        <v>1482</v>
      </c>
      <c r="B1488" s="571" t="s">
        <v>3781</v>
      </c>
      <c r="C1488" s="574" t="s">
        <v>12469</v>
      </c>
      <c r="D1488" s="843">
        <v>1999.2</v>
      </c>
      <c r="E1488" s="844"/>
      <c r="F1488" s="844"/>
      <c r="G1488" s="25"/>
      <c r="H1488" s="25"/>
      <c r="I1488" s="25"/>
      <c r="J1488" s="25"/>
      <c r="K1488" s="25"/>
      <c r="L1488" s="25"/>
      <c r="N1488" s="25"/>
      <c r="O1488" s="25"/>
      <c r="P1488" s="35" t="s">
        <v>2496</v>
      </c>
      <c r="AS1488" s="570"/>
      <c r="AT1488" s="391"/>
      <c r="AU1488" s="222"/>
      <c r="AV1488" s="564"/>
      <c r="AW1488" s="60"/>
      <c r="AX1488" s="60"/>
      <c r="AY1488" s="60"/>
      <c r="AZ1488" s="283"/>
      <c r="BA1488" s="283"/>
      <c r="BB1488" s="283"/>
      <c r="BC1488" s="34"/>
      <c r="BD1488" s="27"/>
      <c r="BF1488" s="35"/>
      <c r="BG1488" s="35"/>
      <c r="BH1488" s="35"/>
    </row>
    <row r="1489" spans="1:60" ht="15" x14ac:dyDescent="0.25">
      <c r="A1489" s="570">
        <f t="shared" si="16"/>
        <v>1483</v>
      </c>
      <c r="B1489" s="571" t="s">
        <v>3782</v>
      </c>
      <c r="C1489" s="574" t="s">
        <v>12458</v>
      </c>
      <c r="D1489" s="843">
        <v>27988.799999999999</v>
      </c>
      <c r="E1489" s="844"/>
      <c r="F1489" s="844"/>
      <c r="G1489" s="25"/>
      <c r="H1489" s="25"/>
      <c r="I1489" s="25"/>
      <c r="J1489" s="25"/>
      <c r="K1489" s="25"/>
      <c r="L1489" s="25"/>
      <c r="N1489" s="25"/>
      <c r="O1489" s="25"/>
      <c r="P1489" s="35" t="s">
        <v>2496</v>
      </c>
      <c r="AS1489" s="570"/>
      <c r="AT1489" s="391"/>
      <c r="AU1489" s="222"/>
      <c r="AV1489" s="564"/>
      <c r="AW1489" s="60"/>
      <c r="AX1489" s="60"/>
      <c r="AY1489" s="60"/>
      <c r="AZ1489" s="283"/>
      <c r="BA1489" s="283"/>
      <c r="BB1489" s="283"/>
      <c r="BC1489" s="34"/>
      <c r="BD1489" s="27"/>
      <c r="BF1489" s="35"/>
      <c r="BG1489" s="35"/>
      <c r="BH1489" s="35"/>
    </row>
    <row r="1490" spans="1:60" ht="15" x14ac:dyDescent="0.25">
      <c r="A1490" s="570">
        <f t="shared" si="16"/>
        <v>1484</v>
      </c>
      <c r="B1490" s="571" t="s">
        <v>3783</v>
      </c>
      <c r="C1490" s="574" t="s">
        <v>12458</v>
      </c>
      <c r="D1490" s="843">
        <v>3998.4</v>
      </c>
      <c r="E1490" s="844"/>
      <c r="F1490" s="844"/>
      <c r="G1490" s="25"/>
      <c r="H1490" s="25"/>
      <c r="I1490" s="25"/>
      <c r="J1490" s="25"/>
      <c r="K1490" s="25"/>
      <c r="L1490" s="25"/>
      <c r="N1490" s="25"/>
      <c r="O1490" s="25"/>
      <c r="P1490" s="35" t="s">
        <v>2496</v>
      </c>
      <c r="AS1490" s="570"/>
      <c r="AT1490" s="391"/>
      <c r="AU1490" s="222"/>
      <c r="AV1490" s="564"/>
      <c r="AW1490" s="60"/>
      <c r="AX1490" s="60"/>
      <c r="AY1490" s="60"/>
      <c r="AZ1490" s="283"/>
      <c r="BA1490" s="283"/>
      <c r="BB1490" s="283"/>
      <c r="BC1490" s="34"/>
      <c r="BD1490" s="27"/>
      <c r="BF1490" s="35"/>
      <c r="BG1490" s="35"/>
      <c r="BH1490" s="35"/>
    </row>
    <row r="1491" spans="1:60" ht="15" x14ac:dyDescent="0.25">
      <c r="A1491" s="570">
        <f t="shared" si="16"/>
        <v>1485</v>
      </c>
      <c r="B1491" s="571" t="s">
        <v>3784</v>
      </c>
      <c r="C1491" s="574" t="s">
        <v>12458</v>
      </c>
      <c r="D1491" s="843">
        <v>65973.600000000006</v>
      </c>
      <c r="E1491" s="844"/>
      <c r="F1491" s="844"/>
      <c r="G1491" s="25"/>
      <c r="H1491" s="25"/>
      <c r="I1491" s="25"/>
      <c r="J1491" s="25"/>
      <c r="K1491" s="25"/>
      <c r="L1491" s="25"/>
      <c r="N1491" s="25"/>
      <c r="O1491" s="25"/>
      <c r="P1491" s="35" t="s">
        <v>2496</v>
      </c>
      <c r="AS1491" s="570"/>
      <c r="AT1491" s="391"/>
      <c r="AU1491" s="222"/>
      <c r="AV1491" s="564"/>
      <c r="AW1491" s="60"/>
      <c r="AX1491" s="60"/>
      <c r="AY1491" s="60"/>
      <c r="AZ1491" s="283"/>
      <c r="BA1491" s="283"/>
      <c r="BB1491" s="283"/>
      <c r="BC1491" s="34"/>
      <c r="BD1491" s="27"/>
      <c r="BF1491" s="35"/>
      <c r="BG1491" s="35"/>
      <c r="BH1491" s="35"/>
    </row>
    <row r="1492" spans="1:60" ht="15" x14ac:dyDescent="0.25">
      <c r="A1492" s="570">
        <f t="shared" si="16"/>
        <v>1486</v>
      </c>
      <c r="B1492" s="571" t="s">
        <v>3785</v>
      </c>
      <c r="C1492" s="574" t="s">
        <v>12458</v>
      </c>
      <c r="D1492" s="843">
        <v>67972.800000000003</v>
      </c>
      <c r="E1492" s="844"/>
      <c r="F1492" s="844"/>
      <c r="G1492" s="25"/>
      <c r="H1492" s="25"/>
      <c r="I1492" s="25"/>
      <c r="J1492" s="25"/>
      <c r="K1492" s="25"/>
      <c r="L1492" s="25"/>
      <c r="N1492" s="25"/>
      <c r="O1492" s="25"/>
      <c r="P1492" s="35" t="s">
        <v>2496</v>
      </c>
      <c r="AS1492" s="570"/>
      <c r="AT1492" s="391"/>
      <c r="AU1492" s="222"/>
      <c r="AV1492" s="564"/>
      <c r="AW1492" s="60"/>
      <c r="AX1492" s="60"/>
      <c r="AY1492" s="60"/>
      <c r="AZ1492" s="283"/>
      <c r="BA1492" s="283"/>
      <c r="BB1492" s="283"/>
      <c r="BC1492" s="34"/>
      <c r="BD1492" s="27"/>
      <c r="BF1492" s="35"/>
      <c r="BG1492" s="35"/>
      <c r="BH1492" s="35"/>
    </row>
    <row r="1493" spans="1:60" ht="15" x14ac:dyDescent="0.25">
      <c r="A1493" s="570">
        <f t="shared" si="16"/>
        <v>1487</v>
      </c>
      <c r="B1493" s="571" t="s">
        <v>3786</v>
      </c>
      <c r="C1493" s="574" t="s">
        <v>12458</v>
      </c>
      <c r="D1493" s="843">
        <v>75969.600000000006</v>
      </c>
      <c r="E1493" s="844"/>
      <c r="F1493" s="844"/>
      <c r="G1493" s="25"/>
      <c r="H1493" s="25"/>
      <c r="I1493" s="25"/>
      <c r="J1493" s="25"/>
      <c r="K1493" s="25"/>
      <c r="L1493" s="25"/>
      <c r="N1493" s="25"/>
      <c r="O1493" s="25"/>
      <c r="P1493" s="35" t="s">
        <v>2496</v>
      </c>
      <c r="AS1493" s="570"/>
      <c r="AT1493" s="391"/>
      <c r="AU1493" s="222"/>
      <c r="AV1493" s="564"/>
      <c r="AW1493" s="60"/>
      <c r="AX1493" s="60"/>
      <c r="AY1493" s="60"/>
      <c r="AZ1493" s="283"/>
      <c r="BA1493" s="283"/>
      <c r="BB1493" s="283"/>
      <c r="BC1493" s="34"/>
      <c r="BD1493" s="27"/>
      <c r="BF1493" s="35"/>
      <c r="BG1493" s="35"/>
      <c r="BH1493" s="35"/>
    </row>
    <row r="1494" spans="1:60" ht="15" x14ac:dyDescent="0.25">
      <c r="A1494" s="570">
        <f t="shared" si="16"/>
        <v>1488</v>
      </c>
      <c r="B1494" s="571" t="s">
        <v>3787</v>
      </c>
      <c r="C1494" s="574" t="s">
        <v>12458</v>
      </c>
      <c r="D1494" s="843">
        <v>7996.8</v>
      </c>
      <c r="E1494" s="844"/>
      <c r="F1494" s="844"/>
      <c r="G1494" s="25"/>
      <c r="H1494" s="25"/>
      <c r="I1494" s="25"/>
      <c r="J1494" s="25"/>
      <c r="K1494" s="25"/>
      <c r="L1494" s="25"/>
      <c r="N1494" s="25"/>
      <c r="O1494" s="25"/>
      <c r="P1494" s="35" t="s">
        <v>2496</v>
      </c>
      <c r="AS1494" s="570"/>
      <c r="AT1494" s="391"/>
      <c r="AU1494" s="222"/>
      <c r="AV1494" s="564"/>
      <c r="AW1494" s="60"/>
      <c r="AX1494" s="60"/>
      <c r="AY1494" s="60"/>
      <c r="AZ1494" s="283"/>
      <c r="BA1494" s="283"/>
      <c r="BB1494" s="283"/>
      <c r="BC1494" s="34"/>
      <c r="BD1494" s="27"/>
      <c r="BF1494" s="35"/>
      <c r="BG1494" s="35"/>
      <c r="BH1494" s="35"/>
    </row>
    <row r="1495" spans="1:60" ht="15" x14ac:dyDescent="0.25">
      <c r="A1495" s="570">
        <f t="shared" si="16"/>
        <v>1489</v>
      </c>
      <c r="B1495" s="571" t="s">
        <v>3788</v>
      </c>
      <c r="C1495" s="574" t="s">
        <v>12458</v>
      </c>
      <c r="D1495" s="843">
        <v>15993.6</v>
      </c>
      <c r="E1495" s="844"/>
      <c r="F1495" s="844"/>
      <c r="G1495" s="25"/>
      <c r="H1495" s="25"/>
      <c r="I1495" s="25"/>
      <c r="J1495" s="25"/>
      <c r="K1495" s="25"/>
      <c r="L1495" s="25"/>
      <c r="N1495" s="25"/>
      <c r="O1495" s="25"/>
      <c r="P1495" s="35" t="s">
        <v>2496</v>
      </c>
      <c r="AS1495" s="570"/>
      <c r="AT1495" s="391"/>
      <c r="AU1495" s="222"/>
      <c r="AV1495" s="564"/>
      <c r="AW1495" s="60"/>
      <c r="AX1495" s="60"/>
      <c r="AY1495" s="60"/>
      <c r="AZ1495" s="283"/>
      <c r="BA1495" s="283"/>
      <c r="BB1495" s="283"/>
      <c r="BC1495" s="34"/>
      <c r="BD1495" s="27"/>
      <c r="BF1495" s="35"/>
      <c r="BG1495" s="35"/>
      <c r="BH1495" s="35"/>
    </row>
    <row r="1496" spans="1:60" ht="15" x14ac:dyDescent="0.25">
      <c r="A1496" s="570">
        <f t="shared" si="16"/>
        <v>1490</v>
      </c>
      <c r="B1496" s="571" t="s">
        <v>3789</v>
      </c>
      <c r="C1496" s="574" t="s">
        <v>12458</v>
      </c>
      <c r="D1496" s="843">
        <v>19258.96</v>
      </c>
      <c r="E1496" s="844"/>
      <c r="F1496" s="844"/>
      <c r="G1496" s="25"/>
      <c r="H1496" s="25"/>
      <c r="I1496" s="25"/>
      <c r="J1496" s="25"/>
      <c r="K1496" s="25"/>
      <c r="L1496" s="25"/>
      <c r="N1496" s="25"/>
      <c r="O1496" s="25"/>
      <c r="P1496" s="35" t="s">
        <v>2496</v>
      </c>
      <c r="AS1496" s="570"/>
      <c r="AT1496" s="391"/>
      <c r="AU1496" s="222"/>
      <c r="AV1496" s="564"/>
      <c r="AW1496" s="60"/>
      <c r="AX1496" s="60"/>
      <c r="AY1496" s="60"/>
      <c r="AZ1496" s="283"/>
      <c r="BA1496" s="283"/>
      <c r="BB1496" s="283"/>
      <c r="BC1496" s="34"/>
      <c r="BD1496" s="27"/>
      <c r="BF1496" s="35"/>
      <c r="BG1496" s="35"/>
      <c r="BH1496" s="35"/>
    </row>
    <row r="1497" spans="1:60" ht="15" x14ac:dyDescent="0.25">
      <c r="A1497" s="570">
        <f t="shared" si="16"/>
        <v>1491</v>
      </c>
      <c r="B1497" s="571" t="s">
        <v>3790</v>
      </c>
      <c r="C1497" s="574" t="s">
        <v>12458</v>
      </c>
      <c r="D1497" s="843">
        <v>20634.599999999999</v>
      </c>
      <c r="E1497" s="844"/>
      <c r="F1497" s="844"/>
      <c r="G1497" s="25"/>
      <c r="H1497" s="25"/>
      <c r="I1497" s="25"/>
      <c r="J1497" s="25"/>
      <c r="K1497" s="25"/>
      <c r="L1497" s="25"/>
      <c r="N1497" s="25"/>
      <c r="O1497" s="25"/>
      <c r="P1497" s="35" t="s">
        <v>2496</v>
      </c>
      <c r="AS1497" s="570"/>
      <c r="AT1497" s="391"/>
      <c r="AU1497" s="222"/>
      <c r="AV1497" s="564"/>
      <c r="AW1497" s="60"/>
      <c r="AX1497" s="60"/>
      <c r="AY1497" s="60"/>
      <c r="AZ1497" s="283"/>
      <c r="BA1497" s="283"/>
      <c r="BB1497" s="283"/>
      <c r="BC1497" s="34"/>
      <c r="BD1497" s="27"/>
      <c r="BF1497" s="35"/>
      <c r="BG1497" s="35"/>
      <c r="BH1497" s="35"/>
    </row>
    <row r="1498" spans="1:60" ht="15" x14ac:dyDescent="0.25">
      <c r="A1498" s="570">
        <f t="shared" si="16"/>
        <v>1492</v>
      </c>
      <c r="B1498" s="571" t="s">
        <v>3791</v>
      </c>
      <c r="C1498" s="574" t="s">
        <v>12458</v>
      </c>
      <c r="D1498" s="843">
        <v>4126.92</v>
      </c>
      <c r="E1498" s="844"/>
      <c r="F1498" s="844"/>
      <c r="G1498" s="25"/>
      <c r="H1498" s="25"/>
      <c r="I1498" s="25"/>
      <c r="J1498" s="25"/>
      <c r="K1498" s="25"/>
      <c r="L1498" s="25"/>
      <c r="N1498" s="25"/>
      <c r="O1498" s="25"/>
      <c r="P1498" s="35" t="s">
        <v>2496</v>
      </c>
      <c r="AS1498" s="570"/>
      <c r="AT1498" s="391"/>
      <c r="AU1498" s="222"/>
      <c r="AV1498" s="564"/>
      <c r="AW1498" s="60"/>
      <c r="AX1498" s="60"/>
      <c r="AY1498" s="60"/>
      <c r="AZ1498" s="283"/>
      <c r="BA1498" s="283"/>
      <c r="BB1498" s="283"/>
      <c r="BC1498" s="34"/>
      <c r="BD1498" s="27"/>
      <c r="BF1498" s="35"/>
      <c r="BG1498" s="35"/>
      <c r="BH1498" s="35"/>
    </row>
    <row r="1499" spans="1:60" ht="15" x14ac:dyDescent="0.25">
      <c r="A1499" s="570">
        <f t="shared" si="16"/>
        <v>1493</v>
      </c>
      <c r="B1499" s="571" t="s">
        <v>3792</v>
      </c>
      <c r="C1499" s="574" t="s">
        <v>12458</v>
      </c>
      <c r="D1499" s="843">
        <v>9076.1299999999992</v>
      </c>
      <c r="E1499" s="844"/>
      <c r="F1499" s="844"/>
      <c r="G1499" s="25"/>
      <c r="H1499" s="25"/>
      <c r="I1499" s="25"/>
      <c r="J1499" s="25"/>
      <c r="K1499" s="25"/>
      <c r="L1499" s="25"/>
      <c r="N1499" s="25"/>
      <c r="O1499" s="25"/>
      <c r="P1499" s="35" t="s">
        <v>2496</v>
      </c>
      <c r="AS1499" s="570"/>
      <c r="AT1499" s="391"/>
      <c r="AU1499" s="222"/>
      <c r="AV1499" s="564"/>
      <c r="AW1499" s="60"/>
      <c r="AX1499" s="60"/>
      <c r="AY1499" s="60"/>
      <c r="AZ1499" s="283"/>
      <c r="BA1499" s="283"/>
      <c r="BB1499" s="283"/>
      <c r="BC1499" s="34"/>
      <c r="BD1499" s="27"/>
      <c r="BF1499" s="35"/>
      <c r="BG1499" s="35"/>
      <c r="BH1499" s="35"/>
    </row>
    <row r="1500" spans="1:60" ht="15" x14ac:dyDescent="0.25">
      <c r="A1500" s="570">
        <f t="shared" si="16"/>
        <v>1494</v>
      </c>
      <c r="B1500" s="571" t="s">
        <v>3793</v>
      </c>
      <c r="C1500" s="574" t="s">
        <v>12458</v>
      </c>
      <c r="D1500" s="843">
        <v>25812.29</v>
      </c>
      <c r="E1500" s="844"/>
      <c r="F1500" s="844"/>
      <c r="G1500" s="25"/>
      <c r="H1500" s="25"/>
      <c r="I1500" s="25"/>
      <c r="J1500" s="25"/>
      <c r="K1500" s="25"/>
      <c r="L1500" s="25"/>
      <c r="N1500" s="25"/>
      <c r="O1500" s="25"/>
      <c r="P1500" s="35" t="s">
        <v>2496</v>
      </c>
      <c r="AS1500" s="570"/>
      <c r="AT1500" s="391"/>
      <c r="AU1500" s="222"/>
      <c r="AV1500" s="564"/>
      <c r="AW1500" s="60"/>
      <c r="AX1500" s="60"/>
      <c r="AY1500" s="60"/>
      <c r="AZ1500" s="283"/>
      <c r="BA1500" s="283"/>
      <c r="BB1500" s="283"/>
      <c r="BC1500" s="34"/>
      <c r="BD1500" s="27"/>
      <c r="BF1500" s="35"/>
      <c r="BG1500" s="35"/>
      <c r="BH1500" s="35"/>
    </row>
    <row r="1501" spans="1:60" ht="15" x14ac:dyDescent="0.25">
      <c r="A1501" s="570">
        <f t="shared" si="16"/>
        <v>1495</v>
      </c>
      <c r="B1501" s="571" t="s">
        <v>3794</v>
      </c>
      <c r="C1501" s="574" t="s">
        <v>12458</v>
      </c>
      <c r="D1501" s="843">
        <v>26340.65</v>
      </c>
      <c r="E1501" s="844"/>
      <c r="F1501" s="844"/>
      <c r="G1501" s="25"/>
      <c r="H1501" s="25"/>
      <c r="I1501" s="25"/>
      <c r="J1501" s="25"/>
      <c r="K1501" s="25"/>
      <c r="L1501" s="25"/>
      <c r="N1501" s="25"/>
      <c r="O1501" s="25"/>
      <c r="P1501" s="35" t="s">
        <v>2496</v>
      </c>
      <c r="AS1501" s="570"/>
      <c r="AT1501" s="391"/>
      <c r="AU1501" s="222"/>
      <c r="AV1501" s="564"/>
      <c r="AW1501" s="60"/>
      <c r="AX1501" s="60"/>
      <c r="AY1501" s="60"/>
      <c r="AZ1501" s="283"/>
      <c r="BA1501" s="283"/>
      <c r="BB1501" s="283"/>
      <c r="BC1501" s="34"/>
      <c r="BD1501" s="27"/>
      <c r="BF1501" s="35"/>
      <c r="BG1501" s="35"/>
      <c r="BH1501" s="35"/>
    </row>
    <row r="1502" spans="1:60" ht="15" x14ac:dyDescent="0.25">
      <c r="A1502" s="570">
        <f t="shared" si="16"/>
        <v>1496</v>
      </c>
      <c r="B1502" s="571" t="s">
        <v>3795</v>
      </c>
      <c r="C1502" s="574" t="s">
        <v>12458</v>
      </c>
      <c r="D1502" s="843">
        <v>31178</v>
      </c>
      <c r="E1502" s="844"/>
      <c r="F1502" s="844"/>
      <c r="G1502" s="25"/>
      <c r="H1502" s="25"/>
      <c r="I1502" s="25"/>
      <c r="J1502" s="25"/>
      <c r="K1502" s="25"/>
      <c r="L1502" s="25"/>
      <c r="N1502" s="25"/>
      <c r="O1502" s="25"/>
      <c r="P1502" s="35" t="s">
        <v>2496</v>
      </c>
      <c r="AS1502" s="570"/>
      <c r="AT1502" s="391"/>
      <c r="AU1502" s="222"/>
      <c r="AV1502" s="564"/>
      <c r="AW1502" s="60"/>
      <c r="AX1502" s="60"/>
      <c r="AY1502" s="60"/>
      <c r="AZ1502" s="283"/>
      <c r="BA1502" s="283"/>
      <c r="BB1502" s="283"/>
      <c r="BC1502" s="34"/>
      <c r="BD1502" s="27"/>
      <c r="BF1502" s="35"/>
      <c r="BG1502" s="35"/>
      <c r="BH1502" s="35"/>
    </row>
    <row r="1503" spans="1:60" ht="15" x14ac:dyDescent="0.25">
      <c r="A1503" s="570">
        <f t="shared" si="16"/>
        <v>1497</v>
      </c>
      <c r="B1503" s="571" t="s">
        <v>3796</v>
      </c>
      <c r="C1503" s="574" t="s">
        <v>12469</v>
      </c>
      <c r="D1503" s="843">
        <v>4295.8999999999996</v>
      </c>
      <c r="E1503" s="844"/>
      <c r="F1503" s="844"/>
      <c r="G1503" s="25"/>
      <c r="H1503" s="25"/>
      <c r="I1503" s="25"/>
      <c r="J1503" s="25"/>
      <c r="K1503" s="25"/>
      <c r="L1503" s="25"/>
      <c r="N1503" s="25"/>
      <c r="O1503" s="25"/>
      <c r="P1503" s="35" t="s">
        <v>2496</v>
      </c>
      <c r="AS1503" s="570"/>
      <c r="AT1503" s="391"/>
      <c r="AU1503" s="222"/>
      <c r="AV1503" s="564"/>
      <c r="AW1503" s="60"/>
      <c r="AX1503" s="60"/>
      <c r="AY1503" s="60"/>
      <c r="AZ1503" s="283"/>
      <c r="BA1503" s="283"/>
      <c r="BB1503" s="283"/>
      <c r="BC1503" s="34"/>
      <c r="BD1503" s="27"/>
      <c r="BF1503" s="35"/>
      <c r="BG1503" s="35"/>
      <c r="BH1503" s="35"/>
    </row>
    <row r="1504" spans="1:60" ht="15" x14ac:dyDescent="0.25">
      <c r="A1504" s="570">
        <f t="shared" si="16"/>
        <v>1498</v>
      </c>
      <c r="B1504" s="571" t="s">
        <v>3797</v>
      </c>
      <c r="C1504" s="574" t="s">
        <v>12469</v>
      </c>
      <c r="D1504" s="843">
        <v>25618.32</v>
      </c>
      <c r="E1504" s="844"/>
      <c r="F1504" s="844"/>
      <c r="G1504" s="25"/>
      <c r="H1504" s="25"/>
      <c r="I1504" s="25"/>
      <c r="J1504" s="25"/>
      <c r="K1504" s="25"/>
      <c r="L1504" s="25"/>
      <c r="N1504" s="25"/>
      <c r="O1504" s="25"/>
      <c r="P1504" s="35" t="s">
        <v>2496</v>
      </c>
      <c r="AS1504" s="570"/>
      <c r="AT1504" s="391"/>
      <c r="AU1504" s="222"/>
      <c r="AV1504" s="564"/>
      <c r="AW1504" s="60"/>
      <c r="AX1504" s="60"/>
      <c r="AY1504" s="60"/>
      <c r="AZ1504" s="283"/>
      <c r="BA1504" s="283"/>
      <c r="BB1504" s="283"/>
      <c r="BC1504" s="34"/>
      <c r="BD1504" s="27"/>
      <c r="BF1504" s="35"/>
      <c r="BG1504" s="35"/>
      <c r="BH1504" s="35"/>
    </row>
    <row r="1505" spans="1:60" ht="15" x14ac:dyDescent="0.25">
      <c r="A1505" s="570">
        <f t="shared" si="16"/>
        <v>1499</v>
      </c>
      <c r="B1505" s="571" t="s">
        <v>3798</v>
      </c>
      <c r="C1505" s="574" t="s">
        <v>12469</v>
      </c>
      <c r="D1505" s="843">
        <v>54549.599999999999</v>
      </c>
      <c r="E1505" s="844"/>
      <c r="F1505" s="844"/>
      <c r="G1505" s="25"/>
      <c r="H1505" s="25"/>
      <c r="I1505" s="25"/>
      <c r="J1505" s="25"/>
      <c r="K1505" s="25"/>
      <c r="L1505" s="25"/>
      <c r="N1505" s="25"/>
      <c r="O1505" s="25"/>
      <c r="P1505" s="35" t="s">
        <v>2496</v>
      </c>
      <c r="AS1505" s="570"/>
      <c r="AT1505" s="391"/>
      <c r="AU1505" s="222"/>
      <c r="AV1505" s="564"/>
      <c r="AW1505" s="60"/>
      <c r="AX1505" s="60"/>
      <c r="AY1505" s="60"/>
      <c r="AZ1505" s="283"/>
      <c r="BA1505" s="283"/>
      <c r="BB1505" s="283"/>
      <c r="BC1505" s="34"/>
      <c r="BD1505" s="27"/>
      <c r="BF1505" s="35"/>
      <c r="BG1505" s="35"/>
      <c r="BH1505" s="35"/>
    </row>
    <row r="1506" spans="1:60" ht="15" x14ac:dyDescent="0.25">
      <c r="A1506" s="570">
        <f t="shared" si="16"/>
        <v>1500</v>
      </c>
      <c r="B1506" s="571" t="s">
        <v>3799</v>
      </c>
      <c r="C1506" s="574" t="s">
        <v>12469</v>
      </c>
      <c r="D1506" s="843">
        <v>26378.73</v>
      </c>
      <c r="E1506" s="844"/>
      <c r="F1506" s="844"/>
      <c r="G1506" s="25"/>
      <c r="H1506" s="25"/>
      <c r="I1506" s="25"/>
      <c r="J1506" s="25"/>
      <c r="K1506" s="25"/>
      <c r="L1506" s="25"/>
      <c r="N1506" s="25"/>
      <c r="O1506" s="25"/>
      <c r="P1506" s="35" t="s">
        <v>2496</v>
      </c>
      <c r="AS1506" s="570"/>
      <c r="AT1506" s="391"/>
      <c r="AU1506" s="222"/>
      <c r="AV1506" s="564"/>
      <c r="AW1506" s="60"/>
      <c r="AX1506" s="60"/>
      <c r="AY1506" s="60"/>
      <c r="AZ1506" s="283"/>
      <c r="BA1506" s="283"/>
      <c r="BB1506" s="283"/>
      <c r="BC1506" s="34"/>
      <c r="BD1506" s="27"/>
      <c r="BF1506" s="35"/>
      <c r="BG1506" s="35"/>
      <c r="BH1506" s="35"/>
    </row>
    <row r="1507" spans="1:60" ht="15" x14ac:dyDescent="0.25">
      <c r="A1507" s="570">
        <f t="shared" si="16"/>
        <v>1501</v>
      </c>
      <c r="B1507" s="571" t="s">
        <v>3800</v>
      </c>
      <c r="C1507" s="574" t="s">
        <v>12469</v>
      </c>
      <c r="D1507" s="843">
        <v>2622.76</v>
      </c>
      <c r="E1507" s="844"/>
      <c r="F1507" s="844"/>
      <c r="G1507" s="25"/>
      <c r="H1507" s="25"/>
      <c r="I1507" s="25"/>
      <c r="J1507" s="25"/>
      <c r="K1507" s="25"/>
      <c r="L1507" s="25"/>
      <c r="N1507" s="25"/>
      <c r="O1507" s="25"/>
      <c r="P1507" s="35" t="s">
        <v>2496</v>
      </c>
      <c r="AS1507" s="570"/>
      <c r="AT1507" s="391"/>
      <c r="AU1507" s="222"/>
      <c r="AV1507" s="564"/>
      <c r="AW1507" s="60"/>
      <c r="AX1507" s="60"/>
      <c r="AY1507" s="60"/>
      <c r="AZ1507" s="283"/>
      <c r="BA1507" s="283"/>
      <c r="BB1507" s="283"/>
      <c r="BC1507" s="34"/>
      <c r="BD1507" s="27"/>
      <c r="BF1507" s="35"/>
      <c r="BG1507" s="35"/>
      <c r="BH1507" s="35"/>
    </row>
    <row r="1508" spans="1:60" ht="15" x14ac:dyDescent="0.25">
      <c r="A1508" s="570">
        <f t="shared" si="16"/>
        <v>1502</v>
      </c>
      <c r="B1508" s="571" t="s">
        <v>3801</v>
      </c>
      <c r="C1508" s="574" t="s">
        <v>12469</v>
      </c>
      <c r="D1508" s="843">
        <v>2622.76</v>
      </c>
      <c r="E1508" s="844"/>
      <c r="F1508" s="844"/>
      <c r="G1508" s="25"/>
      <c r="H1508" s="25"/>
      <c r="I1508" s="25"/>
      <c r="J1508" s="25"/>
      <c r="K1508" s="25"/>
      <c r="L1508" s="25"/>
      <c r="N1508" s="25"/>
      <c r="O1508" s="25"/>
      <c r="P1508" s="35" t="s">
        <v>2496</v>
      </c>
      <c r="AS1508" s="570"/>
      <c r="AT1508" s="391"/>
      <c r="AU1508" s="222"/>
      <c r="AV1508" s="564"/>
      <c r="AW1508" s="60"/>
      <c r="AX1508" s="60"/>
      <c r="AY1508" s="60"/>
      <c r="AZ1508" s="283"/>
      <c r="BA1508" s="283"/>
      <c r="BB1508" s="283"/>
      <c r="BC1508" s="34"/>
      <c r="BD1508" s="27"/>
      <c r="BF1508" s="35"/>
      <c r="BG1508" s="35"/>
      <c r="BH1508" s="35"/>
    </row>
    <row r="1509" spans="1:60" ht="15" x14ac:dyDescent="0.25">
      <c r="A1509" s="570">
        <f t="shared" si="16"/>
        <v>1503</v>
      </c>
      <c r="B1509" s="571" t="s">
        <v>3802</v>
      </c>
      <c r="C1509" s="574" t="s">
        <v>12469</v>
      </c>
      <c r="D1509" s="843">
        <v>2622.76</v>
      </c>
      <c r="E1509" s="844"/>
      <c r="F1509" s="844"/>
      <c r="G1509" s="25"/>
      <c r="H1509" s="25"/>
      <c r="I1509" s="25"/>
      <c r="J1509" s="25"/>
      <c r="K1509" s="25"/>
      <c r="L1509" s="25"/>
      <c r="N1509" s="25"/>
      <c r="O1509" s="25"/>
      <c r="P1509" s="35" t="s">
        <v>2496</v>
      </c>
      <c r="AS1509" s="570"/>
      <c r="AT1509" s="391"/>
      <c r="AU1509" s="222"/>
      <c r="AV1509" s="564"/>
      <c r="AW1509" s="60"/>
      <c r="AX1509" s="60"/>
      <c r="AY1509" s="60"/>
      <c r="AZ1509" s="283"/>
      <c r="BA1509" s="283"/>
      <c r="BB1509" s="283"/>
      <c r="BC1509" s="34"/>
      <c r="BD1509" s="27"/>
      <c r="BF1509" s="35"/>
      <c r="BG1509" s="35"/>
      <c r="BH1509" s="35"/>
    </row>
    <row r="1510" spans="1:60" ht="15" x14ac:dyDescent="0.25">
      <c r="A1510" s="570">
        <f t="shared" si="16"/>
        <v>1504</v>
      </c>
      <c r="B1510" s="571" t="s">
        <v>3803</v>
      </c>
      <c r="C1510" s="574" t="s">
        <v>12469</v>
      </c>
      <c r="D1510" s="843">
        <v>2622.76</v>
      </c>
      <c r="E1510" s="844"/>
      <c r="F1510" s="844"/>
      <c r="G1510" s="25"/>
      <c r="H1510" s="25"/>
      <c r="I1510" s="25"/>
      <c r="J1510" s="25"/>
      <c r="K1510" s="25"/>
      <c r="L1510" s="25"/>
      <c r="N1510" s="25"/>
      <c r="O1510" s="25"/>
      <c r="P1510" s="35" t="s">
        <v>2496</v>
      </c>
      <c r="AS1510" s="570"/>
      <c r="AT1510" s="391"/>
      <c r="AU1510" s="222"/>
      <c r="AV1510" s="564"/>
      <c r="AW1510" s="60"/>
      <c r="AX1510" s="60"/>
      <c r="AY1510" s="60"/>
      <c r="AZ1510" s="283"/>
      <c r="BA1510" s="283"/>
      <c r="BB1510" s="283"/>
      <c r="BC1510" s="34"/>
      <c r="BD1510" s="27"/>
      <c r="BF1510" s="35"/>
      <c r="BG1510" s="35"/>
      <c r="BH1510" s="35"/>
    </row>
    <row r="1511" spans="1:60" ht="15" x14ac:dyDescent="0.25">
      <c r="A1511" s="570">
        <f t="shared" si="16"/>
        <v>1505</v>
      </c>
      <c r="B1511" s="571" t="s">
        <v>3804</v>
      </c>
      <c r="C1511" s="574" t="s">
        <v>12469</v>
      </c>
      <c r="D1511" s="843">
        <v>2622.76</v>
      </c>
      <c r="E1511" s="844"/>
      <c r="F1511" s="844"/>
      <c r="G1511" s="25"/>
      <c r="H1511" s="25"/>
      <c r="I1511" s="25"/>
      <c r="J1511" s="25"/>
      <c r="K1511" s="25"/>
      <c r="L1511" s="25"/>
      <c r="N1511" s="25"/>
      <c r="O1511" s="25"/>
      <c r="P1511" s="35" t="s">
        <v>2496</v>
      </c>
      <c r="AS1511" s="570"/>
      <c r="AT1511" s="391"/>
      <c r="AU1511" s="222"/>
      <c r="AV1511" s="564"/>
      <c r="AW1511" s="60"/>
      <c r="AX1511" s="60"/>
      <c r="AY1511" s="60"/>
      <c r="AZ1511" s="283"/>
      <c r="BA1511" s="283"/>
      <c r="BB1511" s="283"/>
      <c r="BC1511" s="34"/>
      <c r="BD1511" s="27"/>
      <c r="BF1511" s="35"/>
      <c r="BG1511" s="35"/>
      <c r="BH1511" s="35"/>
    </row>
    <row r="1512" spans="1:60" ht="15" x14ac:dyDescent="0.25">
      <c r="A1512" s="570">
        <f t="shared" si="16"/>
        <v>1506</v>
      </c>
      <c r="B1512" s="571" t="s">
        <v>3805</v>
      </c>
      <c r="C1512" s="574" t="s">
        <v>12469</v>
      </c>
      <c r="D1512" s="843">
        <v>2622.76</v>
      </c>
      <c r="E1512" s="844"/>
      <c r="F1512" s="844"/>
      <c r="G1512" s="25"/>
      <c r="H1512" s="25"/>
      <c r="I1512" s="25"/>
      <c r="J1512" s="25"/>
      <c r="K1512" s="25"/>
      <c r="L1512" s="25"/>
      <c r="N1512" s="25"/>
      <c r="O1512" s="25"/>
      <c r="P1512" s="35" t="s">
        <v>2496</v>
      </c>
      <c r="AS1512" s="570"/>
      <c r="AT1512" s="391"/>
      <c r="AU1512" s="222"/>
      <c r="AV1512" s="564"/>
      <c r="AW1512" s="60"/>
      <c r="AX1512" s="60"/>
      <c r="AY1512" s="60"/>
      <c r="AZ1512" s="283"/>
      <c r="BA1512" s="283"/>
      <c r="BB1512" s="283"/>
      <c r="BC1512" s="34"/>
      <c r="BD1512" s="27"/>
      <c r="BF1512" s="35"/>
      <c r="BG1512" s="35"/>
      <c r="BH1512" s="35"/>
    </row>
    <row r="1513" spans="1:60" ht="15" x14ac:dyDescent="0.25">
      <c r="A1513" s="570">
        <f t="shared" si="16"/>
        <v>1507</v>
      </c>
      <c r="B1513" s="571" t="s">
        <v>3806</v>
      </c>
      <c r="C1513" s="574" t="s">
        <v>12469</v>
      </c>
      <c r="D1513" s="843">
        <v>1831.41</v>
      </c>
      <c r="E1513" s="844"/>
      <c r="F1513" s="844"/>
      <c r="G1513" s="25"/>
      <c r="H1513" s="25"/>
      <c r="I1513" s="25"/>
      <c r="J1513" s="25"/>
      <c r="K1513" s="25"/>
      <c r="L1513" s="25"/>
      <c r="N1513" s="25"/>
      <c r="O1513" s="25"/>
      <c r="P1513" s="35" t="s">
        <v>2496</v>
      </c>
      <c r="AS1513" s="570"/>
      <c r="AT1513" s="391"/>
      <c r="AU1513" s="222"/>
      <c r="AV1513" s="564"/>
      <c r="AW1513" s="60"/>
      <c r="AX1513" s="60"/>
      <c r="AY1513" s="60"/>
      <c r="AZ1513" s="283"/>
      <c r="BA1513" s="283"/>
      <c r="BB1513" s="283"/>
      <c r="BC1513" s="34"/>
      <c r="BD1513" s="27"/>
      <c r="BF1513" s="35"/>
      <c r="BG1513" s="35"/>
      <c r="BH1513" s="35"/>
    </row>
    <row r="1514" spans="1:60" ht="15" x14ac:dyDescent="0.25">
      <c r="A1514" s="570">
        <f t="shared" si="16"/>
        <v>1508</v>
      </c>
      <c r="B1514" s="571" t="s">
        <v>3807</v>
      </c>
      <c r="C1514" s="574" t="s">
        <v>12469</v>
      </c>
      <c r="D1514" s="843">
        <v>1831.41</v>
      </c>
      <c r="E1514" s="844"/>
      <c r="F1514" s="844"/>
      <c r="G1514" s="25"/>
      <c r="H1514" s="25"/>
      <c r="I1514" s="25"/>
      <c r="J1514" s="25"/>
      <c r="K1514" s="25"/>
      <c r="L1514" s="25"/>
      <c r="N1514" s="25"/>
      <c r="O1514" s="25"/>
      <c r="P1514" s="35" t="s">
        <v>2496</v>
      </c>
      <c r="AS1514" s="570"/>
      <c r="AT1514" s="391"/>
      <c r="AU1514" s="222"/>
      <c r="AV1514" s="564"/>
      <c r="AW1514" s="60"/>
      <c r="AX1514" s="60"/>
      <c r="AY1514" s="60"/>
      <c r="AZ1514" s="283"/>
      <c r="BA1514" s="283"/>
      <c r="BB1514" s="283"/>
      <c r="BC1514" s="34"/>
      <c r="BD1514" s="27"/>
      <c r="BF1514" s="35"/>
      <c r="BG1514" s="35"/>
      <c r="BH1514" s="35"/>
    </row>
    <row r="1515" spans="1:60" ht="15" x14ac:dyDescent="0.25">
      <c r="A1515" s="570">
        <f t="shared" si="16"/>
        <v>1509</v>
      </c>
      <c r="B1515" s="571" t="s">
        <v>3808</v>
      </c>
      <c r="C1515" s="574" t="s">
        <v>12469</v>
      </c>
      <c r="D1515" s="843">
        <v>1831.41</v>
      </c>
      <c r="E1515" s="844"/>
      <c r="F1515" s="844"/>
      <c r="G1515" s="25"/>
      <c r="H1515" s="25"/>
      <c r="I1515" s="25"/>
      <c r="J1515" s="25"/>
      <c r="K1515" s="25"/>
      <c r="L1515" s="25"/>
      <c r="N1515" s="25"/>
      <c r="O1515" s="25"/>
      <c r="P1515" s="35" t="s">
        <v>2496</v>
      </c>
      <c r="AS1515" s="570"/>
      <c r="AT1515" s="391"/>
      <c r="AU1515" s="222"/>
      <c r="AV1515" s="564"/>
      <c r="AW1515" s="60"/>
      <c r="AX1515" s="60"/>
      <c r="AY1515" s="60"/>
      <c r="AZ1515" s="283"/>
      <c r="BA1515" s="283"/>
      <c r="BB1515" s="283"/>
      <c r="BC1515" s="34"/>
      <c r="BD1515" s="27"/>
      <c r="BF1515" s="35"/>
      <c r="BG1515" s="35"/>
      <c r="BH1515" s="35"/>
    </row>
    <row r="1516" spans="1:60" ht="15" x14ac:dyDescent="0.25">
      <c r="A1516" s="570">
        <f t="shared" si="16"/>
        <v>1510</v>
      </c>
      <c r="B1516" s="571" t="s">
        <v>3809</v>
      </c>
      <c r="C1516" s="574" t="s">
        <v>12469</v>
      </c>
      <c r="D1516" s="843">
        <v>1831.41</v>
      </c>
      <c r="E1516" s="844"/>
      <c r="F1516" s="844"/>
      <c r="G1516" s="25"/>
      <c r="H1516" s="25"/>
      <c r="I1516" s="25"/>
      <c r="J1516" s="25"/>
      <c r="K1516" s="25"/>
      <c r="L1516" s="25"/>
      <c r="N1516" s="25"/>
      <c r="O1516" s="25"/>
      <c r="P1516" s="35" t="s">
        <v>2496</v>
      </c>
      <c r="AS1516" s="570"/>
      <c r="AT1516" s="391"/>
      <c r="AU1516" s="222"/>
      <c r="AV1516" s="564"/>
      <c r="AW1516" s="60"/>
      <c r="AX1516" s="60"/>
      <c r="AY1516" s="60"/>
      <c r="AZ1516" s="283"/>
      <c r="BA1516" s="283"/>
      <c r="BB1516" s="283"/>
      <c r="BC1516" s="34"/>
      <c r="BD1516" s="27"/>
      <c r="BF1516" s="35"/>
      <c r="BG1516" s="35"/>
      <c r="BH1516" s="35"/>
    </row>
    <row r="1517" spans="1:60" ht="15" x14ac:dyDescent="0.25">
      <c r="A1517" s="570">
        <f t="shared" si="16"/>
        <v>1511</v>
      </c>
      <c r="B1517" s="571" t="s">
        <v>3810</v>
      </c>
      <c r="C1517" s="574" t="s">
        <v>12469</v>
      </c>
      <c r="D1517" s="843">
        <v>1831.41</v>
      </c>
      <c r="E1517" s="844"/>
      <c r="F1517" s="844"/>
      <c r="G1517" s="25"/>
      <c r="H1517" s="25"/>
      <c r="I1517" s="25"/>
      <c r="J1517" s="25"/>
      <c r="K1517" s="25"/>
      <c r="L1517" s="25"/>
      <c r="N1517" s="25"/>
      <c r="O1517" s="25"/>
      <c r="P1517" s="35" t="s">
        <v>2496</v>
      </c>
      <c r="AS1517" s="570"/>
      <c r="AT1517" s="391"/>
      <c r="AU1517" s="222"/>
      <c r="AV1517" s="564"/>
      <c r="AW1517" s="60"/>
      <c r="AX1517" s="60"/>
      <c r="AY1517" s="60"/>
      <c r="AZ1517" s="283"/>
      <c r="BA1517" s="283"/>
      <c r="BB1517" s="283"/>
      <c r="BC1517" s="34"/>
      <c r="BD1517" s="27"/>
      <c r="BF1517" s="35"/>
      <c r="BG1517" s="35"/>
      <c r="BH1517" s="35"/>
    </row>
    <row r="1518" spans="1:60" ht="15" x14ac:dyDescent="0.25">
      <c r="A1518" s="570">
        <f t="shared" si="16"/>
        <v>1512</v>
      </c>
      <c r="B1518" s="571" t="s">
        <v>3811</v>
      </c>
      <c r="C1518" s="574" t="s">
        <v>12469</v>
      </c>
      <c r="D1518" s="843">
        <v>1831.41</v>
      </c>
      <c r="E1518" s="844"/>
      <c r="F1518" s="844"/>
      <c r="G1518" s="25"/>
      <c r="H1518" s="25"/>
      <c r="I1518" s="25"/>
      <c r="J1518" s="25"/>
      <c r="K1518" s="25"/>
      <c r="L1518" s="25"/>
      <c r="N1518" s="25"/>
      <c r="O1518" s="25"/>
      <c r="P1518" s="35" t="s">
        <v>2496</v>
      </c>
      <c r="AS1518" s="570"/>
      <c r="AT1518" s="391"/>
      <c r="AU1518" s="222"/>
      <c r="AV1518" s="564"/>
      <c r="AW1518" s="60"/>
      <c r="AX1518" s="60"/>
      <c r="AY1518" s="60"/>
      <c r="AZ1518" s="283"/>
      <c r="BA1518" s="283"/>
      <c r="BB1518" s="283"/>
      <c r="BC1518" s="34"/>
      <c r="BD1518" s="27"/>
      <c r="BF1518" s="35"/>
      <c r="BG1518" s="35"/>
      <c r="BH1518" s="35"/>
    </row>
    <row r="1519" spans="1:60" ht="15" x14ac:dyDescent="0.25">
      <c r="A1519" s="570">
        <f t="shared" si="16"/>
        <v>1513</v>
      </c>
      <c r="B1519" s="571" t="s">
        <v>3812</v>
      </c>
      <c r="C1519" s="574" t="s">
        <v>12469</v>
      </c>
      <c r="D1519" s="843">
        <v>1370.88</v>
      </c>
      <c r="E1519" s="844"/>
      <c r="F1519" s="844"/>
      <c r="G1519" s="25"/>
      <c r="H1519" s="25"/>
      <c r="I1519" s="25"/>
      <c r="J1519" s="25"/>
      <c r="K1519" s="25"/>
      <c r="L1519" s="25"/>
      <c r="N1519" s="25"/>
      <c r="O1519" s="25"/>
      <c r="P1519" s="35" t="s">
        <v>2496</v>
      </c>
      <c r="AS1519" s="570"/>
      <c r="AT1519" s="391"/>
      <c r="AU1519" s="222"/>
      <c r="AV1519" s="564"/>
      <c r="AW1519" s="60"/>
      <c r="AX1519" s="60"/>
      <c r="AY1519" s="60"/>
      <c r="AZ1519" s="283"/>
      <c r="BA1519" s="283"/>
      <c r="BB1519" s="283"/>
      <c r="BC1519" s="34"/>
      <c r="BD1519" s="27"/>
      <c r="BF1519" s="35"/>
      <c r="BG1519" s="35"/>
      <c r="BH1519" s="35"/>
    </row>
    <row r="1520" spans="1:60" ht="15" x14ac:dyDescent="0.25">
      <c r="A1520" s="570">
        <f t="shared" si="16"/>
        <v>1514</v>
      </c>
      <c r="B1520" s="571" t="s">
        <v>3813</v>
      </c>
      <c r="C1520" s="574" t="s">
        <v>12469</v>
      </c>
      <c r="D1520" s="843">
        <v>1370.88</v>
      </c>
      <c r="E1520" s="844"/>
      <c r="F1520" s="844"/>
      <c r="G1520" s="25"/>
      <c r="H1520" s="25"/>
      <c r="I1520" s="25"/>
      <c r="J1520" s="25"/>
      <c r="K1520" s="25"/>
      <c r="L1520" s="25"/>
      <c r="N1520" s="25"/>
      <c r="O1520" s="25"/>
      <c r="P1520" s="35" t="s">
        <v>2496</v>
      </c>
      <c r="AS1520" s="570"/>
      <c r="AT1520" s="391"/>
      <c r="AU1520" s="222"/>
      <c r="AV1520" s="564"/>
      <c r="AW1520" s="60"/>
      <c r="AX1520" s="60"/>
      <c r="AY1520" s="60"/>
      <c r="AZ1520" s="283"/>
      <c r="BA1520" s="283"/>
      <c r="BB1520" s="283"/>
      <c r="BC1520" s="34"/>
      <c r="BD1520" s="27"/>
      <c r="BF1520" s="35"/>
      <c r="BG1520" s="35"/>
      <c r="BH1520" s="35"/>
    </row>
    <row r="1521" spans="1:60" ht="15" x14ac:dyDescent="0.25">
      <c r="A1521" s="570">
        <f t="shared" si="16"/>
        <v>1515</v>
      </c>
      <c r="B1521" s="571" t="s">
        <v>3814</v>
      </c>
      <c r="C1521" s="574" t="s">
        <v>12469</v>
      </c>
      <c r="D1521" s="843">
        <v>1370.88</v>
      </c>
      <c r="E1521" s="844"/>
      <c r="F1521" s="844"/>
      <c r="G1521" s="25"/>
      <c r="H1521" s="25"/>
      <c r="I1521" s="25"/>
      <c r="J1521" s="25"/>
      <c r="K1521" s="25"/>
      <c r="L1521" s="25"/>
      <c r="N1521" s="25"/>
      <c r="O1521" s="25"/>
      <c r="P1521" s="35" t="s">
        <v>2496</v>
      </c>
      <c r="AS1521" s="570"/>
      <c r="AT1521" s="391"/>
      <c r="AU1521" s="222"/>
      <c r="AV1521" s="564"/>
      <c r="AW1521" s="60"/>
      <c r="AX1521" s="60"/>
      <c r="AY1521" s="60"/>
      <c r="AZ1521" s="283"/>
      <c r="BA1521" s="283"/>
      <c r="BB1521" s="283"/>
      <c r="BC1521" s="34"/>
      <c r="BD1521" s="27"/>
      <c r="BF1521" s="35"/>
      <c r="BG1521" s="35"/>
      <c r="BH1521" s="35"/>
    </row>
    <row r="1522" spans="1:60" ht="15" x14ac:dyDescent="0.25">
      <c r="A1522" s="570">
        <f t="shared" si="16"/>
        <v>1516</v>
      </c>
      <c r="B1522" s="571" t="s">
        <v>3815</v>
      </c>
      <c r="C1522" s="574" t="s">
        <v>12469</v>
      </c>
      <c r="D1522" s="843">
        <v>1370.88</v>
      </c>
      <c r="E1522" s="844"/>
      <c r="F1522" s="844"/>
      <c r="G1522" s="25"/>
      <c r="H1522" s="25"/>
      <c r="I1522" s="25"/>
      <c r="J1522" s="25"/>
      <c r="K1522" s="25"/>
      <c r="L1522" s="25"/>
      <c r="N1522" s="25"/>
      <c r="O1522" s="25"/>
      <c r="P1522" s="35" t="s">
        <v>2496</v>
      </c>
      <c r="AS1522" s="570"/>
      <c r="AT1522" s="391"/>
      <c r="AU1522" s="222"/>
      <c r="AV1522" s="564"/>
      <c r="AW1522" s="60"/>
      <c r="AX1522" s="60"/>
      <c r="AY1522" s="60"/>
      <c r="AZ1522" s="283"/>
      <c r="BA1522" s="283"/>
      <c r="BB1522" s="283"/>
      <c r="BC1522" s="34"/>
      <c r="BD1522" s="27"/>
      <c r="BF1522" s="35"/>
      <c r="BG1522" s="35"/>
      <c r="BH1522" s="35"/>
    </row>
    <row r="1523" spans="1:60" ht="15" x14ac:dyDescent="0.25">
      <c r="A1523" s="570">
        <f t="shared" si="16"/>
        <v>1517</v>
      </c>
      <c r="B1523" s="571" t="s">
        <v>3816</v>
      </c>
      <c r="C1523" s="574" t="s">
        <v>12469</v>
      </c>
      <c r="D1523" s="843">
        <v>15679.44</v>
      </c>
      <c r="E1523" s="844"/>
      <c r="F1523" s="844"/>
      <c r="G1523" s="25"/>
      <c r="H1523" s="25"/>
      <c r="I1523" s="25"/>
      <c r="J1523" s="25"/>
      <c r="K1523" s="25"/>
      <c r="L1523" s="25"/>
      <c r="N1523" s="25"/>
      <c r="O1523" s="25"/>
      <c r="P1523" s="35" t="s">
        <v>2496</v>
      </c>
      <c r="AS1523" s="570"/>
      <c r="AT1523" s="391"/>
      <c r="AU1523" s="222"/>
      <c r="AV1523" s="564"/>
      <c r="AW1523" s="60"/>
      <c r="AX1523" s="60"/>
      <c r="AY1523" s="60"/>
      <c r="AZ1523" s="283"/>
      <c r="BA1523" s="283"/>
      <c r="BB1523" s="283"/>
      <c r="BC1523" s="34"/>
      <c r="BD1523" s="27"/>
      <c r="BF1523" s="35"/>
      <c r="BG1523" s="35"/>
      <c r="BH1523" s="35"/>
    </row>
    <row r="1524" spans="1:60" ht="15" x14ac:dyDescent="0.25">
      <c r="A1524" s="570">
        <f t="shared" si="16"/>
        <v>1518</v>
      </c>
      <c r="B1524" s="571" t="s">
        <v>3817</v>
      </c>
      <c r="C1524" s="574" t="s">
        <v>12469</v>
      </c>
      <c r="D1524" s="843">
        <v>9882.9500000000007</v>
      </c>
      <c r="E1524" s="844"/>
      <c r="F1524" s="844"/>
      <c r="G1524" s="25"/>
      <c r="H1524" s="25"/>
      <c r="I1524" s="25"/>
      <c r="J1524" s="25"/>
      <c r="K1524" s="25"/>
      <c r="L1524" s="25"/>
      <c r="N1524" s="25"/>
      <c r="O1524" s="25"/>
      <c r="P1524" s="35" t="s">
        <v>2496</v>
      </c>
      <c r="AS1524" s="570"/>
      <c r="AT1524" s="391"/>
      <c r="AU1524" s="222"/>
      <c r="AV1524" s="564"/>
      <c r="AW1524" s="60"/>
      <c r="AX1524" s="60"/>
      <c r="AY1524" s="60"/>
      <c r="AZ1524" s="283"/>
      <c r="BA1524" s="283"/>
      <c r="BB1524" s="283"/>
      <c r="BC1524" s="34"/>
      <c r="BD1524" s="27"/>
      <c r="BF1524" s="35"/>
      <c r="BG1524" s="35"/>
      <c r="BH1524" s="35"/>
    </row>
    <row r="1525" spans="1:60" ht="15" x14ac:dyDescent="0.25">
      <c r="A1525" s="570">
        <f t="shared" si="16"/>
        <v>1519</v>
      </c>
      <c r="B1525" s="571" t="s">
        <v>3818</v>
      </c>
      <c r="C1525" s="574" t="s">
        <v>12469</v>
      </c>
      <c r="D1525" s="843">
        <v>5873.84</v>
      </c>
      <c r="E1525" s="844"/>
      <c r="F1525" s="844"/>
      <c r="G1525" s="25"/>
      <c r="H1525" s="25"/>
      <c r="I1525" s="25"/>
      <c r="J1525" s="25"/>
      <c r="K1525" s="25"/>
      <c r="L1525" s="25"/>
      <c r="N1525" s="25"/>
      <c r="O1525" s="25"/>
      <c r="P1525" s="35" t="s">
        <v>2496</v>
      </c>
      <c r="AS1525" s="570"/>
      <c r="AT1525" s="391"/>
      <c r="AU1525" s="222"/>
      <c r="AV1525" s="564"/>
      <c r="AW1525" s="60"/>
      <c r="AX1525" s="60"/>
      <c r="AY1525" s="60"/>
      <c r="AZ1525" s="283"/>
      <c r="BA1525" s="283"/>
      <c r="BB1525" s="283"/>
      <c r="BC1525" s="34"/>
      <c r="BD1525" s="27"/>
      <c r="BF1525" s="35"/>
      <c r="BG1525" s="35"/>
      <c r="BH1525" s="35"/>
    </row>
    <row r="1526" spans="1:60" ht="15" x14ac:dyDescent="0.25">
      <c r="A1526" s="570">
        <f t="shared" si="16"/>
        <v>1520</v>
      </c>
      <c r="B1526" s="571" t="s">
        <v>3819</v>
      </c>
      <c r="C1526" s="574" t="s">
        <v>12469</v>
      </c>
      <c r="D1526" s="843">
        <v>3962.7</v>
      </c>
      <c r="E1526" s="844"/>
      <c r="F1526" s="844"/>
      <c r="G1526" s="25"/>
      <c r="H1526" s="25"/>
      <c r="I1526" s="25"/>
      <c r="J1526" s="25"/>
      <c r="K1526" s="25"/>
      <c r="L1526" s="25"/>
      <c r="N1526" s="25"/>
      <c r="O1526" s="25"/>
      <c r="P1526" s="35" t="s">
        <v>2496</v>
      </c>
      <c r="AS1526" s="570"/>
      <c r="AT1526" s="391"/>
      <c r="AU1526" s="222"/>
      <c r="AV1526" s="564"/>
      <c r="AW1526" s="60"/>
      <c r="AX1526" s="60"/>
      <c r="AY1526" s="60"/>
      <c r="AZ1526" s="283"/>
      <c r="BA1526" s="283"/>
      <c r="BB1526" s="283"/>
      <c r="BC1526" s="34"/>
      <c r="BD1526" s="27"/>
      <c r="BF1526" s="35"/>
      <c r="BG1526" s="35"/>
      <c r="BH1526" s="35"/>
    </row>
    <row r="1527" spans="1:60" ht="15" x14ac:dyDescent="0.25">
      <c r="A1527" s="570">
        <f t="shared" ref="A1527:A1590" si="17">A1526+1</f>
        <v>1521</v>
      </c>
      <c r="B1527" s="571" t="s">
        <v>3820</v>
      </c>
      <c r="C1527" s="574" t="s">
        <v>12469</v>
      </c>
      <c r="D1527" s="843">
        <v>3962.7</v>
      </c>
      <c r="E1527" s="844"/>
      <c r="F1527" s="844"/>
      <c r="G1527" s="25"/>
      <c r="H1527" s="25"/>
      <c r="I1527" s="25"/>
      <c r="J1527" s="25"/>
      <c r="K1527" s="25"/>
      <c r="L1527" s="25"/>
      <c r="N1527" s="25"/>
      <c r="O1527" s="25"/>
      <c r="P1527" s="35" t="s">
        <v>2496</v>
      </c>
      <c r="AS1527" s="570"/>
      <c r="AT1527" s="391"/>
      <c r="AU1527" s="222"/>
      <c r="AV1527" s="564"/>
      <c r="AW1527" s="60"/>
      <c r="AX1527" s="60"/>
      <c r="AY1527" s="60"/>
      <c r="AZ1527" s="283"/>
      <c r="BA1527" s="283"/>
      <c r="BB1527" s="283"/>
      <c r="BC1527" s="34"/>
      <c r="BD1527" s="27"/>
      <c r="BF1527" s="35"/>
      <c r="BG1527" s="35"/>
      <c r="BH1527" s="35"/>
    </row>
    <row r="1528" spans="1:60" ht="15" x14ac:dyDescent="0.25">
      <c r="A1528" s="570">
        <f t="shared" si="17"/>
        <v>1522</v>
      </c>
      <c r="B1528" s="571" t="s">
        <v>3821</v>
      </c>
      <c r="C1528" s="574" t="s">
        <v>12469</v>
      </c>
      <c r="D1528" s="843">
        <v>3962.7</v>
      </c>
      <c r="E1528" s="844"/>
      <c r="F1528" s="844"/>
      <c r="G1528" s="25"/>
      <c r="H1528" s="25"/>
      <c r="I1528" s="25"/>
      <c r="J1528" s="25"/>
      <c r="K1528" s="25"/>
      <c r="L1528" s="25"/>
      <c r="N1528" s="25"/>
      <c r="O1528" s="25"/>
      <c r="P1528" s="35" t="s">
        <v>2496</v>
      </c>
      <c r="AS1528" s="570"/>
      <c r="AT1528" s="391"/>
      <c r="AU1528" s="222"/>
      <c r="AV1528" s="564"/>
      <c r="AW1528" s="60"/>
      <c r="AX1528" s="60"/>
      <c r="AY1528" s="60"/>
      <c r="AZ1528" s="283"/>
      <c r="BA1528" s="283"/>
      <c r="BB1528" s="283"/>
      <c r="BC1528" s="34"/>
      <c r="BD1528" s="27"/>
      <c r="BF1528" s="35"/>
      <c r="BG1528" s="35"/>
      <c r="BH1528" s="35"/>
    </row>
    <row r="1529" spans="1:60" ht="15" x14ac:dyDescent="0.25">
      <c r="A1529" s="570">
        <f t="shared" si="17"/>
        <v>1523</v>
      </c>
      <c r="B1529" s="571" t="s">
        <v>3822</v>
      </c>
      <c r="C1529" s="574" t="s">
        <v>12469</v>
      </c>
      <c r="D1529" s="843">
        <v>2512.09</v>
      </c>
      <c r="E1529" s="844"/>
      <c r="F1529" s="844"/>
      <c r="G1529" s="25"/>
      <c r="H1529" s="25"/>
      <c r="I1529" s="25"/>
      <c r="J1529" s="25"/>
      <c r="K1529" s="25"/>
      <c r="L1529" s="25"/>
      <c r="N1529" s="25"/>
      <c r="O1529" s="25"/>
      <c r="P1529" s="35" t="s">
        <v>2496</v>
      </c>
      <c r="AS1529" s="570"/>
      <c r="AT1529" s="391"/>
      <c r="AU1529" s="222"/>
      <c r="AV1529" s="564"/>
      <c r="AW1529" s="60"/>
      <c r="AX1529" s="60"/>
      <c r="AY1529" s="60"/>
      <c r="AZ1529" s="283"/>
      <c r="BA1529" s="283"/>
      <c r="BB1529" s="283"/>
      <c r="BC1529" s="34"/>
      <c r="BD1529" s="27"/>
      <c r="BF1529" s="35"/>
      <c r="BG1529" s="35"/>
      <c r="BH1529" s="35"/>
    </row>
    <row r="1530" spans="1:60" ht="15" x14ac:dyDescent="0.25">
      <c r="A1530" s="570">
        <f t="shared" si="17"/>
        <v>1524</v>
      </c>
      <c r="B1530" s="571" t="s">
        <v>3823</v>
      </c>
      <c r="C1530" s="574" t="s">
        <v>12469</v>
      </c>
      <c r="D1530" s="843">
        <v>1952.79</v>
      </c>
      <c r="E1530" s="844"/>
      <c r="F1530" s="844"/>
      <c r="G1530" s="25"/>
      <c r="H1530" s="25"/>
      <c r="I1530" s="25"/>
      <c r="J1530" s="25"/>
      <c r="K1530" s="25"/>
      <c r="L1530" s="25"/>
      <c r="N1530" s="25"/>
      <c r="O1530" s="25"/>
      <c r="P1530" s="35" t="s">
        <v>2496</v>
      </c>
      <c r="AS1530" s="570"/>
      <c r="AT1530" s="391"/>
      <c r="AU1530" s="222"/>
      <c r="AV1530" s="564"/>
      <c r="AW1530" s="60"/>
      <c r="AX1530" s="60"/>
      <c r="AY1530" s="60"/>
      <c r="AZ1530" s="283"/>
      <c r="BA1530" s="283"/>
      <c r="BB1530" s="283"/>
      <c r="BC1530" s="34"/>
      <c r="BD1530" s="27"/>
      <c r="BF1530" s="35"/>
      <c r="BG1530" s="35"/>
      <c r="BH1530" s="35"/>
    </row>
    <row r="1531" spans="1:60" ht="15" x14ac:dyDescent="0.25">
      <c r="A1531" s="570">
        <f t="shared" si="17"/>
        <v>1525</v>
      </c>
      <c r="B1531" s="571" t="s">
        <v>3824</v>
      </c>
      <c r="C1531" s="574" t="s">
        <v>12469</v>
      </c>
      <c r="D1531" s="843">
        <v>1600.55</v>
      </c>
      <c r="E1531" s="844"/>
      <c r="F1531" s="844"/>
      <c r="G1531" s="25"/>
      <c r="H1531" s="25"/>
      <c r="I1531" s="25"/>
      <c r="J1531" s="25"/>
      <c r="K1531" s="25"/>
      <c r="L1531" s="25"/>
      <c r="N1531" s="25"/>
      <c r="O1531" s="25"/>
      <c r="P1531" s="35" t="s">
        <v>2496</v>
      </c>
      <c r="AS1531" s="570"/>
      <c r="AT1531" s="391"/>
      <c r="AU1531" s="222"/>
      <c r="AV1531" s="564"/>
      <c r="AW1531" s="60"/>
      <c r="AX1531" s="60"/>
      <c r="AY1531" s="60"/>
      <c r="AZ1531" s="283"/>
      <c r="BA1531" s="283"/>
      <c r="BB1531" s="283"/>
      <c r="BC1531" s="34"/>
      <c r="BD1531" s="27"/>
      <c r="BF1531" s="35"/>
      <c r="BG1531" s="35"/>
      <c r="BH1531" s="35"/>
    </row>
    <row r="1532" spans="1:60" ht="15" x14ac:dyDescent="0.25">
      <c r="A1532" s="570">
        <f t="shared" si="17"/>
        <v>1526</v>
      </c>
      <c r="B1532" s="571" t="s">
        <v>3825</v>
      </c>
      <c r="C1532" s="574" t="s">
        <v>12469</v>
      </c>
      <c r="D1532" s="843">
        <v>1281.6300000000001</v>
      </c>
      <c r="E1532" s="844"/>
      <c r="F1532" s="844"/>
      <c r="G1532" s="25"/>
      <c r="H1532" s="25"/>
      <c r="I1532" s="25"/>
      <c r="J1532" s="25"/>
      <c r="K1532" s="25"/>
      <c r="L1532" s="25"/>
      <c r="N1532" s="25"/>
      <c r="O1532" s="25"/>
      <c r="P1532" s="35" t="s">
        <v>2496</v>
      </c>
      <c r="AS1532" s="570"/>
      <c r="AT1532" s="391"/>
      <c r="AU1532" s="222"/>
      <c r="AV1532" s="564"/>
      <c r="AW1532" s="60"/>
      <c r="AX1532" s="60"/>
      <c r="AY1532" s="60"/>
      <c r="AZ1532" s="283"/>
      <c r="BA1532" s="283"/>
      <c r="BB1532" s="283"/>
      <c r="BC1532" s="34"/>
      <c r="BD1532" s="27"/>
      <c r="BF1532" s="35"/>
      <c r="BG1532" s="35"/>
      <c r="BH1532" s="35"/>
    </row>
    <row r="1533" spans="1:60" ht="15" x14ac:dyDescent="0.25">
      <c r="A1533" s="570">
        <f t="shared" si="17"/>
        <v>1527</v>
      </c>
      <c r="B1533" s="571" t="s">
        <v>3826</v>
      </c>
      <c r="C1533" s="574" t="s">
        <v>12469</v>
      </c>
      <c r="D1533" s="843">
        <v>1124.55</v>
      </c>
      <c r="E1533" s="844"/>
      <c r="F1533" s="844"/>
      <c r="G1533" s="25"/>
      <c r="H1533" s="25"/>
      <c r="I1533" s="25"/>
      <c r="J1533" s="25"/>
      <c r="K1533" s="25"/>
      <c r="L1533" s="25"/>
      <c r="N1533" s="25"/>
      <c r="O1533" s="25"/>
      <c r="P1533" s="35" t="s">
        <v>2496</v>
      </c>
      <c r="AS1533" s="570"/>
      <c r="AT1533" s="391"/>
      <c r="AU1533" s="222"/>
      <c r="AV1533" s="564"/>
      <c r="AW1533" s="60"/>
      <c r="AX1533" s="60"/>
      <c r="AY1533" s="60"/>
      <c r="AZ1533" s="283"/>
      <c r="BA1533" s="283"/>
      <c r="BB1533" s="283"/>
      <c r="BC1533" s="34"/>
      <c r="BD1533" s="27"/>
      <c r="BF1533" s="35"/>
      <c r="BG1533" s="35"/>
      <c r="BH1533" s="35"/>
    </row>
    <row r="1534" spans="1:60" ht="15" x14ac:dyDescent="0.25">
      <c r="A1534" s="570">
        <f t="shared" si="17"/>
        <v>1528</v>
      </c>
      <c r="B1534" s="571" t="s">
        <v>3827</v>
      </c>
      <c r="C1534" s="574" t="s">
        <v>12469</v>
      </c>
      <c r="D1534" s="843">
        <v>4824.26</v>
      </c>
      <c r="E1534" s="844"/>
      <c r="F1534" s="844"/>
      <c r="G1534" s="25"/>
      <c r="H1534" s="25"/>
      <c r="I1534" s="25"/>
      <c r="J1534" s="25"/>
      <c r="K1534" s="25"/>
      <c r="L1534" s="25"/>
      <c r="N1534" s="25"/>
      <c r="O1534" s="25"/>
      <c r="P1534" s="35" t="s">
        <v>2496</v>
      </c>
      <c r="AS1534" s="570"/>
      <c r="AT1534" s="391"/>
      <c r="AU1534" s="222"/>
      <c r="AV1534" s="564"/>
      <c r="AW1534" s="60"/>
      <c r="AX1534" s="60"/>
      <c r="AY1534" s="60"/>
      <c r="AZ1534" s="283"/>
      <c r="BA1534" s="283"/>
      <c r="BB1534" s="283"/>
      <c r="BC1534" s="34"/>
      <c r="BD1534" s="27"/>
      <c r="BF1534" s="35"/>
      <c r="BG1534" s="35"/>
      <c r="BH1534" s="35"/>
    </row>
    <row r="1535" spans="1:60" ht="15" x14ac:dyDescent="0.25">
      <c r="A1535" s="570">
        <f t="shared" si="17"/>
        <v>1529</v>
      </c>
      <c r="B1535" s="571" t="s">
        <v>3828</v>
      </c>
      <c r="C1535" s="574" t="s">
        <v>12469</v>
      </c>
      <c r="D1535" s="843">
        <v>3117.8</v>
      </c>
      <c r="E1535" s="844"/>
      <c r="F1535" s="844"/>
      <c r="G1535" s="25"/>
      <c r="H1535" s="25"/>
      <c r="I1535" s="25"/>
      <c r="J1535" s="25"/>
      <c r="K1535" s="25"/>
      <c r="L1535" s="25"/>
      <c r="N1535" s="25"/>
      <c r="O1535" s="25"/>
      <c r="P1535" s="35" t="s">
        <v>2496</v>
      </c>
      <c r="AS1535" s="570"/>
      <c r="AT1535" s="391"/>
      <c r="AU1535" s="222"/>
      <c r="AV1535" s="564"/>
      <c r="AW1535" s="60"/>
      <c r="AX1535" s="60"/>
      <c r="AY1535" s="60"/>
      <c r="AZ1535" s="283"/>
      <c r="BA1535" s="283"/>
      <c r="BB1535" s="283"/>
      <c r="BC1535" s="34"/>
      <c r="BD1535" s="27"/>
      <c r="BF1535" s="35"/>
      <c r="BG1535" s="35"/>
      <c r="BH1535" s="35"/>
    </row>
    <row r="1536" spans="1:60" ht="15" x14ac:dyDescent="0.25">
      <c r="A1536" s="570">
        <f t="shared" si="17"/>
        <v>1530</v>
      </c>
      <c r="B1536" s="571" t="s">
        <v>3829</v>
      </c>
      <c r="C1536" s="574" t="s">
        <v>12469</v>
      </c>
      <c r="D1536" s="843">
        <v>1398.25</v>
      </c>
      <c r="E1536" s="844"/>
      <c r="F1536" s="844"/>
      <c r="G1536" s="25"/>
      <c r="H1536" s="25"/>
      <c r="I1536" s="25"/>
      <c r="J1536" s="25"/>
      <c r="K1536" s="25"/>
      <c r="L1536" s="25"/>
      <c r="N1536" s="25"/>
      <c r="O1536" s="25"/>
      <c r="P1536" s="35" t="s">
        <v>2496</v>
      </c>
      <c r="AS1536" s="570"/>
      <c r="AT1536" s="391"/>
      <c r="AU1536" s="222"/>
      <c r="AV1536" s="564"/>
      <c r="AW1536" s="60"/>
      <c r="AX1536" s="60"/>
      <c r="AY1536" s="60"/>
      <c r="AZ1536" s="283"/>
      <c r="BA1536" s="283"/>
      <c r="BB1536" s="283"/>
      <c r="BC1536" s="34"/>
      <c r="BD1536" s="27"/>
      <c r="BF1536" s="35"/>
      <c r="BG1536" s="35"/>
      <c r="BH1536" s="35"/>
    </row>
    <row r="1537" spans="1:60" ht="15" x14ac:dyDescent="0.25">
      <c r="A1537" s="570">
        <f t="shared" si="17"/>
        <v>1531</v>
      </c>
      <c r="B1537" s="571" t="s">
        <v>3830</v>
      </c>
      <c r="C1537" s="574" t="s">
        <v>12469</v>
      </c>
      <c r="D1537" s="843">
        <v>1398.25</v>
      </c>
      <c r="E1537" s="844"/>
      <c r="F1537" s="844"/>
      <c r="G1537" s="25"/>
      <c r="H1537" s="25"/>
      <c r="I1537" s="25"/>
      <c r="J1537" s="25"/>
      <c r="K1537" s="25"/>
      <c r="L1537" s="25"/>
      <c r="N1537" s="25"/>
      <c r="O1537" s="25"/>
      <c r="P1537" s="35" t="s">
        <v>2496</v>
      </c>
      <c r="AS1537" s="570"/>
      <c r="AT1537" s="391"/>
      <c r="AU1537" s="222"/>
      <c r="AV1537" s="564"/>
      <c r="AW1537" s="60"/>
      <c r="AX1537" s="60"/>
      <c r="AY1537" s="60"/>
      <c r="AZ1537" s="283"/>
      <c r="BA1537" s="283"/>
      <c r="BB1537" s="283"/>
      <c r="BC1537" s="34"/>
      <c r="BD1537" s="27"/>
      <c r="BF1537" s="35"/>
      <c r="BG1537" s="35"/>
      <c r="BH1537" s="35"/>
    </row>
    <row r="1538" spans="1:60" ht="15" x14ac:dyDescent="0.25">
      <c r="A1538" s="570">
        <f t="shared" si="17"/>
        <v>1532</v>
      </c>
      <c r="B1538" s="571" t="s">
        <v>3831</v>
      </c>
      <c r="C1538" s="574" t="s">
        <v>12469</v>
      </c>
      <c r="D1538" s="843">
        <v>1398.25</v>
      </c>
      <c r="E1538" s="844"/>
      <c r="F1538" s="844"/>
      <c r="G1538" s="25"/>
      <c r="H1538" s="25"/>
      <c r="I1538" s="25"/>
      <c r="J1538" s="25"/>
      <c r="K1538" s="25"/>
      <c r="L1538" s="25"/>
      <c r="N1538" s="25"/>
      <c r="O1538" s="25"/>
      <c r="P1538" s="35" t="s">
        <v>2496</v>
      </c>
      <c r="AS1538" s="570"/>
      <c r="AT1538" s="391"/>
      <c r="AU1538" s="222"/>
      <c r="AV1538" s="564"/>
      <c r="AW1538" s="60"/>
      <c r="AX1538" s="60"/>
      <c r="AY1538" s="60"/>
      <c r="AZ1538" s="283"/>
      <c r="BA1538" s="283"/>
      <c r="BB1538" s="283"/>
      <c r="BC1538" s="34"/>
      <c r="BD1538" s="27"/>
      <c r="BF1538" s="35"/>
      <c r="BG1538" s="35"/>
      <c r="BH1538" s="35"/>
    </row>
    <row r="1539" spans="1:60" ht="15" x14ac:dyDescent="0.25">
      <c r="A1539" s="570">
        <f t="shared" si="17"/>
        <v>1533</v>
      </c>
      <c r="B1539" s="571" t="s">
        <v>3832</v>
      </c>
      <c r="C1539" s="574" t="s">
        <v>12469</v>
      </c>
      <c r="D1539" s="843">
        <v>1398.25</v>
      </c>
      <c r="E1539" s="844"/>
      <c r="F1539" s="844"/>
      <c r="G1539" s="25"/>
      <c r="H1539" s="25"/>
      <c r="I1539" s="25"/>
      <c r="J1539" s="25"/>
      <c r="K1539" s="25"/>
      <c r="L1539" s="25"/>
      <c r="N1539" s="25"/>
      <c r="O1539" s="25"/>
      <c r="P1539" s="35" t="s">
        <v>2496</v>
      </c>
      <c r="AS1539" s="570"/>
      <c r="AT1539" s="391"/>
      <c r="AU1539" s="222"/>
      <c r="AV1539" s="564"/>
      <c r="AW1539" s="60"/>
      <c r="AX1539" s="60"/>
      <c r="AY1539" s="60"/>
      <c r="AZ1539" s="283"/>
      <c r="BA1539" s="283"/>
      <c r="BB1539" s="283"/>
      <c r="BC1539" s="34"/>
      <c r="BD1539" s="27"/>
      <c r="BF1539" s="35"/>
      <c r="BG1539" s="35"/>
      <c r="BH1539" s="35"/>
    </row>
    <row r="1540" spans="1:60" ht="15" x14ac:dyDescent="0.25">
      <c r="A1540" s="570">
        <f t="shared" si="17"/>
        <v>1534</v>
      </c>
      <c r="B1540" s="571" t="s">
        <v>3833</v>
      </c>
      <c r="C1540" s="574" t="s">
        <v>12469</v>
      </c>
      <c r="D1540" s="843">
        <v>1018.64</v>
      </c>
      <c r="E1540" s="844"/>
      <c r="F1540" s="844"/>
      <c r="G1540" s="25"/>
      <c r="H1540" s="25"/>
      <c r="I1540" s="25"/>
      <c r="J1540" s="25"/>
      <c r="K1540" s="25"/>
      <c r="L1540" s="25"/>
      <c r="N1540" s="25"/>
      <c r="O1540" s="25"/>
      <c r="P1540" s="35" t="s">
        <v>2496</v>
      </c>
      <c r="AS1540" s="570"/>
      <c r="AT1540" s="391"/>
      <c r="AU1540" s="222"/>
      <c r="AV1540" s="564"/>
      <c r="AW1540" s="60"/>
      <c r="AX1540" s="60"/>
      <c r="AY1540" s="60"/>
      <c r="AZ1540" s="283"/>
      <c r="BA1540" s="283"/>
      <c r="BB1540" s="283"/>
      <c r="BC1540" s="34"/>
      <c r="BD1540" s="27"/>
      <c r="BF1540" s="35"/>
      <c r="BG1540" s="35"/>
      <c r="BH1540" s="35"/>
    </row>
    <row r="1541" spans="1:60" ht="15" x14ac:dyDescent="0.25">
      <c r="A1541" s="570">
        <f t="shared" si="17"/>
        <v>1535</v>
      </c>
      <c r="B1541" s="571" t="s">
        <v>3834</v>
      </c>
      <c r="C1541" s="574" t="s">
        <v>12469</v>
      </c>
      <c r="D1541" s="843">
        <v>1018.64</v>
      </c>
      <c r="E1541" s="844"/>
      <c r="F1541" s="844"/>
      <c r="G1541" s="25"/>
      <c r="H1541" s="25"/>
      <c r="I1541" s="25"/>
      <c r="J1541" s="25"/>
      <c r="K1541" s="25"/>
      <c r="L1541" s="25"/>
      <c r="N1541" s="25"/>
      <c r="O1541" s="25"/>
      <c r="P1541" s="35" t="s">
        <v>2496</v>
      </c>
      <c r="AS1541" s="570"/>
      <c r="AT1541" s="391"/>
      <c r="AU1541" s="222"/>
      <c r="AV1541" s="564"/>
      <c r="AW1541" s="60"/>
      <c r="AX1541" s="60"/>
      <c r="AY1541" s="60"/>
      <c r="AZ1541" s="283"/>
      <c r="BA1541" s="283"/>
      <c r="BB1541" s="283"/>
      <c r="BC1541" s="34"/>
      <c r="BD1541" s="27"/>
      <c r="BF1541" s="35"/>
      <c r="BG1541" s="35"/>
      <c r="BH1541" s="35"/>
    </row>
    <row r="1542" spans="1:60" ht="15" x14ac:dyDescent="0.25">
      <c r="A1542" s="570">
        <f t="shared" si="17"/>
        <v>1536</v>
      </c>
      <c r="B1542" s="571" t="s">
        <v>3835</v>
      </c>
      <c r="C1542" s="574" t="s">
        <v>12469</v>
      </c>
      <c r="D1542" s="843">
        <v>1018.64</v>
      </c>
      <c r="E1542" s="844"/>
      <c r="F1542" s="844"/>
      <c r="G1542" s="25"/>
      <c r="H1542" s="25"/>
      <c r="I1542" s="25"/>
      <c r="J1542" s="25"/>
      <c r="K1542" s="25"/>
      <c r="L1542" s="25"/>
      <c r="N1542" s="25"/>
      <c r="O1542" s="25"/>
      <c r="P1542" s="35" t="s">
        <v>2496</v>
      </c>
      <c r="AS1542" s="570"/>
      <c r="AT1542" s="391"/>
      <c r="AU1542" s="222"/>
      <c r="AV1542" s="564"/>
      <c r="AW1542" s="60"/>
      <c r="AX1542" s="60"/>
      <c r="AY1542" s="60"/>
      <c r="AZ1542" s="283"/>
      <c r="BA1542" s="283"/>
      <c r="BB1542" s="283"/>
      <c r="BC1542" s="34"/>
      <c r="BD1542" s="27"/>
      <c r="BF1542" s="35"/>
      <c r="BG1542" s="35"/>
      <c r="BH1542" s="35"/>
    </row>
    <row r="1543" spans="1:60" ht="15" x14ac:dyDescent="0.25">
      <c r="A1543" s="570">
        <f t="shared" si="17"/>
        <v>1537</v>
      </c>
      <c r="B1543" s="571" t="s">
        <v>3836</v>
      </c>
      <c r="C1543" s="574" t="s">
        <v>12469</v>
      </c>
      <c r="D1543" s="843">
        <v>22782.55</v>
      </c>
      <c r="E1543" s="844"/>
      <c r="F1543" s="844"/>
      <c r="G1543" s="25"/>
      <c r="H1543" s="25"/>
      <c r="I1543" s="25"/>
      <c r="J1543" s="25"/>
      <c r="K1543" s="25"/>
      <c r="L1543" s="25"/>
      <c r="N1543" s="25"/>
      <c r="O1543" s="25"/>
      <c r="P1543" s="35" t="s">
        <v>2496</v>
      </c>
      <c r="AS1543" s="570"/>
      <c r="AT1543" s="391"/>
      <c r="AU1543" s="222"/>
      <c r="AV1543" s="564"/>
      <c r="AW1543" s="60"/>
      <c r="AX1543" s="60"/>
      <c r="AY1543" s="60"/>
      <c r="AZ1543" s="283"/>
      <c r="BA1543" s="283"/>
      <c r="BB1543" s="283"/>
      <c r="BC1543" s="34"/>
      <c r="BD1543" s="27"/>
      <c r="BF1543" s="35"/>
      <c r="BG1543" s="35"/>
      <c r="BH1543" s="35"/>
    </row>
    <row r="1544" spans="1:60" ht="15" x14ac:dyDescent="0.25">
      <c r="A1544" s="570">
        <f t="shared" si="17"/>
        <v>1538</v>
      </c>
      <c r="B1544" s="571" t="s">
        <v>3837</v>
      </c>
      <c r="C1544" s="574" t="s">
        <v>12458</v>
      </c>
      <c r="D1544" s="843">
        <v>6783</v>
      </c>
      <c r="E1544" s="844"/>
      <c r="F1544" s="844"/>
      <c r="G1544" s="25"/>
      <c r="H1544" s="25"/>
      <c r="I1544" s="25"/>
      <c r="J1544" s="25"/>
      <c r="K1544" s="25"/>
      <c r="L1544" s="25"/>
      <c r="N1544" s="25"/>
      <c r="O1544" s="25"/>
      <c r="P1544" s="35" t="s">
        <v>2496</v>
      </c>
      <c r="AS1544" s="570"/>
      <c r="AT1544" s="391"/>
      <c r="AU1544" s="222"/>
      <c r="AV1544" s="564"/>
      <c r="AW1544" s="60"/>
      <c r="AX1544" s="60"/>
      <c r="AY1544" s="60"/>
      <c r="AZ1544" s="283"/>
      <c r="BA1544" s="283"/>
      <c r="BB1544" s="283"/>
      <c r="BC1544" s="34"/>
      <c r="BD1544" s="27"/>
      <c r="BF1544" s="35"/>
      <c r="BG1544" s="35"/>
      <c r="BH1544" s="35"/>
    </row>
    <row r="1545" spans="1:60" ht="15" x14ac:dyDescent="0.25">
      <c r="A1545" s="570">
        <f t="shared" si="17"/>
        <v>1539</v>
      </c>
      <c r="B1545" s="571" t="s">
        <v>3838</v>
      </c>
      <c r="C1545" s="574" t="s">
        <v>12458</v>
      </c>
      <c r="D1545" s="843">
        <v>5117</v>
      </c>
      <c r="E1545" s="844"/>
      <c r="F1545" s="844"/>
      <c r="G1545" s="25"/>
      <c r="H1545" s="25"/>
      <c r="I1545" s="25"/>
      <c r="J1545" s="25"/>
      <c r="K1545" s="25"/>
      <c r="L1545" s="25"/>
      <c r="N1545" s="25"/>
      <c r="O1545" s="25"/>
      <c r="P1545" s="35" t="s">
        <v>2496</v>
      </c>
      <c r="AS1545" s="570"/>
      <c r="AT1545" s="391"/>
      <c r="AU1545" s="222"/>
      <c r="AV1545" s="564"/>
      <c r="AW1545" s="60"/>
      <c r="AX1545" s="60"/>
      <c r="AY1545" s="60"/>
      <c r="AZ1545" s="283"/>
      <c r="BA1545" s="283"/>
      <c r="BB1545" s="283"/>
      <c r="BC1545" s="34"/>
      <c r="BD1545" s="27"/>
      <c r="BF1545" s="35"/>
      <c r="BG1545" s="35"/>
      <c r="BH1545" s="35"/>
    </row>
    <row r="1546" spans="1:60" ht="15" x14ac:dyDescent="0.25">
      <c r="A1546" s="570">
        <f t="shared" si="17"/>
        <v>1540</v>
      </c>
      <c r="B1546" s="571" t="s">
        <v>3839</v>
      </c>
      <c r="C1546" s="574" t="s">
        <v>12458</v>
      </c>
      <c r="D1546" s="843">
        <v>6330.8</v>
      </c>
      <c r="E1546" s="844"/>
      <c r="F1546" s="844"/>
      <c r="G1546" s="25"/>
      <c r="H1546" s="25"/>
      <c r="I1546" s="25"/>
      <c r="J1546" s="25"/>
      <c r="K1546" s="25"/>
      <c r="L1546" s="25"/>
      <c r="N1546" s="25"/>
      <c r="O1546" s="25"/>
      <c r="P1546" s="35" t="s">
        <v>2496</v>
      </c>
      <c r="AS1546" s="570"/>
      <c r="AT1546" s="391"/>
      <c r="AU1546" s="222"/>
      <c r="AV1546" s="564"/>
      <c r="AW1546" s="60"/>
      <c r="AX1546" s="60"/>
      <c r="AY1546" s="60"/>
      <c r="AZ1546" s="283"/>
      <c r="BA1546" s="283"/>
      <c r="BB1546" s="283"/>
      <c r="BC1546" s="34"/>
      <c r="BD1546" s="27"/>
      <c r="BF1546" s="35"/>
      <c r="BG1546" s="35"/>
      <c r="BH1546" s="35"/>
    </row>
    <row r="1547" spans="1:60" ht="15" x14ac:dyDescent="0.25">
      <c r="A1547" s="570">
        <f t="shared" si="17"/>
        <v>1541</v>
      </c>
      <c r="B1547" s="571" t="s">
        <v>3840</v>
      </c>
      <c r="C1547" s="574" t="s">
        <v>12458</v>
      </c>
      <c r="D1547" s="843">
        <v>4165</v>
      </c>
      <c r="E1547" s="844"/>
      <c r="F1547" s="844"/>
      <c r="G1547" s="25"/>
      <c r="H1547" s="25"/>
      <c r="I1547" s="25"/>
      <c r="J1547" s="25"/>
      <c r="K1547" s="25"/>
      <c r="L1547" s="25"/>
      <c r="N1547" s="25"/>
      <c r="O1547" s="25"/>
      <c r="P1547" s="35" t="s">
        <v>2496</v>
      </c>
      <c r="AS1547" s="570"/>
      <c r="AT1547" s="391"/>
      <c r="AU1547" s="222"/>
      <c r="AV1547" s="564"/>
      <c r="AW1547" s="60"/>
      <c r="AX1547" s="60"/>
      <c r="AY1547" s="60"/>
      <c r="AZ1547" s="283"/>
      <c r="BA1547" s="283"/>
      <c r="BB1547" s="283"/>
      <c r="BC1547" s="34"/>
      <c r="BD1547" s="27"/>
      <c r="BF1547" s="35"/>
      <c r="BG1547" s="35"/>
      <c r="BH1547" s="35"/>
    </row>
    <row r="1548" spans="1:60" ht="15" x14ac:dyDescent="0.25">
      <c r="A1548" s="570">
        <f t="shared" si="17"/>
        <v>1542</v>
      </c>
      <c r="B1548" s="571" t="s">
        <v>3840</v>
      </c>
      <c r="C1548" s="574" t="s">
        <v>12458</v>
      </c>
      <c r="D1548" s="843">
        <v>3153.5</v>
      </c>
      <c r="E1548" s="844"/>
      <c r="F1548" s="844"/>
      <c r="G1548" s="25"/>
      <c r="H1548" s="25"/>
      <c r="I1548" s="25"/>
      <c r="J1548" s="25"/>
      <c r="K1548" s="25"/>
      <c r="L1548" s="25"/>
      <c r="N1548" s="25"/>
      <c r="O1548" s="25"/>
      <c r="P1548" s="35" t="s">
        <v>2496</v>
      </c>
      <c r="AS1548" s="570"/>
      <c r="AT1548" s="391"/>
      <c r="AU1548" s="222"/>
      <c r="AV1548" s="564"/>
      <c r="AW1548" s="60"/>
      <c r="AX1548" s="60"/>
      <c r="AY1548" s="60"/>
      <c r="AZ1548" s="283"/>
      <c r="BA1548" s="283"/>
      <c r="BB1548" s="283"/>
      <c r="BC1548" s="34"/>
      <c r="BD1548" s="27"/>
      <c r="BF1548" s="35"/>
      <c r="BG1548" s="35"/>
      <c r="BH1548" s="35"/>
    </row>
    <row r="1549" spans="1:60" ht="15" x14ac:dyDescent="0.25">
      <c r="A1549" s="570">
        <f t="shared" si="17"/>
        <v>1543</v>
      </c>
      <c r="B1549" s="571" t="s">
        <v>3841</v>
      </c>
      <c r="C1549" s="574" t="s">
        <v>12458</v>
      </c>
      <c r="D1549" s="843">
        <v>5117</v>
      </c>
      <c r="E1549" s="844"/>
      <c r="F1549" s="844"/>
      <c r="G1549" s="25"/>
      <c r="H1549" s="25"/>
      <c r="I1549" s="25"/>
      <c r="J1549" s="25"/>
      <c r="K1549" s="25"/>
      <c r="L1549" s="25"/>
      <c r="N1549" s="25"/>
      <c r="O1549" s="25"/>
      <c r="P1549" s="35" t="s">
        <v>2496</v>
      </c>
      <c r="AS1549" s="570"/>
      <c r="AT1549" s="391"/>
      <c r="AU1549" s="222"/>
      <c r="AV1549" s="564"/>
      <c r="AW1549" s="60"/>
      <c r="AX1549" s="60"/>
      <c r="AY1549" s="60"/>
      <c r="AZ1549" s="283"/>
      <c r="BA1549" s="283"/>
      <c r="BB1549" s="283"/>
      <c r="BC1549" s="34"/>
      <c r="BD1549" s="27"/>
      <c r="BF1549" s="35"/>
      <c r="BG1549" s="35"/>
      <c r="BH1549" s="35"/>
    </row>
    <row r="1550" spans="1:60" ht="15" x14ac:dyDescent="0.25">
      <c r="A1550" s="570">
        <f t="shared" si="17"/>
        <v>1544</v>
      </c>
      <c r="B1550" s="571" t="s">
        <v>3842</v>
      </c>
      <c r="C1550" s="574" t="s">
        <v>12470</v>
      </c>
      <c r="D1550" s="843">
        <v>10840.9</v>
      </c>
      <c r="E1550" s="844"/>
      <c r="F1550" s="844"/>
      <c r="G1550" s="25"/>
      <c r="H1550" s="25"/>
      <c r="I1550" s="25"/>
      <c r="J1550" s="25"/>
      <c r="K1550" s="25"/>
      <c r="L1550" s="25"/>
      <c r="N1550" s="25"/>
      <c r="O1550" s="25"/>
      <c r="P1550" s="35" t="s">
        <v>2496</v>
      </c>
      <c r="AS1550" s="570"/>
      <c r="AT1550" s="391"/>
      <c r="AU1550" s="222"/>
      <c r="AV1550" s="564"/>
      <c r="AW1550" s="60"/>
      <c r="AX1550" s="60"/>
      <c r="AY1550" s="60"/>
      <c r="AZ1550" s="283"/>
      <c r="BA1550" s="283"/>
      <c r="BB1550" s="283"/>
      <c r="BC1550" s="34"/>
      <c r="BD1550" s="27"/>
      <c r="BF1550" s="35"/>
      <c r="BG1550" s="35"/>
      <c r="BH1550" s="35"/>
    </row>
    <row r="1551" spans="1:60" ht="25.5" customHeight="1" x14ac:dyDescent="0.25">
      <c r="A1551" s="570">
        <f t="shared" si="17"/>
        <v>1545</v>
      </c>
      <c r="B1551" s="571" t="s">
        <v>3843</v>
      </c>
      <c r="C1551" s="574" t="s">
        <v>12476</v>
      </c>
      <c r="D1551" s="843">
        <v>44030</v>
      </c>
      <c r="E1551" s="844"/>
      <c r="F1551" s="844"/>
      <c r="G1551" s="25"/>
      <c r="H1551" s="25"/>
      <c r="I1551" s="25"/>
      <c r="J1551" s="25"/>
      <c r="K1551" s="25"/>
      <c r="L1551" s="25"/>
      <c r="N1551" s="25"/>
      <c r="O1551" s="25"/>
      <c r="P1551" s="35" t="s">
        <v>2496</v>
      </c>
      <c r="AS1551" s="570"/>
      <c r="AT1551" s="391"/>
      <c r="AU1551" s="222"/>
      <c r="AV1551" s="564"/>
      <c r="AW1551" s="60"/>
      <c r="AX1551" s="60"/>
      <c r="AY1551" s="60"/>
      <c r="AZ1551" s="283"/>
      <c r="BA1551" s="283"/>
      <c r="BB1551" s="283"/>
      <c r="BC1551" s="34"/>
      <c r="BD1551" s="27"/>
      <c r="BF1551" s="35"/>
      <c r="BG1551" s="35"/>
      <c r="BH1551" s="35"/>
    </row>
    <row r="1552" spans="1:60" ht="15" x14ac:dyDescent="0.25">
      <c r="A1552" s="570">
        <f t="shared" si="17"/>
        <v>1546</v>
      </c>
      <c r="B1552" s="571" t="s">
        <v>3844</v>
      </c>
      <c r="C1552" s="574" t="s">
        <v>12469</v>
      </c>
      <c r="D1552" s="843">
        <v>10150.700000000001</v>
      </c>
      <c r="E1552" s="844"/>
      <c r="F1552" s="844"/>
      <c r="G1552" s="25"/>
      <c r="H1552" s="25"/>
      <c r="I1552" s="25"/>
      <c r="J1552" s="25"/>
      <c r="K1552" s="25"/>
      <c r="L1552" s="25"/>
      <c r="N1552" s="25"/>
      <c r="O1552" s="25"/>
      <c r="P1552" s="35" t="s">
        <v>2496</v>
      </c>
      <c r="AS1552" s="570"/>
      <c r="AT1552" s="391"/>
      <c r="AU1552" s="222"/>
      <c r="AV1552" s="564"/>
      <c r="AW1552" s="60"/>
      <c r="AX1552" s="60"/>
      <c r="AY1552" s="60"/>
      <c r="AZ1552" s="283"/>
      <c r="BA1552" s="283"/>
      <c r="BB1552" s="283"/>
      <c r="BC1552" s="34"/>
      <c r="BD1552" s="27"/>
      <c r="BF1552" s="35"/>
      <c r="BG1552" s="35"/>
      <c r="BH1552" s="35"/>
    </row>
    <row r="1553" spans="1:60" ht="15" x14ac:dyDescent="0.25">
      <c r="A1553" s="570">
        <f t="shared" si="17"/>
        <v>1547</v>
      </c>
      <c r="B1553" s="571" t="s">
        <v>3845</v>
      </c>
      <c r="C1553" s="574" t="s">
        <v>12469</v>
      </c>
      <c r="D1553" s="843">
        <v>2403.8000000000002</v>
      </c>
      <c r="E1553" s="844"/>
      <c r="F1553" s="844"/>
      <c r="G1553" s="25"/>
      <c r="H1553" s="25"/>
      <c r="I1553" s="25"/>
      <c r="J1553" s="25"/>
      <c r="K1553" s="25"/>
      <c r="L1553" s="25"/>
      <c r="N1553" s="25"/>
      <c r="O1553" s="25"/>
      <c r="P1553" s="35" t="s">
        <v>2496</v>
      </c>
      <c r="AS1553" s="570"/>
      <c r="AT1553" s="391"/>
      <c r="AU1553" s="222"/>
      <c r="AV1553" s="564"/>
      <c r="AW1553" s="60"/>
      <c r="AX1553" s="60"/>
      <c r="AY1553" s="60"/>
      <c r="AZ1553" s="283"/>
      <c r="BA1553" s="283"/>
      <c r="BB1553" s="283"/>
      <c r="BC1553" s="34"/>
      <c r="BD1553" s="27"/>
      <c r="BF1553" s="35"/>
      <c r="BG1553" s="35"/>
      <c r="BH1553" s="35"/>
    </row>
    <row r="1554" spans="1:60" ht="15" x14ac:dyDescent="0.25">
      <c r="A1554" s="570">
        <f t="shared" si="17"/>
        <v>1548</v>
      </c>
      <c r="B1554" s="571" t="s">
        <v>3846</v>
      </c>
      <c r="C1554" s="574" t="s">
        <v>12469</v>
      </c>
      <c r="D1554" s="843">
        <v>5758.41</v>
      </c>
      <c r="E1554" s="844"/>
      <c r="F1554" s="844"/>
      <c r="G1554" s="25"/>
      <c r="H1554" s="25"/>
      <c r="I1554" s="25"/>
      <c r="J1554" s="25"/>
      <c r="K1554" s="25"/>
      <c r="L1554" s="25"/>
      <c r="N1554" s="25"/>
      <c r="O1554" s="25"/>
      <c r="P1554" s="35" t="s">
        <v>2496</v>
      </c>
      <c r="AS1554" s="570"/>
      <c r="AT1554" s="391"/>
      <c r="AU1554" s="222"/>
      <c r="AV1554" s="564"/>
      <c r="AW1554" s="60"/>
      <c r="AX1554" s="60"/>
      <c r="AY1554" s="60"/>
      <c r="AZ1554" s="283"/>
      <c r="BA1554" s="283"/>
      <c r="BB1554" s="283"/>
      <c r="BC1554" s="34"/>
      <c r="BD1554" s="27"/>
      <c r="BF1554" s="35"/>
      <c r="BG1554" s="35"/>
      <c r="BH1554" s="35"/>
    </row>
    <row r="1555" spans="1:60" ht="15" x14ac:dyDescent="0.25">
      <c r="A1555" s="570">
        <f t="shared" si="17"/>
        <v>1549</v>
      </c>
      <c r="B1555" s="571" t="s">
        <v>3847</v>
      </c>
      <c r="C1555" s="574" t="s">
        <v>12469</v>
      </c>
      <c r="D1555" s="843">
        <v>26235.93</v>
      </c>
      <c r="E1555" s="844"/>
      <c r="F1555" s="844"/>
      <c r="G1555" s="25"/>
      <c r="H1555" s="25"/>
      <c r="I1555" s="25"/>
      <c r="J1555" s="25"/>
      <c r="K1555" s="25"/>
      <c r="L1555" s="25"/>
      <c r="N1555" s="25"/>
      <c r="O1555" s="25"/>
      <c r="P1555" s="35" t="s">
        <v>2496</v>
      </c>
      <c r="AS1555" s="570"/>
      <c r="AT1555" s="391"/>
      <c r="AU1555" s="222"/>
      <c r="AV1555" s="564"/>
      <c r="AW1555" s="60"/>
      <c r="AX1555" s="60"/>
      <c r="AY1555" s="60"/>
      <c r="AZ1555" s="283"/>
      <c r="BA1555" s="283"/>
      <c r="BB1555" s="283"/>
      <c r="BC1555" s="34"/>
      <c r="BD1555" s="27"/>
      <c r="BF1555" s="35"/>
      <c r="BG1555" s="35"/>
      <c r="BH1555" s="35"/>
    </row>
    <row r="1556" spans="1:60" ht="15" x14ac:dyDescent="0.25">
      <c r="A1556" s="570">
        <f t="shared" si="17"/>
        <v>1550</v>
      </c>
      <c r="B1556" s="571" t="s">
        <v>3848</v>
      </c>
      <c r="C1556" s="574" t="s">
        <v>12469</v>
      </c>
      <c r="D1556" s="843">
        <v>14545.37</v>
      </c>
      <c r="E1556" s="844"/>
      <c r="F1556" s="844"/>
      <c r="G1556" s="25"/>
      <c r="H1556" s="25"/>
      <c r="I1556" s="25"/>
      <c r="J1556" s="25"/>
      <c r="K1556" s="25"/>
      <c r="L1556" s="25"/>
      <c r="N1556" s="25"/>
      <c r="O1556" s="25"/>
      <c r="P1556" s="35" t="s">
        <v>2496</v>
      </c>
      <c r="AS1556" s="570"/>
      <c r="AT1556" s="391"/>
      <c r="AU1556" s="222"/>
      <c r="AV1556" s="564"/>
      <c r="AW1556" s="60"/>
      <c r="AX1556" s="60"/>
      <c r="AY1556" s="60"/>
      <c r="AZ1556" s="283"/>
      <c r="BA1556" s="283"/>
      <c r="BB1556" s="283"/>
      <c r="BC1556" s="34"/>
      <c r="BD1556" s="27"/>
      <c r="BF1556" s="35"/>
      <c r="BG1556" s="35"/>
      <c r="BH1556" s="35"/>
    </row>
    <row r="1557" spans="1:60" ht="15" x14ac:dyDescent="0.25">
      <c r="A1557" s="570">
        <f t="shared" si="17"/>
        <v>1551</v>
      </c>
      <c r="B1557" s="571" t="s">
        <v>3849</v>
      </c>
      <c r="C1557" s="574" t="s">
        <v>12469</v>
      </c>
      <c r="D1557" s="843">
        <v>6211.8</v>
      </c>
      <c r="E1557" s="844"/>
      <c r="F1557" s="844"/>
      <c r="G1557" s="25"/>
      <c r="H1557" s="25"/>
      <c r="I1557" s="25"/>
      <c r="J1557" s="25"/>
      <c r="K1557" s="25"/>
      <c r="L1557" s="25"/>
      <c r="N1557" s="25"/>
      <c r="O1557" s="25"/>
      <c r="P1557" s="35" t="s">
        <v>2496</v>
      </c>
      <c r="AS1557" s="570"/>
      <c r="AT1557" s="391"/>
      <c r="AU1557" s="222"/>
      <c r="AV1557" s="564"/>
      <c r="AW1557" s="60"/>
      <c r="AX1557" s="60"/>
      <c r="AY1557" s="60"/>
      <c r="AZ1557" s="283"/>
      <c r="BA1557" s="283"/>
      <c r="BB1557" s="283"/>
      <c r="BC1557" s="34"/>
      <c r="BD1557" s="27"/>
      <c r="BF1557" s="35"/>
      <c r="BG1557" s="35"/>
      <c r="BH1557" s="35"/>
    </row>
    <row r="1558" spans="1:60" ht="15" x14ac:dyDescent="0.25">
      <c r="A1558" s="570">
        <f t="shared" si="17"/>
        <v>1552</v>
      </c>
      <c r="B1558" s="571" t="s">
        <v>3850</v>
      </c>
      <c r="C1558" s="574" t="s">
        <v>12469</v>
      </c>
      <c r="D1558" s="843">
        <v>1594.6</v>
      </c>
      <c r="E1558" s="844"/>
      <c r="F1558" s="844"/>
      <c r="G1558" s="25"/>
      <c r="H1558" s="25"/>
      <c r="I1558" s="25"/>
      <c r="J1558" s="25"/>
      <c r="K1558" s="25"/>
      <c r="L1558" s="25"/>
      <c r="N1558" s="25"/>
      <c r="O1558" s="25"/>
      <c r="P1558" s="35" t="s">
        <v>2496</v>
      </c>
      <c r="AS1558" s="570"/>
      <c r="AT1558" s="391"/>
      <c r="AU1558" s="222"/>
      <c r="AV1558" s="564"/>
      <c r="AW1558" s="60"/>
      <c r="AX1558" s="60"/>
      <c r="AY1558" s="60"/>
      <c r="AZ1558" s="283"/>
      <c r="BA1558" s="283"/>
      <c r="BB1558" s="283"/>
      <c r="BC1558" s="34"/>
      <c r="BD1558" s="27"/>
      <c r="BF1558" s="35"/>
      <c r="BG1558" s="35"/>
      <c r="BH1558" s="35"/>
    </row>
    <row r="1559" spans="1:60" ht="15" x14ac:dyDescent="0.25">
      <c r="A1559" s="570">
        <f t="shared" si="17"/>
        <v>1553</v>
      </c>
      <c r="B1559" s="571" t="s">
        <v>3851</v>
      </c>
      <c r="C1559" s="574" t="s">
        <v>12469</v>
      </c>
      <c r="D1559" s="843">
        <v>4858.7700000000004</v>
      </c>
      <c r="E1559" s="844"/>
      <c r="F1559" s="844"/>
      <c r="G1559" s="25"/>
      <c r="H1559" s="25"/>
      <c r="I1559" s="25"/>
      <c r="J1559" s="25"/>
      <c r="K1559" s="25"/>
      <c r="L1559" s="25"/>
      <c r="N1559" s="25"/>
      <c r="O1559" s="25"/>
      <c r="P1559" s="35" t="s">
        <v>2496</v>
      </c>
      <c r="AS1559" s="570"/>
      <c r="AT1559" s="391"/>
      <c r="AU1559" s="222"/>
      <c r="AV1559" s="564"/>
      <c r="AW1559" s="60"/>
      <c r="AX1559" s="60"/>
      <c r="AY1559" s="60"/>
      <c r="AZ1559" s="283"/>
      <c r="BA1559" s="283"/>
      <c r="BB1559" s="283"/>
      <c r="BC1559" s="34"/>
      <c r="BD1559" s="27"/>
      <c r="BF1559" s="35"/>
      <c r="BG1559" s="35"/>
      <c r="BH1559" s="35"/>
    </row>
    <row r="1560" spans="1:60" ht="15" x14ac:dyDescent="0.25">
      <c r="A1560" s="570">
        <f t="shared" si="17"/>
        <v>1554</v>
      </c>
      <c r="B1560" s="571" t="s">
        <v>3852</v>
      </c>
      <c r="C1560" s="574" t="s">
        <v>12469</v>
      </c>
      <c r="D1560" s="843">
        <v>17767.89</v>
      </c>
      <c r="E1560" s="844"/>
      <c r="F1560" s="844"/>
      <c r="G1560" s="25"/>
      <c r="H1560" s="25"/>
      <c r="I1560" s="25"/>
      <c r="J1560" s="25"/>
      <c r="K1560" s="25"/>
      <c r="L1560" s="25"/>
      <c r="N1560" s="25"/>
      <c r="O1560" s="25"/>
      <c r="P1560" s="35" t="s">
        <v>2496</v>
      </c>
      <c r="AS1560" s="570"/>
      <c r="AT1560" s="391"/>
      <c r="AU1560" s="222"/>
      <c r="AV1560" s="564"/>
      <c r="AW1560" s="60"/>
      <c r="AX1560" s="60"/>
      <c r="AY1560" s="60"/>
      <c r="AZ1560" s="283"/>
      <c r="BA1560" s="283"/>
      <c r="BB1560" s="283"/>
      <c r="BC1560" s="34"/>
      <c r="BD1560" s="27"/>
      <c r="BF1560" s="35"/>
      <c r="BG1560" s="35"/>
      <c r="BH1560" s="35"/>
    </row>
    <row r="1561" spans="1:60" ht="15" x14ac:dyDescent="0.25">
      <c r="A1561" s="570">
        <f t="shared" si="17"/>
        <v>1555</v>
      </c>
      <c r="B1561" s="571" t="s">
        <v>3853</v>
      </c>
      <c r="C1561" s="574" t="s">
        <v>12458</v>
      </c>
      <c r="D1561" s="843">
        <v>74375</v>
      </c>
      <c r="E1561" s="844"/>
      <c r="F1561" s="844"/>
      <c r="G1561" s="25"/>
      <c r="H1561" s="25"/>
      <c r="I1561" s="25"/>
      <c r="J1561" s="25"/>
      <c r="K1561" s="25"/>
      <c r="L1561" s="25"/>
      <c r="N1561" s="25"/>
      <c r="O1561" s="25"/>
      <c r="P1561" s="35" t="s">
        <v>2496</v>
      </c>
      <c r="AS1561" s="570"/>
      <c r="AT1561" s="391"/>
      <c r="AU1561" s="222"/>
      <c r="AV1561" s="564"/>
      <c r="AW1561" s="60"/>
      <c r="AX1561" s="60"/>
      <c r="AY1561" s="60"/>
      <c r="AZ1561" s="283"/>
      <c r="BA1561" s="283"/>
      <c r="BB1561" s="283"/>
      <c r="BC1561" s="34"/>
      <c r="BD1561" s="27"/>
      <c r="BF1561" s="35"/>
      <c r="BG1561" s="35"/>
      <c r="BH1561" s="35"/>
    </row>
    <row r="1562" spans="1:60" ht="15" x14ac:dyDescent="0.25">
      <c r="A1562" s="570">
        <f t="shared" si="17"/>
        <v>1556</v>
      </c>
      <c r="B1562" s="571" t="s">
        <v>3854</v>
      </c>
      <c r="C1562" s="574" t="s">
        <v>12470</v>
      </c>
      <c r="D1562" s="843">
        <v>1427806.03</v>
      </c>
      <c r="E1562" s="844"/>
      <c r="F1562" s="844"/>
      <c r="G1562" s="25"/>
      <c r="H1562" s="25"/>
      <c r="I1562" s="25"/>
      <c r="J1562" s="25"/>
      <c r="K1562" s="25"/>
      <c r="L1562" s="25"/>
      <c r="N1562" s="25"/>
      <c r="O1562" s="25"/>
      <c r="P1562" s="35" t="s">
        <v>2496</v>
      </c>
      <c r="AS1562" s="570"/>
      <c r="AT1562" s="391"/>
      <c r="AU1562" s="222"/>
      <c r="AV1562" s="564"/>
      <c r="AW1562" s="60"/>
      <c r="AX1562" s="60"/>
      <c r="AY1562" s="60"/>
      <c r="AZ1562" s="283"/>
      <c r="BA1562" s="283"/>
      <c r="BB1562" s="283"/>
      <c r="BC1562" s="34"/>
      <c r="BD1562" s="27"/>
      <c r="BF1562" s="35"/>
      <c r="BG1562" s="35"/>
      <c r="BH1562" s="35"/>
    </row>
    <row r="1563" spans="1:60" ht="15" x14ac:dyDescent="0.25">
      <c r="A1563" s="570">
        <f t="shared" si="17"/>
        <v>1557</v>
      </c>
      <c r="B1563" s="571" t="s">
        <v>3855</v>
      </c>
      <c r="C1563" s="574" t="s">
        <v>12469</v>
      </c>
      <c r="D1563" s="843">
        <v>50456</v>
      </c>
      <c r="E1563" s="844"/>
      <c r="F1563" s="844"/>
      <c r="G1563" s="25"/>
      <c r="H1563" s="25"/>
      <c r="I1563" s="25"/>
      <c r="J1563" s="25"/>
      <c r="K1563" s="25"/>
      <c r="L1563" s="25"/>
      <c r="N1563" s="25"/>
      <c r="O1563" s="25"/>
      <c r="P1563" s="35" t="s">
        <v>2496</v>
      </c>
      <c r="AS1563" s="570"/>
      <c r="AT1563" s="391"/>
      <c r="AU1563" s="222"/>
      <c r="AV1563" s="564"/>
      <c r="AW1563" s="60"/>
      <c r="AX1563" s="60"/>
      <c r="AY1563" s="60"/>
      <c r="AZ1563" s="283"/>
      <c r="BA1563" s="283"/>
      <c r="BB1563" s="283"/>
      <c r="BC1563" s="34"/>
      <c r="BD1563" s="27"/>
      <c r="BF1563" s="35"/>
      <c r="BG1563" s="35"/>
      <c r="BH1563" s="35"/>
    </row>
    <row r="1564" spans="1:60" ht="15" x14ac:dyDescent="0.25">
      <c r="A1564" s="570">
        <f t="shared" si="17"/>
        <v>1558</v>
      </c>
      <c r="B1564" s="571" t="s">
        <v>3856</v>
      </c>
      <c r="C1564" s="574" t="s">
        <v>12469</v>
      </c>
      <c r="D1564" s="843">
        <v>2935.73</v>
      </c>
      <c r="E1564" s="844"/>
      <c r="F1564" s="844"/>
      <c r="G1564" s="25"/>
      <c r="H1564" s="25"/>
      <c r="I1564" s="25"/>
      <c r="J1564" s="25"/>
      <c r="K1564" s="25"/>
      <c r="L1564" s="25"/>
      <c r="N1564" s="25"/>
      <c r="O1564" s="25"/>
      <c r="P1564" s="35" t="s">
        <v>2496</v>
      </c>
      <c r="AS1564" s="570"/>
      <c r="AT1564" s="391"/>
      <c r="AU1564" s="222"/>
      <c r="AV1564" s="564"/>
      <c r="AW1564" s="60"/>
      <c r="AX1564" s="60"/>
      <c r="AY1564" s="60"/>
      <c r="AZ1564" s="283"/>
      <c r="BA1564" s="283"/>
      <c r="BB1564" s="283"/>
      <c r="BC1564" s="34"/>
      <c r="BD1564" s="27"/>
      <c r="BF1564" s="35"/>
      <c r="BG1564" s="35"/>
      <c r="BH1564" s="35"/>
    </row>
    <row r="1565" spans="1:60" ht="15" x14ac:dyDescent="0.25">
      <c r="A1565" s="570">
        <f t="shared" si="17"/>
        <v>1559</v>
      </c>
      <c r="B1565" s="571" t="s">
        <v>3857</v>
      </c>
      <c r="C1565" s="574" t="s">
        <v>12470</v>
      </c>
      <c r="D1565" s="843">
        <v>109407.41</v>
      </c>
      <c r="E1565" s="844"/>
      <c r="F1565" s="844"/>
      <c r="G1565" s="25"/>
      <c r="H1565" s="25"/>
      <c r="I1565" s="25"/>
      <c r="J1565" s="25"/>
      <c r="K1565" s="25"/>
      <c r="L1565" s="25"/>
      <c r="N1565" s="25"/>
      <c r="O1565" s="25"/>
      <c r="P1565" s="35" t="s">
        <v>2496</v>
      </c>
      <c r="AS1565" s="570"/>
      <c r="AT1565" s="391"/>
      <c r="AU1565" s="222"/>
      <c r="AV1565" s="564"/>
      <c r="AW1565" s="60"/>
      <c r="AX1565" s="60"/>
      <c r="AY1565" s="60"/>
      <c r="AZ1565" s="283"/>
      <c r="BA1565" s="283"/>
      <c r="BB1565" s="283"/>
      <c r="BC1565" s="34"/>
      <c r="BD1565" s="27"/>
      <c r="BF1565" s="35"/>
      <c r="BG1565" s="35"/>
      <c r="BH1565" s="35"/>
    </row>
    <row r="1566" spans="1:60" ht="15" x14ac:dyDescent="0.25">
      <c r="A1566" s="570">
        <f t="shared" si="17"/>
        <v>1560</v>
      </c>
      <c r="B1566" s="571" t="s">
        <v>3858</v>
      </c>
      <c r="C1566" s="574" t="s">
        <v>12469</v>
      </c>
      <c r="D1566" s="843">
        <v>123886.14</v>
      </c>
      <c r="E1566" s="844"/>
      <c r="F1566" s="844"/>
      <c r="G1566" s="25"/>
      <c r="H1566" s="25"/>
      <c r="I1566" s="25"/>
      <c r="J1566" s="25"/>
      <c r="K1566" s="25"/>
      <c r="L1566" s="25"/>
      <c r="N1566" s="25"/>
      <c r="O1566" s="25"/>
      <c r="P1566" s="35" t="s">
        <v>2496</v>
      </c>
      <c r="AS1566" s="570"/>
      <c r="AT1566" s="391"/>
      <c r="AU1566" s="222"/>
      <c r="AV1566" s="564"/>
      <c r="AW1566" s="60"/>
      <c r="AX1566" s="60"/>
      <c r="AY1566" s="60"/>
      <c r="AZ1566" s="283"/>
      <c r="BA1566" s="283"/>
      <c r="BB1566" s="283"/>
      <c r="BC1566" s="34"/>
      <c r="BD1566" s="27"/>
      <c r="BF1566" s="35"/>
      <c r="BG1566" s="35"/>
      <c r="BH1566" s="35"/>
    </row>
    <row r="1567" spans="1:60" ht="15" x14ac:dyDescent="0.25">
      <c r="A1567" s="570">
        <f t="shared" si="17"/>
        <v>1561</v>
      </c>
      <c r="B1567" s="571" t="s">
        <v>3859</v>
      </c>
      <c r="C1567" s="574" t="s">
        <v>12469</v>
      </c>
      <c r="D1567" s="843">
        <v>65883.16</v>
      </c>
      <c r="E1567" s="844"/>
      <c r="F1567" s="844"/>
      <c r="G1567" s="25"/>
      <c r="H1567" s="25"/>
      <c r="I1567" s="25"/>
      <c r="J1567" s="25"/>
      <c r="K1567" s="25"/>
      <c r="L1567" s="25"/>
      <c r="N1567" s="25"/>
      <c r="O1567" s="25"/>
      <c r="P1567" s="35" t="s">
        <v>2496</v>
      </c>
      <c r="AS1567" s="570"/>
      <c r="AT1567" s="391"/>
      <c r="AU1567" s="222"/>
      <c r="AV1567" s="564"/>
      <c r="AW1567" s="60"/>
      <c r="AX1567" s="60"/>
      <c r="AY1567" s="60"/>
      <c r="AZ1567" s="283"/>
      <c r="BA1567" s="283"/>
      <c r="BB1567" s="283"/>
      <c r="BC1567" s="34"/>
      <c r="BD1567" s="27"/>
      <c r="BF1567" s="35"/>
      <c r="BG1567" s="35"/>
      <c r="BH1567" s="35"/>
    </row>
    <row r="1568" spans="1:60" ht="24.75" customHeight="1" x14ac:dyDescent="0.25">
      <c r="A1568" s="570">
        <f t="shared" si="17"/>
        <v>1562</v>
      </c>
      <c r="B1568" s="571" t="s">
        <v>3860</v>
      </c>
      <c r="C1568" s="574" t="s">
        <v>12476</v>
      </c>
      <c r="D1568" s="843">
        <v>15778.21</v>
      </c>
      <c r="E1568" s="844"/>
      <c r="F1568" s="844"/>
      <c r="G1568" s="25"/>
      <c r="H1568" s="25"/>
      <c r="I1568" s="25"/>
      <c r="J1568" s="25"/>
      <c r="K1568" s="25"/>
      <c r="L1568" s="25"/>
      <c r="N1568" s="25"/>
      <c r="O1568" s="25"/>
      <c r="P1568" s="35" t="s">
        <v>2496</v>
      </c>
      <c r="AS1568" s="570"/>
      <c r="AT1568" s="391"/>
      <c r="AU1568" s="222"/>
      <c r="AV1568" s="564"/>
      <c r="AW1568" s="60"/>
      <c r="AX1568" s="60"/>
      <c r="AY1568" s="60"/>
      <c r="AZ1568" s="283"/>
      <c r="BA1568" s="283"/>
      <c r="BB1568" s="283"/>
      <c r="BC1568" s="34"/>
      <c r="BD1568" s="27"/>
      <c r="BF1568" s="35"/>
      <c r="BG1568" s="35"/>
      <c r="BH1568" s="35"/>
    </row>
    <row r="1569" spans="1:60" ht="23.25" customHeight="1" x14ac:dyDescent="0.25">
      <c r="A1569" s="570">
        <f t="shared" si="17"/>
        <v>1563</v>
      </c>
      <c r="B1569" s="571" t="s">
        <v>3861</v>
      </c>
      <c r="C1569" s="574" t="s">
        <v>12476</v>
      </c>
      <c r="D1569" s="843">
        <v>49709.87</v>
      </c>
      <c r="E1569" s="844"/>
      <c r="F1569" s="844"/>
      <c r="G1569" s="25"/>
      <c r="H1569" s="25"/>
      <c r="I1569" s="25"/>
      <c r="J1569" s="25"/>
      <c r="K1569" s="25"/>
      <c r="L1569" s="25"/>
      <c r="N1569" s="25"/>
      <c r="O1569" s="25"/>
      <c r="P1569" s="35" t="s">
        <v>2496</v>
      </c>
      <c r="AS1569" s="570"/>
      <c r="AT1569" s="391"/>
      <c r="AU1569" s="222"/>
      <c r="AV1569" s="564"/>
      <c r="AW1569" s="60"/>
      <c r="AX1569" s="60"/>
      <c r="AY1569" s="60"/>
      <c r="AZ1569" s="283"/>
      <c r="BA1569" s="283"/>
      <c r="BB1569" s="283"/>
      <c r="BC1569" s="34"/>
      <c r="BD1569" s="27"/>
      <c r="BF1569" s="35"/>
      <c r="BG1569" s="35"/>
      <c r="BH1569" s="35"/>
    </row>
    <row r="1570" spans="1:60" ht="24.75" customHeight="1" x14ac:dyDescent="0.25">
      <c r="A1570" s="570">
        <f t="shared" si="17"/>
        <v>1564</v>
      </c>
      <c r="B1570" s="571" t="s">
        <v>3862</v>
      </c>
      <c r="C1570" s="574" t="s">
        <v>12476</v>
      </c>
      <c r="D1570" s="843">
        <v>27685.35</v>
      </c>
      <c r="E1570" s="844"/>
      <c r="F1570" s="844"/>
      <c r="G1570" s="25"/>
      <c r="H1570" s="25"/>
      <c r="I1570" s="25"/>
      <c r="J1570" s="25"/>
      <c r="K1570" s="25"/>
      <c r="L1570" s="25"/>
      <c r="N1570" s="25"/>
      <c r="O1570" s="25"/>
      <c r="P1570" s="35" t="s">
        <v>2496</v>
      </c>
      <c r="AS1570" s="570"/>
      <c r="AT1570" s="391"/>
      <c r="AU1570" s="222"/>
      <c r="AV1570" s="564"/>
      <c r="AW1570" s="60"/>
      <c r="AX1570" s="60"/>
      <c r="AY1570" s="60"/>
      <c r="AZ1570" s="283"/>
      <c r="BA1570" s="283"/>
      <c r="BB1570" s="283"/>
      <c r="BC1570" s="34"/>
      <c r="BD1570" s="27"/>
      <c r="BF1570" s="35"/>
      <c r="BG1570" s="35"/>
      <c r="BH1570" s="35"/>
    </row>
    <row r="1571" spans="1:60" ht="27" customHeight="1" x14ac:dyDescent="0.25">
      <c r="A1571" s="570">
        <f t="shared" si="17"/>
        <v>1565</v>
      </c>
      <c r="B1571" s="571" t="s">
        <v>3863</v>
      </c>
      <c r="C1571" s="574" t="s">
        <v>12476</v>
      </c>
      <c r="D1571" s="843">
        <v>63294.91</v>
      </c>
      <c r="E1571" s="844"/>
      <c r="F1571" s="844"/>
      <c r="G1571" s="25"/>
      <c r="H1571" s="25"/>
      <c r="I1571" s="25"/>
      <c r="J1571" s="25"/>
      <c r="K1571" s="25"/>
      <c r="L1571" s="25"/>
      <c r="N1571" s="25"/>
      <c r="O1571" s="25"/>
      <c r="P1571" s="35" t="s">
        <v>2496</v>
      </c>
      <c r="AS1571" s="570"/>
      <c r="AT1571" s="391"/>
      <c r="AU1571" s="222"/>
      <c r="AV1571" s="564"/>
      <c r="AW1571" s="60"/>
      <c r="AX1571" s="60"/>
      <c r="AY1571" s="60"/>
      <c r="AZ1571" s="283"/>
      <c r="BA1571" s="283"/>
      <c r="BB1571" s="283"/>
      <c r="BC1571" s="34"/>
      <c r="BD1571" s="27"/>
      <c r="BF1571" s="35"/>
      <c r="BG1571" s="35"/>
      <c r="BH1571" s="35"/>
    </row>
    <row r="1572" spans="1:60" ht="24.75" customHeight="1" x14ac:dyDescent="0.25">
      <c r="A1572" s="570">
        <f t="shared" si="17"/>
        <v>1566</v>
      </c>
      <c r="B1572" s="571" t="s">
        <v>3864</v>
      </c>
      <c r="C1572" s="574" t="s">
        <v>12476</v>
      </c>
      <c r="D1572" s="843">
        <v>90474.51</v>
      </c>
      <c r="E1572" s="844"/>
      <c r="F1572" s="844"/>
      <c r="G1572" s="25"/>
      <c r="H1572" s="25"/>
      <c r="I1572" s="25"/>
      <c r="J1572" s="25"/>
      <c r="K1572" s="25"/>
      <c r="L1572" s="25"/>
      <c r="N1572" s="25"/>
      <c r="O1572" s="25"/>
      <c r="P1572" s="35" t="s">
        <v>2496</v>
      </c>
      <c r="AS1572" s="570"/>
      <c r="AT1572" s="391"/>
      <c r="AU1572" s="222"/>
      <c r="AV1572" s="564"/>
      <c r="AW1572" s="60"/>
      <c r="AX1572" s="60"/>
      <c r="AY1572" s="60"/>
      <c r="AZ1572" s="283"/>
      <c r="BA1572" s="283"/>
      <c r="BB1572" s="283"/>
      <c r="BC1572" s="34"/>
      <c r="BD1572" s="27"/>
      <c r="BF1572" s="35"/>
      <c r="BG1572" s="35"/>
      <c r="BH1572" s="35"/>
    </row>
    <row r="1573" spans="1:60" ht="23.25" customHeight="1" x14ac:dyDescent="0.25">
      <c r="A1573" s="570">
        <f t="shared" si="17"/>
        <v>1567</v>
      </c>
      <c r="B1573" s="571" t="s">
        <v>3865</v>
      </c>
      <c r="C1573" s="574" t="s">
        <v>12476</v>
      </c>
      <c r="D1573" s="843">
        <v>39095.07</v>
      </c>
      <c r="E1573" s="844"/>
      <c r="F1573" s="844"/>
      <c r="G1573" s="25"/>
      <c r="H1573" s="25"/>
      <c r="I1573" s="25"/>
      <c r="J1573" s="25"/>
      <c r="K1573" s="25"/>
      <c r="L1573" s="25"/>
      <c r="N1573" s="25"/>
      <c r="O1573" s="25"/>
      <c r="P1573" s="35" t="s">
        <v>2496</v>
      </c>
      <c r="AS1573" s="570"/>
      <c r="AT1573" s="391"/>
      <c r="AU1573" s="222"/>
      <c r="AV1573" s="564"/>
      <c r="AW1573" s="60"/>
      <c r="AX1573" s="60"/>
      <c r="AY1573" s="60"/>
      <c r="AZ1573" s="283"/>
      <c r="BA1573" s="283"/>
      <c r="BB1573" s="283"/>
      <c r="BC1573" s="34"/>
      <c r="BD1573" s="27"/>
      <c r="BF1573" s="35"/>
      <c r="BG1573" s="35"/>
      <c r="BH1573" s="35"/>
    </row>
    <row r="1574" spans="1:60" ht="15" x14ac:dyDescent="0.25">
      <c r="A1574" s="570">
        <f t="shared" si="17"/>
        <v>1568</v>
      </c>
      <c r="B1574" s="571" t="s">
        <v>3866</v>
      </c>
      <c r="C1574" s="574" t="s">
        <v>12469</v>
      </c>
      <c r="D1574" s="843">
        <v>104986.56</v>
      </c>
      <c r="E1574" s="844"/>
      <c r="F1574" s="844"/>
      <c r="G1574" s="25"/>
      <c r="H1574" s="25"/>
      <c r="I1574" s="25"/>
      <c r="J1574" s="25"/>
      <c r="K1574" s="25"/>
      <c r="L1574" s="25"/>
      <c r="N1574" s="25"/>
      <c r="O1574" s="25"/>
      <c r="P1574" s="35" t="s">
        <v>2496</v>
      </c>
      <c r="AS1574" s="570"/>
      <c r="AT1574" s="391"/>
      <c r="AU1574" s="222"/>
      <c r="AV1574" s="564"/>
      <c r="AW1574" s="60"/>
      <c r="AX1574" s="60"/>
      <c r="AY1574" s="60"/>
      <c r="AZ1574" s="283"/>
      <c r="BA1574" s="283"/>
      <c r="BB1574" s="283"/>
      <c r="BC1574" s="34"/>
      <c r="BD1574" s="27"/>
      <c r="BF1574" s="35"/>
      <c r="BG1574" s="35"/>
      <c r="BH1574" s="35"/>
    </row>
    <row r="1575" spans="1:60" ht="15" x14ac:dyDescent="0.25">
      <c r="A1575" s="570">
        <f t="shared" si="17"/>
        <v>1569</v>
      </c>
      <c r="B1575" s="571" t="s">
        <v>3867</v>
      </c>
      <c r="C1575" s="574" t="s">
        <v>12469</v>
      </c>
      <c r="D1575" s="843">
        <v>46033.96</v>
      </c>
      <c r="E1575" s="844"/>
      <c r="F1575" s="844"/>
      <c r="G1575" s="25"/>
      <c r="H1575" s="25"/>
      <c r="I1575" s="25"/>
      <c r="J1575" s="25"/>
      <c r="K1575" s="25"/>
      <c r="L1575" s="25"/>
      <c r="N1575" s="25"/>
      <c r="O1575" s="25"/>
      <c r="P1575" s="35" t="s">
        <v>2496</v>
      </c>
      <c r="AS1575" s="570"/>
      <c r="AT1575" s="391"/>
      <c r="AU1575" s="222"/>
      <c r="AV1575" s="564"/>
      <c r="AW1575" s="60"/>
      <c r="AX1575" s="60"/>
      <c r="AY1575" s="60"/>
      <c r="AZ1575" s="283"/>
      <c r="BA1575" s="283"/>
      <c r="BB1575" s="283"/>
      <c r="BC1575" s="34"/>
      <c r="BD1575" s="27"/>
      <c r="BF1575" s="35"/>
      <c r="BG1575" s="35"/>
      <c r="BH1575" s="35"/>
    </row>
    <row r="1576" spans="1:60" ht="15" x14ac:dyDescent="0.25">
      <c r="A1576" s="570">
        <f t="shared" si="17"/>
        <v>1570</v>
      </c>
      <c r="B1576" s="571" t="s">
        <v>3868</v>
      </c>
      <c r="C1576" s="574" t="s">
        <v>12458</v>
      </c>
      <c r="D1576" s="843">
        <v>455175</v>
      </c>
      <c r="E1576" s="844"/>
      <c r="F1576" s="844"/>
      <c r="G1576" s="25"/>
      <c r="H1576" s="25"/>
      <c r="I1576" s="25"/>
      <c r="J1576" s="25"/>
      <c r="K1576" s="25"/>
      <c r="L1576" s="25"/>
      <c r="N1576" s="25"/>
      <c r="O1576" s="25"/>
      <c r="P1576" s="35" t="s">
        <v>2496</v>
      </c>
      <c r="AS1576" s="570"/>
      <c r="AT1576" s="391"/>
      <c r="AU1576" s="222"/>
      <c r="AV1576" s="564"/>
      <c r="AW1576" s="60"/>
      <c r="AX1576" s="60"/>
      <c r="AY1576" s="60"/>
      <c r="AZ1576" s="283"/>
      <c r="BA1576" s="283"/>
      <c r="BB1576" s="283"/>
      <c r="BC1576" s="34"/>
      <c r="BD1576" s="27"/>
      <c r="BF1576" s="35"/>
      <c r="BG1576" s="35"/>
      <c r="BH1576" s="35"/>
    </row>
    <row r="1577" spans="1:60" ht="15" x14ac:dyDescent="0.25">
      <c r="A1577" s="570">
        <f t="shared" si="17"/>
        <v>1571</v>
      </c>
      <c r="B1577" s="571" t="s">
        <v>3869</v>
      </c>
      <c r="C1577" s="574" t="s">
        <v>12458</v>
      </c>
      <c r="D1577" s="843">
        <v>8330</v>
      </c>
      <c r="E1577" s="844"/>
      <c r="F1577" s="844"/>
      <c r="G1577" s="25"/>
      <c r="H1577" s="25"/>
      <c r="I1577" s="25"/>
      <c r="J1577" s="25"/>
      <c r="K1577" s="25"/>
      <c r="L1577" s="25"/>
      <c r="N1577" s="25"/>
      <c r="O1577" s="25"/>
      <c r="P1577" s="35" t="s">
        <v>2496</v>
      </c>
      <c r="AS1577" s="570"/>
      <c r="AT1577" s="391"/>
      <c r="AU1577" s="222"/>
      <c r="AV1577" s="564"/>
      <c r="AW1577" s="60"/>
      <c r="AX1577" s="60"/>
      <c r="AY1577" s="60"/>
      <c r="AZ1577" s="283"/>
      <c r="BA1577" s="283"/>
      <c r="BB1577" s="283"/>
      <c r="BC1577" s="34"/>
      <c r="BD1577" s="27"/>
      <c r="BF1577" s="35"/>
      <c r="BG1577" s="35"/>
      <c r="BH1577" s="35"/>
    </row>
    <row r="1578" spans="1:60" ht="15" x14ac:dyDescent="0.25">
      <c r="A1578" s="570">
        <f t="shared" si="17"/>
        <v>1572</v>
      </c>
      <c r="B1578" s="571" t="s">
        <v>3870</v>
      </c>
      <c r="C1578" s="574" t="s">
        <v>12458</v>
      </c>
      <c r="D1578" s="843">
        <v>10710</v>
      </c>
      <c r="E1578" s="844"/>
      <c r="F1578" s="844"/>
      <c r="G1578" s="25"/>
      <c r="H1578" s="25"/>
      <c r="I1578" s="25"/>
      <c r="J1578" s="25"/>
      <c r="K1578" s="25"/>
      <c r="L1578" s="25"/>
      <c r="N1578" s="25"/>
      <c r="O1578" s="25"/>
      <c r="P1578" s="35" t="s">
        <v>2496</v>
      </c>
      <c r="AS1578" s="570"/>
      <c r="AT1578" s="391"/>
      <c r="AU1578" s="222"/>
      <c r="AV1578" s="564"/>
      <c r="AW1578" s="60"/>
      <c r="AX1578" s="60"/>
      <c r="AY1578" s="60"/>
      <c r="AZ1578" s="283"/>
      <c r="BA1578" s="283"/>
      <c r="BB1578" s="283"/>
      <c r="BC1578" s="34"/>
      <c r="BD1578" s="27"/>
      <c r="BF1578" s="35"/>
      <c r="BG1578" s="35"/>
      <c r="BH1578" s="35"/>
    </row>
    <row r="1579" spans="1:60" ht="15" x14ac:dyDescent="0.25">
      <c r="A1579" s="570">
        <f t="shared" si="17"/>
        <v>1573</v>
      </c>
      <c r="B1579" s="571" t="s">
        <v>3871</v>
      </c>
      <c r="C1579" s="574" t="s">
        <v>12458</v>
      </c>
      <c r="D1579" s="843">
        <v>9297.4699999999993</v>
      </c>
      <c r="E1579" s="844"/>
      <c r="F1579" s="844"/>
      <c r="G1579" s="25"/>
      <c r="H1579" s="25"/>
      <c r="I1579" s="25"/>
      <c r="J1579" s="25"/>
      <c r="K1579" s="25"/>
      <c r="L1579" s="25"/>
      <c r="N1579" s="25"/>
      <c r="O1579" s="25"/>
      <c r="P1579" s="35" t="s">
        <v>2496</v>
      </c>
      <c r="AS1579" s="570"/>
      <c r="AT1579" s="391"/>
      <c r="AU1579" s="222"/>
      <c r="AV1579" s="564"/>
      <c r="AW1579" s="60"/>
      <c r="AX1579" s="60"/>
      <c r="AY1579" s="60"/>
      <c r="AZ1579" s="283"/>
      <c r="BA1579" s="283"/>
      <c r="BB1579" s="283"/>
      <c r="BC1579" s="34"/>
      <c r="BD1579" s="27"/>
      <c r="BF1579" s="35"/>
      <c r="BG1579" s="35"/>
      <c r="BH1579" s="35"/>
    </row>
    <row r="1580" spans="1:60" ht="15" x14ac:dyDescent="0.25">
      <c r="A1580" s="570">
        <f t="shared" si="17"/>
        <v>1574</v>
      </c>
      <c r="B1580" s="571" t="s">
        <v>3872</v>
      </c>
      <c r="C1580" s="574" t="s">
        <v>12458</v>
      </c>
      <c r="D1580" s="843">
        <v>238000</v>
      </c>
      <c r="E1580" s="844"/>
      <c r="F1580" s="844"/>
      <c r="G1580" s="25"/>
      <c r="H1580" s="25"/>
      <c r="I1580" s="25"/>
      <c r="J1580" s="25"/>
      <c r="K1580" s="25"/>
      <c r="L1580" s="25"/>
      <c r="N1580" s="25"/>
      <c r="O1580" s="25"/>
      <c r="P1580" s="35" t="s">
        <v>2496</v>
      </c>
      <c r="AS1580" s="570"/>
      <c r="AT1580" s="391"/>
      <c r="AU1580" s="222"/>
      <c r="AV1580" s="564"/>
      <c r="AW1580" s="60"/>
      <c r="AX1580" s="60"/>
      <c r="AY1580" s="60"/>
      <c r="AZ1580" s="283"/>
      <c r="BA1580" s="283"/>
      <c r="BB1580" s="283"/>
      <c r="BC1580" s="34"/>
      <c r="BD1580" s="27"/>
      <c r="BF1580" s="35"/>
      <c r="BG1580" s="35"/>
      <c r="BH1580" s="35"/>
    </row>
    <row r="1581" spans="1:60" ht="15" x14ac:dyDescent="0.25">
      <c r="A1581" s="570">
        <f t="shared" si="17"/>
        <v>1575</v>
      </c>
      <c r="B1581" s="571" t="s">
        <v>3873</v>
      </c>
      <c r="C1581" s="574" t="s">
        <v>12458</v>
      </c>
      <c r="D1581" s="843">
        <v>252149.1</v>
      </c>
      <c r="E1581" s="844"/>
      <c r="F1581" s="844"/>
      <c r="G1581" s="25"/>
      <c r="H1581" s="25"/>
      <c r="I1581" s="25"/>
      <c r="J1581" s="25"/>
      <c r="K1581" s="25"/>
      <c r="L1581" s="25"/>
      <c r="N1581" s="25"/>
      <c r="O1581" s="25"/>
      <c r="P1581" s="35" t="s">
        <v>2496</v>
      </c>
      <c r="AS1581" s="570"/>
      <c r="AT1581" s="391"/>
      <c r="AU1581" s="222"/>
      <c r="AV1581" s="564"/>
      <c r="AW1581" s="60"/>
      <c r="AX1581" s="60"/>
      <c r="AY1581" s="60"/>
      <c r="AZ1581" s="283"/>
      <c r="BA1581" s="283"/>
      <c r="BB1581" s="283"/>
      <c r="BC1581" s="34"/>
      <c r="BD1581" s="27"/>
      <c r="BF1581" s="35"/>
      <c r="BG1581" s="35"/>
      <c r="BH1581" s="35"/>
    </row>
    <row r="1582" spans="1:60" ht="15" x14ac:dyDescent="0.25">
      <c r="A1582" s="570">
        <f t="shared" si="17"/>
        <v>1576</v>
      </c>
      <c r="B1582" s="571" t="s">
        <v>3874</v>
      </c>
      <c r="C1582" s="574" t="s">
        <v>12458</v>
      </c>
      <c r="D1582" s="843">
        <v>797.3</v>
      </c>
      <c r="E1582" s="844"/>
      <c r="F1582" s="844"/>
      <c r="G1582" s="25"/>
      <c r="H1582" s="25"/>
      <c r="I1582" s="25"/>
      <c r="J1582" s="25"/>
      <c r="K1582" s="25"/>
      <c r="L1582" s="25"/>
      <c r="N1582" s="25"/>
      <c r="O1582" s="25"/>
      <c r="P1582" s="35" t="s">
        <v>2496</v>
      </c>
      <c r="AS1582" s="570"/>
      <c r="AT1582" s="391"/>
      <c r="AU1582" s="222"/>
      <c r="AV1582" s="564"/>
      <c r="AW1582" s="60"/>
      <c r="AX1582" s="60"/>
      <c r="AY1582" s="60"/>
      <c r="AZ1582" s="283"/>
      <c r="BA1582" s="283"/>
      <c r="BB1582" s="283"/>
      <c r="BC1582" s="34"/>
      <c r="BD1582" s="27"/>
      <c r="BF1582" s="35"/>
      <c r="BG1582" s="35"/>
      <c r="BH1582" s="35"/>
    </row>
    <row r="1583" spans="1:60" ht="15" x14ac:dyDescent="0.25">
      <c r="A1583" s="570">
        <f t="shared" si="17"/>
        <v>1577</v>
      </c>
      <c r="B1583" s="571" t="s">
        <v>3875</v>
      </c>
      <c r="C1583" s="574" t="s">
        <v>12458</v>
      </c>
      <c r="D1583" s="843">
        <v>1700.51</v>
      </c>
      <c r="E1583" s="844"/>
      <c r="F1583" s="844"/>
      <c r="G1583" s="25"/>
      <c r="H1583" s="25"/>
      <c r="I1583" s="25"/>
      <c r="J1583" s="25"/>
      <c r="K1583" s="25"/>
      <c r="L1583" s="25"/>
      <c r="N1583" s="25"/>
      <c r="O1583" s="25"/>
      <c r="P1583" s="35" t="s">
        <v>2496</v>
      </c>
      <c r="AS1583" s="570"/>
      <c r="AT1583" s="391"/>
      <c r="AU1583" s="222"/>
      <c r="AV1583" s="564"/>
      <c r="AW1583" s="60"/>
      <c r="AX1583" s="60"/>
      <c r="AY1583" s="60"/>
      <c r="AZ1583" s="283"/>
      <c r="BA1583" s="283"/>
      <c r="BB1583" s="283"/>
      <c r="BC1583" s="34"/>
      <c r="BD1583" s="27"/>
      <c r="BF1583" s="35"/>
      <c r="BG1583" s="35"/>
      <c r="BH1583" s="35"/>
    </row>
    <row r="1584" spans="1:60" ht="15" x14ac:dyDescent="0.25">
      <c r="A1584" s="570">
        <f t="shared" si="17"/>
        <v>1578</v>
      </c>
      <c r="B1584" s="571" t="s">
        <v>3876</v>
      </c>
      <c r="C1584" s="574" t="s">
        <v>12458</v>
      </c>
      <c r="D1584" s="843">
        <v>836.57</v>
      </c>
      <c r="E1584" s="844"/>
      <c r="F1584" s="844"/>
      <c r="G1584" s="25"/>
      <c r="H1584" s="25"/>
      <c r="I1584" s="25"/>
      <c r="J1584" s="25"/>
      <c r="K1584" s="25"/>
      <c r="L1584" s="25"/>
      <c r="N1584" s="25"/>
      <c r="O1584" s="25"/>
      <c r="P1584" s="35" t="s">
        <v>2496</v>
      </c>
      <c r="AS1584" s="570"/>
      <c r="AT1584" s="391"/>
      <c r="AU1584" s="222"/>
      <c r="AV1584" s="564"/>
      <c r="AW1584" s="60"/>
      <c r="AX1584" s="60"/>
      <c r="AY1584" s="60"/>
      <c r="AZ1584" s="283"/>
      <c r="BA1584" s="283"/>
      <c r="BB1584" s="283"/>
      <c r="BC1584" s="34"/>
      <c r="BD1584" s="27"/>
      <c r="BF1584" s="35"/>
      <c r="BG1584" s="35"/>
      <c r="BH1584" s="35"/>
    </row>
    <row r="1585" spans="1:60" ht="15" x14ac:dyDescent="0.25">
      <c r="A1585" s="570">
        <f t="shared" si="17"/>
        <v>1579</v>
      </c>
      <c r="B1585" s="571" t="s">
        <v>3877</v>
      </c>
      <c r="C1585" s="574" t="s">
        <v>12458</v>
      </c>
      <c r="D1585" s="843">
        <v>1641.01</v>
      </c>
      <c r="E1585" s="844"/>
      <c r="F1585" s="844"/>
      <c r="G1585" s="25"/>
      <c r="H1585" s="25"/>
      <c r="I1585" s="25"/>
      <c r="J1585" s="25"/>
      <c r="K1585" s="25"/>
      <c r="L1585" s="25"/>
      <c r="N1585" s="25"/>
      <c r="O1585" s="25"/>
      <c r="P1585" s="35" t="s">
        <v>2496</v>
      </c>
      <c r="AS1585" s="570"/>
      <c r="AT1585" s="391"/>
      <c r="AU1585" s="222"/>
      <c r="AV1585" s="564"/>
      <c r="AW1585" s="60"/>
      <c r="AX1585" s="60"/>
      <c r="AY1585" s="60"/>
      <c r="AZ1585" s="283"/>
      <c r="BA1585" s="283"/>
      <c r="BB1585" s="283"/>
      <c r="BC1585" s="34"/>
      <c r="BD1585" s="27"/>
      <c r="BF1585" s="35"/>
      <c r="BG1585" s="35"/>
      <c r="BH1585" s="35"/>
    </row>
    <row r="1586" spans="1:60" ht="15" x14ac:dyDescent="0.25">
      <c r="A1586" s="570">
        <f t="shared" si="17"/>
        <v>1580</v>
      </c>
      <c r="B1586" s="571" t="s">
        <v>3878</v>
      </c>
      <c r="C1586" s="574" t="s">
        <v>12458</v>
      </c>
      <c r="D1586" s="843">
        <v>1495.83</v>
      </c>
      <c r="E1586" s="844"/>
      <c r="F1586" s="844"/>
      <c r="G1586" s="25"/>
      <c r="H1586" s="25"/>
      <c r="I1586" s="25"/>
      <c r="J1586" s="25"/>
      <c r="K1586" s="25"/>
      <c r="L1586" s="25"/>
      <c r="N1586" s="25"/>
      <c r="O1586" s="25"/>
      <c r="P1586" s="35" t="s">
        <v>2496</v>
      </c>
      <c r="AS1586" s="570"/>
      <c r="AT1586" s="391"/>
      <c r="AU1586" s="222"/>
      <c r="AV1586" s="564"/>
      <c r="AW1586" s="60"/>
      <c r="AX1586" s="60"/>
      <c r="AY1586" s="60"/>
      <c r="AZ1586" s="283"/>
      <c r="BA1586" s="283"/>
      <c r="BB1586" s="283"/>
      <c r="BC1586" s="34"/>
      <c r="BD1586" s="27"/>
      <c r="BF1586" s="35"/>
      <c r="BG1586" s="35"/>
      <c r="BH1586" s="35"/>
    </row>
    <row r="1587" spans="1:60" ht="15" x14ac:dyDescent="0.25">
      <c r="A1587" s="570">
        <f t="shared" si="17"/>
        <v>1581</v>
      </c>
      <c r="B1587" s="571" t="s">
        <v>3879</v>
      </c>
      <c r="C1587" s="574" t="s">
        <v>12458</v>
      </c>
      <c r="D1587" s="843">
        <v>2350.25</v>
      </c>
      <c r="E1587" s="844"/>
      <c r="F1587" s="844"/>
      <c r="G1587" s="25"/>
      <c r="H1587" s="25"/>
      <c r="I1587" s="25"/>
      <c r="J1587" s="25"/>
      <c r="K1587" s="25"/>
      <c r="L1587" s="25"/>
      <c r="N1587" s="25"/>
      <c r="O1587" s="25"/>
      <c r="P1587" s="35" t="s">
        <v>2496</v>
      </c>
      <c r="AS1587" s="570"/>
      <c r="AT1587" s="391"/>
      <c r="AU1587" s="222"/>
      <c r="AV1587" s="564"/>
      <c r="AW1587" s="60"/>
      <c r="AX1587" s="60"/>
      <c r="AY1587" s="60"/>
      <c r="AZ1587" s="283"/>
      <c r="BA1587" s="283"/>
      <c r="BB1587" s="283"/>
      <c r="BC1587" s="34"/>
      <c r="BD1587" s="27"/>
      <c r="BF1587" s="35"/>
      <c r="BG1587" s="35"/>
      <c r="BH1587" s="35"/>
    </row>
    <row r="1588" spans="1:60" ht="15" x14ac:dyDescent="0.25">
      <c r="A1588" s="570">
        <f t="shared" si="17"/>
        <v>1582</v>
      </c>
      <c r="B1588" s="571" t="s">
        <v>3880</v>
      </c>
      <c r="C1588" s="574" t="s">
        <v>12458</v>
      </c>
      <c r="D1588" s="843">
        <v>2916.69</v>
      </c>
      <c r="E1588" s="844"/>
      <c r="F1588" s="844"/>
      <c r="G1588" s="25"/>
      <c r="H1588" s="25"/>
      <c r="I1588" s="25"/>
      <c r="J1588" s="25"/>
      <c r="K1588" s="25"/>
      <c r="L1588" s="25"/>
      <c r="N1588" s="25"/>
      <c r="O1588" s="25"/>
      <c r="P1588" s="35" t="s">
        <v>2496</v>
      </c>
      <c r="AS1588" s="570"/>
      <c r="AT1588" s="391"/>
      <c r="AU1588" s="222"/>
      <c r="AV1588" s="564"/>
      <c r="AW1588" s="60"/>
      <c r="AX1588" s="60"/>
      <c r="AY1588" s="60"/>
      <c r="AZ1588" s="283"/>
      <c r="BA1588" s="283"/>
      <c r="BB1588" s="283"/>
      <c r="BC1588" s="34"/>
      <c r="BD1588" s="27"/>
      <c r="BF1588" s="35"/>
      <c r="BG1588" s="35"/>
      <c r="BH1588" s="35"/>
    </row>
    <row r="1589" spans="1:60" ht="15" x14ac:dyDescent="0.25">
      <c r="A1589" s="570">
        <f t="shared" si="17"/>
        <v>1583</v>
      </c>
      <c r="B1589" s="571" t="s">
        <v>3881</v>
      </c>
      <c r="C1589" s="574" t="s">
        <v>12458</v>
      </c>
      <c r="D1589" s="843">
        <v>99900.5</v>
      </c>
      <c r="E1589" s="844"/>
      <c r="F1589" s="844"/>
      <c r="G1589" s="25"/>
      <c r="H1589" s="25"/>
      <c r="I1589" s="25"/>
      <c r="J1589" s="25"/>
      <c r="K1589" s="25"/>
      <c r="L1589" s="25"/>
      <c r="N1589" s="25"/>
      <c r="O1589" s="25"/>
      <c r="P1589" s="35" t="s">
        <v>2496</v>
      </c>
      <c r="AS1589" s="570"/>
      <c r="AT1589" s="391"/>
      <c r="AU1589" s="222"/>
      <c r="AV1589" s="564"/>
      <c r="AW1589" s="60"/>
      <c r="AX1589" s="60"/>
      <c r="AY1589" s="60"/>
      <c r="AZ1589" s="283"/>
      <c r="BA1589" s="283"/>
      <c r="BB1589" s="283"/>
      <c r="BC1589" s="34"/>
      <c r="BD1589" s="27"/>
      <c r="BF1589" s="35"/>
      <c r="BG1589" s="35"/>
      <c r="BH1589" s="35"/>
    </row>
    <row r="1590" spans="1:60" ht="15" x14ac:dyDescent="0.25">
      <c r="A1590" s="570">
        <f t="shared" si="17"/>
        <v>1584</v>
      </c>
      <c r="B1590" s="571" t="s">
        <v>3882</v>
      </c>
      <c r="C1590" s="574" t="s">
        <v>12458</v>
      </c>
      <c r="D1590" s="843">
        <v>67587.240000000005</v>
      </c>
      <c r="E1590" s="844"/>
      <c r="F1590" s="844"/>
      <c r="G1590" s="25"/>
      <c r="H1590" s="25"/>
      <c r="I1590" s="25"/>
      <c r="J1590" s="25"/>
      <c r="K1590" s="25"/>
      <c r="L1590" s="25"/>
      <c r="N1590" s="25"/>
      <c r="O1590" s="25"/>
      <c r="P1590" s="35" t="s">
        <v>2496</v>
      </c>
      <c r="AS1590" s="570"/>
      <c r="AT1590" s="391"/>
      <c r="AU1590" s="222"/>
      <c r="AV1590" s="564"/>
      <c r="AW1590" s="60"/>
      <c r="AX1590" s="60"/>
      <c r="AY1590" s="60"/>
      <c r="AZ1590" s="283"/>
      <c r="BA1590" s="283"/>
      <c r="BB1590" s="283"/>
      <c r="BC1590" s="34"/>
      <c r="BD1590" s="27"/>
      <c r="BF1590" s="35"/>
      <c r="BG1590" s="35"/>
      <c r="BH1590" s="35"/>
    </row>
    <row r="1591" spans="1:60" ht="15" x14ac:dyDescent="0.25">
      <c r="A1591" s="570">
        <f t="shared" ref="A1591:A1654" si="18">A1590+1</f>
        <v>1585</v>
      </c>
      <c r="B1591" s="571" t="s">
        <v>3883</v>
      </c>
      <c r="C1591" s="574" t="s">
        <v>12458</v>
      </c>
      <c r="D1591" s="843">
        <v>51114.07</v>
      </c>
      <c r="E1591" s="844"/>
      <c r="F1591" s="844"/>
      <c r="G1591" s="25"/>
      <c r="H1591" s="25"/>
      <c r="I1591" s="25"/>
      <c r="J1591" s="25"/>
      <c r="K1591" s="25"/>
      <c r="L1591" s="25"/>
      <c r="N1591" s="25"/>
      <c r="O1591" s="25"/>
      <c r="P1591" s="35" t="s">
        <v>2496</v>
      </c>
      <c r="AS1591" s="570"/>
      <c r="AT1591" s="391"/>
      <c r="AU1591" s="222"/>
      <c r="AV1591" s="564"/>
      <c r="AW1591" s="60"/>
      <c r="AX1591" s="60"/>
      <c r="AY1591" s="60"/>
      <c r="AZ1591" s="283"/>
      <c r="BA1591" s="283"/>
      <c r="BB1591" s="283"/>
      <c r="BC1591" s="34"/>
      <c r="BD1591" s="27"/>
      <c r="BF1591" s="35"/>
      <c r="BG1591" s="35"/>
      <c r="BH1591" s="35"/>
    </row>
    <row r="1592" spans="1:60" ht="15" x14ac:dyDescent="0.25">
      <c r="A1592" s="570">
        <f t="shared" si="18"/>
        <v>1586</v>
      </c>
      <c r="B1592" s="571" t="s">
        <v>3884</v>
      </c>
      <c r="C1592" s="574" t="s">
        <v>12458</v>
      </c>
      <c r="D1592" s="843">
        <v>5465.67</v>
      </c>
      <c r="E1592" s="844"/>
      <c r="F1592" s="844"/>
      <c r="G1592" s="25"/>
      <c r="H1592" s="25"/>
      <c r="I1592" s="25"/>
      <c r="J1592" s="25"/>
      <c r="K1592" s="25"/>
      <c r="L1592" s="25"/>
      <c r="N1592" s="25"/>
      <c r="O1592" s="25"/>
      <c r="P1592" s="35" t="s">
        <v>2496</v>
      </c>
      <c r="AS1592" s="570"/>
      <c r="AT1592" s="391"/>
      <c r="AU1592" s="222"/>
      <c r="AV1592" s="564"/>
      <c r="AW1592" s="60"/>
      <c r="AX1592" s="60"/>
      <c r="AY1592" s="60"/>
      <c r="AZ1592" s="283"/>
      <c r="BA1592" s="283"/>
      <c r="BB1592" s="283"/>
      <c r="BC1592" s="34"/>
      <c r="BD1592" s="27"/>
      <c r="BF1592" s="35"/>
      <c r="BG1592" s="35"/>
      <c r="BH1592" s="35"/>
    </row>
    <row r="1593" spans="1:60" ht="15" x14ac:dyDescent="0.25">
      <c r="A1593" s="570">
        <f t="shared" si="18"/>
        <v>1587</v>
      </c>
      <c r="B1593" s="571" t="s">
        <v>3885</v>
      </c>
      <c r="C1593" s="574" t="s">
        <v>12458</v>
      </c>
      <c r="D1593" s="843">
        <v>127637.02</v>
      </c>
      <c r="E1593" s="844"/>
      <c r="F1593" s="844"/>
      <c r="G1593" s="25"/>
      <c r="H1593" s="25"/>
      <c r="I1593" s="25"/>
      <c r="J1593" s="25"/>
      <c r="K1593" s="25"/>
      <c r="L1593" s="25"/>
      <c r="N1593" s="25"/>
      <c r="O1593" s="25"/>
      <c r="P1593" s="35" t="s">
        <v>2496</v>
      </c>
      <c r="AS1593" s="570"/>
      <c r="AT1593" s="391"/>
      <c r="AU1593" s="222"/>
      <c r="AV1593" s="564"/>
      <c r="AW1593" s="60"/>
      <c r="AX1593" s="60"/>
      <c r="AY1593" s="60"/>
      <c r="AZ1593" s="283"/>
      <c r="BA1593" s="283"/>
      <c r="BB1593" s="283"/>
      <c r="BC1593" s="34"/>
      <c r="BD1593" s="27"/>
      <c r="BF1593" s="35"/>
      <c r="BG1593" s="35"/>
      <c r="BH1593" s="35"/>
    </row>
    <row r="1594" spans="1:60" ht="15" x14ac:dyDescent="0.25">
      <c r="A1594" s="570">
        <f t="shared" si="18"/>
        <v>1588</v>
      </c>
      <c r="B1594" s="571" t="s">
        <v>3886</v>
      </c>
      <c r="C1594" s="574" t="s">
        <v>12458</v>
      </c>
      <c r="D1594" s="843">
        <v>103018.3</v>
      </c>
      <c r="E1594" s="844"/>
      <c r="F1594" s="844"/>
      <c r="G1594" s="25"/>
      <c r="H1594" s="25"/>
      <c r="I1594" s="25"/>
      <c r="J1594" s="25"/>
      <c r="K1594" s="25"/>
      <c r="L1594" s="25"/>
      <c r="N1594" s="25"/>
      <c r="O1594" s="25"/>
      <c r="P1594" s="35" t="s">
        <v>2496</v>
      </c>
      <c r="AS1594" s="570"/>
      <c r="AT1594" s="391"/>
      <c r="AU1594" s="222"/>
      <c r="AV1594" s="564"/>
      <c r="AW1594" s="60"/>
      <c r="AX1594" s="60"/>
      <c r="AY1594" s="60"/>
      <c r="AZ1594" s="283"/>
      <c r="BA1594" s="283"/>
      <c r="BB1594" s="283"/>
      <c r="BC1594" s="34"/>
      <c r="BD1594" s="27"/>
      <c r="BF1594" s="35"/>
      <c r="BG1594" s="35"/>
      <c r="BH1594" s="35"/>
    </row>
    <row r="1595" spans="1:60" ht="15" x14ac:dyDescent="0.25">
      <c r="A1595" s="570">
        <f t="shared" si="18"/>
        <v>1589</v>
      </c>
      <c r="B1595" s="571" t="s">
        <v>3887</v>
      </c>
      <c r="C1595" s="574" t="s">
        <v>12458</v>
      </c>
      <c r="D1595" s="843">
        <v>80820.039999999994</v>
      </c>
      <c r="E1595" s="844"/>
      <c r="F1595" s="844"/>
      <c r="G1595" s="25"/>
      <c r="H1595" s="25"/>
      <c r="I1595" s="25"/>
      <c r="J1595" s="25"/>
      <c r="K1595" s="25"/>
      <c r="L1595" s="25"/>
      <c r="N1595" s="25"/>
      <c r="O1595" s="25"/>
      <c r="P1595" s="35" t="s">
        <v>2496</v>
      </c>
      <c r="AS1595" s="570"/>
      <c r="AT1595" s="391"/>
      <c r="AU1595" s="222"/>
      <c r="AV1595" s="564"/>
      <c r="AW1595" s="60"/>
      <c r="AX1595" s="60"/>
      <c r="AY1595" s="60"/>
      <c r="AZ1595" s="283"/>
      <c r="BA1595" s="283"/>
      <c r="BB1595" s="283"/>
      <c r="BC1595" s="34"/>
      <c r="BD1595" s="27"/>
      <c r="BF1595" s="35"/>
      <c r="BG1595" s="35"/>
      <c r="BH1595" s="35"/>
    </row>
    <row r="1596" spans="1:60" ht="15" x14ac:dyDescent="0.25">
      <c r="A1596" s="570">
        <f t="shared" si="18"/>
        <v>1590</v>
      </c>
      <c r="B1596" s="571" t="s">
        <v>3888</v>
      </c>
      <c r="C1596" s="574" t="s">
        <v>12458</v>
      </c>
      <c r="D1596" s="843">
        <v>111743.38</v>
      </c>
      <c r="E1596" s="844"/>
      <c r="F1596" s="844"/>
      <c r="G1596" s="25"/>
      <c r="H1596" s="25"/>
      <c r="I1596" s="25"/>
      <c r="J1596" s="25"/>
      <c r="K1596" s="25"/>
      <c r="L1596" s="25"/>
      <c r="N1596" s="25"/>
      <c r="O1596" s="25"/>
      <c r="P1596" s="35" t="s">
        <v>2496</v>
      </c>
      <c r="AS1596" s="570"/>
      <c r="AT1596" s="391"/>
      <c r="AU1596" s="222"/>
      <c r="AV1596" s="564"/>
      <c r="AW1596" s="60"/>
      <c r="AX1596" s="60"/>
      <c r="AY1596" s="60"/>
      <c r="AZ1596" s="283"/>
      <c r="BA1596" s="283"/>
      <c r="BB1596" s="283"/>
      <c r="BC1596" s="34"/>
      <c r="BD1596" s="27"/>
      <c r="BF1596" s="35"/>
      <c r="BG1596" s="35"/>
      <c r="BH1596" s="35"/>
    </row>
    <row r="1597" spans="1:60" ht="15" x14ac:dyDescent="0.25">
      <c r="A1597" s="570">
        <f t="shared" si="18"/>
        <v>1591</v>
      </c>
      <c r="B1597" s="571" t="s">
        <v>3889</v>
      </c>
      <c r="C1597" s="574" t="s">
        <v>12458</v>
      </c>
      <c r="D1597" s="843">
        <v>172703.51</v>
      </c>
      <c r="E1597" s="844"/>
      <c r="F1597" s="844"/>
      <c r="G1597" s="25"/>
      <c r="H1597" s="25"/>
      <c r="I1597" s="25"/>
      <c r="J1597" s="25"/>
      <c r="K1597" s="25"/>
      <c r="L1597" s="25"/>
      <c r="N1597" s="25"/>
      <c r="O1597" s="25"/>
      <c r="P1597" s="35" t="s">
        <v>2496</v>
      </c>
      <c r="AS1597" s="570"/>
      <c r="AT1597" s="391"/>
      <c r="AU1597" s="222"/>
      <c r="AV1597" s="564"/>
      <c r="AW1597" s="60"/>
      <c r="AX1597" s="60"/>
      <c r="AY1597" s="60"/>
      <c r="AZ1597" s="283"/>
      <c r="BA1597" s="283"/>
      <c r="BB1597" s="283"/>
      <c r="BC1597" s="34"/>
      <c r="BD1597" s="27"/>
      <c r="BF1597" s="35"/>
      <c r="BG1597" s="35"/>
      <c r="BH1597" s="35"/>
    </row>
    <row r="1598" spans="1:60" ht="15" x14ac:dyDescent="0.25">
      <c r="A1598" s="570">
        <f t="shared" si="18"/>
        <v>1592</v>
      </c>
      <c r="B1598" s="571" t="s">
        <v>3890</v>
      </c>
      <c r="C1598" s="574" t="s">
        <v>12458</v>
      </c>
      <c r="D1598" s="843">
        <v>41302.519999999997</v>
      </c>
      <c r="E1598" s="844"/>
      <c r="F1598" s="844"/>
      <c r="G1598" s="25"/>
      <c r="H1598" s="25"/>
      <c r="I1598" s="25"/>
      <c r="J1598" s="25"/>
      <c r="K1598" s="25"/>
      <c r="L1598" s="25"/>
      <c r="N1598" s="25"/>
      <c r="O1598" s="25"/>
      <c r="P1598" s="35" t="s">
        <v>2496</v>
      </c>
      <c r="AS1598" s="570"/>
      <c r="AT1598" s="391"/>
      <c r="AU1598" s="222"/>
      <c r="AV1598" s="564"/>
      <c r="AW1598" s="60"/>
      <c r="AX1598" s="60"/>
      <c r="AY1598" s="60"/>
      <c r="AZ1598" s="283"/>
      <c r="BA1598" s="283"/>
      <c r="BB1598" s="283"/>
      <c r="BC1598" s="34"/>
      <c r="BD1598" s="27"/>
      <c r="BF1598" s="35"/>
      <c r="BG1598" s="35"/>
      <c r="BH1598" s="35"/>
    </row>
    <row r="1599" spans="1:60" ht="15" x14ac:dyDescent="0.25">
      <c r="A1599" s="570">
        <f t="shared" si="18"/>
        <v>1593</v>
      </c>
      <c r="B1599" s="571" t="s">
        <v>3891</v>
      </c>
      <c r="C1599" s="574" t="s">
        <v>12458</v>
      </c>
      <c r="D1599" s="843">
        <v>54609.1</v>
      </c>
      <c r="E1599" s="844"/>
      <c r="F1599" s="844"/>
      <c r="G1599" s="25"/>
      <c r="H1599" s="25"/>
      <c r="I1599" s="25"/>
      <c r="J1599" s="25"/>
      <c r="K1599" s="25"/>
      <c r="L1599" s="25"/>
      <c r="N1599" s="25"/>
      <c r="O1599" s="25"/>
      <c r="P1599" s="35" t="s">
        <v>2496</v>
      </c>
      <c r="AS1599" s="570"/>
      <c r="AT1599" s="391"/>
      <c r="AU1599" s="222"/>
      <c r="AV1599" s="564"/>
      <c r="AW1599" s="60"/>
      <c r="AX1599" s="60"/>
      <c r="AY1599" s="60"/>
      <c r="AZ1599" s="283"/>
      <c r="BA1599" s="283"/>
      <c r="BB1599" s="283"/>
      <c r="BC1599" s="34"/>
      <c r="BD1599" s="27"/>
      <c r="BF1599" s="35"/>
      <c r="BG1599" s="35"/>
      <c r="BH1599" s="35"/>
    </row>
    <row r="1600" spans="1:60" ht="15" x14ac:dyDescent="0.25">
      <c r="A1600" s="570">
        <f t="shared" si="18"/>
        <v>1594</v>
      </c>
      <c r="B1600" s="571" t="s">
        <v>3892</v>
      </c>
      <c r="C1600" s="574" t="s">
        <v>12458</v>
      </c>
      <c r="D1600" s="843">
        <v>45803.1</v>
      </c>
      <c r="E1600" s="844"/>
      <c r="F1600" s="844"/>
      <c r="G1600" s="25"/>
      <c r="H1600" s="25"/>
      <c r="I1600" s="25"/>
      <c r="J1600" s="25"/>
      <c r="K1600" s="25"/>
      <c r="L1600" s="25"/>
      <c r="N1600" s="25"/>
      <c r="O1600" s="25"/>
      <c r="P1600" s="35" t="s">
        <v>2496</v>
      </c>
      <c r="AS1600" s="570"/>
      <c r="AT1600" s="391"/>
      <c r="AU1600" s="222"/>
      <c r="AV1600" s="564"/>
      <c r="AW1600" s="60"/>
      <c r="AX1600" s="60"/>
      <c r="AY1600" s="60"/>
      <c r="AZ1600" s="283"/>
      <c r="BA1600" s="283"/>
      <c r="BB1600" s="283"/>
      <c r="BC1600" s="34"/>
      <c r="BD1600" s="27"/>
      <c r="BF1600" s="35"/>
      <c r="BG1600" s="35"/>
      <c r="BH1600" s="35"/>
    </row>
    <row r="1601" spans="1:60" ht="15" x14ac:dyDescent="0.25">
      <c r="A1601" s="570">
        <f t="shared" si="18"/>
        <v>1595</v>
      </c>
      <c r="B1601" s="571" t="s">
        <v>3893</v>
      </c>
      <c r="C1601" s="574" t="s">
        <v>12458</v>
      </c>
      <c r="D1601" s="843">
        <v>13012.65</v>
      </c>
      <c r="E1601" s="844"/>
      <c r="F1601" s="844"/>
      <c r="G1601" s="25"/>
      <c r="H1601" s="25"/>
      <c r="I1601" s="25"/>
      <c r="J1601" s="25"/>
      <c r="K1601" s="25"/>
      <c r="L1601" s="25"/>
      <c r="N1601" s="25"/>
      <c r="O1601" s="25"/>
      <c r="P1601" s="35" t="s">
        <v>2496</v>
      </c>
      <c r="AS1601" s="570"/>
      <c r="AT1601" s="391"/>
      <c r="AU1601" s="222"/>
      <c r="AV1601" s="564"/>
      <c r="AW1601" s="60"/>
      <c r="AX1601" s="60"/>
      <c r="AY1601" s="60"/>
      <c r="AZ1601" s="283"/>
      <c r="BA1601" s="283"/>
      <c r="BB1601" s="283"/>
      <c r="BC1601" s="34"/>
      <c r="BD1601" s="27"/>
      <c r="BF1601" s="35"/>
      <c r="BG1601" s="35"/>
      <c r="BH1601" s="35"/>
    </row>
    <row r="1602" spans="1:60" ht="15" x14ac:dyDescent="0.25">
      <c r="A1602" s="570">
        <f t="shared" si="18"/>
        <v>1596</v>
      </c>
      <c r="B1602" s="571" t="s">
        <v>3894</v>
      </c>
      <c r="C1602" s="574" t="s">
        <v>12458</v>
      </c>
      <c r="D1602" s="843">
        <v>40800.339999999997</v>
      </c>
      <c r="E1602" s="844"/>
      <c r="F1602" s="844"/>
      <c r="G1602" s="25"/>
      <c r="H1602" s="25"/>
      <c r="I1602" s="25"/>
      <c r="J1602" s="25"/>
      <c r="K1602" s="25"/>
      <c r="L1602" s="25"/>
      <c r="N1602" s="25"/>
      <c r="O1602" s="25"/>
      <c r="P1602" s="35" t="s">
        <v>2496</v>
      </c>
      <c r="AS1602" s="570"/>
      <c r="AT1602" s="391"/>
      <c r="AU1602" s="222"/>
      <c r="AV1602" s="564"/>
      <c r="AW1602" s="60"/>
      <c r="AX1602" s="60"/>
      <c r="AY1602" s="60"/>
      <c r="AZ1602" s="283"/>
      <c r="BA1602" s="283"/>
      <c r="BB1602" s="283"/>
      <c r="BC1602" s="34"/>
      <c r="BD1602" s="27"/>
      <c r="BF1602" s="35"/>
      <c r="BG1602" s="35"/>
      <c r="BH1602" s="35"/>
    </row>
    <row r="1603" spans="1:60" ht="15" x14ac:dyDescent="0.25">
      <c r="A1603" s="570">
        <f t="shared" si="18"/>
        <v>1597</v>
      </c>
      <c r="B1603" s="571" t="s">
        <v>3895</v>
      </c>
      <c r="C1603" s="574" t="s">
        <v>12458</v>
      </c>
      <c r="D1603" s="843">
        <v>674.73</v>
      </c>
      <c r="E1603" s="844"/>
      <c r="F1603" s="844"/>
      <c r="G1603" s="25"/>
      <c r="H1603" s="25"/>
      <c r="I1603" s="25"/>
      <c r="J1603" s="25"/>
      <c r="K1603" s="25"/>
      <c r="L1603" s="25"/>
      <c r="N1603" s="25"/>
      <c r="O1603" s="25"/>
      <c r="P1603" s="35" t="s">
        <v>2496</v>
      </c>
      <c r="AS1603" s="570"/>
      <c r="AT1603" s="391"/>
      <c r="AU1603" s="222"/>
      <c r="AV1603" s="564"/>
      <c r="AW1603" s="60"/>
      <c r="AX1603" s="60"/>
      <c r="AY1603" s="60"/>
      <c r="AZ1603" s="283"/>
      <c r="BA1603" s="283"/>
      <c r="BB1603" s="283"/>
      <c r="BC1603" s="34"/>
      <c r="BD1603" s="27"/>
      <c r="BF1603" s="35"/>
      <c r="BG1603" s="35"/>
      <c r="BH1603" s="35"/>
    </row>
    <row r="1604" spans="1:60" ht="15" x14ac:dyDescent="0.25">
      <c r="A1604" s="570">
        <f t="shared" si="18"/>
        <v>1598</v>
      </c>
      <c r="B1604" s="571" t="s">
        <v>3896</v>
      </c>
      <c r="C1604" s="574" t="s">
        <v>12458</v>
      </c>
      <c r="D1604" s="843">
        <v>2608.48</v>
      </c>
      <c r="E1604" s="844"/>
      <c r="F1604" s="844"/>
      <c r="G1604" s="25"/>
      <c r="H1604" s="25"/>
      <c r="I1604" s="25"/>
      <c r="J1604" s="25"/>
      <c r="K1604" s="25"/>
      <c r="L1604" s="25"/>
      <c r="N1604" s="25"/>
      <c r="O1604" s="25"/>
      <c r="P1604" s="35" t="s">
        <v>2496</v>
      </c>
      <c r="AS1604" s="570"/>
      <c r="AT1604" s="391"/>
      <c r="AU1604" s="222"/>
      <c r="AV1604" s="564"/>
      <c r="AW1604" s="60"/>
      <c r="AX1604" s="60"/>
      <c r="AY1604" s="60"/>
      <c r="AZ1604" s="283"/>
      <c r="BA1604" s="283"/>
      <c r="BB1604" s="283"/>
      <c r="BC1604" s="34"/>
      <c r="BD1604" s="27"/>
      <c r="BF1604" s="35"/>
      <c r="BG1604" s="35"/>
      <c r="BH1604" s="35"/>
    </row>
    <row r="1605" spans="1:60" ht="15" x14ac:dyDescent="0.25">
      <c r="A1605" s="570">
        <f t="shared" si="18"/>
        <v>1599</v>
      </c>
      <c r="B1605" s="571" t="s">
        <v>3897</v>
      </c>
      <c r="C1605" s="574" t="s">
        <v>12458</v>
      </c>
      <c r="D1605" s="843">
        <v>1317.33</v>
      </c>
      <c r="E1605" s="844"/>
      <c r="F1605" s="844"/>
      <c r="G1605" s="25"/>
      <c r="H1605" s="25"/>
      <c r="I1605" s="25"/>
      <c r="J1605" s="25"/>
      <c r="K1605" s="25"/>
      <c r="L1605" s="25"/>
      <c r="N1605" s="25"/>
      <c r="O1605" s="25"/>
      <c r="P1605" s="35" t="s">
        <v>2496</v>
      </c>
      <c r="AS1605" s="570"/>
      <c r="AT1605" s="391"/>
      <c r="AU1605" s="222"/>
      <c r="AV1605" s="564"/>
      <c r="AW1605" s="60"/>
      <c r="AX1605" s="60"/>
      <c r="AY1605" s="60"/>
      <c r="AZ1605" s="283"/>
      <c r="BA1605" s="283"/>
      <c r="BB1605" s="283"/>
      <c r="BC1605" s="34"/>
      <c r="BD1605" s="27"/>
      <c r="BF1605" s="35"/>
      <c r="BG1605" s="35"/>
      <c r="BH1605" s="35"/>
    </row>
    <row r="1606" spans="1:60" ht="15" x14ac:dyDescent="0.25">
      <c r="A1606" s="570">
        <f t="shared" si="18"/>
        <v>1600</v>
      </c>
      <c r="B1606" s="571" t="s">
        <v>3898</v>
      </c>
      <c r="C1606" s="574" t="s">
        <v>12458</v>
      </c>
      <c r="D1606" s="843">
        <v>2802.45</v>
      </c>
      <c r="E1606" s="844"/>
      <c r="F1606" s="844"/>
      <c r="G1606" s="25"/>
      <c r="H1606" s="25"/>
      <c r="I1606" s="25"/>
      <c r="J1606" s="25"/>
      <c r="K1606" s="25"/>
      <c r="L1606" s="25"/>
      <c r="N1606" s="25"/>
      <c r="O1606" s="25"/>
      <c r="P1606" s="35" t="s">
        <v>2496</v>
      </c>
      <c r="AS1606" s="570"/>
      <c r="AT1606" s="391"/>
      <c r="AU1606" s="222"/>
      <c r="AV1606" s="564"/>
      <c r="AW1606" s="60"/>
      <c r="AX1606" s="60"/>
      <c r="AY1606" s="60"/>
      <c r="AZ1606" s="283"/>
      <c r="BA1606" s="283"/>
      <c r="BB1606" s="283"/>
      <c r="BC1606" s="34"/>
      <c r="BD1606" s="27"/>
      <c r="BF1606" s="35"/>
      <c r="BG1606" s="35"/>
      <c r="BH1606" s="35"/>
    </row>
    <row r="1607" spans="1:60" ht="15" x14ac:dyDescent="0.25">
      <c r="A1607" s="570">
        <f t="shared" si="18"/>
        <v>1601</v>
      </c>
      <c r="B1607" s="571" t="s">
        <v>3899</v>
      </c>
      <c r="C1607" s="574" t="s">
        <v>12458</v>
      </c>
      <c r="D1607" s="843">
        <v>424.83</v>
      </c>
      <c r="E1607" s="844"/>
      <c r="F1607" s="844"/>
      <c r="G1607" s="25"/>
      <c r="H1607" s="25"/>
      <c r="I1607" s="25"/>
      <c r="J1607" s="25"/>
      <c r="K1607" s="25"/>
      <c r="L1607" s="25"/>
      <c r="N1607" s="25"/>
      <c r="O1607" s="25"/>
      <c r="P1607" s="35" t="s">
        <v>2496</v>
      </c>
      <c r="AS1607" s="570"/>
      <c r="AT1607" s="391"/>
      <c r="AU1607" s="222"/>
      <c r="AV1607" s="564"/>
      <c r="AW1607" s="60"/>
      <c r="AX1607" s="60"/>
      <c r="AY1607" s="60"/>
      <c r="AZ1607" s="283"/>
      <c r="BA1607" s="283"/>
      <c r="BB1607" s="283"/>
      <c r="BC1607" s="34"/>
      <c r="BD1607" s="27"/>
      <c r="BF1607" s="35"/>
      <c r="BG1607" s="35"/>
      <c r="BH1607" s="35"/>
    </row>
    <row r="1608" spans="1:60" ht="15" x14ac:dyDescent="0.25">
      <c r="A1608" s="570">
        <f t="shared" si="18"/>
        <v>1602</v>
      </c>
      <c r="B1608" s="571" t="s">
        <v>3900</v>
      </c>
      <c r="C1608" s="574" t="s">
        <v>12458</v>
      </c>
      <c r="D1608" s="843">
        <v>1928.99</v>
      </c>
      <c r="E1608" s="844"/>
      <c r="F1608" s="844"/>
      <c r="G1608" s="25"/>
      <c r="H1608" s="25"/>
      <c r="I1608" s="25"/>
      <c r="J1608" s="25"/>
      <c r="K1608" s="25"/>
      <c r="L1608" s="25"/>
      <c r="N1608" s="25"/>
      <c r="O1608" s="25"/>
      <c r="P1608" s="35" t="s">
        <v>2496</v>
      </c>
      <c r="AS1608" s="570"/>
      <c r="AT1608" s="391"/>
      <c r="AU1608" s="222"/>
      <c r="AV1608" s="564"/>
      <c r="AW1608" s="60"/>
      <c r="AX1608" s="60"/>
      <c r="AY1608" s="60"/>
      <c r="AZ1608" s="283"/>
      <c r="BA1608" s="283"/>
      <c r="BB1608" s="283"/>
      <c r="BC1608" s="34"/>
      <c r="BD1608" s="27"/>
      <c r="BF1608" s="35"/>
      <c r="BG1608" s="35"/>
      <c r="BH1608" s="35"/>
    </row>
    <row r="1609" spans="1:60" ht="15" x14ac:dyDescent="0.25">
      <c r="A1609" s="570">
        <f t="shared" si="18"/>
        <v>1603</v>
      </c>
      <c r="B1609" s="571" t="s">
        <v>3901</v>
      </c>
      <c r="C1609" s="574" t="s">
        <v>12458</v>
      </c>
      <c r="D1609" s="843">
        <v>1324.47</v>
      </c>
      <c r="E1609" s="844"/>
      <c r="F1609" s="844"/>
      <c r="G1609" s="25"/>
      <c r="H1609" s="25"/>
      <c r="I1609" s="25"/>
      <c r="J1609" s="25"/>
      <c r="K1609" s="25"/>
      <c r="L1609" s="25"/>
      <c r="N1609" s="25"/>
      <c r="O1609" s="25"/>
      <c r="P1609" s="35" t="s">
        <v>2496</v>
      </c>
      <c r="AS1609" s="570"/>
      <c r="AT1609" s="391"/>
      <c r="AU1609" s="222"/>
      <c r="AV1609" s="564"/>
      <c r="AW1609" s="60"/>
      <c r="AX1609" s="60"/>
      <c r="AY1609" s="60"/>
      <c r="AZ1609" s="283"/>
      <c r="BA1609" s="283"/>
      <c r="BB1609" s="283"/>
      <c r="BC1609" s="34"/>
      <c r="BD1609" s="27"/>
      <c r="BF1609" s="35"/>
      <c r="BG1609" s="35"/>
      <c r="BH1609" s="35"/>
    </row>
    <row r="1610" spans="1:60" ht="15" x14ac:dyDescent="0.25">
      <c r="A1610" s="570">
        <f t="shared" si="18"/>
        <v>1604</v>
      </c>
      <c r="B1610" s="571" t="s">
        <v>3902</v>
      </c>
      <c r="C1610" s="574" t="s">
        <v>12458</v>
      </c>
      <c r="D1610" s="843">
        <v>1126.93</v>
      </c>
      <c r="E1610" s="844"/>
      <c r="F1610" s="844"/>
      <c r="G1610" s="25"/>
      <c r="H1610" s="25"/>
      <c r="I1610" s="25"/>
      <c r="J1610" s="25"/>
      <c r="K1610" s="25"/>
      <c r="L1610" s="25"/>
      <c r="N1610" s="25"/>
      <c r="O1610" s="25"/>
      <c r="P1610" s="35" t="s">
        <v>2496</v>
      </c>
      <c r="AS1610" s="570"/>
      <c r="AT1610" s="391"/>
      <c r="AU1610" s="222"/>
      <c r="AV1610" s="564"/>
      <c r="AW1610" s="60"/>
      <c r="AX1610" s="60"/>
      <c r="AY1610" s="60"/>
      <c r="AZ1610" s="283"/>
      <c r="BA1610" s="283"/>
      <c r="BB1610" s="283"/>
      <c r="BC1610" s="34"/>
      <c r="BD1610" s="27"/>
      <c r="BF1610" s="35"/>
      <c r="BG1610" s="35"/>
      <c r="BH1610" s="35"/>
    </row>
    <row r="1611" spans="1:60" ht="15" x14ac:dyDescent="0.25">
      <c r="A1611" s="570">
        <f t="shared" si="18"/>
        <v>1605</v>
      </c>
      <c r="B1611" s="571" t="s">
        <v>3903</v>
      </c>
      <c r="C1611" s="574" t="s">
        <v>12458</v>
      </c>
      <c r="D1611" s="843">
        <v>2150.33</v>
      </c>
      <c r="E1611" s="844"/>
      <c r="F1611" s="844"/>
      <c r="G1611" s="25"/>
      <c r="H1611" s="25"/>
      <c r="I1611" s="25"/>
      <c r="J1611" s="25"/>
      <c r="K1611" s="25"/>
      <c r="L1611" s="25"/>
      <c r="N1611" s="25"/>
      <c r="O1611" s="25"/>
      <c r="P1611" s="35" t="s">
        <v>2496</v>
      </c>
      <c r="AS1611" s="570"/>
      <c r="AT1611" s="391"/>
      <c r="AU1611" s="222"/>
      <c r="AV1611" s="564"/>
      <c r="AW1611" s="60"/>
      <c r="AX1611" s="60"/>
      <c r="AY1611" s="60"/>
      <c r="AZ1611" s="283"/>
      <c r="BA1611" s="283"/>
      <c r="BB1611" s="283"/>
      <c r="BC1611" s="34"/>
      <c r="BD1611" s="27"/>
      <c r="BF1611" s="35"/>
      <c r="BG1611" s="35"/>
      <c r="BH1611" s="35"/>
    </row>
    <row r="1612" spans="1:60" ht="15" x14ac:dyDescent="0.25">
      <c r="A1612" s="570">
        <f t="shared" si="18"/>
        <v>1606</v>
      </c>
      <c r="B1612" s="571" t="s">
        <v>3904</v>
      </c>
      <c r="C1612" s="574" t="s">
        <v>12458</v>
      </c>
      <c r="D1612" s="843">
        <v>656.88</v>
      </c>
      <c r="E1612" s="844"/>
      <c r="F1612" s="844"/>
      <c r="G1612" s="25"/>
      <c r="H1612" s="25"/>
      <c r="I1612" s="25"/>
      <c r="J1612" s="25"/>
      <c r="K1612" s="25"/>
      <c r="L1612" s="25"/>
      <c r="N1612" s="25"/>
      <c r="O1612" s="25"/>
      <c r="P1612" s="35" t="s">
        <v>2496</v>
      </c>
      <c r="AS1612" s="570"/>
      <c r="AT1612" s="391"/>
      <c r="AU1612" s="222"/>
      <c r="AV1612" s="564"/>
      <c r="AW1612" s="60"/>
      <c r="AX1612" s="60"/>
      <c r="AY1612" s="60"/>
      <c r="AZ1612" s="283"/>
      <c r="BA1612" s="283"/>
      <c r="BB1612" s="283"/>
      <c r="BC1612" s="34"/>
      <c r="BD1612" s="27"/>
      <c r="BF1612" s="35"/>
      <c r="BG1612" s="35"/>
      <c r="BH1612" s="35"/>
    </row>
    <row r="1613" spans="1:60" ht="15" x14ac:dyDescent="0.25">
      <c r="A1613" s="570">
        <f t="shared" si="18"/>
        <v>1607</v>
      </c>
      <c r="B1613" s="571" t="s">
        <v>3905</v>
      </c>
      <c r="C1613" s="574" t="s">
        <v>12458</v>
      </c>
      <c r="D1613" s="843">
        <v>2882.18</v>
      </c>
      <c r="E1613" s="844"/>
      <c r="F1613" s="844"/>
      <c r="G1613" s="25"/>
      <c r="H1613" s="25"/>
      <c r="I1613" s="25"/>
      <c r="J1613" s="25"/>
      <c r="K1613" s="25"/>
      <c r="L1613" s="25"/>
      <c r="N1613" s="25"/>
      <c r="O1613" s="25"/>
      <c r="P1613" s="35" t="s">
        <v>2496</v>
      </c>
      <c r="AS1613" s="570"/>
      <c r="AT1613" s="391"/>
      <c r="AU1613" s="222"/>
      <c r="AV1613" s="564"/>
      <c r="AW1613" s="60"/>
      <c r="AX1613" s="60"/>
      <c r="AY1613" s="60"/>
      <c r="AZ1613" s="283"/>
      <c r="BA1613" s="283"/>
      <c r="BB1613" s="283"/>
      <c r="BC1613" s="34"/>
      <c r="BD1613" s="27"/>
      <c r="BF1613" s="35"/>
      <c r="BG1613" s="35"/>
      <c r="BH1613" s="35"/>
    </row>
    <row r="1614" spans="1:60" ht="15" x14ac:dyDescent="0.25">
      <c r="A1614" s="570">
        <f t="shared" si="18"/>
        <v>1608</v>
      </c>
      <c r="B1614" s="571" t="s">
        <v>3906</v>
      </c>
      <c r="C1614" s="574" t="s">
        <v>12458</v>
      </c>
      <c r="D1614" s="843">
        <v>1225.7</v>
      </c>
      <c r="E1614" s="844"/>
      <c r="F1614" s="844"/>
      <c r="G1614" s="25"/>
      <c r="H1614" s="25"/>
      <c r="I1614" s="25"/>
      <c r="J1614" s="25"/>
      <c r="K1614" s="25"/>
      <c r="L1614" s="25"/>
      <c r="N1614" s="25"/>
      <c r="O1614" s="25"/>
      <c r="P1614" s="35" t="s">
        <v>2496</v>
      </c>
      <c r="AS1614" s="570"/>
      <c r="AT1614" s="391"/>
      <c r="AU1614" s="222"/>
      <c r="AV1614" s="564"/>
      <c r="AW1614" s="60"/>
      <c r="AX1614" s="60"/>
      <c r="AY1614" s="60"/>
      <c r="AZ1614" s="283"/>
      <c r="BA1614" s="283"/>
      <c r="BB1614" s="283"/>
      <c r="BC1614" s="34"/>
      <c r="BD1614" s="27"/>
      <c r="BF1614" s="35"/>
      <c r="BG1614" s="35"/>
      <c r="BH1614" s="35"/>
    </row>
    <row r="1615" spans="1:60" ht="15" x14ac:dyDescent="0.25">
      <c r="A1615" s="570">
        <f t="shared" si="18"/>
        <v>1609</v>
      </c>
      <c r="B1615" s="571" t="s">
        <v>3907</v>
      </c>
      <c r="C1615" s="574" t="s">
        <v>12458</v>
      </c>
      <c r="D1615" s="843">
        <v>3251.08</v>
      </c>
      <c r="E1615" s="844"/>
      <c r="F1615" s="844"/>
      <c r="G1615" s="25"/>
      <c r="H1615" s="25"/>
      <c r="I1615" s="25"/>
      <c r="J1615" s="25"/>
      <c r="K1615" s="25"/>
      <c r="L1615" s="25"/>
      <c r="N1615" s="25"/>
      <c r="O1615" s="25"/>
      <c r="P1615" s="35" t="s">
        <v>2496</v>
      </c>
      <c r="AS1615" s="570"/>
      <c r="AT1615" s="391"/>
      <c r="AU1615" s="222"/>
      <c r="AV1615" s="564"/>
      <c r="AW1615" s="60"/>
      <c r="AX1615" s="60"/>
      <c r="AY1615" s="60"/>
      <c r="AZ1615" s="283"/>
      <c r="BA1615" s="283"/>
      <c r="BB1615" s="283"/>
      <c r="BC1615" s="34"/>
      <c r="BD1615" s="27"/>
      <c r="BF1615" s="35"/>
      <c r="BG1615" s="35"/>
      <c r="BH1615" s="35"/>
    </row>
    <row r="1616" spans="1:60" ht="15" x14ac:dyDescent="0.25">
      <c r="A1616" s="570">
        <f t="shared" si="18"/>
        <v>1610</v>
      </c>
      <c r="B1616" s="571" t="s">
        <v>3908</v>
      </c>
      <c r="C1616" s="574" t="s">
        <v>12458</v>
      </c>
      <c r="D1616" s="843">
        <v>9019.01</v>
      </c>
      <c r="E1616" s="844"/>
      <c r="F1616" s="844"/>
      <c r="G1616" s="25"/>
      <c r="H1616" s="25"/>
      <c r="I1616" s="25"/>
      <c r="J1616" s="25"/>
      <c r="K1616" s="25"/>
      <c r="L1616" s="25"/>
      <c r="N1616" s="25"/>
      <c r="O1616" s="25"/>
      <c r="P1616" s="35" t="s">
        <v>2496</v>
      </c>
      <c r="AS1616" s="570"/>
      <c r="AT1616" s="391"/>
      <c r="AU1616" s="222"/>
      <c r="AV1616" s="564"/>
      <c r="AW1616" s="60"/>
      <c r="AX1616" s="60"/>
      <c r="AY1616" s="60"/>
      <c r="AZ1616" s="283"/>
      <c r="BA1616" s="283"/>
      <c r="BB1616" s="283"/>
      <c r="BC1616" s="34"/>
      <c r="BD1616" s="27"/>
      <c r="BF1616" s="35"/>
      <c r="BG1616" s="35"/>
      <c r="BH1616" s="35"/>
    </row>
    <row r="1617" spans="1:60" ht="15" x14ac:dyDescent="0.25">
      <c r="A1617" s="570">
        <f t="shared" si="18"/>
        <v>1611</v>
      </c>
      <c r="B1617" s="571" t="s">
        <v>3909</v>
      </c>
      <c r="C1617" s="574" t="s">
        <v>12458</v>
      </c>
      <c r="D1617" s="843">
        <v>8685.81</v>
      </c>
      <c r="E1617" s="844"/>
      <c r="F1617" s="844"/>
      <c r="G1617" s="25"/>
      <c r="H1617" s="25"/>
      <c r="I1617" s="25"/>
      <c r="J1617" s="25"/>
      <c r="K1617" s="25"/>
      <c r="L1617" s="25"/>
      <c r="N1617" s="25"/>
      <c r="O1617" s="25"/>
      <c r="P1617" s="35" t="s">
        <v>2496</v>
      </c>
      <c r="AS1617" s="570"/>
      <c r="AT1617" s="391"/>
      <c r="AU1617" s="222"/>
      <c r="AV1617" s="564"/>
      <c r="AW1617" s="60"/>
      <c r="AX1617" s="60"/>
      <c r="AY1617" s="60"/>
      <c r="AZ1617" s="283"/>
      <c r="BA1617" s="283"/>
      <c r="BB1617" s="283"/>
      <c r="BC1617" s="34"/>
      <c r="BD1617" s="27"/>
      <c r="BF1617" s="35"/>
      <c r="BG1617" s="35"/>
      <c r="BH1617" s="35"/>
    </row>
    <row r="1618" spans="1:60" ht="15" x14ac:dyDescent="0.25">
      <c r="A1618" s="570">
        <f t="shared" si="18"/>
        <v>1612</v>
      </c>
      <c r="B1618" s="571" t="s">
        <v>3910</v>
      </c>
      <c r="C1618" s="574" t="s">
        <v>12458</v>
      </c>
      <c r="D1618" s="843">
        <v>16665.95</v>
      </c>
      <c r="E1618" s="844"/>
      <c r="F1618" s="844"/>
      <c r="G1618" s="25"/>
      <c r="H1618" s="25"/>
      <c r="I1618" s="25"/>
      <c r="J1618" s="25"/>
      <c r="K1618" s="25"/>
      <c r="L1618" s="25"/>
      <c r="N1618" s="25"/>
      <c r="O1618" s="25"/>
      <c r="P1618" s="35" t="s">
        <v>2496</v>
      </c>
      <c r="AS1618" s="570"/>
      <c r="AT1618" s="391"/>
      <c r="AU1618" s="222"/>
      <c r="AV1618" s="564"/>
      <c r="AW1618" s="60"/>
      <c r="AX1618" s="60"/>
      <c r="AY1618" s="60"/>
      <c r="AZ1618" s="283"/>
      <c r="BA1618" s="283"/>
      <c r="BB1618" s="283"/>
      <c r="BC1618" s="34"/>
      <c r="BD1618" s="27"/>
      <c r="BF1618" s="35"/>
      <c r="BG1618" s="35"/>
      <c r="BH1618" s="35"/>
    </row>
    <row r="1619" spans="1:60" ht="15" x14ac:dyDescent="0.25">
      <c r="A1619" s="570">
        <f t="shared" si="18"/>
        <v>1613</v>
      </c>
      <c r="B1619" s="571" t="s">
        <v>3911</v>
      </c>
      <c r="C1619" s="574" t="s">
        <v>12458</v>
      </c>
      <c r="D1619" s="843">
        <v>7140</v>
      </c>
      <c r="E1619" s="844"/>
      <c r="F1619" s="844"/>
      <c r="G1619" s="25"/>
      <c r="H1619" s="25"/>
      <c r="I1619" s="25"/>
      <c r="J1619" s="25"/>
      <c r="K1619" s="25"/>
      <c r="L1619" s="25"/>
      <c r="N1619" s="25"/>
      <c r="O1619" s="25"/>
      <c r="P1619" s="35" t="s">
        <v>2496</v>
      </c>
      <c r="AS1619" s="570"/>
      <c r="AT1619" s="391"/>
      <c r="AU1619" s="222"/>
      <c r="AV1619" s="564"/>
      <c r="AW1619" s="60"/>
      <c r="AX1619" s="60"/>
      <c r="AY1619" s="60"/>
      <c r="AZ1619" s="283"/>
      <c r="BA1619" s="283"/>
      <c r="BB1619" s="283"/>
      <c r="BC1619" s="34"/>
      <c r="BD1619" s="27"/>
      <c r="BF1619" s="35"/>
      <c r="BG1619" s="35"/>
      <c r="BH1619" s="35"/>
    </row>
    <row r="1620" spans="1:60" ht="15" x14ac:dyDescent="0.25">
      <c r="A1620" s="570">
        <f t="shared" si="18"/>
        <v>1614</v>
      </c>
      <c r="B1620" s="571" t="s">
        <v>3912</v>
      </c>
      <c r="C1620" s="574" t="s">
        <v>12458</v>
      </c>
      <c r="D1620" s="843">
        <v>23205</v>
      </c>
      <c r="E1620" s="844"/>
      <c r="F1620" s="844"/>
      <c r="G1620" s="25"/>
      <c r="H1620" s="25"/>
      <c r="I1620" s="25"/>
      <c r="J1620" s="25"/>
      <c r="K1620" s="25"/>
      <c r="L1620" s="25"/>
      <c r="N1620" s="25"/>
      <c r="O1620" s="25"/>
      <c r="P1620" s="35" t="s">
        <v>2496</v>
      </c>
      <c r="AS1620" s="570"/>
      <c r="AT1620" s="391"/>
      <c r="AU1620" s="222"/>
      <c r="AV1620" s="564"/>
      <c r="AW1620" s="60"/>
      <c r="AX1620" s="60"/>
      <c r="AY1620" s="60"/>
      <c r="AZ1620" s="283"/>
      <c r="BA1620" s="283"/>
      <c r="BB1620" s="283"/>
      <c r="BC1620" s="34"/>
      <c r="BD1620" s="27"/>
      <c r="BF1620" s="35"/>
      <c r="BG1620" s="35"/>
      <c r="BH1620" s="35"/>
    </row>
    <row r="1621" spans="1:60" ht="15" x14ac:dyDescent="0.25">
      <c r="A1621" s="570">
        <f t="shared" si="18"/>
        <v>1615</v>
      </c>
      <c r="B1621" s="571" t="s">
        <v>3913</v>
      </c>
      <c r="C1621" s="574" t="s">
        <v>12458</v>
      </c>
      <c r="D1621" s="843">
        <v>24174.85</v>
      </c>
      <c r="E1621" s="844"/>
      <c r="F1621" s="844"/>
      <c r="G1621" s="25"/>
      <c r="H1621" s="25"/>
      <c r="I1621" s="25"/>
      <c r="J1621" s="25"/>
      <c r="K1621" s="25"/>
      <c r="L1621" s="25"/>
      <c r="N1621" s="25"/>
      <c r="O1621" s="25"/>
      <c r="P1621" s="35" t="s">
        <v>2496</v>
      </c>
      <c r="AS1621" s="570"/>
      <c r="AT1621" s="391"/>
      <c r="AU1621" s="222"/>
      <c r="AV1621" s="564"/>
      <c r="AW1621" s="60"/>
      <c r="AX1621" s="60"/>
      <c r="AY1621" s="60"/>
      <c r="AZ1621" s="283"/>
      <c r="BA1621" s="283"/>
      <c r="BB1621" s="283"/>
      <c r="BC1621" s="34"/>
      <c r="BD1621" s="27"/>
      <c r="BF1621" s="35"/>
      <c r="BG1621" s="35"/>
      <c r="BH1621" s="35"/>
    </row>
    <row r="1622" spans="1:60" ht="15" x14ac:dyDescent="0.25">
      <c r="A1622" s="570">
        <f t="shared" si="18"/>
        <v>1616</v>
      </c>
      <c r="B1622" s="571" t="s">
        <v>3914</v>
      </c>
      <c r="C1622" s="574" t="s">
        <v>12458</v>
      </c>
      <c r="D1622" s="843">
        <v>25585</v>
      </c>
      <c r="E1622" s="844"/>
      <c r="F1622" s="844"/>
      <c r="G1622" s="25"/>
      <c r="H1622" s="25"/>
      <c r="I1622" s="25"/>
      <c r="J1622" s="25"/>
      <c r="K1622" s="25"/>
      <c r="L1622" s="25"/>
      <c r="N1622" s="25"/>
      <c r="O1622" s="25"/>
      <c r="P1622" s="35" t="s">
        <v>2496</v>
      </c>
      <c r="AS1622" s="570"/>
      <c r="AT1622" s="391"/>
      <c r="AU1622" s="222"/>
      <c r="AV1622" s="564"/>
      <c r="AW1622" s="60"/>
      <c r="AX1622" s="60"/>
      <c r="AY1622" s="60"/>
      <c r="AZ1622" s="283"/>
      <c r="BA1622" s="283"/>
      <c r="BB1622" s="283"/>
      <c r="BC1622" s="34"/>
      <c r="BD1622" s="27"/>
      <c r="BF1622" s="35"/>
      <c r="BG1622" s="35"/>
      <c r="BH1622" s="35"/>
    </row>
    <row r="1623" spans="1:60" ht="15" x14ac:dyDescent="0.25">
      <c r="A1623" s="570">
        <f t="shared" si="18"/>
        <v>1617</v>
      </c>
      <c r="B1623" s="571" t="s">
        <v>3915</v>
      </c>
      <c r="C1623" s="574" t="s">
        <v>12458</v>
      </c>
      <c r="D1623" s="843">
        <v>33915</v>
      </c>
      <c r="E1623" s="844"/>
      <c r="F1623" s="844"/>
      <c r="G1623" s="25"/>
      <c r="H1623" s="25"/>
      <c r="I1623" s="25"/>
      <c r="J1623" s="25"/>
      <c r="K1623" s="25"/>
      <c r="L1623" s="25"/>
      <c r="N1623" s="25"/>
      <c r="O1623" s="25"/>
      <c r="P1623" s="35" t="s">
        <v>2496</v>
      </c>
      <c r="AS1623" s="570"/>
      <c r="AT1623" s="391"/>
      <c r="AU1623" s="222"/>
      <c r="AV1623" s="564"/>
      <c r="AW1623" s="60"/>
      <c r="AX1623" s="60"/>
      <c r="AY1623" s="60"/>
      <c r="AZ1623" s="283"/>
      <c r="BA1623" s="283"/>
      <c r="BB1623" s="283"/>
      <c r="BC1623" s="34"/>
      <c r="BD1623" s="27"/>
      <c r="BF1623" s="35"/>
      <c r="BG1623" s="35"/>
      <c r="BH1623" s="35"/>
    </row>
    <row r="1624" spans="1:60" ht="15" x14ac:dyDescent="0.25">
      <c r="A1624" s="570">
        <f t="shared" si="18"/>
        <v>1618</v>
      </c>
      <c r="B1624" s="571" t="s">
        <v>3916</v>
      </c>
      <c r="C1624" s="574" t="s">
        <v>12458</v>
      </c>
      <c r="D1624" s="843">
        <v>29155</v>
      </c>
      <c r="E1624" s="844"/>
      <c r="F1624" s="844"/>
      <c r="G1624" s="25"/>
      <c r="H1624" s="25"/>
      <c r="I1624" s="25"/>
      <c r="J1624" s="25"/>
      <c r="K1624" s="25"/>
      <c r="L1624" s="25"/>
      <c r="N1624" s="25"/>
      <c r="O1624" s="25"/>
      <c r="P1624" s="35" t="s">
        <v>2496</v>
      </c>
      <c r="AS1624" s="570"/>
      <c r="AT1624" s="391"/>
      <c r="AU1624" s="222"/>
      <c r="AV1624" s="564"/>
      <c r="AW1624" s="60"/>
      <c r="AX1624" s="60"/>
      <c r="AY1624" s="60"/>
      <c r="AZ1624" s="283"/>
      <c r="BA1624" s="283"/>
      <c r="BB1624" s="283"/>
      <c r="BC1624" s="34"/>
      <c r="BD1624" s="27"/>
      <c r="BF1624" s="35"/>
      <c r="BG1624" s="35"/>
      <c r="BH1624" s="35"/>
    </row>
    <row r="1625" spans="1:60" ht="15" x14ac:dyDescent="0.25">
      <c r="A1625" s="570">
        <f t="shared" si="18"/>
        <v>1619</v>
      </c>
      <c r="B1625" s="571" t="s">
        <v>3917</v>
      </c>
      <c r="C1625" s="574" t="s">
        <v>12458</v>
      </c>
      <c r="D1625" s="843">
        <v>44966.53</v>
      </c>
      <c r="E1625" s="844"/>
      <c r="F1625" s="844"/>
      <c r="G1625" s="25"/>
      <c r="H1625" s="25"/>
      <c r="I1625" s="25"/>
      <c r="J1625" s="25"/>
      <c r="K1625" s="25"/>
      <c r="L1625" s="25"/>
      <c r="N1625" s="25"/>
      <c r="O1625" s="25"/>
      <c r="P1625" s="35" t="s">
        <v>2496</v>
      </c>
      <c r="AS1625" s="570"/>
      <c r="AT1625" s="391"/>
      <c r="AU1625" s="222"/>
      <c r="AV1625" s="564"/>
      <c r="AW1625" s="60"/>
      <c r="AX1625" s="60"/>
      <c r="AY1625" s="60"/>
      <c r="AZ1625" s="283"/>
      <c r="BA1625" s="283"/>
      <c r="BB1625" s="283"/>
      <c r="BC1625" s="34"/>
      <c r="BD1625" s="27"/>
      <c r="BF1625" s="35"/>
      <c r="BG1625" s="35"/>
      <c r="BH1625" s="35"/>
    </row>
    <row r="1626" spans="1:60" ht="15" x14ac:dyDescent="0.25">
      <c r="A1626" s="570">
        <f t="shared" si="18"/>
        <v>1620</v>
      </c>
      <c r="B1626" s="571" t="s">
        <v>3918</v>
      </c>
      <c r="C1626" s="574" t="s">
        <v>12458</v>
      </c>
      <c r="D1626" s="843">
        <v>31461.22</v>
      </c>
      <c r="E1626" s="844"/>
      <c r="F1626" s="844"/>
      <c r="G1626" s="25"/>
      <c r="H1626" s="25"/>
      <c r="I1626" s="25"/>
      <c r="J1626" s="25"/>
      <c r="K1626" s="25"/>
      <c r="L1626" s="25"/>
      <c r="N1626" s="25"/>
      <c r="O1626" s="25"/>
      <c r="P1626" s="35" t="s">
        <v>2496</v>
      </c>
      <c r="AS1626" s="570"/>
      <c r="AT1626" s="391"/>
      <c r="AU1626" s="222"/>
      <c r="AV1626" s="564"/>
      <c r="AW1626" s="60"/>
      <c r="AX1626" s="60"/>
      <c r="AY1626" s="60"/>
      <c r="AZ1626" s="283"/>
      <c r="BA1626" s="283"/>
      <c r="BB1626" s="283"/>
      <c r="BC1626" s="34"/>
      <c r="BD1626" s="27"/>
      <c r="BF1626" s="35"/>
      <c r="BG1626" s="35"/>
      <c r="BH1626" s="35"/>
    </row>
    <row r="1627" spans="1:60" ht="15" x14ac:dyDescent="0.25">
      <c r="A1627" s="570">
        <f t="shared" si="18"/>
        <v>1621</v>
      </c>
      <c r="B1627" s="571" t="s">
        <v>3919</v>
      </c>
      <c r="C1627" s="574" t="s">
        <v>12458</v>
      </c>
      <c r="D1627" s="843">
        <v>121892.89</v>
      </c>
      <c r="E1627" s="844"/>
      <c r="F1627" s="844"/>
      <c r="G1627" s="25"/>
      <c r="H1627" s="25"/>
      <c r="I1627" s="25"/>
      <c r="J1627" s="25"/>
      <c r="K1627" s="25"/>
      <c r="L1627" s="25"/>
      <c r="N1627" s="25"/>
      <c r="O1627" s="25"/>
      <c r="P1627" s="35" t="s">
        <v>2496</v>
      </c>
      <c r="AS1627" s="570"/>
      <c r="AT1627" s="391"/>
      <c r="AU1627" s="222"/>
      <c r="AV1627" s="564"/>
      <c r="AW1627" s="60"/>
      <c r="AX1627" s="60"/>
      <c r="AY1627" s="60"/>
      <c r="AZ1627" s="283"/>
      <c r="BA1627" s="283"/>
      <c r="BB1627" s="283"/>
      <c r="BC1627" s="34"/>
      <c r="BD1627" s="27"/>
      <c r="BF1627" s="35"/>
      <c r="BG1627" s="35"/>
      <c r="BH1627" s="35"/>
    </row>
    <row r="1628" spans="1:60" ht="15" x14ac:dyDescent="0.25">
      <c r="A1628" s="570">
        <f t="shared" si="18"/>
        <v>1622</v>
      </c>
      <c r="B1628" s="571" t="s">
        <v>3920</v>
      </c>
      <c r="C1628" s="574" t="s">
        <v>12458</v>
      </c>
      <c r="D1628" s="843">
        <v>76445.600000000006</v>
      </c>
      <c r="E1628" s="844"/>
      <c r="F1628" s="844"/>
      <c r="G1628" s="25"/>
      <c r="H1628" s="25"/>
      <c r="I1628" s="25"/>
      <c r="J1628" s="25"/>
      <c r="K1628" s="25"/>
      <c r="L1628" s="25"/>
      <c r="N1628" s="25"/>
      <c r="O1628" s="25"/>
      <c r="P1628" s="35" t="s">
        <v>2496</v>
      </c>
      <c r="AS1628" s="570"/>
      <c r="AT1628" s="391"/>
      <c r="AU1628" s="222"/>
      <c r="AV1628" s="564"/>
      <c r="AW1628" s="60"/>
      <c r="AX1628" s="60"/>
      <c r="AY1628" s="60"/>
      <c r="AZ1628" s="283"/>
      <c r="BA1628" s="283"/>
      <c r="BB1628" s="283"/>
      <c r="BC1628" s="34"/>
      <c r="BD1628" s="27"/>
      <c r="BF1628" s="35"/>
      <c r="BG1628" s="35"/>
      <c r="BH1628" s="35"/>
    </row>
    <row r="1629" spans="1:60" ht="15" x14ac:dyDescent="0.25">
      <c r="A1629" s="570">
        <f t="shared" si="18"/>
        <v>1623</v>
      </c>
      <c r="B1629" s="571" t="s">
        <v>3921</v>
      </c>
      <c r="C1629" s="574" t="s">
        <v>12458</v>
      </c>
      <c r="D1629" s="843">
        <v>176120</v>
      </c>
      <c r="E1629" s="844"/>
      <c r="F1629" s="844"/>
      <c r="G1629" s="25"/>
      <c r="H1629" s="25"/>
      <c r="I1629" s="25"/>
      <c r="J1629" s="25"/>
      <c r="K1629" s="25"/>
      <c r="L1629" s="25"/>
      <c r="N1629" s="25"/>
      <c r="O1629" s="25"/>
      <c r="P1629" s="35" t="s">
        <v>2496</v>
      </c>
      <c r="AS1629" s="570"/>
      <c r="AT1629" s="391"/>
      <c r="AU1629" s="222"/>
      <c r="AV1629" s="564"/>
      <c r="AW1629" s="60"/>
      <c r="AX1629" s="60"/>
      <c r="AY1629" s="60"/>
      <c r="AZ1629" s="283"/>
      <c r="BA1629" s="283"/>
      <c r="BB1629" s="283"/>
      <c r="BC1629" s="34"/>
      <c r="BD1629" s="27"/>
      <c r="BF1629" s="35"/>
      <c r="BG1629" s="35"/>
      <c r="BH1629" s="35"/>
    </row>
    <row r="1630" spans="1:60" ht="15" x14ac:dyDescent="0.25">
      <c r="A1630" s="570">
        <f t="shared" si="18"/>
        <v>1624</v>
      </c>
      <c r="B1630" s="571" t="s">
        <v>3922</v>
      </c>
      <c r="C1630" s="574" t="s">
        <v>12458</v>
      </c>
      <c r="D1630" s="843">
        <v>190430.94</v>
      </c>
      <c r="E1630" s="844"/>
      <c r="F1630" s="844"/>
      <c r="G1630" s="25"/>
      <c r="H1630" s="25"/>
      <c r="I1630" s="25"/>
      <c r="J1630" s="25"/>
      <c r="K1630" s="25"/>
      <c r="L1630" s="25"/>
      <c r="N1630" s="25"/>
      <c r="O1630" s="25"/>
      <c r="P1630" s="35" t="s">
        <v>2496</v>
      </c>
      <c r="AS1630" s="570"/>
      <c r="AT1630" s="391"/>
      <c r="AU1630" s="222"/>
      <c r="AV1630" s="564"/>
      <c r="AW1630" s="60"/>
      <c r="AX1630" s="60"/>
      <c r="AY1630" s="60"/>
      <c r="AZ1630" s="283"/>
      <c r="BA1630" s="283"/>
      <c r="BB1630" s="283"/>
      <c r="BC1630" s="34"/>
      <c r="BD1630" s="27"/>
      <c r="BF1630" s="35"/>
      <c r="BG1630" s="35"/>
      <c r="BH1630" s="35"/>
    </row>
    <row r="1631" spans="1:60" ht="15" x14ac:dyDescent="0.25">
      <c r="A1631" s="570">
        <f t="shared" si="18"/>
        <v>1625</v>
      </c>
      <c r="B1631" s="571" t="s">
        <v>3923</v>
      </c>
      <c r="C1631" s="574" t="s">
        <v>12458</v>
      </c>
      <c r="D1631" s="843">
        <v>168266</v>
      </c>
      <c r="E1631" s="844"/>
      <c r="F1631" s="844"/>
      <c r="G1631" s="25"/>
      <c r="H1631" s="25"/>
      <c r="I1631" s="25"/>
      <c r="J1631" s="25"/>
      <c r="K1631" s="25"/>
      <c r="L1631" s="25"/>
      <c r="N1631" s="25"/>
      <c r="O1631" s="25"/>
      <c r="P1631" s="35" t="s">
        <v>2496</v>
      </c>
      <c r="AS1631" s="570"/>
      <c r="AT1631" s="391"/>
      <c r="AU1631" s="222"/>
      <c r="AV1631" s="564"/>
      <c r="AW1631" s="60"/>
      <c r="AX1631" s="60"/>
      <c r="AY1631" s="60"/>
      <c r="AZ1631" s="283"/>
      <c r="BA1631" s="283"/>
      <c r="BB1631" s="283"/>
      <c r="BC1631" s="34"/>
      <c r="BD1631" s="27"/>
      <c r="BF1631" s="35"/>
      <c r="BG1631" s="35"/>
      <c r="BH1631" s="35"/>
    </row>
    <row r="1632" spans="1:60" ht="15" x14ac:dyDescent="0.25">
      <c r="A1632" s="570">
        <f t="shared" si="18"/>
        <v>1626</v>
      </c>
      <c r="B1632" s="571" t="s">
        <v>3924</v>
      </c>
      <c r="C1632" s="574" t="s">
        <v>12458</v>
      </c>
      <c r="D1632" s="843">
        <v>106862</v>
      </c>
      <c r="E1632" s="844"/>
      <c r="F1632" s="844"/>
      <c r="G1632" s="25"/>
      <c r="H1632" s="25"/>
      <c r="I1632" s="25"/>
      <c r="J1632" s="25"/>
      <c r="K1632" s="25"/>
      <c r="L1632" s="25"/>
      <c r="N1632" s="25"/>
      <c r="O1632" s="25"/>
      <c r="P1632" s="35" t="s">
        <v>2496</v>
      </c>
      <c r="AS1632" s="570"/>
      <c r="AT1632" s="391"/>
      <c r="AU1632" s="222"/>
      <c r="AV1632" s="564"/>
      <c r="AW1632" s="60"/>
      <c r="AX1632" s="60"/>
      <c r="AY1632" s="60"/>
      <c r="AZ1632" s="283"/>
      <c r="BA1632" s="283"/>
      <c r="BB1632" s="283"/>
      <c r="BC1632" s="34"/>
      <c r="BD1632" s="27"/>
      <c r="BF1632" s="35"/>
      <c r="BG1632" s="35"/>
      <c r="BH1632" s="35"/>
    </row>
    <row r="1633" spans="1:60" ht="15" x14ac:dyDescent="0.25">
      <c r="A1633" s="570">
        <f t="shared" si="18"/>
        <v>1627</v>
      </c>
      <c r="B1633" s="571" t="s">
        <v>3925</v>
      </c>
      <c r="C1633" s="574" t="s">
        <v>12458</v>
      </c>
      <c r="D1633" s="843">
        <v>130900</v>
      </c>
      <c r="E1633" s="844"/>
      <c r="F1633" s="844"/>
      <c r="G1633" s="25"/>
      <c r="H1633" s="25"/>
      <c r="I1633" s="25"/>
      <c r="J1633" s="25"/>
      <c r="K1633" s="25"/>
      <c r="L1633" s="25"/>
      <c r="N1633" s="25"/>
      <c r="O1633" s="25"/>
      <c r="P1633" s="35" t="s">
        <v>2496</v>
      </c>
      <c r="AS1633" s="570"/>
      <c r="AT1633" s="391"/>
      <c r="AU1633" s="222"/>
      <c r="AV1633" s="564"/>
      <c r="AW1633" s="60"/>
      <c r="AX1633" s="60"/>
      <c r="AY1633" s="60"/>
      <c r="AZ1633" s="283"/>
      <c r="BA1633" s="283"/>
      <c r="BB1633" s="283"/>
      <c r="BC1633" s="34"/>
      <c r="BD1633" s="27"/>
      <c r="BF1633" s="35"/>
      <c r="BG1633" s="35"/>
      <c r="BH1633" s="35"/>
    </row>
    <row r="1634" spans="1:60" ht="15" x14ac:dyDescent="0.25">
      <c r="A1634" s="570">
        <f t="shared" si="18"/>
        <v>1628</v>
      </c>
      <c r="B1634" s="571" t="s">
        <v>3926</v>
      </c>
      <c r="C1634" s="574" t="s">
        <v>12458</v>
      </c>
      <c r="D1634" s="843">
        <v>222507.39</v>
      </c>
      <c r="E1634" s="844"/>
      <c r="F1634" s="844"/>
      <c r="G1634" s="25"/>
      <c r="H1634" s="25"/>
      <c r="I1634" s="25"/>
      <c r="J1634" s="25"/>
      <c r="K1634" s="25"/>
      <c r="L1634" s="25"/>
      <c r="N1634" s="25"/>
      <c r="O1634" s="25"/>
      <c r="P1634" s="35" t="s">
        <v>2496</v>
      </c>
      <c r="AS1634" s="570"/>
      <c r="AT1634" s="391"/>
      <c r="AU1634" s="222"/>
      <c r="AV1634" s="564"/>
      <c r="AW1634" s="60"/>
      <c r="AX1634" s="60"/>
      <c r="AY1634" s="60"/>
      <c r="AZ1634" s="283"/>
      <c r="BA1634" s="283"/>
      <c r="BB1634" s="283"/>
      <c r="BC1634" s="34"/>
      <c r="BD1634" s="27"/>
      <c r="BF1634" s="35"/>
      <c r="BG1634" s="35"/>
      <c r="BH1634" s="35"/>
    </row>
    <row r="1635" spans="1:60" ht="15" x14ac:dyDescent="0.25">
      <c r="A1635" s="570">
        <f t="shared" si="18"/>
        <v>1629</v>
      </c>
      <c r="B1635" s="571" t="s">
        <v>3927</v>
      </c>
      <c r="C1635" s="574" t="s">
        <v>12458</v>
      </c>
      <c r="D1635" s="843">
        <v>19357.73</v>
      </c>
      <c r="E1635" s="844"/>
      <c r="F1635" s="844"/>
      <c r="G1635" s="25"/>
      <c r="H1635" s="25"/>
      <c r="I1635" s="25"/>
      <c r="J1635" s="25"/>
      <c r="K1635" s="25"/>
      <c r="L1635" s="25"/>
      <c r="N1635" s="25"/>
      <c r="O1635" s="25"/>
      <c r="P1635" s="35" t="s">
        <v>2496</v>
      </c>
      <c r="AS1635" s="570"/>
      <c r="AT1635" s="391"/>
      <c r="AU1635" s="222"/>
      <c r="AV1635" s="564"/>
      <c r="AW1635" s="60"/>
      <c r="AX1635" s="60"/>
      <c r="AY1635" s="60"/>
      <c r="AZ1635" s="283"/>
      <c r="BA1635" s="283"/>
      <c r="BB1635" s="283"/>
      <c r="BC1635" s="34"/>
      <c r="BD1635" s="27"/>
      <c r="BF1635" s="35"/>
      <c r="BG1635" s="35"/>
      <c r="BH1635" s="35"/>
    </row>
    <row r="1636" spans="1:60" ht="15" x14ac:dyDescent="0.25">
      <c r="A1636" s="570">
        <f t="shared" si="18"/>
        <v>1630</v>
      </c>
      <c r="B1636" s="571" t="s">
        <v>3928</v>
      </c>
      <c r="C1636" s="574" t="s">
        <v>12458</v>
      </c>
      <c r="D1636" s="843">
        <v>17679.830000000002</v>
      </c>
      <c r="E1636" s="844"/>
      <c r="F1636" s="844"/>
      <c r="G1636" s="25"/>
      <c r="H1636" s="25"/>
      <c r="I1636" s="25"/>
      <c r="J1636" s="25"/>
      <c r="K1636" s="25"/>
      <c r="L1636" s="25"/>
      <c r="N1636" s="25"/>
      <c r="O1636" s="25"/>
      <c r="P1636" s="35" t="s">
        <v>2496</v>
      </c>
      <c r="AS1636" s="570"/>
      <c r="AT1636" s="391"/>
      <c r="AU1636" s="222"/>
      <c r="AV1636" s="564"/>
      <c r="AW1636" s="60"/>
      <c r="AX1636" s="60"/>
      <c r="AY1636" s="60"/>
      <c r="AZ1636" s="283"/>
      <c r="BA1636" s="283"/>
      <c r="BB1636" s="283"/>
      <c r="BC1636" s="34"/>
      <c r="BD1636" s="27"/>
      <c r="BF1636" s="35"/>
      <c r="BG1636" s="35"/>
      <c r="BH1636" s="35"/>
    </row>
    <row r="1637" spans="1:60" ht="15" x14ac:dyDescent="0.25">
      <c r="A1637" s="570">
        <f t="shared" si="18"/>
        <v>1631</v>
      </c>
      <c r="B1637" s="571" t="s">
        <v>3928</v>
      </c>
      <c r="C1637" s="574" t="s">
        <v>12458</v>
      </c>
      <c r="D1637" s="843">
        <v>42209.3</v>
      </c>
      <c r="E1637" s="844"/>
      <c r="F1637" s="844"/>
      <c r="G1637" s="25"/>
      <c r="H1637" s="25"/>
      <c r="I1637" s="25"/>
      <c r="J1637" s="25"/>
      <c r="K1637" s="25"/>
      <c r="L1637" s="25"/>
      <c r="N1637" s="25"/>
      <c r="O1637" s="25"/>
      <c r="P1637" s="35" t="s">
        <v>2496</v>
      </c>
      <c r="AS1637" s="570"/>
      <c r="AT1637" s="391"/>
      <c r="AU1637" s="222"/>
      <c r="AV1637" s="564"/>
      <c r="AW1637" s="60"/>
      <c r="AX1637" s="60"/>
      <c r="AY1637" s="60"/>
      <c r="AZ1637" s="283"/>
      <c r="BA1637" s="283"/>
      <c r="BB1637" s="283"/>
      <c r="BC1637" s="34"/>
      <c r="BD1637" s="27"/>
      <c r="BF1637" s="35"/>
      <c r="BG1637" s="35"/>
      <c r="BH1637" s="35"/>
    </row>
    <row r="1638" spans="1:60" ht="15" x14ac:dyDescent="0.25">
      <c r="A1638" s="570">
        <f t="shared" si="18"/>
        <v>1632</v>
      </c>
      <c r="B1638" s="571" t="s">
        <v>3929</v>
      </c>
      <c r="C1638" s="574" t="s">
        <v>12458</v>
      </c>
      <c r="D1638" s="843">
        <v>17929.73</v>
      </c>
      <c r="E1638" s="844"/>
      <c r="F1638" s="844"/>
      <c r="G1638" s="25"/>
      <c r="H1638" s="25"/>
      <c r="I1638" s="25"/>
      <c r="J1638" s="25"/>
      <c r="K1638" s="25"/>
      <c r="L1638" s="25"/>
      <c r="N1638" s="25"/>
      <c r="O1638" s="25"/>
      <c r="P1638" s="35" t="s">
        <v>2496</v>
      </c>
      <c r="AS1638" s="570"/>
      <c r="AT1638" s="391"/>
      <c r="AU1638" s="222"/>
      <c r="AV1638" s="564"/>
      <c r="AW1638" s="60"/>
      <c r="AX1638" s="60"/>
      <c r="AY1638" s="60"/>
      <c r="AZ1638" s="283"/>
      <c r="BA1638" s="283"/>
      <c r="BB1638" s="283"/>
      <c r="BC1638" s="34"/>
      <c r="BD1638" s="27"/>
      <c r="BF1638" s="35"/>
      <c r="BG1638" s="35"/>
      <c r="BH1638" s="35"/>
    </row>
    <row r="1639" spans="1:60" ht="15" x14ac:dyDescent="0.25">
      <c r="A1639" s="570">
        <f t="shared" si="18"/>
        <v>1633</v>
      </c>
      <c r="B1639" s="571" t="s">
        <v>3930</v>
      </c>
      <c r="C1639" s="574" t="s">
        <v>12458</v>
      </c>
      <c r="D1639" s="843">
        <v>339490.34</v>
      </c>
      <c r="E1639" s="844"/>
      <c r="F1639" s="844"/>
      <c r="G1639" s="25"/>
      <c r="H1639" s="25"/>
      <c r="I1639" s="25"/>
      <c r="J1639" s="25"/>
      <c r="K1639" s="25"/>
      <c r="L1639" s="25"/>
      <c r="N1639" s="25"/>
      <c r="O1639" s="25"/>
      <c r="P1639" s="35" t="s">
        <v>2496</v>
      </c>
      <c r="AS1639" s="570"/>
      <c r="AT1639" s="391"/>
      <c r="AU1639" s="222"/>
      <c r="AV1639" s="564"/>
      <c r="AW1639" s="60"/>
      <c r="AX1639" s="60"/>
      <c r="AY1639" s="60"/>
      <c r="AZ1639" s="283"/>
      <c r="BA1639" s="283"/>
      <c r="BB1639" s="283"/>
      <c r="BC1639" s="34"/>
      <c r="BD1639" s="27"/>
      <c r="BF1639" s="35"/>
      <c r="BG1639" s="35"/>
      <c r="BH1639" s="35"/>
    </row>
    <row r="1640" spans="1:60" ht="15" x14ac:dyDescent="0.25">
      <c r="A1640" s="570">
        <f t="shared" si="18"/>
        <v>1634</v>
      </c>
      <c r="B1640" s="571" t="s">
        <v>3931</v>
      </c>
      <c r="C1640" s="574" t="s">
        <v>12458</v>
      </c>
      <c r="D1640" s="843">
        <v>542316.31999999995</v>
      </c>
      <c r="E1640" s="844"/>
      <c r="F1640" s="844"/>
      <c r="G1640" s="25"/>
      <c r="H1640" s="25"/>
      <c r="I1640" s="25"/>
      <c r="J1640" s="25"/>
      <c r="K1640" s="25"/>
      <c r="L1640" s="25"/>
      <c r="N1640" s="25"/>
      <c r="O1640" s="25"/>
      <c r="P1640" s="35" t="s">
        <v>2496</v>
      </c>
      <c r="AS1640" s="570"/>
      <c r="AT1640" s="391"/>
      <c r="AU1640" s="222"/>
      <c r="AV1640" s="564"/>
      <c r="AW1640" s="60"/>
      <c r="AX1640" s="60"/>
      <c r="AY1640" s="60"/>
      <c r="AZ1640" s="283"/>
      <c r="BA1640" s="283"/>
      <c r="BB1640" s="283"/>
      <c r="BC1640" s="34"/>
      <c r="BD1640" s="27"/>
      <c r="BF1640" s="35"/>
      <c r="BG1640" s="35"/>
      <c r="BH1640" s="35"/>
    </row>
    <row r="1641" spans="1:60" ht="15" x14ac:dyDescent="0.25">
      <c r="A1641" s="570">
        <f t="shared" si="18"/>
        <v>1635</v>
      </c>
      <c r="B1641" s="571" t="s">
        <v>3932</v>
      </c>
      <c r="C1641" s="574" t="s">
        <v>12458</v>
      </c>
      <c r="D1641" s="843">
        <v>516884.83</v>
      </c>
      <c r="E1641" s="844"/>
      <c r="F1641" s="844"/>
      <c r="G1641" s="25"/>
      <c r="H1641" s="25"/>
      <c r="I1641" s="25"/>
      <c r="J1641" s="25"/>
      <c r="K1641" s="25"/>
      <c r="L1641" s="25"/>
      <c r="N1641" s="25"/>
      <c r="O1641" s="25"/>
      <c r="P1641" s="35" t="s">
        <v>2496</v>
      </c>
      <c r="AS1641" s="570"/>
      <c r="AT1641" s="391"/>
      <c r="AU1641" s="222"/>
      <c r="AV1641" s="564"/>
      <c r="AW1641" s="60"/>
      <c r="AX1641" s="60"/>
      <c r="AY1641" s="60"/>
      <c r="AZ1641" s="283"/>
      <c r="BA1641" s="283"/>
      <c r="BB1641" s="283"/>
      <c r="BC1641" s="34"/>
      <c r="BD1641" s="27"/>
      <c r="BF1641" s="35"/>
      <c r="BG1641" s="35"/>
      <c r="BH1641" s="35"/>
    </row>
    <row r="1642" spans="1:60" ht="15" x14ac:dyDescent="0.25">
      <c r="A1642" s="570">
        <f t="shared" si="18"/>
        <v>1636</v>
      </c>
      <c r="B1642" s="571" t="s">
        <v>3933</v>
      </c>
      <c r="C1642" s="574" t="s">
        <v>12458</v>
      </c>
      <c r="D1642" s="843">
        <v>928200</v>
      </c>
      <c r="E1642" s="844"/>
      <c r="F1642" s="844"/>
      <c r="G1642" s="25"/>
      <c r="H1642" s="25"/>
      <c r="I1642" s="25"/>
      <c r="J1642" s="25"/>
      <c r="K1642" s="25"/>
      <c r="L1642" s="25"/>
      <c r="N1642" s="25"/>
      <c r="O1642" s="25"/>
      <c r="P1642" s="35" t="s">
        <v>2496</v>
      </c>
      <c r="AS1642" s="570"/>
      <c r="AT1642" s="391"/>
      <c r="AU1642" s="222"/>
      <c r="AV1642" s="564"/>
      <c r="AW1642" s="60"/>
      <c r="AX1642" s="60"/>
      <c r="AY1642" s="60"/>
      <c r="AZ1642" s="283"/>
      <c r="BA1642" s="283"/>
      <c r="BB1642" s="283"/>
      <c r="BC1642" s="34"/>
      <c r="BD1642" s="27"/>
      <c r="BF1642" s="35"/>
      <c r="BG1642" s="35"/>
      <c r="BH1642" s="35"/>
    </row>
    <row r="1643" spans="1:60" ht="15" x14ac:dyDescent="0.25">
      <c r="A1643" s="570">
        <f t="shared" si="18"/>
        <v>1637</v>
      </c>
      <c r="B1643" s="571" t="s">
        <v>3934</v>
      </c>
      <c r="C1643" s="574" t="s">
        <v>12458</v>
      </c>
      <c r="D1643" s="843">
        <v>33511.589999999997</v>
      </c>
      <c r="E1643" s="844"/>
      <c r="F1643" s="844"/>
      <c r="G1643" s="25"/>
      <c r="H1643" s="25"/>
      <c r="I1643" s="25"/>
      <c r="J1643" s="25"/>
      <c r="K1643" s="25"/>
      <c r="L1643" s="25"/>
      <c r="N1643" s="25"/>
      <c r="O1643" s="25"/>
      <c r="P1643" s="35" t="s">
        <v>2496</v>
      </c>
      <c r="AS1643" s="570"/>
      <c r="AT1643" s="391"/>
      <c r="AU1643" s="222"/>
      <c r="AV1643" s="564"/>
      <c r="AW1643" s="60"/>
      <c r="AX1643" s="60"/>
      <c r="AY1643" s="60"/>
      <c r="AZ1643" s="283"/>
      <c r="BA1643" s="283"/>
      <c r="BB1643" s="283"/>
      <c r="BC1643" s="34"/>
      <c r="BD1643" s="27"/>
      <c r="BF1643" s="35"/>
      <c r="BG1643" s="35"/>
      <c r="BH1643" s="35"/>
    </row>
    <row r="1644" spans="1:60" ht="15" x14ac:dyDescent="0.25">
      <c r="A1644" s="570">
        <f t="shared" si="18"/>
        <v>1638</v>
      </c>
      <c r="B1644" s="571" t="s">
        <v>3935</v>
      </c>
      <c r="C1644" s="574" t="s">
        <v>12458</v>
      </c>
      <c r="D1644" s="843">
        <v>52765.79</v>
      </c>
      <c r="E1644" s="844"/>
      <c r="F1644" s="844"/>
      <c r="G1644" s="25"/>
      <c r="H1644" s="25"/>
      <c r="I1644" s="25"/>
      <c r="J1644" s="25"/>
      <c r="K1644" s="25"/>
      <c r="L1644" s="25"/>
      <c r="N1644" s="25"/>
      <c r="O1644" s="25"/>
      <c r="P1644" s="35" t="s">
        <v>2496</v>
      </c>
      <c r="AS1644" s="570"/>
      <c r="AT1644" s="391"/>
      <c r="AU1644" s="222"/>
      <c r="AV1644" s="564"/>
      <c r="AW1644" s="60"/>
      <c r="AX1644" s="60"/>
      <c r="AY1644" s="60"/>
      <c r="AZ1644" s="283"/>
      <c r="BA1644" s="283"/>
      <c r="BB1644" s="283"/>
      <c r="BC1644" s="34"/>
      <c r="BD1644" s="27"/>
      <c r="BF1644" s="35"/>
      <c r="BG1644" s="35"/>
      <c r="BH1644" s="35"/>
    </row>
    <row r="1645" spans="1:60" ht="15" x14ac:dyDescent="0.25">
      <c r="A1645" s="570">
        <f t="shared" si="18"/>
        <v>1639</v>
      </c>
      <c r="B1645" s="571" t="s">
        <v>3936</v>
      </c>
      <c r="C1645" s="574" t="s">
        <v>12458</v>
      </c>
      <c r="D1645" s="843">
        <v>83014.399999999994</v>
      </c>
      <c r="E1645" s="844"/>
      <c r="F1645" s="844"/>
      <c r="G1645" s="25"/>
      <c r="H1645" s="25"/>
      <c r="I1645" s="25"/>
      <c r="J1645" s="25"/>
      <c r="K1645" s="25"/>
      <c r="L1645" s="25"/>
      <c r="N1645" s="25"/>
      <c r="O1645" s="25"/>
      <c r="P1645" s="35" t="s">
        <v>2496</v>
      </c>
      <c r="AS1645" s="570"/>
      <c r="AT1645" s="391"/>
      <c r="AU1645" s="222"/>
      <c r="AV1645" s="564"/>
      <c r="AW1645" s="60"/>
      <c r="AX1645" s="60"/>
      <c r="AY1645" s="60"/>
      <c r="AZ1645" s="283"/>
      <c r="BA1645" s="283"/>
      <c r="BB1645" s="283"/>
      <c r="BC1645" s="34"/>
      <c r="BD1645" s="27"/>
      <c r="BF1645" s="35"/>
      <c r="BG1645" s="35"/>
      <c r="BH1645" s="35"/>
    </row>
    <row r="1646" spans="1:60" ht="15" x14ac:dyDescent="0.25">
      <c r="A1646" s="570">
        <f t="shared" si="18"/>
        <v>1640</v>
      </c>
      <c r="B1646" s="571" t="s">
        <v>3937</v>
      </c>
      <c r="C1646" s="574" t="s">
        <v>12458</v>
      </c>
      <c r="D1646" s="843">
        <v>58290.96</v>
      </c>
      <c r="E1646" s="844"/>
      <c r="F1646" s="844"/>
      <c r="G1646" s="25"/>
      <c r="H1646" s="25"/>
      <c r="I1646" s="25"/>
      <c r="J1646" s="25"/>
      <c r="K1646" s="25"/>
      <c r="L1646" s="25"/>
      <c r="N1646" s="25"/>
      <c r="O1646" s="25"/>
      <c r="P1646" s="35" t="s">
        <v>2496</v>
      </c>
      <c r="AS1646" s="570"/>
      <c r="AT1646" s="391"/>
      <c r="AU1646" s="222"/>
      <c r="AV1646" s="564"/>
      <c r="AW1646" s="60"/>
      <c r="AX1646" s="60"/>
      <c r="AY1646" s="60"/>
      <c r="AZ1646" s="283"/>
      <c r="BA1646" s="283"/>
      <c r="BB1646" s="283"/>
      <c r="BC1646" s="34"/>
      <c r="BD1646" s="27"/>
      <c r="BF1646" s="35"/>
      <c r="BG1646" s="35"/>
      <c r="BH1646" s="35"/>
    </row>
    <row r="1647" spans="1:60" ht="15" x14ac:dyDescent="0.25">
      <c r="A1647" s="570">
        <f t="shared" si="18"/>
        <v>1641</v>
      </c>
      <c r="B1647" s="571" t="s">
        <v>3938</v>
      </c>
      <c r="C1647" s="574" t="s">
        <v>12458</v>
      </c>
      <c r="D1647" s="843">
        <v>79902.55</v>
      </c>
      <c r="E1647" s="844"/>
      <c r="F1647" s="844"/>
      <c r="G1647" s="25"/>
      <c r="H1647" s="25"/>
      <c r="I1647" s="25"/>
      <c r="J1647" s="25"/>
      <c r="K1647" s="25"/>
      <c r="L1647" s="25"/>
      <c r="N1647" s="25"/>
      <c r="O1647" s="25"/>
      <c r="P1647" s="35" t="s">
        <v>2496</v>
      </c>
      <c r="AS1647" s="570"/>
      <c r="AT1647" s="391"/>
      <c r="AU1647" s="222"/>
      <c r="AV1647" s="564"/>
      <c r="AW1647" s="60"/>
      <c r="AX1647" s="60"/>
      <c r="AY1647" s="60"/>
      <c r="AZ1647" s="283"/>
      <c r="BA1647" s="283"/>
      <c r="BB1647" s="283"/>
      <c r="BC1647" s="34"/>
      <c r="BD1647" s="27"/>
      <c r="BF1647" s="35"/>
      <c r="BG1647" s="35"/>
      <c r="BH1647" s="35"/>
    </row>
    <row r="1648" spans="1:60" ht="15" x14ac:dyDescent="0.25">
      <c r="A1648" s="570">
        <f t="shared" si="18"/>
        <v>1642</v>
      </c>
      <c r="B1648" s="571" t="s">
        <v>3939</v>
      </c>
      <c r="C1648" s="574" t="s">
        <v>12458</v>
      </c>
      <c r="D1648" s="843">
        <v>62795.11</v>
      </c>
      <c r="E1648" s="844"/>
      <c r="F1648" s="844"/>
      <c r="G1648" s="25"/>
      <c r="H1648" s="25"/>
      <c r="I1648" s="25"/>
      <c r="J1648" s="25"/>
      <c r="K1648" s="25"/>
      <c r="L1648" s="25"/>
      <c r="N1648" s="25"/>
      <c r="O1648" s="25"/>
      <c r="P1648" s="35" t="s">
        <v>2496</v>
      </c>
      <c r="AS1648" s="570"/>
      <c r="AT1648" s="391"/>
      <c r="AU1648" s="222"/>
      <c r="AV1648" s="564"/>
      <c r="AW1648" s="60"/>
      <c r="AX1648" s="60"/>
      <c r="AY1648" s="60"/>
      <c r="AZ1648" s="283"/>
      <c r="BA1648" s="283"/>
      <c r="BB1648" s="283"/>
      <c r="BC1648" s="34"/>
      <c r="BD1648" s="27"/>
      <c r="BF1648" s="35"/>
      <c r="BG1648" s="35"/>
      <c r="BH1648" s="35"/>
    </row>
    <row r="1649" spans="1:60" ht="15" x14ac:dyDescent="0.25">
      <c r="A1649" s="570">
        <f t="shared" si="18"/>
        <v>1643</v>
      </c>
      <c r="B1649" s="571" t="s">
        <v>3940</v>
      </c>
      <c r="C1649" s="574" t="s">
        <v>12458</v>
      </c>
      <c r="D1649" s="843">
        <v>103375.3</v>
      </c>
      <c r="E1649" s="844"/>
      <c r="F1649" s="844"/>
      <c r="G1649" s="25"/>
      <c r="H1649" s="25"/>
      <c r="I1649" s="25"/>
      <c r="J1649" s="25"/>
      <c r="K1649" s="25"/>
      <c r="L1649" s="25"/>
      <c r="N1649" s="25"/>
      <c r="O1649" s="25"/>
      <c r="P1649" s="35" t="s">
        <v>2496</v>
      </c>
      <c r="AS1649" s="570"/>
      <c r="AT1649" s="391"/>
      <c r="AU1649" s="222"/>
      <c r="AV1649" s="564"/>
      <c r="AW1649" s="60"/>
      <c r="AX1649" s="60"/>
      <c r="AY1649" s="60"/>
      <c r="AZ1649" s="283"/>
      <c r="BA1649" s="283"/>
      <c r="BB1649" s="283"/>
      <c r="BC1649" s="34"/>
      <c r="BD1649" s="27"/>
      <c r="BF1649" s="35"/>
      <c r="BG1649" s="35"/>
      <c r="BH1649" s="35"/>
    </row>
    <row r="1650" spans="1:60" ht="15" x14ac:dyDescent="0.25">
      <c r="A1650" s="570">
        <f t="shared" si="18"/>
        <v>1644</v>
      </c>
      <c r="B1650" s="571" t="s">
        <v>3941</v>
      </c>
      <c r="C1650" s="574" t="s">
        <v>12458</v>
      </c>
      <c r="D1650" s="843">
        <v>152472.32000000001</v>
      </c>
      <c r="E1650" s="844"/>
      <c r="F1650" s="844"/>
      <c r="G1650" s="25"/>
      <c r="H1650" s="25"/>
      <c r="I1650" s="25"/>
      <c r="J1650" s="25"/>
      <c r="K1650" s="25"/>
      <c r="L1650" s="25"/>
      <c r="N1650" s="25"/>
      <c r="O1650" s="25"/>
      <c r="P1650" s="35" t="s">
        <v>2496</v>
      </c>
      <c r="AS1650" s="570"/>
      <c r="AT1650" s="391"/>
      <c r="AU1650" s="222"/>
      <c r="AV1650" s="564"/>
      <c r="AW1650" s="60"/>
      <c r="AX1650" s="60"/>
      <c r="AY1650" s="60"/>
      <c r="AZ1650" s="283"/>
      <c r="BA1650" s="283"/>
      <c r="BB1650" s="283"/>
      <c r="BC1650" s="34"/>
      <c r="BD1650" s="27"/>
      <c r="BF1650" s="35"/>
      <c r="BG1650" s="35"/>
      <c r="BH1650" s="35"/>
    </row>
    <row r="1651" spans="1:60" ht="15" x14ac:dyDescent="0.25">
      <c r="A1651" s="570">
        <f t="shared" si="18"/>
        <v>1645</v>
      </c>
      <c r="B1651" s="571" t="s">
        <v>3942</v>
      </c>
      <c r="C1651" s="574" t="s">
        <v>12458</v>
      </c>
      <c r="D1651" s="843">
        <v>25624.27</v>
      </c>
      <c r="E1651" s="844"/>
      <c r="F1651" s="844"/>
      <c r="G1651" s="25"/>
      <c r="H1651" s="25"/>
      <c r="I1651" s="25"/>
      <c r="J1651" s="25"/>
      <c r="K1651" s="25"/>
      <c r="L1651" s="25"/>
      <c r="N1651" s="25"/>
      <c r="O1651" s="25"/>
      <c r="P1651" s="35" t="s">
        <v>2496</v>
      </c>
      <c r="AS1651" s="570"/>
      <c r="AT1651" s="391"/>
      <c r="AU1651" s="222"/>
      <c r="AV1651" s="564"/>
      <c r="AW1651" s="60"/>
      <c r="AX1651" s="60"/>
      <c r="AY1651" s="60"/>
      <c r="AZ1651" s="283"/>
      <c r="BA1651" s="283"/>
      <c r="BB1651" s="283"/>
      <c r="BC1651" s="34"/>
      <c r="BD1651" s="27"/>
      <c r="BF1651" s="35"/>
      <c r="BG1651" s="35"/>
      <c r="BH1651" s="35"/>
    </row>
    <row r="1652" spans="1:60" ht="15" x14ac:dyDescent="0.25">
      <c r="A1652" s="570">
        <f t="shared" si="18"/>
        <v>1646</v>
      </c>
      <c r="B1652" s="571" t="s">
        <v>3943</v>
      </c>
      <c r="C1652" s="574" t="s">
        <v>12458</v>
      </c>
      <c r="D1652" s="843">
        <v>78274.63</v>
      </c>
      <c r="E1652" s="844"/>
      <c r="F1652" s="844"/>
      <c r="G1652" s="25"/>
      <c r="H1652" s="25"/>
      <c r="I1652" s="25"/>
      <c r="J1652" s="25"/>
      <c r="K1652" s="25"/>
      <c r="L1652" s="25"/>
      <c r="N1652" s="25"/>
      <c r="O1652" s="25"/>
      <c r="P1652" s="35" t="s">
        <v>2496</v>
      </c>
      <c r="AS1652" s="570"/>
      <c r="AT1652" s="391"/>
      <c r="AU1652" s="222"/>
      <c r="AV1652" s="564"/>
      <c r="AW1652" s="60"/>
      <c r="AX1652" s="60"/>
      <c r="AY1652" s="60"/>
      <c r="AZ1652" s="283"/>
      <c r="BA1652" s="283"/>
      <c r="BB1652" s="283"/>
      <c r="BC1652" s="34"/>
      <c r="BD1652" s="27"/>
      <c r="BF1652" s="35"/>
      <c r="BG1652" s="35"/>
      <c r="BH1652" s="35"/>
    </row>
    <row r="1653" spans="1:60" ht="15" x14ac:dyDescent="0.25">
      <c r="A1653" s="570">
        <f t="shared" si="18"/>
        <v>1647</v>
      </c>
      <c r="B1653" s="571" t="s">
        <v>3944</v>
      </c>
      <c r="C1653" s="574" t="s">
        <v>12458</v>
      </c>
      <c r="D1653" s="843">
        <v>26401.34</v>
      </c>
      <c r="E1653" s="844"/>
      <c r="F1653" s="844"/>
      <c r="G1653" s="25"/>
      <c r="H1653" s="25"/>
      <c r="I1653" s="25"/>
      <c r="J1653" s="25"/>
      <c r="K1653" s="25"/>
      <c r="L1653" s="25"/>
      <c r="N1653" s="25"/>
      <c r="O1653" s="25"/>
      <c r="P1653" s="35" t="s">
        <v>2496</v>
      </c>
      <c r="AS1653" s="570"/>
      <c r="AT1653" s="391"/>
      <c r="AU1653" s="222"/>
      <c r="AV1653" s="564"/>
      <c r="AW1653" s="60"/>
      <c r="AX1653" s="60"/>
      <c r="AY1653" s="60"/>
      <c r="AZ1653" s="283"/>
      <c r="BA1653" s="283"/>
      <c r="BB1653" s="283"/>
      <c r="BC1653" s="34"/>
      <c r="BD1653" s="27"/>
      <c r="BF1653" s="35"/>
      <c r="BG1653" s="35"/>
      <c r="BH1653" s="35"/>
    </row>
    <row r="1654" spans="1:60" ht="15" x14ac:dyDescent="0.25">
      <c r="A1654" s="570">
        <f t="shared" si="18"/>
        <v>1648</v>
      </c>
      <c r="B1654" s="571" t="s">
        <v>3945</v>
      </c>
      <c r="C1654" s="574" t="s">
        <v>12458</v>
      </c>
      <c r="D1654" s="843">
        <v>47124</v>
      </c>
      <c r="E1654" s="844"/>
      <c r="F1654" s="844"/>
      <c r="G1654" s="25"/>
      <c r="H1654" s="25"/>
      <c r="I1654" s="25"/>
      <c r="J1654" s="25"/>
      <c r="K1654" s="25"/>
      <c r="L1654" s="25"/>
      <c r="N1654" s="25"/>
      <c r="O1654" s="25"/>
      <c r="P1654" s="35" t="s">
        <v>2496</v>
      </c>
      <c r="AS1654" s="570"/>
      <c r="AT1654" s="391"/>
      <c r="AU1654" s="222"/>
      <c r="AV1654" s="564"/>
      <c r="AW1654" s="60"/>
      <c r="AX1654" s="60"/>
      <c r="AY1654" s="60"/>
      <c r="AZ1654" s="283"/>
      <c r="BA1654" s="283"/>
      <c r="BB1654" s="283"/>
      <c r="BC1654" s="34"/>
      <c r="BD1654" s="27"/>
      <c r="BF1654" s="35"/>
      <c r="BG1654" s="35"/>
      <c r="BH1654" s="35"/>
    </row>
    <row r="1655" spans="1:60" ht="15" x14ac:dyDescent="0.25">
      <c r="A1655" s="570">
        <f t="shared" ref="A1655:A1718" si="19">A1654+1</f>
        <v>1649</v>
      </c>
      <c r="B1655" s="571" t="s">
        <v>3946</v>
      </c>
      <c r="C1655" s="574" t="s">
        <v>2526</v>
      </c>
      <c r="D1655" s="843">
        <v>7545.79</v>
      </c>
      <c r="E1655" s="844"/>
      <c r="F1655" s="844"/>
      <c r="G1655" s="25"/>
      <c r="H1655" s="25"/>
      <c r="I1655" s="25"/>
      <c r="J1655" s="25"/>
      <c r="K1655" s="25"/>
      <c r="L1655" s="25"/>
      <c r="N1655" s="25"/>
      <c r="O1655" s="25"/>
      <c r="P1655" s="35" t="s">
        <v>2496</v>
      </c>
      <c r="AS1655" s="570"/>
      <c r="AT1655" s="391"/>
      <c r="AU1655" s="222"/>
      <c r="AV1655" s="564"/>
      <c r="AW1655" s="60"/>
      <c r="AX1655" s="60"/>
      <c r="AY1655" s="60"/>
      <c r="AZ1655" s="283"/>
      <c r="BA1655" s="283"/>
      <c r="BB1655" s="283"/>
      <c r="BC1655" s="34"/>
      <c r="BD1655" s="27"/>
      <c r="BF1655" s="35"/>
      <c r="BG1655" s="35"/>
      <c r="BH1655" s="35"/>
    </row>
    <row r="1656" spans="1:60" ht="15" x14ac:dyDescent="0.25">
      <c r="A1656" s="570">
        <f t="shared" si="19"/>
        <v>1650</v>
      </c>
      <c r="B1656" s="571" t="s">
        <v>3947</v>
      </c>
      <c r="C1656" s="574" t="s">
        <v>12458</v>
      </c>
      <c r="D1656" s="843">
        <v>7545.79</v>
      </c>
      <c r="E1656" s="844"/>
      <c r="F1656" s="844"/>
      <c r="G1656" s="25"/>
      <c r="H1656" s="25"/>
      <c r="I1656" s="25"/>
      <c r="J1656" s="25"/>
      <c r="K1656" s="25"/>
      <c r="L1656" s="25"/>
      <c r="N1656" s="25"/>
      <c r="O1656" s="25"/>
      <c r="P1656" s="35" t="s">
        <v>2496</v>
      </c>
      <c r="AS1656" s="570"/>
      <c r="AT1656" s="391"/>
      <c r="AU1656" s="222"/>
      <c r="AV1656" s="564"/>
      <c r="AW1656" s="60"/>
      <c r="AX1656" s="60"/>
      <c r="AY1656" s="60"/>
      <c r="AZ1656" s="283"/>
      <c r="BA1656" s="283"/>
      <c r="BB1656" s="283"/>
      <c r="BC1656" s="34"/>
      <c r="BD1656" s="27"/>
      <c r="BF1656" s="35"/>
      <c r="BG1656" s="35"/>
      <c r="BH1656" s="35"/>
    </row>
    <row r="1657" spans="1:60" ht="15" x14ac:dyDescent="0.25">
      <c r="A1657" s="570">
        <f t="shared" si="19"/>
        <v>1651</v>
      </c>
      <c r="B1657" s="571" t="s">
        <v>3948</v>
      </c>
      <c r="C1657" s="574" t="s">
        <v>12479</v>
      </c>
      <c r="D1657" s="843">
        <v>490000</v>
      </c>
      <c r="E1657" s="844"/>
      <c r="F1657" s="844"/>
      <c r="G1657" s="25"/>
      <c r="H1657" s="25"/>
      <c r="I1657" s="25"/>
      <c r="J1657" s="25"/>
      <c r="K1657" s="25"/>
      <c r="L1657" s="25"/>
      <c r="N1657" s="25"/>
      <c r="O1657" s="25"/>
      <c r="P1657" s="35" t="s">
        <v>2496</v>
      </c>
      <c r="AS1657" s="570"/>
      <c r="AT1657" s="391"/>
      <c r="AU1657" s="222"/>
      <c r="AV1657" s="564"/>
      <c r="AW1657" s="60"/>
      <c r="AX1657" s="60"/>
      <c r="AY1657" s="60"/>
      <c r="AZ1657" s="283"/>
      <c r="BA1657" s="283"/>
      <c r="BB1657" s="283"/>
      <c r="BC1657" s="34"/>
      <c r="BD1657" s="27"/>
      <c r="BF1657" s="35"/>
      <c r="BG1657" s="35"/>
      <c r="BH1657" s="35"/>
    </row>
    <row r="1658" spans="1:60" ht="15" x14ac:dyDescent="0.25">
      <c r="A1658" s="570">
        <f t="shared" si="19"/>
        <v>1652</v>
      </c>
      <c r="B1658" s="571" t="s">
        <v>3949</v>
      </c>
      <c r="C1658" s="574" t="s">
        <v>12458</v>
      </c>
      <c r="D1658" s="843">
        <v>1707</v>
      </c>
      <c r="E1658" s="844"/>
      <c r="F1658" s="844"/>
      <c r="G1658" s="25"/>
      <c r="H1658" s="25"/>
      <c r="I1658" s="25"/>
      <c r="J1658" s="25"/>
      <c r="K1658" s="25"/>
      <c r="L1658" s="25"/>
      <c r="N1658" s="25"/>
      <c r="O1658" s="25"/>
      <c r="P1658" s="35" t="s">
        <v>2496</v>
      </c>
      <c r="AS1658" s="570"/>
      <c r="AT1658" s="391"/>
      <c r="AU1658" s="222"/>
      <c r="AV1658" s="564"/>
      <c r="AW1658" s="60"/>
      <c r="AX1658" s="60"/>
      <c r="AY1658" s="60"/>
      <c r="AZ1658" s="283"/>
      <c r="BA1658" s="283"/>
      <c r="BB1658" s="283"/>
      <c r="BC1658" s="34"/>
      <c r="BD1658" s="27"/>
      <c r="BF1658" s="35"/>
      <c r="BG1658" s="35"/>
      <c r="BH1658" s="35"/>
    </row>
    <row r="1659" spans="1:60" ht="15" x14ac:dyDescent="0.25">
      <c r="A1659" s="570">
        <f t="shared" si="19"/>
        <v>1653</v>
      </c>
      <c r="B1659" s="571" t="s">
        <v>3950</v>
      </c>
      <c r="C1659" s="574" t="s">
        <v>12458</v>
      </c>
      <c r="D1659" s="843">
        <v>5236000</v>
      </c>
      <c r="E1659" s="844"/>
      <c r="F1659" s="844"/>
      <c r="G1659" s="25"/>
      <c r="H1659" s="25"/>
      <c r="I1659" s="25"/>
      <c r="J1659" s="25"/>
      <c r="K1659" s="25"/>
      <c r="L1659" s="25"/>
      <c r="N1659" s="25"/>
      <c r="O1659" s="25"/>
      <c r="P1659" s="35" t="s">
        <v>2496</v>
      </c>
      <c r="AS1659" s="570"/>
      <c r="AT1659" s="391"/>
      <c r="AU1659" s="222"/>
      <c r="AV1659" s="564"/>
      <c r="AW1659" s="60"/>
      <c r="AX1659" s="60"/>
      <c r="AY1659" s="60"/>
      <c r="AZ1659" s="283"/>
      <c r="BA1659" s="283"/>
      <c r="BB1659" s="283"/>
      <c r="BC1659" s="34"/>
      <c r="BD1659" s="27"/>
      <c r="BF1659" s="35"/>
      <c r="BG1659" s="35"/>
      <c r="BH1659" s="35"/>
    </row>
    <row r="1660" spans="1:60" ht="15" x14ac:dyDescent="0.25">
      <c r="A1660" s="570">
        <f t="shared" si="19"/>
        <v>1654</v>
      </c>
      <c r="B1660" s="571" t="s">
        <v>3951</v>
      </c>
      <c r="C1660" s="574" t="s">
        <v>12458</v>
      </c>
      <c r="D1660" s="843">
        <v>266617.12</v>
      </c>
      <c r="E1660" s="844"/>
      <c r="F1660" s="844"/>
      <c r="G1660" s="25"/>
      <c r="H1660" s="25"/>
      <c r="I1660" s="25"/>
      <c r="J1660" s="25"/>
      <c r="K1660" s="25"/>
      <c r="L1660" s="25"/>
      <c r="N1660" s="25"/>
      <c r="O1660" s="25"/>
      <c r="P1660" s="35" t="s">
        <v>2496</v>
      </c>
      <c r="AS1660" s="570"/>
      <c r="AT1660" s="391"/>
      <c r="AU1660" s="222"/>
      <c r="AV1660" s="564"/>
      <c r="AW1660" s="60"/>
      <c r="AX1660" s="60"/>
      <c r="AY1660" s="60"/>
      <c r="AZ1660" s="283"/>
      <c r="BA1660" s="283"/>
      <c r="BB1660" s="283"/>
      <c r="BC1660" s="34"/>
      <c r="BD1660" s="27"/>
      <c r="BF1660" s="35"/>
      <c r="BG1660" s="35"/>
      <c r="BH1660" s="35"/>
    </row>
    <row r="1661" spans="1:60" ht="15" x14ac:dyDescent="0.25">
      <c r="A1661" s="570">
        <f t="shared" si="19"/>
        <v>1655</v>
      </c>
      <c r="B1661" s="571" t="s">
        <v>3952</v>
      </c>
      <c r="C1661" s="574" t="s">
        <v>12458</v>
      </c>
      <c r="D1661" s="843">
        <v>265370</v>
      </c>
      <c r="E1661" s="844"/>
      <c r="F1661" s="844"/>
      <c r="G1661" s="25"/>
      <c r="H1661" s="25"/>
      <c r="I1661" s="25"/>
      <c r="J1661" s="25"/>
      <c r="K1661" s="25"/>
      <c r="L1661" s="25"/>
      <c r="N1661" s="25"/>
      <c r="O1661" s="25"/>
      <c r="P1661" s="35" t="s">
        <v>2496</v>
      </c>
      <c r="AS1661" s="570"/>
      <c r="AT1661" s="391"/>
      <c r="AU1661" s="222"/>
      <c r="AV1661" s="564"/>
      <c r="AW1661" s="60"/>
      <c r="AX1661" s="60"/>
      <c r="AY1661" s="60"/>
      <c r="AZ1661" s="283"/>
      <c r="BA1661" s="283"/>
      <c r="BB1661" s="283"/>
      <c r="BC1661" s="34"/>
      <c r="BD1661" s="27"/>
      <c r="BF1661" s="35"/>
      <c r="BG1661" s="35"/>
      <c r="BH1661" s="35"/>
    </row>
    <row r="1662" spans="1:60" ht="15" x14ac:dyDescent="0.25">
      <c r="A1662" s="570">
        <f t="shared" si="19"/>
        <v>1656</v>
      </c>
      <c r="B1662" s="571" t="s">
        <v>3953</v>
      </c>
      <c r="C1662" s="574" t="s">
        <v>12458</v>
      </c>
      <c r="D1662" s="843">
        <v>326655</v>
      </c>
      <c r="E1662" s="844"/>
      <c r="F1662" s="844"/>
      <c r="G1662" s="25"/>
      <c r="H1662" s="25"/>
      <c r="I1662" s="25"/>
      <c r="J1662" s="25"/>
      <c r="K1662" s="25"/>
      <c r="L1662" s="25"/>
      <c r="N1662" s="25"/>
      <c r="O1662" s="25"/>
      <c r="P1662" s="35" t="s">
        <v>2496</v>
      </c>
      <c r="AS1662" s="570"/>
      <c r="AT1662" s="391"/>
      <c r="AU1662" s="222"/>
      <c r="AV1662" s="564"/>
      <c r="AW1662" s="60"/>
      <c r="AX1662" s="60"/>
      <c r="AY1662" s="60"/>
      <c r="AZ1662" s="283"/>
      <c r="BA1662" s="283"/>
      <c r="BB1662" s="283"/>
      <c r="BC1662" s="34"/>
      <c r="BD1662" s="27"/>
      <c r="BF1662" s="35"/>
      <c r="BG1662" s="35"/>
      <c r="BH1662" s="35"/>
    </row>
    <row r="1663" spans="1:60" ht="15" x14ac:dyDescent="0.25">
      <c r="A1663" s="570">
        <f t="shared" si="19"/>
        <v>1657</v>
      </c>
      <c r="B1663" s="571" t="s">
        <v>3954</v>
      </c>
      <c r="C1663" s="574" t="s">
        <v>12458</v>
      </c>
      <c r="D1663" s="843">
        <v>429590</v>
      </c>
      <c r="E1663" s="844"/>
      <c r="F1663" s="844"/>
      <c r="G1663" s="25"/>
      <c r="H1663" s="25"/>
      <c r="I1663" s="25"/>
      <c r="J1663" s="25"/>
      <c r="K1663" s="25"/>
      <c r="L1663" s="25"/>
      <c r="N1663" s="25"/>
      <c r="O1663" s="25"/>
      <c r="P1663" s="35" t="s">
        <v>2496</v>
      </c>
      <c r="AS1663" s="570"/>
      <c r="AT1663" s="391"/>
      <c r="AU1663" s="222"/>
      <c r="AV1663" s="564"/>
      <c r="AW1663" s="60"/>
      <c r="AX1663" s="60"/>
      <c r="AY1663" s="60"/>
      <c r="AZ1663" s="283"/>
      <c r="BA1663" s="283"/>
      <c r="BB1663" s="283"/>
      <c r="BC1663" s="34"/>
      <c r="BD1663" s="27"/>
      <c r="BF1663" s="35"/>
      <c r="BG1663" s="35"/>
      <c r="BH1663" s="35"/>
    </row>
    <row r="1664" spans="1:60" ht="15" x14ac:dyDescent="0.25">
      <c r="A1664" s="570">
        <f t="shared" si="19"/>
        <v>1658</v>
      </c>
      <c r="B1664" s="571" t="s">
        <v>3955</v>
      </c>
      <c r="C1664" s="574" t="s">
        <v>12458</v>
      </c>
      <c r="D1664" s="843">
        <v>14026.53</v>
      </c>
      <c r="E1664" s="844"/>
      <c r="F1664" s="844"/>
      <c r="G1664" s="25"/>
      <c r="H1664" s="25"/>
      <c r="I1664" s="25"/>
      <c r="J1664" s="25"/>
      <c r="K1664" s="25"/>
      <c r="L1664" s="25"/>
      <c r="N1664" s="25"/>
      <c r="O1664" s="25"/>
      <c r="P1664" s="35" t="s">
        <v>2496</v>
      </c>
      <c r="AS1664" s="570"/>
      <c r="AT1664" s="391"/>
      <c r="AU1664" s="222"/>
      <c r="AV1664" s="564"/>
      <c r="AW1664" s="60"/>
      <c r="AX1664" s="60"/>
      <c r="AY1664" s="60"/>
      <c r="AZ1664" s="283"/>
      <c r="BA1664" s="283"/>
      <c r="BB1664" s="283"/>
      <c r="BC1664" s="34"/>
      <c r="BD1664" s="27"/>
      <c r="BF1664" s="35"/>
      <c r="BG1664" s="35"/>
      <c r="BH1664" s="35"/>
    </row>
    <row r="1665" spans="1:60" ht="15" x14ac:dyDescent="0.25">
      <c r="A1665" s="570">
        <f t="shared" si="19"/>
        <v>1659</v>
      </c>
      <c r="B1665" s="571" t="s">
        <v>3956</v>
      </c>
      <c r="C1665" s="574" t="s">
        <v>12458</v>
      </c>
      <c r="D1665" s="843">
        <v>17136</v>
      </c>
      <c r="E1665" s="844"/>
      <c r="F1665" s="844"/>
      <c r="G1665" s="25"/>
      <c r="H1665" s="25"/>
      <c r="I1665" s="25"/>
      <c r="J1665" s="25"/>
      <c r="K1665" s="25"/>
      <c r="L1665" s="25"/>
      <c r="N1665" s="25"/>
      <c r="O1665" s="25"/>
      <c r="P1665" s="35" t="s">
        <v>2496</v>
      </c>
      <c r="AS1665" s="570"/>
      <c r="AT1665" s="391"/>
      <c r="AU1665" s="222"/>
      <c r="AV1665" s="564"/>
      <c r="AW1665" s="60"/>
      <c r="AX1665" s="60"/>
      <c r="AY1665" s="60"/>
      <c r="AZ1665" s="283"/>
      <c r="BA1665" s="283"/>
      <c r="BB1665" s="283"/>
      <c r="BC1665" s="34"/>
      <c r="BD1665" s="27"/>
      <c r="BF1665" s="35"/>
      <c r="BG1665" s="35"/>
      <c r="BH1665" s="35"/>
    </row>
    <row r="1666" spans="1:60" ht="15" x14ac:dyDescent="0.25">
      <c r="A1666" s="570">
        <f t="shared" si="19"/>
        <v>1660</v>
      </c>
      <c r="B1666" s="571" t="s">
        <v>3957</v>
      </c>
      <c r="C1666" s="574" t="s">
        <v>12458</v>
      </c>
      <c r="D1666" s="843">
        <v>94750.18</v>
      </c>
      <c r="E1666" s="844"/>
      <c r="F1666" s="844"/>
      <c r="G1666" s="25"/>
      <c r="H1666" s="25"/>
      <c r="I1666" s="25"/>
      <c r="J1666" s="25"/>
      <c r="K1666" s="25"/>
      <c r="L1666" s="25"/>
      <c r="N1666" s="25"/>
      <c r="O1666" s="25"/>
      <c r="P1666" s="35" t="s">
        <v>2496</v>
      </c>
      <c r="AS1666" s="570"/>
      <c r="AT1666" s="391"/>
      <c r="AU1666" s="222"/>
      <c r="AV1666" s="564"/>
      <c r="AW1666" s="60"/>
      <c r="AX1666" s="60"/>
      <c r="AY1666" s="60"/>
      <c r="AZ1666" s="283"/>
      <c r="BA1666" s="283"/>
      <c r="BB1666" s="283"/>
      <c r="BC1666" s="34"/>
      <c r="BD1666" s="27"/>
      <c r="BF1666" s="35"/>
      <c r="BG1666" s="35"/>
      <c r="BH1666" s="35"/>
    </row>
    <row r="1667" spans="1:60" ht="15" x14ac:dyDescent="0.25">
      <c r="A1667" s="570">
        <f t="shared" si="19"/>
        <v>1661</v>
      </c>
      <c r="B1667" s="571" t="s">
        <v>3958</v>
      </c>
      <c r="C1667" s="574" t="s">
        <v>12458</v>
      </c>
      <c r="D1667" s="843">
        <v>15309.35</v>
      </c>
      <c r="E1667" s="844"/>
      <c r="F1667" s="844"/>
      <c r="G1667" s="25"/>
      <c r="H1667" s="25"/>
      <c r="I1667" s="25"/>
      <c r="J1667" s="25"/>
      <c r="K1667" s="25"/>
      <c r="L1667" s="25"/>
      <c r="N1667" s="25"/>
      <c r="O1667" s="25"/>
      <c r="P1667" s="35" t="s">
        <v>2496</v>
      </c>
      <c r="AS1667" s="570"/>
      <c r="AT1667" s="391"/>
      <c r="AU1667" s="222"/>
      <c r="AV1667" s="564"/>
      <c r="AW1667" s="60"/>
      <c r="AX1667" s="60"/>
      <c r="AY1667" s="60"/>
      <c r="AZ1667" s="283"/>
      <c r="BA1667" s="283"/>
      <c r="BB1667" s="283"/>
      <c r="BC1667" s="34"/>
      <c r="BD1667" s="27"/>
      <c r="BF1667" s="35"/>
      <c r="BG1667" s="35"/>
      <c r="BH1667" s="35"/>
    </row>
    <row r="1668" spans="1:60" ht="15" x14ac:dyDescent="0.25">
      <c r="A1668" s="570">
        <f t="shared" si="19"/>
        <v>1662</v>
      </c>
      <c r="B1668" s="571" t="s">
        <v>3959</v>
      </c>
      <c r="C1668" s="574" t="s">
        <v>12458</v>
      </c>
      <c r="D1668" s="843">
        <v>10948</v>
      </c>
      <c r="E1668" s="844"/>
      <c r="F1668" s="844"/>
      <c r="G1668" s="25"/>
      <c r="H1668" s="25"/>
      <c r="I1668" s="25"/>
      <c r="J1668" s="25"/>
      <c r="K1668" s="25"/>
      <c r="L1668" s="25"/>
      <c r="N1668" s="25"/>
      <c r="O1668" s="25"/>
      <c r="P1668" s="35" t="s">
        <v>2496</v>
      </c>
      <c r="AS1668" s="570"/>
      <c r="AT1668" s="391"/>
      <c r="AU1668" s="222"/>
      <c r="AV1668" s="564"/>
      <c r="AW1668" s="60"/>
      <c r="AX1668" s="60"/>
      <c r="AY1668" s="60"/>
      <c r="AZ1668" s="283"/>
      <c r="BA1668" s="283"/>
      <c r="BB1668" s="283"/>
      <c r="BC1668" s="34"/>
      <c r="BD1668" s="27"/>
      <c r="BF1668" s="35"/>
      <c r="BG1668" s="35"/>
      <c r="BH1668" s="35"/>
    </row>
    <row r="1669" spans="1:60" ht="15" x14ac:dyDescent="0.25">
      <c r="A1669" s="570">
        <f t="shared" si="19"/>
        <v>1663</v>
      </c>
      <c r="B1669" s="571" t="s">
        <v>3960</v>
      </c>
      <c r="C1669" s="574" t="s">
        <v>12458</v>
      </c>
      <c r="D1669" s="843">
        <v>41673.800000000003</v>
      </c>
      <c r="E1669" s="844"/>
      <c r="F1669" s="844"/>
      <c r="G1669" s="25"/>
      <c r="H1669" s="25"/>
      <c r="I1669" s="25"/>
      <c r="J1669" s="25"/>
      <c r="K1669" s="25"/>
      <c r="L1669" s="25"/>
      <c r="N1669" s="25"/>
      <c r="O1669" s="25"/>
      <c r="P1669" s="35" t="s">
        <v>2496</v>
      </c>
      <c r="AS1669" s="570"/>
      <c r="AT1669" s="391"/>
      <c r="AU1669" s="222"/>
      <c r="AV1669" s="564"/>
      <c r="AW1669" s="60"/>
      <c r="AX1669" s="60"/>
      <c r="AY1669" s="60"/>
      <c r="AZ1669" s="283"/>
      <c r="BA1669" s="283"/>
      <c r="BB1669" s="283"/>
      <c r="BC1669" s="34"/>
      <c r="BD1669" s="27"/>
      <c r="BF1669" s="35"/>
      <c r="BG1669" s="35"/>
      <c r="BH1669" s="35"/>
    </row>
    <row r="1670" spans="1:60" ht="15" x14ac:dyDescent="0.25">
      <c r="A1670" s="570">
        <f t="shared" si="19"/>
        <v>1664</v>
      </c>
      <c r="B1670" s="571" t="s">
        <v>3961</v>
      </c>
      <c r="C1670" s="574" t="s">
        <v>12458</v>
      </c>
      <c r="D1670" s="843">
        <v>65961.7</v>
      </c>
      <c r="E1670" s="844"/>
      <c r="F1670" s="844"/>
      <c r="G1670" s="25"/>
      <c r="H1670" s="25"/>
      <c r="I1670" s="25"/>
      <c r="J1670" s="25"/>
      <c r="K1670" s="25"/>
      <c r="L1670" s="25"/>
      <c r="N1670" s="25"/>
      <c r="O1670" s="25"/>
      <c r="P1670" s="35" t="s">
        <v>2496</v>
      </c>
      <c r="AS1670" s="570"/>
      <c r="AT1670" s="391"/>
      <c r="AU1670" s="222"/>
      <c r="AV1670" s="564"/>
      <c r="AW1670" s="60"/>
      <c r="AX1670" s="60"/>
      <c r="AY1670" s="60"/>
      <c r="AZ1670" s="283"/>
      <c r="BA1670" s="283"/>
      <c r="BB1670" s="283"/>
      <c r="BC1670" s="34"/>
      <c r="BD1670" s="27"/>
      <c r="BF1670" s="35"/>
      <c r="BG1670" s="35"/>
      <c r="BH1670" s="35"/>
    </row>
    <row r="1671" spans="1:60" ht="15" x14ac:dyDescent="0.25">
      <c r="A1671" s="570">
        <f t="shared" si="19"/>
        <v>1665</v>
      </c>
      <c r="B1671" s="571" t="s">
        <v>3962</v>
      </c>
      <c r="C1671" s="574" t="s">
        <v>12458</v>
      </c>
      <c r="D1671" s="843">
        <v>273700</v>
      </c>
      <c r="E1671" s="844"/>
      <c r="F1671" s="844"/>
      <c r="G1671" s="25"/>
      <c r="H1671" s="25"/>
      <c r="I1671" s="25"/>
      <c r="J1671" s="25"/>
      <c r="K1671" s="25"/>
      <c r="L1671" s="25"/>
      <c r="N1671" s="25"/>
      <c r="O1671" s="25"/>
      <c r="P1671" s="35" t="s">
        <v>2496</v>
      </c>
      <c r="AS1671" s="570"/>
      <c r="AT1671" s="391"/>
      <c r="AU1671" s="222"/>
      <c r="AV1671" s="564"/>
      <c r="AW1671" s="60"/>
      <c r="AX1671" s="60"/>
      <c r="AY1671" s="60"/>
      <c r="AZ1671" s="283"/>
      <c r="BA1671" s="283"/>
      <c r="BB1671" s="283"/>
      <c r="BC1671" s="34"/>
      <c r="BD1671" s="27"/>
      <c r="BF1671" s="35"/>
      <c r="BG1671" s="35"/>
      <c r="BH1671" s="35"/>
    </row>
    <row r="1672" spans="1:60" ht="15" x14ac:dyDescent="0.25">
      <c r="A1672" s="570">
        <f t="shared" si="19"/>
        <v>1666</v>
      </c>
      <c r="B1672" s="571" t="s">
        <v>3963</v>
      </c>
      <c r="C1672" s="574" t="s">
        <v>12458</v>
      </c>
      <c r="D1672" s="843">
        <v>299880</v>
      </c>
      <c r="E1672" s="844"/>
      <c r="F1672" s="844"/>
      <c r="G1672" s="25"/>
      <c r="H1672" s="25"/>
      <c r="I1672" s="25"/>
      <c r="J1672" s="25"/>
      <c r="K1672" s="25"/>
      <c r="L1672" s="25"/>
      <c r="N1672" s="25"/>
      <c r="O1672" s="25"/>
      <c r="P1672" s="35" t="s">
        <v>2496</v>
      </c>
      <c r="AS1672" s="570"/>
      <c r="AT1672" s="391"/>
      <c r="AU1672" s="222"/>
      <c r="AV1672" s="564"/>
      <c r="AW1672" s="60"/>
      <c r="AX1672" s="60"/>
      <c r="AY1672" s="60"/>
      <c r="AZ1672" s="283"/>
      <c r="BA1672" s="283"/>
      <c r="BB1672" s="283"/>
      <c r="BC1672" s="34"/>
      <c r="BD1672" s="27"/>
      <c r="BF1672" s="35"/>
      <c r="BG1672" s="35"/>
      <c r="BH1672" s="35"/>
    </row>
    <row r="1673" spans="1:60" ht="15" x14ac:dyDescent="0.25">
      <c r="A1673" s="570">
        <f t="shared" si="19"/>
        <v>1667</v>
      </c>
      <c r="B1673" s="571" t="s">
        <v>3964</v>
      </c>
      <c r="C1673" s="574" t="s">
        <v>12458</v>
      </c>
      <c r="D1673" s="843">
        <v>35938</v>
      </c>
      <c r="E1673" s="844"/>
      <c r="F1673" s="844"/>
      <c r="G1673" s="25"/>
      <c r="H1673" s="25"/>
      <c r="I1673" s="25"/>
      <c r="J1673" s="25"/>
      <c r="K1673" s="25"/>
      <c r="L1673" s="25"/>
      <c r="N1673" s="25"/>
      <c r="O1673" s="25"/>
      <c r="P1673" s="35" t="s">
        <v>2496</v>
      </c>
      <c r="AS1673" s="570"/>
      <c r="AT1673" s="391"/>
      <c r="AU1673" s="222"/>
      <c r="AV1673" s="564"/>
      <c r="AW1673" s="60"/>
      <c r="AX1673" s="60"/>
      <c r="AY1673" s="60"/>
      <c r="AZ1673" s="283"/>
      <c r="BA1673" s="283"/>
      <c r="BB1673" s="283"/>
      <c r="BC1673" s="34"/>
      <c r="BD1673" s="27"/>
      <c r="BF1673" s="35"/>
      <c r="BG1673" s="35"/>
      <c r="BH1673" s="35"/>
    </row>
    <row r="1674" spans="1:60" ht="15" x14ac:dyDescent="0.25">
      <c r="A1674" s="570">
        <f t="shared" si="19"/>
        <v>1668</v>
      </c>
      <c r="B1674" s="571" t="s">
        <v>3965</v>
      </c>
      <c r="C1674" s="574" t="s">
        <v>12458</v>
      </c>
      <c r="D1674" s="843">
        <v>101150</v>
      </c>
      <c r="E1674" s="844"/>
      <c r="F1674" s="844"/>
      <c r="G1674" s="25"/>
      <c r="H1674" s="25"/>
      <c r="I1674" s="25"/>
      <c r="J1674" s="25"/>
      <c r="K1674" s="25"/>
      <c r="L1674" s="25"/>
      <c r="N1674" s="25"/>
      <c r="O1674" s="25"/>
      <c r="P1674" s="35" t="s">
        <v>2496</v>
      </c>
      <c r="AS1674" s="570"/>
      <c r="AT1674" s="391"/>
      <c r="AU1674" s="222"/>
      <c r="AV1674" s="564"/>
      <c r="AW1674" s="60"/>
      <c r="AX1674" s="60"/>
      <c r="AY1674" s="60"/>
      <c r="AZ1674" s="283"/>
      <c r="BA1674" s="283"/>
      <c r="BB1674" s="283"/>
      <c r="BC1674" s="34"/>
      <c r="BD1674" s="27"/>
      <c r="BF1674" s="35"/>
      <c r="BG1674" s="35"/>
      <c r="BH1674" s="35"/>
    </row>
    <row r="1675" spans="1:60" ht="15" x14ac:dyDescent="0.25">
      <c r="A1675" s="570">
        <f t="shared" si="19"/>
        <v>1669</v>
      </c>
      <c r="B1675" s="571" t="s">
        <v>3966</v>
      </c>
      <c r="C1675" s="574" t="s">
        <v>12458</v>
      </c>
      <c r="D1675" s="843">
        <v>45220</v>
      </c>
      <c r="E1675" s="844"/>
      <c r="F1675" s="844"/>
      <c r="G1675" s="25"/>
      <c r="H1675" s="25"/>
      <c r="I1675" s="25"/>
      <c r="J1675" s="25"/>
      <c r="K1675" s="25"/>
      <c r="L1675" s="25"/>
      <c r="N1675" s="25"/>
      <c r="O1675" s="25"/>
      <c r="P1675" s="35" t="s">
        <v>2496</v>
      </c>
      <c r="AS1675" s="570"/>
      <c r="AT1675" s="391"/>
      <c r="AU1675" s="222"/>
      <c r="AV1675" s="564"/>
      <c r="AW1675" s="60"/>
      <c r="AX1675" s="60"/>
      <c r="AY1675" s="60"/>
      <c r="AZ1675" s="283"/>
      <c r="BA1675" s="283"/>
      <c r="BB1675" s="283"/>
      <c r="BC1675" s="34"/>
      <c r="BD1675" s="27"/>
      <c r="BF1675" s="35"/>
      <c r="BG1675" s="35"/>
      <c r="BH1675" s="35"/>
    </row>
    <row r="1676" spans="1:60" ht="15" x14ac:dyDescent="0.25">
      <c r="A1676" s="570">
        <f t="shared" si="19"/>
        <v>1670</v>
      </c>
      <c r="B1676" s="571" t="s">
        <v>3967</v>
      </c>
      <c r="C1676" s="574" t="s">
        <v>12458</v>
      </c>
      <c r="D1676" s="843">
        <v>39339.019999999997</v>
      </c>
      <c r="E1676" s="844"/>
      <c r="F1676" s="844"/>
      <c r="G1676" s="25"/>
      <c r="H1676" s="25"/>
      <c r="I1676" s="25"/>
      <c r="J1676" s="25"/>
      <c r="K1676" s="25"/>
      <c r="L1676" s="25"/>
      <c r="N1676" s="25"/>
      <c r="O1676" s="25"/>
      <c r="P1676" s="35" t="s">
        <v>2496</v>
      </c>
      <c r="AS1676" s="570"/>
      <c r="AT1676" s="391"/>
      <c r="AU1676" s="222"/>
      <c r="AV1676" s="564"/>
      <c r="AW1676" s="60"/>
      <c r="AX1676" s="60"/>
      <c r="AY1676" s="60"/>
      <c r="AZ1676" s="283"/>
      <c r="BA1676" s="283"/>
      <c r="BB1676" s="283"/>
      <c r="BC1676" s="34"/>
      <c r="BD1676" s="27"/>
      <c r="BF1676" s="35"/>
      <c r="BG1676" s="35"/>
      <c r="BH1676" s="35"/>
    </row>
    <row r="1677" spans="1:60" ht="15" x14ac:dyDescent="0.25">
      <c r="A1677" s="570">
        <f t="shared" si="19"/>
        <v>1671</v>
      </c>
      <c r="B1677" s="571" t="s">
        <v>3968</v>
      </c>
      <c r="C1677" s="574" t="s">
        <v>12458</v>
      </c>
      <c r="D1677" s="843">
        <v>33320</v>
      </c>
      <c r="E1677" s="844"/>
      <c r="F1677" s="844"/>
      <c r="G1677" s="25"/>
      <c r="H1677" s="25"/>
      <c r="I1677" s="25"/>
      <c r="J1677" s="25"/>
      <c r="K1677" s="25"/>
      <c r="L1677" s="25"/>
      <c r="N1677" s="25"/>
      <c r="O1677" s="25"/>
      <c r="P1677" s="35" t="s">
        <v>2496</v>
      </c>
      <c r="AS1677" s="570"/>
      <c r="AT1677" s="391"/>
      <c r="AU1677" s="222"/>
      <c r="AV1677" s="564"/>
      <c r="AW1677" s="60"/>
      <c r="AX1677" s="60"/>
      <c r="AY1677" s="60"/>
      <c r="AZ1677" s="283"/>
      <c r="BA1677" s="283"/>
      <c r="BB1677" s="283"/>
      <c r="BC1677" s="34"/>
      <c r="BD1677" s="27"/>
      <c r="BF1677" s="35"/>
      <c r="BG1677" s="35"/>
      <c r="BH1677" s="35"/>
    </row>
    <row r="1678" spans="1:60" ht="15" x14ac:dyDescent="0.25">
      <c r="A1678" s="570">
        <f t="shared" si="19"/>
        <v>1672</v>
      </c>
      <c r="B1678" s="571" t="s">
        <v>3969</v>
      </c>
      <c r="C1678" s="574" t="s">
        <v>12458</v>
      </c>
      <c r="D1678" s="843">
        <v>96425.7</v>
      </c>
      <c r="E1678" s="844"/>
      <c r="F1678" s="844"/>
      <c r="G1678" s="25"/>
      <c r="H1678" s="25"/>
      <c r="I1678" s="25"/>
      <c r="J1678" s="25"/>
      <c r="K1678" s="25"/>
      <c r="L1678" s="25"/>
      <c r="N1678" s="25"/>
      <c r="O1678" s="25"/>
      <c r="P1678" s="35" t="s">
        <v>2496</v>
      </c>
      <c r="AS1678" s="570"/>
      <c r="AT1678" s="391"/>
      <c r="AU1678" s="222"/>
      <c r="AV1678" s="564"/>
      <c r="AW1678" s="60"/>
      <c r="AX1678" s="60"/>
      <c r="AY1678" s="60"/>
      <c r="AZ1678" s="283"/>
      <c r="BA1678" s="283"/>
      <c r="BB1678" s="283"/>
      <c r="BC1678" s="34"/>
      <c r="BD1678" s="27"/>
      <c r="BF1678" s="35"/>
      <c r="BG1678" s="35"/>
      <c r="BH1678" s="35"/>
    </row>
    <row r="1679" spans="1:60" ht="15" x14ac:dyDescent="0.25">
      <c r="A1679" s="570">
        <f t="shared" si="19"/>
        <v>1673</v>
      </c>
      <c r="B1679" s="571" t="s">
        <v>3970</v>
      </c>
      <c r="C1679" s="574" t="s">
        <v>12458</v>
      </c>
      <c r="D1679" s="843">
        <v>654500</v>
      </c>
      <c r="E1679" s="844"/>
      <c r="F1679" s="844"/>
      <c r="G1679" s="25"/>
      <c r="H1679" s="25"/>
      <c r="I1679" s="25"/>
      <c r="J1679" s="25"/>
      <c r="K1679" s="25"/>
      <c r="L1679" s="25"/>
      <c r="N1679" s="25"/>
      <c r="O1679" s="25"/>
      <c r="P1679" s="35" t="s">
        <v>2496</v>
      </c>
      <c r="AS1679" s="570"/>
      <c r="AT1679" s="391"/>
      <c r="AU1679" s="222"/>
      <c r="AV1679" s="564"/>
      <c r="AW1679" s="60"/>
      <c r="AX1679" s="60"/>
      <c r="AY1679" s="60"/>
      <c r="AZ1679" s="283"/>
      <c r="BA1679" s="283"/>
      <c r="BB1679" s="283"/>
      <c r="BC1679" s="34"/>
      <c r="BD1679" s="27"/>
      <c r="BF1679" s="35"/>
      <c r="BG1679" s="35"/>
      <c r="BH1679" s="35"/>
    </row>
    <row r="1680" spans="1:60" ht="15" x14ac:dyDescent="0.25">
      <c r="A1680" s="570">
        <f t="shared" si="19"/>
        <v>1674</v>
      </c>
      <c r="B1680" s="571" t="s">
        <v>3971</v>
      </c>
      <c r="C1680" s="574" t="s">
        <v>12458</v>
      </c>
      <c r="D1680" s="843">
        <v>182011.69</v>
      </c>
      <c r="E1680" s="844"/>
      <c r="F1680" s="844"/>
      <c r="G1680" s="25"/>
      <c r="H1680" s="25"/>
      <c r="I1680" s="25"/>
      <c r="J1680" s="25"/>
      <c r="K1680" s="25"/>
      <c r="L1680" s="25"/>
      <c r="N1680" s="25"/>
      <c r="O1680" s="25"/>
      <c r="P1680" s="35" t="s">
        <v>2496</v>
      </c>
      <c r="AS1680" s="570"/>
      <c r="AT1680" s="391"/>
      <c r="AU1680" s="222"/>
      <c r="AV1680" s="564"/>
      <c r="AW1680" s="60"/>
      <c r="AX1680" s="60"/>
      <c r="AY1680" s="60"/>
      <c r="AZ1680" s="283"/>
      <c r="BA1680" s="283"/>
      <c r="BB1680" s="283"/>
      <c r="BC1680" s="34"/>
      <c r="BD1680" s="27"/>
      <c r="BF1680" s="35"/>
      <c r="BG1680" s="35"/>
      <c r="BH1680" s="35"/>
    </row>
    <row r="1681" spans="1:60" ht="15" x14ac:dyDescent="0.25">
      <c r="A1681" s="570">
        <f t="shared" si="19"/>
        <v>1675</v>
      </c>
      <c r="B1681" s="571" t="s">
        <v>3972</v>
      </c>
      <c r="C1681" s="574" t="s">
        <v>12458</v>
      </c>
      <c r="D1681" s="843">
        <v>259063</v>
      </c>
      <c r="E1681" s="844"/>
      <c r="F1681" s="844"/>
      <c r="G1681" s="25"/>
      <c r="H1681" s="25"/>
      <c r="I1681" s="25"/>
      <c r="J1681" s="25"/>
      <c r="K1681" s="25"/>
      <c r="L1681" s="25"/>
      <c r="N1681" s="25"/>
      <c r="O1681" s="25"/>
      <c r="P1681" s="35" t="s">
        <v>2496</v>
      </c>
      <c r="AS1681" s="570"/>
      <c r="AT1681" s="391"/>
      <c r="AU1681" s="222"/>
      <c r="AV1681" s="564"/>
      <c r="AW1681" s="60"/>
      <c r="AX1681" s="60"/>
      <c r="AY1681" s="60"/>
      <c r="AZ1681" s="283"/>
      <c r="BA1681" s="283"/>
      <c r="BB1681" s="283"/>
      <c r="BC1681" s="34"/>
      <c r="BD1681" s="27"/>
      <c r="BF1681" s="35"/>
      <c r="BG1681" s="35"/>
      <c r="BH1681" s="35"/>
    </row>
    <row r="1682" spans="1:60" ht="15" x14ac:dyDescent="0.25">
      <c r="A1682" s="570">
        <f t="shared" si="19"/>
        <v>1676</v>
      </c>
      <c r="B1682" s="571" t="s">
        <v>3973</v>
      </c>
      <c r="C1682" s="574" t="s">
        <v>12458</v>
      </c>
      <c r="D1682" s="843">
        <v>360147.55</v>
      </c>
      <c r="E1682" s="844"/>
      <c r="F1682" s="844"/>
      <c r="G1682" s="25"/>
      <c r="H1682" s="25"/>
      <c r="I1682" s="25"/>
      <c r="J1682" s="25"/>
      <c r="K1682" s="25"/>
      <c r="L1682" s="25"/>
      <c r="N1682" s="25"/>
      <c r="O1682" s="25"/>
      <c r="P1682" s="35" t="s">
        <v>2496</v>
      </c>
      <c r="AS1682" s="570"/>
      <c r="AT1682" s="391"/>
      <c r="AU1682" s="222"/>
      <c r="AV1682" s="564"/>
      <c r="AW1682" s="60"/>
      <c r="AX1682" s="60"/>
      <c r="AY1682" s="60"/>
      <c r="AZ1682" s="283"/>
      <c r="BA1682" s="283"/>
      <c r="BB1682" s="283"/>
      <c r="BC1682" s="34"/>
      <c r="BD1682" s="27"/>
      <c r="BF1682" s="35"/>
      <c r="BG1682" s="35"/>
      <c r="BH1682" s="35"/>
    </row>
    <row r="1683" spans="1:60" ht="15" x14ac:dyDescent="0.25">
      <c r="A1683" s="570">
        <f t="shared" si="19"/>
        <v>1677</v>
      </c>
      <c r="B1683" s="571" t="s">
        <v>3974</v>
      </c>
      <c r="C1683" s="574" t="s">
        <v>12458</v>
      </c>
      <c r="D1683" s="843">
        <v>177786</v>
      </c>
      <c r="E1683" s="844"/>
      <c r="F1683" s="844"/>
      <c r="G1683" s="25"/>
      <c r="H1683" s="25"/>
      <c r="I1683" s="25"/>
      <c r="J1683" s="25"/>
      <c r="K1683" s="25"/>
      <c r="L1683" s="25"/>
      <c r="N1683" s="25"/>
      <c r="O1683" s="25"/>
      <c r="P1683" s="35" t="s">
        <v>2496</v>
      </c>
      <c r="AS1683" s="570"/>
      <c r="AT1683" s="391"/>
      <c r="AU1683" s="222"/>
      <c r="AV1683" s="564"/>
      <c r="AW1683" s="60"/>
      <c r="AX1683" s="60"/>
      <c r="AY1683" s="60"/>
      <c r="AZ1683" s="283"/>
      <c r="BA1683" s="283"/>
      <c r="BB1683" s="283"/>
      <c r="BC1683" s="34"/>
      <c r="BD1683" s="27"/>
      <c r="BF1683" s="35"/>
      <c r="BG1683" s="35"/>
      <c r="BH1683" s="35"/>
    </row>
    <row r="1684" spans="1:60" ht="15" x14ac:dyDescent="0.25">
      <c r="A1684" s="570">
        <f t="shared" si="19"/>
        <v>1678</v>
      </c>
      <c r="B1684" s="571" t="s">
        <v>3975</v>
      </c>
      <c r="C1684" s="574" t="s">
        <v>12458</v>
      </c>
      <c r="D1684" s="843">
        <v>173502</v>
      </c>
      <c r="E1684" s="844"/>
      <c r="F1684" s="844"/>
      <c r="G1684" s="25"/>
      <c r="H1684" s="25"/>
      <c r="I1684" s="25"/>
      <c r="J1684" s="25"/>
      <c r="K1684" s="25"/>
      <c r="L1684" s="25"/>
      <c r="N1684" s="25"/>
      <c r="O1684" s="25"/>
      <c r="P1684" s="35" t="s">
        <v>2496</v>
      </c>
      <c r="AS1684" s="570"/>
      <c r="AT1684" s="391"/>
      <c r="AU1684" s="222"/>
      <c r="AV1684" s="564"/>
      <c r="AW1684" s="60"/>
      <c r="AX1684" s="60"/>
      <c r="AY1684" s="60"/>
      <c r="AZ1684" s="283"/>
      <c r="BA1684" s="283"/>
      <c r="BB1684" s="283"/>
      <c r="BC1684" s="34"/>
      <c r="BD1684" s="27"/>
      <c r="BF1684" s="35"/>
      <c r="BG1684" s="35"/>
      <c r="BH1684" s="35"/>
    </row>
    <row r="1685" spans="1:60" ht="15" x14ac:dyDescent="0.25">
      <c r="A1685" s="570">
        <f t="shared" si="19"/>
        <v>1679</v>
      </c>
      <c r="B1685" s="571" t="s">
        <v>3976</v>
      </c>
      <c r="C1685" s="574" t="s">
        <v>12458</v>
      </c>
      <c r="D1685" s="843">
        <v>27955.48</v>
      </c>
      <c r="E1685" s="844"/>
      <c r="F1685" s="844"/>
      <c r="G1685" s="25"/>
      <c r="H1685" s="25"/>
      <c r="I1685" s="25"/>
      <c r="J1685" s="25"/>
      <c r="K1685" s="25"/>
      <c r="L1685" s="25"/>
      <c r="N1685" s="25"/>
      <c r="O1685" s="25"/>
      <c r="P1685" s="35" t="s">
        <v>2496</v>
      </c>
      <c r="AS1685" s="570"/>
      <c r="AT1685" s="391"/>
      <c r="AU1685" s="222"/>
      <c r="AV1685" s="564"/>
      <c r="AW1685" s="60"/>
      <c r="AX1685" s="60"/>
      <c r="AY1685" s="60"/>
      <c r="AZ1685" s="283"/>
      <c r="BA1685" s="283"/>
      <c r="BB1685" s="283"/>
      <c r="BC1685" s="34"/>
      <c r="BD1685" s="27"/>
      <c r="BF1685" s="35"/>
      <c r="BG1685" s="35"/>
      <c r="BH1685" s="35"/>
    </row>
    <row r="1686" spans="1:60" ht="15" x14ac:dyDescent="0.25">
      <c r="A1686" s="570">
        <f t="shared" si="19"/>
        <v>1680</v>
      </c>
      <c r="B1686" s="571" t="s">
        <v>3977</v>
      </c>
      <c r="C1686" s="574" t="s">
        <v>12458</v>
      </c>
      <c r="D1686" s="843">
        <v>3742.55</v>
      </c>
      <c r="E1686" s="844"/>
      <c r="F1686" s="844"/>
      <c r="G1686" s="25"/>
      <c r="H1686" s="25"/>
      <c r="I1686" s="25"/>
      <c r="J1686" s="25"/>
      <c r="K1686" s="25"/>
      <c r="L1686" s="25"/>
      <c r="N1686" s="25"/>
      <c r="O1686" s="25"/>
      <c r="P1686" s="35" t="s">
        <v>2496</v>
      </c>
      <c r="AS1686" s="570"/>
      <c r="AT1686" s="391"/>
      <c r="AU1686" s="222"/>
      <c r="AV1686" s="564"/>
      <c r="AW1686" s="60"/>
      <c r="AX1686" s="60"/>
      <c r="AY1686" s="60"/>
      <c r="AZ1686" s="283"/>
      <c r="BA1686" s="283"/>
      <c r="BB1686" s="283"/>
      <c r="BC1686" s="34"/>
      <c r="BD1686" s="27"/>
      <c r="BF1686" s="35"/>
      <c r="BG1686" s="35"/>
      <c r="BH1686" s="35"/>
    </row>
    <row r="1687" spans="1:60" ht="15" x14ac:dyDescent="0.25">
      <c r="A1687" s="570">
        <f t="shared" si="19"/>
        <v>1681</v>
      </c>
      <c r="B1687" s="571" t="s">
        <v>3978</v>
      </c>
      <c r="C1687" s="574" t="s">
        <v>12458</v>
      </c>
      <c r="D1687" s="843">
        <v>37793.21</v>
      </c>
      <c r="E1687" s="844"/>
      <c r="F1687" s="844"/>
      <c r="G1687" s="25"/>
      <c r="H1687" s="25"/>
      <c r="I1687" s="25"/>
      <c r="J1687" s="25"/>
      <c r="K1687" s="25"/>
      <c r="L1687" s="25"/>
      <c r="N1687" s="25"/>
      <c r="O1687" s="25"/>
      <c r="P1687" s="35" t="s">
        <v>2496</v>
      </c>
      <c r="AS1687" s="570"/>
      <c r="AT1687" s="391"/>
      <c r="AU1687" s="222"/>
      <c r="AV1687" s="564"/>
      <c r="AW1687" s="60"/>
      <c r="AX1687" s="60"/>
      <c r="AY1687" s="60"/>
      <c r="AZ1687" s="283"/>
      <c r="BA1687" s="283"/>
      <c r="BB1687" s="283"/>
      <c r="BC1687" s="34"/>
      <c r="BD1687" s="27"/>
      <c r="BF1687" s="35"/>
      <c r="BG1687" s="35"/>
      <c r="BH1687" s="35"/>
    </row>
    <row r="1688" spans="1:60" ht="15" x14ac:dyDescent="0.25">
      <c r="A1688" s="570">
        <f t="shared" si="19"/>
        <v>1682</v>
      </c>
      <c r="B1688" s="571" t="s">
        <v>3979</v>
      </c>
      <c r="C1688" s="574" t="s">
        <v>12458</v>
      </c>
      <c r="D1688" s="843">
        <v>4013.87</v>
      </c>
      <c r="E1688" s="844"/>
      <c r="F1688" s="844"/>
      <c r="G1688" s="25"/>
      <c r="H1688" s="25"/>
      <c r="I1688" s="25"/>
      <c r="J1688" s="25"/>
      <c r="K1688" s="25"/>
      <c r="L1688" s="25"/>
      <c r="N1688" s="25"/>
      <c r="O1688" s="25"/>
      <c r="P1688" s="35" t="s">
        <v>2496</v>
      </c>
      <c r="AS1688" s="570"/>
      <c r="AT1688" s="391"/>
      <c r="AU1688" s="222"/>
      <c r="AV1688" s="564"/>
      <c r="AW1688" s="60"/>
      <c r="AX1688" s="60"/>
      <c r="AY1688" s="60"/>
      <c r="AZ1688" s="283"/>
      <c r="BA1688" s="283"/>
      <c r="BB1688" s="283"/>
      <c r="BC1688" s="34"/>
      <c r="BD1688" s="27"/>
      <c r="BF1688" s="35"/>
      <c r="BG1688" s="35"/>
      <c r="BH1688" s="35"/>
    </row>
    <row r="1689" spans="1:60" ht="15" x14ac:dyDescent="0.25">
      <c r="A1689" s="570">
        <f t="shared" si="19"/>
        <v>1683</v>
      </c>
      <c r="B1689" s="571" t="s">
        <v>3980</v>
      </c>
      <c r="C1689" s="574" t="s">
        <v>12458</v>
      </c>
      <c r="D1689" s="843">
        <v>5036.08</v>
      </c>
      <c r="E1689" s="844"/>
      <c r="F1689" s="844"/>
      <c r="G1689" s="25"/>
      <c r="H1689" s="25"/>
      <c r="I1689" s="25"/>
      <c r="J1689" s="25"/>
      <c r="K1689" s="25"/>
      <c r="L1689" s="25"/>
      <c r="N1689" s="25"/>
      <c r="O1689" s="25"/>
      <c r="P1689" s="35" t="s">
        <v>2496</v>
      </c>
      <c r="AS1689" s="570"/>
      <c r="AT1689" s="391"/>
      <c r="AU1689" s="222"/>
      <c r="AV1689" s="564"/>
      <c r="AW1689" s="60"/>
      <c r="AX1689" s="60"/>
      <c r="AY1689" s="60"/>
      <c r="AZ1689" s="283"/>
      <c r="BA1689" s="283"/>
      <c r="BB1689" s="283"/>
      <c r="BC1689" s="34"/>
      <c r="BD1689" s="27"/>
      <c r="BF1689" s="35"/>
      <c r="BG1689" s="35"/>
      <c r="BH1689" s="35"/>
    </row>
    <row r="1690" spans="1:60" ht="15" x14ac:dyDescent="0.25">
      <c r="A1690" s="570">
        <f t="shared" si="19"/>
        <v>1684</v>
      </c>
      <c r="B1690" s="571" t="s">
        <v>3981</v>
      </c>
      <c r="C1690" s="574" t="s">
        <v>12458</v>
      </c>
      <c r="D1690" s="843">
        <v>7441.07</v>
      </c>
      <c r="E1690" s="844"/>
      <c r="F1690" s="844"/>
      <c r="G1690" s="25"/>
      <c r="H1690" s="25"/>
      <c r="I1690" s="25"/>
      <c r="J1690" s="25"/>
      <c r="K1690" s="25"/>
      <c r="L1690" s="25"/>
      <c r="N1690" s="25"/>
      <c r="O1690" s="25"/>
      <c r="P1690" s="35" t="s">
        <v>2496</v>
      </c>
      <c r="AS1690" s="570"/>
      <c r="AT1690" s="391"/>
      <c r="AU1690" s="222"/>
      <c r="AV1690" s="564"/>
      <c r="AW1690" s="60"/>
      <c r="AX1690" s="60"/>
      <c r="AY1690" s="60"/>
      <c r="AZ1690" s="283"/>
      <c r="BA1690" s="283"/>
      <c r="BB1690" s="283"/>
      <c r="BC1690" s="34"/>
      <c r="BD1690" s="27"/>
      <c r="BF1690" s="35"/>
      <c r="BG1690" s="35"/>
      <c r="BH1690" s="35"/>
    </row>
    <row r="1691" spans="1:60" ht="15" x14ac:dyDescent="0.25">
      <c r="A1691" s="570">
        <f t="shared" si="19"/>
        <v>1685</v>
      </c>
      <c r="B1691" s="571" t="s">
        <v>3982</v>
      </c>
      <c r="C1691" s="574" t="s">
        <v>12458</v>
      </c>
      <c r="D1691" s="843">
        <v>5531.12</v>
      </c>
      <c r="E1691" s="844"/>
      <c r="F1691" s="844"/>
      <c r="G1691" s="25"/>
      <c r="H1691" s="25"/>
      <c r="I1691" s="25"/>
      <c r="J1691" s="25"/>
      <c r="K1691" s="25"/>
      <c r="L1691" s="25"/>
      <c r="N1691" s="25"/>
      <c r="O1691" s="25"/>
      <c r="P1691" s="35" t="s">
        <v>2496</v>
      </c>
      <c r="AS1691" s="570"/>
      <c r="AT1691" s="391"/>
      <c r="AU1691" s="222"/>
      <c r="AV1691" s="564"/>
      <c r="AW1691" s="60"/>
      <c r="AX1691" s="60"/>
      <c r="AY1691" s="60"/>
      <c r="AZ1691" s="283"/>
      <c r="BA1691" s="283"/>
      <c r="BB1691" s="283"/>
      <c r="BC1691" s="34"/>
      <c r="BD1691" s="27"/>
      <c r="BF1691" s="35"/>
      <c r="BG1691" s="35"/>
      <c r="BH1691" s="35"/>
    </row>
    <row r="1692" spans="1:60" ht="15" x14ac:dyDescent="0.25">
      <c r="A1692" s="570">
        <f t="shared" si="19"/>
        <v>1686</v>
      </c>
      <c r="B1692" s="571" t="s">
        <v>3983</v>
      </c>
      <c r="C1692" s="574" t="s">
        <v>12458</v>
      </c>
      <c r="D1692" s="843">
        <v>6622.35</v>
      </c>
      <c r="E1692" s="844"/>
      <c r="F1692" s="844"/>
      <c r="G1692" s="25"/>
      <c r="H1692" s="25"/>
      <c r="I1692" s="25"/>
      <c r="J1692" s="25"/>
      <c r="K1692" s="25"/>
      <c r="L1692" s="25"/>
      <c r="N1692" s="25"/>
      <c r="O1692" s="25"/>
      <c r="P1692" s="35" t="s">
        <v>2496</v>
      </c>
      <c r="AS1692" s="570"/>
      <c r="AT1692" s="391"/>
      <c r="AU1692" s="222"/>
      <c r="AV1692" s="564"/>
      <c r="AW1692" s="60"/>
      <c r="AX1692" s="60"/>
      <c r="AY1692" s="60"/>
      <c r="AZ1692" s="283"/>
      <c r="BA1692" s="283"/>
      <c r="BB1692" s="283"/>
      <c r="BC1692" s="34"/>
      <c r="BD1692" s="27"/>
      <c r="BF1692" s="35"/>
      <c r="BG1692" s="35"/>
      <c r="BH1692" s="35"/>
    </row>
    <row r="1693" spans="1:60" ht="15" x14ac:dyDescent="0.25">
      <c r="A1693" s="570">
        <f t="shared" si="19"/>
        <v>1687</v>
      </c>
      <c r="B1693" s="571" t="s">
        <v>3984</v>
      </c>
      <c r="C1693" s="574" t="s">
        <v>12458</v>
      </c>
      <c r="D1693" s="843">
        <v>8440.67</v>
      </c>
      <c r="E1693" s="844"/>
      <c r="F1693" s="844"/>
      <c r="G1693" s="25"/>
      <c r="H1693" s="25"/>
      <c r="I1693" s="25"/>
      <c r="J1693" s="25"/>
      <c r="K1693" s="25"/>
      <c r="L1693" s="25"/>
      <c r="N1693" s="25"/>
      <c r="O1693" s="25"/>
      <c r="P1693" s="35" t="s">
        <v>2496</v>
      </c>
      <c r="AS1693" s="570"/>
      <c r="AT1693" s="391"/>
      <c r="AU1693" s="222"/>
      <c r="AV1693" s="564"/>
      <c r="AW1693" s="60"/>
      <c r="AX1693" s="60"/>
      <c r="AY1693" s="60"/>
      <c r="AZ1693" s="283"/>
      <c r="BA1693" s="283"/>
      <c r="BB1693" s="283"/>
      <c r="BC1693" s="34"/>
      <c r="BD1693" s="27"/>
      <c r="BF1693" s="35"/>
      <c r="BG1693" s="35"/>
      <c r="BH1693" s="35"/>
    </row>
    <row r="1694" spans="1:60" ht="15" x14ac:dyDescent="0.25">
      <c r="A1694" s="570">
        <f t="shared" si="19"/>
        <v>1688</v>
      </c>
      <c r="B1694" s="571" t="s">
        <v>3985</v>
      </c>
      <c r="C1694" s="574" t="s">
        <v>12458</v>
      </c>
      <c r="D1694" s="843">
        <v>8449</v>
      </c>
      <c r="E1694" s="844"/>
      <c r="F1694" s="844"/>
      <c r="G1694" s="25"/>
      <c r="H1694" s="25"/>
      <c r="I1694" s="25"/>
      <c r="J1694" s="25"/>
      <c r="K1694" s="25"/>
      <c r="L1694" s="25"/>
      <c r="N1694" s="25"/>
      <c r="O1694" s="25"/>
      <c r="P1694" s="35" t="s">
        <v>2496</v>
      </c>
      <c r="AS1694" s="570"/>
      <c r="AT1694" s="391"/>
      <c r="AU1694" s="222"/>
      <c r="AV1694" s="564"/>
      <c r="AW1694" s="60"/>
      <c r="AX1694" s="60"/>
      <c r="AY1694" s="60"/>
      <c r="AZ1694" s="283"/>
      <c r="BA1694" s="283"/>
      <c r="BB1694" s="283"/>
      <c r="BC1694" s="34"/>
      <c r="BD1694" s="27"/>
      <c r="BF1694" s="35"/>
      <c r="BG1694" s="35"/>
      <c r="BH1694" s="35"/>
    </row>
    <row r="1695" spans="1:60" ht="15" x14ac:dyDescent="0.25">
      <c r="A1695" s="570">
        <f t="shared" si="19"/>
        <v>1689</v>
      </c>
      <c r="B1695" s="571" t="s">
        <v>3986</v>
      </c>
      <c r="C1695" s="574" t="s">
        <v>12458</v>
      </c>
      <c r="D1695" s="843">
        <v>8393.07</v>
      </c>
      <c r="E1695" s="844"/>
      <c r="F1695" s="844"/>
      <c r="G1695" s="25"/>
      <c r="H1695" s="25"/>
      <c r="I1695" s="25"/>
      <c r="J1695" s="25"/>
      <c r="K1695" s="25"/>
      <c r="L1695" s="25"/>
      <c r="N1695" s="25"/>
      <c r="O1695" s="25"/>
      <c r="P1695" s="35" t="s">
        <v>2496</v>
      </c>
      <c r="AS1695" s="570"/>
      <c r="AT1695" s="391"/>
      <c r="AU1695" s="222"/>
      <c r="AV1695" s="564"/>
      <c r="AW1695" s="60"/>
      <c r="AX1695" s="60"/>
      <c r="AY1695" s="60"/>
      <c r="AZ1695" s="283"/>
      <c r="BA1695" s="283"/>
      <c r="BB1695" s="283"/>
      <c r="BC1695" s="34"/>
      <c r="BD1695" s="27"/>
      <c r="BF1695" s="35"/>
      <c r="BG1695" s="35"/>
      <c r="BH1695" s="35"/>
    </row>
    <row r="1696" spans="1:60" ht="15" x14ac:dyDescent="0.25">
      <c r="A1696" s="570">
        <f t="shared" si="19"/>
        <v>1690</v>
      </c>
      <c r="B1696" s="571" t="s">
        <v>3987</v>
      </c>
      <c r="C1696" s="574" t="s">
        <v>12458</v>
      </c>
      <c r="D1696" s="843">
        <v>7467.25</v>
      </c>
      <c r="E1696" s="844"/>
      <c r="F1696" s="844"/>
      <c r="G1696" s="25"/>
      <c r="H1696" s="25"/>
      <c r="I1696" s="25"/>
      <c r="J1696" s="25"/>
      <c r="K1696" s="25"/>
      <c r="L1696" s="25"/>
      <c r="N1696" s="25"/>
      <c r="O1696" s="25"/>
      <c r="P1696" s="35" t="s">
        <v>2496</v>
      </c>
      <c r="AS1696" s="570"/>
      <c r="AT1696" s="391"/>
      <c r="AU1696" s="222"/>
      <c r="AV1696" s="564"/>
      <c r="AW1696" s="60"/>
      <c r="AX1696" s="60"/>
      <c r="AY1696" s="60"/>
      <c r="AZ1696" s="283"/>
      <c r="BA1696" s="283"/>
      <c r="BB1696" s="283"/>
      <c r="BC1696" s="34"/>
      <c r="BD1696" s="27"/>
      <c r="BF1696" s="35"/>
      <c r="BG1696" s="35"/>
      <c r="BH1696" s="35"/>
    </row>
    <row r="1697" spans="1:60" ht="15" x14ac:dyDescent="0.25">
      <c r="A1697" s="570">
        <f t="shared" si="19"/>
        <v>1691</v>
      </c>
      <c r="B1697" s="571" t="s">
        <v>3988</v>
      </c>
      <c r="C1697" s="574" t="s">
        <v>12458</v>
      </c>
      <c r="D1697" s="843">
        <v>9587.83</v>
      </c>
      <c r="E1697" s="844"/>
      <c r="F1697" s="844"/>
      <c r="G1697" s="25"/>
      <c r="H1697" s="25"/>
      <c r="I1697" s="25"/>
      <c r="J1697" s="25"/>
      <c r="K1697" s="25"/>
      <c r="L1697" s="25"/>
      <c r="N1697" s="25"/>
      <c r="O1697" s="25"/>
      <c r="P1697" s="35" t="s">
        <v>2496</v>
      </c>
      <c r="AS1697" s="570"/>
      <c r="AT1697" s="391"/>
      <c r="AU1697" s="222"/>
      <c r="AV1697" s="564"/>
      <c r="AW1697" s="60"/>
      <c r="AX1697" s="60"/>
      <c r="AY1697" s="60"/>
      <c r="AZ1697" s="283"/>
      <c r="BA1697" s="283"/>
      <c r="BB1697" s="283"/>
      <c r="BC1697" s="34"/>
      <c r="BD1697" s="27"/>
      <c r="BF1697" s="35"/>
      <c r="BG1697" s="35"/>
      <c r="BH1697" s="35"/>
    </row>
    <row r="1698" spans="1:60" ht="15" x14ac:dyDescent="0.25">
      <c r="A1698" s="570">
        <f t="shared" si="19"/>
        <v>1692</v>
      </c>
      <c r="B1698" s="571" t="s">
        <v>3989</v>
      </c>
      <c r="C1698" s="574" t="s">
        <v>12458</v>
      </c>
      <c r="D1698" s="843">
        <v>12433.12</v>
      </c>
      <c r="E1698" s="844"/>
      <c r="F1698" s="844"/>
      <c r="G1698" s="25"/>
      <c r="H1698" s="25"/>
      <c r="I1698" s="25"/>
      <c r="J1698" s="25"/>
      <c r="K1698" s="25"/>
      <c r="L1698" s="25"/>
      <c r="N1698" s="25"/>
      <c r="O1698" s="25"/>
      <c r="P1698" s="35" t="s">
        <v>2496</v>
      </c>
      <c r="AS1698" s="570"/>
      <c r="AT1698" s="391"/>
      <c r="AU1698" s="222"/>
      <c r="AV1698" s="564"/>
      <c r="AW1698" s="60"/>
      <c r="AX1698" s="60"/>
      <c r="AY1698" s="60"/>
      <c r="AZ1698" s="283"/>
      <c r="BA1698" s="283"/>
      <c r="BB1698" s="283"/>
      <c r="BC1698" s="34"/>
      <c r="BD1698" s="27"/>
      <c r="BF1698" s="35"/>
      <c r="BG1698" s="35"/>
      <c r="BH1698" s="35"/>
    </row>
    <row r="1699" spans="1:60" ht="15" x14ac:dyDescent="0.25">
      <c r="A1699" s="570">
        <f t="shared" si="19"/>
        <v>1693</v>
      </c>
      <c r="B1699" s="571" t="s">
        <v>3990</v>
      </c>
      <c r="C1699" s="574" t="s">
        <v>12458</v>
      </c>
      <c r="D1699" s="843">
        <v>30987.599999999999</v>
      </c>
      <c r="E1699" s="844"/>
      <c r="F1699" s="844"/>
      <c r="G1699" s="25"/>
      <c r="H1699" s="25"/>
      <c r="I1699" s="25"/>
      <c r="J1699" s="25"/>
      <c r="K1699" s="25"/>
      <c r="L1699" s="25"/>
      <c r="N1699" s="25"/>
      <c r="O1699" s="25"/>
      <c r="P1699" s="35" t="s">
        <v>2496</v>
      </c>
      <c r="AS1699" s="570"/>
      <c r="AT1699" s="391"/>
      <c r="AU1699" s="222"/>
      <c r="AV1699" s="564"/>
      <c r="AW1699" s="60"/>
      <c r="AX1699" s="60"/>
      <c r="AY1699" s="60"/>
      <c r="AZ1699" s="283"/>
      <c r="BA1699" s="283"/>
      <c r="BB1699" s="283"/>
      <c r="BC1699" s="34"/>
      <c r="BD1699" s="27"/>
      <c r="BF1699" s="35"/>
      <c r="BG1699" s="35"/>
      <c r="BH1699" s="35"/>
    </row>
    <row r="1700" spans="1:60" ht="15" x14ac:dyDescent="0.25">
      <c r="A1700" s="570">
        <f t="shared" si="19"/>
        <v>1694</v>
      </c>
      <c r="B1700" s="571" t="s">
        <v>3991</v>
      </c>
      <c r="C1700" s="574" t="s">
        <v>12458</v>
      </c>
      <c r="D1700" s="843">
        <v>41650</v>
      </c>
      <c r="E1700" s="844"/>
      <c r="F1700" s="844"/>
      <c r="G1700" s="25"/>
      <c r="H1700" s="25"/>
      <c r="I1700" s="25"/>
      <c r="J1700" s="25"/>
      <c r="K1700" s="25"/>
      <c r="L1700" s="25"/>
      <c r="N1700" s="25"/>
      <c r="O1700" s="25"/>
      <c r="P1700" s="35" t="s">
        <v>2496</v>
      </c>
      <c r="AS1700" s="570"/>
      <c r="AT1700" s="391"/>
      <c r="AU1700" s="222"/>
      <c r="AV1700" s="564"/>
      <c r="AW1700" s="60"/>
      <c r="AX1700" s="60"/>
      <c r="AY1700" s="60"/>
      <c r="AZ1700" s="283"/>
      <c r="BA1700" s="283"/>
      <c r="BB1700" s="283"/>
      <c r="BC1700" s="34"/>
      <c r="BD1700" s="27"/>
      <c r="BF1700" s="35"/>
      <c r="BG1700" s="35"/>
      <c r="BH1700" s="35"/>
    </row>
    <row r="1701" spans="1:60" ht="15" x14ac:dyDescent="0.25">
      <c r="A1701" s="570">
        <f t="shared" si="19"/>
        <v>1695</v>
      </c>
      <c r="B1701" s="571" t="s">
        <v>3992</v>
      </c>
      <c r="C1701" s="574" t="s">
        <v>12458</v>
      </c>
      <c r="D1701" s="843">
        <v>4317.32</v>
      </c>
      <c r="E1701" s="844"/>
      <c r="F1701" s="844"/>
      <c r="G1701" s="25"/>
      <c r="H1701" s="25"/>
      <c r="I1701" s="25"/>
      <c r="J1701" s="25"/>
      <c r="K1701" s="25"/>
      <c r="L1701" s="25"/>
      <c r="N1701" s="25"/>
      <c r="O1701" s="25"/>
      <c r="P1701" s="35" t="s">
        <v>2496</v>
      </c>
      <c r="AS1701" s="570"/>
      <c r="AT1701" s="391"/>
      <c r="AU1701" s="222"/>
      <c r="AV1701" s="564"/>
      <c r="AW1701" s="60"/>
      <c r="AX1701" s="60"/>
      <c r="AY1701" s="60"/>
      <c r="AZ1701" s="283"/>
      <c r="BA1701" s="283"/>
      <c r="BB1701" s="283"/>
      <c r="BC1701" s="34"/>
      <c r="BD1701" s="27"/>
      <c r="BF1701" s="35"/>
      <c r="BG1701" s="35"/>
      <c r="BH1701" s="35"/>
    </row>
    <row r="1702" spans="1:60" ht="15" x14ac:dyDescent="0.25">
      <c r="A1702" s="570">
        <f t="shared" si="19"/>
        <v>1696</v>
      </c>
      <c r="B1702" s="571" t="s">
        <v>3993</v>
      </c>
      <c r="C1702" s="574" t="s">
        <v>12458</v>
      </c>
      <c r="D1702" s="843">
        <v>6222.51</v>
      </c>
      <c r="E1702" s="844"/>
      <c r="F1702" s="844"/>
      <c r="G1702" s="25"/>
      <c r="H1702" s="25"/>
      <c r="I1702" s="25"/>
      <c r="J1702" s="25"/>
      <c r="K1702" s="25"/>
      <c r="L1702" s="25"/>
      <c r="N1702" s="25"/>
      <c r="O1702" s="25"/>
      <c r="P1702" s="35" t="s">
        <v>2496</v>
      </c>
      <c r="AS1702" s="570"/>
      <c r="AT1702" s="391"/>
      <c r="AU1702" s="222"/>
      <c r="AV1702" s="564"/>
      <c r="AW1702" s="60"/>
      <c r="AX1702" s="60"/>
      <c r="AY1702" s="60"/>
      <c r="AZ1702" s="283"/>
      <c r="BA1702" s="283"/>
      <c r="BB1702" s="283"/>
      <c r="BC1702" s="34"/>
      <c r="BD1702" s="27"/>
      <c r="BF1702" s="35"/>
      <c r="BG1702" s="35"/>
      <c r="BH1702" s="35"/>
    </row>
    <row r="1703" spans="1:60" ht="15" x14ac:dyDescent="0.25">
      <c r="A1703" s="570">
        <f t="shared" si="19"/>
        <v>1697</v>
      </c>
      <c r="B1703" s="571" t="s">
        <v>3994</v>
      </c>
      <c r="C1703" s="574" t="s">
        <v>12458</v>
      </c>
      <c r="D1703" s="843">
        <v>8785.77</v>
      </c>
      <c r="E1703" s="844"/>
      <c r="F1703" s="844"/>
      <c r="G1703" s="25"/>
      <c r="H1703" s="25"/>
      <c r="I1703" s="25"/>
      <c r="J1703" s="25"/>
      <c r="K1703" s="25"/>
      <c r="L1703" s="25"/>
      <c r="N1703" s="25"/>
      <c r="O1703" s="25"/>
      <c r="P1703" s="35" t="s">
        <v>2496</v>
      </c>
      <c r="AS1703" s="570"/>
      <c r="AT1703" s="391"/>
      <c r="AU1703" s="222"/>
      <c r="AV1703" s="564"/>
      <c r="AW1703" s="60"/>
      <c r="AX1703" s="60"/>
      <c r="AY1703" s="60"/>
      <c r="AZ1703" s="283"/>
      <c r="BA1703" s="283"/>
      <c r="BB1703" s="283"/>
      <c r="BC1703" s="34"/>
      <c r="BD1703" s="27"/>
      <c r="BF1703" s="35"/>
      <c r="BG1703" s="35"/>
      <c r="BH1703" s="35"/>
    </row>
    <row r="1704" spans="1:60" ht="15" x14ac:dyDescent="0.25">
      <c r="A1704" s="570">
        <f t="shared" si="19"/>
        <v>1698</v>
      </c>
      <c r="B1704" s="571" t="s">
        <v>3995</v>
      </c>
      <c r="C1704" s="574" t="s">
        <v>12458</v>
      </c>
      <c r="D1704" s="843">
        <v>16830.169999999998</v>
      </c>
      <c r="E1704" s="844"/>
      <c r="F1704" s="844"/>
      <c r="G1704" s="25"/>
      <c r="H1704" s="25"/>
      <c r="I1704" s="25"/>
      <c r="J1704" s="25"/>
      <c r="K1704" s="25"/>
      <c r="L1704" s="25"/>
      <c r="N1704" s="25"/>
      <c r="O1704" s="25"/>
      <c r="P1704" s="35" t="s">
        <v>2496</v>
      </c>
      <c r="AS1704" s="570"/>
      <c r="AT1704" s="391"/>
      <c r="AU1704" s="222"/>
      <c r="AV1704" s="564"/>
      <c r="AW1704" s="60"/>
      <c r="AX1704" s="60"/>
      <c r="AY1704" s="60"/>
      <c r="AZ1704" s="283"/>
      <c r="BA1704" s="283"/>
      <c r="BB1704" s="283"/>
      <c r="BC1704" s="34"/>
      <c r="BD1704" s="27"/>
      <c r="BF1704" s="35"/>
      <c r="BG1704" s="35"/>
      <c r="BH1704" s="35"/>
    </row>
    <row r="1705" spans="1:60" ht="15" x14ac:dyDescent="0.25">
      <c r="A1705" s="570">
        <f t="shared" si="19"/>
        <v>1699</v>
      </c>
      <c r="B1705" s="571" t="s">
        <v>3996</v>
      </c>
      <c r="C1705" s="574" t="s">
        <v>12458</v>
      </c>
      <c r="D1705" s="843">
        <v>22130.43</v>
      </c>
      <c r="E1705" s="844"/>
      <c r="F1705" s="844"/>
      <c r="G1705" s="25"/>
      <c r="H1705" s="25"/>
      <c r="I1705" s="25"/>
      <c r="J1705" s="25"/>
      <c r="K1705" s="25"/>
      <c r="L1705" s="25"/>
      <c r="N1705" s="25"/>
      <c r="O1705" s="25"/>
      <c r="P1705" s="35" t="s">
        <v>2496</v>
      </c>
      <c r="AS1705" s="570"/>
      <c r="AT1705" s="391"/>
      <c r="AU1705" s="222"/>
      <c r="AV1705" s="564"/>
      <c r="AW1705" s="60"/>
      <c r="AX1705" s="60"/>
      <c r="AY1705" s="60"/>
      <c r="AZ1705" s="283"/>
      <c r="BA1705" s="283"/>
      <c r="BB1705" s="283"/>
      <c r="BC1705" s="34"/>
      <c r="BD1705" s="27"/>
      <c r="BF1705" s="35"/>
      <c r="BG1705" s="35"/>
      <c r="BH1705" s="35"/>
    </row>
    <row r="1706" spans="1:60" ht="15" x14ac:dyDescent="0.25">
      <c r="A1706" s="570">
        <f t="shared" si="19"/>
        <v>1700</v>
      </c>
      <c r="B1706" s="571" t="s">
        <v>3997</v>
      </c>
      <c r="C1706" s="574" t="s">
        <v>12458</v>
      </c>
      <c r="D1706" s="843">
        <v>16117.36</v>
      </c>
      <c r="E1706" s="844"/>
      <c r="F1706" s="844"/>
      <c r="G1706" s="25"/>
      <c r="H1706" s="25"/>
      <c r="I1706" s="25"/>
      <c r="J1706" s="25"/>
      <c r="K1706" s="25"/>
      <c r="L1706" s="25"/>
      <c r="N1706" s="25"/>
      <c r="O1706" s="25"/>
      <c r="P1706" s="35" t="s">
        <v>2496</v>
      </c>
      <c r="AS1706" s="570"/>
      <c r="AT1706" s="391"/>
      <c r="AU1706" s="222"/>
      <c r="AV1706" s="564"/>
      <c r="AW1706" s="60"/>
      <c r="AX1706" s="60"/>
      <c r="AY1706" s="60"/>
      <c r="AZ1706" s="283"/>
      <c r="BA1706" s="283"/>
      <c r="BB1706" s="283"/>
      <c r="BC1706" s="34"/>
      <c r="BD1706" s="27"/>
      <c r="BF1706" s="35"/>
      <c r="BG1706" s="35"/>
      <c r="BH1706" s="35"/>
    </row>
    <row r="1707" spans="1:60" ht="15" x14ac:dyDescent="0.25">
      <c r="A1707" s="570">
        <f t="shared" si="19"/>
        <v>1701</v>
      </c>
      <c r="B1707" s="571" t="s">
        <v>3998</v>
      </c>
      <c r="C1707" s="574" t="s">
        <v>12458</v>
      </c>
      <c r="D1707" s="843">
        <v>3929.38</v>
      </c>
      <c r="E1707" s="844"/>
      <c r="F1707" s="844"/>
      <c r="G1707" s="25"/>
      <c r="H1707" s="25"/>
      <c r="I1707" s="25"/>
      <c r="J1707" s="25"/>
      <c r="K1707" s="25"/>
      <c r="L1707" s="25"/>
      <c r="N1707" s="25"/>
      <c r="O1707" s="25"/>
      <c r="P1707" s="35" t="s">
        <v>2496</v>
      </c>
      <c r="AS1707" s="570"/>
      <c r="AT1707" s="391"/>
      <c r="AU1707" s="222"/>
      <c r="AV1707" s="564"/>
      <c r="AW1707" s="60"/>
      <c r="AX1707" s="60"/>
      <c r="AY1707" s="60"/>
      <c r="AZ1707" s="283"/>
      <c r="BA1707" s="283"/>
      <c r="BB1707" s="283"/>
      <c r="BC1707" s="34"/>
      <c r="BD1707" s="27"/>
      <c r="BF1707" s="35"/>
      <c r="BG1707" s="35"/>
      <c r="BH1707" s="35"/>
    </row>
    <row r="1708" spans="1:60" ht="15" x14ac:dyDescent="0.25">
      <c r="A1708" s="570">
        <f t="shared" si="19"/>
        <v>1702</v>
      </c>
      <c r="B1708" s="571" t="s">
        <v>3999</v>
      </c>
      <c r="C1708" s="574" t="s">
        <v>12458</v>
      </c>
      <c r="D1708" s="843">
        <v>16696.89</v>
      </c>
      <c r="E1708" s="844"/>
      <c r="F1708" s="844"/>
      <c r="G1708" s="25"/>
      <c r="H1708" s="25"/>
      <c r="I1708" s="25"/>
      <c r="J1708" s="25"/>
      <c r="K1708" s="25"/>
      <c r="L1708" s="25"/>
      <c r="N1708" s="25"/>
      <c r="O1708" s="25"/>
      <c r="P1708" s="35" t="s">
        <v>2496</v>
      </c>
      <c r="AS1708" s="570"/>
      <c r="AT1708" s="391"/>
      <c r="AU1708" s="222"/>
      <c r="AV1708" s="564"/>
      <c r="AW1708" s="60"/>
      <c r="AX1708" s="60"/>
      <c r="AY1708" s="60"/>
      <c r="AZ1708" s="283"/>
      <c r="BA1708" s="283"/>
      <c r="BB1708" s="283"/>
      <c r="BC1708" s="34"/>
      <c r="BD1708" s="27"/>
      <c r="BF1708" s="35"/>
      <c r="BG1708" s="35"/>
      <c r="BH1708" s="35"/>
    </row>
    <row r="1709" spans="1:60" ht="15" x14ac:dyDescent="0.25">
      <c r="A1709" s="570">
        <f t="shared" si="19"/>
        <v>1703</v>
      </c>
      <c r="B1709" s="571" t="s">
        <v>4000</v>
      </c>
      <c r="C1709" s="574" t="s">
        <v>12458</v>
      </c>
      <c r="D1709" s="843">
        <v>46239.83</v>
      </c>
      <c r="E1709" s="844"/>
      <c r="F1709" s="844"/>
      <c r="G1709" s="25"/>
      <c r="H1709" s="25"/>
      <c r="I1709" s="25"/>
      <c r="J1709" s="25"/>
      <c r="K1709" s="25"/>
      <c r="L1709" s="25"/>
      <c r="N1709" s="25"/>
      <c r="O1709" s="25"/>
      <c r="P1709" s="35" t="s">
        <v>2496</v>
      </c>
      <c r="AS1709" s="570"/>
      <c r="AT1709" s="391"/>
      <c r="AU1709" s="222"/>
      <c r="AV1709" s="564"/>
      <c r="AW1709" s="60"/>
      <c r="AX1709" s="60"/>
      <c r="AY1709" s="60"/>
      <c r="AZ1709" s="283"/>
      <c r="BA1709" s="283"/>
      <c r="BB1709" s="283"/>
      <c r="BC1709" s="34"/>
      <c r="BD1709" s="27"/>
      <c r="BF1709" s="35"/>
      <c r="BG1709" s="35"/>
      <c r="BH1709" s="35"/>
    </row>
    <row r="1710" spans="1:60" ht="15" x14ac:dyDescent="0.25">
      <c r="A1710" s="570">
        <f t="shared" si="19"/>
        <v>1704</v>
      </c>
      <c r="B1710" s="571" t="s">
        <v>4001</v>
      </c>
      <c r="C1710" s="574" t="s">
        <v>12458</v>
      </c>
      <c r="D1710" s="843">
        <v>5831</v>
      </c>
      <c r="E1710" s="844"/>
      <c r="F1710" s="844"/>
      <c r="G1710" s="25"/>
      <c r="H1710" s="25"/>
      <c r="I1710" s="25"/>
      <c r="J1710" s="25"/>
      <c r="K1710" s="25"/>
      <c r="L1710" s="25"/>
      <c r="N1710" s="25"/>
      <c r="O1710" s="25"/>
      <c r="P1710" s="35" t="s">
        <v>2496</v>
      </c>
      <c r="AS1710" s="570"/>
      <c r="AT1710" s="391"/>
      <c r="AU1710" s="222"/>
      <c r="AV1710" s="564"/>
      <c r="AW1710" s="60"/>
      <c r="AX1710" s="60"/>
      <c r="AY1710" s="60"/>
      <c r="AZ1710" s="283"/>
      <c r="BA1710" s="283"/>
      <c r="BB1710" s="283"/>
      <c r="BC1710" s="34"/>
      <c r="BD1710" s="27"/>
      <c r="BF1710" s="35"/>
      <c r="BG1710" s="35"/>
      <c r="BH1710" s="35"/>
    </row>
    <row r="1711" spans="1:60" ht="15" x14ac:dyDescent="0.25">
      <c r="A1711" s="570">
        <f t="shared" si="19"/>
        <v>1705</v>
      </c>
      <c r="B1711" s="571" t="s">
        <v>4002</v>
      </c>
      <c r="C1711" s="574" t="s">
        <v>12458</v>
      </c>
      <c r="D1711" s="843">
        <v>6568.8</v>
      </c>
      <c r="E1711" s="844"/>
      <c r="F1711" s="844"/>
      <c r="G1711" s="25"/>
      <c r="H1711" s="25"/>
      <c r="I1711" s="25"/>
      <c r="J1711" s="25"/>
      <c r="K1711" s="25"/>
      <c r="L1711" s="25"/>
      <c r="N1711" s="25"/>
      <c r="O1711" s="25"/>
      <c r="P1711" s="35" t="s">
        <v>2496</v>
      </c>
      <c r="AS1711" s="570"/>
      <c r="AT1711" s="391"/>
      <c r="AU1711" s="222"/>
      <c r="AV1711" s="564"/>
      <c r="AW1711" s="60"/>
      <c r="AX1711" s="60"/>
      <c r="AY1711" s="60"/>
      <c r="AZ1711" s="283"/>
      <c r="BA1711" s="283"/>
      <c r="BB1711" s="283"/>
      <c r="BC1711" s="34"/>
      <c r="BD1711" s="27"/>
      <c r="BF1711" s="35"/>
      <c r="BG1711" s="35"/>
      <c r="BH1711" s="35"/>
    </row>
    <row r="1712" spans="1:60" ht="15" x14ac:dyDescent="0.25">
      <c r="A1712" s="570">
        <f t="shared" si="19"/>
        <v>1706</v>
      </c>
      <c r="B1712" s="571" t="s">
        <v>4003</v>
      </c>
      <c r="C1712" s="574" t="s">
        <v>12458</v>
      </c>
      <c r="D1712" s="843">
        <v>12257</v>
      </c>
      <c r="E1712" s="844"/>
      <c r="F1712" s="844"/>
      <c r="G1712" s="25"/>
      <c r="H1712" s="25"/>
      <c r="I1712" s="25"/>
      <c r="J1712" s="25"/>
      <c r="K1712" s="25"/>
      <c r="L1712" s="25"/>
      <c r="N1712" s="25"/>
      <c r="O1712" s="25"/>
      <c r="P1712" s="35" t="s">
        <v>2496</v>
      </c>
      <c r="AS1712" s="570"/>
      <c r="AT1712" s="391"/>
      <c r="AU1712" s="222"/>
      <c r="AV1712" s="564"/>
      <c r="AW1712" s="60"/>
      <c r="AX1712" s="60"/>
      <c r="AY1712" s="60"/>
      <c r="AZ1712" s="283"/>
      <c r="BA1712" s="283"/>
      <c r="BB1712" s="283"/>
      <c r="BC1712" s="34"/>
      <c r="BD1712" s="27"/>
      <c r="BF1712" s="35"/>
      <c r="BG1712" s="35"/>
      <c r="BH1712" s="35"/>
    </row>
    <row r="1713" spans="1:60" ht="15" x14ac:dyDescent="0.25">
      <c r="A1713" s="570">
        <f t="shared" si="19"/>
        <v>1707</v>
      </c>
      <c r="B1713" s="571" t="s">
        <v>4004</v>
      </c>
      <c r="C1713" s="574" t="s">
        <v>12458</v>
      </c>
      <c r="D1713" s="843">
        <v>18405.73</v>
      </c>
      <c r="E1713" s="844"/>
      <c r="F1713" s="844"/>
      <c r="G1713" s="25"/>
      <c r="H1713" s="25"/>
      <c r="I1713" s="25"/>
      <c r="J1713" s="25"/>
      <c r="K1713" s="25"/>
      <c r="L1713" s="25"/>
      <c r="N1713" s="25"/>
      <c r="O1713" s="25"/>
      <c r="P1713" s="35" t="s">
        <v>2496</v>
      </c>
      <c r="AS1713" s="570"/>
      <c r="AT1713" s="391"/>
      <c r="AU1713" s="222"/>
      <c r="AV1713" s="564"/>
      <c r="AW1713" s="60"/>
      <c r="AX1713" s="60"/>
      <c r="AY1713" s="60"/>
      <c r="AZ1713" s="283"/>
      <c r="BA1713" s="283"/>
      <c r="BB1713" s="283"/>
      <c r="BC1713" s="34"/>
      <c r="BD1713" s="27"/>
      <c r="BF1713" s="35"/>
      <c r="BG1713" s="35"/>
      <c r="BH1713" s="35"/>
    </row>
    <row r="1714" spans="1:60" ht="15" x14ac:dyDescent="0.25">
      <c r="A1714" s="570">
        <f t="shared" si="19"/>
        <v>1708</v>
      </c>
      <c r="B1714" s="571" t="s">
        <v>4005</v>
      </c>
      <c r="C1714" s="574" t="s">
        <v>12458</v>
      </c>
      <c r="D1714" s="843">
        <v>48380.639999999999</v>
      </c>
      <c r="E1714" s="844"/>
      <c r="F1714" s="844"/>
      <c r="G1714" s="25"/>
      <c r="H1714" s="25"/>
      <c r="I1714" s="25"/>
      <c r="J1714" s="25"/>
      <c r="K1714" s="25"/>
      <c r="L1714" s="25"/>
      <c r="N1714" s="25"/>
      <c r="O1714" s="25"/>
      <c r="P1714" s="35" t="s">
        <v>2496</v>
      </c>
      <c r="AS1714" s="570"/>
      <c r="AT1714" s="391"/>
      <c r="AU1714" s="222"/>
      <c r="AV1714" s="564"/>
      <c r="AW1714" s="60"/>
      <c r="AX1714" s="60"/>
      <c r="AY1714" s="60"/>
      <c r="AZ1714" s="283"/>
      <c r="BA1714" s="283"/>
      <c r="BB1714" s="283"/>
      <c r="BC1714" s="34"/>
      <c r="BD1714" s="27"/>
      <c r="BF1714" s="35"/>
      <c r="BG1714" s="35"/>
      <c r="BH1714" s="35"/>
    </row>
    <row r="1715" spans="1:60" ht="15" x14ac:dyDescent="0.25">
      <c r="A1715" s="570">
        <f t="shared" si="19"/>
        <v>1709</v>
      </c>
      <c r="B1715" s="571" t="s">
        <v>4006</v>
      </c>
      <c r="C1715" s="574" t="s">
        <v>12458</v>
      </c>
      <c r="D1715" s="843">
        <v>36045.1</v>
      </c>
      <c r="E1715" s="844"/>
      <c r="F1715" s="844"/>
      <c r="G1715" s="25"/>
      <c r="H1715" s="25"/>
      <c r="I1715" s="25"/>
      <c r="J1715" s="25"/>
      <c r="K1715" s="25"/>
      <c r="L1715" s="25"/>
      <c r="N1715" s="25"/>
      <c r="O1715" s="25"/>
      <c r="P1715" s="35" t="s">
        <v>2496</v>
      </c>
      <c r="AS1715" s="570"/>
      <c r="AT1715" s="391"/>
      <c r="AU1715" s="222"/>
      <c r="AV1715" s="564"/>
      <c r="AW1715" s="60"/>
      <c r="AX1715" s="60"/>
      <c r="AY1715" s="60"/>
      <c r="AZ1715" s="283"/>
      <c r="BA1715" s="283"/>
      <c r="BB1715" s="283"/>
      <c r="BC1715" s="34"/>
      <c r="BD1715" s="27"/>
      <c r="BF1715" s="35"/>
      <c r="BG1715" s="35"/>
      <c r="BH1715" s="35"/>
    </row>
    <row r="1716" spans="1:60" ht="15" x14ac:dyDescent="0.25">
      <c r="A1716" s="570">
        <f t="shared" si="19"/>
        <v>1710</v>
      </c>
      <c r="B1716" s="571" t="s">
        <v>4007</v>
      </c>
      <c r="C1716" s="574" t="s">
        <v>12458</v>
      </c>
      <c r="D1716" s="843">
        <v>46202.94</v>
      </c>
      <c r="E1716" s="844"/>
      <c r="F1716" s="844"/>
      <c r="G1716" s="25"/>
      <c r="H1716" s="25"/>
      <c r="I1716" s="25"/>
      <c r="J1716" s="25"/>
      <c r="K1716" s="25"/>
      <c r="L1716" s="25"/>
      <c r="N1716" s="25"/>
      <c r="O1716" s="25"/>
      <c r="P1716" s="35" t="s">
        <v>2496</v>
      </c>
      <c r="AS1716" s="570"/>
      <c r="AT1716" s="391"/>
      <c r="AU1716" s="222"/>
      <c r="AV1716" s="564"/>
      <c r="AW1716" s="60"/>
      <c r="AX1716" s="60"/>
      <c r="AY1716" s="60"/>
      <c r="AZ1716" s="283"/>
      <c r="BA1716" s="283"/>
      <c r="BB1716" s="283"/>
      <c r="BC1716" s="34"/>
      <c r="BD1716" s="27"/>
      <c r="BF1716" s="35"/>
      <c r="BG1716" s="35"/>
      <c r="BH1716" s="35"/>
    </row>
    <row r="1717" spans="1:60" ht="15" x14ac:dyDescent="0.25">
      <c r="A1717" s="570">
        <f t="shared" si="19"/>
        <v>1711</v>
      </c>
      <c r="B1717" s="571" t="s">
        <v>4008</v>
      </c>
      <c r="C1717" s="574" t="s">
        <v>12458</v>
      </c>
      <c r="D1717" s="843">
        <v>10626.7</v>
      </c>
      <c r="E1717" s="844"/>
      <c r="F1717" s="844"/>
      <c r="G1717" s="25"/>
      <c r="H1717" s="25"/>
      <c r="I1717" s="25"/>
      <c r="J1717" s="25"/>
      <c r="K1717" s="25"/>
      <c r="L1717" s="25"/>
      <c r="N1717" s="25"/>
      <c r="O1717" s="25"/>
      <c r="P1717" s="35" t="s">
        <v>2496</v>
      </c>
      <c r="AS1717" s="570"/>
      <c r="AT1717" s="391"/>
      <c r="AU1717" s="222"/>
      <c r="AV1717" s="564"/>
      <c r="AW1717" s="60"/>
      <c r="AX1717" s="60"/>
      <c r="AY1717" s="60"/>
      <c r="AZ1717" s="283"/>
      <c r="BA1717" s="283"/>
      <c r="BB1717" s="283"/>
      <c r="BC1717" s="34"/>
      <c r="BD1717" s="27"/>
      <c r="BF1717" s="35"/>
      <c r="BG1717" s="35"/>
      <c r="BH1717" s="35"/>
    </row>
    <row r="1718" spans="1:60" ht="15" x14ac:dyDescent="0.25">
      <c r="A1718" s="570">
        <f t="shared" si="19"/>
        <v>1712</v>
      </c>
      <c r="B1718" s="571" t="s">
        <v>4009</v>
      </c>
      <c r="C1718" s="574" t="s">
        <v>12458</v>
      </c>
      <c r="D1718" s="843">
        <v>47469.1</v>
      </c>
      <c r="E1718" s="844"/>
      <c r="F1718" s="844"/>
      <c r="G1718" s="25"/>
      <c r="H1718" s="25"/>
      <c r="I1718" s="25"/>
      <c r="J1718" s="25"/>
      <c r="K1718" s="25"/>
      <c r="L1718" s="25"/>
      <c r="N1718" s="25"/>
      <c r="O1718" s="25"/>
      <c r="P1718" s="35" t="s">
        <v>2496</v>
      </c>
      <c r="AS1718" s="570"/>
      <c r="AT1718" s="391"/>
      <c r="AU1718" s="222"/>
      <c r="AV1718" s="564"/>
      <c r="AW1718" s="60"/>
      <c r="AX1718" s="60"/>
      <c r="AY1718" s="60"/>
      <c r="AZ1718" s="283"/>
      <c r="BA1718" s="283"/>
      <c r="BB1718" s="283"/>
      <c r="BC1718" s="34"/>
      <c r="BD1718" s="27"/>
      <c r="BF1718" s="35"/>
      <c r="BG1718" s="35"/>
      <c r="BH1718" s="35"/>
    </row>
    <row r="1719" spans="1:60" ht="15" x14ac:dyDescent="0.25">
      <c r="A1719" s="570">
        <f t="shared" ref="A1719:A1782" si="20">A1718+1</f>
        <v>1713</v>
      </c>
      <c r="B1719" s="571" t="s">
        <v>4010</v>
      </c>
      <c r="C1719" s="574" t="s">
        <v>12458</v>
      </c>
      <c r="D1719" s="843">
        <v>60559.1</v>
      </c>
      <c r="E1719" s="844"/>
      <c r="F1719" s="844"/>
      <c r="G1719" s="25"/>
      <c r="H1719" s="25"/>
      <c r="I1719" s="25"/>
      <c r="J1719" s="25"/>
      <c r="K1719" s="25"/>
      <c r="L1719" s="25"/>
      <c r="N1719" s="25"/>
      <c r="O1719" s="25"/>
      <c r="P1719" s="35" t="s">
        <v>2496</v>
      </c>
      <c r="AS1719" s="570"/>
      <c r="AT1719" s="391"/>
      <c r="AU1719" s="222"/>
      <c r="AV1719" s="564"/>
      <c r="AW1719" s="60"/>
      <c r="AX1719" s="60"/>
      <c r="AY1719" s="60"/>
      <c r="AZ1719" s="283"/>
      <c r="BA1719" s="283"/>
      <c r="BB1719" s="283"/>
      <c r="BC1719" s="34"/>
      <c r="BD1719" s="27"/>
      <c r="BF1719" s="35"/>
      <c r="BG1719" s="35"/>
      <c r="BH1719" s="35"/>
    </row>
    <row r="1720" spans="1:60" ht="15" x14ac:dyDescent="0.25">
      <c r="A1720" s="570">
        <f t="shared" si="20"/>
        <v>1714</v>
      </c>
      <c r="B1720" s="571" t="s">
        <v>4011</v>
      </c>
      <c r="C1720" s="574" t="s">
        <v>12458</v>
      </c>
      <c r="D1720" s="843">
        <v>90309.1</v>
      </c>
      <c r="E1720" s="844"/>
      <c r="F1720" s="844"/>
      <c r="G1720" s="25"/>
      <c r="H1720" s="25"/>
      <c r="I1720" s="25"/>
      <c r="J1720" s="25"/>
      <c r="K1720" s="25"/>
      <c r="L1720" s="25"/>
      <c r="N1720" s="25"/>
      <c r="O1720" s="25"/>
      <c r="P1720" s="35" t="s">
        <v>2496</v>
      </c>
      <c r="AS1720" s="570"/>
      <c r="AT1720" s="391"/>
      <c r="AU1720" s="222"/>
      <c r="AV1720" s="564"/>
      <c r="AW1720" s="60"/>
      <c r="AX1720" s="60"/>
      <c r="AY1720" s="60"/>
      <c r="AZ1720" s="283"/>
      <c r="BA1720" s="283"/>
      <c r="BB1720" s="283"/>
      <c r="BC1720" s="34"/>
      <c r="BD1720" s="27"/>
      <c r="BF1720" s="35"/>
      <c r="BG1720" s="35"/>
      <c r="BH1720" s="35"/>
    </row>
    <row r="1721" spans="1:60" ht="15" x14ac:dyDescent="0.25">
      <c r="A1721" s="570">
        <f t="shared" si="20"/>
        <v>1715</v>
      </c>
      <c r="B1721" s="571" t="s">
        <v>4012</v>
      </c>
      <c r="C1721" s="574" t="s">
        <v>12458</v>
      </c>
      <c r="D1721" s="843">
        <v>77219.100000000006</v>
      </c>
      <c r="E1721" s="844"/>
      <c r="F1721" s="844"/>
      <c r="G1721" s="25"/>
      <c r="H1721" s="25"/>
      <c r="I1721" s="25"/>
      <c r="J1721" s="25"/>
      <c r="K1721" s="25"/>
      <c r="L1721" s="25"/>
      <c r="N1721" s="25"/>
      <c r="O1721" s="25"/>
      <c r="P1721" s="35" t="s">
        <v>2496</v>
      </c>
      <c r="AS1721" s="570"/>
      <c r="AT1721" s="391"/>
      <c r="AU1721" s="222"/>
      <c r="AV1721" s="564"/>
      <c r="AW1721" s="60"/>
      <c r="AX1721" s="60"/>
      <c r="AY1721" s="60"/>
      <c r="AZ1721" s="283"/>
      <c r="BA1721" s="283"/>
      <c r="BB1721" s="283"/>
      <c r="BC1721" s="34"/>
      <c r="BD1721" s="27"/>
      <c r="BF1721" s="35"/>
      <c r="BG1721" s="35"/>
      <c r="BH1721" s="35"/>
    </row>
    <row r="1722" spans="1:60" ht="15" x14ac:dyDescent="0.25">
      <c r="A1722" s="570">
        <f t="shared" si="20"/>
        <v>1716</v>
      </c>
      <c r="B1722" s="571" t="s">
        <v>4013</v>
      </c>
      <c r="C1722" s="574" t="s">
        <v>12458</v>
      </c>
      <c r="D1722" s="843">
        <v>10579.1</v>
      </c>
      <c r="E1722" s="844"/>
      <c r="F1722" s="844"/>
      <c r="G1722" s="25"/>
      <c r="H1722" s="25"/>
      <c r="I1722" s="25"/>
      <c r="J1722" s="25"/>
      <c r="K1722" s="25"/>
      <c r="L1722" s="25"/>
      <c r="N1722" s="25"/>
      <c r="O1722" s="25"/>
      <c r="P1722" s="35" t="s">
        <v>2496</v>
      </c>
      <c r="AS1722" s="570"/>
      <c r="AT1722" s="391"/>
      <c r="AU1722" s="222"/>
      <c r="AV1722" s="564"/>
      <c r="AW1722" s="60"/>
      <c r="AX1722" s="60"/>
      <c r="AY1722" s="60"/>
      <c r="AZ1722" s="283"/>
      <c r="BA1722" s="283"/>
      <c r="BB1722" s="283"/>
      <c r="BC1722" s="34"/>
      <c r="BD1722" s="27"/>
      <c r="BF1722" s="35"/>
      <c r="BG1722" s="35"/>
      <c r="BH1722" s="35"/>
    </row>
    <row r="1723" spans="1:60" ht="15" x14ac:dyDescent="0.25">
      <c r="A1723" s="570">
        <f t="shared" si="20"/>
        <v>1717</v>
      </c>
      <c r="B1723" s="571" t="s">
        <v>4014</v>
      </c>
      <c r="C1723" s="574" t="s">
        <v>12458</v>
      </c>
      <c r="D1723" s="843">
        <v>14149.1</v>
      </c>
      <c r="E1723" s="844"/>
      <c r="F1723" s="844"/>
      <c r="G1723" s="25"/>
      <c r="H1723" s="25"/>
      <c r="I1723" s="25"/>
      <c r="J1723" s="25"/>
      <c r="K1723" s="25"/>
      <c r="L1723" s="25"/>
      <c r="N1723" s="25"/>
      <c r="O1723" s="25"/>
      <c r="P1723" s="35" t="s">
        <v>2496</v>
      </c>
      <c r="AS1723" s="570"/>
      <c r="AT1723" s="391"/>
      <c r="AU1723" s="222"/>
      <c r="AV1723" s="564"/>
      <c r="AW1723" s="60"/>
      <c r="AX1723" s="60"/>
      <c r="AY1723" s="60"/>
      <c r="AZ1723" s="283"/>
      <c r="BA1723" s="283"/>
      <c r="BB1723" s="283"/>
      <c r="BC1723" s="34"/>
      <c r="BD1723" s="27"/>
      <c r="BF1723" s="35"/>
      <c r="BG1723" s="35"/>
      <c r="BH1723" s="35"/>
    </row>
    <row r="1724" spans="1:60" ht="15" x14ac:dyDescent="0.25">
      <c r="A1724" s="570">
        <f t="shared" si="20"/>
        <v>1718</v>
      </c>
      <c r="B1724" s="571" t="s">
        <v>4015</v>
      </c>
      <c r="C1724" s="574" t="s">
        <v>12458</v>
      </c>
      <c r="D1724" s="843">
        <v>24859.1</v>
      </c>
      <c r="E1724" s="844"/>
      <c r="F1724" s="844"/>
      <c r="G1724" s="25"/>
      <c r="H1724" s="25"/>
      <c r="I1724" s="25"/>
      <c r="J1724" s="25"/>
      <c r="K1724" s="25"/>
      <c r="L1724" s="25"/>
      <c r="N1724" s="25"/>
      <c r="O1724" s="25"/>
      <c r="P1724" s="35" t="s">
        <v>2496</v>
      </c>
      <c r="AS1724" s="570"/>
      <c r="AT1724" s="391"/>
      <c r="AU1724" s="222"/>
      <c r="AV1724" s="564"/>
      <c r="AW1724" s="60"/>
      <c r="AX1724" s="60"/>
      <c r="AY1724" s="60"/>
      <c r="AZ1724" s="283"/>
      <c r="BA1724" s="283"/>
      <c r="BB1724" s="283"/>
      <c r="BC1724" s="34"/>
      <c r="BD1724" s="27"/>
      <c r="BF1724" s="35"/>
      <c r="BG1724" s="35"/>
      <c r="BH1724" s="35"/>
    </row>
    <row r="1725" spans="1:60" ht="15" x14ac:dyDescent="0.25">
      <c r="A1725" s="570">
        <f t="shared" si="20"/>
        <v>1719</v>
      </c>
      <c r="B1725" s="571" t="s">
        <v>4016</v>
      </c>
      <c r="C1725" s="574" t="s">
        <v>12458</v>
      </c>
      <c r="D1725" s="843">
        <v>29978.48</v>
      </c>
      <c r="E1725" s="844"/>
      <c r="F1725" s="844"/>
      <c r="G1725" s="25"/>
      <c r="H1725" s="25"/>
      <c r="I1725" s="25"/>
      <c r="J1725" s="25"/>
      <c r="K1725" s="25"/>
      <c r="L1725" s="25"/>
      <c r="N1725" s="25"/>
      <c r="O1725" s="25"/>
      <c r="P1725" s="35" t="s">
        <v>2496</v>
      </c>
      <c r="AS1725" s="570"/>
      <c r="AT1725" s="391"/>
      <c r="AU1725" s="222"/>
      <c r="AV1725" s="564"/>
      <c r="AW1725" s="60"/>
      <c r="AX1725" s="60"/>
      <c r="AY1725" s="60"/>
      <c r="AZ1725" s="283"/>
      <c r="BA1725" s="283"/>
      <c r="BB1725" s="283"/>
      <c r="BC1725" s="34"/>
      <c r="BD1725" s="27"/>
      <c r="BF1725" s="35"/>
      <c r="BG1725" s="35"/>
      <c r="BH1725" s="35"/>
    </row>
    <row r="1726" spans="1:60" ht="15" x14ac:dyDescent="0.25">
      <c r="A1726" s="570">
        <f t="shared" si="20"/>
        <v>1720</v>
      </c>
      <c r="B1726" s="571" t="s">
        <v>4017</v>
      </c>
      <c r="C1726" s="574" t="s">
        <v>12458</v>
      </c>
      <c r="D1726" s="843">
        <v>44971.29</v>
      </c>
      <c r="E1726" s="844"/>
      <c r="F1726" s="844"/>
      <c r="G1726" s="25"/>
      <c r="H1726" s="25"/>
      <c r="I1726" s="25"/>
      <c r="J1726" s="25"/>
      <c r="K1726" s="25"/>
      <c r="L1726" s="25"/>
      <c r="N1726" s="25"/>
      <c r="O1726" s="25"/>
      <c r="P1726" s="35" t="s">
        <v>2496</v>
      </c>
      <c r="AS1726" s="570"/>
      <c r="AT1726" s="391"/>
      <c r="AU1726" s="222"/>
      <c r="AV1726" s="564"/>
      <c r="AW1726" s="60"/>
      <c r="AX1726" s="60"/>
      <c r="AY1726" s="60"/>
      <c r="AZ1726" s="283"/>
      <c r="BA1726" s="283"/>
      <c r="BB1726" s="283"/>
      <c r="BC1726" s="34"/>
      <c r="BD1726" s="27"/>
      <c r="BF1726" s="35"/>
      <c r="BG1726" s="35"/>
      <c r="BH1726" s="35"/>
    </row>
    <row r="1727" spans="1:60" ht="15" x14ac:dyDescent="0.25">
      <c r="A1727" s="570">
        <f t="shared" si="20"/>
        <v>1721</v>
      </c>
      <c r="B1727" s="571" t="s">
        <v>4018</v>
      </c>
      <c r="C1727" s="574" t="s">
        <v>12458</v>
      </c>
      <c r="D1727" s="843">
        <v>49932.4</v>
      </c>
      <c r="E1727" s="844"/>
      <c r="F1727" s="844"/>
      <c r="G1727" s="25"/>
      <c r="H1727" s="25"/>
      <c r="I1727" s="25"/>
      <c r="J1727" s="25"/>
      <c r="K1727" s="25"/>
      <c r="L1727" s="25"/>
      <c r="N1727" s="25"/>
      <c r="O1727" s="25"/>
      <c r="P1727" s="35" t="s">
        <v>2496</v>
      </c>
      <c r="AS1727" s="570"/>
      <c r="AT1727" s="391"/>
      <c r="AU1727" s="222"/>
      <c r="AV1727" s="564"/>
      <c r="AW1727" s="60"/>
      <c r="AX1727" s="60"/>
      <c r="AY1727" s="60"/>
      <c r="AZ1727" s="283"/>
      <c r="BA1727" s="283"/>
      <c r="BB1727" s="283"/>
      <c r="BC1727" s="34"/>
      <c r="BD1727" s="27"/>
      <c r="BF1727" s="35"/>
      <c r="BG1727" s="35"/>
      <c r="BH1727" s="35"/>
    </row>
    <row r="1728" spans="1:60" ht="15" x14ac:dyDescent="0.25">
      <c r="A1728" s="570">
        <f t="shared" si="20"/>
        <v>1722</v>
      </c>
      <c r="B1728" s="571" t="s">
        <v>4019</v>
      </c>
      <c r="C1728" s="574" t="s">
        <v>12458</v>
      </c>
      <c r="D1728" s="843">
        <v>53419.1</v>
      </c>
      <c r="E1728" s="844"/>
      <c r="F1728" s="844"/>
      <c r="G1728" s="25"/>
      <c r="H1728" s="25"/>
      <c r="I1728" s="25"/>
      <c r="J1728" s="25"/>
      <c r="K1728" s="25"/>
      <c r="L1728" s="25"/>
      <c r="N1728" s="25"/>
      <c r="O1728" s="25"/>
      <c r="P1728" s="35" t="s">
        <v>2496</v>
      </c>
      <c r="AS1728" s="570"/>
      <c r="AT1728" s="391"/>
      <c r="AU1728" s="222"/>
      <c r="AV1728" s="564"/>
      <c r="AW1728" s="60"/>
      <c r="AX1728" s="60"/>
      <c r="AY1728" s="60"/>
      <c r="AZ1728" s="283"/>
      <c r="BA1728" s="283"/>
      <c r="BB1728" s="283"/>
      <c r="BC1728" s="34"/>
      <c r="BD1728" s="27"/>
      <c r="BF1728" s="35"/>
      <c r="BG1728" s="35"/>
      <c r="BH1728" s="35"/>
    </row>
    <row r="1729" spans="1:60" ht="15" x14ac:dyDescent="0.25">
      <c r="A1729" s="570">
        <f t="shared" si="20"/>
        <v>1723</v>
      </c>
      <c r="B1729" s="571" t="s">
        <v>4020</v>
      </c>
      <c r="C1729" s="574" t="s">
        <v>12458</v>
      </c>
      <c r="D1729" s="843">
        <v>20099.099999999999</v>
      </c>
      <c r="E1729" s="844"/>
      <c r="F1729" s="844"/>
      <c r="G1729" s="25"/>
      <c r="H1729" s="25"/>
      <c r="I1729" s="25"/>
      <c r="J1729" s="25"/>
      <c r="K1729" s="25"/>
      <c r="L1729" s="25"/>
      <c r="N1729" s="25"/>
      <c r="O1729" s="25"/>
      <c r="P1729" s="35" t="s">
        <v>2496</v>
      </c>
      <c r="AS1729" s="570"/>
      <c r="AT1729" s="391"/>
      <c r="AU1729" s="222"/>
      <c r="AV1729" s="564"/>
      <c r="AW1729" s="60"/>
      <c r="AX1729" s="60"/>
      <c r="AY1729" s="60"/>
      <c r="AZ1729" s="283"/>
      <c r="BA1729" s="283"/>
      <c r="BB1729" s="283"/>
      <c r="BC1729" s="34"/>
      <c r="BD1729" s="27"/>
      <c r="BF1729" s="35"/>
      <c r="BG1729" s="35"/>
      <c r="BH1729" s="35"/>
    </row>
    <row r="1730" spans="1:60" ht="15" x14ac:dyDescent="0.25">
      <c r="A1730" s="570">
        <f t="shared" si="20"/>
        <v>1724</v>
      </c>
      <c r="B1730" s="571" t="s">
        <v>4021</v>
      </c>
      <c r="C1730" s="574" t="s">
        <v>12458</v>
      </c>
      <c r="D1730" s="843">
        <v>20099.099999999999</v>
      </c>
      <c r="E1730" s="844"/>
      <c r="F1730" s="844"/>
      <c r="G1730" s="25"/>
      <c r="H1730" s="25"/>
      <c r="I1730" s="25"/>
      <c r="J1730" s="25"/>
      <c r="K1730" s="25"/>
      <c r="L1730" s="25"/>
      <c r="N1730" s="25"/>
      <c r="O1730" s="25"/>
      <c r="P1730" s="35" t="s">
        <v>2496</v>
      </c>
      <c r="AS1730" s="570"/>
      <c r="AT1730" s="391"/>
      <c r="AU1730" s="222"/>
      <c r="AV1730" s="564"/>
      <c r="AW1730" s="60"/>
      <c r="AX1730" s="60"/>
      <c r="AY1730" s="60"/>
      <c r="AZ1730" s="283"/>
      <c r="BA1730" s="283"/>
      <c r="BB1730" s="283"/>
      <c r="BC1730" s="34"/>
      <c r="BD1730" s="27"/>
      <c r="BF1730" s="35"/>
      <c r="BG1730" s="35"/>
      <c r="BH1730" s="35"/>
    </row>
    <row r="1731" spans="1:60" ht="15" x14ac:dyDescent="0.25">
      <c r="A1731" s="570">
        <f t="shared" si="20"/>
        <v>1725</v>
      </c>
      <c r="B1731" s="571" t="s">
        <v>4022</v>
      </c>
      <c r="C1731" s="574" t="s">
        <v>12458</v>
      </c>
      <c r="D1731" s="843">
        <v>36759.1</v>
      </c>
      <c r="E1731" s="844"/>
      <c r="F1731" s="844"/>
      <c r="G1731" s="25"/>
      <c r="H1731" s="25"/>
      <c r="I1731" s="25"/>
      <c r="J1731" s="25"/>
      <c r="K1731" s="25"/>
      <c r="L1731" s="25"/>
      <c r="N1731" s="25"/>
      <c r="O1731" s="25"/>
      <c r="P1731" s="35" t="s">
        <v>2496</v>
      </c>
      <c r="AS1731" s="570"/>
      <c r="AT1731" s="391"/>
      <c r="AU1731" s="222"/>
      <c r="AV1731" s="564"/>
      <c r="AW1731" s="60"/>
      <c r="AX1731" s="60"/>
      <c r="AY1731" s="60"/>
      <c r="AZ1731" s="283"/>
      <c r="BA1731" s="283"/>
      <c r="BB1731" s="283"/>
      <c r="BC1731" s="34"/>
      <c r="BD1731" s="27"/>
      <c r="BF1731" s="35"/>
      <c r="BG1731" s="35"/>
      <c r="BH1731" s="35"/>
    </row>
    <row r="1732" spans="1:60" ht="15" x14ac:dyDescent="0.25">
      <c r="A1732" s="570">
        <f t="shared" si="20"/>
        <v>1726</v>
      </c>
      <c r="B1732" s="571" t="s">
        <v>4023</v>
      </c>
      <c r="C1732" s="574" t="s">
        <v>12458</v>
      </c>
      <c r="D1732" s="843">
        <v>59369.1</v>
      </c>
      <c r="E1732" s="844"/>
      <c r="F1732" s="844"/>
      <c r="G1732" s="25"/>
      <c r="H1732" s="25"/>
      <c r="I1732" s="25"/>
      <c r="J1732" s="25"/>
      <c r="K1732" s="25"/>
      <c r="L1732" s="25"/>
      <c r="N1732" s="25"/>
      <c r="O1732" s="25"/>
      <c r="P1732" s="35" t="s">
        <v>2496</v>
      </c>
      <c r="AS1732" s="570"/>
      <c r="AT1732" s="391"/>
      <c r="AU1732" s="222"/>
      <c r="AV1732" s="564"/>
      <c r="AW1732" s="60"/>
      <c r="AX1732" s="60"/>
      <c r="AY1732" s="60"/>
      <c r="AZ1732" s="283"/>
      <c r="BA1732" s="283"/>
      <c r="BB1732" s="283"/>
      <c r="BC1732" s="34"/>
      <c r="BD1732" s="27"/>
      <c r="BF1732" s="35"/>
      <c r="BG1732" s="35"/>
      <c r="BH1732" s="35"/>
    </row>
    <row r="1733" spans="1:60" ht="15" x14ac:dyDescent="0.25">
      <c r="A1733" s="570">
        <f t="shared" si="20"/>
        <v>1727</v>
      </c>
      <c r="B1733" s="571" t="s">
        <v>4024</v>
      </c>
      <c r="C1733" s="574" t="s">
        <v>12458</v>
      </c>
      <c r="D1733" s="843">
        <v>59369.1</v>
      </c>
      <c r="E1733" s="844"/>
      <c r="F1733" s="844"/>
      <c r="G1733" s="25"/>
      <c r="H1733" s="25"/>
      <c r="I1733" s="25"/>
      <c r="J1733" s="25"/>
      <c r="K1733" s="25"/>
      <c r="L1733" s="25"/>
      <c r="N1733" s="25"/>
      <c r="O1733" s="25"/>
      <c r="P1733" s="35" t="s">
        <v>2496</v>
      </c>
      <c r="AS1733" s="570"/>
      <c r="AT1733" s="391"/>
      <c r="AU1733" s="222"/>
      <c r="AV1733" s="564"/>
      <c r="AW1733" s="60"/>
      <c r="AX1733" s="60"/>
      <c r="AY1733" s="60"/>
      <c r="AZ1733" s="283"/>
      <c r="BA1733" s="283"/>
      <c r="BB1733" s="283"/>
      <c r="BC1733" s="34"/>
      <c r="BD1733" s="27"/>
      <c r="BF1733" s="35"/>
      <c r="BG1733" s="35"/>
      <c r="BH1733" s="35"/>
    </row>
    <row r="1734" spans="1:60" ht="15" x14ac:dyDescent="0.25">
      <c r="A1734" s="570">
        <f t="shared" si="20"/>
        <v>1728</v>
      </c>
      <c r="B1734" s="571" t="s">
        <v>4025</v>
      </c>
      <c r="C1734" s="574" t="s">
        <v>12458</v>
      </c>
      <c r="D1734" s="843">
        <v>35569.1</v>
      </c>
      <c r="E1734" s="844"/>
      <c r="F1734" s="844"/>
      <c r="G1734" s="25"/>
      <c r="H1734" s="25"/>
      <c r="I1734" s="25"/>
      <c r="J1734" s="25"/>
      <c r="K1734" s="25"/>
      <c r="L1734" s="25"/>
      <c r="N1734" s="25"/>
      <c r="O1734" s="25"/>
      <c r="P1734" s="35" t="s">
        <v>2496</v>
      </c>
      <c r="AS1734" s="570"/>
      <c r="AT1734" s="391"/>
      <c r="AU1734" s="222"/>
      <c r="AV1734" s="564"/>
      <c r="AW1734" s="60"/>
      <c r="AX1734" s="60"/>
      <c r="AY1734" s="60"/>
      <c r="AZ1734" s="283"/>
      <c r="BA1734" s="283"/>
      <c r="BB1734" s="283"/>
      <c r="BC1734" s="34"/>
      <c r="BD1734" s="27"/>
      <c r="BF1734" s="35"/>
      <c r="BG1734" s="35"/>
      <c r="BH1734" s="35"/>
    </row>
    <row r="1735" spans="1:60" ht="15" x14ac:dyDescent="0.25">
      <c r="A1735" s="570">
        <f t="shared" si="20"/>
        <v>1729</v>
      </c>
      <c r="B1735" s="571" t="s">
        <v>4026</v>
      </c>
      <c r="C1735" s="574" t="s">
        <v>12458</v>
      </c>
      <c r="D1735" s="843">
        <v>67699.100000000006</v>
      </c>
      <c r="E1735" s="844"/>
      <c r="F1735" s="844"/>
      <c r="G1735" s="25"/>
      <c r="H1735" s="25"/>
      <c r="I1735" s="25"/>
      <c r="J1735" s="25"/>
      <c r="K1735" s="25"/>
      <c r="L1735" s="25"/>
      <c r="N1735" s="25"/>
      <c r="O1735" s="25"/>
      <c r="P1735" s="35" t="s">
        <v>2496</v>
      </c>
      <c r="AS1735" s="570"/>
      <c r="AT1735" s="391"/>
      <c r="AU1735" s="222"/>
      <c r="AV1735" s="564"/>
      <c r="AW1735" s="60"/>
      <c r="AX1735" s="60"/>
      <c r="AY1735" s="60"/>
      <c r="AZ1735" s="283"/>
      <c r="BA1735" s="283"/>
      <c r="BB1735" s="283"/>
      <c r="BC1735" s="34"/>
      <c r="BD1735" s="27"/>
      <c r="BF1735" s="35"/>
      <c r="BG1735" s="35"/>
      <c r="BH1735" s="35"/>
    </row>
    <row r="1736" spans="1:60" ht="15" x14ac:dyDescent="0.25">
      <c r="A1736" s="570">
        <f t="shared" si="20"/>
        <v>1730</v>
      </c>
      <c r="B1736" s="571" t="s">
        <v>4027</v>
      </c>
      <c r="C1736" s="574" t="s">
        <v>12458</v>
      </c>
      <c r="D1736" s="843">
        <v>47469.1</v>
      </c>
      <c r="E1736" s="844"/>
      <c r="F1736" s="844"/>
      <c r="G1736" s="25"/>
      <c r="H1736" s="25"/>
      <c r="I1736" s="25"/>
      <c r="J1736" s="25"/>
      <c r="K1736" s="25"/>
      <c r="L1736" s="25"/>
      <c r="N1736" s="25"/>
      <c r="O1736" s="25"/>
      <c r="P1736" s="35" t="s">
        <v>2496</v>
      </c>
      <c r="AS1736" s="570"/>
      <c r="AT1736" s="391"/>
      <c r="AU1736" s="222"/>
      <c r="AV1736" s="564"/>
      <c r="AW1736" s="60"/>
      <c r="AX1736" s="60"/>
      <c r="AY1736" s="60"/>
      <c r="AZ1736" s="283"/>
      <c r="BA1736" s="283"/>
      <c r="BB1736" s="283"/>
      <c r="BC1736" s="34"/>
      <c r="BD1736" s="27"/>
      <c r="BF1736" s="35"/>
      <c r="BG1736" s="35"/>
      <c r="BH1736" s="35"/>
    </row>
    <row r="1737" spans="1:60" ht="15" x14ac:dyDescent="0.25">
      <c r="A1737" s="570">
        <f t="shared" si="20"/>
        <v>1731</v>
      </c>
      <c r="B1737" s="571" t="s">
        <v>4028</v>
      </c>
      <c r="C1737" s="574" t="s">
        <v>12458</v>
      </c>
      <c r="D1737" s="843">
        <v>64129.1</v>
      </c>
      <c r="E1737" s="844"/>
      <c r="F1737" s="844"/>
      <c r="G1737" s="25"/>
      <c r="H1737" s="25"/>
      <c r="I1737" s="25"/>
      <c r="J1737" s="25"/>
      <c r="K1737" s="25"/>
      <c r="L1737" s="25"/>
      <c r="N1737" s="25"/>
      <c r="O1737" s="25"/>
      <c r="P1737" s="35" t="s">
        <v>2496</v>
      </c>
      <c r="AS1737" s="570"/>
      <c r="AT1737" s="391"/>
      <c r="AU1737" s="222"/>
      <c r="AV1737" s="564"/>
      <c r="AW1737" s="60"/>
      <c r="AX1737" s="60"/>
      <c r="AY1737" s="60"/>
      <c r="AZ1737" s="283"/>
      <c r="BA1737" s="283"/>
      <c r="BB1737" s="283"/>
      <c r="BC1737" s="34"/>
      <c r="BD1737" s="27"/>
      <c r="BF1737" s="35"/>
      <c r="BG1737" s="35"/>
      <c r="BH1737" s="35"/>
    </row>
    <row r="1738" spans="1:60" ht="15" x14ac:dyDescent="0.25">
      <c r="A1738" s="570">
        <f t="shared" si="20"/>
        <v>1732</v>
      </c>
      <c r="B1738" s="571" t="s">
        <v>4029</v>
      </c>
      <c r="C1738" s="574" t="s">
        <v>12458</v>
      </c>
      <c r="D1738" s="843">
        <v>74958.100000000006</v>
      </c>
      <c r="E1738" s="844"/>
      <c r="F1738" s="844"/>
      <c r="G1738" s="25"/>
      <c r="H1738" s="25"/>
      <c r="I1738" s="25"/>
      <c r="J1738" s="25"/>
      <c r="K1738" s="25"/>
      <c r="L1738" s="25"/>
      <c r="N1738" s="25"/>
      <c r="O1738" s="25"/>
      <c r="P1738" s="35" t="s">
        <v>2496</v>
      </c>
      <c r="AS1738" s="570"/>
      <c r="AT1738" s="391"/>
      <c r="AU1738" s="222"/>
      <c r="AV1738" s="564"/>
      <c r="AW1738" s="60"/>
      <c r="AX1738" s="60"/>
      <c r="AY1738" s="60"/>
      <c r="AZ1738" s="283"/>
      <c r="BA1738" s="283"/>
      <c r="BB1738" s="283"/>
      <c r="BC1738" s="34"/>
      <c r="BD1738" s="27"/>
      <c r="BF1738" s="35"/>
      <c r="BG1738" s="35"/>
      <c r="BH1738" s="35"/>
    </row>
    <row r="1739" spans="1:60" ht="15" x14ac:dyDescent="0.25">
      <c r="A1739" s="570">
        <f t="shared" si="20"/>
        <v>1733</v>
      </c>
      <c r="B1739" s="571" t="s">
        <v>4030</v>
      </c>
      <c r="C1739" s="574" t="s">
        <v>12458</v>
      </c>
      <c r="D1739" s="843">
        <v>80789.100000000006</v>
      </c>
      <c r="E1739" s="844"/>
      <c r="F1739" s="844"/>
      <c r="G1739" s="25"/>
      <c r="H1739" s="25"/>
      <c r="I1739" s="25"/>
      <c r="J1739" s="25"/>
      <c r="K1739" s="25"/>
      <c r="L1739" s="25"/>
      <c r="N1739" s="25"/>
      <c r="O1739" s="25"/>
      <c r="P1739" s="35" t="s">
        <v>2496</v>
      </c>
      <c r="AS1739" s="570"/>
      <c r="AT1739" s="391"/>
      <c r="AU1739" s="222"/>
      <c r="AV1739" s="564"/>
      <c r="AW1739" s="60"/>
      <c r="AX1739" s="60"/>
      <c r="AY1739" s="60"/>
      <c r="AZ1739" s="283"/>
      <c r="BA1739" s="283"/>
      <c r="BB1739" s="283"/>
      <c r="BC1739" s="34"/>
      <c r="BD1739" s="27"/>
      <c r="BF1739" s="35"/>
      <c r="BG1739" s="35"/>
      <c r="BH1739" s="35"/>
    </row>
    <row r="1740" spans="1:60" ht="15" x14ac:dyDescent="0.25">
      <c r="A1740" s="570">
        <f t="shared" si="20"/>
        <v>1734</v>
      </c>
      <c r="B1740" s="571" t="s">
        <v>4031</v>
      </c>
      <c r="C1740" s="574" t="s">
        <v>12458</v>
      </c>
      <c r="D1740" s="843">
        <v>108647</v>
      </c>
      <c r="E1740" s="844"/>
      <c r="F1740" s="844"/>
      <c r="G1740" s="25"/>
      <c r="H1740" s="25"/>
      <c r="I1740" s="25"/>
      <c r="J1740" s="25"/>
      <c r="K1740" s="25"/>
      <c r="L1740" s="25"/>
      <c r="N1740" s="25"/>
      <c r="O1740" s="25"/>
      <c r="P1740" s="35" t="s">
        <v>2496</v>
      </c>
      <c r="AS1740" s="570"/>
      <c r="AT1740" s="391"/>
      <c r="AU1740" s="222"/>
      <c r="AV1740" s="564"/>
      <c r="AW1740" s="60"/>
      <c r="AX1740" s="60"/>
      <c r="AY1740" s="60"/>
      <c r="AZ1740" s="283"/>
      <c r="BA1740" s="283"/>
      <c r="BB1740" s="283"/>
      <c r="BC1740" s="34"/>
      <c r="BD1740" s="27"/>
      <c r="BF1740" s="35"/>
      <c r="BG1740" s="35"/>
      <c r="BH1740" s="35"/>
    </row>
    <row r="1741" spans="1:60" ht="15" x14ac:dyDescent="0.25">
      <c r="A1741" s="570">
        <f t="shared" si="20"/>
        <v>1735</v>
      </c>
      <c r="B1741" s="571" t="s">
        <v>4032</v>
      </c>
      <c r="C1741" s="574" t="s">
        <v>12480</v>
      </c>
      <c r="D1741" s="843">
        <v>795729.2</v>
      </c>
      <c r="E1741" s="844"/>
      <c r="F1741" s="844"/>
      <c r="G1741" s="25"/>
      <c r="H1741" s="25"/>
      <c r="I1741" s="25"/>
      <c r="J1741" s="25"/>
      <c r="K1741" s="25"/>
      <c r="L1741" s="25"/>
      <c r="N1741" s="25"/>
      <c r="O1741" s="25"/>
      <c r="P1741" s="35" t="s">
        <v>2496</v>
      </c>
      <c r="AS1741" s="570"/>
      <c r="AT1741" s="391"/>
      <c r="AU1741" s="222"/>
      <c r="AV1741" s="564"/>
      <c r="AW1741" s="60"/>
      <c r="AX1741" s="60"/>
      <c r="AY1741" s="60"/>
      <c r="AZ1741" s="283"/>
      <c r="BA1741" s="283"/>
      <c r="BB1741" s="283"/>
      <c r="BC1741" s="34"/>
      <c r="BD1741" s="27"/>
      <c r="BF1741" s="35"/>
      <c r="BG1741" s="35"/>
      <c r="BH1741" s="35"/>
    </row>
    <row r="1742" spans="1:60" ht="15" x14ac:dyDescent="0.25">
      <c r="A1742" s="570">
        <f t="shared" si="20"/>
        <v>1736</v>
      </c>
      <c r="B1742" s="571" t="s">
        <v>4033</v>
      </c>
      <c r="C1742" s="574" t="s">
        <v>12458</v>
      </c>
      <c r="D1742" s="843">
        <v>225900.08</v>
      </c>
      <c r="E1742" s="844"/>
      <c r="F1742" s="844"/>
      <c r="G1742" s="25"/>
      <c r="H1742" s="25"/>
      <c r="I1742" s="25"/>
      <c r="J1742" s="25"/>
      <c r="K1742" s="25"/>
      <c r="L1742" s="25"/>
      <c r="N1742" s="25"/>
      <c r="O1742" s="25"/>
      <c r="P1742" s="35" t="s">
        <v>2496</v>
      </c>
      <c r="AS1742" s="570"/>
      <c r="AT1742" s="391"/>
      <c r="AU1742" s="222"/>
      <c r="AV1742" s="564"/>
      <c r="AW1742" s="60"/>
      <c r="AX1742" s="60"/>
      <c r="AY1742" s="60"/>
      <c r="AZ1742" s="283"/>
      <c r="BA1742" s="283"/>
      <c r="BB1742" s="283"/>
      <c r="BC1742" s="34"/>
      <c r="BD1742" s="27"/>
      <c r="BF1742" s="35"/>
      <c r="BG1742" s="35"/>
      <c r="BH1742" s="35"/>
    </row>
    <row r="1743" spans="1:60" ht="15" x14ac:dyDescent="0.25">
      <c r="A1743" s="570">
        <f t="shared" si="20"/>
        <v>1737</v>
      </c>
      <c r="B1743" s="571" t="s">
        <v>4034</v>
      </c>
      <c r="C1743" s="574" t="s">
        <v>12458</v>
      </c>
      <c r="D1743" s="843">
        <v>19900.37</v>
      </c>
      <c r="E1743" s="844"/>
      <c r="F1743" s="844"/>
      <c r="G1743" s="25"/>
      <c r="H1743" s="25"/>
      <c r="I1743" s="25"/>
      <c r="J1743" s="25"/>
      <c r="K1743" s="25"/>
      <c r="L1743" s="25"/>
      <c r="N1743" s="25"/>
      <c r="O1743" s="25"/>
      <c r="P1743" s="35" t="s">
        <v>2496</v>
      </c>
      <c r="AS1743" s="570"/>
      <c r="AT1743" s="391"/>
      <c r="AU1743" s="222"/>
      <c r="AV1743" s="564"/>
      <c r="AW1743" s="60"/>
      <c r="AX1743" s="60"/>
      <c r="AY1743" s="60"/>
      <c r="AZ1743" s="283"/>
      <c r="BA1743" s="283"/>
      <c r="BB1743" s="283"/>
      <c r="BC1743" s="34"/>
      <c r="BD1743" s="27"/>
      <c r="BF1743" s="35"/>
      <c r="BG1743" s="35"/>
      <c r="BH1743" s="35"/>
    </row>
    <row r="1744" spans="1:60" ht="15" x14ac:dyDescent="0.25">
      <c r="A1744" s="570">
        <f t="shared" si="20"/>
        <v>1738</v>
      </c>
      <c r="B1744" s="571" t="s">
        <v>4035</v>
      </c>
      <c r="C1744" s="574" t="s">
        <v>12473</v>
      </c>
      <c r="D1744" s="843">
        <v>34867</v>
      </c>
      <c r="E1744" s="844"/>
      <c r="F1744" s="844"/>
      <c r="G1744" s="25"/>
      <c r="H1744" s="25"/>
      <c r="I1744" s="25"/>
      <c r="J1744" s="25"/>
      <c r="K1744" s="25"/>
      <c r="L1744" s="25"/>
      <c r="N1744" s="25"/>
      <c r="O1744" s="25"/>
      <c r="P1744" s="35" t="s">
        <v>2496</v>
      </c>
      <c r="AS1744" s="570"/>
      <c r="AT1744" s="391"/>
      <c r="AU1744" s="222"/>
      <c r="AV1744" s="564"/>
      <c r="AW1744" s="60"/>
      <c r="AX1744" s="60"/>
      <c r="AY1744" s="60"/>
      <c r="AZ1744" s="283"/>
      <c r="BA1744" s="283"/>
      <c r="BB1744" s="283"/>
      <c r="BC1744" s="34"/>
      <c r="BD1744" s="27"/>
      <c r="BF1744" s="35"/>
      <c r="BG1744" s="35"/>
      <c r="BH1744" s="35"/>
    </row>
    <row r="1745" spans="1:60" ht="15" x14ac:dyDescent="0.25">
      <c r="A1745" s="570">
        <f t="shared" si="20"/>
        <v>1739</v>
      </c>
      <c r="B1745" s="571" t="s">
        <v>4036</v>
      </c>
      <c r="C1745" s="574" t="s">
        <v>12473</v>
      </c>
      <c r="D1745" s="843">
        <v>28560</v>
      </c>
      <c r="E1745" s="844"/>
      <c r="F1745" s="844"/>
      <c r="G1745" s="25"/>
      <c r="H1745" s="25"/>
      <c r="I1745" s="25"/>
      <c r="J1745" s="25"/>
      <c r="K1745" s="25"/>
      <c r="L1745" s="25"/>
      <c r="N1745" s="25"/>
      <c r="O1745" s="25"/>
      <c r="P1745" s="35" t="s">
        <v>2496</v>
      </c>
      <c r="AS1745" s="570"/>
      <c r="AT1745" s="391"/>
      <c r="AU1745" s="222"/>
      <c r="AV1745" s="564"/>
      <c r="AW1745" s="60"/>
      <c r="AX1745" s="60"/>
      <c r="AY1745" s="60"/>
      <c r="AZ1745" s="283"/>
      <c r="BA1745" s="283"/>
      <c r="BB1745" s="283"/>
      <c r="BC1745" s="34"/>
      <c r="BD1745" s="27"/>
      <c r="BF1745" s="35"/>
      <c r="BG1745" s="35"/>
      <c r="BH1745" s="35"/>
    </row>
    <row r="1746" spans="1:60" ht="15" x14ac:dyDescent="0.25">
      <c r="A1746" s="570">
        <f t="shared" si="20"/>
        <v>1740</v>
      </c>
      <c r="B1746" s="571" t="s">
        <v>4037</v>
      </c>
      <c r="C1746" s="574" t="s">
        <v>12458</v>
      </c>
      <c r="D1746" s="843">
        <v>47458.39</v>
      </c>
      <c r="E1746" s="844"/>
      <c r="F1746" s="844"/>
      <c r="G1746" s="25"/>
      <c r="H1746" s="25"/>
      <c r="I1746" s="25"/>
      <c r="J1746" s="25"/>
      <c r="K1746" s="25"/>
      <c r="L1746" s="25"/>
      <c r="N1746" s="25"/>
      <c r="O1746" s="25"/>
      <c r="P1746" s="35" t="s">
        <v>2496</v>
      </c>
      <c r="AS1746" s="570"/>
      <c r="AT1746" s="391"/>
      <c r="AU1746" s="222"/>
      <c r="AV1746" s="564"/>
      <c r="AW1746" s="60"/>
      <c r="AX1746" s="60"/>
      <c r="AY1746" s="60"/>
      <c r="AZ1746" s="283"/>
      <c r="BA1746" s="283"/>
      <c r="BB1746" s="283"/>
      <c r="BC1746" s="34"/>
      <c r="BD1746" s="27"/>
      <c r="BF1746" s="35"/>
      <c r="BG1746" s="35"/>
      <c r="BH1746" s="35"/>
    </row>
    <row r="1747" spans="1:60" ht="15" x14ac:dyDescent="0.25">
      <c r="A1747" s="570">
        <f t="shared" si="20"/>
        <v>1741</v>
      </c>
      <c r="B1747" s="571" t="s">
        <v>4038</v>
      </c>
      <c r="C1747" s="574" t="s">
        <v>12458</v>
      </c>
      <c r="D1747" s="843">
        <v>68859.350000000006</v>
      </c>
      <c r="E1747" s="844"/>
      <c r="F1747" s="844"/>
      <c r="G1747" s="25"/>
      <c r="H1747" s="25"/>
      <c r="I1747" s="25"/>
      <c r="J1747" s="25"/>
      <c r="K1747" s="25"/>
      <c r="L1747" s="25"/>
      <c r="N1747" s="25"/>
      <c r="O1747" s="25"/>
      <c r="P1747" s="35" t="s">
        <v>2496</v>
      </c>
      <c r="AS1747" s="570"/>
      <c r="AT1747" s="391"/>
      <c r="AU1747" s="222"/>
      <c r="AV1747" s="564"/>
      <c r="AW1747" s="60"/>
      <c r="AX1747" s="60"/>
      <c r="AY1747" s="60"/>
      <c r="AZ1747" s="283"/>
      <c r="BA1747" s="283"/>
      <c r="BB1747" s="283"/>
      <c r="BC1747" s="34"/>
      <c r="BD1747" s="27"/>
      <c r="BF1747" s="35"/>
      <c r="BG1747" s="35"/>
      <c r="BH1747" s="35"/>
    </row>
    <row r="1748" spans="1:60" ht="15" x14ac:dyDescent="0.25">
      <c r="A1748" s="570">
        <f t="shared" si="20"/>
        <v>1742</v>
      </c>
      <c r="B1748" s="571" t="s">
        <v>4039</v>
      </c>
      <c r="C1748" s="574" t="s">
        <v>12458</v>
      </c>
      <c r="D1748" s="843">
        <v>65212</v>
      </c>
      <c r="E1748" s="844"/>
      <c r="F1748" s="844"/>
      <c r="G1748" s="25"/>
      <c r="H1748" s="25"/>
      <c r="I1748" s="25"/>
      <c r="J1748" s="25"/>
      <c r="K1748" s="25"/>
      <c r="L1748" s="25"/>
      <c r="N1748" s="25"/>
      <c r="O1748" s="25"/>
      <c r="P1748" s="35" t="s">
        <v>2496</v>
      </c>
      <c r="AS1748" s="570"/>
      <c r="AT1748" s="391"/>
      <c r="AU1748" s="222"/>
      <c r="AV1748" s="564"/>
      <c r="AW1748" s="60"/>
      <c r="AX1748" s="60"/>
      <c r="AY1748" s="60"/>
      <c r="AZ1748" s="283"/>
      <c r="BA1748" s="283"/>
      <c r="BB1748" s="283"/>
      <c r="BC1748" s="34"/>
      <c r="BD1748" s="27"/>
      <c r="BF1748" s="35"/>
      <c r="BG1748" s="35"/>
      <c r="BH1748" s="35"/>
    </row>
    <row r="1749" spans="1:60" ht="15" x14ac:dyDescent="0.25">
      <c r="A1749" s="570">
        <f t="shared" si="20"/>
        <v>1743</v>
      </c>
      <c r="B1749" s="571" t="s">
        <v>4040</v>
      </c>
      <c r="C1749" s="574" t="s">
        <v>12458</v>
      </c>
      <c r="D1749" s="843">
        <v>62233.43</v>
      </c>
      <c r="E1749" s="844"/>
      <c r="F1749" s="844"/>
      <c r="G1749" s="25"/>
      <c r="H1749" s="25"/>
      <c r="I1749" s="25"/>
      <c r="J1749" s="25"/>
      <c r="K1749" s="25"/>
      <c r="L1749" s="25"/>
      <c r="N1749" s="25"/>
      <c r="O1749" s="25"/>
      <c r="P1749" s="35" t="s">
        <v>2496</v>
      </c>
      <c r="AS1749" s="570"/>
      <c r="AT1749" s="391"/>
      <c r="AU1749" s="222"/>
      <c r="AV1749" s="564"/>
      <c r="AW1749" s="60"/>
      <c r="AX1749" s="60"/>
      <c r="AY1749" s="60"/>
      <c r="AZ1749" s="283"/>
      <c r="BA1749" s="283"/>
      <c r="BB1749" s="283"/>
      <c r="BC1749" s="34"/>
      <c r="BD1749" s="27"/>
      <c r="BF1749" s="35"/>
      <c r="BG1749" s="35"/>
      <c r="BH1749" s="35"/>
    </row>
    <row r="1750" spans="1:60" ht="15" x14ac:dyDescent="0.25">
      <c r="A1750" s="570">
        <f t="shared" si="20"/>
        <v>1744</v>
      </c>
      <c r="B1750" s="571" t="s">
        <v>4041</v>
      </c>
      <c r="C1750" s="574" t="s">
        <v>12458</v>
      </c>
      <c r="D1750" s="843">
        <v>87128.23</v>
      </c>
      <c r="E1750" s="844"/>
      <c r="F1750" s="844"/>
      <c r="G1750" s="25"/>
      <c r="H1750" s="25"/>
      <c r="I1750" s="25"/>
      <c r="J1750" s="25"/>
      <c r="K1750" s="25"/>
      <c r="L1750" s="25"/>
      <c r="N1750" s="25"/>
      <c r="O1750" s="25"/>
      <c r="P1750" s="35" t="s">
        <v>2496</v>
      </c>
      <c r="AS1750" s="570"/>
      <c r="AT1750" s="391"/>
      <c r="AU1750" s="222"/>
      <c r="AV1750" s="564"/>
      <c r="AW1750" s="60"/>
      <c r="AX1750" s="60"/>
      <c r="AY1750" s="60"/>
      <c r="AZ1750" s="283"/>
      <c r="BA1750" s="283"/>
      <c r="BB1750" s="283"/>
      <c r="BC1750" s="34"/>
      <c r="BD1750" s="27"/>
      <c r="BF1750" s="35"/>
      <c r="BG1750" s="35"/>
      <c r="BH1750" s="35"/>
    </row>
    <row r="1751" spans="1:60" ht="15" x14ac:dyDescent="0.25">
      <c r="A1751" s="570">
        <f t="shared" si="20"/>
        <v>1745</v>
      </c>
      <c r="B1751" s="571" t="s">
        <v>4042</v>
      </c>
      <c r="C1751" s="574" t="s">
        <v>2526</v>
      </c>
      <c r="D1751" s="843">
        <v>7869.47</v>
      </c>
      <c r="E1751" s="844"/>
      <c r="F1751" s="844"/>
      <c r="G1751" s="25"/>
      <c r="H1751" s="25"/>
      <c r="I1751" s="25"/>
      <c r="J1751" s="25"/>
      <c r="K1751" s="25"/>
      <c r="L1751" s="25"/>
      <c r="N1751" s="25"/>
      <c r="O1751" s="25"/>
      <c r="P1751" s="35" t="s">
        <v>2496</v>
      </c>
      <c r="AS1751" s="570"/>
      <c r="AT1751" s="391"/>
      <c r="AU1751" s="222"/>
      <c r="AV1751" s="564"/>
      <c r="AW1751" s="60"/>
      <c r="AX1751" s="60"/>
      <c r="AY1751" s="60"/>
      <c r="AZ1751" s="283"/>
      <c r="BA1751" s="283"/>
      <c r="BB1751" s="283"/>
      <c r="BC1751" s="34"/>
      <c r="BD1751" s="27"/>
      <c r="BF1751" s="35"/>
      <c r="BG1751" s="35"/>
      <c r="BH1751" s="35"/>
    </row>
    <row r="1752" spans="1:60" ht="15" x14ac:dyDescent="0.25">
      <c r="A1752" s="570">
        <f t="shared" si="20"/>
        <v>1746</v>
      </c>
      <c r="B1752" s="571" t="s">
        <v>4043</v>
      </c>
      <c r="C1752" s="574" t="s">
        <v>2526</v>
      </c>
      <c r="D1752" s="843">
        <v>9348.64</v>
      </c>
      <c r="E1752" s="844"/>
      <c r="F1752" s="844"/>
      <c r="G1752" s="25"/>
      <c r="H1752" s="25"/>
      <c r="I1752" s="25"/>
      <c r="J1752" s="25"/>
      <c r="K1752" s="25"/>
      <c r="L1752" s="25"/>
      <c r="N1752" s="25"/>
      <c r="O1752" s="25"/>
      <c r="P1752" s="35" t="s">
        <v>2496</v>
      </c>
      <c r="AS1752" s="570"/>
      <c r="AT1752" s="391"/>
      <c r="AU1752" s="222"/>
      <c r="AV1752" s="564"/>
      <c r="AW1752" s="60"/>
      <c r="AX1752" s="60"/>
      <c r="AY1752" s="60"/>
      <c r="AZ1752" s="283"/>
      <c r="BA1752" s="283"/>
      <c r="BB1752" s="283"/>
      <c r="BC1752" s="34"/>
      <c r="BD1752" s="27"/>
      <c r="BF1752" s="35"/>
      <c r="BG1752" s="35"/>
      <c r="BH1752" s="35"/>
    </row>
    <row r="1753" spans="1:60" ht="15" x14ac:dyDescent="0.25">
      <c r="A1753" s="570">
        <f t="shared" si="20"/>
        <v>1747</v>
      </c>
      <c r="B1753" s="571" t="s">
        <v>4044</v>
      </c>
      <c r="C1753" s="574" t="s">
        <v>2526</v>
      </c>
      <c r="D1753" s="843">
        <v>9347.4500000000007</v>
      </c>
      <c r="E1753" s="844"/>
      <c r="F1753" s="844"/>
      <c r="G1753" s="25"/>
      <c r="H1753" s="25"/>
      <c r="I1753" s="25"/>
      <c r="J1753" s="25"/>
      <c r="K1753" s="25"/>
      <c r="L1753" s="25"/>
      <c r="N1753" s="25"/>
      <c r="O1753" s="25"/>
      <c r="P1753" s="35" t="s">
        <v>2496</v>
      </c>
      <c r="AS1753" s="570"/>
      <c r="AT1753" s="391"/>
      <c r="AU1753" s="222"/>
      <c r="AV1753" s="564"/>
      <c r="AW1753" s="60"/>
      <c r="AX1753" s="60"/>
      <c r="AY1753" s="60"/>
      <c r="AZ1753" s="283"/>
      <c r="BA1753" s="283"/>
      <c r="BB1753" s="283"/>
      <c r="BC1753" s="34"/>
      <c r="BD1753" s="27"/>
      <c r="BF1753" s="35"/>
      <c r="BG1753" s="35"/>
      <c r="BH1753" s="35"/>
    </row>
    <row r="1754" spans="1:60" ht="15" x14ac:dyDescent="0.25">
      <c r="A1754" s="570">
        <f t="shared" si="20"/>
        <v>1748</v>
      </c>
      <c r="B1754" s="571" t="s">
        <v>4045</v>
      </c>
      <c r="C1754" s="574" t="s">
        <v>12458</v>
      </c>
      <c r="D1754" s="843">
        <v>51765</v>
      </c>
      <c r="E1754" s="844"/>
      <c r="F1754" s="844"/>
      <c r="G1754" s="25"/>
      <c r="H1754" s="25"/>
      <c r="I1754" s="25"/>
      <c r="J1754" s="25"/>
      <c r="K1754" s="25"/>
      <c r="L1754" s="25"/>
      <c r="N1754" s="25"/>
      <c r="O1754" s="25"/>
      <c r="P1754" s="35" t="s">
        <v>2496</v>
      </c>
      <c r="AS1754" s="570"/>
      <c r="AT1754" s="391"/>
      <c r="AU1754" s="222"/>
      <c r="AV1754" s="564"/>
      <c r="AW1754" s="60"/>
      <c r="AX1754" s="60"/>
      <c r="AY1754" s="60"/>
      <c r="AZ1754" s="283"/>
      <c r="BA1754" s="283"/>
      <c r="BB1754" s="283"/>
      <c r="BC1754" s="34"/>
      <c r="BD1754" s="27"/>
      <c r="BF1754" s="35"/>
      <c r="BG1754" s="35"/>
      <c r="BH1754" s="35"/>
    </row>
    <row r="1755" spans="1:60" ht="15" x14ac:dyDescent="0.25">
      <c r="A1755" s="570">
        <f t="shared" si="20"/>
        <v>1749</v>
      </c>
      <c r="B1755" s="571" t="s">
        <v>4046</v>
      </c>
      <c r="C1755" s="574" t="s">
        <v>2526</v>
      </c>
      <c r="D1755" s="843">
        <v>18578.28</v>
      </c>
      <c r="E1755" s="844"/>
      <c r="F1755" s="844"/>
      <c r="G1755" s="25"/>
      <c r="H1755" s="25"/>
      <c r="I1755" s="25"/>
      <c r="J1755" s="25"/>
      <c r="K1755" s="25"/>
      <c r="L1755" s="25"/>
      <c r="N1755" s="25"/>
      <c r="O1755" s="25"/>
      <c r="P1755" s="35" t="s">
        <v>2496</v>
      </c>
      <c r="AS1755" s="570"/>
      <c r="AT1755" s="391"/>
      <c r="AU1755" s="222"/>
      <c r="AV1755" s="564"/>
      <c r="AW1755" s="60"/>
      <c r="AX1755" s="60"/>
      <c r="AY1755" s="60"/>
      <c r="AZ1755" s="283"/>
      <c r="BA1755" s="283"/>
      <c r="BB1755" s="283"/>
      <c r="BC1755" s="34"/>
      <c r="BD1755" s="27"/>
      <c r="BF1755" s="35"/>
      <c r="BG1755" s="35"/>
      <c r="BH1755" s="35"/>
    </row>
    <row r="1756" spans="1:60" ht="15" x14ac:dyDescent="0.25">
      <c r="A1756" s="570">
        <f t="shared" si="20"/>
        <v>1750</v>
      </c>
      <c r="B1756" s="571" t="s">
        <v>4047</v>
      </c>
      <c r="C1756" s="574" t="s">
        <v>12458</v>
      </c>
      <c r="D1756" s="843">
        <v>475762</v>
      </c>
      <c r="E1756" s="844"/>
      <c r="F1756" s="844"/>
      <c r="G1756" s="25"/>
      <c r="H1756" s="25"/>
      <c r="I1756" s="25"/>
      <c r="J1756" s="25"/>
      <c r="K1756" s="25"/>
      <c r="L1756" s="25"/>
      <c r="N1756" s="25"/>
      <c r="O1756" s="25"/>
      <c r="P1756" s="35" t="s">
        <v>2496</v>
      </c>
      <c r="AS1756" s="570"/>
      <c r="AT1756" s="391"/>
      <c r="AU1756" s="222"/>
      <c r="AV1756" s="564"/>
      <c r="AW1756" s="60"/>
      <c r="AX1756" s="60"/>
      <c r="AY1756" s="60"/>
      <c r="AZ1756" s="283"/>
      <c r="BA1756" s="283"/>
      <c r="BB1756" s="283"/>
      <c r="BC1756" s="34"/>
      <c r="BD1756" s="27"/>
      <c r="BF1756" s="35"/>
      <c r="BG1756" s="35"/>
      <c r="BH1756" s="35"/>
    </row>
    <row r="1757" spans="1:60" ht="15" x14ac:dyDescent="0.25">
      <c r="A1757" s="570">
        <f t="shared" si="20"/>
        <v>1751</v>
      </c>
      <c r="B1757" s="571" t="s">
        <v>4048</v>
      </c>
      <c r="C1757" s="574" t="s">
        <v>2526</v>
      </c>
      <c r="D1757" s="843">
        <v>2356.1999999999998</v>
      </c>
      <c r="E1757" s="844"/>
      <c r="F1757" s="844"/>
      <c r="G1757" s="25"/>
      <c r="H1757" s="25"/>
      <c r="I1757" s="25"/>
      <c r="J1757" s="25"/>
      <c r="K1757" s="25"/>
      <c r="L1757" s="25"/>
      <c r="N1757" s="25"/>
      <c r="O1757" s="25"/>
      <c r="P1757" s="35" t="s">
        <v>2496</v>
      </c>
      <c r="AS1757" s="570"/>
      <c r="AT1757" s="391"/>
      <c r="AU1757" s="222"/>
      <c r="AV1757" s="564"/>
      <c r="AW1757" s="60"/>
      <c r="AX1757" s="60"/>
      <c r="AY1757" s="60"/>
      <c r="AZ1757" s="283"/>
      <c r="BA1757" s="283"/>
      <c r="BB1757" s="283"/>
      <c r="BC1757" s="34"/>
      <c r="BD1757" s="27"/>
      <c r="BF1757" s="35"/>
      <c r="BG1757" s="35"/>
      <c r="BH1757" s="35"/>
    </row>
    <row r="1758" spans="1:60" ht="15" x14ac:dyDescent="0.25">
      <c r="A1758" s="570">
        <f t="shared" si="20"/>
        <v>1752</v>
      </c>
      <c r="B1758" s="571" t="s">
        <v>4049</v>
      </c>
      <c r="C1758" s="574" t="s">
        <v>2526</v>
      </c>
      <c r="D1758" s="843">
        <v>2124.15</v>
      </c>
      <c r="E1758" s="844"/>
      <c r="F1758" s="844"/>
      <c r="G1758" s="25"/>
      <c r="H1758" s="25"/>
      <c r="I1758" s="25"/>
      <c r="J1758" s="25"/>
      <c r="K1758" s="25"/>
      <c r="L1758" s="25"/>
      <c r="N1758" s="25"/>
      <c r="O1758" s="25"/>
      <c r="P1758" s="35" t="s">
        <v>2496</v>
      </c>
      <c r="AS1758" s="570"/>
      <c r="AT1758" s="391"/>
      <c r="AU1758" s="222"/>
      <c r="AV1758" s="564"/>
      <c r="AW1758" s="60"/>
      <c r="AX1758" s="60"/>
      <c r="AY1758" s="60"/>
      <c r="AZ1758" s="283"/>
      <c r="BA1758" s="283"/>
      <c r="BB1758" s="283"/>
      <c r="BC1758" s="34"/>
      <c r="BD1758" s="27"/>
      <c r="BF1758" s="35"/>
      <c r="BG1758" s="35"/>
      <c r="BH1758" s="35"/>
    </row>
    <row r="1759" spans="1:60" ht="15" x14ac:dyDescent="0.25">
      <c r="A1759" s="570">
        <f t="shared" si="20"/>
        <v>1753</v>
      </c>
      <c r="B1759" s="571" t="s">
        <v>4050</v>
      </c>
      <c r="C1759" s="574" t="s">
        <v>12458</v>
      </c>
      <c r="D1759" s="843">
        <v>19445.79</v>
      </c>
      <c r="E1759" s="844"/>
      <c r="F1759" s="844"/>
      <c r="G1759" s="25"/>
      <c r="H1759" s="25"/>
      <c r="I1759" s="25"/>
      <c r="J1759" s="25"/>
      <c r="K1759" s="25"/>
      <c r="L1759" s="25"/>
      <c r="N1759" s="25"/>
      <c r="O1759" s="25"/>
      <c r="P1759" s="35" t="s">
        <v>2496</v>
      </c>
      <c r="AS1759" s="570"/>
      <c r="AT1759" s="391"/>
      <c r="AU1759" s="222"/>
      <c r="AV1759" s="564"/>
      <c r="AW1759" s="60"/>
      <c r="AX1759" s="60"/>
      <c r="AY1759" s="60"/>
      <c r="AZ1759" s="283"/>
      <c r="BA1759" s="283"/>
      <c r="BB1759" s="283"/>
      <c r="BC1759" s="34"/>
      <c r="BD1759" s="27"/>
      <c r="BF1759" s="35"/>
      <c r="BG1759" s="35"/>
      <c r="BH1759" s="35"/>
    </row>
    <row r="1760" spans="1:60" ht="15" x14ac:dyDescent="0.25">
      <c r="A1760" s="570">
        <f t="shared" si="20"/>
        <v>1754</v>
      </c>
      <c r="B1760" s="571" t="s">
        <v>4051</v>
      </c>
      <c r="C1760" s="574" t="s">
        <v>12458</v>
      </c>
      <c r="D1760" s="843">
        <v>29393</v>
      </c>
      <c r="E1760" s="844"/>
      <c r="F1760" s="844"/>
      <c r="G1760" s="25"/>
      <c r="H1760" s="25"/>
      <c r="I1760" s="25"/>
      <c r="J1760" s="25"/>
      <c r="K1760" s="25"/>
      <c r="L1760" s="25"/>
      <c r="N1760" s="25"/>
      <c r="O1760" s="25"/>
      <c r="P1760" s="35" t="s">
        <v>2496</v>
      </c>
      <c r="AS1760" s="570"/>
      <c r="AT1760" s="391"/>
      <c r="AU1760" s="222"/>
      <c r="AV1760" s="564"/>
      <c r="AW1760" s="60"/>
      <c r="AX1760" s="60"/>
      <c r="AY1760" s="60"/>
      <c r="AZ1760" s="283"/>
      <c r="BA1760" s="283"/>
      <c r="BB1760" s="283"/>
      <c r="BC1760" s="34"/>
      <c r="BD1760" s="27"/>
      <c r="BF1760" s="35"/>
      <c r="BG1760" s="35"/>
      <c r="BH1760" s="35"/>
    </row>
    <row r="1761" spans="1:60" ht="15" x14ac:dyDescent="0.25">
      <c r="A1761" s="570">
        <f t="shared" si="20"/>
        <v>1755</v>
      </c>
      <c r="B1761" s="571" t="s">
        <v>4052</v>
      </c>
      <c r="C1761" s="574" t="s">
        <v>12458</v>
      </c>
      <c r="D1761" s="843">
        <v>238000</v>
      </c>
      <c r="E1761" s="844"/>
      <c r="F1761" s="844"/>
      <c r="G1761" s="25"/>
      <c r="H1761" s="25"/>
      <c r="I1761" s="25"/>
      <c r="J1761" s="25"/>
      <c r="K1761" s="25"/>
      <c r="L1761" s="25"/>
      <c r="N1761" s="25"/>
      <c r="O1761" s="25"/>
      <c r="P1761" s="35" t="s">
        <v>2496</v>
      </c>
      <c r="AS1761" s="570"/>
      <c r="AT1761" s="391"/>
      <c r="AU1761" s="222"/>
      <c r="AV1761" s="564"/>
      <c r="AW1761" s="60"/>
      <c r="AX1761" s="60"/>
      <c r="AY1761" s="60"/>
      <c r="AZ1761" s="283"/>
      <c r="BA1761" s="283"/>
      <c r="BB1761" s="283"/>
      <c r="BC1761" s="34"/>
      <c r="BD1761" s="27"/>
      <c r="BF1761" s="35"/>
      <c r="BG1761" s="35"/>
      <c r="BH1761" s="35"/>
    </row>
    <row r="1762" spans="1:60" ht="15" x14ac:dyDescent="0.25">
      <c r="A1762" s="570">
        <f t="shared" si="20"/>
        <v>1756</v>
      </c>
      <c r="B1762" s="571" t="s">
        <v>4053</v>
      </c>
      <c r="C1762" s="574" t="s">
        <v>12458</v>
      </c>
      <c r="D1762" s="843">
        <v>220626</v>
      </c>
      <c r="E1762" s="844"/>
      <c r="F1762" s="844"/>
      <c r="G1762" s="25"/>
      <c r="H1762" s="25"/>
      <c r="I1762" s="25"/>
      <c r="J1762" s="25"/>
      <c r="K1762" s="25"/>
      <c r="L1762" s="25"/>
      <c r="N1762" s="25"/>
      <c r="O1762" s="25"/>
      <c r="P1762" s="35" t="s">
        <v>2496</v>
      </c>
      <c r="AS1762" s="570"/>
      <c r="AT1762" s="391"/>
      <c r="AU1762" s="222"/>
      <c r="AV1762" s="564"/>
      <c r="AW1762" s="60"/>
      <c r="AX1762" s="60"/>
      <c r="AY1762" s="60"/>
      <c r="AZ1762" s="283"/>
      <c r="BA1762" s="283"/>
      <c r="BB1762" s="283"/>
      <c r="BC1762" s="34"/>
      <c r="BD1762" s="27"/>
      <c r="BF1762" s="35"/>
      <c r="BG1762" s="35"/>
      <c r="BH1762" s="35"/>
    </row>
    <row r="1763" spans="1:60" ht="15" x14ac:dyDescent="0.25">
      <c r="A1763" s="570">
        <f t="shared" si="20"/>
        <v>1757</v>
      </c>
      <c r="B1763" s="571" t="s">
        <v>4054</v>
      </c>
      <c r="C1763" s="574" t="s">
        <v>12458</v>
      </c>
      <c r="D1763" s="843">
        <v>142276.4</v>
      </c>
      <c r="E1763" s="844"/>
      <c r="F1763" s="844"/>
      <c r="G1763" s="25"/>
      <c r="H1763" s="25"/>
      <c r="I1763" s="25"/>
      <c r="J1763" s="25"/>
      <c r="K1763" s="25"/>
      <c r="L1763" s="25"/>
      <c r="N1763" s="25"/>
      <c r="O1763" s="25"/>
      <c r="P1763" s="35" t="s">
        <v>2496</v>
      </c>
      <c r="AS1763" s="570"/>
      <c r="AT1763" s="391"/>
      <c r="AU1763" s="222"/>
      <c r="AV1763" s="564"/>
      <c r="AW1763" s="60"/>
      <c r="AX1763" s="60"/>
      <c r="AY1763" s="60"/>
      <c r="AZ1763" s="283"/>
      <c r="BA1763" s="283"/>
      <c r="BB1763" s="283"/>
      <c r="BC1763" s="34"/>
      <c r="BD1763" s="27"/>
      <c r="BF1763" s="35"/>
      <c r="BG1763" s="35"/>
      <c r="BH1763" s="35"/>
    </row>
    <row r="1764" spans="1:60" ht="15" x14ac:dyDescent="0.25">
      <c r="A1764" s="570">
        <f t="shared" si="20"/>
        <v>1758</v>
      </c>
      <c r="B1764" s="571" t="s">
        <v>4055</v>
      </c>
      <c r="C1764" s="574" t="s">
        <v>12458</v>
      </c>
      <c r="D1764" s="843">
        <v>23665.53</v>
      </c>
      <c r="E1764" s="844"/>
      <c r="F1764" s="844"/>
      <c r="G1764" s="25"/>
      <c r="H1764" s="25"/>
      <c r="I1764" s="25"/>
      <c r="J1764" s="25"/>
      <c r="K1764" s="25"/>
      <c r="L1764" s="25"/>
      <c r="N1764" s="25"/>
      <c r="O1764" s="25"/>
      <c r="P1764" s="35" t="s">
        <v>2496</v>
      </c>
      <c r="AS1764" s="570"/>
      <c r="AT1764" s="391"/>
      <c r="AU1764" s="222"/>
      <c r="AV1764" s="564"/>
      <c r="AW1764" s="60"/>
      <c r="AX1764" s="60"/>
      <c r="AY1764" s="60"/>
      <c r="AZ1764" s="283"/>
      <c r="BA1764" s="283"/>
      <c r="BB1764" s="283"/>
      <c r="BC1764" s="34"/>
      <c r="BD1764" s="27"/>
      <c r="BF1764" s="35"/>
      <c r="BG1764" s="35"/>
      <c r="BH1764" s="35"/>
    </row>
    <row r="1765" spans="1:60" ht="15" x14ac:dyDescent="0.25">
      <c r="A1765" s="570">
        <f t="shared" si="20"/>
        <v>1759</v>
      </c>
      <c r="B1765" s="571" t="s">
        <v>4056</v>
      </c>
      <c r="C1765" s="574" t="s">
        <v>12458</v>
      </c>
      <c r="D1765" s="843">
        <v>81713.73</v>
      </c>
      <c r="E1765" s="844"/>
      <c r="F1765" s="844"/>
      <c r="G1765" s="25"/>
      <c r="H1765" s="25"/>
      <c r="I1765" s="25"/>
      <c r="J1765" s="25"/>
      <c r="K1765" s="25"/>
      <c r="L1765" s="25"/>
      <c r="N1765" s="25"/>
      <c r="O1765" s="25"/>
      <c r="P1765" s="35" t="s">
        <v>2496</v>
      </c>
      <c r="AS1765" s="570"/>
      <c r="AT1765" s="391"/>
      <c r="AU1765" s="222"/>
      <c r="AV1765" s="564"/>
      <c r="AW1765" s="60"/>
      <c r="AX1765" s="60"/>
      <c r="AY1765" s="60"/>
      <c r="AZ1765" s="283"/>
      <c r="BA1765" s="283"/>
      <c r="BB1765" s="283"/>
      <c r="BC1765" s="34"/>
      <c r="BD1765" s="27"/>
      <c r="BF1765" s="35"/>
      <c r="BG1765" s="35"/>
      <c r="BH1765" s="35"/>
    </row>
    <row r="1766" spans="1:60" ht="15" x14ac:dyDescent="0.25">
      <c r="A1766" s="570">
        <f t="shared" si="20"/>
        <v>1760</v>
      </c>
      <c r="B1766" s="571" t="s">
        <v>4057</v>
      </c>
      <c r="C1766" s="574" t="s">
        <v>12458</v>
      </c>
      <c r="D1766" s="843">
        <v>24038</v>
      </c>
      <c r="E1766" s="844"/>
      <c r="F1766" s="844"/>
      <c r="G1766" s="25"/>
      <c r="H1766" s="25"/>
      <c r="I1766" s="25"/>
      <c r="J1766" s="25"/>
      <c r="K1766" s="25"/>
      <c r="L1766" s="25"/>
      <c r="N1766" s="25"/>
      <c r="O1766" s="25"/>
      <c r="P1766" s="35" t="s">
        <v>2496</v>
      </c>
      <c r="AS1766" s="570"/>
      <c r="AT1766" s="391"/>
      <c r="AU1766" s="222"/>
      <c r="AV1766" s="564"/>
      <c r="AW1766" s="60"/>
      <c r="AX1766" s="60"/>
      <c r="AY1766" s="60"/>
      <c r="AZ1766" s="283"/>
      <c r="BA1766" s="283"/>
      <c r="BB1766" s="283"/>
      <c r="BC1766" s="34"/>
      <c r="BD1766" s="27"/>
      <c r="BF1766" s="35"/>
      <c r="BG1766" s="35"/>
      <c r="BH1766" s="35"/>
    </row>
    <row r="1767" spans="1:60" ht="15" x14ac:dyDescent="0.25">
      <c r="A1767" s="570">
        <f t="shared" si="20"/>
        <v>1761</v>
      </c>
      <c r="B1767" s="571" t="s">
        <v>4058</v>
      </c>
      <c r="C1767" s="574" t="s">
        <v>12458</v>
      </c>
      <c r="D1767" s="843">
        <v>489.09</v>
      </c>
      <c r="E1767" s="844"/>
      <c r="F1767" s="844"/>
      <c r="G1767" s="25"/>
      <c r="H1767" s="25"/>
      <c r="I1767" s="25"/>
      <c r="J1767" s="25"/>
      <c r="K1767" s="25"/>
      <c r="L1767" s="25"/>
      <c r="N1767" s="25"/>
      <c r="O1767" s="25"/>
      <c r="P1767" s="35" t="s">
        <v>2496</v>
      </c>
      <c r="AS1767" s="570"/>
      <c r="AT1767" s="391"/>
      <c r="AU1767" s="222"/>
      <c r="AV1767" s="564"/>
      <c r="AW1767" s="60"/>
      <c r="AX1767" s="60"/>
      <c r="AY1767" s="60"/>
      <c r="AZ1767" s="283"/>
      <c r="BA1767" s="283"/>
      <c r="BB1767" s="283"/>
      <c r="BC1767" s="34"/>
      <c r="BD1767" s="27"/>
      <c r="BF1767" s="35"/>
      <c r="BG1767" s="35"/>
      <c r="BH1767" s="35"/>
    </row>
    <row r="1768" spans="1:60" ht="15" x14ac:dyDescent="0.25">
      <c r="A1768" s="570">
        <f t="shared" si="20"/>
        <v>1762</v>
      </c>
      <c r="B1768" s="571" t="s">
        <v>4059</v>
      </c>
      <c r="C1768" s="574" t="s">
        <v>12458</v>
      </c>
      <c r="D1768" s="843">
        <v>362.95</v>
      </c>
      <c r="E1768" s="844"/>
      <c r="F1768" s="844"/>
      <c r="G1768" s="25"/>
      <c r="H1768" s="25"/>
      <c r="I1768" s="25"/>
      <c r="J1768" s="25"/>
      <c r="K1768" s="25"/>
      <c r="L1768" s="25"/>
      <c r="N1768" s="25"/>
      <c r="O1768" s="25"/>
      <c r="P1768" s="35" t="s">
        <v>2496</v>
      </c>
      <c r="AS1768" s="570"/>
      <c r="AT1768" s="391"/>
      <c r="AU1768" s="222"/>
      <c r="AV1768" s="564"/>
      <c r="AW1768" s="60"/>
      <c r="AX1768" s="60"/>
      <c r="AY1768" s="60"/>
      <c r="AZ1768" s="283"/>
      <c r="BA1768" s="283"/>
      <c r="BB1768" s="283"/>
      <c r="BC1768" s="34"/>
      <c r="BD1768" s="27"/>
      <c r="BF1768" s="35"/>
      <c r="BG1768" s="35"/>
      <c r="BH1768" s="35"/>
    </row>
    <row r="1769" spans="1:60" ht="15" x14ac:dyDescent="0.25">
      <c r="A1769" s="570">
        <f t="shared" si="20"/>
        <v>1763</v>
      </c>
      <c r="B1769" s="571" t="s">
        <v>4060</v>
      </c>
      <c r="C1769" s="574" t="s">
        <v>12458</v>
      </c>
      <c r="D1769" s="843">
        <v>296.31</v>
      </c>
      <c r="E1769" s="844"/>
      <c r="F1769" s="844"/>
      <c r="G1769" s="25"/>
      <c r="H1769" s="25"/>
      <c r="I1769" s="25"/>
      <c r="J1769" s="25"/>
      <c r="K1769" s="25"/>
      <c r="L1769" s="25"/>
      <c r="N1769" s="25"/>
      <c r="O1769" s="25"/>
      <c r="P1769" s="35" t="s">
        <v>2496</v>
      </c>
      <c r="AS1769" s="570"/>
      <c r="AT1769" s="391"/>
      <c r="AU1769" s="222"/>
      <c r="AV1769" s="564"/>
      <c r="AW1769" s="60"/>
      <c r="AX1769" s="60"/>
      <c r="AY1769" s="60"/>
      <c r="AZ1769" s="283"/>
      <c r="BA1769" s="283"/>
      <c r="BB1769" s="283"/>
      <c r="BC1769" s="34"/>
      <c r="BD1769" s="27"/>
      <c r="BF1769" s="35"/>
      <c r="BG1769" s="35"/>
      <c r="BH1769" s="35"/>
    </row>
    <row r="1770" spans="1:60" ht="15" x14ac:dyDescent="0.25">
      <c r="A1770" s="570">
        <f t="shared" si="20"/>
        <v>1764</v>
      </c>
      <c r="B1770" s="571" t="s">
        <v>4061</v>
      </c>
      <c r="C1770" s="574" t="s">
        <v>12458</v>
      </c>
      <c r="D1770" s="843">
        <v>422.45</v>
      </c>
      <c r="E1770" s="844"/>
      <c r="F1770" s="844"/>
      <c r="G1770" s="25"/>
      <c r="H1770" s="25"/>
      <c r="I1770" s="25"/>
      <c r="J1770" s="25"/>
      <c r="K1770" s="25"/>
      <c r="L1770" s="25"/>
      <c r="N1770" s="25"/>
      <c r="O1770" s="25"/>
      <c r="P1770" s="35" t="s">
        <v>2496</v>
      </c>
      <c r="AS1770" s="570"/>
      <c r="AT1770" s="391"/>
      <c r="AU1770" s="222"/>
      <c r="AV1770" s="564"/>
      <c r="AW1770" s="60"/>
      <c r="AX1770" s="60"/>
      <c r="AY1770" s="60"/>
      <c r="AZ1770" s="283"/>
      <c r="BA1770" s="283"/>
      <c r="BB1770" s="283"/>
      <c r="BC1770" s="34"/>
      <c r="BD1770" s="27"/>
      <c r="BF1770" s="35"/>
      <c r="BG1770" s="35"/>
      <c r="BH1770" s="35"/>
    </row>
    <row r="1771" spans="1:60" ht="15" x14ac:dyDescent="0.25">
      <c r="A1771" s="570">
        <f t="shared" si="20"/>
        <v>1765</v>
      </c>
      <c r="B1771" s="571" t="s">
        <v>4062</v>
      </c>
      <c r="C1771" s="574" t="s">
        <v>12458</v>
      </c>
      <c r="D1771" s="843">
        <v>178500</v>
      </c>
      <c r="E1771" s="844"/>
      <c r="F1771" s="844"/>
      <c r="G1771" s="25"/>
      <c r="H1771" s="25"/>
      <c r="I1771" s="25"/>
      <c r="J1771" s="25"/>
      <c r="K1771" s="25"/>
      <c r="L1771" s="25"/>
      <c r="N1771" s="25"/>
      <c r="O1771" s="25"/>
      <c r="P1771" s="35" t="s">
        <v>2496</v>
      </c>
      <c r="AS1771" s="570"/>
      <c r="AT1771" s="391"/>
      <c r="AU1771" s="222"/>
      <c r="AV1771" s="564"/>
      <c r="AW1771" s="60"/>
      <c r="AX1771" s="60"/>
      <c r="AY1771" s="60"/>
      <c r="AZ1771" s="283"/>
      <c r="BA1771" s="283"/>
      <c r="BB1771" s="283"/>
      <c r="BC1771" s="34"/>
      <c r="BD1771" s="27"/>
      <c r="BF1771" s="35"/>
      <c r="BG1771" s="35"/>
      <c r="BH1771" s="35"/>
    </row>
    <row r="1772" spans="1:60" ht="15" x14ac:dyDescent="0.25">
      <c r="A1772" s="570">
        <f t="shared" si="20"/>
        <v>1766</v>
      </c>
      <c r="B1772" s="571" t="s">
        <v>4063</v>
      </c>
      <c r="C1772" s="574" t="s">
        <v>12458</v>
      </c>
      <c r="D1772" s="843">
        <v>174335</v>
      </c>
      <c r="E1772" s="844"/>
      <c r="F1772" s="844"/>
      <c r="G1772" s="25"/>
      <c r="H1772" s="25"/>
      <c r="I1772" s="25"/>
      <c r="J1772" s="25"/>
      <c r="K1772" s="25"/>
      <c r="L1772" s="25"/>
      <c r="N1772" s="25"/>
      <c r="O1772" s="25"/>
      <c r="P1772" s="35" t="s">
        <v>2496</v>
      </c>
      <c r="AS1772" s="570"/>
      <c r="AT1772" s="391"/>
      <c r="AU1772" s="222"/>
      <c r="AV1772" s="564"/>
      <c r="AW1772" s="60"/>
      <c r="AX1772" s="60"/>
      <c r="AY1772" s="60"/>
      <c r="AZ1772" s="283"/>
      <c r="BA1772" s="283"/>
      <c r="BB1772" s="283"/>
      <c r="BC1772" s="34"/>
      <c r="BD1772" s="27"/>
      <c r="BF1772" s="35"/>
      <c r="BG1772" s="35"/>
      <c r="BH1772" s="35"/>
    </row>
    <row r="1773" spans="1:60" ht="15" x14ac:dyDescent="0.25">
      <c r="A1773" s="570">
        <f t="shared" si="20"/>
        <v>1767</v>
      </c>
      <c r="B1773" s="571" t="s">
        <v>4064</v>
      </c>
      <c r="C1773" s="574" t="s">
        <v>12458</v>
      </c>
      <c r="D1773" s="843">
        <v>192542</v>
      </c>
      <c r="E1773" s="844"/>
      <c r="F1773" s="844"/>
      <c r="G1773" s="25"/>
      <c r="H1773" s="25"/>
      <c r="I1773" s="25"/>
      <c r="J1773" s="25"/>
      <c r="K1773" s="25"/>
      <c r="L1773" s="25"/>
      <c r="N1773" s="25"/>
      <c r="O1773" s="25"/>
      <c r="P1773" s="35" t="s">
        <v>2496</v>
      </c>
      <c r="AS1773" s="570"/>
      <c r="AT1773" s="391"/>
      <c r="AU1773" s="222"/>
      <c r="AV1773" s="564"/>
      <c r="AW1773" s="60"/>
      <c r="AX1773" s="60"/>
      <c r="AY1773" s="60"/>
      <c r="AZ1773" s="283"/>
      <c r="BA1773" s="283"/>
      <c r="BB1773" s="283"/>
      <c r="BC1773" s="34"/>
      <c r="BD1773" s="27"/>
      <c r="BF1773" s="35"/>
      <c r="BG1773" s="35"/>
      <c r="BH1773" s="35"/>
    </row>
    <row r="1774" spans="1:60" ht="15" x14ac:dyDescent="0.25">
      <c r="A1774" s="570">
        <f t="shared" si="20"/>
        <v>1768</v>
      </c>
      <c r="B1774" s="571" t="s">
        <v>4065</v>
      </c>
      <c r="C1774" s="574" t="s">
        <v>12458</v>
      </c>
      <c r="D1774" s="843">
        <v>166600</v>
      </c>
      <c r="E1774" s="844"/>
      <c r="F1774" s="844"/>
      <c r="G1774" s="25"/>
      <c r="H1774" s="25"/>
      <c r="I1774" s="25"/>
      <c r="J1774" s="25"/>
      <c r="K1774" s="25"/>
      <c r="L1774" s="25"/>
      <c r="N1774" s="25"/>
      <c r="O1774" s="25"/>
      <c r="P1774" s="35" t="s">
        <v>2496</v>
      </c>
      <c r="AS1774" s="570"/>
      <c r="AT1774" s="391"/>
      <c r="AU1774" s="222"/>
      <c r="AV1774" s="564"/>
      <c r="AW1774" s="60"/>
      <c r="AX1774" s="60"/>
      <c r="AY1774" s="60"/>
      <c r="AZ1774" s="283"/>
      <c r="BA1774" s="283"/>
      <c r="BB1774" s="283"/>
      <c r="BC1774" s="34"/>
      <c r="BD1774" s="27"/>
      <c r="BF1774" s="35"/>
      <c r="BG1774" s="35"/>
      <c r="BH1774" s="35"/>
    </row>
    <row r="1775" spans="1:60" ht="15" x14ac:dyDescent="0.25">
      <c r="A1775" s="570">
        <f t="shared" si="20"/>
        <v>1769</v>
      </c>
      <c r="B1775" s="571" t="s">
        <v>4066</v>
      </c>
      <c r="C1775" s="574" t="s">
        <v>12458</v>
      </c>
      <c r="D1775" s="843">
        <v>209530.44</v>
      </c>
      <c r="E1775" s="844"/>
      <c r="F1775" s="844"/>
      <c r="G1775" s="25"/>
      <c r="H1775" s="25"/>
      <c r="I1775" s="25"/>
      <c r="J1775" s="25"/>
      <c r="K1775" s="25"/>
      <c r="L1775" s="25"/>
      <c r="N1775" s="25"/>
      <c r="O1775" s="25"/>
      <c r="P1775" s="35" t="s">
        <v>2496</v>
      </c>
      <c r="AS1775" s="570"/>
      <c r="AT1775" s="391"/>
      <c r="AU1775" s="222"/>
      <c r="AV1775" s="564"/>
      <c r="AW1775" s="60"/>
      <c r="AX1775" s="60"/>
      <c r="AY1775" s="60"/>
      <c r="AZ1775" s="283"/>
      <c r="BA1775" s="283"/>
      <c r="BB1775" s="283"/>
      <c r="BC1775" s="34"/>
      <c r="BD1775" s="27"/>
      <c r="BF1775" s="35"/>
      <c r="BG1775" s="35"/>
      <c r="BH1775" s="35"/>
    </row>
    <row r="1776" spans="1:60" ht="15" x14ac:dyDescent="0.25">
      <c r="A1776" s="570">
        <f t="shared" si="20"/>
        <v>1770</v>
      </c>
      <c r="B1776" s="571" t="s">
        <v>4067</v>
      </c>
      <c r="C1776" s="574" t="s">
        <v>12458</v>
      </c>
      <c r="D1776" s="843">
        <v>210035</v>
      </c>
      <c r="E1776" s="844"/>
      <c r="F1776" s="844"/>
      <c r="G1776" s="25"/>
      <c r="H1776" s="25"/>
      <c r="I1776" s="25"/>
      <c r="J1776" s="25"/>
      <c r="K1776" s="25"/>
      <c r="L1776" s="25"/>
      <c r="N1776" s="25"/>
      <c r="O1776" s="25"/>
      <c r="P1776" s="35" t="s">
        <v>2496</v>
      </c>
      <c r="AS1776" s="570"/>
      <c r="AT1776" s="391"/>
      <c r="AU1776" s="222"/>
      <c r="AV1776" s="564"/>
      <c r="AW1776" s="60"/>
      <c r="AX1776" s="60"/>
      <c r="AY1776" s="60"/>
      <c r="AZ1776" s="283"/>
      <c r="BA1776" s="283"/>
      <c r="BB1776" s="283"/>
      <c r="BC1776" s="34"/>
      <c r="BD1776" s="27"/>
      <c r="BF1776" s="35"/>
      <c r="BG1776" s="35"/>
      <c r="BH1776" s="35"/>
    </row>
    <row r="1777" spans="1:60" ht="15" x14ac:dyDescent="0.25">
      <c r="A1777" s="570">
        <f t="shared" si="20"/>
        <v>1771</v>
      </c>
      <c r="B1777" s="571" t="s">
        <v>4068</v>
      </c>
      <c r="C1777" s="574" t="s">
        <v>12458</v>
      </c>
      <c r="D1777" s="843">
        <v>179333</v>
      </c>
      <c r="E1777" s="844"/>
      <c r="F1777" s="844"/>
      <c r="G1777" s="25"/>
      <c r="H1777" s="25"/>
      <c r="I1777" s="25"/>
      <c r="J1777" s="25"/>
      <c r="K1777" s="25"/>
      <c r="L1777" s="25"/>
      <c r="N1777" s="25"/>
      <c r="O1777" s="25"/>
      <c r="P1777" s="35" t="s">
        <v>2496</v>
      </c>
      <c r="AS1777" s="570"/>
      <c r="AT1777" s="391"/>
      <c r="AU1777" s="222"/>
      <c r="AV1777" s="564"/>
      <c r="AW1777" s="60"/>
      <c r="AX1777" s="60"/>
      <c r="AY1777" s="60"/>
      <c r="AZ1777" s="283"/>
      <c r="BA1777" s="283"/>
      <c r="BB1777" s="283"/>
      <c r="BC1777" s="34"/>
      <c r="BD1777" s="27"/>
      <c r="BF1777" s="35"/>
      <c r="BG1777" s="35"/>
      <c r="BH1777" s="35"/>
    </row>
    <row r="1778" spans="1:60" ht="15" x14ac:dyDescent="0.25">
      <c r="A1778" s="570">
        <f t="shared" si="20"/>
        <v>1772</v>
      </c>
      <c r="B1778" s="571" t="s">
        <v>4069</v>
      </c>
      <c r="C1778" s="574" t="s">
        <v>12458</v>
      </c>
      <c r="D1778" s="843">
        <v>165909.79999999999</v>
      </c>
      <c r="E1778" s="844"/>
      <c r="F1778" s="844"/>
      <c r="G1778" s="25"/>
      <c r="H1778" s="25"/>
      <c r="I1778" s="25"/>
      <c r="J1778" s="25"/>
      <c r="K1778" s="25"/>
      <c r="L1778" s="25"/>
      <c r="N1778" s="25"/>
      <c r="O1778" s="25"/>
      <c r="P1778" s="35" t="s">
        <v>2496</v>
      </c>
      <c r="AS1778" s="570"/>
      <c r="AT1778" s="391"/>
      <c r="AU1778" s="222"/>
      <c r="AV1778" s="564"/>
      <c r="AW1778" s="60"/>
      <c r="AX1778" s="60"/>
      <c r="AY1778" s="60"/>
      <c r="AZ1778" s="283"/>
      <c r="BA1778" s="283"/>
      <c r="BB1778" s="283"/>
      <c r="BC1778" s="34"/>
      <c r="BD1778" s="27"/>
      <c r="BF1778" s="35"/>
      <c r="BG1778" s="35"/>
      <c r="BH1778" s="35"/>
    </row>
    <row r="1779" spans="1:60" ht="15" x14ac:dyDescent="0.25">
      <c r="A1779" s="570">
        <f t="shared" si="20"/>
        <v>1773</v>
      </c>
      <c r="B1779" s="571" t="s">
        <v>4070</v>
      </c>
      <c r="C1779" s="574" t="s">
        <v>12458</v>
      </c>
      <c r="D1779" s="843">
        <v>167195</v>
      </c>
      <c r="E1779" s="844"/>
      <c r="F1779" s="844"/>
      <c r="G1779" s="25"/>
      <c r="H1779" s="25"/>
      <c r="I1779" s="25"/>
      <c r="J1779" s="25"/>
      <c r="K1779" s="25"/>
      <c r="L1779" s="25"/>
      <c r="N1779" s="25"/>
      <c r="O1779" s="25"/>
      <c r="P1779" s="35" t="s">
        <v>2496</v>
      </c>
      <c r="AS1779" s="570"/>
      <c r="AT1779" s="391"/>
      <c r="AU1779" s="222"/>
      <c r="AV1779" s="564"/>
      <c r="AW1779" s="60"/>
      <c r="AX1779" s="60"/>
      <c r="AY1779" s="60"/>
      <c r="AZ1779" s="283"/>
      <c r="BA1779" s="283"/>
      <c r="BB1779" s="283"/>
      <c r="BC1779" s="34"/>
      <c r="BD1779" s="27"/>
      <c r="BF1779" s="35"/>
      <c r="BG1779" s="35"/>
      <c r="BH1779" s="35"/>
    </row>
    <row r="1780" spans="1:60" ht="15" x14ac:dyDescent="0.25">
      <c r="A1780" s="570">
        <f t="shared" si="20"/>
        <v>1774</v>
      </c>
      <c r="B1780" s="571" t="s">
        <v>4071</v>
      </c>
      <c r="C1780" s="574" t="s">
        <v>12458</v>
      </c>
      <c r="D1780" s="843">
        <v>133875</v>
      </c>
      <c r="E1780" s="844"/>
      <c r="F1780" s="844"/>
      <c r="G1780" s="25"/>
      <c r="H1780" s="25"/>
      <c r="I1780" s="25"/>
      <c r="J1780" s="25"/>
      <c r="K1780" s="25"/>
      <c r="L1780" s="25"/>
      <c r="N1780" s="25"/>
      <c r="O1780" s="25"/>
      <c r="P1780" s="35" t="s">
        <v>2496</v>
      </c>
      <c r="AS1780" s="570"/>
      <c r="AT1780" s="391"/>
      <c r="AU1780" s="222"/>
      <c r="AV1780" s="564"/>
      <c r="AW1780" s="60"/>
      <c r="AX1780" s="60"/>
      <c r="AY1780" s="60"/>
      <c r="AZ1780" s="283"/>
      <c r="BA1780" s="283"/>
      <c r="BB1780" s="283"/>
      <c r="BC1780" s="34"/>
      <c r="BD1780" s="27"/>
      <c r="BF1780" s="35"/>
      <c r="BG1780" s="35"/>
      <c r="BH1780" s="35"/>
    </row>
    <row r="1781" spans="1:60" ht="15" x14ac:dyDescent="0.25">
      <c r="A1781" s="570">
        <f t="shared" si="20"/>
        <v>1775</v>
      </c>
      <c r="B1781" s="571" t="s">
        <v>4072</v>
      </c>
      <c r="C1781" s="574" t="s">
        <v>12458</v>
      </c>
      <c r="D1781" s="843">
        <v>131852</v>
      </c>
      <c r="E1781" s="844"/>
      <c r="F1781" s="844"/>
      <c r="G1781" s="25"/>
      <c r="H1781" s="25"/>
      <c r="I1781" s="25"/>
      <c r="J1781" s="25"/>
      <c r="K1781" s="25"/>
      <c r="L1781" s="25"/>
      <c r="N1781" s="25"/>
      <c r="O1781" s="25"/>
      <c r="P1781" s="35" t="s">
        <v>2496</v>
      </c>
      <c r="AS1781" s="570"/>
      <c r="AT1781" s="391"/>
      <c r="AU1781" s="222"/>
      <c r="AV1781" s="564"/>
      <c r="AW1781" s="60"/>
      <c r="AX1781" s="60"/>
      <c r="AY1781" s="60"/>
      <c r="AZ1781" s="283"/>
      <c r="BA1781" s="283"/>
      <c r="BB1781" s="283"/>
      <c r="BC1781" s="34"/>
      <c r="BD1781" s="27"/>
      <c r="BF1781" s="35"/>
      <c r="BG1781" s="35"/>
      <c r="BH1781" s="35"/>
    </row>
    <row r="1782" spans="1:60" ht="15" x14ac:dyDescent="0.25">
      <c r="A1782" s="570">
        <f t="shared" si="20"/>
        <v>1776</v>
      </c>
      <c r="B1782" s="571" t="s">
        <v>4073</v>
      </c>
      <c r="C1782" s="574" t="s">
        <v>12458</v>
      </c>
      <c r="D1782" s="843">
        <v>130365.69</v>
      </c>
      <c r="E1782" s="844"/>
      <c r="F1782" s="844"/>
      <c r="G1782" s="25"/>
      <c r="H1782" s="25"/>
      <c r="I1782" s="25"/>
      <c r="J1782" s="25"/>
      <c r="K1782" s="25"/>
      <c r="L1782" s="25"/>
      <c r="N1782" s="25"/>
      <c r="O1782" s="25"/>
      <c r="P1782" s="35" t="s">
        <v>2496</v>
      </c>
      <c r="AS1782" s="570"/>
      <c r="AT1782" s="391"/>
      <c r="AU1782" s="222"/>
      <c r="AV1782" s="564"/>
      <c r="AW1782" s="60"/>
      <c r="AX1782" s="60"/>
      <c r="AY1782" s="60"/>
      <c r="AZ1782" s="283"/>
      <c r="BA1782" s="283"/>
      <c r="BB1782" s="283"/>
      <c r="BC1782" s="34"/>
      <c r="BD1782" s="27"/>
      <c r="BF1782" s="35"/>
      <c r="BG1782" s="35"/>
      <c r="BH1782" s="35"/>
    </row>
    <row r="1783" spans="1:60" ht="15" x14ac:dyDescent="0.25">
      <c r="A1783" s="570">
        <f t="shared" ref="A1783:A1846" si="21">A1782+1</f>
        <v>1777</v>
      </c>
      <c r="B1783" s="571" t="s">
        <v>4074</v>
      </c>
      <c r="C1783" s="574" t="s">
        <v>12458</v>
      </c>
      <c r="D1783" s="843">
        <v>130305</v>
      </c>
      <c r="E1783" s="844"/>
      <c r="F1783" s="844"/>
      <c r="G1783" s="25"/>
      <c r="H1783" s="25"/>
      <c r="I1783" s="25"/>
      <c r="J1783" s="25"/>
      <c r="K1783" s="25"/>
      <c r="L1783" s="25"/>
      <c r="N1783" s="25"/>
      <c r="O1783" s="25"/>
      <c r="P1783" s="35" t="s">
        <v>2496</v>
      </c>
      <c r="AS1783" s="570"/>
      <c r="AT1783" s="391"/>
      <c r="AU1783" s="222"/>
      <c r="AV1783" s="564"/>
      <c r="AW1783" s="60"/>
      <c r="AX1783" s="60"/>
      <c r="AY1783" s="60"/>
      <c r="AZ1783" s="283"/>
      <c r="BA1783" s="283"/>
      <c r="BB1783" s="283"/>
      <c r="BC1783" s="34"/>
      <c r="BD1783" s="27"/>
      <c r="BF1783" s="35"/>
      <c r="BG1783" s="35"/>
      <c r="BH1783" s="35"/>
    </row>
    <row r="1784" spans="1:60" ht="15" x14ac:dyDescent="0.25">
      <c r="A1784" s="570">
        <f t="shared" si="21"/>
        <v>1778</v>
      </c>
      <c r="B1784" s="571" t="s">
        <v>4075</v>
      </c>
      <c r="C1784" s="574" t="s">
        <v>12458</v>
      </c>
      <c r="D1784" s="843">
        <v>226100</v>
      </c>
      <c r="E1784" s="844"/>
      <c r="F1784" s="844"/>
      <c r="G1784" s="25"/>
      <c r="H1784" s="25"/>
      <c r="I1784" s="25"/>
      <c r="J1784" s="25"/>
      <c r="K1784" s="25"/>
      <c r="L1784" s="25"/>
      <c r="N1784" s="25"/>
      <c r="O1784" s="25"/>
      <c r="P1784" s="35" t="s">
        <v>2496</v>
      </c>
      <c r="AS1784" s="570"/>
      <c r="AT1784" s="391"/>
      <c r="AU1784" s="222"/>
      <c r="AV1784" s="564"/>
      <c r="AW1784" s="60"/>
      <c r="AX1784" s="60"/>
      <c r="AY1784" s="60"/>
      <c r="AZ1784" s="283"/>
      <c r="BA1784" s="283"/>
      <c r="BB1784" s="283"/>
      <c r="BC1784" s="34"/>
      <c r="BD1784" s="27"/>
      <c r="BF1784" s="35"/>
      <c r="BG1784" s="35"/>
      <c r="BH1784" s="35"/>
    </row>
    <row r="1785" spans="1:60" ht="15" x14ac:dyDescent="0.25">
      <c r="A1785" s="570">
        <f t="shared" si="21"/>
        <v>1779</v>
      </c>
      <c r="B1785" s="571" t="s">
        <v>4076</v>
      </c>
      <c r="C1785" s="574" t="s">
        <v>12458</v>
      </c>
      <c r="D1785" s="843">
        <v>1544999.61</v>
      </c>
      <c r="E1785" s="844"/>
      <c r="F1785" s="844"/>
      <c r="G1785" s="25"/>
      <c r="H1785" s="25"/>
      <c r="I1785" s="25"/>
      <c r="J1785" s="25"/>
      <c r="K1785" s="25"/>
      <c r="L1785" s="25"/>
      <c r="N1785" s="25"/>
      <c r="O1785" s="25"/>
      <c r="P1785" s="35" t="s">
        <v>2496</v>
      </c>
      <c r="AS1785" s="570"/>
      <c r="AT1785" s="391"/>
      <c r="AU1785" s="222"/>
      <c r="AV1785" s="564"/>
      <c r="AW1785" s="60"/>
      <c r="AX1785" s="60"/>
      <c r="AY1785" s="60"/>
      <c r="AZ1785" s="283"/>
      <c r="BA1785" s="283"/>
      <c r="BB1785" s="283"/>
      <c r="BC1785" s="34"/>
      <c r="BD1785" s="27"/>
      <c r="BF1785" s="35"/>
      <c r="BG1785" s="35"/>
      <c r="BH1785" s="35"/>
    </row>
    <row r="1786" spans="1:60" ht="15" x14ac:dyDescent="0.25">
      <c r="A1786" s="570">
        <f t="shared" si="21"/>
        <v>1780</v>
      </c>
      <c r="B1786" s="571" t="s">
        <v>4077</v>
      </c>
      <c r="C1786" s="574" t="s">
        <v>12458</v>
      </c>
      <c r="D1786" s="843">
        <v>190488.06</v>
      </c>
      <c r="E1786" s="844"/>
      <c r="F1786" s="844"/>
      <c r="G1786" s="25"/>
      <c r="H1786" s="25"/>
      <c r="I1786" s="25"/>
      <c r="J1786" s="25"/>
      <c r="K1786" s="25"/>
      <c r="L1786" s="25"/>
      <c r="N1786" s="25"/>
      <c r="O1786" s="25"/>
      <c r="P1786" s="35" t="s">
        <v>2496</v>
      </c>
      <c r="AS1786" s="570"/>
      <c r="AT1786" s="391"/>
      <c r="AU1786" s="222"/>
      <c r="AV1786" s="564"/>
      <c r="AW1786" s="60"/>
      <c r="AX1786" s="60"/>
      <c r="AY1786" s="60"/>
      <c r="AZ1786" s="283"/>
      <c r="BA1786" s="283"/>
      <c r="BB1786" s="283"/>
      <c r="BC1786" s="34"/>
      <c r="BD1786" s="27"/>
      <c r="BF1786" s="35"/>
      <c r="BG1786" s="35"/>
      <c r="BH1786" s="35"/>
    </row>
    <row r="1787" spans="1:60" ht="15" x14ac:dyDescent="0.25">
      <c r="A1787" s="570">
        <f t="shared" si="21"/>
        <v>1781</v>
      </c>
      <c r="B1787" s="571" t="s">
        <v>4078</v>
      </c>
      <c r="C1787" s="574" t="s">
        <v>12</v>
      </c>
      <c r="D1787" s="843">
        <v>2399.04</v>
      </c>
      <c r="E1787" s="844"/>
      <c r="F1787" s="844"/>
      <c r="G1787" s="25"/>
      <c r="H1787" s="25"/>
      <c r="I1787" s="25"/>
      <c r="J1787" s="25"/>
      <c r="K1787" s="25"/>
      <c r="L1787" s="25"/>
      <c r="N1787" s="25"/>
      <c r="O1787" s="25"/>
      <c r="P1787" s="35" t="s">
        <v>2496</v>
      </c>
      <c r="AS1787" s="570"/>
      <c r="AT1787" s="391"/>
      <c r="AU1787" s="222"/>
      <c r="AV1787" s="564"/>
      <c r="AW1787" s="60"/>
      <c r="AX1787" s="60"/>
      <c r="AY1787" s="60"/>
      <c r="AZ1787" s="283"/>
      <c r="BA1787" s="283"/>
      <c r="BB1787" s="283"/>
      <c r="BC1787" s="34"/>
      <c r="BD1787" s="27"/>
      <c r="BF1787" s="35"/>
      <c r="BG1787" s="35"/>
      <c r="BH1787" s="35"/>
    </row>
    <row r="1788" spans="1:60" ht="15" x14ac:dyDescent="0.25">
      <c r="A1788" s="570">
        <f t="shared" si="21"/>
        <v>1782</v>
      </c>
      <c r="B1788" s="571" t="s">
        <v>4079</v>
      </c>
      <c r="C1788" s="574" t="s">
        <v>12458</v>
      </c>
      <c r="D1788" s="843">
        <v>3332</v>
      </c>
      <c r="E1788" s="844"/>
      <c r="F1788" s="844"/>
      <c r="G1788" s="25"/>
      <c r="H1788" s="25"/>
      <c r="I1788" s="25"/>
      <c r="J1788" s="25"/>
      <c r="K1788" s="25"/>
      <c r="L1788" s="25"/>
      <c r="N1788" s="25"/>
      <c r="O1788" s="25"/>
      <c r="P1788" s="35" t="s">
        <v>2496</v>
      </c>
      <c r="AS1788" s="570"/>
      <c r="AT1788" s="391"/>
      <c r="AU1788" s="222"/>
      <c r="AV1788" s="564"/>
      <c r="AW1788" s="60"/>
      <c r="AX1788" s="60"/>
      <c r="AY1788" s="60"/>
      <c r="AZ1788" s="283"/>
      <c r="BA1788" s="283"/>
      <c r="BB1788" s="283"/>
      <c r="BC1788" s="34"/>
      <c r="BD1788" s="27"/>
      <c r="BF1788" s="35"/>
      <c r="BG1788" s="35"/>
      <c r="BH1788" s="35"/>
    </row>
    <row r="1789" spans="1:60" ht="15" x14ac:dyDescent="0.25">
      <c r="A1789" s="570">
        <f t="shared" si="21"/>
        <v>1783</v>
      </c>
      <c r="B1789" s="571" t="s">
        <v>4080</v>
      </c>
      <c r="C1789" s="574" t="s">
        <v>12458</v>
      </c>
      <c r="D1789" s="843">
        <v>15232</v>
      </c>
      <c r="E1789" s="844"/>
      <c r="F1789" s="844"/>
      <c r="G1789" s="25"/>
      <c r="H1789" s="25"/>
      <c r="I1789" s="25"/>
      <c r="J1789" s="25"/>
      <c r="K1789" s="25"/>
      <c r="L1789" s="25"/>
      <c r="N1789" s="25"/>
      <c r="O1789" s="25"/>
      <c r="P1789" s="35" t="s">
        <v>2496</v>
      </c>
      <c r="AS1789" s="570"/>
      <c r="AT1789" s="391"/>
      <c r="AU1789" s="222"/>
      <c r="AV1789" s="564"/>
      <c r="AW1789" s="60"/>
      <c r="AX1789" s="60"/>
      <c r="AY1789" s="60"/>
      <c r="AZ1789" s="283"/>
      <c r="BA1789" s="283"/>
      <c r="BB1789" s="283"/>
      <c r="BC1789" s="34"/>
      <c r="BD1789" s="27"/>
      <c r="BF1789" s="35"/>
      <c r="BG1789" s="35"/>
      <c r="BH1789" s="35"/>
    </row>
    <row r="1790" spans="1:60" ht="28.5" x14ac:dyDescent="0.25">
      <c r="A1790" s="570">
        <f t="shared" si="21"/>
        <v>1784</v>
      </c>
      <c r="B1790" s="571" t="s">
        <v>4081</v>
      </c>
      <c r="C1790" s="574" t="s">
        <v>12474</v>
      </c>
      <c r="D1790" s="843">
        <v>33415.199999999997</v>
      </c>
      <c r="E1790" s="844"/>
      <c r="F1790" s="844"/>
      <c r="G1790" s="25"/>
      <c r="H1790" s="25"/>
      <c r="I1790" s="25"/>
      <c r="J1790" s="25"/>
      <c r="K1790" s="25"/>
      <c r="L1790" s="25"/>
      <c r="N1790" s="25"/>
      <c r="O1790" s="25"/>
      <c r="P1790" s="35" t="s">
        <v>2496</v>
      </c>
      <c r="AS1790" s="570"/>
      <c r="AT1790" s="391"/>
      <c r="AU1790" s="222"/>
      <c r="AV1790" s="564"/>
      <c r="AW1790" s="60"/>
      <c r="AX1790" s="60"/>
      <c r="AY1790" s="60"/>
      <c r="AZ1790" s="283"/>
      <c r="BA1790" s="283"/>
      <c r="BB1790" s="283"/>
      <c r="BC1790" s="34"/>
      <c r="BD1790" s="27"/>
      <c r="BF1790" s="35"/>
      <c r="BG1790" s="35"/>
      <c r="BH1790" s="35"/>
    </row>
    <row r="1791" spans="1:60" ht="28.5" x14ac:dyDescent="0.25">
      <c r="A1791" s="570">
        <f t="shared" si="21"/>
        <v>1785</v>
      </c>
      <c r="B1791" s="571" t="s">
        <v>4082</v>
      </c>
      <c r="C1791" s="574" t="s">
        <v>12474</v>
      </c>
      <c r="D1791" s="843">
        <v>32130</v>
      </c>
      <c r="E1791" s="844"/>
      <c r="F1791" s="844"/>
      <c r="G1791" s="25"/>
      <c r="H1791" s="25"/>
      <c r="I1791" s="25"/>
      <c r="J1791" s="25"/>
      <c r="K1791" s="25"/>
      <c r="L1791" s="25"/>
      <c r="N1791" s="25"/>
      <c r="O1791" s="25"/>
      <c r="P1791" s="35" t="s">
        <v>2496</v>
      </c>
      <c r="AS1791" s="570"/>
      <c r="AT1791" s="391"/>
      <c r="AU1791" s="222"/>
      <c r="AV1791" s="564"/>
      <c r="AW1791" s="60"/>
      <c r="AX1791" s="60"/>
      <c r="AY1791" s="60"/>
      <c r="AZ1791" s="283"/>
      <c r="BA1791" s="283"/>
      <c r="BB1791" s="283"/>
      <c r="BC1791" s="34"/>
      <c r="BD1791" s="27"/>
      <c r="BF1791" s="35"/>
      <c r="BG1791" s="35"/>
      <c r="BH1791" s="35"/>
    </row>
    <row r="1792" spans="1:60" ht="15" x14ac:dyDescent="0.25">
      <c r="A1792" s="570">
        <f t="shared" si="21"/>
        <v>1786</v>
      </c>
      <c r="B1792" s="571" t="s">
        <v>4083</v>
      </c>
      <c r="C1792" s="574" t="s">
        <v>12458</v>
      </c>
      <c r="D1792" s="843">
        <v>23206.19</v>
      </c>
      <c r="E1792" s="844"/>
      <c r="F1792" s="844"/>
      <c r="G1792" s="25"/>
      <c r="H1792" s="25"/>
      <c r="I1792" s="25"/>
      <c r="J1792" s="25"/>
      <c r="K1792" s="25"/>
      <c r="L1792" s="25"/>
      <c r="N1792" s="25"/>
      <c r="O1792" s="25"/>
      <c r="P1792" s="35" t="s">
        <v>2496</v>
      </c>
      <c r="AS1792" s="570"/>
      <c r="AT1792" s="391"/>
      <c r="AU1792" s="222"/>
      <c r="AV1792" s="564"/>
      <c r="AW1792" s="60"/>
      <c r="AX1792" s="60"/>
      <c r="AY1792" s="60"/>
      <c r="AZ1792" s="283"/>
      <c r="BA1792" s="283"/>
      <c r="BB1792" s="283"/>
      <c r="BC1792" s="34"/>
      <c r="BD1792" s="27"/>
      <c r="BF1792" s="35"/>
      <c r="BG1792" s="35"/>
      <c r="BH1792" s="35"/>
    </row>
    <row r="1793" spans="1:60" ht="15" x14ac:dyDescent="0.25">
      <c r="A1793" s="570">
        <f t="shared" si="21"/>
        <v>1787</v>
      </c>
      <c r="B1793" s="571" t="s">
        <v>4084</v>
      </c>
      <c r="C1793" s="574" t="s">
        <v>12458</v>
      </c>
      <c r="D1793" s="843">
        <v>21076.09</v>
      </c>
      <c r="E1793" s="844"/>
      <c r="F1793" s="844"/>
      <c r="G1793" s="25"/>
      <c r="H1793" s="25"/>
      <c r="I1793" s="25"/>
      <c r="J1793" s="25"/>
      <c r="K1793" s="25"/>
      <c r="L1793" s="25"/>
      <c r="N1793" s="25"/>
      <c r="O1793" s="25"/>
      <c r="P1793" s="35" t="s">
        <v>2496</v>
      </c>
      <c r="AS1793" s="570"/>
      <c r="AT1793" s="391"/>
      <c r="AU1793" s="222"/>
      <c r="AV1793" s="564"/>
      <c r="AW1793" s="60"/>
      <c r="AX1793" s="60"/>
      <c r="AY1793" s="60"/>
      <c r="AZ1793" s="283"/>
      <c r="BA1793" s="283"/>
      <c r="BB1793" s="283"/>
      <c r="BC1793" s="34"/>
      <c r="BD1793" s="27"/>
      <c r="BF1793" s="35"/>
      <c r="BG1793" s="35"/>
      <c r="BH1793" s="35"/>
    </row>
    <row r="1794" spans="1:60" ht="15" x14ac:dyDescent="0.25">
      <c r="A1794" s="570">
        <f t="shared" si="21"/>
        <v>1788</v>
      </c>
      <c r="B1794" s="571" t="s">
        <v>4085</v>
      </c>
      <c r="C1794" s="574" t="s">
        <v>12458</v>
      </c>
      <c r="D1794" s="843">
        <v>33320</v>
      </c>
      <c r="E1794" s="844"/>
      <c r="F1794" s="844"/>
      <c r="G1794" s="25"/>
      <c r="H1794" s="25"/>
      <c r="I1794" s="25"/>
      <c r="J1794" s="25"/>
      <c r="K1794" s="25"/>
      <c r="L1794" s="25"/>
      <c r="N1794" s="25"/>
      <c r="O1794" s="25"/>
      <c r="P1794" s="35" t="s">
        <v>2496</v>
      </c>
      <c r="AS1794" s="570"/>
      <c r="AT1794" s="391"/>
      <c r="AU1794" s="222"/>
      <c r="AV1794" s="564"/>
      <c r="AW1794" s="60"/>
      <c r="AX1794" s="60"/>
      <c r="AY1794" s="60"/>
      <c r="AZ1794" s="283"/>
      <c r="BA1794" s="283"/>
      <c r="BB1794" s="283"/>
      <c r="BC1794" s="34"/>
      <c r="BD1794" s="27"/>
      <c r="BF1794" s="35"/>
      <c r="BG1794" s="35"/>
      <c r="BH1794" s="35"/>
    </row>
    <row r="1795" spans="1:60" ht="15" x14ac:dyDescent="0.25">
      <c r="A1795" s="570">
        <f t="shared" si="21"/>
        <v>1789</v>
      </c>
      <c r="B1795" s="571" t="s">
        <v>4086</v>
      </c>
      <c r="C1795" s="574" t="s">
        <v>12458</v>
      </c>
      <c r="D1795" s="843">
        <v>21777</v>
      </c>
      <c r="E1795" s="844"/>
      <c r="F1795" s="844"/>
      <c r="G1795" s="25"/>
      <c r="H1795" s="25"/>
      <c r="I1795" s="25"/>
      <c r="J1795" s="25"/>
      <c r="K1795" s="25"/>
      <c r="L1795" s="25"/>
      <c r="N1795" s="25"/>
      <c r="O1795" s="25"/>
      <c r="P1795" s="35" t="s">
        <v>2496</v>
      </c>
      <c r="AS1795" s="570"/>
      <c r="AT1795" s="391"/>
      <c r="AU1795" s="222"/>
      <c r="AV1795" s="564"/>
      <c r="AW1795" s="60"/>
      <c r="AX1795" s="60"/>
      <c r="AY1795" s="60"/>
      <c r="AZ1795" s="283"/>
      <c r="BA1795" s="283"/>
      <c r="BB1795" s="283"/>
      <c r="BC1795" s="34"/>
      <c r="BD1795" s="27"/>
      <c r="BF1795" s="35"/>
      <c r="BG1795" s="35"/>
      <c r="BH1795" s="35"/>
    </row>
    <row r="1796" spans="1:60" ht="15" x14ac:dyDescent="0.25">
      <c r="A1796" s="570">
        <f t="shared" si="21"/>
        <v>1790</v>
      </c>
      <c r="B1796" s="571" t="s">
        <v>4087</v>
      </c>
      <c r="C1796" s="574" t="s">
        <v>12458</v>
      </c>
      <c r="D1796" s="843">
        <v>21777</v>
      </c>
      <c r="E1796" s="844"/>
      <c r="F1796" s="844"/>
      <c r="G1796" s="25"/>
      <c r="H1796" s="25"/>
      <c r="I1796" s="25"/>
      <c r="J1796" s="25"/>
      <c r="K1796" s="25"/>
      <c r="L1796" s="25"/>
      <c r="N1796" s="25"/>
      <c r="O1796" s="25"/>
      <c r="P1796" s="35" t="s">
        <v>2496</v>
      </c>
      <c r="AS1796" s="570"/>
      <c r="AT1796" s="391"/>
      <c r="AU1796" s="222"/>
      <c r="AV1796" s="564"/>
      <c r="AW1796" s="60"/>
      <c r="AX1796" s="60"/>
      <c r="AY1796" s="60"/>
      <c r="AZ1796" s="283"/>
      <c r="BA1796" s="283"/>
      <c r="BB1796" s="283"/>
      <c r="BC1796" s="34"/>
      <c r="BD1796" s="27"/>
      <c r="BF1796" s="35"/>
      <c r="BG1796" s="35"/>
      <c r="BH1796" s="35"/>
    </row>
    <row r="1797" spans="1:60" ht="15" x14ac:dyDescent="0.25">
      <c r="A1797" s="570">
        <f t="shared" si="21"/>
        <v>1791</v>
      </c>
      <c r="B1797" s="571" t="s">
        <v>4088</v>
      </c>
      <c r="C1797" s="574" t="s">
        <v>12458</v>
      </c>
      <c r="D1797" s="843">
        <v>21777</v>
      </c>
      <c r="E1797" s="844"/>
      <c r="F1797" s="844"/>
      <c r="G1797" s="25"/>
      <c r="H1797" s="25"/>
      <c r="I1797" s="25"/>
      <c r="J1797" s="25"/>
      <c r="K1797" s="25"/>
      <c r="L1797" s="25"/>
      <c r="N1797" s="25"/>
      <c r="O1797" s="25"/>
      <c r="P1797" s="35" t="s">
        <v>2496</v>
      </c>
      <c r="AS1797" s="570"/>
      <c r="AT1797" s="391"/>
      <c r="AU1797" s="222"/>
      <c r="AV1797" s="564"/>
      <c r="AW1797" s="60"/>
      <c r="AX1797" s="60"/>
      <c r="AY1797" s="60"/>
      <c r="AZ1797" s="283"/>
      <c r="BA1797" s="283"/>
      <c r="BB1797" s="283"/>
      <c r="BC1797" s="34"/>
      <c r="BD1797" s="27"/>
      <c r="BF1797" s="35"/>
      <c r="BG1797" s="35"/>
      <c r="BH1797" s="35"/>
    </row>
    <row r="1798" spans="1:60" ht="15" x14ac:dyDescent="0.25">
      <c r="A1798" s="570">
        <f t="shared" si="21"/>
        <v>1792</v>
      </c>
      <c r="B1798" s="571" t="s">
        <v>4089</v>
      </c>
      <c r="C1798" s="574" t="s">
        <v>12458</v>
      </c>
      <c r="D1798" s="843">
        <v>21777</v>
      </c>
      <c r="E1798" s="844"/>
      <c r="F1798" s="844"/>
      <c r="G1798" s="25"/>
      <c r="H1798" s="25"/>
      <c r="I1798" s="25"/>
      <c r="J1798" s="25"/>
      <c r="K1798" s="25"/>
      <c r="L1798" s="25"/>
      <c r="N1798" s="25"/>
      <c r="O1798" s="25"/>
      <c r="P1798" s="35" t="s">
        <v>2496</v>
      </c>
      <c r="AS1798" s="570"/>
      <c r="AT1798" s="391"/>
      <c r="AU1798" s="222"/>
      <c r="AV1798" s="564"/>
      <c r="AW1798" s="60"/>
      <c r="AX1798" s="60"/>
      <c r="AY1798" s="60"/>
      <c r="AZ1798" s="283"/>
      <c r="BA1798" s="283"/>
      <c r="BB1798" s="283"/>
      <c r="BC1798" s="34"/>
      <c r="BD1798" s="27"/>
      <c r="BF1798" s="35"/>
      <c r="BG1798" s="35"/>
      <c r="BH1798" s="35"/>
    </row>
    <row r="1799" spans="1:60" ht="15" x14ac:dyDescent="0.25">
      <c r="A1799" s="570">
        <f t="shared" si="21"/>
        <v>1793</v>
      </c>
      <c r="B1799" s="571" t="s">
        <v>4090</v>
      </c>
      <c r="C1799" s="574" t="s">
        <v>12458</v>
      </c>
      <c r="D1799" s="843">
        <v>21777</v>
      </c>
      <c r="E1799" s="844"/>
      <c r="F1799" s="844"/>
      <c r="G1799" s="25"/>
      <c r="H1799" s="25"/>
      <c r="I1799" s="25"/>
      <c r="J1799" s="25"/>
      <c r="K1799" s="25"/>
      <c r="L1799" s="25"/>
      <c r="N1799" s="25"/>
      <c r="O1799" s="25"/>
      <c r="P1799" s="35" t="s">
        <v>2496</v>
      </c>
      <c r="AS1799" s="570"/>
      <c r="AT1799" s="391"/>
      <c r="AU1799" s="222"/>
      <c r="AV1799" s="564"/>
      <c r="AW1799" s="60"/>
      <c r="AX1799" s="60"/>
      <c r="AY1799" s="60"/>
      <c r="AZ1799" s="283"/>
      <c r="BA1799" s="283"/>
      <c r="BB1799" s="283"/>
      <c r="BC1799" s="34"/>
      <c r="BD1799" s="27"/>
      <c r="BF1799" s="35"/>
      <c r="BG1799" s="35"/>
      <c r="BH1799" s="35"/>
    </row>
    <row r="1800" spans="1:60" ht="15" x14ac:dyDescent="0.25">
      <c r="A1800" s="570">
        <f t="shared" si="21"/>
        <v>1794</v>
      </c>
      <c r="B1800" s="571" t="s">
        <v>4091</v>
      </c>
      <c r="C1800" s="574" t="s">
        <v>12458</v>
      </c>
      <c r="D1800" s="843">
        <v>21777</v>
      </c>
      <c r="E1800" s="844"/>
      <c r="F1800" s="844"/>
      <c r="G1800" s="25"/>
      <c r="H1800" s="25"/>
      <c r="I1800" s="25"/>
      <c r="J1800" s="25"/>
      <c r="K1800" s="25"/>
      <c r="L1800" s="25"/>
      <c r="N1800" s="25"/>
      <c r="O1800" s="25"/>
      <c r="P1800" s="35" t="s">
        <v>2496</v>
      </c>
      <c r="AS1800" s="570"/>
      <c r="AT1800" s="391"/>
      <c r="AU1800" s="222"/>
      <c r="AV1800" s="564"/>
      <c r="AW1800" s="60"/>
      <c r="AX1800" s="60"/>
      <c r="AY1800" s="60"/>
      <c r="AZ1800" s="283"/>
      <c r="BA1800" s="283"/>
      <c r="BB1800" s="283"/>
      <c r="BC1800" s="34"/>
      <c r="BD1800" s="27"/>
      <c r="BF1800" s="35"/>
      <c r="BG1800" s="35"/>
      <c r="BH1800" s="35"/>
    </row>
    <row r="1801" spans="1:60" ht="15" x14ac:dyDescent="0.25">
      <c r="A1801" s="570">
        <f t="shared" si="21"/>
        <v>1795</v>
      </c>
      <c r="B1801" s="571" t="s">
        <v>4092</v>
      </c>
      <c r="C1801" s="574" t="s">
        <v>12458</v>
      </c>
      <c r="D1801" s="843">
        <v>21777</v>
      </c>
      <c r="E1801" s="844"/>
      <c r="F1801" s="844"/>
      <c r="G1801" s="25"/>
      <c r="H1801" s="25"/>
      <c r="I1801" s="25"/>
      <c r="J1801" s="25"/>
      <c r="K1801" s="25"/>
      <c r="L1801" s="25"/>
      <c r="N1801" s="25"/>
      <c r="O1801" s="25"/>
      <c r="P1801" s="35" t="s">
        <v>2496</v>
      </c>
      <c r="AS1801" s="570"/>
      <c r="AT1801" s="391"/>
      <c r="AU1801" s="222"/>
      <c r="AV1801" s="564"/>
      <c r="AW1801" s="60"/>
      <c r="AX1801" s="60"/>
      <c r="AY1801" s="60"/>
      <c r="AZ1801" s="283"/>
      <c r="BA1801" s="283"/>
      <c r="BB1801" s="283"/>
      <c r="BC1801" s="34"/>
      <c r="BD1801" s="27"/>
      <c r="BF1801" s="35"/>
      <c r="BG1801" s="35"/>
      <c r="BH1801" s="35"/>
    </row>
    <row r="1802" spans="1:60" ht="15" x14ac:dyDescent="0.25">
      <c r="A1802" s="570">
        <f t="shared" si="21"/>
        <v>1796</v>
      </c>
      <c r="B1802" s="571" t="s">
        <v>4093</v>
      </c>
      <c r="C1802" s="574" t="s">
        <v>12458</v>
      </c>
      <c r="D1802" s="843">
        <v>23800</v>
      </c>
      <c r="E1802" s="844"/>
      <c r="F1802" s="844"/>
      <c r="G1802" s="25"/>
      <c r="H1802" s="25"/>
      <c r="I1802" s="25"/>
      <c r="J1802" s="25"/>
      <c r="K1802" s="25"/>
      <c r="L1802" s="25"/>
      <c r="N1802" s="25"/>
      <c r="O1802" s="25"/>
      <c r="P1802" s="35" t="s">
        <v>2496</v>
      </c>
      <c r="AS1802" s="570"/>
      <c r="AT1802" s="391"/>
      <c r="AU1802" s="222"/>
      <c r="AV1802" s="564"/>
      <c r="AW1802" s="60"/>
      <c r="AX1802" s="60"/>
      <c r="AY1802" s="60"/>
      <c r="AZ1802" s="283"/>
      <c r="BA1802" s="283"/>
      <c r="BB1802" s="283"/>
      <c r="BC1802" s="34"/>
      <c r="BD1802" s="27"/>
      <c r="BF1802" s="35"/>
      <c r="BG1802" s="35"/>
      <c r="BH1802" s="35"/>
    </row>
    <row r="1803" spans="1:60" ht="15" x14ac:dyDescent="0.25">
      <c r="A1803" s="570">
        <f t="shared" si="21"/>
        <v>1797</v>
      </c>
      <c r="B1803" s="571" t="s">
        <v>4094</v>
      </c>
      <c r="C1803" s="574" t="s">
        <v>12458</v>
      </c>
      <c r="D1803" s="843">
        <v>9758</v>
      </c>
      <c r="E1803" s="844"/>
      <c r="F1803" s="844"/>
      <c r="G1803" s="25"/>
      <c r="H1803" s="25"/>
      <c r="I1803" s="25"/>
      <c r="J1803" s="25"/>
      <c r="K1803" s="25"/>
      <c r="L1803" s="25"/>
      <c r="N1803" s="25"/>
      <c r="O1803" s="25"/>
      <c r="P1803" s="35" t="s">
        <v>2496</v>
      </c>
      <c r="AS1803" s="570"/>
      <c r="AT1803" s="391"/>
      <c r="AU1803" s="222"/>
      <c r="AV1803" s="564"/>
      <c r="AW1803" s="60"/>
      <c r="AX1803" s="60"/>
      <c r="AY1803" s="60"/>
      <c r="AZ1803" s="283"/>
      <c r="BA1803" s="283"/>
      <c r="BB1803" s="283"/>
      <c r="BC1803" s="34"/>
      <c r="BD1803" s="27"/>
      <c r="BF1803" s="35"/>
      <c r="BG1803" s="35"/>
      <c r="BH1803" s="35"/>
    </row>
    <row r="1804" spans="1:60" ht="15" x14ac:dyDescent="0.25">
      <c r="A1804" s="570">
        <f t="shared" si="21"/>
        <v>1798</v>
      </c>
      <c r="B1804" s="571" t="s">
        <v>4095</v>
      </c>
      <c r="C1804" s="574" t="s">
        <v>12458</v>
      </c>
      <c r="D1804" s="843">
        <v>9758</v>
      </c>
      <c r="E1804" s="844"/>
      <c r="F1804" s="844"/>
      <c r="G1804" s="25"/>
      <c r="H1804" s="25"/>
      <c r="I1804" s="25"/>
      <c r="J1804" s="25"/>
      <c r="K1804" s="25"/>
      <c r="L1804" s="25"/>
      <c r="N1804" s="25"/>
      <c r="O1804" s="25"/>
      <c r="P1804" s="35" t="s">
        <v>2496</v>
      </c>
      <c r="AS1804" s="570"/>
      <c r="AT1804" s="391"/>
      <c r="AU1804" s="222"/>
      <c r="AV1804" s="564"/>
      <c r="AW1804" s="60"/>
      <c r="AX1804" s="60"/>
      <c r="AY1804" s="60"/>
      <c r="AZ1804" s="283"/>
      <c r="BA1804" s="283"/>
      <c r="BB1804" s="283"/>
      <c r="BC1804" s="34"/>
      <c r="BD1804" s="27"/>
      <c r="BF1804" s="35"/>
      <c r="BG1804" s="35"/>
      <c r="BH1804" s="35"/>
    </row>
    <row r="1805" spans="1:60" ht="15" x14ac:dyDescent="0.25">
      <c r="A1805" s="570">
        <f t="shared" si="21"/>
        <v>1799</v>
      </c>
      <c r="B1805" s="571" t="s">
        <v>4096</v>
      </c>
      <c r="C1805" s="574" t="s">
        <v>12458</v>
      </c>
      <c r="D1805" s="843">
        <v>9758</v>
      </c>
      <c r="E1805" s="844"/>
      <c r="F1805" s="844"/>
      <c r="G1805" s="25"/>
      <c r="H1805" s="25"/>
      <c r="I1805" s="25"/>
      <c r="J1805" s="25"/>
      <c r="K1805" s="25"/>
      <c r="L1805" s="25"/>
      <c r="N1805" s="25"/>
      <c r="O1805" s="25"/>
      <c r="P1805" s="35" t="s">
        <v>2496</v>
      </c>
      <c r="AS1805" s="570"/>
      <c r="AT1805" s="391"/>
      <c r="AU1805" s="222"/>
      <c r="AV1805" s="564"/>
      <c r="AW1805" s="60"/>
      <c r="AX1805" s="60"/>
      <c r="AY1805" s="60"/>
      <c r="AZ1805" s="283"/>
      <c r="BA1805" s="283"/>
      <c r="BB1805" s="283"/>
      <c r="BC1805" s="34"/>
      <c r="BD1805" s="27"/>
      <c r="BF1805" s="35"/>
      <c r="BG1805" s="35"/>
      <c r="BH1805" s="35"/>
    </row>
    <row r="1806" spans="1:60" ht="15" x14ac:dyDescent="0.25">
      <c r="A1806" s="570">
        <f t="shared" si="21"/>
        <v>1800</v>
      </c>
      <c r="B1806" s="571" t="s">
        <v>4097</v>
      </c>
      <c r="C1806" s="574" t="s">
        <v>12458</v>
      </c>
      <c r="D1806" s="843">
        <v>9758</v>
      </c>
      <c r="E1806" s="844"/>
      <c r="F1806" s="844"/>
      <c r="G1806" s="25"/>
      <c r="H1806" s="25"/>
      <c r="I1806" s="25"/>
      <c r="J1806" s="25"/>
      <c r="K1806" s="25"/>
      <c r="L1806" s="25"/>
      <c r="N1806" s="25"/>
      <c r="O1806" s="25"/>
      <c r="P1806" s="35" t="s">
        <v>2496</v>
      </c>
      <c r="AS1806" s="570"/>
      <c r="AT1806" s="391"/>
      <c r="AU1806" s="222"/>
      <c r="AV1806" s="564"/>
      <c r="AW1806" s="60"/>
      <c r="AX1806" s="60"/>
      <c r="AY1806" s="60"/>
      <c r="AZ1806" s="283"/>
      <c r="BA1806" s="283"/>
      <c r="BB1806" s="283"/>
      <c r="BC1806" s="34"/>
      <c r="BD1806" s="27"/>
      <c r="BF1806" s="35"/>
      <c r="BG1806" s="35"/>
      <c r="BH1806" s="35"/>
    </row>
    <row r="1807" spans="1:60" ht="15" x14ac:dyDescent="0.25">
      <c r="A1807" s="570">
        <f t="shared" si="21"/>
        <v>1801</v>
      </c>
      <c r="B1807" s="571" t="s">
        <v>4098</v>
      </c>
      <c r="C1807" s="574" t="s">
        <v>12458</v>
      </c>
      <c r="D1807" s="843">
        <v>9758</v>
      </c>
      <c r="E1807" s="844"/>
      <c r="F1807" s="844"/>
      <c r="G1807" s="25"/>
      <c r="H1807" s="25"/>
      <c r="I1807" s="25"/>
      <c r="J1807" s="25"/>
      <c r="K1807" s="25"/>
      <c r="L1807" s="25"/>
      <c r="N1807" s="25"/>
      <c r="O1807" s="25"/>
      <c r="P1807" s="35" t="s">
        <v>2496</v>
      </c>
      <c r="AS1807" s="570"/>
      <c r="AT1807" s="391"/>
      <c r="AU1807" s="222"/>
      <c r="AV1807" s="564"/>
      <c r="AW1807" s="60"/>
      <c r="AX1807" s="60"/>
      <c r="AY1807" s="60"/>
      <c r="AZ1807" s="283"/>
      <c r="BA1807" s="283"/>
      <c r="BB1807" s="283"/>
      <c r="BC1807" s="34"/>
      <c r="BD1807" s="27"/>
      <c r="BF1807" s="35"/>
      <c r="BG1807" s="35"/>
      <c r="BH1807" s="35"/>
    </row>
    <row r="1808" spans="1:60" ht="15" x14ac:dyDescent="0.25">
      <c r="A1808" s="570">
        <f t="shared" si="21"/>
        <v>1802</v>
      </c>
      <c r="B1808" s="571" t="s">
        <v>4099</v>
      </c>
      <c r="C1808" s="574" t="s">
        <v>12458</v>
      </c>
      <c r="D1808" s="843">
        <v>9758</v>
      </c>
      <c r="E1808" s="844"/>
      <c r="F1808" s="844"/>
      <c r="G1808" s="25"/>
      <c r="H1808" s="25"/>
      <c r="I1808" s="25"/>
      <c r="J1808" s="25"/>
      <c r="K1808" s="25"/>
      <c r="L1808" s="25"/>
      <c r="N1808" s="25"/>
      <c r="O1808" s="25"/>
      <c r="P1808" s="35" t="s">
        <v>2496</v>
      </c>
      <c r="AS1808" s="570"/>
      <c r="AT1808" s="391"/>
      <c r="AU1808" s="222"/>
      <c r="AV1808" s="564"/>
      <c r="AW1808" s="60"/>
      <c r="AX1808" s="60"/>
      <c r="AY1808" s="60"/>
      <c r="AZ1808" s="283"/>
      <c r="BA1808" s="283"/>
      <c r="BB1808" s="283"/>
      <c r="BC1808" s="34"/>
      <c r="BD1808" s="27"/>
      <c r="BF1808" s="35"/>
      <c r="BG1808" s="35"/>
      <c r="BH1808" s="35"/>
    </row>
    <row r="1809" spans="1:60" ht="15" x14ac:dyDescent="0.25">
      <c r="A1809" s="570">
        <f t="shared" si="21"/>
        <v>1803</v>
      </c>
      <c r="B1809" s="571" t="s">
        <v>4100</v>
      </c>
      <c r="C1809" s="574" t="s">
        <v>12458</v>
      </c>
      <c r="D1809" s="843">
        <v>13486.27</v>
      </c>
      <c r="E1809" s="844"/>
      <c r="F1809" s="844"/>
      <c r="G1809" s="25"/>
      <c r="H1809" s="25"/>
      <c r="I1809" s="25"/>
      <c r="J1809" s="25"/>
      <c r="K1809" s="25"/>
      <c r="L1809" s="25"/>
      <c r="N1809" s="25"/>
      <c r="O1809" s="25"/>
      <c r="P1809" s="35" t="s">
        <v>2496</v>
      </c>
      <c r="AS1809" s="570"/>
      <c r="AT1809" s="391"/>
      <c r="AU1809" s="222"/>
      <c r="AV1809" s="564"/>
      <c r="AW1809" s="60"/>
      <c r="AX1809" s="60"/>
      <c r="AY1809" s="60"/>
      <c r="AZ1809" s="283"/>
      <c r="BA1809" s="283"/>
      <c r="BB1809" s="283"/>
      <c r="BC1809" s="34"/>
      <c r="BD1809" s="27"/>
      <c r="BF1809" s="35"/>
      <c r="BG1809" s="35"/>
      <c r="BH1809" s="35"/>
    </row>
    <row r="1810" spans="1:60" ht="15" x14ac:dyDescent="0.25">
      <c r="A1810" s="570">
        <f t="shared" si="21"/>
        <v>1804</v>
      </c>
      <c r="B1810" s="571" t="s">
        <v>4101</v>
      </c>
      <c r="C1810" s="574" t="s">
        <v>12458</v>
      </c>
      <c r="D1810" s="843">
        <v>11305</v>
      </c>
      <c r="E1810" s="844"/>
      <c r="F1810" s="844"/>
      <c r="G1810" s="25"/>
      <c r="H1810" s="25"/>
      <c r="I1810" s="25"/>
      <c r="J1810" s="25"/>
      <c r="K1810" s="25"/>
      <c r="L1810" s="25"/>
      <c r="N1810" s="25"/>
      <c r="O1810" s="25"/>
      <c r="P1810" s="35" t="s">
        <v>2496</v>
      </c>
      <c r="AS1810" s="570"/>
      <c r="AT1810" s="391"/>
      <c r="AU1810" s="222"/>
      <c r="AV1810" s="564"/>
      <c r="AW1810" s="60"/>
      <c r="AX1810" s="60"/>
      <c r="AY1810" s="60"/>
      <c r="AZ1810" s="283"/>
      <c r="BA1810" s="283"/>
      <c r="BB1810" s="283"/>
      <c r="BC1810" s="34"/>
      <c r="BD1810" s="27"/>
      <c r="BF1810" s="35"/>
      <c r="BG1810" s="35"/>
      <c r="BH1810" s="35"/>
    </row>
    <row r="1811" spans="1:60" ht="15" x14ac:dyDescent="0.25">
      <c r="A1811" s="570">
        <f t="shared" si="21"/>
        <v>1805</v>
      </c>
      <c r="B1811" s="571" t="s">
        <v>4102</v>
      </c>
      <c r="C1811" s="574" t="s">
        <v>12458</v>
      </c>
      <c r="D1811" s="843">
        <v>13686.19</v>
      </c>
      <c r="E1811" s="844"/>
      <c r="F1811" s="844"/>
      <c r="G1811" s="25"/>
      <c r="H1811" s="25"/>
      <c r="I1811" s="25"/>
      <c r="J1811" s="25"/>
      <c r="K1811" s="25"/>
      <c r="L1811" s="25"/>
      <c r="N1811" s="25"/>
      <c r="O1811" s="25"/>
      <c r="P1811" s="35" t="s">
        <v>2496</v>
      </c>
      <c r="AS1811" s="570"/>
      <c r="AT1811" s="391"/>
      <c r="AU1811" s="222"/>
      <c r="AV1811" s="564"/>
      <c r="AW1811" s="60"/>
      <c r="AX1811" s="60"/>
      <c r="AY1811" s="60"/>
      <c r="AZ1811" s="283"/>
      <c r="BA1811" s="283"/>
      <c r="BB1811" s="283"/>
      <c r="BC1811" s="34"/>
      <c r="BD1811" s="27"/>
      <c r="BF1811" s="35"/>
      <c r="BG1811" s="35"/>
      <c r="BH1811" s="35"/>
    </row>
    <row r="1812" spans="1:60" ht="15" x14ac:dyDescent="0.25">
      <c r="A1812" s="570">
        <f t="shared" si="21"/>
        <v>1806</v>
      </c>
      <c r="B1812" s="571" t="s">
        <v>4103</v>
      </c>
      <c r="C1812" s="574" t="s">
        <v>12458</v>
      </c>
      <c r="D1812" s="843">
        <v>11900</v>
      </c>
      <c r="E1812" s="844"/>
      <c r="F1812" s="844"/>
      <c r="G1812" s="25"/>
      <c r="H1812" s="25"/>
      <c r="I1812" s="25"/>
      <c r="J1812" s="25"/>
      <c r="K1812" s="25"/>
      <c r="L1812" s="25"/>
      <c r="N1812" s="25"/>
      <c r="O1812" s="25"/>
      <c r="P1812" s="35" t="s">
        <v>2496</v>
      </c>
      <c r="AS1812" s="570"/>
      <c r="AT1812" s="391"/>
      <c r="AU1812" s="222"/>
      <c r="AV1812" s="564"/>
      <c r="AW1812" s="60"/>
      <c r="AX1812" s="60"/>
      <c r="AY1812" s="60"/>
      <c r="AZ1812" s="283"/>
      <c r="BA1812" s="283"/>
      <c r="BB1812" s="283"/>
      <c r="BC1812" s="34"/>
      <c r="BD1812" s="27"/>
      <c r="BF1812" s="35"/>
      <c r="BG1812" s="35"/>
      <c r="BH1812" s="35"/>
    </row>
    <row r="1813" spans="1:60" ht="15" x14ac:dyDescent="0.25">
      <c r="A1813" s="570">
        <f t="shared" si="21"/>
        <v>1807</v>
      </c>
      <c r="B1813" s="571" t="s">
        <v>4104</v>
      </c>
      <c r="C1813" s="574" t="s">
        <v>12458</v>
      </c>
      <c r="D1813" s="843">
        <v>11900</v>
      </c>
      <c r="E1813" s="844"/>
      <c r="F1813" s="844"/>
      <c r="G1813" s="25"/>
      <c r="H1813" s="25"/>
      <c r="I1813" s="25"/>
      <c r="J1813" s="25"/>
      <c r="K1813" s="25"/>
      <c r="L1813" s="25"/>
      <c r="N1813" s="25"/>
      <c r="O1813" s="25"/>
      <c r="P1813" s="35" t="s">
        <v>2496</v>
      </c>
      <c r="AS1813" s="570"/>
      <c r="AT1813" s="391"/>
      <c r="AU1813" s="222"/>
      <c r="AV1813" s="564"/>
      <c r="AW1813" s="60"/>
      <c r="AX1813" s="60"/>
      <c r="AY1813" s="60"/>
      <c r="AZ1813" s="283"/>
      <c r="BA1813" s="283"/>
      <c r="BB1813" s="283"/>
      <c r="BC1813" s="34"/>
      <c r="BD1813" s="27"/>
      <c r="BF1813" s="35"/>
      <c r="BG1813" s="35"/>
      <c r="BH1813" s="35"/>
    </row>
    <row r="1814" spans="1:60" ht="15" x14ac:dyDescent="0.25">
      <c r="A1814" s="570">
        <f t="shared" si="21"/>
        <v>1808</v>
      </c>
      <c r="B1814" s="571" t="s">
        <v>4105</v>
      </c>
      <c r="C1814" s="574" t="s">
        <v>12458</v>
      </c>
      <c r="D1814" s="843">
        <v>16541</v>
      </c>
      <c r="E1814" s="844"/>
      <c r="F1814" s="844"/>
      <c r="G1814" s="25"/>
      <c r="H1814" s="25"/>
      <c r="I1814" s="25"/>
      <c r="J1814" s="25"/>
      <c r="K1814" s="25"/>
      <c r="L1814" s="25"/>
      <c r="N1814" s="25"/>
      <c r="O1814" s="25"/>
      <c r="P1814" s="35" t="s">
        <v>2496</v>
      </c>
      <c r="AS1814" s="570"/>
      <c r="AT1814" s="391"/>
      <c r="AU1814" s="222"/>
      <c r="AV1814" s="564"/>
      <c r="AW1814" s="60"/>
      <c r="AX1814" s="60"/>
      <c r="AY1814" s="60"/>
      <c r="AZ1814" s="283"/>
      <c r="BA1814" s="283"/>
      <c r="BB1814" s="283"/>
      <c r="BC1814" s="34"/>
      <c r="BD1814" s="27"/>
      <c r="BF1814" s="35"/>
      <c r="BG1814" s="35"/>
      <c r="BH1814" s="35"/>
    </row>
    <row r="1815" spans="1:60" ht="15" x14ac:dyDescent="0.25">
      <c r="A1815" s="570">
        <f t="shared" si="21"/>
        <v>1809</v>
      </c>
      <c r="B1815" s="571" t="s">
        <v>4106</v>
      </c>
      <c r="C1815" s="574" t="s">
        <v>12458</v>
      </c>
      <c r="D1815" s="843">
        <v>11900</v>
      </c>
      <c r="E1815" s="844"/>
      <c r="F1815" s="844"/>
      <c r="G1815" s="25"/>
      <c r="H1815" s="25"/>
      <c r="I1815" s="25"/>
      <c r="J1815" s="25"/>
      <c r="K1815" s="25"/>
      <c r="L1815" s="25"/>
      <c r="N1815" s="25"/>
      <c r="O1815" s="25"/>
      <c r="P1815" s="35" t="s">
        <v>2496</v>
      </c>
      <c r="AS1815" s="570"/>
      <c r="AT1815" s="391"/>
      <c r="AU1815" s="222"/>
      <c r="AV1815" s="564"/>
      <c r="AW1815" s="60"/>
      <c r="AX1815" s="60"/>
      <c r="AY1815" s="60"/>
      <c r="AZ1815" s="283"/>
      <c r="BA1815" s="283"/>
      <c r="BB1815" s="283"/>
      <c r="BC1815" s="34"/>
      <c r="BD1815" s="27"/>
      <c r="BF1815" s="35"/>
      <c r="BG1815" s="35"/>
      <c r="BH1815" s="35"/>
    </row>
    <row r="1816" spans="1:60" ht="15" x14ac:dyDescent="0.25">
      <c r="A1816" s="570">
        <f t="shared" si="21"/>
        <v>1810</v>
      </c>
      <c r="B1816" s="571" t="s">
        <v>4107</v>
      </c>
      <c r="C1816" s="574" t="s">
        <v>12458</v>
      </c>
      <c r="D1816" s="843">
        <v>11900</v>
      </c>
      <c r="E1816" s="844"/>
      <c r="F1816" s="844"/>
      <c r="G1816" s="25"/>
      <c r="H1816" s="25"/>
      <c r="I1816" s="25"/>
      <c r="J1816" s="25"/>
      <c r="K1816" s="25"/>
      <c r="L1816" s="25"/>
      <c r="N1816" s="25"/>
      <c r="O1816" s="25"/>
      <c r="P1816" s="35" t="s">
        <v>2496</v>
      </c>
      <c r="AS1816" s="570"/>
      <c r="AT1816" s="391"/>
      <c r="AU1816" s="222"/>
      <c r="AV1816" s="564"/>
      <c r="AW1816" s="60"/>
      <c r="AX1816" s="60"/>
      <c r="AY1816" s="60"/>
      <c r="AZ1816" s="283"/>
      <c r="BA1816" s="283"/>
      <c r="BB1816" s="283"/>
      <c r="BC1816" s="34"/>
      <c r="BD1816" s="27"/>
      <c r="BF1816" s="35"/>
      <c r="BG1816" s="35"/>
      <c r="BH1816" s="35"/>
    </row>
    <row r="1817" spans="1:60" ht="15" x14ac:dyDescent="0.25">
      <c r="A1817" s="570">
        <f t="shared" si="21"/>
        <v>1811</v>
      </c>
      <c r="B1817" s="571" t="s">
        <v>4108</v>
      </c>
      <c r="C1817" s="574" t="s">
        <v>12458</v>
      </c>
      <c r="D1817" s="843">
        <v>11900</v>
      </c>
      <c r="E1817" s="844"/>
      <c r="F1817" s="844"/>
      <c r="G1817" s="25"/>
      <c r="H1817" s="25"/>
      <c r="I1817" s="25"/>
      <c r="J1817" s="25"/>
      <c r="K1817" s="25"/>
      <c r="L1817" s="25"/>
      <c r="N1817" s="25"/>
      <c r="O1817" s="25"/>
      <c r="P1817" s="35" t="s">
        <v>2496</v>
      </c>
      <c r="AS1817" s="570"/>
      <c r="AT1817" s="391"/>
      <c r="AU1817" s="222"/>
      <c r="AV1817" s="564"/>
      <c r="AW1817" s="60"/>
      <c r="AX1817" s="60"/>
      <c r="AY1817" s="60"/>
      <c r="AZ1817" s="283"/>
      <c r="BA1817" s="283"/>
      <c r="BB1817" s="283"/>
      <c r="BC1817" s="34"/>
      <c r="BD1817" s="27"/>
      <c r="BF1817" s="35"/>
      <c r="BG1817" s="35"/>
      <c r="BH1817" s="35"/>
    </row>
    <row r="1818" spans="1:60" ht="15" x14ac:dyDescent="0.25">
      <c r="A1818" s="570">
        <f t="shared" si="21"/>
        <v>1812</v>
      </c>
      <c r="B1818" s="571" t="s">
        <v>4109</v>
      </c>
      <c r="C1818" s="574" t="s">
        <v>12458</v>
      </c>
      <c r="D1818" s="843">
        <v>11900</v>
      </c>
      <c r="E1818" s="844"/>
      <c r="F1818" s="844"/>
      <c r="G1818" s="25"/>
      <c r="H1818" s="25"/>
      <c r="I1818" s="25"/>
      <c r="J1818" s="25"/>
      <c r="K1818" s="25"/>
      <c r="L1818" s="25"/>
      <c r="N1818" s="25"/>
      <c r="O1818" s="25"/>
      <c r="P1818" s="35" t="s">
        <v>2496</v>
      </c>
      <c r="AS1818" s="570"/>
      <c r="AT1818" s="391"/>
      <c r="AU1818" s="222"/>
      <c r="AV1818" s="564"/>
      <c r="AW1818" s="60"/>
      <c r="AX1818" s="60"/>
      <c r="AY1818" s="60"/>
      <c r="AZ1818" s="283"/>
      <c r="BA1818" s="283"/>
      <c r="BB1818" s="283"/>
      <c r="BC1818" s="34"/>
      <c r="BD1818" s="27"/>
      <c r="BF1818" s="35"/>
      <c r="BG1818" s="35"/>
      <c r="BH1818" s="35"/>
    </row>
    <row r="1819" spans="1:60" ht="15" x14ac:dyDescent="0.25">
      <c r="A1819" s="570">
        <f t="shared" si="21"/>
        <v>1813</v>
      </c>
      <c r="B1819" s="571" t="s">
        <v>4110</v>
      </c>
      <c r="C1819" s="574" t="s">
        <v>12458</v>
      </c>
      <c r="D1819" s="843">
        <v>59488.1</v>
      </c>
      <c r="E1819" s="844"/>
      <c r="F1819" s="844"/>
      <c r="G1819" s="25"/>
      <c r="H1819" s="25"/>
      <c r="I1819" s="25"/>
      <c r="J1819" s="25"/>
      <c r="K1819" s="25"/>
      <c r="L1819" s="25"/>
      <c r="N1819" s="25"/>
      <c r="O1819" s="25"/>
      <c r="P1819" s="35" t="s">
        <v>2496</v>
      </c>
      <c r="AS1819" s="570"/>
      <c r="AT1819" s="391"/>
      <c r="AU1819" s="222"/>
      <c r="AV1819" s="564"/>
      <c r="AW1819" s="60"/>
      <c r="AX1819" s="60"/>
      <c r="AY1819" s="60"/>
      <c r="AZ1819" s="283"/>
      <c r="BA1819" s="283"/>
      <c r="BB1819" s="283"/>
      <c r="BC1819" s="34"/>
      <c r="BD1819" s="27"/>
      <c r="BF1819" s="35"/>
      <c r="BG1819" s="35"/>
      <c r="BH1819" s="35"/>
    </row>
    <row r="1820" spans="1:60" ht="28.5" x14ac:dyDescent="0.25">
      <c r="A1820" s="570">
        <f t="shared" si="21"/>
        <v>1814</v>
      </c>
      <c r="B1820" s="571" t="s">
        <v>4111</v>
      </c>
      <c r="C1820" s="574" t="s">
        <v>12471</v>
      </c>
      <c r="D1820" s="843">
        <v>134797.25</v>
      </c>
      <c r="E1820" s="844"/>
      <c r="F1820" s="844"/>
      <c r="G1820" s="25"/>
      <c r="H1820" s="25"/>
      <c r="I1820" s="25"/>
      <c r="J1820" s="25"/>
      <c r="K1820" s="25"/>
      <c r="L1820" s="25"/>
      <c r="N1820" s="25"/>
      <c r="O1820" s="25"/>
      <c r="P1820" s="35" t="s">
        <v>2496</v>
      </c>
      <c r="AS1820" s="570"/>
      <c r="AT1820" s="391"/>
      <c r="AU1820" s="222"/>
      <c r="AV1820" s="564"/>
      <c r="AW1820" s="60"/>
      <c r="AX1820" s="60"/>
      <c r="AY1820" s="60"/>
      <c r="AZ1820" s="283"/>
      <c r="BA1820" s="283"/>
      <c r="BB1820" s="283"/>
      <c r="BC1820" s="34"/>
      <c r="BD1820" s="27"/>
      <c r="BF1820" s="35"/>
      <c r="BG1820" s="35"/>
      <c r="BH1820" s="35"/>
    </row>
    <row r="1821" spans="1:60" ht="15" x14ac:dyDescent="0.25">
      <c r="A1821" s="570">
        <f t="shared" si="21"/>
        <v>1815</v>
      </c>
      <c r="B1821" s="571" t="s">
        <v>4112</v>
      </c>
      <c r="C1821" s="574" t="s">
        <v>12458</v>
      </c>
      <c r="D1821" s="843">
        <v>134797.25</v>
      </c>
      <c r="E1821" s="844"/>
      <c r="F1821" s="844"/>
      <c r="G1821" s="25"/>
      <c r="H1821" s="25"/>
      <c r="I1821" s="25"/>
      <c r="J1821" s="25"/>
      <c r="K1821" s="25"/>
      <c r="L1821" s="25"/>
      <c r="N1821" s="25"/>
      <c r="O1821" s="25"/>
      <c r="P1821" s="35" t="s">
        <v>2496</v>
      </c>
      <c r="AS1821" s="570"/>
      <c r="AT1821" s="391"/>
      <c r="AU1821" s="222"/>
      <c r="AV1821" s="564"/>
      <c r="AW1821" s="60"/>
      <c r="AX1821" s="60"/>
      <c r="AY1821" s="60"/>
      <c r="AZ1821" s="283"/>
      <c r="BA1821" s="283"/>
      <c r="BB1821" s="283"/>
      <c r="BC1821" s="34"/>
      <c r="BD1821" s="27"/>
      <c r="BF1821" s="35"/>
      <c r="BG1821" s="35"/>
      <c r="BH1821" s="35"/>
    </row>
    <row r="1822" spans="1:60" ht="15" x14ac:dyDescent="0.25">
      <c r="A1822" s="570">
        <f t="shared" si="21"/>
        <v>1816</v>
      </c>
      <c r="B1822" s="571" t="s">
        <v>4113</v>
      </c>
      <c r="C1822" s="574" t="s">
        <v>12458</v>
      </c>
      <c r="D1822" s="843">
        <v>15750.84</v>
      </c>
      <c r="E1822" s="844"/>
      <c r="F1822" s="844"/>
      <c r="G1822" s="25"/>
      <c r="H1822" s="25"/>
      <c r="I1822" s="25"/>
      <c r="J1822" s="25"/>
      <c r="K1822" s="25"/>
      <c r="L1822" s="25"/>
      <c r="N1822" s="25"/>
      <c r="O1822" s="25"/>
      <c r="P1822" s="35" t="s">
        <v>2496</v>
      </c>
      <c r="AS1822" s="570"/>
      <c r="AT1822" s="391"/>
      <c r="AU1822" s="222"/>
      <c r="AV1822" s="564"/>
      <c r="AW1822" s="60"/>
      <c r="AX1822" s="60"/>
      <c r="AY1822" s="60"/>
      <c r="AZ1822" s="283"/>
      <c r="BA1822" s="283"/>
      <c r="BB1822" s="283"/>
      <c r="BC1822" s="34"/>
      <c r="BD1822" s="27"/>
      <c r="BF1822" s="35"/>
      <c r="BG1822" s="35"/>
      <c r="BH1822" s="35"/>
    </row>
    <row r="1823" spans="1:60" ht="42.75" x14ac:dyDescent="0.25">
      <c r="A1823" s="570">
        <f t="shared" si="21"/>
        <v>1817</v>
      </c>
      <c r="B1823" s="571" t="s">
        <v>4114</v>
      </c>
      <c r="C1823" s="574" t="s">
        <v>12476</v>
      </c>
      <c r="D1823" s="843">
        <v>83522.53</v>
      </c>
      <c r="E1823" s="844"/>
      <c r="F1823" s="844"/>
      <c r="G1823" s="25"/>
      <c r="H1823" s="25"/>
      <c r="I1823" s="25"/>
      <c r="J1823" s="25"/>
      <c r="K1823" s="25"/>
      <c r="L1823" s="25"/>
      <c r="N1823" s="25"/>
      <c r="O1823" s="25"/>
      <c r="P1823" s="35" t="s">
        <v>2496</v>
      </c>
      <c r="AS1823" s="570"/>
      <c r="AT1823" s="391"/>
      <c r="AU1823" s="222"/>
      <c r="AV1823" s="564"/>
      <c r="AW1823" s="60"/>
      <c r="AX1823" s="60"/>
      <c r="AY1823" s="60"/>
      <c r="AZ1823" s="283"/>
      <c r="BA1823" s="283"/>
      <c r="BB1823" s="283"/>
      <c r="BC1823" s="34"/>
      <c r="BD1823" s="27"/>
      <c r="BF1823" s="35"/>
      <c r="BG1823" s="35"/>
      <c r="BH1823" s="35"/>
    </row>
    <row r="1824" spans="1:60" ht="15" x14ac:dyDescent="0.25">
      <c r="A1824" s="570">
        <f t="shared" si="21"/>
        <v>1818</v>
      </c>
      <c r="B1824" s="571" t="s">
        <v>4115</v>
      </c>
      <c r="C1824" s="574" t="s">
        <v>12</v>
      </c>
      <c r="D1824" s="843">
        <v>132010.26999999999</v>
      </c>
      <c r="E1824" s="844"/>
      <c r="F1824" s="844"/>
      <c r="G1824" s="25"/>
      <c r="H1824" s="25"/>
      <c r="I1824" s="25"/>
      <c r="J1824" s="25"/>
      <c r="K1824" s="25"/>
      <c r="L1824" s="25"/>
      <c r="N1824" s="25"/>
      <c r="O1824" s="25"/>
      <c r="P1824" s="35" t="s">
        <v>2496</v>
      </c>
      <c r="AS1824" s="570"/>
      <c r="AT1824" s="391"/>
      <c r="AU1824" s="222"/>
      <c r="AV1824" s="564"/>
      <c r="AW1824" s="60"/>
      <c r="AX1824" s="60"/>
      <c r="AY1824" s="60"/>
      <c r="AZ1824" s="283"/>
      <c r="BA1824" s="283"/>
      <c r="BB1824" s="283"/>
      <c r="BC1824" s="34"/>
      <c r="BD1824" s="27"/>
      <c r="BF1824" s="35"/>
      <c r="BG1824" s="35"/>
      <c r="BH1824" s="35"/>
    </row>
    <row r="1825" spans="1:60" ht="15" x14ac:dyDescent="0.25">
      <c r="A1825" s="570">
        <f t="shared" si="21"/>
        <v>1819</v>
      </c>
      <c r="B1825" s="571" t="s">
        <v>4116</v>
      </c>
      <c r="C1825" s="574" t="s">
        <v>12469</v>
      </c>
      <c r="D1825" s="843">
        <v>83522.53</v>
      </c>
      <c r="E1825" s="844"/>
      <c r="F1825" s="844"/>
      <c r="G1825" s="25"/>
      <c r="H1825" s="25"/>
      <c r="I1825" s="25"/>
      <c r="J1825" s="25"/>
      <c r="K1825" s="25"/>
      <c r="L1825" s="25"/>
      <c r="N1825" s="25"/>
      <c r="O1825" s="25"/>
      <c r="P1825" s="35" t="s">
        <v>2496</v>
      </c>
      <c r="AS1825" s="570"/>
      <c r="AT1825" s="391"/>
      <c r="AU1825" s="222"/>
      <c r="AV1825" s="564"/>
      <c r="AW1825" s="60"/>
      <c r="AX1825" s="60"/>
      <c r="AY1825" s="60"/>
      <c r="AZ1825" s="283"/>
      <c r="BA1825" s="283"/>
      <c r="BB1825" s="283"/>
      <c r="BC1825" s="34"/>
      <c r="BD1825" s="27"/>
      <c r="BF1825" s="35"/>
      <c r="BG1825" s="35"/>
      <c r="BH1825" s="35"/>
    </row>
    <row r="1826" spans="1:60" ht="15" x14ac:dyDescent="0.25">
      <c r="A1826" s="570">
        <f t="shared" si="21"/>
        <v>1820</v>
      </c>
      <c r="B1826" s="571" t="s">
        <v>4117</v>
      </c>
      <c r="C1826" s="574" t="s">
        <v>12458</v>
      </c>
      <c r="D1826" s="843">
        <v>22347.01</v>
      </c>
      <c r="E1826" s="844"/>
      <c r="F1826" s="844"/>
      <c r="G1826" s="25"/>
      <c r="H1826" s="25"/>
      <c r="I1826" s="25"/>
      <c r="J1826" s="25"/>
      <c r="K1826" s="25"/>
      <c r="L1826" s="25"/>
      <c r="N1826" s="25"/>
      <c r="O1826" s="25"/>
      <c r="P1826" s="35" t="s">
        <v>2496</v>
      </c>
      <c r="AS1826" s="570"/>
      <c r="AT1826" s="391"/>
      <c r="AU1826" s="222"/>
      <c r="AV1826" s="564"/>
      <c r="AW1826" s="60"/>
      <c r="AX1826" s="60"/>
      <c r="AY1826" s="60"/>
      <c r="AZ1826" s="283"/>
      <c r="BA1826" s="283"/>
      <c r="BB1826" s="283"/>
      <c r="BC1826" s="34"/>
      <c r="BD1826" s="27"/>
      <c r="BF1826" s="35"/>
      <c r="BG1826" s="35"/>
      <c r="BH1826" s="35"/>
    </row>
    <row r="1827" spans="1:60" ht="15" x14ac:dyDescent="0.25">
      <c r="A1827" s="570">
        <f t="shared" si="21"/>
        <v>1821</v>
      </c>
      <c r="B1827" s="571" t="s">
        <v>4118</v>
      </c>
      <c r="C1827" s="574" t="s">
        <v>12458</v>
      </c>
      <c r="D1827" s="843">
        <v>36203.370000000003</v>
      </c>
      <c r="E1827" s="844"/>
      <c r="F1827" s="844"/>
      <c r="G1827" s="25"/>
      <c r="H1827" s="25"/>
      <c r="I1827" s="25"/>
      <c r="J1827" s="25"/>
      <c r="K1827" s="25"/>
      <c r="L1827" s="25"/>
      <c r="N1827" s="25"/>
      <c r="O1827" s="25"/>
      <c r="P1827" s="35" t="s">
        <v>2496</v>
      </c>
      <c r="AS1827" s="570"/>
      <c r="AT1827" s="391"/>
      <c r="AU1827" s="222"/>
      <c r="AV1827" s="564"/>
      <c r="AW1827" s="60"/>
      <c r="AX1827" s="60"/>
      <c r="AY1827" s="60"/>
      <c r="AZ1827" s="283"/>
      <c r="BA1827" s="283"/>
      <c r="BB1827" s="283"/>
      <c r="BC1827" s="34"/>
      <c r="BD1827" s="27"/>
      <c r="BF1827" s="35"/>
      <c r="BG1827" s="35"/>
      <c r="BH1827" s="35"/>
    </row>
    <row r="1828" spans="1:60" ht="15" x14ac:dyDescent="0.25">
      <c r="A1828" s="570">
        <f t="shared" si="21"/>
        <v>1822</v>
      </c>
      <c r="B1828" s="571" t="s">
        <v>4119</v>
      </c>
      <c r="C1828" s="574" t="s">
        <v>12458</v>
      </c>
      <c r="D1828" s="843">
        <v>73644.34</v>
      </c>
      <c r="E1828" s="844"/>
      <c r="F1828" s="844"/>
      <c r="G1828" s="25"/>
      <c r="H1828" s="25"/>
      <c r="I1828" s="25"/>
      <c r="J1828" s="25"/>
      <c r="K1828" s="25"/>
      <c r="L1828" s="25"/>
      <c r="N1828" s="25"/>
      <c r="O1828" s="25"/>
      <c r="P1828" s="35" t="s">
        <v>2496</v>
      </c>
      <c r="AS1828" s="570"/>
      <c r="AT1828" s="391"/>
      <c r="AU1828" s="222"/>
      <c r="AV1828" s="564"/>
      <c r="AW1828" s="60"/>
      <c r="AX1828" s="60"/>
      <c r="AY1828" s="60"/>
      <c r="AZ1828" s="283"/>
      <c r="BA1828" s="283"/>
      <c r="BB1828" s="283"/>
      <c r="BC1828" s="34"/>
      <c r="BD1828" s="27"/>
      <c r="BF1828" s="35"/>
      <c r="BG1828" s="35"/>
      <c r="BH1828" s="35"/>
    </row>
    <row r="1829" spans="1:60" ht="15" x14ac:dyDescent="0.25">
      <c r="A1829" s="570">
        <f t="shared" si="21"/>
        <v>1823</v>
      </c>
      <c r="B1829" s="571" t="s">
        <v>4120</v>
      </c>
      <c r="C1829" s="574" t="s">
        <v>12458</v>
      </c>
      <c r="D1829" s="843">
        <v>49423.08</v>
      </c>
      <c r="E1829" s="844"/>
      <c r="F1829" s="844"/>
      <c r="G1829" s="25"/>
      <c r="H1829" s="25"/>
      <c r="I1829" s="25"/>
      <c r="J1829" s="25"/>
      <c r="K1829" s="25"/>
      <c r="L1829" s="25"/>
      <c r="N1829" s="25"/>
      <c r="O1829" s="25"/>
      <c r="P1829" s="35" t="s">
        <v>2496</v>
      </c>
      <c r="AS1829" s="570"/>
      <c r="AT1829" s="391"/>
      <c r="AU1829" s="222"/>
      <c r="AV1829" s="564"/>
      <c r="AW1829" s="60"/>
      <c r="AX1829" s="60"/>
      <c r="AY1829" s="60"/>
      <c r="AZ1829" s="283"/>
      <c r="BA1829" s="283"/>
      <c r="BB1829" s="283"/>
      <c r="BC1829" s="34"/>
      <c r="BD1829" s="27"/>
      <c r="BF1829" s="35"/>
      <c r="BG1829" s="35"/>
      <c r="BH1829" s="35"/>
    </row>
    <row r="1830" spans="1:60" ht="15" x14ac:dyDescent="0.25">
      <c r="A1830" s="570">
        <f t="shared" si="21"/>
        <v>1824</v>
      </c>
      <c r="B1830" s="571" t="s">
        <v>4121</v>
      </c>
      <c r="C1830" s="574" t="s">
        <v>12458</v>
      </c>
      <c r="D1830" s="843">
        <v>98373.73</v>
      </c>
      <c r="E1830" s="844"/>
      <c r="F1830" s="844"/>
      <c r="G1830" s="25"/>
      <c r="H1830" s="25"/>
      <c r="I1830" s="25"/>
      <c r="J1830" s="25"/>
      <c r="K1830" s="25"/>
      <c r="L1830" s="25"/>
      <c r="N1830" s="25"/>
      <c r="O1830" s="25"/>
      <c r="P1830" s="35" t="s">
        <v>2496</v>
      </c>
      <c r="AS1830" s="570"/>
      <c r="AT1830" s="391"/>
      <c r="AU1830" s="222"/>
      <c r="AV1830" s="564"/>
      <c r="AW1830" s="60"/>
      <c r="AX1830" s="60"/>
      <c r="AY1830" s="60"/>
      <c r="AZ1830" s="283"/>
      <c r="BA1830" s="283"/>
      <c r="BB1830" s="283"/>
      <c r="BC1830" s="34"/>
      <c r="BD1830" s="27"/>
      <c r="BF1830" s="35"/>
      <c r="BG1830" s="35"/>
      <c r="BH1830" s="35"/>
    </row>
    <row r="1831" spans="1:60" ht="15" x14ac:dyDescent="0.25">
      <c r="A1831" s="570">
        <f t="shared" si="21"/>
        <v>1825</v>
      </c>
      <c r="B1831" s="571" t="s">
        <v>4122</v>
      </c>
      <c r="C1831" s="574" t="s">
        <v>12458</v>
      </c>
      <c r="D1831" s="843">
        <v>175628.53</v>
      </c>
      <c r="E1831" s="844"/>
      <c r="F1831" s="844"/>
      <c r="G1831" s="25"/>
      <c r="H1831" s="25"/>
      <c r="I1831" s="25"/>
      <c r="J1831" s="25"/>
      <c r="K1831" s="25"/>
      <c r="L1831" s="25"/>
      <c r="N1831" s="25"/>
      <c r="O1831" s="25"/>
      <c r="P1831" s="35" t="s">
        <v>2496</v>
      </c>
      <c r="AS1831" s="570"/>
      <c r="AT1831" s="391"/>
      <c r="AU1831" s="222"/>
      <c r="AV1831" s="564"/>
      <c r="AW1831" s="60"/>
      <c r="AX1831" s="60"/>
      <c r="AY1831" s="60"/>
      <c r="AZ1831" s="283"/>
      <c r="BA1831" s="283"/>
      <c r="BB1831" s="283"/>
      <c r="BC1831" s="34"/>
      <c r="BD1831" s="27"/>
      <c r="BF1831" s="35"/>
      <c r="BG1831" s="35"/>
      <c r="BH1831" s="35"/>
    </row>
    <row r="1832" spans="1:60" ht="15" x14ac:dyDescent="0.25">
      <c r="A1832" s="570">
        <f t="shared" si="21"/>
        <v>1826</v>
      </c>
      <c r="B1832" s="571" t="s">
        <v>4123</v>
      </c>
      <c r="C1832" s="574" t="s">
        <v>12458</v>
      </c>
      <c r="D1832" s="843">
        <v>243712</v>
      </c>
      <c r="E1832" s="844"/>
      <c r="F1832" s="844"/>
      <c r="G1832" s="25"/>
      <c r="H1832" s="25"/>
      <c r="I1832" s="25"/>
      <c r="J1832" s="25"/>
      <c r="K1832" s="25"/>
      <c r="L1832" s="25"/>
      <c r="N1832" s="25"/>
      <c r="O1832" s="25"/>
      <c r="P1832" s="35" t="s">
        <v>2496</v>
      </c>
      <c r="AS1832" s="570"/>
      <c r="AT1832" s="391"/>
      <c r="AU1832" s="222"/>
      <c r="AV1832" s="564"/>
      <c r="AW1832" s="60"/>
      <c r="AX1832" s="60"/>
      <c r="AY1832" s="60"/>
      <c r="AZ1832" s="283"/>
      <c r="BA1832" s="283"/>
      <c r="BB1832" s="283"/>
      <c r="BC1832" s="34"/>
      <c r="BD1832" s="27"/>
      <c r="BF1832" s="35"/>
      <c r="BG1832" s="35"/>
      <c r="BH1832" s="35"/>
    </row>
    <row r="1833" spans="1:60" ht="15" x14ac:dyDescent="0.25">
      <c r="A1833" s="570">
        <f t="shared" si="21"/>
        <v>1827</v>
      </c>
      <c r="B1833" s="571" t="s">
        <v>4124</v>
      </c>
      <c r="C1833" s="574" t="s">
        <v>12458</v>
      </c>
      <c r="D1833" s="843">
        <v>27985.23</v>
      </c>
      <c r="E1833" s="844"/>
      <c r="F1833" s="844"/>
      <c r="G1833" s="25"/>
      <c r="H1833" s="25"/>
      <c r="I1833" s="25"/>
      <c r="J1833" s="25"/>
      <c r="K1833" s="25"/>
      <c r="L1833" s="25"/>
      <c r="N1833" s="25"/>
      <c r="O1833" s="25"/>
      <c r="P1833" s="35" t="s">
        <v>2496</v>
      </c>
      <c r="AS1833" s="570"/>
      <c r="AT1833" s="391"/>
      <c r="AU1833" s="222"/>
      <c r="AV1833" s="564"/>
      <c r="AW1833" s="60"/>
      <c r="AX1833" s="60"/>
      <c r="AY1833" s="60"/>
      <c r="AZ1833" s="283"/>
      <c r="BA1833" s="283"/>
      <c r="BB1833" s="283"/>
      <c r="BC1833" s="34"/>
      <c r="BD1833" s="27"/>
      <c r="BF1833" s="35"/>
      <c r="BG1833" s="35"/>
      <c r="BH1833" s="35"/>
    </row>
    <row r="1834" spans="1:60" ht="15" x14ac:dyDescent="0.25">
      <c r="A1834" s="570">
        <f t="shared" si="21"/>
        <v>1828</v>
      </c>
      <c r="B1834" s="571" t="s">
        <v>4125</v>
      </c>
      <c r="C1834" s="574" t="s">
        <v>12458</v>
      </c>
      <c r="D1834" s="843">
        <v>22305.360000000001</v>
      </c>
      <c r="E1834" s="844"/>
      <c r="F1834" s="844"/>
      <c r="G1834" s="25"/>
      <c r="H1834" s="25"/>
      <c r="I1834" s="25"/>
      <c r="J1834" s="25"/>
      <c r="K1834" s="25"/>
      <c r="L1834" s="25"/>
      <c r="N1834" s="25"/>
      <c r="O1834" s="25"/>
      <c r="P1834" s="35" t="s">
        <v>2496</v>
      </c>
      <c r="AS1834" s="570"/>
      <c r="AT1834" s="391"/>
      <c r="AU1834" s="222"/>
      <c r="AV1834" s="564"/>
      <c r="AW1834" s="60"/>
      <c r="AX1834" s="60"/>
      <c r="AY1834" s="60"/>
      <c r="AZ1834" s="283"/>
      <c r="BA1834" s="283"/>
      <c r="BB1834" s="283"/>
      <c r="BC1834" s="34"/>
      <c r="BD1834" s="27"/>
      <c r="BF1834" s="35"/>
      <c r="BG1834" s="35"/>
      <c r="BH1834" s="35"/>
    </row>
    <row r="1835" spans="1:60" ht="15" x14ac:dyDescent="0.25">
      <c r="A1835" s="570">
        <f t="shared" si="21"/>
        <v>1829</v>
      </c>
      <c r="B1835" s="571" t="s">
        <v>4126</v>
      </c>
      <c r="C1835" s="574" t="s">
        <v>12458</v>
      </c>
      <c r="D1835" s="843">
        <v>33089.14</v>
      </c>
      <c r="E1835" s="844"/>
      <c r="F1835" s="844"/>
      <c r="G1835" s="25"/>
      <c r="H1835" s="25"/>
      <c r="I1835" s="25"/>
      <c r="J1835" s="25"/>
      <c r="K1835" s="25"/>
      <c r="L1835" s="25"/>
      <c r="N1835" s="25"/>
      <c r="O1835" s="25"/>
      <c r="P1835" s="35" t="s">
        <v>2496</v>
      </c>
      <c r="AS1835" s="570"/>
      <c r="AT1835" s="391"/>
      <c r="AU1835" s="222"/>
      <c r="AV1835" s="564"/>
      <c r="AW1835" s="60"/>
      <c r="AX1835" s="60"/>
      <c r="AY1835" s="60"/>
      <c r="AZ1835" s="283"/>
      <c r="BA1835" s="283"/>
      <c r="BB1835" s="283"/>
      <c r="BC1835" s="34"/>
      <c r="BD1835" s="27"/>
      <c r="BF1835" s="35"/>
      <c r="BG1835" s="35"/>
      <c r="BH1835" s="35"/>
    </row>
    <row r="1836" spans="1:60" ht="15" x14ac:dyDescent="0.25">
      <c r="A1836" s="570">
        <f t="shared" si="21"/>
        <v>1830</v>
      </c>
      <c r="B1836" s="571" t="s">
        <v>4127</v>
      </c>
      <c r="C1836" s="574" t="s">
        <v>12458</v>
      </c>
      <c r="D1836" s="843">
        <v>60867.583700000003</v>
      </c>
      <c r="E1836" s="844"/>
      <c r="F1836" s="844"/>
      <c r="G1836" s="25"/>
      <c r="H1836" s="25"/>
      <c r="I1836" s="25"/>
      <c r="J1836" s="25"/>
      <c r="K1836" s="25"/>
      <c r="L1836" s="25"/>
      <c r="N1836" s="25"/>
      <c r="O1836" s="25"/>
      <c r="P1836" s="35" t="s">
        <v>2496</v>
      </c>
      <c r="AS1836" s="570"/>
      <c r="AT1836" s="391"/>
      <c r="AU1836" s="222"/>
      <c r="AV1836" s="564"/>
      <c r="AW1836" s="60"/>
      <c r="AX1836" s="60"/>
      <c r="AY1836" s="60"/>
      <c r="AZ1836" s="283"/>
      <c r="BA1836" s="283"/>
      <c r="BB1836" s="283"/>
      <c r="BC1836" s="34"/>
      <c r="BD1836" s="27"/>
      <c r="BF1836" s="35"/>
      <c r="BG1836" s="35"/>
      <c r="BH1836" s="35"/>
    </row>
    <row r="1837" spans="1:60" ht="15" x14ac:dyDescent="0.25">
      <c r="A1837" s="570">
        <f t="shared" si="21"/>
        <v>1831</v>
      </c>
      <c r="B1837" s="571" t="s">
        <v>4128</v>
      </c>
      <c r="C1837" s="574" t="s">
        <v>12458</v>
      </c>
      <c r="D1837" s="843">
        <v>28746.83</v>
      </c>
      <c r="E1837" s="844"/>
      <c r="F1837" s="844"/>
      <c r="G1837" s="25"/>
      <c r="H1837" s="25"/>
      <c r="I1837" s="25"/>
      <c r="J1837" s="25"/>
      <c r="K1837" s="25"/>
      <c r="L1837" s="25"/>
      <c r="N1837" s="25"/>
      <c r="O1837" s="25"/>
      <c r="P1837" s="35" t="s">
        <v>2496</v>
      </c>
      <c r="AS1837" s="570"/>
      <c r="AT1837" s="391"/>
      <c r="AU1837" s="222"/>
      <c r="AV1837" s="564"/>
      <c r="AW1837" s="60"/>
      <c r="AX1837" s="60"/>
      <c r="AY1837" s="60"/>
      <c r="AZ1837" s="283"/>
      <c r="BA1837" s="283"/>
      <c r="BB1837" s="283"/>
      <c r="BC1837" s="34"/>
      <c r="BD1837" s="27"/>
      <c r="BF1837" s="35"/>
      <c r="BG1837" s="35"/>
      <c r="BH1837" s="35"/>
    </row>
    <row r="1838" spans="1:60" ht="15" x14ac:dyDescent="0.25">
      <c r="A1838" s="570">
        <f t="shared" si="21"/>
        <v>1832</v>
      </c>
      <c r="B1838" s="571" t="s">
        <v>4129</v>
      </c>
      <c r="C1838" s="574" t="s">
        <v>12458</v>
      </c>
      <c r="D1838" s="843">
        <v>49173.18</v>
      </c>
      <c r="E1838" s="844"/>
      <c r="F1838" s="844"/>
      <c r="G1838" s="25"/>
      <c r="H1838" s="25"/>
      <c r="I1838" s="25"/>
      <c r="J1838" s="25"/>
      <c r="K1838" s="25"/>
      <c r="L1838" s="25"/>
      <c r="N1838" s="25"/>
      <c r="O1838" s="25"/>
      <c r="P1838" s="35" t="s">
        <v>2496</v>
      </c>
      <c r="AS1838" s="570"/>
      <c r="AT1838" s="391"/>
      <c r="AU1838" s="222"/>
      <c r="AV1838" s="564"/>
      <c r="AW1838" s="60"/>
      <c r="AX1838" s="60"/>
      <c r="AY1838" s="60"/>
      <c r="AZ1838" s="283"/>
      <c r="BA1838" s="283"/>
      <c r="BB1838" s="283"/>
      <c r="BC1838" s="34"/>
      <c r="BD1838" s="27"/>
      <c r="BF1838" s="35"/>
      <c r="BG1838" s="35"/>
      <c r="BH1838" s="35"/>
    </row>
    <row r="1839" spans="1:60" ht="15" x14ac:dyDescent="0.25">
      <c r="A1839" s="570">
        <f t="shared" si="21"/>
        <v>1833</v>
      </c>
      <c r="B1839" s="571" t="s">
        <v>4130</v>
      </c>
      <c r="C1839" s="574" t="s">
        <v>12458</v>
      </c>
      <c r="D1839" s="843">
        <v>25631.41</v>
      </c>
      <c r="E1839" s="844"/>
      <c r="F1839" s="844"/>
      <c r="G1839" s="25"/>
      <c r="H1839" s="25"/>
      <c r="I1839" s="25"/>
      <c r="J1839" s="25"/>
      <c r="K1839" s="25"/>
      <c r="L1839" s="25"/>
      <c r="N1839" s="25"/>
      <c r="O1839" s="25"/>
      <c r="P1839" s="35" t="s">
        <v>2496</v>
      </c>
      <c r="AS1839" s="570"/>
      <c r="AT1839" s="391"/>
      <c r="AU1839" s="222"/>
      <c r="AV1839" s="564"/>
      <c r="AW1839" s="60"/>
      <c r="AX1839" s="60"/>
      <c r="AY1839" s="60"/>
      <c r="AZ1839" s="283"/>
      <c r="BA1839" s="283"/>
      <c r="BB1839" s="283"/>
      <c r="BC1839" s="34"/>
      <c r="BD1839" s="27"/>
      <c r="BF1839" s="35"/>
      <c r="BG1839" s="35"/>
      <c r="BH1839" s="35"/>
    </row>
    <row r="1840" spans="1:60" ht="15" x14ac:dyDescent="0.25">
      <c r="A1840" s="570">
        <f t="shared" si="21"/>
        <v>1834</v>
      </c>
      <c r="B1840" s="571" t="s">
        <v>4131</v>
      </c>
      <c r="C1840" s="574" t="s">
        <v>12458</v>
      </c>
      <c r="D1840" s="843">
        <v>9209.41</v>
      </c>
      <c r="E1840" s="844"/>
      <c r="F1840" s="844"/>
      <c r="G1840" s="25"/>
      <c r="H1840" s="25"/>
      <c r="I1840" s="25"/>
      <c r="J1840" s="25"/>
      <c r="K1840" s="25"/>
      <c r="L1840" s="25"/>
      <c r="N1840" s="25"/>
      <c r="O1840" s="25"/>
      <c r="P1840" s="35" t="s">
        <v>2496</v>
      </c>
      <c r="AS1840" s="570"/>
      <c r="AT1840" s="391"/>
      <c r="AU1840" s="222"/>
      <c r="AV1840" s="564"/>
      <c r="AW1840" s="60"/>
      <c r="AX1840" s="60"/>
      <c r="AY1840" s="60"/>
      <c r="AZ1840" s="283"/>
      <c r="BA1840" s="283"/>
      <c r="BB1840" s="283"/>
      <c r="BC1840" s="34"/>
      <c r="BD1840" s="27"/>
      <c r="BF1840" s="35"/>
      <c r="BG1840" s="35"/>
      <c r="BH1840" s="35"/>
    </row>
    <row r="1841" spans="1:60" ht="15" x14ac:dyDescent="0.25">
      <c r="A1841" s="570">
        <f t="shared" si="21"/>
        <v>1835</v>
      </c>
      <c r="B1841" s="571" t="s">
        <v>4132</v>
      </c>
      <c r="C1841" s="574" t="s">
        <v>12458</v>
      </c>
      <c r="D1841" s="843">
        <v>9297.4699999999993</v>
      </c>
      <c r="E1841" s="844"/>
      <c r="F1841" s="844"/>
      <c r="G1841" s="25"/>
      <c r="H1841" s="25"/>
      <c r="I1841" s="25"/>
      <c r="J1841" s="25"/>
      <c r="K1841" s="25"/>
      <c r="L1841" s="25"/>
      <c r="N1841" s="25"/>
      <c r="O1841" s="25"/>
      <c r="P1841" s="35" t="s">
        <v>2496</v>
      </c>
      <c r="AS1841" s="570"/>
      <c r="AT1841" s="391"/>
      <c r="AU1841" s="222"/>
      <c r="AV1841" s="564"/>
      <c r="AW1841" s="60"/>
      <c r="AX1841" s="60"/>
      <c r="AY1841" s="60"/>
      <c r="AZ1841" s="283"/>
      <c r="BA1841" s="283"/>
      <c r="BB1841" s="283"/>
      <c r="BC1841" s="34"/>
      <c r="BD1841" s="27"/>
      <c r="BF1841" s="35"/>
      <c r="BG1841" s="35"/>
      <c r="BH1841" s="35"/>
    </row>
    <row r="1842" spans="1:60" ht="15" x14ac:dyDescent="0.25">
      <c r="A1842" s="570">
        <f t="shared" si="21"/>
        <v>1836</v>
      </c>
      <c r="B1842" s="571" t="s">
        <v>4133</v>
      </c>
      <c r="C1842" s="574" t="s">
        <v>12458</v>
      </c>
      <c r="D1842" s="843">
        <v>22958.67</v>
      </c>
      <c r="E1842" s="844"/>
      <c r="F1842" s="844"/>
      <c r="G1842" s="25"/>
      <c r="H1842" s="25"/>
      <c r="I1842" s="25"/>
      <c r="J1842" s="25"/>
      <c r="K1842" s="25"/>
      <c r="L1842" s="25"/>
      <c r="N1842" s="25"/>
      <c r="O1842" s="25"/>
      <c r="P1842" s="35" t="s">
        <v>2496</v>
      </c>
      <c r="AS1842" s="570"/>
      <c r="AT1842" s="391"/>
      <c r="AU1842" s="222"/>
      <c r="AV1842" s="564"/>
      <c r="AW1842" s="60"/>
      <c r="AX1842" s="60"/>
      <c r="AY1842" s="60"/>
      <c r="AZ1842" s="283"/>
      <c r="BA1842" s="283"/>
      <c r="BB1842" s="283"/>
      <c r="BC1842" s="34"/>
      <c r="BD1842" s="27"/>
      <c r="BF1842" s="35"/>
      <c r="BG1842" s="35"/>
      <c r="BH1842" s="35"/>
    </row>
    <row r="1843" spans="1:60" ht="15" x14ac:dyDescent="0.25">
      <c r="A1843" s="570">
        <f t="shared" si="21"/>
        <v>1837</v>
      </c>
      <c r="B1843" s="571" t="s">
        <v>4134</v>
      </c>
      <c r="C1843" s="574" t="s">
        <v>12458</v>
      </c>
      <c r="D1843" s="843">
        <v>15579.956</v>
      </c>
      <c r="E1843" s="844"/>
      <c r="F1843" s="844"/>
      <c r="G1843" s="25"/>
      <c r="H1843" s="25"/>
      <c r="I1843" s="25"/>
      <c r="J1843" s="25"/>
      <c r="K1843" s="25"/>
      <c r="L1843" s="25"/>
      <c r="N1843" s="25"/>
      <c r="O1843" s="25"/>
      <c r="P1843" s="35" t="s">
        <v>2496</v>
      </c>
      <c r="AS1843" s="570"/>
      <c r="AT1843" s="391"/>
      <c r="AU1843" s="222"/>
      <c r="AV1843" s="564"/>
      <c r="AW1843" s="60"/>
      <c r="AX1843" s="60"/>
      <c r="AY1843" s="60"/>
      <c r="AZ1843" s="283"/>
      <c r="BA1843" s="283"/>
      <c r="BB1843" s="283"/>
      <c r="BC1843" s="34"/>
      <c r="BD1843" s="27"/>
      <c r="BF1843" s="35"/>
      <c r="BG1843" s="35"/>
      <c r="BH1843" s="35"/>
    </row>
    <row r="1844" spans="1:60" ht="15" x14ac:dyDescent="0.25">
      <c r="A1844" s="570">
        <f t="shared" si="21"/>
        <v>1838</v>
      </c>
      <c r="B1844" s="571" t="s">
        <v>4135</v>
      </c>
      <c r="C1844" s="574" t="s">
        <v>12458</v>
      </c>
      <c r="D1844" s="843">
        <v>204815.66</v>
      </c>
      <c r="E1844" s="844"/>
      <c r="F1844" s="844"/>
      <c r="G1844" s="25"/>
      <c r="H1844" s="25"/>
      <c r="I1844" s="25"/>
      <c r="J1844" s="25"/>
      <c r="K1844" s="25"/>
      <c r="L1844" s="25"/>
      <c r="N1844" s="25"/>
      <c r="O1844" s="25"/>
      <c r="P1844" s="35" t="s">
        <v>2496</v>
      </c>
      <c r="AS1844" s="570"/>
      <c r="AT1844" s="391"/>
      <c r="AU1844" s="222"/>
      <c r="AV1844" s="564"/>
      <c r="AW1844" s="60"/>
      <c r="AX1844" s="60"/>
      <c r="AY1844" s="60"/>
      <c r="AZ1844" s="283"/>
      <c r="BA1844" s="283"/>
      <c r="BB1844" s="283"/>
      <c r="BC1844" s="34"/>
      <c r="BD1844" s="27"/>
      <c r="BF1844" s="35"/>
      <c r="BG1844" s="35"/>
      <c r="BH1844" s="35"/>
    </row>
    <row r="1845" spans="1:60" ht="15" x14ac:dyDescent="0.25">
      <c r="A1845" s="570">
        <f t="shared" si="21"/>
        <v>1839</v>
      </c>
      <c r="B1845" s="571" t="s">
        <v>4136</v>
      </c>
      <c r="C1845" s="574" t="s">
        <v>12458</v>
      </c>
      <c r="D1845" s="843">
        <v>196511.84</v>
      </c>
      <c r="E1845" s="844"/>
      <c r="F1845" s="844"/>
      <c r="G1845" s="25"/>
      <c r="H1845" s="25"/>
      <c r="I1845" s="25"/>
      <c r="J1845" s="25"/>
      <c r="K1845" s="25"/>
      <c r="L1845" s="25"/>
      <c r="N1845" s="25"/>
      <c r="O1845" s="25"/>
      <c r="P1845" s="35" t="s">
        <v>2496</v>
      </c>
      <c r="AS1845" s="570"/>
      <c r="AT1845" s="391"/>
      <c r="AU1845" s="222"/>
      <c r="AV1845" s="564"/>
      <c r="AW1845" s="60"/>
      <c r="AX1845" s="60"/>
      <c r="AY1845" s="60"/>
      <c r="AZ1845" s="283"/>
      <c r="BA1845" s="283"/>
      <c r="BB1845" s="283"/>
      <c r="BC1845" s="34"/>
      <c r="BD1845" s="27"/>
      <c r="BF1845" s="35"/>
      <c r="BG1845" s="35"/>
      <c r="BH1845" s="35"/>
    </row>
    <row r="1846" spans="1:60" ht="15" x14ac:dyDescent="0.25">
      <c r="A1846" s="570">
        <f t="shared" si="21"/>
        <v>1840</v>
      </c>
      <c r="B1846" s="571" t="s">
        <v>4137</v>
      </c>
      <c r="C1846" s="574" t="s">
        <v>12458</v>
      </c>
      <c r="D1846" s="843">
        <v>388751.58</v>
      </c>
      <c r="E1846" s="844"/>
      <c r="F1846" s="844"/>
      <c r="G1846" s="25"/>
      <c r="H1846" s="25"/>
      <c r="I1846" s="25"/>
      <c r="J1846" s="25"/>
      <c r="K1846" s="25"/>
      <c r="L1846" s="25"/>
      <c r="N1846" s="25"/>
      <c r="O1846" s="25"/>
      <c r="P1846" s="35" t="s">
        <v>2496</v>
      </c>
      <c r="AS1846" s="570"/>
      <c r="AT1846" s="391"/>
      <c r="AU1846" s="222"/>
      <c r="AV1846" s="564"/>
      <c r="AW1846" s="60"/>
      <c r="AX1846" s="60"/>
      <c r="AY1846" s="60"/>
      <c r="AZ1846" s="283"/>
      <c r="BA1846" s="283"/>
      <c r="BB1846" s="283"/>
      <c r="BC1846" s="34"/>
      <c r="BD1846" s="27"/>
      <c r="BF1846" s="35"/>
      <c r="BG1846" s="35"/>
      <c r="BH1846" s="35"/>
    </row>
    <row r="1847" spans="1:60" ht="15" x14ac:dyDescent="0.25">
      <c r="A1847" s="570">
        <f t="shared" ref="A1847:A1910" si="22">A1846+1</f>
        <v>1841</v>
      </c>
      <c r="B1847" s="571" t="s">
        <v>4138</v>
      </c>
      <c r="C1847" s="574" t="s">
        <v>12458</v>
      </c>
      <c r="D1847" s="843">
        <v>346638.67</v>
      </c>
      <c r="E1847" s="844"/>
      <c r="F1847" s="844"/>
      <c r="G1847" s="25"/>
      <c r="H1847" s="25"/>
      <c r="I1847" s="25"/>
      <c r="J1847" s="25"/>
      <c r="K1847" s="25"/>
      <c r="L1847" s="25"/>
      <c r="N1847" s="25"/>
      <c r="O1847" s="25"/>
      <c r="P1847" s="35" t="s">
        <v>2496</v>
      </c>
      <c r="AS1847" s="570"/>
      <c r="AT1847" s="391"/>
      <c r="AU1847" s="222"/>
      <c r="AV1847" s="564"/>
      <c r="AW1847" s="60"/>
      <c r="AX1847" s="60"/>
      <c r="AY1847" s="60"/>
      <c r="AZ1847" s="283"/>
      <c r="BA1847" s="283"/>
      <c r="BB1847" s="283"/>
      <c r="BC1847" s="34"/>
      <c r="BD1847" s="27"/>
      <c r="BF1847" s="35"/>
      <c r="BG1847" s="35"/>
      <c r="BH1847" s="35"/>
    </row>
    <row r="1848" spans="1:60" ht="15" x14ac:dyDescent="0.25">
      <c r="A1848" s="570">
        <f t="shared" si="22"/>
        <v>1842</v>
      </c>
      <c r="B1848" s="571" t="s">
        <v>4139</v>
      </c>
      <c r="C1848" s="574" t="s">
        <v>12458</v>
      </c>
      <c r="D1848" s="843">
        <v>80665.34</v>
      </c>
      <c r="E1848" s="844"/>
      <c r="F1848" s="844"/>
      <c r="G1848" s="25"/>
      <c r="H1848" s="25"/>
      <c r="I1848" s="25"/>
      <c r="J1848" s="25"/>
      <c r="K1848" s="25"/>
      <c r="L1848" s="25"/>
      <c r="N1848" s="25"/>
      <c r="O1848" s="25"/>
      <c r="P1848" s="35" t="s">
        <v>2496</v>
      </c>
      <c r="AS1848" s="570"/>
      <c r="AT1848" s="391"/>
      <c r="AU1848" s="222"/>
      <c r="AV1848" s="564"/>
      <c r="AW1848" s="60"/>
      <c r="AX1848" s="60"/>
      <c r="AY1848" s="60"/>
      <c r="AZ1848" s="283"/>
      <c r="BA1848" s="283"/>
      <c r="BB1848" s="283"/>
      <c r="BC1848" s="34"/>
      <c r="BD1848" s="27"/>
      <c r="BF1848" s="35"/>
      <c r="BG1848" s="35"/>
      <c r="BH1848" s="35"/>
    </row>
    <row r="1849" spans="1:60" ht="15" x14ac:dyDescent="0.25">
      <c r="A1849" s="570">
        <f t="shared" si="22"/>
        <v>1843</v>
      </c>
      <c r="B1849" s="571" t="s">
        <v>4140</v>
      </c>
      <c r="C1849" s="574" t="s">
        <v>12458</v>
      </c>
      <c r="D1849" s="843">
        <v>167818.56</v>
      </c>
      <c r="E1849" s="844"/>
      <c r="F1849" s="844"/>
      <c r="G1849" s="25"/>
      <c r="H1849" s="25"/>
      <c r="I1849" s="25"/>
      <c r="J1849" s="25"/>
      <c r="K1849" s="25"/>
      <c r="L1849" s="25"/>
      <c r="N1849" s="25"/>
      <c r="O1849" s="25"/>
      <c r="P1849" s="35" t="s">
        <v>2496</v>
      </c>
      <c r="AS1849" s="570"/>
      <c r="AT1849" s="391"/>
      <c r="AU1849" s="222"/>
      <c r="AV1849" s="564"/>
      <c r="AW1849" s="60"/>
      <c r="AX1849" s="60"/>
      <c r="AY1849" s="60"/>
      <c r="AZ1849" s="283"/>
      <c r="BA1849" s="283"/>
      <c r="BB1849" s="283"/>
      <c r="BC1849" s="34"/>
      <c r="BD1849" s="27"/>
      <c r="BF1849" s="35"/>
      <c r="BG1849" s="35"/>
      <c r="BH1849" s="35"/>
    </row>
    <row r="1850" spans="1:60" ht="15" x14ac:dyDescent="0.25">
      <c r="A1850" s="570">
        <f t="shared" si="22"/>
        <v>1844</v>
      </c>
      <c r="B1850" s="571" t="s">
        <v>4141</v>
      </c>
      <c r="C1850" s="574" t="s">
        <v>12458</v>
      </c>
      <c r="D1850" s="843">
        <v>413406</v>
      </c>
      <c r="E1850" s="844"/>
      <c r="F1850" s="844"/>
      <c r="G1850" s="25"/>
      <c r="H1850" s="25"/>
      <c r="I1850" s="25"/>
      <c r="J1850" s="25"/>
      <c r="K1850" s="25"/>
      <c r="L1850" s="25"/>
      <c r="N1850" s="25"/>
      <c r="O1850" s="25"/>
      <c r="P1850" s="35" t="s">
        <v>2496</v>
      </c>
      <c r="AS1850" s="570"/>
      <c r="AT1850" s="391"/>
      <c r="AU1850" s="222"/>
      <c r="AV1850" s="564"/>
      <c r="AW1850" s="60"/>
      <c r="AX1850" s="60"/>
      <c r="AY1850" s="60"/>
      <c r="AZ1850" s="283"/>
      <c r="BA1850" s="283"/>
      <c r="BB1850" s="283"/>
      <c r="BC1850" s="34"/>
      <c r="BD1850" s="27"/>
      <c r="BF1850" s="35"/>
      <c r="BG1850" s="35"/>
      <c r="BH1850" s="35"/>
    </row>
    <row r="1851" spans="1:60" ht="15" x14ac:dyDescent="0.25">
      <c r="A1851" s="570">
        <f t="shared" si="22"/>
        <v>1845</v>
      </c>
      <c r="B1851" s="571" t="s">
        <v>4142</v>
      </c>
      <c r="C1851" s="574" t="s">
        <v>12458</v>
      </c>
      <c r="D1851" s="843">
        <v>224485.17</v>
      </c>
      <c r="E1851" s="844"/>
      <c r="F1851" s="844"/>
      <c r="G1851" s="25"/>
      <c r="H1851" s="25"/>
      <c r="I1851" s="25"/>
      <c r="J1851" s="25"/>
      <c r="K1851" s="25"/>
      <c r="L1851" s="25"/>
      <c r="N1851" s="25"/>
      <c r="O1851" s="25"/>
      <c r="P1851" s="35" t="s">
        <v>2496</v>
      </c>
      <c r="AS1851" s="570"/>
      <c r="AT1851" s="391"/>
      <c r="AU1851" s="222"/>
      <c r="AV1851" s="564"/>
      <c r="AW1851" s="60"/>
      <c r="AX1851" s="60"/>
      <c r="AY1851" s="60"/>
      <c r="AZ1851" s="283"/>
      <c r="BA1851" s="283"/>
      <c r="BB1851" s="283"/>
      <c r="BC1851" s="34"/>
      <c r="BD1851" s="27"/>
      <c r="BF1851" s="35"/>
      <c r="BG1851" s="35"/>
      <c r="BH1851" s="35"/>
    </row>
    <row r="1852" spans="1:60" ht="15" x14ac:dyDescent="0.25">
      <c r="A1852" s="570">
        <f t="shared" si="22"/>
        <v>1846</v>
      </c>
      <c r="B1852" s="571" t="s">
        <v>4143</v>
      </c>
      <c r="C1852" s="574" t="s">
        <v>12458</v>
      </c>
      <c r="D1852" s="843">
        <v>228872.7</v>
      </c>
      <c r="E1852" s="844"/>
      <c r="F1852" s="844"/>
      <c r="G1852" s="25"/>
      <c r="H1852" s="25"/>
      <c r="I1852" s="25"/>
      <c r="J1852" s="25"/>
      <c r="K1852" s="25"/>
      <c r="L1852" s="25"/>
      <c r="N1852" s="25"/>
      <c r="O1852" s="25"/>
      <c r="P1852" s="35" t="s">
        <v>2496</v>
      </c>
      <c r="AS1852" s="570"/>
      <c r="AT1852" s="391"/>
      <c r="AU1852" s="222"/>
      <c r="AV1852" s="564"/>
      <c r="AW1852" s="60"/>
      <c r="AX1852" s="60"/>
      <c r="AY1852" s="60"/>
      <c r="AZ1852" s="283"/>
      <c r="BA1852" s="283"/>
      <c r="BB1852" s="283"/>
      <c r="BC1852" s="34"/>
      <c r="BD1852" s="27"/>
      <c r="BF1852" s="35"/>
      <c r="BG1852" s="35"/>
      <c r="BH1852" s="35"/>
    </row>
    <row r="1853" spans="1:60" ht="15" x14ac:dyDescent="0.25">
      <c r="A1853" s="570">
        <f t="shared" si="22"/>
        <v>1847</v>
      </c>
      <c r="B1853" s="571" t="s">
        <v>4144</v>
      </c>
      <c r="C1853" s="574" t="s">
        <v>12458</v>
      </c>
      <c r="D1853" s="843">
        <v>134898.4</v>
      </c>
      <c r="E1853" s="844"/>
      <c r="F1853" s="844"/>
      <c r="G1853" s="25"/>
      <c r="H1853" s="25"/>
      <c r="I1853" s="25"/>
      <c r="J1853" s="25"/>
      <c r="K1853" s="25"/>
      <c r="L1853" s="25"/>
      <c r="N1853" s="25"/>
      <c r="O1853" s="25"/>
      <c r="P1853" s="35" t="s">
        <v>2496</v>
      </c>
      <c r="AS1853" s="570"/>
      <c r="AT1853" s="391"/>
      <c r="AU1853" s="222"/>
      <c r="AV1853" s="564"/>
      <c r="AW1853" s="60"/>
      <c r="AX1853" s="60"/>
      <c r="AY1853" s="60"/>
      <c r="AZ1853" s="283"/>
      <c r="BA1853" s="283"/>
      <c r="BB1853" s="283"/>
      <c r="BC1853" s="34"/>
      <c r="BD1853" s="27"/>
      <c r="BF1853" s="35"/>
      <c r="BG1853" s="35"/>
      <c r="BH1853" s="35"/>
    </row>
    <row r="1854" spans="1:60" ht="15" x14ac:dyDescent="0.25">
      <c r="A1854" s="570">
        <f t="shared" si="22"/>
        <v>1848</v>
      </c>
      <c r="B1854" s="571" t="s">
        <v>4145</v>
      </c>
      <c r="C1854" s="574" t="s">
        <v>12458</v>
      </c>
      <c r="D1854" s="843">
        <v>147560</v>
      </c>
      <c r="E1854" s="844"/>
      <c r="F1854" s="844"/>
      <c r="G1854" s="25"/>
      <c r="H1854" s="25"/>
      <c r="I1854" s="25"/>
      <c r="J1854" s="25"/>
      <c r="K1854" s="25"/>
      <c r="L1854" s="25"/>
      <c r="N1854" s="25"/>
      <c r="O1854" s="25"/>
      <c r="P1854" s="35" t="s">
        <v>2496</v>
      </c>
      <c r="AS1854" s="570"/>
      <c r="AT1854" s="391"/>
      <c r="AU1854" s="222"/>
      <c r="AV1854" s="564"/>
      <c r="AW1854" s="60"/>
      <c r="AX1854" s="60"/>
      <c r="AY1854" s="60"/>
      <c r="AZ1854" s="283"/>
      <c r="BA1854" s="283"/>
      <c r="BB1854" s="283"/>
      <c r="BC1854" s="34"/>
      <c r="BD1854" s="27"/>
      <c r="BF1854" s="35"/>
      <c r="BG1854" s="35"/>
      <c r="BH1854" s="35"/>
    </row>
    <row r="1855" spans="1:60" ht="15" x14ac:dyDescent="0.25">
      <c r="A1855" s="570">
        <f t="shared" si="22"/>
        <v>1849</v>
      </c>
      <c r="B1855" s="571" t="s">
        <v>4146</v>
      </c>
      <c r="C1855" s="574" t="s">
        <v>12478</v>
      </c>
      <c r="D1855" s="843">
        <v>240561.59400000001</v>
      </c>
      <c r="E1855" s="844"/>
      <c r="F1855" s="844"/>
      <c r="G1855" s="25"/>
      <c r="H1855" s="25"/>
      <c r="I1855" s="25"/>
      <c r="J1855" s="25"/>
      <c r="K1855" s="25"/>
      <c r="L1855" s="25"/>
      <c r="N1855" s="25"/>
      <c r="O1855" s="25"/>
      <c r="P1855" s="35" t="s">
        <v>2496</v>
      </c>
      <c r="AS1855" s="570"/>
      <c r="AT1855" s="391"/>
      <c r="AU1855" s="222"/>
      <c r="AV1855" s="564"/>
      <c r="AW1855" s="60"/>
      <c r="AX1855" s="60"/>
      <c r="AY1855" s="60"/>
      <c r="AZ1855" s="283"/>
      <c r="BA1855" s="283"/>
      <c r="BB1855" s="283"/>
      <c r="BC1855" s="34"/>
      <c r="BD1855" s="27"/>
      <c r="BF1855" s="35"/>
      <c r="BG1855" s="35"/>
      <c r="BH1855" s="35"/>
    </row>
    <row r="1856" spans="1:60" ht="15" x14ac:dyDescent="0.25">
      <c r="A1856" s="570">
        <f t="shared" si="22"/>
        <v>1850</v>
      </c>
      <c r="B1856" s="571" t="s">
        <v>4147</v>
      </c>
      <c r="C1856" s="574" t="s">
        <v>12458</v>
      </c>
      <c r="D1856" s="843">
        <v>153793.22</v>
      </c>
      <c r="E1856" s="844"/>
      <c r="F1856" s="844"/>
      <c r="G1856" s="25"/>
      <c r="H1856" s="25"/>
      <c r="I1856" s="25"/>
      <c r="J1856" s="25"/>
      <c r="K1856" s="25"/>
      <c r="L1856" s="25"/>
      <c r="N1856" s="25"/>
      <c r="O1856" s="25"/>
      <c r="P1856" s="35" t="s">
        <v>2496</v>
      </c>
      <c r="AS1856" s="570"/>
      <c r="AT1856" s="391"/>
      <c r="AU1856" s="222"/>
      <c r="AV1856" s="564"/>
      <c r="AW1856" s="60"/>
      <c r="AX1856" s="60"/>
      <c r="AY1856" s="60"/>
      <c r="AZ1856" s="283"/>
      <c r="BA1856" s="283"/>
      <c r="BB1856" s="283"/>
      <c r="BC1856" s="34"/>
      <c r="BD1856" s="27"/>
      <c r="BF1856" s="35"/>
      <c r="BG1856" s="35"/>
      <c r="BH1856" s="35"/>
    </row>
    <row r="1857" spans="1:60" ht="15" x14ac:dyDescent="0.25">
      <c r="A1857" s="570">
        <f t="shared" si="22"/>
        <v>1851</v>
      </c>
      <c r="B1857" s="571" t="s">
        <v>4148</v>
      </c>
      <c r="C1857" s="574" t="s">
        <v>12458</v>
      </c>
      <c r="D1857" s="843">
        <v>164995.88</v>
      </c>
      <c r="E1857" s="844"/>
      <c r="F1857" s="844"/>
      <c r="G1857" s="25"/>
      <c r="H1857" s="25"/>
      <c r="I1857" s="25"/>
      <c r="J1857" s="25"/>
      <c r="K1857" s="25"/>
      <c r="L1857" s="25"/>
      <c r="N1857" s="25"/>
      <c r="O1857" s="25"/>
      <c r="P1857" s="35" t="s">
        <v>2496</v>
      </c>
      <c r="AS1857" s="570"/>
      <c r="AT1857" s="391"/>
      <c r="AU1857" s="222"/>
      <c r="AV1857" s="564"/>
      <c r="AW1857" s="60"/>
      <c r="AX1857" s="60"/>
      <c r="AY1857" s="60"/>
      <c r="AZ1857" s="283"/>
      <c r="BA1857" s="283"/>
      <c r="BB1857" s="283"/>
      <c r="BC1857" s="34"/>
      <c r="BD1857" s="27"/>
      <c r="BF1857" s="35"/>
      <c r="BG1857" s="35"/>
      <c r="BH1857" s="35"/>
    </row>
    <row r="1858" spans="1:60" ht="15" x14ac:dyDescent="0.25">
      <c r="A1858" s="570">
        <f t="shared" si="22"/>
        <v>1852</v>
      </c>
      <c r="B1858" s="571" t="s">
        <v>4149</v>
      </c>
      <c r="C1858" s="574" t="s">
        <v>12458</v>
      </c>
      <c r="D1858" s="843">
        <v>175745.15</v>
      </c>
      <c r="E1858" s="844"/>
      <c r="F1858" s="844"/>
      <c r="G1858" s="25"/>
      <c r="H1858" s="25"/>
      <c r="I1858" s="25"/>
      <c r="J1858" s="25"/>
      <c r="K1858" s="25"/>
      <c r="L1858" s="25"/>
      <c r="N1858" s="25"/>
      <c r="O1858" s="25"/>
      <c r="P1858" s="35" t="s">
        <v>2496</v>
      </c>
      <c r="AS1858" s="570"/>
      <c r="AT1858" s="391"/>
      <c r="AU1858" s="222"/>
      <c r="AV1858" s="564"/>
      <c r="AW1858" s="60"/>
      <c r="AX1858" s="60"/>
      <c r="AY1858" s="60"/>
      <c r="AZ1858" s="283"/>
      <c r="BA1858" s="283"/>
      <c r="BB1858" s="283"/>
      <c r="BC1858" s="34"/>
      <c r="BD1858" s="27"/>
      <c r="BF1858" s="35"/>
      <c r="BG1858" s="35"/>
      <c r="BH1858" s="35"/>
    </row>
    <row r="1859" spans="1:60" ht="15" x14ac:dyDescent="0.25">
      <c r="A1859" s="570">
        <f t="shared" si="22"/>
        <v>1853</v>
      </c>
      <c r="B1859" s="571" t="s">
        <v>4150</v>
      </c>
      <c r="C1859" s="574" t="s">
        <v>12458</v>
      </c>
      <c r="D1859" s="843">
        <v>188248.48</v>
      </c>
      <c r="E1859" s="844"/>
      <c r="F1859" s="844"/>
      <c r="G1859" s="25"/>
      <c r="H1859" s="25"/>
      <c r="I1859" s="25"/>
      <c r="J1859" s="25"/>
      <c r="K1859" s="25"/>
      <c r="L1859" s="25"/>
      <c r="N1859" s="25"/>
      <c r="O1859" s="25"/>
      <c r="P1859" s="35" t="s">
        <v>2496</v>
      </c>
      <c r="AS1859" s="570"/>
      <c r="AT1859" s="391"/>
      <c r="AU1859" s="222"/>
      <c r="AV1859" s="564"/>
      <c r="AW1859" s="60"/>
      <c r="AX1859" s="60"/>
      <c r="AY1859" s="60"/>
      <c r="AZ1859" s="283"/>
      <c r="BA1859" s="283"/>
      <c r="BB1859" s="283"/>
      <c r="BC1859" s="34"/>
      <c r="BD1859" s="27"/>
      <c r="BF1859" s="35"/>
      <c r="BG1859" s="35"/>
      <c r="BH1859" s="35"/>
    </row>
    <row r="1860" spans="1:60" ht="15" x14ac:dyDescent="0.25">
      <c r="A1860" s="570">
        <f t="shared" si="22"/>
        <v>1854</v>
      </c>
      <c r="B1860" s="571" t="s">
        <v>4151</v>
      </c>
      <c r="C1860" s="574" t="s">
        <v>2526</v>
      </c>
      <c r="D1860" s="843">
        <v>17443.972000000002</v>
      </c>
      <c r="E1860" s="844"/>
      <c r="F1860" s="844"/>
      <c r="G1860" s="25"/>
      <c r="H1860" s="25"/>
      <c r="I1860" s="25"/>
      <c r="J1860" s="25"/>
      <c r="K1860" s="25"/>
      <c r="L1860" s="25"/>
      <c r="N1860" s="25"/>
      <c r="O1860" s="25"/>
      <c r="P1860" s="35" t="s">
        <v>2496</v>
      </c>
      <c r="AS1860" s="570"/>
      <c r="AT1860" s="391"/>
      <c r="AU1860" s="222"/>
      <c r="AV1860" s="564"/>
      <c r="AW1860" s="60"/>
      <c r="AX1860" s="60"/>
      <c r="AY1860" s="60"/>
      <c r="AZ1860" s="283"/>
      <c r="BA1860" s="283"/>
      <c r="BB1860" s="283"/>
      <c r="BC1860" s="34"/>
      <c r="BD1860" s="27"/>
      <c r="BF1860" s="35"/>
      <c r="BG1860" s="35"/>
      <c r="BH1860" s="35"/>
    </row>
    <row r="1861" spans="1:60" ht="15" x14ac:dyDescent="0.25">
      <c r="A1861" s="570">
        <f t="shared" si="22"/>
        <v>1855</v>
      </c>
      <c r="B1861" s="571" t="s">
        <v>4152</v>
      </c>
      <c r="C1861" s="574" t="s">
        <v>2526</v>
      </c>
      <c r="D1861" s="843">
        <v>12060.65</v>
      </c>
      <c r="E1861" s="844"/>
      <c r="F1861" s="844"/>
      <c r="G1861" s="25"/>
      <c r="H1861" s="25"/>
      <c r="I1861" s="25"/>
      <c r="J1861" s="25"/>
      <c r="K1861" s="25"/>
      <c r="L1861" s="25"/>
      <c r="N1861" s="25"/>
      <c r="O1861" s="25"/>
      <c r="P1861" s="35" t="s">
        <v>2496</v>
      </c>
      <c r="AS1861" s="570"/>
      <c r="AT1861" s="391"/>
      <c r="AU1861" s="222"/>
      <c r="AV1861" s="564"/>
      <c r="AW1861" s="60"/>
      <c r="AX1861" s="60"/>
      <c r="AY1861" s="60"/>
      <c r="AZ1861" s="283"/>
      <c r="BA1861" s="283"/>
      <c r="BB1861" s="283"/>
      <c r="BC1861" s="34"/>
      <c r="BD1861" s="27"/>
      <c r="BF1861" s="35"/>
      <c r="BG1861" s="35"/>
      <c r="BH1861" s="35"/>
    </row>
    <row r="1862" spans="1:60" ht="15" x14ac:dyDescent="0.25">
      <c r="A1862" s="570">
        <f t="shared" si="22"/>
        <v>1856</v>
      </c>
      <c r="B1862" s="571" t="s">
        <v>4153</v>
      </c>
      <c r="C1862" s="574" t="s">
        <v>2526</v>
      </c>
      <c r="D1862" s="843">
        <v>12060.65</v>
      </c>
      <c r="E1862" s="844"/>
      <c r="F1862" s="844"/>
      <c r="G1862" s="25"/>
      <c r="H1862" s="25"/>
      <c r="I1862" s="25"/>
      <c r="J1862" s="25"/>
      <c r="K1862" s="25"/>
      <c r="L1862" s="25"/>
      <c r="N1862" s="25"/>
      <c r="O1862" s="25"/>
      <c r="P1862" s="35" t="s">
        <v>2496</v>
      </c>
      <c r="AS1862" s="570"/>
      <c r="AT1862" s="391"/>
      <c r="AU1862" s="222"/>
      <c r="AV1862" s="564"/>
      <c r="AW1862" s="60"/>
      <c r="AX1862" s="60"/>
      <c r="AY1862" s="60"/>
      <c r="AZ1862" s="283"/>
      <c r="BA1862" s="283"/>
      <c r="BB1862" s="283"/>
      <c r="BC1862" s="34"/>
      <c r="BD1862" s="27"/>
      <c r="BF1862" s="35"/>
      <c r="BG1862" s="35"/>
      <c r="BH1862" s="35"/>
    </row>
    <row r="1863" spans="1:60" ht="15" x14ac:dyDescent="0.25">
      <c r="A1863" s="570">
        <f t="shared" si="22"/>
        <v>1857</v>
      </c>
      <c r="B1863" s="571" t="s">
        <v>4154</v>
      </c>
      <c r="C1863" s="574" t="s">
        <v>2526</v>
      </c>
      <c r="D1863" s="843">
        <v>15352.904</v>
      </c>
      <c r="E1863" s="844"/>
      <c r="F1863" s="844"/>
      <c r="G1863" s="25"/>
      <c r="H1863" s="25"/>
      <c r="I1863" s="25"/>
      <c r="J1863" s="25"/>
      <c r="K1863" s="25"/>
      <c r="L1863" s="25"/>
      <c r="N1863" s="25"/>
      <c r="O1863" s="25"/>
      <c r="P1863" s="35" t="s">
        <v>2496</v>
      </c>
      <c r="AS1863" s="570"/>
      <c r="AT1863" s="391"/>
      <c r="AU1863" s="222"/>
      <c r="AV1863" s="564"/>
      <c r="AW1863" s="60"/>
      <c r="AX1863" s="60"/>
      <c r="AY1863" s="60"/>
      <c r="AZ1863" s="283"/>
      <c r="BA1863" s="283"/>
      <c r="BB1863" s="283"/>
      <c r="BC1863" s="34"/>
      <c r="BD1863" s="27"/>
      <c r="BF1863" s="35"/>
      <c r="BG1863" s="35"/>
      <c r="BH1863" s="35"/>
    </row>
    <row r="1864" spans="1:60" ht="15" x14ac:dyDescent="0.25">
      <c r="A1864" s="570">
        <f t="shared" si="22"/>
        <v>1858</v>
      </c>
      <c r="B1864" s="571" t="s">
        <v>4155</v>
      </c>
      <c r="C1864" s="574" t="s">
        <v>2526</v>
      </c>
      <c r="D1864" s="843">
        <v>14500.15</v>
      </c>
      <c r="E1864" s="844"/>
      <c r="F1864" s="844"/>
      <c r="G1864" s="25"/>
      <c r="H1864" s="25"/>
      <c r="I1864" s="25"/>
      <c r="J1864" s="25"/>
      <c r="K1864" s="25"/>
      <c r="L1864" s="25"/>
      <c r="N1864" s="25"/>
      <c r="O1864" s="25"/>
      <c r="P1864" s="35" t="s">
        <v>2496</v>
      </c>
      <c r="AS1864" s="570"/>
      <c r="AT1864" s="391"/>
      <c r="AU1864" s="222"/>
      <c r="AV1864" s="564"/>
      <c r="AW1864" s="60"/>
      <c r="AX1864" s="60"/>
      <c r="AY1864" s="60"/>
      <c r="AZ1864" s="283"/>
      <c r="BA1864" s="283"/>
      <c r="BB1864" s="283"/>
      <c r="BC1864" s="34"/>
      <c r="BD1864" s="27"/>
      <c r="BF1864" s="35"/>
      <c r="BG1864" s="35"/>
      <c r="BH1864" s="35"/>
    </row>
    <row r="1865" spans="1:60" ht="15" x14ac:dyDescent="0.25">
      <c r="A1865" s="570">
        <f t="shared" si="22"/>
        <v>1859</v>
      </c>
      <c r="B1865" s="571" t="s">
        <v>4156</v>
      </c>
      <c r="C1865" s="574" t="s">
        <v>12458</v>
      </c>
      <c r="D1865" s="843">
        <v>14280</v>
      </c>
      <c r="E1865" s="844"/>
      <c r="F1865" s="844"/>
      <c r="G1865" s="25"/>
      <c r="H1865" s="25"/>
      <c r="I1865" s="25"/>
      <c r="J1865" s="25"/>
      <c r="K1865" s="25"/>
      <c r="L1865" s="25"/>
      <c r="N1865" s="25"/>
      <c r="O1865" s="25"/>
      <c r="P1865" s="35" t="s">
        <v>2496</v>
      </c>
      <c r="AS1865" s="570"/>
      <c r="AT1865" s="391"/>
      <c r="AU1865" s="222"/>
      <c r="AV1865" s="564"/>
      <c r="AW1865" s="60"/>
      <c r="AX1865" s="60"/>
      <c r="AY1865" s="60"/>
      <c r="AZ1865" s="283"/>
      <c r="BA1865" s="283"/>
      <c r="BB1865" s="283"/>
      <c r="BC1865" s="34"/>
      <c r="BD1865" s="27"/>
      <c r="BF1865" s="35"/>
      <c r="BG1865" s="35"/>
      <c r="BH1865" s="35"/>
    </row>
    <row r="1866" spans="1:60" ht="15" x14ac:dyDescent="0.25">
      <c r="A1866" s="570">
        <f t="shared" si="22"/>
        <v>1860</v>
      </c>
      <c r="B1866" s="571" t="s">
        <v>4157</v>
      </c>
      <c r="C1866" s="574" t="s">
        <v>2526</v>
      </c>
      <c r="D1866" s="843">
        <v>14500.15</v>
      </c>
      <c r="E1866" s="844"/>
      <c r="F1866" s="844"/>
      <c r="G1866" s="25"/>
      <c r="H1866" s="25"/>
      <c r="I1866" s="25"/>
      <c r="J1866" s="25"/>
      <c r="K1866" s="25"/>
      <c r="L1866" s="25"/>
      <c r="N1866" s="25"/>
      <c r="O1866" s="25"/>
      <c r="P1866" s="35" t="s">
        <v>2496</v>
      </c>
      <c r="AS1866" s="570"/>
      <c r="AT1866" s="391"/>
      <c r="AU1866" s="222"/>
      <c r="AV1866" s="564"/>
      <c r="AW1866" s="60"/>
      <c r="AX1866" s="60"/>
      <c r="AY1866" s="60"/>
      <c r="AZ1866" s="283"/>
      <c r="BA1866" s="283"/>
      <c r="BB1866" s="283"/>
      <c r="BC1866" s="34"/>
      <c r="BD1866" s="27"/>
      <c r="BF1866" s="35"/>
      <c r="BG1866" s="35"/>
      <c r="BH1866" s="35"/>
    </row>
    <row r="1867" spans="1:60" ht="15" x14ac:dyDescent="0.25">
      <c r="A1867" s="570">
        <f t="shared" si="22"/>
        <v>1861</v>
      </c>
      <c r="B1867" s="571" t="s">
        <v>4158</v>
      </c>
      <c r="C1867" s="574" t="s">
        <v>12458</v>
      </c>
      <c r="D1867" s="843">
        <v>17546.55</v>
      </c>
      <c r="E1867" s="844"/>
      <c r="F1867" s="844"/>
      <c r="G1867" s="25"/>
      <c r="H1867" s="25"/>
      <c r="I1867" s="25"/>
      <c r="J1867" s="25"/>
      <c r="K1867" s="25"/>
      <c r="L1867" s="25"/>
      <c r="N1867" s="25"/>
      <c r="O1867" s="25"/>
      <c r="P1867" s="35" t="s">
        <v>2496</v>
      </c>
      <c r="AS1867" s="570"/>
      <c r="AT1867" s="391"/>
      <c r="AU1867" s="222"/>
      <c r="AV1867" s="564"/>
      <c r="AW1867" s="60"/>
      <c r="AX1867" s="60"/>
      <c r="AY1867" s="60"/>
      <c r="AZ1867" s="283"/>
      <c r="BA1867" s="283"/>
      <c r="BB1867" s="283"/>
      <c r="BC1867" s="34"/>
      <c r="BD1867" s="27"/>
      <c r="BF1867" s="35"/>
      <c r="BG1867" s="35"/>
      <c r="BH1867" s="35"/>
    </row>
    <row r="1868" spans="1:60" ht="15" x14ac:dyDescent="0.25">
      <c r="A1868" s="570">
        <f t="shared" si="22"/>
        <v>1862</v>
      </c>
      <c r="B1868" s="571" t="s">
        <v>4159</v>
      </c>
      <c r="C1868" s="574" t="s">
        <v>12458</v>
      </c>
      <c r="D1868" s="843">
        <v>6052.34</v>
      </c>
      <c r="E1868" s="844"/>
      <c r="F1868" s="844"/>
      <c r="G1868" s="25"/>
      <c r="H1868" s="25"/>
      <c r="I1868" s="25"/>
      <c r="J1868" s="25"/>
      <c r="K1868" s="25"/>
      <c r="L1868" s="25"/>
      <c r="N1868" s="25"/>
      <c r="O1868" s="25"/>
      <c r="P1868" s="35" t="s">
        <v>2496</v>
      </c>
      <c r="AS1868" s="570"/>
      <c r="AT1868" s="391"/>
      <c r="AU1868" s="222"/>
      <c r="AV1868" s="564"/>
      <c r="AW1868" s="60"/>
      <c r="AX1868" s="60"/>
      <c r="AY1868" s="60"/>
      <c r="AZ1868" s="283"/>
      <c r="BA1868" s="283"/>
      <c r="BB1868" s="283"/>
      <c r="BC1868" s="34"/>
      <c r="BD1868" s="27"/>
      <c r="BF1868" s="35"/>
      <c r="BG1868" s="35"/>
      <c r="BH1868" s="35"/>
    </row>
    <row r="1869" spans="1:60" ht="15" x14ac:dyDescent="0.25">
      <c r="A1869" s="570">
        <f t="shared" si="22"/>
        <v>1863</v>
      </c>
      <c r="B1869" s="571" t="s">
        <v>4160</v>
      </c>
      <c r="C1869" s="574" t="s">
        <v>12458</v>
      </c>
      <c r="D1869" s="843">
        <v>1730.26</v>
      </c>
      <c r="E1869" s="844"/>
      <c r="F1869" s="844"/>
      <c r="G1869" s="25"/>
      <c r="H1869" s="25"/>
      <c r="I1869" s="25"/>
      <c r="J1869" s="25"/>
      <c r="K1869" s="25"/>
      <c r="L1869" s="25"/>
      <c r="N1869" s="25"/>
      <c r="O1869" s="25"/>
      <c r="P1869" s="35" t="s">
        <v>2496</v>
      </c>
      <c r="AS1869" s="570"/>
      <c r="AT1869" s="391"/>
      <c r="AU1869" s="222"/>
      <c r="AV1869" s="564"/>
      <c r="AW1869" s="60"/>
      <c r="AX1869" s="60"/>
      <c r="AY1869" s="60"/>
      <c r="AZ1869" s="283"/>
      <c r="BA1869" s="283"/>
      <c r="BB1869" s="283"/>
      <c r="BC1869" s="34"/>
      <c r="BD1869" s="27"/>
      <c r="BF1869" s="35"/>
      <c r="BG1869" s="35"/>
      <c r="BH1869" s="35"/>
    </row>
    <row r="1870" spans="1:60" ht="15" x14ac:dyDescent="0.25">
      <c r="A1870" s="570">
        <f t="shared" si="22"/>
        <v>1864</v>
      </c>
      <c r="B1870" s="571" t="s">
        <v>4161</v>
      </c>
      <c r="C1870" s="574" t="s">
        <v>12458</v>
      </c>
      <c r="D1870" s="843">
        <v>31751.58</v>
      </c>
      <c r="E1870" s="844"/>
      <c r="F1870" s="844"/>
      <c r="G1870" s="25"/>
      <c r="H1870" s="25"/>
      <c r="I1870" s="25"/>
      <c r="J1870" s="25"/>
      <c r="K1870" s="25"/>
      <c r="L1870" s="25"/>
      <c r="N1870" s="25"/>
      <c r="O1870" s="25"/>
      <c r="P1870" s="35" t="s">
        <v>2496</v>
      </c>
      <c r="AS1870" s="570"/>
      <c r="AT1870" s="391"/>
      <c r="AU1870" s="222"/>
      <c r="AV1870" s="564"/>
      <c r="AW1870" s="60"/>
      <c r="AX1870" s="60"/>
      <c r="AY1870" s="60"/>
      <c r="AZ1870" s="283"/>
      <c r="BA1870" s="283"/>
      <c r="BB1870" s="283"/>
      <c r="BC1870" s="34"/>
      <c r="BD1870" s="27"/>
      <c r="BF1870" s="35"/>
      <c r="BG1870" s="35"/>
      <c r="BH1870" s="35"/>
    </row>
    <row r="1871" spans="1:60" ht="15" x14ac:dyDescent="0.25">
      <c r="A1871" s="570">
        <f t="shared" si="22"/>
        <v>1865</v>
      </c>
      <c r="B1871" s="571" t="s">
        <v>4162</v>
      </c>
      <c r="C1871" s="574" t="s">
        <v>12458</v>
      </c>
      <c r="D1871" s="843">
        <v>32239.48</v>
      </c>
      <c r="E1871" s="844"/>
      <c r="F1871" s="844"/>
      <c r="G1871" s="25"/>
      <c r="H1871" s="25"/>
      <c r="I1871" s="25"/>
      <c r="J1871" s="25"/>
      <c r="K1871" s="25"/>
      <c r="L1871" s="25"/>
      <c r="N1871" s="25"/>
      <c r="O1871" s="25"/>
      <c r="P1871" s="35" t="s">
        <v>2496</v>
      </c>
      <c r="AS1871" s="570"/>
      <c r="AT1871" s="391"/>
      <c r="AU1871" s="222"/>
      <c r="AV1871" s="564"/>
      <c r="AW1871" s="60"/>
      <c r="AX1871" s="60"/>
      <c r="AY1871" s="60"/>
      <c r="AZ1871" s="283"/>
      <c r="BA1871" s="283"/>
      <c r="BB1871" s="283"/>
      <c r="BC1871" s="34"/>
      <c r="BD1871" s="27"/>
      <c r="BF1871" s="35"/>
      <c r="BG1871" s="35"/>
      <c r="BH1871" s="35"/>
    </row>
    <row r="1872" spans="1:60" ht="15" x14ac:dyDescent="0.25">
      <c r="A1872" s="570">
        <f t="shared" si="22"/>
        <v>1866</v>
      </c>
      <c r="B1872" s="571" t="s">
        <v>4163</v>
      </c>
      <c r="C1872" s="574" t="s">
        <v>12458</v>
      </c>
      <c r="D1872" s="843">
        <v>13552.91</v>
      </c>
      <c r="E1872" s="844"/>
      <c r="F1872" s="844"/>
      <c r="G1872" s="25"/>
      <c r="H1872" s="25"/>
      <c r="I1872" s="25"/>
      <c r="J1872" s="25"/>
      <c r="K1872" s="25"/>
      <c r="L1872" s="25"/>
      <c r="N1872" s="25"/>
      <c r="O1872" s="25"/>
      <c r="P1872" s="35" t="s">
        <v>2496</v>
      </c>
      <c r="AS1872" s="570"/>
      <c r="AT1872" s="391"/>
      <c r="AU1872" s="222"/>
      <c r="AV1872" s="564"/>
      <c r="AW1872" s="60"/>
      <c r="AX1872" s="60"/>
      <c r="AY1872" s="60"/>
      <c r="AZ1872" s="283"/>
      <c r="BA1872" s="283"/>
      <c r="BB1872" s="283"/>
      <c r="BC1872" s="34"/>
      <c r="BD1872" s="27"/>
      <c r="BF1872" s="35"/>
      <c r="BG1872" s="35"/>
      <c r="BH1872" s="35"/>
    </row>
    <row r="1873" spans="1:60" ht="15" x14ac:dyDescent="0.25">
      <c r="A1873" s="570">
        <f t="shared" si="22"/>
        <v>1867</v>
      </c>
      <c r="B1873" s="571" t="s">
        <v>4164</v>
      </c>
      <c r="C1873" s="574" t="s">
        <v>12458</v>
      </c>
      <c r="D1873" s="843">
        <v>22798.02</v>
      </c>
      <c r="E1873" s="844"/>
      <c r="F1873" s="844"/>
      <c r="G1873" s="25"/>
      <c r="H1873" s="25"/>
      <c r="I1873" s="25"/>
      <c r="J1873" s="25"/>
      <c r="K1873" s="25"/>
      <c r="L1873" s="25"/>
      <c r="N1873" s="25"/>
      <c r="O1873" s="25"/>
      <c r="P1873" s="35" t="s">
        <v>2496</v>
      </c>
      <c r="AS1873" s="570"/>
      <c r="AT1873" s="391"/>
      <c r="AU1873" s="222"/>
      <c r="AV1873" s="564"/>
      <c r="AW1873" s="60"/>
      <c r="AX1873" s="60"/>
      <c r="AY1873" s="60"/>
      <c r="AZ1873" s="283"/>
      <c r="BA1873" s="283"/>
      <c r="BB1873" s="283"/>
      <c r="BC1873" s="34"/>
      <c r="BD1873" s="27"/>
      <c r="BF1873" s="35"/>
      <c r="BG1873" s="35"/>
      <c r="BH1873" s="35"/>
    </row>
    <row r="1874" spans="1:60" ht="15" x14ac:dyDescent="0.25">
      <c r="A1874" s="570">
        <f t="shared" si="22"/>
        <v>1868</v>
      </c>
      <c r="B1874" s="571" t="s">
        <v>4165</v>
      </c>
      <c r="C1874" s="574" t="s">
        <v>12458</v>
      </c>
      <c r="D1874" s="843">
        <v>13233.6211</v>
      </c>
      <c r="E1874" s="844"/>
      <c r="F1874" s="844"/>
      <c r="G1874" s="25"/>
      <c r="H1874" s="25"/>
      <c r="I1874" s="25"/>
      <c r="J1874" s="25"/>
      <c r="K1874" s="25"/>
      <c r="L1874" s="25"/>
      <c r="N1874" s="25"/>
      <c r="O1874" s="25"/>
      <c r="P1874" s="35" t="s">
        <v>2496</v>
      </c>
      <c r="AS1874" s="570"/>
      <c r="AT1874" s="391"/>
      <c r="AU1874" s="222"/>
      <c r="AV1874" s="564"/>
      <c r="AW1874" s="60"/>
      <c r="AX1874" s="60"/>
      <c r="AY1874" s="60"/>
      <c r="AZ1874" s="283"/>
      <c r="BA1874" s="283"/>
      <c r="BB1874" s="283"/>
      <c r="BC1874" s="34"/>
      <c r="BD1874" s="27"/>
      <c r="BF1874" s="35"/>
      <c r="BG1874" s="35"/>
      <c r="BH1874" s="35"/>
    </row>
    <row r="1875" spans="1:60" ht="15" x14ac:dyDescent="0.25">
      <c r="A1875" s="570">
        <f t="shared" si="22"/>
        <v>1869</v>
      </c>
      <c r="B1875" s="571" t="s">
        <v>4166</v>
      </c>
      <c r="C1875" s="574" t="s">
        <v>12458</v>
      </c>
      <c r="D1875" s="843">
        <v>63196.14</v>
      </c>
      <c r="E1875" s="844"/>
      <c r="F1875" s="844"/>
      <c r="G1875" s="25"/>
      <c r="H1875" s="25"/>
      <c r="I1875" s="25"/>
      <c r="J1875" s="25"/>
      <c r="K1875" s="25"/>
      <c r="L1875" s="25"/>
      <c r="N1875" s="25"/>
      <c r="O1875" s="25"/>
      <c r="P1875" s="35" t="s">
        <v>2496</v>
      </c>
      <c r="AS1875" s="570"/>
      <c r="AT1875" s="391"/>
      <c r="AU1875" s="222"/>
      <c r="AV1875" s="564"/>
      <c r="AW1875" s="60"/>
      <c r="AX1875" s="60"/>
      <c r="AY1875" s="60"/>
      <c r="AZ1875" s="283"/>
      <c r="BA1875" s="283"/>
      <c r="BB1875" s="283"/>
      <c r="BC1875" s="34"/>
      <c r="BD1875" s="27"/>
      <c r="BF1875" s="35"/>
      <c r="BG1875" s="35"/>
      <c r="BH1875" s="35"/>
    </row>
    <row r="1876" spans="1:60" ht="15" x14ac:dyDescent="0.25">
      <c r="A1876" s="570">
        <f t="shared" si="22"/>
        <v>1870</v>
      </c>
      <c r="B1876" s="571" t="s">
        <v>4167</v>
      </c>
      <c r="C1876" s="574" t="s">
        <v>12458</v>
      </c>
      <c r="D1876" s="843">
        <v>381633</v>
      </c>
      <c r="E1876" s="844"/>
      <c r="F1876" s="844"/>
      <c r="G1876" s="25"/>
      <c r="H1876" s="25"/>
      <c r="I1876" s="25"/>
      <c r="J1876" s="25"/>
      <c r="K1876" s="25"/>
      <c r="L1876" s="25"/>
      <c r="N1876" s="25"/>
      <c r="O1876" s="25"/>
      <c r="P1876" s="35" t="s">
        <v>2496</v>
      </c>
      <c r="AS1876" s="570"/>
      <c r="AT1876" s="391"/>
      <c r="AU1876" s="222"/>
      <c r="AV1876" s="564"/>
      <c r="AW1876" s="60"/>
      <c r="AX1876" s="60"/>
      <c r="AY1876" s="60"/>
      <c r="AZ1876" s="283"/>
      <c r="BA1876" s="283"/>
      <c r="BB1876" s="283"/>
      <c r="BC1876" s="34"/>
      <c r="BD1876" s="27"/>
      <c r="BF1876" s="35"/>
      <c r="BG1876" s="35"/>
      <c r="BH1876" s="35"/>
    </row>
    <row r="1877" spans="1:60" ht="15" x14ac:dyDescent="0.25">
      <c r="A1877" s="570">
        <f t="shared" si="22"/>
        <v>1871</v>
      </c>
      <c r="B1877" s="571" t="s">
        <v>4168</v>
      </c>
      <c r="C1877" s="574" t="s">
        <v>12458</v>
      </c>
      <c r="D1877" s="843">
        <v>128082.08</v>
      </c>
      <c r="E1877" s="844"/>
      <c r="F1877" s="844"/>
      <c r="G1877" s="25"/>
      <c r="H1877" s="25"/>
      <c r="I1877" s="25"/>
      <c r="J1877" s="25"/>
      <c r="K1877" s="25"/>
      <c r="L1877" s="25"/>
      <c r="N1877" s="25"/>
      <c r="O1877" s="25"/>
      <c r="P1877" s="35" t="s">
        <v>2496</v>
      </c>
      <c r="AS1877" s="570"/>
      <c r="AT1877" s="391"/>
      <c r="AU1877" s="222"/>
      <c r="AV1877" s="564"/>
      <c r="AW1877" s="60"/>
      <c r="AX1877" s="60"/>
      <c r="AY1877" s="60"/>
      <c r="AZ1877" s="283"/>
      <c r="BA1877" s="283"/>
      <c r="BB1877" s="283"/>
      <c r="BC1877" s="34"/>
      <c r="BD1877" s="27"/>
      <c r="BF1877" s="35"/>
      <c r="BG1877" s="35"/>
      <c r="BH1877" s="35"/>
    </row>
    <row r="1878" spans="1:60" ht="15" x14ac:dyDescent="0.25">
      <c r="A1878" s="570">
        <f t="shared" si="22"/>
        <v>1872</v>
      </c>
      <c r="B1878" s="571" t="s">
        <v>4169</v>
      </c>
      <c r="C1878" s="574" t="s">
        <v>12458</v>
      </c>
      <c r="D1878" s="843">
        <v>345696.19</v>
      </c>
      <c r="E1878" s="844"/>
      <c r="F1878" s="844"/>
      <c r="G1878" s="25"/>
      <c r="H1878" s="25"/>
      <c r="I1878" s="25"/>
      <c r="J1878" s="25"/>
      <c r="K1878" s="25"/>
      <c r="L1878" s="25"/>
      <c r="N1878" s="25"/>
      <c r="O1878" s="25"/>
      <c r="P1878" s="35" t="s">
        <v>2496</v>
      </c>
      <c r="AS1878" s="570"/>
      <c r="AT1878" s="391"/>
      <c r="AU1878" s="222"/>
      <c r="AV1878" s="564"/>
      <c r="AW1878" s="60"/>
      <c r="AX1878" s="60"/>
      <c r="AY1878" s="60"/>
      <c r="AZ1878" s="283"/>
      <c r="BA1878" s="283"/>
      <c r="BB1878" s="283"/>
      <c r="BC1878" s="34"/>
      <c r="BD1878" s="27"/>
      <c r="BF1878" s="35"/>
      <c r="BG1878" s="35"/>
      <c r="BH1878" s="35"/>
    </row>
    <row r="1879" spans="1:60" ht="15" x14ac:dyDescent="0.25">
      <c r="A1879" s="570">
        <f t="shared" si="22"/>
        <v>1873</v>
      </c>
      <c r="B1879" s="571" t="s">
        <v>4170</v>
      </c>
      <c r="C1879" s="574" t="s">
        <v>12458</v>
      </c>
      <c r="D1879" s="843">
        <v>53790.38</v>
      </c>
      <c r="E1879" s="844"/>
      <c r="F1879" s="844"/>
      <c r="G1879" s="25"/>
      <c r="H1879" s="25"/>
      <c r="I1879" s="25"/>
      <c r="J1879" s="25"/>
      <c r="K1879" s="25"/>
      <c r="L1879" s="25"/>
      <c r="N1879" s="25"/>
      <c r="O1879" s="25"/>
      <c r="P1879" s="35" t="s">
        <v>2496</v>
      </c>
      <c r="AS1879" s="570"/>
      <c r="AT1879" s="391"/>
      <c r="AU1879" s="222"/>
      <c r="AV1879" s="564"/>
      <c r="AW1879" s="60"/>
      <c r="AX1879" s="60"/>
      <c r="AY1879" s="60"/>
      <c r="AZ1879" s="283"/>
      <c r="BA1879" s="283"/>
      <c r="BB1879" s="283"/>
      <c r="BC1879" s="34"/>
      <c r="BD1879" s="27"/>
      <c r="BF1879" s="35"/>
      <c r="BG1879" s="35"/>
      <c r="BH1879" s="35"/>
    </row>
    <row r="1880" spans="1:60" ht="15" x14ac:dyDescent="0.25">
      <c r="A1880" s="570">
        <f t="shared" si="22"/>
        <v>1874</v>
      </c>
      <c r="B1880" s="571" t="s">
        <v>4171</v>
      </c>
      <c r="C1880" s="574" t="s">
        <v>12458</v>
      </c>
      <c r="D1880" s="843">
        <v>27102.25</v>
      </c>
      <c r="E1880" s="844"/>
      <c r="F1880" s="844"/>
      <c r="G1880" s="25"/>
      <c r="H1880" s="25"/>
      <c r="I1880" s="25"/>
      <c r="J1880" s="25"/>
      <c r="K1880" s="25"/>
      <c r="L1880" s="25"/>
      <c r="N1880" s="25"/>
      <c r="O1880" s="25"/>
      <c r="P1880" s="35" t="s">
        <v>2496</v>
      </c>
      <c r="AS1880" s="570"/>
      <c r="AT1880" s="391"/>
      <c r="AU1880" s="222"/>
      <c r="AV1880" s="564"/>
      <c r="AW1880" s="60"/>
      <c r="AX1880" s="60"/>
      <c r="AY1880" s="60"/>
      <c r="AZ1880" s="283"/>
      <c r="BA1880" s="283"/>
      <c r="BB1880" s="283"/>
      <c r="BC1880" s="34"/>
      <c r="BD1880" s="27"/>
      <c r="BF1880" s="35"/>
      <c r="BG1880" s="35"/>
      <c r="BH1880" s="35"/>
    </row>
    <row r="1881" spans="1:60" ht="15" x14ac:dyDescent="0.25">
      <c r="A1881" s="570">
        <f t="shared" si="22"/>
        <v>1875</v>
      </c>
      <c r="B1881" s="571" t="s">
        <v>4172</v>
      </c>
      <c r="C1881" s="574" t="s">
        <v>12458</v>
      </c>
      <c r="D1881" s="843">
        <v>26769.05</v>
      </c>
      <c r="E1881" s="844"/>
      <c r="F1881" s="844"/>
      <c r="G1881" s="25"/>
      <c r="H1881" s="25"/>
      <c r="I1881" s="25"/>
      <c r="J1881" s="25"/>
      <c r="K1881" s="25"/>
      <c r="L1881" s="25"/>
      <c r="N1881" s="25"/>
      <c r="O1881" s="25"/>
      <c r="P1881" s="35" t="s">
        <v>2496</v>
      </c>
      <c r="AS1881" s="570"/>
      <c r="AT1881" s="391"/>
      <c r="AU1881" s="222"/>
      <c r="AV1881" s="564"/>
      <c r="AW1881" s="60"/>
      <c r="AX1881" s="60"/>
      <c r="AY1881" s="60"/>
      <c r="AZ1881" s="283"/>
      <c r="BA1881" s="283"/>
      <c r="BB1881" s="283"/>
      <c r="BC1881" s="34"/>
      <c r="BD1881" s="27"/>
      <c r="BF1881" s="35"/>
      <c r="BG1881" s="35"/>
      <c r="BH1881" s="35"/>
    </row>
    <row r="1882" spans="1:60" ht="15" x14ac:dyDescent="0.25">
      <c r="A1882" s="570">
        <f t="shared" si="22"/>
        <v>1876</v>
      </c>
      <c r="B1882" s="571" t="s">
        <v>4173</v>
      </c>
      <c r="C1882" s="574" t="s">
        <v>12458</v>
      </c>
      <c r="D1882" s="843">
        <v>55798.981</v>
      </c>
      <c r="E1882" s="844"/>
      <c r="F1882" s="844"/>
      <c r="G1882" s="25"/>
      <c r="H1882" s="25"/>
      <c r="I1882" s="25"/>
      <c r="J1882" s="25"/>
      <c r="K1882" s="25"/>
      <c r="L1882" s="25"/>
      <c r="N1882" s="25"/>
      <c r="O1882" s="25"/>
      <c r="P1882" s="35" t="s">
        <v>2496</v>
      </c>
      <c r="AS1882" s="570"/>
      <c r="AT1882" s="391"/>
      <c r="AU1882" s="222"/>
      <c r="AV1882" s="564"/>
      <c r="AW1882" s="60"/>
      <c r="AX1882" s="60"/>
      <c r="AY1882" s="60"/>
      <c r="AZ1882" s="283"/>
      <c r="BA1882" s="283"/>
      <c r="BB1882" s="283"/>
      <c r="BC1882" s="34"/>
      <c r="BD1882" s="27"/>
      <c r="BF1882" s="35"/>
      <c r="BG1882" s="35"/>
      <c r="BH1882" s="35"/>
    </row>
    <row r="1883" spans="1:60" ht="15" x14ac:dyDescent="0.25">
      <c r="A1883" s="570">
        <f t="shared" si="22"/>
        <v>1877</v>
      </c>
      <c r="B1883" s="571" t="s">
        <v>4174</v>
      </c>
      <c r="C1883" s="574" t="s">
        <v>12458</v>
      </c>
      <c r="D1883" s="843">
        <v>71426.179999999993</v>
      </c>
      <c r="E1883" s="844"/>
      <c r="F1883" s="844"/>
      <c r="G1883" s="25"/>
      <c r="H1883" s="25"/>
      <c r="I1883" s="25"/>
      <c r="J1883" s="25"/>
      <c r="K1883" s="25"/>
      <c r="L1883" s="25"/>
      <c r="N1883" s="25"/>
      <c r="O1883" s="25"/>
      <c r="P1883" s="35" t="s">
        <v>2496</v>
      </c>
      <c r="AS1883" s="570"/>
      <c r="AT1883" s="391"/>
      <c r="AU1883" s="222"/>
      <c r="AV1883" s="564"/>
      <c r="AW1883" s="60"/>
      <c r="AX1883" s="60"/>
      <c r="AY1883" s="60"/>
      <c r="AZ1883" s="283"/>
      <c r="BA1883" s="283"/>
      <c r="BB1883" s="283"/>
      <c r="BC1883" s="34"/>
      <c r="BD1883" s="27"/>
      <c r="BF1883" s="35"/>
      <c r="BG1883" s="35"/>
      <c r="BH1883" s="35"/>
    </row>
    <row r="1884" spans="1:60" ht="15" x14ac:dyDescent="0.25">
      <c r="A1884" s="570">
        <f t="shared" si="22"/>
        <v>1878</v>
      </c>
      <c r="B1884" s="571" t="s">
        <v>4175</v>
      </c>
      <c r="C1884" s="574" t="s">
        <v>12458</v>
      </c>
      <c r="D1884" s="843">
        <v>73171.91</v>
      </c>
      <c r="E1884" s="844"/>
      <c r="F1884" s="844"/>
      <c r="G1884" s="25"/>
      <c r="H1884" s="25"/>
      <c r="I1884" s="25"/>
      <c r="J1884" s="25"/>
      <c r="K1884" s="25"/>
      <c r="L1884" s="25"/>
      <c r="N1884" s="25"/>
      <c r="O1884" s="25"/>
      <c r="P1884" s="35" t="s">
        <v>2496</v>
      </c>
      <c r="AS1884" s="570"/>
      <c r="AT1884" s="391"/>
      <c r="AU1884" s="222"/>
      <c r="AV1884" s="564"/>
      <c r="AW1884" s="60"/>
      <c r="AX1884" s="60"/>
      <c r="AY1884" s="60"/>
      <c r="AZ1884" s="283"/>
      <c r="BA1884" s="283"/>
      <c r="BB1884" s="283"/>
      <c r="BC1884" s="34"/>
      <c r="BD1884" s="27"/>
      <c r="BF1884" s="35"/>
      <c r="BG1884" s="35"/>
      <c r="BH1884" s="35"/>
    </row>
    <row r="1885" spans="1:60" ht="15" x14ac:dyDescent="0.25">
      <c r="A1885" s="570">
        <f t="shared" si="22"/>
        <v>1879</v>
      </c>
      <c r="B1885" s="571" t="s">
        <v>4176</v>
      </c>
      <c r="C1885" s="574" t="s">
        <v>12458</v>
      </c>
      <c r="D1885" s="843">
        <v>9744.91</v>
      </c>
      <c r="E1885" s="844"/>
      <c r="F1885" s="844"/>
      <c r="G1885" s="25"/>
      <c r="H1885" s="25"/>
      <c r="I1885" s="25"/>
      <c r="J1885" s="25"/>
      <c r="K1885" s="25"/>
      <c r="L1885" s="25"/>
      <c r="N1885" s="25"/>
      <c r="O1885" s="25"/>
      <c r="P1885" s="35" t="s">
        <v>2496</v>
      </c>
      <c r="AS1885" s="570"/>
      <c r="AT1885" s="391"/>
      <c r="AU1885" s="222"/>
      <c r="AV1885" s="564"/>
      <c r="AW1885" s="60"/>
      <c r="AX1885" s="60"/>
      <c r="AY1885" s="60"/>
      <c r="AZ1885" s="283"/>
      <c r="BA1885" s="283"/>
      <c r="BB1885" s="283"/>
      <c r="BC1885" s="34"/>
      <c r="BD1885" s="27"/>
      <c r="BF1885" s="35"/>
      <c r="BG1885" s="35"/>
      <c r="BH1885" s="35"/>
    </row>
    <row r="1886" spans="1:60" ht="15" x14ac:dyDescent="0.25">
      <c r="A1886" s="570">
        <f t="shared" si="22"/>
        <v>1880</v>
      </c>
      <c r="B1886" s="571" t="s">
        <v>4177</v>
      </c>
      <c r="C1886" s="574" t="s">
        <v>12481</v>
      </c>
      <c r="D1886" s="843">
        <v>32539.360000000001</v>
      </c>
      <c r="E1886" s="844"/>
      <c r="F1886" s="844"/>
      <c r="G1886" s="25"/>
      <c r="H1886" s="25"/>
      <c r="I1886" s="25"/>
      <c r="J1886" s="25"/>
      <c r="K1886" s="25"/>
      <c r="L1886" s="25"/>
      <c r="N1886" s="25"/>
      <c r="O1886" s="25"/>
      <c r="P1886" s="35" t="s">
        <v>2496</v>
      </c>
      <c r="AS1886" s="570"/>
      <c r="AT1886" s="391"/>
      <c r="AU1886" s="222"/>
      <c r="AV1886" s="564"/>
      <c r="AW1886" s="60"/>
      <c r="AX1886" s="60"/>
      <c r="AY1886" s="60"/>
      <c r="AZ1886" s="283"/>
      <c r="BA1886" s="283"/>
      <c r="BB1886" s="283"/>
      <c r="BC1886" s="34"/>
      <c r="BD1886" s="27"/>
      <c r="BF1886" s="35"/>
      <c r="BG1886" s="35"/>
      <c r="BH1886" s="35"/>
    </row>
    <row r="1887" spans="1:60" ht="15" x14ac:dyDescent="0.25">
      <c r="A1887" s="570">
        <f t="shared" si="22"/>
        <v>1881</v>
      </c>
      <c r="B1887" s="571" t="s">
        <v>4178</v>
      </c>
      <c r="C1887" s="574" t="s">
        <v>77</v>
      </c>
      <c r="D1887" s="843">
        <v>15674.68</v>
      </c>
      <c r="E1887" s="844"/>
      <c r="F1887" s="844"/>
      <c r="G1887" s="25"/>
      <c r="H1887" s="25"/>
      <c r="I1887" s="25"/>
      <c r="J1887" s="25"/>
      <c r="K1887" s="25"/>
      <c r="L1887" s="25"/>
      <c r="N1887" s="25"/>
      <c r="O1887" s="25"/>
      <c r="P1887" s="35" t="s">
        <v>2496</v>
      </c>
      <c r="AS1887" s="570"/>
      <c r="AT1887" s="391"/>
      <c r="AU1887" s="222"/>
      <c r="AV1887" s="564"/>
      <c r="AW1887" s="60"/>
      <c r="AX1887" s="60"/>
      <c r="AY1887" s="60"/>
      <c r="AZ1887" s="283"/>
      <c r="BA1887" s="283"/>
      <c r="BB1887" s="283"/>
      <c r="BC1887" s="34"/>
      <c r="BD1887" s="27"/>
      <c r="BF1887" s="35"/>
      <c r="BG1887" s="35"/>
      <c r="BH1887" s="35"/>
    </row>
    <row r="1888" spans="1:60" ht="15" x14ac:dyDescent="0.25">
      <c r="A1888" s="570">
        <f t="shared" si="22"/>
        <v>1882</v>
      </c>
      <c r="B1888" s="571" t="s">
        <v>4179</v>
      </c>
      <c r="C1888" s="574" t="s">
        <v>12481</v>
      </c>
      <c r="D1888" s="843">
        <v>31173.24</v>
      </c>
      <c r="E1888" s="844"/>
      <c r="F1888" s="844"/>
      <c r="G1888" s="25"/>
      <c r="H1888" s="25"/>
      <c r="I1888" s="25"/>
      <c r="J1888" s="25"/>
      <c r="K1888" s="25"/>
      <c r="L1888" s="25"/>
      <c r="N1888" s="25"/>
      <c r="O1888" s="25"/>
      <c r="P1888" s="35" t="s">
        <v>2496</v>
      </c>
      <c r="AS1888" s="570"/>
      <c r="AT1888" s="391"/>
      <c r="AU1888" s="222"/>
      <c r="AV1888" s="564"/>
      <c r="AW1888" s="60"/>
      <c r="AX1888" s="60"/>
      <c r="AY1888" s="60"/>
      <c r="AZ1888" s="283"/>
      <c r="BA1888" s="283"/>
      <c r="BB1888" s="283"/>
      <c r="BC1888" s="34"/>
      <c r="BD1888" s="27"/>
      <c r="BF1888" s="35"/>
      <c r="BG1888" s="35"/>
      <c r="BH1888" s="35"/>
    </row>
    <row r="1889" spans="1:60" ht="15" x14ac:dyDescent="0.25">
      <c r="A1889" s="570">
        <f t="shared" si="22"/>
        <v>1883</v>
      </c>
      <c r="B1889" s="571" t="s">
        <v>4180</v>
      </c>
      <c r="C1889" s="574" t="s">
        <v>12481</v>
      </c>
      <c r="D1889" s="843">
        <v>30707.95</v>
      </c>
      <c r="E1889" s="844"/>
      <c r="F1889" s="844"/>
      <c r="G1889" s="25"/>
      <c r="H1889" s="25"/>
      <c r="I1889" s="25"/>
      <c r="J1889" s="25"/>
      <c r="K1889" s="25"/>
      <c r="L1889" s="25"/>
      <c r="N1889" s="25"/>
      <c r="O1889" s="25"/>
      <c r="P1889" s="35" t="s">
        <v>2496</v>
      </c>
      <c r="AS1889" s="570"/>
      <c r="AT1889" s="391"/>
      <c r="AU1889" s="222"/>
      <c r="AV1889" s="564"/>
      <c r="AW1889" s="60"/>
      <c r="AX1889" s="60"/>
      <c r="AY1889" s="60"/>
      <c r="AZ1889" s="283"/>
      <c r="BA1889" s="283"/>
      <c r="BB1889" s="283"/>
      <c r="BC1889" s="34"/>
      <c r="BD1889" s="27"/>
      <c r="BF1889" s="35"/>
      <c r="BG1889" s="35"/>
      <c r="BH1889" s="35"/>
    </row>
    <row r="1890" spans="1:60" ht="42.75" x14ac:dyDescent="0.25">
      <c r="A1890" s="570">
        <f t="shared" si="22"/>
        <v>1884</v>
      </c>
      <c r="B1890" s="571" t="s">
        <v>4181</v>
      </c>
      <c r="C1890" s="574" t="s">
        <v>12476</v>
      </c>
      <c r="D1890" s="843">
        <v>16517.2</v>
      </c>
      <c r="E1890" s="844"/>
      <c r="F1890" s="844"/>
      <c r="G1890" s="25"/>
      <c r="H1890" s="25"/>
      <c r="I1890" s="25"/>
      <c r="J1890" s="25"/>
      <c r="K1890" s="25"/>
      <c r="L1890" s="25"/>
      <c r="N1890" s="25"/>
      <c r="O1890" s="25"/>
      <c r="P1890" s="35" t="s">
        <v>2496</v>
      </c>
      <c r="AS1890" s="570"/>
      <c r="AT1890" s="391"/>
      <c r="AU1890" s="222"/>
      <c r="AV1890" s="564"/>
      <c r="AW1890" s="60"/>
      <c r="AX1890" s="60"/>
      <c r="AY1890" s="60"/>
      <c r="AZ1890" s="283"/>
      <c r="BA1890" s="283"/>
      <c r="BB1890" s="283"/>
      <c r="BC1890" s="34"/>
      <c r="BD1890" s="27"/>
      <c r="BF1890" s="35"/>
      <c r="BG1890" s="35"/>
      <c r="BH1890" s="35"/>
    </row>
    <row r="1891" spans="1:60" ht="15" x14ac:dyDescent="0.25">
      <c r="A1891" s="570">
        <f t="shared" si="22"/>
        <v>1885</v>
      </c>
      <c r="B1891" s="571" t="s">
        <v>4182</v>
      </c>
      <c r="C1891" s="574" t="s">
        <v>12481</v>
      </c>
      <c r="D1891" s="843">
        <v>40832.351000000002</v>
      </c>
      <c r="E1891" s="844"/>
      <c r="F1891" s="844"/>
      <c r="G1891" s="25"/>
      <c r="H1891" s="25"/>
      <c r="I1891" s="25"/>
      <c r="J1891" s="25"/>
      <c r="K1891" s="25"/>
      <c r="L1891" s="25"/>
      <c r="N1891" s="25"/>
      <c r="O1891" s="25"/>
      <c r="P1891" s="35" t="s">
        <v>2496</v>
      </c>
      <c r="AS1891" s="570"/>
      <c r="AT1891" s="391"/>
      <c r="AU1891" s="222"/>
      <c r="AV1891" s="564"/>
      <c r="AW1891" s="60"/>
      <c r="AX1891" s="60"/>
      <c r="AY1891" s="60"/>
      <c r="AZ1891" s="283"/>
      <c r="BA1891" s="283"/>
      <c r="BB1891" s="283"/>
      <c r="BC1891" s="34"/>
      <c r="BD1891" s="27"/>
      <c r="BF1891" s="35"/>
      <c r="BG1891" s="35"/>
      <c r="BH1891" s="35"/>
    </row>
    <row r="1892" spans="1:60" ht="15" x14ac:dyDescent="0.25">
      <c r="A1892" s="570">
        <f t="shared" si="22"/>
        <v>1886</v>
      </c>
      <c r="B1892" s="571" t="s">
        <v>4183</v>
      </c>
      <c r="C1892" s="574" t="s">
        <v>12481</v>
      </c>
      <c r="D1892" s="843">
        <v>28540.959999999999</v>
      </c>
      <c r="E1892" s="844"/>
      <c r="F1892" s="844"/>
      <c r="G1892" s="25"/>
      <c r="H1892" s="25"/>
      <c r="I1892" s="25"/>
      <c r="J1892" s="25"/>
      <c r="K1892" s="25"/>
      <c r="L1892" s="25"/>
      <c r="N1892" s="25"/>
      <c r="O1892" s="25"/>
      <c r="P1892" s="35" t="s">
        <v>2496</v>
      </c>
      <c r="AS1892" s="570"/>
      <c r="AT1892" s="391"/>
      <c r="AU1892" s="222"/>
      <c r="AV1892" s="564"/>
      <c r="AW1892" s="60"/>
      <c r="AX1892" s="60"/>
      <c r="AY1892" s="60"/>
      <c r="AZ1892" s="283"/>
      <c r="BA1892" s="283"/>
      <c r="BB1892" s="283"/>
      <c r="BC1892" s="34"/>
      <c r="BD1892" s="27"/>
      <c r="BF1892" s="35"/>
      <c r="BG1892" s="35"/>
      <c r="BH1892" s="35"/>
    </row>
    <row r="1893" spans="1:60" ht="15" x14ac:dyDescent="0.25">
      <c r="A1893" s="570">
        <f t="shared" si="22"/>
        <v>1887</v>
      </c>
      <c r="B1893" s="571" t="s">
        <v>4184</v>
      </c>
      <c r="C1893" s="574" t="s">
        <v>12481</v>
      </c>
      <c r="D1893" s="843">
        <v>23312.933000000001</v>
      </c>
      <c r="E1893" s="844"/>
      <c r="F1893" s="844"/>
      <c r="G1893" s="25"/>
      <c r="H1893" s="25"/>
      <c r="I1893" s="25"/>
      <c r="J1893" s="25"/>
      <c r="K1893" s="25"/>
      <c r="L1893" s="25"/>
      <c r="N1893" s="25"/>
      <c r="O1893" s="25"/>
      <c r="P1893" s="35" t="s">
        <v>2496</v>
      </c>
      <c r="AS1893" s="570"/>
      <c r="AT1893" s="391"/>
      <c r="AU1893" s="222"/>
      <c r="AV1893" s="564"/>
      <c r="AW1893" s="60"/>
      <c r="AX1893" s="60"/>
      <c r="AY1893" s="60"/>
      <c r="AZ1893" s="283"/>
      <c r="BA1893" s="283"/>
      <c r="BB1893" s="283"/>
      <c r="BC1893" s="34"/>
      <c r="BD1893" s="27"/>
      <c r="BF1893" s="35"/>
      <c r="BG1893" s="35"/>
      <c r="BH1893" s="35"/>
    </row>
    <row r="1894" spans="1:60" ht="15" x14ac:dyDescent="0.25">
      <c r="A1894" s="570">
        <f t="shared" si="22"/>
        <v>1888</v>
      </c>
      <c r="B1894" s="571" t="s">
        <v>4185</v>
      </c>
      <c r="C1894" s="574" t="s">
        <v>12481</v>
      </c>
      <c r="D1894" s="843">
        <v>29277.57</v>
      </c>
      <c r="E1894" s="844"/>
      <c r="F1894" s="844"/>
      <c r="G1894" s="25"/>
      <c r="H1894" s="25"/>
      <c r="I1894" s="25"/>
      <c r="J1894" s="25"/>
      <c r="K1894" s="25"/>
      <c r="L1894" s="25"/>
      <c r="N1894" s="25"/>
      <c r="O1894" s="25"/>
      <c r="P1894" s="35" t="s">
        <v>2496</v>
      </c>
      <c r="AS1894" s="570"/>
      <c r="AT1894" s="391"/>
      <c r="AU1894" s="222"/>
      <c r="AV1894" s="564"/>
      <c r="AW1894" s="60"/>
      <c r="AX1894" s="60"/>
      <c r="AY1894" s="60"/>
      <c r="AZ1894" s="283"/>
      <c r="BA1894" s="283"/>
      <c r="BB1894" s="283"/>
      <c r="BC1894" s="34"/>
      <c r="BD1894" s="27"/>
      <c r="BF1894" s="35"/>
      <c r="BG1894" s="35"/>
      <c r="BH1894" s="35"/>
    </row>
    <row r="1895" spans="1:60" ht="15" x14ac:dyDescent="0.25">
      <c r="A1895" s="570">
        <f t="shared" si="22"/>
        <v>1889</v>
      </c>
      <c r="B1895" s="571" t="s">
        <v>4186</v>
      </c>
      <c r="C1895" s="574" t="s">
        <v>12481</v>
      </c>
      <c r="D1895" s="843">
        <v>45740.03</v>
      </c>
      <c r="E1895" s="844"/>
      <c r="F1895" s="844"/>
      <c r="G1895" s="25"/>
      <c r="H1895" s="25"/>
      <c r="I1895" s="25"/>
      <c r="J1895" s="25"/>
      <c r="K1895" s="25"/>
      <c r="L1895" s="25"/>
      <c r="N1895" s="25"/>
      <c r="O1895" s="25"/>
      <c r="P1895" s="35" t="s">
        <v>2496</v>
      </c>
      <c r="AS1895" s="570"/>
      <c r="AT1895" s="391"/>
      <c r="AU1895" s="222"/>
      <c r="AV1895" s="564"/>
      <c r="AW1895" s="60"/>
      <c r="AX1895" s="60"/>
      <c r="AY1895" s="60"/>
      <c r="AZ1895" s="283"/>
      <c r="BA1895" s="283"/>
      <c r="BB1895" s="283"/>
      <c r="BC1895" s="34"/>
      <c r="BD1895" s="27"/>
      <c r="BF1895" s="35"/>
      <c r="BG1895" s="35"/>
      <c r="BH1895" s="35"/>
    </row>
    <row r="1896" spans="1:60" ht="15" x14ac:dyDescent="0.25">
      <c r="A1896" s="570">
        <f t="shared" si="22"/>
        <v>1890</v>
      </c>
      <c r="B1896" s="571" t="s">
        <v>4187</v>
      </c>
      <c r="C1896" s="574" t="s">
        <v>12481</v>
      </c>
      <c r="D1896" s="843">
        <v>27987.61</v>
      </c>
      <c r="E1896" s="844"/>
      <c r="F1896" s="844"/>
      <c r="G1896" s="25"/>
      <c r="H1896" s="25"/>
      <c r="I1896" s="25"/>
      <c r="J1896" s="25"/>
      <c r="K1896" s="25"/>
      <c r="L1896" s="25"/>
      <c r="N1896" s="25"/>
      <c r="O1896" s="25"/>
      <c r="P1896" s="35" t="s">
        <v>2496</v>
      </c>
      <c r="AS1896" s="570"/>
      <c r="AT1896" s="391"/>
      <c r="AU1896" s="222"/>
      <c r="AV1896" s="564"/>
      <c r="AW1896" s="60"/>
      <c r="AX1896" s="60"/>
      <c r="AY1896" s="60"/>
      <c r="AZ1896" s="283"/>
      <c r="BA1896" s="283"/>
      <c r="BB1896" s="283"/>
      <c r="BC1896" s="34"/>
      <c r="BD1896" s="27"/>
      <c r="BF1896" s="35"/>
      <c r="BG1896" s="35"/>
      <c r="BH1896" s="35"/>
    </row>
    <row r="1897" spans="1:60" ht="15" x14ac:dyDescent="0.25">
      <c r="A1897" s="570">
        <f t="shared" si="22"/>
        <v>1891</v>
      </c>
      <c r="B1897" s="571" t="s">
        <v>4188</v>
      </c>
      <c r="C1897" s="574" t="s">
        <v>12481</v>
      </c>
      <c r="D1897" s="843">
        <v>28344.61</v>
      </c>
      <c r="E1897" s="844"/>
      <c r="F1897" s="844"/>
      <c r="G1897" s="25"/>
      <c r="H1897" s="25"/>
      <c r="I1897" s="25"/>
      <c r="J1897" s="25"/>
      <c r="K1897" s="25"/>
      <c r="L1897" s="25"/>
      <c r="N1897" s="25"/>
      <c r="O1897" s="25"/>
      <c r="P1897" s="35" t="s">
        <v>2496</v>
      </c>
      <c r="AS1897" s="570"/>
      <c r="AT1897" s="391"/>
      <c r="AU1897" s="222"/>
      <c r="AV1897" s="564"/>
      <c r="AW1897" s="60"/>
      <c r="AX1897" s="60"/>
      <c r="AY1897" s="60"/>
      <c r="AZ1897" s="283"/>
      <c r="BA1897" s="283"/>
      <c r="BB1897" s="283"/>
      <c r="BC1897" s="34"/>
      <c r="BD1897" s="27"/>
      <c r="BF1897" s="35"/>
      <c r="BG1897" s="35"/>
      <c r="BH1897" s="35"/>
    </row>
    <row r="1898" spans="1:60" ht="15" x14ac:dyDescent="0.25">
      <c r="A1898" s="570">
        <f t="shared" si="22"/>
        <v>1892</v>
      </c>
      <c r="B1898" s="571" t="s">
        <v>4189</v>
      </c>
      <c r="C1898" s="574" t="s">
        <v>12481</v>
      </c>
      <c r="D1898" s="843">
        <v>32319.21</v>
      </c>
      <c r="E1898" s="844"/>
      <c r="F1898" s="844"/>
      <c r="G1898" s="25"/>
      <c r="H1898" s="25"/>
      <c r="I1898" s="25"/>
      <c r="J1898" s="25"/>
      <c r="K1898" s="25"/>
      <c r="L1898" s="25"/>
      <c r="N1898" s="25"/>
      <c r="O1898" s="25"/>
      <c r="P1898" s="35" t="s">
        <v>2496</v>
      </c>
      <c r="AS1898" s="570"/>
      <c r="AT1898" s="391"/>
      <c r="AU1898" s="222"/>
      <c r="AV1898" s="564"/>
      <c r="AW1898" s="60"/>
      <c r="AX1898" s="60"/>
      <c r="AY1898" s="60"/>
      <c r="AZ1898" s="283"/>
      <c r="BA1898" s="283"/>
      <c r="BB1898" s="283"/>
      <c r="BC1898" s="34"/>
      <c r="BD1898" s="27"/>
      <c r="BF1898" s="35"/>
      <c r="BG1898" s="35"/>
      <c r="BH1898" s="35"/>
    </row>
    <row r="1899" spans="1:60" ht="15" x14ac:dyDescent="0.25">
      <c r="A1899" s="570">
        <f t="shared" si="22"/>
        <v>1893</v>
      </c>
      <c r="B1899" s="571" t="s">
        <v>4190</v>
      </c>
      <c r="C1899" s="574" t="s">
        <v>12482</v>
      </c>
      <c r="D1899" s="843">
        <v>29728.58</v>
      </c>
      <c r="E1899" s="844"/>
      <c r="F1899" s="844"/>
      <c r="G1899" s="25"/>
      <c r="H1899" s="25"/>
      <c r="I1899" s="25"/>
      <c r="J1899" s="25"/>
      <c r="K1899" s="25"/>
      <c r="L1899" s="25"/>
      <c r="N1899" s="25"/>
      <c r="O1899" s="25"/>
      <c r="P1899" s="35" t="s">
        <v>2496</v>
      </c>
      <c r="AS1899" s="570"/>
      <c r="AT1899" s="391"/>
      <c r="AU1899" s="222"/>
      <c r="AV1899" s="564"/>
      <c r="AW1899" s="60"/>
      <c r="AX1899" s="60"/>
      <c r="AY1899" s="60"/>
      <c r="AZ1899" s="283"/>
      <c r="BA1899" s="283"/>
      <c r="BB1899" s="283"/>
      <c r="BC1899" s="34"/>
      <c r="BD1899" s="27"/>
      <c r="BF1899" s="35"/>
      <c r="BG1899" s="35"/>
      <c r="BH1899" s="35"/>
    </row>
    <row r="1900" spans="1:60" ht="15" x14ac:dyDescent="0.25">
      <c r="A1900" s="570">
        <f t="shared" si="22"/>
        <v>1894</v>
      </c>
      <c r="B1900" s="571" t="s">
        <v>4191</v>
      </c>
      <c r="C1900" s="574" t="s">
        <v>12481</v>
      </c>
      <c r="D1900" s="843">
        <v>31663.52</v>
      </c>
      <c r="E1900" s="844"/>
      <c r="F1900" s="844"/>
      <c r="G1900" s="25"/>
      <c r="H1900" s="25"/>
      <c r="I1900" s="25"/>
      <c r="J1900" s="25"/>
      <c r="K1900" s="25"/>
      <c r="L1900" s="25"/>
      <c r="N1900" s="25"/>
      <c r="O1900" s="25"/>
      <c r="P1900" s="35" t="s">
        <v>2496</v>
      </c>
      <c r="AS1900" s="570"/>
      <c r="AT1900" s="391"/>
      <c r="AU1900" s="222"/>
      <c r="AV1900" s="564"/>
      <c r="AW1900" s="60"/>
      <c r="AX1900" s="60"/>
      <c r="AY1900" s="60"/>
      <c r="AZ1900" s="283"/>
      <c r="BA1900" s="283"/>
      <c r="BB1900" s="283"/>
      <c r="BC1900" s="34"/>
      <c r="BD1900" s="27"/>
      <c r="BF1900" s="35"/>
      <c r="BG1900" s="35"/>
      <c r="BH1900" s="35"/>
    </row>
    <row r="1901" spans="1:60" ht="15" x14ac:dyDescent="0.25">
      <c r="A1901" s="570">
        <f t="shared" si="22"/>
        <v>1895</v>
      </c>
      <c r="B1901" s="571" t="s">
        <v>4192</v>
      </c>
      <c r="C1901" s="574" t="s">
        <v>12482</v>
      </c>
      <c r="D1901" s="843">
        <v>28721.84</v>
      </c>
      <c r="E1901" s="844"/>
      <c r="F1901" s="844"/>
      <c r="G1901" s="25"/>
      <c r="H1901" s="25"/>
      <c r="I1901" s="25"/>
      <c r="J1901" s="25"/>
      <c r="K1901" s="25"/>
      <c r="L1901" s="25"/>
      <c r="N1901" s="25"/>
      <c r="O1901" s="25"/>
      <c r="P1901" s="35" t="s">
        <v>2496</v>
      </c>
      <c r="AS1901" s="570"/>
      <c r="AT1901" s="391"/>
      <c r="AU1901" s="222"/>
      <c r="AV1901" s="564"/>
      <c r="AW1901" s="60"/>
      <c r="AX1901" s="60"/>
      <c r="AY1901" s="60"/>
      <c r="AZ1901" s="283"/>
      <c r="BA1901" s="283"/>
      <c r="BB1901" s="283"/>
      <c r="BC1901" s="34"/>
      <c r="BD1901" s="27"/>
      <c r="BF1901" s="35"/>
      <c r="BG1901" s="35"/>
      <c r="BH1901" s="35"/>
    </row>
    <row r="1902" spans="1:60" ht="15" x14ac:dyDescent="0.25">
      <c r="A1902" s="570">
        <f t="shared" si="22"/>
        <v>1896</v>
      </c>
      <c r="B1902" s="571" t="s">
        <v>4193</v>
      </c>
      <c r="C1902" s="574" t="s">
        <v>12481</v>
      </c>
      <c r="D1902" s="843">
        <v>30226</v>
      </c>
      <c r="E1902" s="844"/>
      <c r="F1902" s="844"/>
      <c r="G1902" s="25"/>
      <c r="H1902" s="25"/>
      <c r="I1902" s="25"/>
      <c r="J1902" s="25"/>
      <c r="K1902" s="25"/>
      <c r="L1902" s="25"/>
      <c r="N1902" s="25"/>
      <c r="O1902" s="25"/>
      <c r="P1902" s="35" t="s">
        <v>2496</v>
      </c>
      <c r="AS1902" s="570"/>
      <c r="AT1902" s="391"/>
      <c r="AU1902" s="222"/>
      <c r="AV1902" s="564"/>
      <c r="AW1902" s="60"/>
      <c r="AX1902" s="60"/>
      <c r="AY1902" s="60"/>
      <c r="AZ1902" s="283"/>
      <c r="BA1902" s="283"/>
      <c r="BB1902" s="283"/>
      <c r="BC1902" s="34"/>
      <c r="BD1902" s="27"/>
      <c r="BF1902" s="35"/>
      <c r="BG1902" s="35"/>
      <c r="BH1902" s="35"/>
    </row>
    <row r="1903" spans="1:60" ht="15" x14ac:dyDescent="0.25">
      <c r="A1903" s="570">
        <f t="shared" si="22"/>
        <v>1897</v>
      </c>
      <c r="B1903" s="571" t="s">
        <v>4194</v>
      </c>
      <c r="C1903" s="574" t="s">
        <v>12481</v>
      </c>
      <c r="D1903" s="843">
        <v>27778.17</v>
      </c>
      <c r="E1903" s="844"/>
      <c r="F1903" s="844"/>
      <c r="G1903" s="25"/>
      <c r="H1903" s="25"/>
      <c r="I1903" s="25"/>
      <c r="J1903" s="25"/>
      <c r="K1903" s="25"/>
      <c r="L1903" s="25"/>
      <c r="N1903" s="25"/>
      <c r="O1903" s="25"/>
      <c r="P1903" s="35" t="s">
        <v>2496</v>
      </c>
      <c r="AS1903" s="570"/>
      <c r="AT1903" s="391"/>
      <c r="AU1903" s="222"/>
      <c r="AV1903" s="564"/>
      <c r="AW1903" s="60"/>
      <c r="AX1903" s="60"/>
      <c r="AY1903" s="60"/>
      <c r="AZ1903" s="283"/>
      <c r="BA1903" s="283"/>
      <c r="BB1903" s="283"/>
      <c r="BC1903" s="34"/>
      <c r="BD1903" s="27"/>
      <c r="BF1903" s="35"/>
      <c r="BG1903" s="35"/>
      <c r="BH1903" s="35"/>
    </row>
    <row r="1904" spans="1:60" ht="15" x14ac:dyDescent="0.25">
      <c r="A1904" s="570">
        <f t="shared" si="22"/>
        <v>1898</v>
      </c>
      <c r="B1904" s="571" t="s">
        <v>4195</v>
      </c>
      <c r="C1904" s="574" t="s">
        <v>12481</v>
      </c>
      <c r="D1904" s="843">
        <v>27778.17</v>
      </c>
      <c r="E1904" s="844"/>
      <c r="F1904" s="844"/>
      <c r="G1904" s="25"/>
      <c r="H1904" s="25"/>
      <c r="I1904" s="25"/>
      <c r="J1904" s="25"/>
      <c r="K1904" s="25"/>
      <c r="L1904" s="25"/>
      <c r="N1904" s="25"/>
      <c r="O1904" s="25"/>
      <c r="P1904" s="35" t="s">
        <v>2496</v>
      </c>
      <c r="AS1904" s="570"/>
      <c r="AT1904" s="391"/>
      <c r="AU1904" s="222"/>
      <c r="AV1904" s="564"/>
      <c r="AW1904" s="60"/>
      <c r="AX1904" s="60"/>
      <c r="AY1904" s="60"/>
      <c r="AZ1904" s="283"/>
      <c r="BA1904" s="283"/>
      <c r="BB1904" s="283"/>
      <c r="BC1904" s="34"/>
      <c r="BD1904" s="27"/>
      <c r="BF1904" s="35"/>
      <c r="BG1904" s="35"/>
      <c r="BH1904" s="35"/>
    </row>
    <row r="1905" spans="1:60" ht="15" x14ac:dyDescent="0.25">
      <c r="A1905" s="570">
        <f t="shared" si="22"/>
        <v>1899</v>
      </c>
      <c r="B1905" s="571" t="s">
        <v>4196</v>
      </c>
      <c r="C1905" s="574" t="s">
        <v>12481</v>
      </c>
      <c r="D1905" s="843">
        <v>27778.17</v>
      </c>
      <c r="E1905" s="844"/>
      <c r="F1905" s="844"/>
      <c r="G1905" s="25"/>
      <c r="H1905" s="25"/>
      <c r="I1905" s="25"/>
      <c r="J1905" s="25"/>
      <c r="K1905" s="25"/>
      <c r="L1905" s="25"/>
      <c r="N1905" s="25"/>
      <c r="O1905" s="25"/>
      <c r="P1905" s="35" t="s">
        <v>2496</v>
      </c>
      <c r="AS1905" s="570"/>
      <c r="AT1905" s="391"/>
      <c r="AU1905" s="222"/>
      <c r="AV1905" s="564"/>
      <c r="AW1905" s="60"/>
      <c r="AX1905" s="60"/>
      <c r="AY1905" s="60"/>
      <c r="AZ1905" s="283"/>
      <c r="BA1905" s="283"/>
      <c r="BB1905" s="283"/>
      <c r="BC1905" s="34"/>
      <c r="BD1905" s="27"/>
      <c r="BF1905" s="35"/>
      <c r="BG1905" s="35"/>
      <c r="BH1905" s="35"/>
    </row>
    <row r="1906" spans="1:60" ht="15" x14ac:dyDescent="0.25">
      <c r="A1906" s="570">
        <f t="shared" si="22"/>
        <v>1900</v>
      </c>
      <c r="B1906" s="571" t="s">
        <v>4197</v>
      </c>
      <c r="C1906" s="574" t="s">
        <v>12481</v>
      </c>
      <c r="D1906" s="843">
        <v>27333.11</v>
      </c>
      <c r="E1906" s="844"/>
      <c r="F1906" s="844"/>
      <c r="G1906" s="25"/>
      <c r="H1906" s="25"/>
      <c r="I1906" s="25"/>
      <c r="J1906" s="25"/>
      <c r="K1906" s="25"/>
      <c r="L1906" s="25"/>
      <c r="N1906" s="25"/>
      <c r="O1906" s="25"/>
      <c r="P1906" s="35" t="s">
        <v>2496</v>
      </c>
      <c r="AS1906" s="570"/>
      <c r="AT1906" s="391"/>
      <c r="AU1906" s="222"/>
      <c r="AV1906" s="564"/>
      <c r="AW1906" s="60"/>
      <c r="AX1906" s="60"/>
      <c r="AY1906" s="60"/>
      <c r="AZ1906" s="283"/>
      <c r="BA1906" s="283"/>
      <c r="BB1906" s="283"/>
      <c r="BC1906" s="34"/>
      <c r="BD1906" s="27"/>
      <c r="BF1906" s="35"/>
      <c r="BG1906" s="35"/>
      <c r="BH1906" s="35"/>
    </row>
    <row r="1907" spans="1:60" ht="15" x14ac:dyDescent="0.25">
      <c r="A1907" s="570">
        <f t="shared" si="22"/>
        <v>1901</v>
      </c>
      <c r="B1907" s="571" t="s">
        <v>4198</v>
      </c>
      <c r="C1907" s="574" t="s">
        <v>12482</v>
      </c>
      <c r="D1907" s="843">
        <v>35515.550000000003</v>
      </c>
      <c r="E1907" s="844"/>
      <c r="F1907" s="844"/>
      <c r="G1907" s="25"/>
      <c r="H1907" s="25"/>
      <c r="I1907" s="25"/>
      <c r="J1907" s="25"/>
      <c r="K1907" s="25"/>
      <c r="L1907" s="25"/>
      <c r="N1907" s="25"/>
      <c r="O1907" s="25"/>
      <c r="P1907" s="35" t="s">
        <v>2496</v>
      </c>
      <c r="AS1907" s="570"/>
      <c r="AT1907" s="391"/>
      <c r="AU1907" s="222"/>
      <c r="AV1907" s="564"/>
      <c r="AW1907" s="60"/>
      <c r="AX1907" s="60"/>
      <c r="AY1907" s="60"/>
      <c r="AZ1907" s="283"/>
      <c r="BA1907" s="283"/>
      <c r="BB1907" s="283"/>
      <c r="BC1907" s="34"/>
      <c r="BD1907" s="27"/>
      <c r="BF1907" s="35"/>
      <c r="BG1907" s="35"/>
      <c r="BH1907" s="35"/>
    </row>
    <row r="1908" spans="1:60" ht="15" x14ac:dyDescent="0.25">
      <c r="A1908" s="570">
        <f t="shared" si="22"/>
        <v>1902</v>
      </c>
      <c r="B1908" s="571" t="s">
        <v>4199</v>
      </c>
      <c r="C1908" s="574" t="s">
        <v>12481</v>
      </c>
      <c r="D1908" s="843">
        <v>31101.84</v>
      </c>
      <c r="E1908" s="844"/>
      <c r="F1908" s="844"/>
      <c r="G1908" s="25"/>
      <c r="H1908" s="25"/>
      <c r="I1908" s="25"/>
      <c r="J1908" s="25"/>
      <c r="K1908" s="25"/>
      <c r="L1908" s="25"/>
      <c r="N1908" s="25"/>
      <c r="O1908" s="25"/>
      <c r="P1908" s="35" t="s">
        <v>2496</v>
      </c>
      <c r="AS1908" s="570"/>
      <c r="AT1908" s="391"/>
      <c r="AU1908" s="222"/>
      <c r="AV1908" s="564"/>
      <c r="AW1908" s="60"/>
      <c r="AX1908" s="60"/>
      <c r="AY1908" s="60"/>
      <c r="AZ1908" s="283"/>
      <c r="BA1908" s="283"/>
      <c r="BB1908" s="283"/>
      <c r="BC1908" s="34"/>
      <c r="BD1908" s="27"/>
      <c r="BF1908" s="35"/>
      <c r="BG1908" s="35"/>
      <c r="BH1908" s="35"/>
    </row>
    <row r="1909" spans="1:60" ht="15" x14ac:dyDescent="0.25">
      <c r="A1909" s="570">
        <f t="shared" si="22"/>
        <v>1903</v>
      </c>
      <c r="B1909" s="571" t="s">
        <v>4200</v>
      </c>
      <c r="C1909" s="574" t="s">
        <v>12481</v>
      </c>
      <c r="D1909" s="843">
        <v>27637.75</v>
      </c>
      <c r="E1909" s="844"/>
      <c r="F1909" s="844"/>
      <c r="G1909" s="25"/>
      <c r="H1909" s="25"/>
      <c r="I1909" s="25"/>
      <c r="J1909" s="25"/>
      <c r="K1909" s="25"/>
      <c r="L1909" s="25"/>
      <c r="N1909" s="25"/>
      <c r="O1909" s="25"/>
      <c r="P1909" s="35" t="s">
        <v>2496</v>
      </c>
      <c r="AS1909" s="570"/>
      <c r="AT1909" s="391"/>
      <c r="AU1909" s="222"/>
      <c r="AV1909" s="564"/>
      <c r="AW1909" s="60"/>
      <c r="AX1909" s="60"/>
      <c r="AY1909" s="60"/>
      <c r="AZ1909" s="283"/>
      <c r="BA1909" s="283"/>
      <c r="BB1909" s="283"/>
      <c r="BC1909" s="34"/>
      <c r="BD1909" s="27"/>
      <c r="BF1909" s="35"/>
      <c r="BG1909" s="35"/>
      <c r="BH1909" s="35"/>
    </row>
    <row r="1910" spans="1:60" ht="15" x14ac:dyDescent="0.25">
      <c r="A1910" s="570">
        <f t="shared" si="22"/>
        <v>1904</v>
      </c>
      <c r="B1910" s="571" t="s">
        <v>4201</v>
      </c>
      <c r="C1910" s="574" t="s">
        <v>12481</v>
      </c>
      <c r="D1910" s="843">
        <v>27637.75</v>
      </c>
      <c r="E1910" s="844"/>
      <c r="F1910" s="844"/>
      <c r="G1910" s="25"/>
      <c r="H1910" s="25"/>
      <c r="I1910" s="25"/>
      <c r="J1910" s="25"/>
      <c r="K1910" s="25"/>
      <c r="L1910" s="25"/>
      <c r="N1910" s="25"/>
      <c r="O1910" s="25"/>
      <c r="P1910" s="35" t="s">
        <v>2496</v>
      </c>
      <c r="AS1910" s="570"/>
      <c r="AT1910" s="391"/>
      <c r="AU1910" s="222"/>
      <c r="AV1910" s="564"/>
      <c r="AW1910" s="60"/>
      <c r="AX1910" s="60"/>
      <c r="AY1910" s="60"/>
      <c r="AZ1910" s="283"/>
      <c r="BA1910" s="283"/>
      <c r="BB1910" s="283"/>
      <c r="BC1910" s="34"/>
      <c r="BD1910" s="27"/>
      <c r="BF1910" s="35"/>
      <c r="BG1910" s="35"/>
      <c r="BH1910" s="35"/>
    </row>
    <row r="1911" spans="1:60" ht="15" x14ac:dyDescent="0.25">
      <c r="A1911" s="570">
        <f t="shared" ref="A1911:A1974" si="23">A1910+1</f>
        <v>1905</v>
      </c>
      <c r="B1911" s="571" t="s">
        <v>4202</v>
      </c>
      <c r="C1911" s="574" t="s">
        <v>12481</v>
      </c>
      <c r="D1911" s="843">
        <v>23088.38</v>
      </c>
      <c r="E1911" s="844"/>
      <c r="F1911" s="844"/>
      <c r="G1911" s="25"/>
      <c r="H1911" s="25"/>
      <c r="I1911" s="25"/>
      <c r="J1911" s="25"/>
      <c r="K1911" s="25"/>
      <c r="L1911" s="25"/>
      <c r="N1911" s="25"/>
      <c r="O1911" s="25"/>
      <c r="P1911" s="35" t="s">
        <v>2496</v>
      </c>
      <c r="AS1911" s="570"/>
      <c r="AT1911" s="391"/>
      <c r="AU1911" s="222"/>
      <c r="AV1911" s="564"/>
      <c r="AW1911" s="60"/>
      <c r="AX1911" s="60"/>
      <c r="AY1911" s="60"/>
      <c r="AZ1911" s="283"/>
      <c r="BA1911" s="283"/>
      <c r="BB1911" s="283"/>
      <c r="BC1911" s="34"/>
      <c r="BD1911" s="27"/>
      <c r="BF1911" s="35"/>
      <c r="BG1911" s="35"/>
      <c r="BH1911" s="35"/>
    </row>
    <row r="1912" spans="1:60" ht="15" x14ac:dyDescent="0.25">
      <c r="A1912" s="570">
        <f t="shared" si="23"/>
        <v>1906</v>
      </c>
      <c r="B1912" s="571" t="s">
        <v>4203</v>
      </c>
      <c r="C1912" s="574" t="s">
        <v>12481</v>
      </c>
      <c r="D1912" s="843">
        <v>34167.279999999999</v>
      </c>
      <c r="E1912" s="844"/>
      <c r="F1912" s="844"/>
      <c r="G1912" s="25"/>
      <c r="H1912" s="25"/>
      <c r="I1912" s="25"/>
      <c r="J1912" s="25"/>
      <c r="K1912" s="25"/>
      <c r="L1912" s="25"/>
      <c r="N1912" s="25"/>
      <c r="O1912" s="25"/>
      <c r="P1912" s="35" t="s">
        <v>2496</v>
      </c>
      <c r="AS1912" s="570"/>
      <c r="AT1912" s="391"/>
      <c r="AU1912" s="222"/>
      <c r="AV1912" s="564"/>
      <c r="AW1912" s="60"/>
      <c r="AX1912" s="60"/>
      <c r="AY1912" s="60"/>
      <c r="AZ1912" s="283"/>
      <c r="BA1912" s="283"/>
      <c r="BB1912" s="283"/>
      <c r="BC1912" s="34"/>
      <c r="BD1912" s="27"/>
      <c r="BF1912" s="35"/>
      <c r="BG1912" s="35"/>
      <c r="BH1912" s="35"/>
    </row>
    <row r="1913" spans="1:60" ht="15" x14ac:dyDescent="0.25">
      <c r="A1913" s="570">
        <f t="shared" si="23"/>
        <v>1907</v>
      </c>
      <c r="B1913" s="571" t="s">
        <v>4204</v>
      </c>
      <c r="C1913" s="574" t="s">
        <v>12463</v>
      </c>
      <c r="D1913" s="843">
        <v>58434.95</v>
      </c>
      <c r="E1913" s="844"/>
      <c r="F1913" s="844"/>
      <c r="G1913" s="25"/>
      <c r="H1913" s="25"/>
      <c r="I1913" s="25"/>
      <c r="J1913" s="25"/>
      <c r="K1913" s="25"/>
      <c r="L1913" s="25"/>
      <c r="N1913" s="25"/>
      <c r="O1913" s="25"/>
      <c r="P1913" s="35" t="s">
        <v>2496</v>
      </c>
      <c r="AS1913" s="570"/>
      <c r="AT1913" s="391"/>
      <c r="AU1913" s="222"/>
      <c r="AV1913" s="564"/>
      <c r="AW1913" s="60"/>
      <c r="AX1913" s="60"/>
      <c r="AY1913" s="60"/>
      <c r="AZ1913" s="283"/>
      <c r="BA1913" s="283"/>
      <c r="BB1913" s="283"/>
      <c r="BC1913" s="34"/>
      <c r="BD1913" s="27"/>
      <c r="BF1913" s="35"/>
      <c r="BG1913" s="35"/>
      <c r="BH1913" s="35"/>
    </row>
    <row r="1914" spans="1:60" ht="15" x14ac:dyDescent="0.25">
      <c r="A1914" s="570">
        <f t="shared" si="23"/>
        <v>1908</v>
      </c>
      <c r="B1914" s="571" t="s">
        <v>4205</v>
      </c>
      <c r="C1914" s="574" t="s">
        <v>12458</v>
      </c>
      <c r="D1914" s="843">
        <v>4657.66</v>
      </c>
      <c r="E1914" s="844"/>
      <c r="F1914" s="844"/>
      <c r="G1914" s="25"/>
      <c r="H1914" s="25"/>
      <c r="I1914" s="25"/>
      <c r="J1914" s="25"/>
      <c r="K1914" s="25"/>
      <c r="L1914" s="25"/>
      <c r="N1914" s="25"/>
      <c r="O1914" s="25"/>
      <c r="P1914" s="35" t="s">
        <v>2496</v>
      </c>
      <c r="AS1914" s="570"/>
      <c r="AT1914" s="391"/>
      <c r="AU1914" s="222"/>
      <c r="AV1914" s="564"/>
      <c r="AW1914" s="60"/>
      <c r="AX1914" s="60"/>
      <c r="AY1914" s="60"/>
      <c r="AZ1914" s="283"/>
      <c r="BA1914" s="283"/>
      <c r="BB1914" s="283"/>
      <c r="BC1914" s="34"/>
      <c r="BD1914" s="27"/>
      <c r="BF1914" s="35"/>
      <c r="BG1914" s="35"/>
      <c r="BH1914" s="35"/>
    </row>
    <row r="1915" spans="1:60" ht="15" x14ac:dyDescent="0.25">
      <c r="A1915" s="570">
        <f t="shared" si="23"/>
        <v>1909</v>
      </c>
      <c r="B1915" s="571" t="s">
        <v>4206</v>
      </c>
      <c r="C1915" s="574" t="s">
        <v>12481</v>
      </c>
      <c r="D1915" s="843">
        <v>61025.58</v>
      </c>
      <c r="E1915" s="844"/>
      <c r="F1915" s="844"/>
      <c r="G1915" s="25"/>
      <c r="H1915" s="25"/>
      <c r="I1915" s="25"/>
      <c r="J1915" s="25"/>
      <c r="K1915" s="25"/>
      <c r="L1915" s="25"/>
      <c r="N1915" s="25"/>
      <c r="O1915" s="25"/>
      <c r="P1915" s="35" t="s">
        <v>2496</v>
      </c>
      <c r="AS1915" s="570"/>
      <c r="AT1915" s="391"/>
      <c r="AU1915" s="222"/>
      <c r="AV1915" s="564"/>
      <c r="AW1915" s="60"/>
      <c r="AX1915" s="60"/>
      <c r="AY1915" s="60"/>
      <c r="AZ1915" s="283"/>
      <c r="BA1915" s="283"/>
      <c r="BB1915" s="283"/>
      <c r="BC1915" s="34"/>
      <c r="BD1915" s="27"/>
      <c r="BF1915" s="35"/>
      <c r="BG1915" s="35"/>
      <c r="BH1915" s="35"/>
    </row>
    <row r="1916" spans="1:60" ht="15" x14ac:dyDescent="0.25">
      <c r="A1916" s="570">
        <f t="shared" si="23"/>
        <v>1910</v>
      </c>
      <c r="B1916" s="571" t="s">
        <v>4207</v>
      </c>
      <c r="C1916" s="574" t="s">
        <v>12481</v>
      </c>
      <c r="D1916" s="843">
        <v>58590.84</v>
      </c>
      <c r="E1916" s="844"/>
      <c r="F1916" s="844"/>
      <c r="G1916" s="25"/>
      <c r="H1916" s="25"/>
      <c r="I1916" s="25"/>
      <c r="J1916" s="25"/>
      <c r="K1916" s="25"/>
      <c r="L1916" s="25"/>
      <c r="N1916" s="25"/>
      <c r="O1916" s="25"/>
      <c r="P1916" s="35" t="s">
        <v>2496</v>
      </c>
      <c r="AS1916" s="570"/>
      <c r="AT1916" s="391"/>
      <c r="AU1916" s="222"/>
      <c r="AV1916" s="564"/>
      <c r="AW1916" s="60"/>
      <c r="AX1916" s="60"/>
      <c r="AY1916" s="60"/>
      <c r="AZ1916" s="283"/>
      <c r="BA1916" s="283"/>
      <c r="BB1916" s="283"/>
      <c r="BC1916" s="34"/>
      <c r="BD1916" s="27"/>
      <c r="BF1916" s="35"/>
      <c r="BG1916" s="35"/>
      <c r="BH1916" s="35"/>
    </row>
    <row r="1917" spans="1:60" ht="15" x14ac:dyDescent="0.25">
      <c r="A1917" s="570">
        <f t="shared" si="23"/>
        <v>1911</v>
      </c>
      <c r="B1917" s="571" t="s">
        <v>4208</v>
      </c>
      <c r="C1917" s="574" t="s">
        <v>12481</v>
      </c>
      <c r="D1917" s="843">
        <v>38313.24</v>
      </c>
      <c r="E1917" s="844"/>
      <c r="F1917" s="844"/>
      <c r="G1917" s="25"/>
      <c r="H1917" s="25"/>
      <c r="I1917" s="25"/>
      <c r="J1917" s="25"/>
      <c r="K1917" s="25"/>
      <c r="L1917" s="25"/>
      <c r="N1917" s="25"/>
      <c r="O1917" s="25"/>
      <c r="P1917" s="35" t="s">
        <v>2496</v>
      </c>
      <c r="AS1917" s="570"/>
      <c r="AT1917" s="391"/>
      <c r="AU1917" s="222"/>
      <c r="AV1917" s="564"/>
      <c r="AW1917" s="60"/>
      <c r="AX1917" s="60"/>
      <c r="AY1917" s="60"/>
      <c r="AZ1917" s="283"/>
      <c r="BA1917" s="283"/>
      <c r="BB1917" s="283"/>
      <c r="BC1917" s="34"/>
      <c r="BD1917" s="27"/>
      <c r="BF1917" s="35"/>
      <c r="BG1917" s="35"/>
      <c r="BH1917" s="35"/>
    </row>
    <row r="1918" spans="1:60" ht="15" x14ac:dyDescent="0.25">
      <c r="A1918" s="570">
        <f t="shared" si="23"/>
        <v>1912</v>
      </c>
      <c r="B1918" s="571" t="s">
        <v>4209</v>
      </c>
      <c r="C1918" s="574" t="s">
        <v>12458</v>
      </c>
      <c r="D1918" s="843">
        <v>13376.79</v>
      </c>
      <c r="E1918" s="844"/>
      <c r="F1918" s="844"/>
      <c r="G1918" s="25"/>
      <c r="H1918" s="25"/>
      <c r="I1918" s="25"/>
      <c r="J1918" s="25"/>
      <c r="K1918" s="25"/>
      <c r="L1918" s="25"/>
      <c r="N1918" s="25"/>
      <c r="O1918" s="25"/>
      <c r="P1918" s="35" t="s">
        <v>2496</v>
      </c>
      <c r="AS1918" s="570"/>
      <c r="AT1918" s="391"/>
      <c r="AU1918" s="222"/>
      <c r="AV1918" s="564"/>
      <c r="AW1918" s="60"/>
      <c r="AX1918" s="60"/>
      <c r="AY1918" s="60"/>
      <c r="AZ1918" s="283"/>
      <c r="BA1918" s="283"/>
      <c r="BB1918" s="283"/>
      <c r="BC1918" s="34"/>
      <c r="BD1918" s="27"/>
      <c r="BF1918" s="35"/>
      <c r="BG1918" s="35"/>
      <c r="BH1918" s="35"/>
    </row>
    <row r="1919" spans="1:60" ht="15" x14ac:dyDescent="0.25">
      <c r="A1919" s="570">
        <f t="shared" si="23"/>
        <v>1913</v>
      </c>
      <c r="B1919" s="571" t="s">
        <v>4210</v>
      </c>
      <c r="C1919" s="574" t="s">
        <v>12458</v>
      </c>
      <c r="D1919" s="843">
        <v>103245.59</v>
      </c>
      <c r="E1919" s="844"/>
      <c r="F1919" s="844"/>
      <c r="G1919" s="25"/>
      <c r="H1919" s="25"/>
      <c r="I1919" s="25"/>
      <c r="J1919" s="25"/>
      <c r="K1919" s="25"/>
      <c r="L1919" s="25"/>
      <c r="N1919" s="25"/>
      <c r="O1919" s="25"/>
      <c r="P1919" s="35" t="s">
        <v>2496</v>
      </c>
      <c r="AS1919" s="570"/>
      <c r="AT1919" s="391"/>
      <c r="AU1919" s="222"/>
      <c r="AV1919" s="564"/>
      <c r="AW1919" s="60"/>
      <c r="AX1919" s="60"/>
      <c r="AY1919" s="60"/>
      <c r="AZ1919" s="283"/>
      <c r="BA1919" s="283"/>
      <c r="BB1919" s="283"/>
      <c r="BC1919" s="34"/>
      <c r="BD1919" s="27"/>
      <c r="BF1919" s="35"/>
      <c r="BG1919" s="35"/>
      <c r="BH1919" s="35"/>
    </row>
    <row r="1920" spans="1:60" ht="15" x14ac:dyDescent="0.25">
      <c r="A1920" s="570">
        <f t="shared" si="23"/>
        <v>1914</v>
      </c>
      <c r="B1920" s="571" t="s">
        <v>4211</v>
      </c>
      <c r="C1920" s="574" t="s">
        <v>12458</v>
      </c>
      <c r="D1920" s="843">
        <v>23752.400000000001</v>
      </c>
      <c r="E1920" s="844"/>
      <c r="F1920" s="844"/>
      <c r="G1920" s="25"/>
      <c r="H1920" s="25"/>
      <c r="I1920" s="25"/>
      <c r="J1920" s="25"/>
      <c r="K1920" s="25"/>
      <c r="L1920" s="25"/>
      <c r="N1920" s="25"/>
      <c r="O1920" s="25"/>
      <c r="P1920" s="35" t="s">
        <v>2496</v>
      </c>
      <c r="AS1920" s="570"/>
      <c r="AT1920" s="391"/>
      <c r="AU1920" s="222"/>
      <c r="AV1920" s="564"/>
      <c r="AW1920" s="60"/>
      <c r="AX1920" s="60"/>
      <c r="AY1920" s="60"/>
      <c r="AZ1920" s="283"/>
      <c r="BA1920" s="283"/>
      <c r="BB1920" s="283"/>
      <c r="BC1920" s="34"/>
      <c r="BD1920" s="27"/>
      <c r="BF1920" s="35"/>
      <c r="BG1920" s="35"/>
      <c r="BH1920" s="35"/>
    </row>
    <row r="1921" spans="1:60" ht="15" x14ac:dyDescent="0.25">
      <c r="A1921" s="570">
        <f t="shared" si="23"/>
        <v>1915</v>
      </c>
      <c r="B1921" s="571" t="s">
        <v>4212</v>
      </c>
      <c r="C1921" s="574" t="s">
        <v>12458</v>
      </c>
      <c r="D1921" s="843">
        <v>19457.689999999999</v>
      </c>
      <c r="E1921" s="844"/>
      <c r="F1921" s="844"/>
      <c r="G1921" s="25"/>
      <c r="H1921" s="25"/>
      <c r="I1921" s="25"/>
      <c r="J1921" s="25"/>
      <c r="K1921" s="25"/>
      <c r="L1921" s="25"/>
      <c r="N1921" s="25"/>
      <c r="O1921" s="25"/>
      <c r="P1921" s="35" t="s">
        <v>2496</v>
      </c>
      <c r="AS1921" s="570"/>
      <c r="AT1921" s="391"/>
      <c r="AU1921" s="222"/>
      <c r="AV1921" s="564"/>
      <c r="AW1921" s="60"/>
      <c r="AX1921" s="60"/>
      <c r="AY1921" s="60"/>
      <c r="AZ1921" s="283"/>
      <c r="BA1921" s="283"/>
      <c r="BB1921" s="283"/>
      <c r="BC1921" s="34"/>
      <c r="BD1921" s="27"/>
      <c r="BF1921" s="35"/>
      <c r="BG1921" s="35"/>
      <c r="BH1921" s="35"/>
    </row>
    <row r="1922" spans="1:60" ht="15" x14ac:dyDescent="0.25">
      <c r="A1922" s="570">
        <f t="shared" si="23"/>
        <v>1916</v>
      </c>
      <c r="B1922" s="571" t="s">
        <v>4213</v>
      </c>
      <c r="C1922" s="574" t="s">
        <v>12458</v>
      </c>
      <c r="D1922" s="843">
        <v>154226.38</v>
      </c>
      <c r="E1922" s="844"/>
      <c r="F1922" s="844"/>
      <c r="G1922" s="25"/>
      <c r="H1922" s="25"/>
      <c r="I1922" s="25"/>
      <c r="J1922" s="25"/>
      <c r="K1922" s="25"/>
      <c r="L1922" s="25"/>
      <c r="N1922" s="25"/>
      <c r="O1922" s="25"/>
      <c r="P1922" s="35" t="s">
        <v>2496</v>
      </c>
      <c r="AS1922" s="570"/>
      <c r="AT1922" s="391"/>
      <c r="AU1922" s="222"/>
      <c r="AV1922" s="564"/>
      <c r="AW1922" s="60"/>
      <c r="AX1922" s="60"/>
      <c r="AY1922" s="60"/>
      <c r="AZ1922" s="283"/>
      <c r="BA1922" s="283"/>
      <c r="BB1922" s="283"/>
      <c r="BC1922" s="34"/>
      <c r="BD1922" s="27"/>
      <c r="BF1922" s="35"/>
      <c r="BG1922" s="35"/>
      <c r="BH1922" s="35"/>
    </row>
    <row r="1923" spans="1:60" ht="15" x14ac:dyDescent="0.25">
      <c r="A1923" s="570">
        <f t="shared" si="23"/>
        <v>1917</v>
      </c>
      <c r="B1923" s="571" t="s">
        <v>4214</v>
      </c>
      <c r="C1923" s="574" t="s">
        <v>12458</v>
      </c>
      <c r="D1923" s="843">
        <v>266623.07</v>
      </c>
      <c r="E1923" s="844"/>
      <c r="F1923" s="844"/>
      <c r="G1923" s="25"/>
      <c r="H1923" s="25"/>
      <c r="I1923" s="25"/>
      <c r="J1923" s="25"/>
      <c r="K1923" s="25"/>
      <c r="L1923" s="25"/>
      <c r="N1923" s="25"/>
      <c r="O1923" s="25"/>
      <c r="P1923" s="35" t="s">
        <v>2496</v>
      </c>
      <c r="AS1923" s="570"/>
      <c r="AT1923" s="391"/>
      <c r="AU1923" s="222"/>
      <c r="AV1923" s="564"/>
      <c r="AW1923" s="60"/>
      <c r="AX1923" s="60"/>
      <c r="AY1923" s="60"/>
      <c r="AZ1923" s="283"/>
      <c r="BA1923" s="283"/>
      <c r="BB1923" s="283"/>
      <c r="BC1923" s="34"/>
      <c r="BD1923" s="27"/>
      <c r="BF1923" s="35"/>
      <c r="BG1923" s="35"/>
      <c r="BH1923" s="35"/>
    </row>
    <row r="1924" spans="1:60" ht="15" x14ac:dyDescent="0.25">
      <c r="A1924" s="570">
        <f t="shared" si="23"/>
        <v>1918</v>
      </c>
      <c r="B1924" s="571" t="s">
        <v>4215</v>
      </c>
      <c r="C1924" s="574" t="s">
        <v>12458</v>
      </c>
      <c r="D1924" s="843">
        <v>378427.14</v>
      </c>
      <c r="E1924" s="844"/>
      <c r="F1924" s="844"/>
      <c r="G1924" s="25"/>
      <c r="H1924" s="25"/>
      <c r="I1924" s="25"/>
      <c r="J1924" s="25"/>
      <c r="K1924" s="25"/>
      <c r="L1924" s="25"/>
      <c r="N1924" s="25"/>
      <c r="O1924" s="25"/>
      <c r="P1924" s="35" t="s">
        <v>2496</v>
      </c>
      <c r="AS1924" s="570"/>
      <c r="AT1924" s="391"/>
      <c r="AU1924" s="222"/>
      <c r="AV1924" s="564"/>
      <c r="AW1924" s="60"/>
      <c r="AX1924" s="60"/>
      <c r="AY1924" s="60"/>
      <c r="AZ1924" s="283"/>
      <c r="BA1924" s="283"/>
      <c r="BB1924" s="283"/>
      <c r="BC1924" s="34"/>
      <c r="BD1924" s="27"/>
      <c r="BF1924" s="35"/>
      <c r="BG1924" s="35"/>
      <c r="BH1924" s="35"/>
    </row>
    <row r="1925" spans="1:60" ht="15" x14ac:dyDescent="0.25">
      <c r="A1925" s="570">
        <f t="shared" si="23"/>
        <v>1919</v>
      </c>
      <c r="B1925" s="571" t="s">
        <v>4216</v>
      </c>
      <c r="C1925" s="574" t="s">
        <v>12458</v>
      </c>
      <c r="D1925" s="843">
        <v>18943.61</v>
      </c>
      <c r="E1925" s="844"/>
      <c r="F1925" s="844"/>
      <c r="G1925" s="25"/>
      <c r="H1925" s="25"/>
      <c r="I1925" s="25"/>
      <c r="J1925" s="25"/>
      <c r="K1925" s="25"/>
      <c r="L1925" s="25"/>
      <c r="N1925" s="25"/>
      <c r="O1925" s="25"/>
      <c r="P1925" s="35" t="s">
        <v>2496</v>
      </c>
      <c r="AS1925" s="570"/>
      <c r="AT1925" s="391"/>
      <c r="AU1925" s="222"/>
      <c r="AV1925" s="564"/>
      <c r="AW1925" s="60"/>
      <c r="AX1925" s="60"/>
      <c r="AY1925" s="60"/>
      <c r="AZ1925" s="283"/>
      <c r="BA1925" s="283"/>
      <c r="BB1925" s="283"/>
      <c r="BC1925" s="34"/>
      <c r="BD1925" s="27"/>
      <c r="BF1925" s="35"/>
      <c r="BG1925" s="35"/>
      <c r="BH1925" s="35"/>
    </row>
    <row r="1926" spans="1:60" ht="15" x14ac:dyDescent="0.25">
      <c r="A1926" s="570">
        <f t="shared" si="23"/>
        <v>1920</v>
      </c>
      <c r="B1926" s="571" t="s">
        <v>4217</v>
      </c>
      <c r="C1926" s="574" t="s">
        <v>12458</v>
      </c>
      <c r="D1926" s="843">
        <v>100428.86</v>
      </c>
      <c r="E1926" s="844"/>
      <c r="F1926" s="844"/>
      <c r="G1926" s="25"/>
      <c r="H1926" s="25"/>
      <c r="I1926" s="25"/>
      <c r="J1926" s="25"/>
      <c r="K1926" s="25"/>
      <c r="L1926" s="25"/>
      <c r="N1926" s="25"/>
      <c r="O1926" s="25"/>
      <c r="P1926" s="35" t="s">
        <v>2496</v>
      </c>
      <c r="AS1926" s="570"/>
      <c r="AT1926" s="391"/>
      <c r="AU1926" s="222"/>
      <c r="AV1926" s="564"/>
      <c r="AW1926" s="60"/>
      <c r="AX1926" s="60"/>
      <c r="AY1926" s="60"/>
      <c r="AZ1926" s="283"/>
      <c r="BA1926" s="283"/>
      <c r="BB1926" s="283"/>
      <c r="BC1926" s="34"/>
      <c r="BD1926" s="27"/>
      <c r="BF1926" s="35"/>
      <c r="BG1926" s="35"/>
      <c r="BH1926" s="35"/>
    </row>
    <row r="1927" spans="1:60" ht="15" x14ac:dyDescent="0.25">
      <c r="A1927" s="570">
        <f t="shared" si="23"/>
        <v>1921</v>
      </c>
      <c r="B1927" s="571" t="s">
        <v>4218</v>
      </c>
      <c r="C1927" s="574" t="s">
        <v>12458</v>
      </c>
      <c r="D1927" s="843">
        <v>16573.13</v>
      </c>
      <c r="E1927" s="844"/>
      <c r="F1927" s="844"/>
      <c r="G1927" s="25"/>
      <c r="H1927" s="25"/>
      <c r="I1927" s="25"/>
      <c r="J1927" s="25"/>
      <c r="K1927" s="25"/>
      <c r="L1927" s="25"/>
      <c r="N1927" s="25"/>
      <c r="O1927" s="25"/>
      <c r="P1927" s="35" t="s">
        <v>2496</v>
      </c>
      <c r="AS1927" s="570"/>
      <c r="AT1927" s="391"/>
      <c r="AU1927" s="222"/>
      <c r="AV1927" s="564"/>
      <c r="AW1927" s="60"/>
      <c r="AX1927" s="60"/>
      <c r="AY1927" s="60"/>
      <c r="AZ1927" s="283"/>
      <c r="BA1927" s="283"/>
      <c r="BB1927" s="283"/>
      <c r="BC1927" s="34"/>
      <c r="BD1927" s="27"/>
      <c r="BF1927" s="35"/>
      <c r="BG1927" s="35"/>
      <c r="BH1927" s="35"/>
    </row>
    <row r="1928" spans="1:60" ht="15" x14ac:dyDescent="0.25">
      <c r="A1928" s="570">
        <f t="shared" si="23"/>
        <v>1922</v>
      </c>
      <c r="B1928" s="571" t="s">
        <v>4219</v>
      </c>
      <c r="C1928" s="574" t="s">
        <v>12458</v>
      </c>
      <c r="D1928" s="843">
        <v>63647.15</v>
      </c>
      <c r="E1928" s="844"/>
      <c r="F1928" s="844"/>
      <c r="G1928" s="25"/>
      <c r="H1928" s="25"/>
      <c r="I1928" s="25"/>
      <c r="J1928" s="25"/>
      <c r="K1928" s="25"/>
      <c r="L1928" s="25"/>
      <c r="N1928" s="25"/>
      <c r="O1928" s="25"/>
      <c r="P1928" s="35" t="s">
        <v>2496</v>
      </c>
      <c r="AS1928" s="570"/>
      <c r="AT1928" s="391"/>
      <c r="AU1928" s="222"/>
      <c r="AV1928" s="564"/>
      <c r="AW1928" s="60"/>
      <c r="AX1928" s="60"/>
      <c r="AY1928" s="60"/>
      <c r="AZ1928" s="283"/>
      <c r="BA1928" s="283"/>
      <c r="BB1928" s="283"/>
      <c r="BC1928" s="34"/>
      <c r="BD1928" s="27"/>
      <c r="BF1928" s="35"/>
      <c r="BG1928" s="35"/>
      <c r="BH1928" s="35"/>
    </row>
    <row r="1929" spans="1:60" ht="15" x14ac:dyDescent="0.25">
      <c r="A1929" s="570">
        <f t="shared" si="23"/>
        <v>1923</v>
      </c>
      <c r="B1929" s="571" t="s">
        <v>4220</v>
      </c>
      <c r="C1929" s="574" t="s">
        <v>12458</v>
      </c>
      <c r="D1929" s="843">
        <v>45907.82</v>
      </c>
      <c r="E1929" s="844"/>
      <c r="F1929" s="844"/>
      <c r="G1929" s="25"/>
      <c r="H1929" s="25"/>
      <c r="I1929" s="25"/>
      <c r="J1929" s="25"/>
      <c r="K1929" s="25"/>
      <c r="L1929" s="25"/>
      <c r="N1929" s="25"/>
      <c r="O1929" s="25"/>
      <c r="P1929" s="35" t="s">
        <v>2496</v>
      </c>
      <c r="AS1929" s="570"/>
      <c r="AT1929" s="391"/>
      <c r="AU1929" s="222"/>
      <c r="AV1929" s="564"/>
      <c r="AW1929" s="60"/>
      <c r="AX1929" s="60"/>
      <c r="AY1929" s="60"/>
      <c r="AZ1929" s="283"/>
      <c r="BA1929" s="283"/>
      <c r="BB1929" s="283"/>
      <c r="BC1929" s="34"/>
      <c r="BD1929" s="27"/>
      <c r="BF1929" s="35"/>
      <c r="BG1929" s="35"/>
      <c r="BH1929" s="35"/>
    </row>
    <row r="1930" spans="1:60" ht="15" x14ac:dyDescent="0.25">
      <c r="A1930" s="570">
        <f t="shared" si="23"/>
        <v>1924</v>
      </c>
      <c r="B1930" s="571" t="s">
        <v>4221</v>
      </c>
      <c r="C1930" s="574" t="s">
        <v>12458</v>
      </c>
      <c r="D1930" s="843">
        <v>151371.57</v>
      </c>
      <c r="E1930" s="844"/>
      <c r="F1930" s="844"/>
      <c r="G1930" s="25"/>
      <c r="H1930" s="25"/>
      <c r="I1930" s="25"/>
      <c r="J1930" s="25"/>
      <c r="K1930" s="25"/>
      <c r="L1930" s="25"/>
      <c r="N1930" s="25"/>
      <c r="O1930" s="25"/>
      <c r="P1930" s="35" t="s">
        <v>2496</v>
      </c>
      <c r="AS1930" s="570"/>
      <c r="AT1930" s="391"/>
      <c r="AU1930" s="222"/>
      <c r="AV1930" s="564"/>
      <c r="AW1930" s="60"/>
      <c r="AX1930" s="60"/>
      <c r="AY1930" s="60"/>
      <c r="AZ1930" s="283"/>
      <c r="BA1930" s="283"/>
      <c r="BB1930" s="283"/>
      <c r="BC1930" s="34"/>
      <c r="BD1930" s="27"/>
      <c r="BF1930" s="35"/>
      <c r="BG1930" s="35"/>
      <c r="BH1930" s="35"/>
    </row>
    <row r="1931" spans="1:60" ht="15" x14ac:dyDescent="0.25">
      <c r="A1931" s="570">
        <f t="shared" si="23"/>
        <v>1925</v>
      </c>
      <c r="B1931" s="571" t="s">
        <v>4222</v>
      </c>
      <c r="C1931" s="574" t="s">
        <v>12458</v>
      </c>
      <c r="D1931" s="843">
        <v>77571.34</v>
      </c>
      <c r="E1931" s="844"/>
      <c r="F1931" s="844"/>
      <c r="G1931" s="25"/>
      <c r="H1931" s="25"/>
      <c r="I1931" s="25"/>
      <c r="J1931" s="25"/>
      <c r="K1931" s="25"/>
      <c r="L1931" s="25"/>
      <c r="N1931" s="25"/>
      <c r="O1931" s="25"/>
      <c r="P1931" s="35" t="s">
        <v>2496</v>
      </c>
      <c r="AS1931" s="570"/>
      <c r="AT1931" s="391"/>
      <c r="AU1931" s="222"/>
      <c r="AV1931" s="564"/>
      <c r="AW1931" s="60"/>
      <c r="AX1931" s="60"/>
      <c r="AY1931" s="60"/>
      <c r="AZ1931" s="283"/>
      <c r="BA1931" s="283"/>
      <c r="BB1931" s="283"/>
      <c r="BC1931" s="34"/>
      <c r="BD1931" s="27"/>
      <c r="BF1931" s="35"/>
      <c r="BG1931" s="35"/>
      <c r="BH1931" s="35"/>
    </row>
    <row r="1932" spans="1:60" ht="15" x14ac:dyDescent="0.25">
      <c r="A1932" s="570">
        <f t="shared" si="23"/>
        <v>1926</v>
      </c>
      <c r="B1932" s="571" t="s">
        <v>4223</v>
      </c>
      <c r="C1932" s="574" t="s">
        <v>12458</v>
      </c>
      <c r="D1932" s="843">
        <v>15472.38</v>
      </c>
      <c r="E1932" s="844"/>
      <c r="F1932" s="844"/>
      <c r="G1932" s="25"/>
      <c r="H1932" s="25"/>
      <c r="I1932" s="25"/>
      <c r="J1932" s="25"/>
      <c r="K1932" s="25"/>
      <c r="L1932" s="25"/>
      <c r="N1932" s="25"/>
      <c r="O1932" s="25"/>
      <c r="P1932" s="35" t="s">
        <v>2496</v>
      </c>
      <c r="AS1932" s="570"/>
      <c r="AT1932" s="391"/>
      <c r="AU1932" s="222"/>
      <c r="AV1932" s="564"/>
      <c r="AW1932" s="60"/>
      <c r="AX1932" s="60"/>
      <c r="AY1932" s="60"/>
      <c r="AZ1932" s="283"/>
      <c r="BA1932" s="283"/>
      <c r="BB1932" s="283"/>
      <c r="BC1932" s="34"/>
      <c r="BD1932" s="27"/>
      <c r="BF1932" s="35"/>
      <c r="BG1932" s="35"/>
      <c r="BH1932" s="35"/>
    </row>
    <row r="1933" spans="1:60" ht="15" x14ac:dyDescent="0.25">
      <c r="A1933" s="570">
        <f t="shared" si="23"/>
        <v>1927</v>
      </c>
      <c r="B1933" s="571" t="s">
        <v>4224</v>
      </c>
      <c r="C1933" s="574" t="s">
        <v>12480</v>
      </c>
      <c r="D1933" s="843">
        <v>42058.17</v>
      </c>
      <c r="E1933" s="844"/>
      <c r="F1933" s="844"/>
      <c r="G1933" s="25"/>
      <c r="H1933" s="25"/>
      <c r="I1933" s="25"/>
      <c r="J1933" s="25"/>
      <c r="K1933" s="25"/>
      <c r="L1933" s="25"/>
      <c r="N1933" s="25"/>
      <c r="O1933" s="25"/>
      <c r="P1933" s="35" t="s">
        <v>2496</v>
      </c>
      <c r="AS1933" s="570"/>
      <c r="AT1933" s="391"/>
      <c r="AU1933" s="222"/>
      <c r="AV1933" s="564"/>
      <c r="AW1933" s="60"/>
      <c r="AX1933" s="60"/>
      <c r="AY1933" s="60"/>
      <c r="AZ1933" s="283"/>
      <c r="BA1933" s="283"/>
      <c r="BB1933" s="283"/>
      <c r="BC1933" s="34"/>
      <c r="BD1933" s="27"/>
      <c r="BF1933" s="35"/>
      <c r="BG1933" s="35"/>
      <c r="BH1933" s="35"/>
    </row>
    <row r="1934" spans="1:60" ht="15" x14ac:dyDescent="0.25">
      <c r="A1934" s="570">
        <f t="shared" si="23"/>
        <v>1928</v>
      </c>
      <c r="B1934" s="571" t="s">
        <v>4225</v>
      </c>
      <c r="C1934" s="574" t="s">
        <v>12458</v>
      </c>
      <c r="D1934" s="843">
        <v>46868.15</v>
      </c>
      <c r="E1934" s="844"/>
      <c r="F1934" s="844"/>
      <c r="G1934" s="25"/>
      <c r="H1934" s="25"/>
      <c r="I1934" s="25"/>
      <c r="J1934" s="25"/>
      <c r="K1934" s="25"/>
      <c r="L1934" s="25"/>
      <c r="N1934" s="25"/>
      <c r="O1934" s="25"/>
      <c r="P1934" s="35" t="s">
        <v>2496</v>
      </c>
      <c r="AS1934" s="570"/>
      <c r="AT1934" s="391"/>
      <c r="AU1934" s="222"/>
      <c r="AV1934" s="564"/>
      <c r="AW1934" s="60"/>
      <c r="AX1934" s="60"/>
      <c r="AY1934" s="60"/>
      <c r="AZ1934" s="283"/>
      <c r="BA1934" s="283"/>
      <c r="BB1934" s="283"/>
      <c r="BC1934" s="34"/>
      <c r="BD1934" s="27"/>
      <c r="BF1934" s="35"/>
      <c r="BG1934" s="35"/>
      <c r="BH1934" s="35"/>
    </row>
    <row r="1935" spans="1:60" ht="15" x14ac:dyDescent="0.25">
      <c r="A1935" s="570">
        <f t="shared" si="23"/>
        <v>1929</v>
      </c>
      <c r="B1935" s="571" t="s">
        <v>4226</v>
      </c>
      <c r="C1935" s="574" t="s">
        <v>12458</v>
      </c>
      <c r="D1935" s="843">
        <v>108015.11</v>
      </c>
      <c r="E1935" s="844"/>
      <c r="F1935" s="844"/>
      <c r="G1935" s="25"/>
      <c r="H1935" s="25"/>
      <c r="I1935" s="25"/>
      <c r="J1935" s="25"/>
      <c r="K1935" s="25"/>
      <c r="L1935" s="25"/>
      <c r="N1935" s="25"/>
      <c r="O1935" s="25"/>
      <c r="P1935" s="35" t="s">
        <v>2496</v>
      </c>
      <c r="AS1935" s="570"/>
      <c r="AT1935" s="391"/>
      <c r="AU1935" s="222"/>
      <c r="AV1935" s="564"/>
      <c r="AW1935" s="60"/>
      <c r="AX1935" s="60"/>
      <c r="AY1935" s="60"/>
      <c r="AZ1935" s="283"/>
      <c r="BA1935" s="283"/>
      <c r="BB1935" s="283"/>
      <c r="BC1935" s="34"/>
      <c r="BD1935" s="27"/>
      <c r="BF1935" s="35"/>
      <c r="BG1935" s="35"/>
      <c r="BH1935" s="35"/>
    </row>
    <row r="1936" spans="1:60" ht="15" x14ac:dyDescent="0.25">
      <c r="A1936" s="570">
        <f t="shared" si="23"/>
        <v>1930</v>
      </c>
      <c r="B1936" s="571" t="s">
        <v>4227</v>
      </c>
      <c r="C1936" s="574" t="s">
        <v>12458</v>
      </c>
      <c r="D1936" s="843">
        <v>371535.85</v>
      </c>
      <c r="E1936" s="844"/>
      <c r="F1936" s="844"/>
      <c r="G1936" s="25"/>
      <c r="H1936" s="25"/>
      <c r="I1936" s="25"/>
      <c r="J1936" s="25"/>
      <c r="K1936" s="25"/>
      <c r="L1936" s="25"/>
      <c r="N1936" s="25"/>
      <c r="O1936" s="25"/>
      <c r="P1936" s="35" t="s">
        <v>2496</v>
      </c>
      <c r="AS1936" s="570"/>
      <c r="AT1936" s="391"/>
      <c r="AU1936" s="222"/>
      <c r="AV1936" s="564"/>
      <c r="AW1936" s="60"/>
      <c r="AX1936" s="60"/>
      <c r="AY1936" s="60"/>
      <c r="AZ1936" s="283"/>
      <c r="BA1936" s="283"/>
      <c r="BB1936" s="283"/>
      <c r="BC1936" s="34"/>
      <c r="BD1936" s="27"/>
      <c r="BF1936" s="35"/>
      <c r="BG1936" s="35"/>
      <c r="BH1936" s="35"/>
    </row>
    <row r="1937" spans="1:60" ht="15" x14ac:dyDescent="0.25">
      <c r="A1937" s="570">
        <f t="shared" si="23"/>
        <v>1931</v>
      </c>
      <c r="B1937" s="571" t="s">
        <v>4228</v>
      </c>
      <c r="C1937" s="574" t="s">
        <v>12480</v>
      </c>
      <c r="D1937" s="843">
        <v>46869.34</v>
      </c>
      <c r="E1937" s="844"/>
      <c r="F1937" s="844"/>
      <c r="G1937" s="25"/>
      <c r="H1937" s="25"/>
      <c r="I1937" s="25"/>
      <c r="J1937" s="25"/>
      <c r="K1937" s="25"/>
      <c r="L1937" s="25"/>
      <c r="N1937" s="25"/>
      <c r="O1937" s="25"/>
      <c r="P1937" s="35" t="s">
        <v>2496</v>
      </c>
      <c r="AS1937" s="570"/>
      <c r="AT1937" s="391"/>
      <c r="AU1937" s="222"/>
      <c r="AV1937" s="564"/>
      <c r="AW1937" s="60"/>
      <c r="AX1937" s="60"/>
      <c r="AY1937" s="60"/>
      <c r="AZ1937" s="283"/>
      <c r="BA1937" s="283"/>
      <c r="BB1937" s="283"/>
      <c r="BC1937" s="34"/>
      <c r="BD1937" s="27"/>
      <c r="BF1937" s="35"/>
      <c r="BG1937" s="35"/>
      <c r="BH1937" s="35"/>
    </row>
    <row r="1938" spans="1:60" ht="15" x14ac:dyDescent="0.25">
      <c r="A1938" s="570">
        <f t="shared" si="23"/>
        <v>1932</v>
      </c>
      <c r="B1938" s="571" t="s">
        <v>4229</v>
      </c>
      <c r="C1938" s="574" t="s">
        <v>12480</v>
      </c>
      <c r="D1938" s="843">
        <v>237487.11</v>
      </c>
      <c r="E1938" s="844"/>
      <c r="F1938" s="844"/>
      <c r="G1938" s="25"/>
      <c r="H1938" s="25"/>
      <c r="I1938" s="25"/>
      <c r="J1938" s="25"/>
      <c r="K1938" s="25"/>
      <c r="L1938" s="25"/>
      <c r="N1938" s="25"/>
      <c r="O1938" s="25"/>
      <c r="P1938" s="35" t="s">
        <v>2496</v>
      </c>
      <c r="AS1938" s="570"/>
      <c r="AT1938" s="391"/>
      <c r="AU1938" s="222"/>
      <c r="AV1938" s="564"/>
      <c r="AW1938" s="60"/>
      <c r="AX1938" s="60"/>
      <c r="AY1938" s="60"/>
      <c r="AZ1938" s="283"/>
      <c r="BA1938" s="283"/>
      <c r="BB1938" s="283"/>
      <c r="BC1938" s="34"/>
      <c r="BD1938" s="27"/>
      <c r="BF1938" s="35"/>
      <c r="BG1938" s="35"/>
      <c r="BH1938" s="35"/>
    </row>
    <row r="1939" spans="1:60" ht="15" x14ac:dyDescent="0.25">
      <c r="A1939" s="570">
        <f t="shared" si="23"/>
        <v>1933</v>
      </c>
      <c r="B1939" s="571" t="s">
        <v>4230</v>
      </c>
      <c r="C1939" s="574" t="s">
        <v>12458</v>
      </c>
      <c r="D1939" s="843">
        <v>63235.41</v>
      </c>
      <c r="E1939" s="844"/>
      <c r="F1939" s="844"/>
      <c r="G1939" s="25"/>
      <c r="H1939" s="25"/>
      <c r="I1939" s="25"/>
      <c r="J1939" s="25"/>
      <c r="K1939" s="25"/>
      <c r="L1939" s="25"/>
      <c r="N1939" s="25"/>
      <c r="O1939" s="25"/>
      <c r="P1939" s="35" t="s">
        <v>2496</v>
      </c>
      <c r="AS1939" s="570"/>
      <c r="AT1939" s="391"/>
      <c r="AU1939" s="222"/>
      <c r="AV1939" s="564"/>
      <c r="AW1939" s="60"/>
      <c r="AX1939" s="60"/>
      <c r="AY1939" s="60"/>
      <c r="AZ1939" s="283"/>
      <c r="BA1939" s="283"/>
      <c r="BB1939" s="283"/>
      <c r="BC1939" s="34"/>
      <c r="BD1939" s="27"/>
      <c r="BF1939" s="35"/>
      <c r="BG1939" s="35"/>
      <c r="BH1939" s="35"/>
    </row>
    <row r="1940" spans="1:60" ht="15" x14ac:dyDescent="0.25">
      <c r="A1940" s="570">
        <f t="shared" si="23"/>
        <v>1934</v>
      </c>
      <c r="B1940" s="571" t="s">
        <v>4231</v>
      </c>
      <c r="C1940" s="574" t="s">
        <v>12458</v>
      </c>
      <c r="D1940" s="843">
        <v>174921.67</v>
      </c>
      <c r="E1940" s="844"/>
      <c r="F1940" s="844"/>
      <c r="G1940" s="25"/>
      <c r="H1940" s="25"/>
      <c r="I1940" s="25"/>
      <c r="J1940" s="25"/>
      <c r="K1940" s="25"/>
      <c r="L1940" s="25"/>
      <c r="N1940" s="25"/>
      <c r="O1940" s="25"/>
      <c r="P1940" s="35" t="s">
        <v>2496</v>
      </c>
      <c r="AS1940" s="570"/>
      <c r="AT1940" s="391"/>
      <c r="AU1940" s="222"/>
      <c r="AV1940" s="564"/>
      <c r="AW1940" s="60"/>
      <c r="AX1940" s="60"/>
      <c r="AY1940" s="60"/>
      <c r="AZ1940" s="283"/>
      <c r="BA1940" s="283"/>
      <c r="BB1940" s="283"/>
      <c r="BC1940" s="34"/>
      <c r="BD1940" s="27"/>
      <c r="BF1940" s="35"/>
      <c r="BG1940" s="35"/>
      <c r="BH1940" s="35"/>
    </row>
    <row r="1941" spans="1:60" ht="15" x14ac:dyDescent="0.25">
      <c r="A1941" s="570">
        <f t="shared" si="23"/>
        <v>1935</v>
      </c>
      <c r="B1941" s="571" t="s">
        <v>4232</v>
      </c>
      <c r="C1941" s="574" t="s">
        <v>12458</v>
      </c>
      <c r="D1941" s="843">
        <v>224670.81</v>
      </c>
      <c r="E1941" s="844"/>
      <c r="F1941" s="844"/>
      <c r="G1941" s="25"/>
      <c r="H1941" s="25"/>
      <c r="I1941" s="25"/>
      <c r="J1941" s="25"/>
      <c r="K1941" s="25"/>
      <c r="L1941" s="25"/>
      <c r="N1941" s="25"/>
      <c r="O1941" s="25"/>
      <c r="P1941" s="35" t="s">
        <v>2496</v>
      </c>
      <c r="AS1941" s="570"/>
      <c r="AT1941" s="391"/>
      <c r="AU1941" s="222"/>
      <c r="AV1941" s="564"/>
      <c r="AW1941" s="60"/>
      <c r="AX1941" s="60"/>
      <c r="AY1941" s="60"/>
      <c r="AZ1941" s="283"/>
      <c r="BA1941" s="283"/>
      <c r="BB1941" s="283"/>
      <c r="BC1941" s="34"/>
      <c r="BD1941" s="27"/>
      <c r="BF1941" s="35"/>
      <c r="BG1941" s="35"/>
      <c r="BH1941" s="35"/>
    </row>
    <row r="1942" spans="1:60" ht="15" x14ac:dyDescent="0.25">
      <c r="A1942" s="570">
        <f t="shared" si="23"/>
        <v>1936</v>
      </c>
      <c r="B1942" s="571" t="s">
        <v>4233</v>
      </c>
      <c r="C1942" s="574" t="s">
        <v>12458</v>
      </c>
      <c r="D1942" s="843">
        <v>91035</v>
      </c>
      <c r="E1942" s="844"/>
      <c r="F1942" s="844"/>
      <c r="G1942" s="25"/>
      <c r="H1942" s="25"/>
      <c r="I1942" s="25"/>
      <c r="J1942" s="25"/>
      <c r="K1942" s="25"/>
      <c r="L1942" s="25"/>
      <c r="N1942" s="25"/>
      <c r="O1942" s="25"/>
      <c r="P1942" s="35" t="s">
        <v>2496</v>
      </c>
      <c r="AS1942" s="570"/>
      <c r="AT1942" s="391"/>
      <c r="AU1942" s="222"/>
      <c r="AV1942" s="564"/>
      <c r="AW1942" s="60"/>
      <c r="AX1942" s="60"/>
      <c r="AY1942" s="60"/>
      <c r="AZ1942" s="283"/>
      <c r="BA1942" s="283"/>
      <c r="BB1942" s="283"/>
      <c r="BC1942" s="34"/>
      <c r="BD1942" s="27"/>
      <c r="BF1942" s="35"/>
      <c r="BG1942" s="35"/>
      <c r="BH1942" s="35"/>
    </row>
    <row r="1943" spans="1:60" ht="15" x14ac:dyDescent="0.25">
      <c r="A1943" s="570">
        <f t="shared" si="23"/>
        <v>1937</v>
      </c>
      <c r="B1943" s="571" t="s">
        <v>4234</v>
      </c>
      <c r="C1943" s="574" t="s">
        <v>12458</v>
      </c>
      <c r="D1943" s="843">
        <v>42983.99</v>
      </c>
      <c r="E1943" s="844"/>
      <c r="F1943" s="844"/>
      <c r="G1943" s="25"/>
      <c r="H1943" s="25"/>
      <c r="I1943" s="25"/>
      <c r="J1943" s="25"/>
      <c r="K1943" s="25"/>
      <c r="L1943" s="25"/>
      <c r="N1943" s="25"/>
      <c r="O1943" s="25"/>
      <c r="P1943" s="35" t="s">
        <v>2496</v>
      </c>
      <c r="AS1943" s="570"/>
      <c r="AT1943" s="391"/>
      <c r="AU1943" s="222"/>
      <c r="AV1943" s="564"/>
      <c r="AW1943" s="60"/>
      <c r="AX1943" s="60"/>
      <c r="AY1943" s="60"/>
      <c r="AZ1943" s="283"/>
      <c r="BA1943" s="283"/>
      <c r="BB1943" s="283"/>
      <c r="BC1943" s="34"/>
      <c r="BD1943" s="27"/>
      <c r="BF1943" s="35"/>
      <c r="BG1943" s="35"/>
      <c r="BH1943" s="35"/>
    </row>
    <row r="1944" spans="1:60" ht="15" x14ac:dyDescent="0.25">
      <c r="A1944" s="570">
        <f t="shared" si="23"/>
        <v>1938</v>
      </c>
      <c r="B1944" s="571" t="s">
        <v>4235</v>
      </c>
      <c r="C1944" s="574" t="s">
        <v>12458</v>
      </c>
      <c r="D1944" s="843">
        <v>89172.65</v>
      </c>
      <c r="E1944" s="844"/>
      <c r="F1944" s="844"/>
      <c r="G1944" s="25"/>
      <c r="H1944" s="25"/>
      <c r="I1944" s="25"/>
      <c r="J1944" s="25"/>
      <c r="K1944" s="25"/>
      <c r="L1944" s="25"/>
      <c r="N1944" s="25"/>
      <c r="O1944" s="25"/>
      <c r="P1944" s="35" t="s">
        <v>2496</v>
      </c>
      <c r="AS1944" s="570"/>
      <c r="AT1944" s="391"/>
      <c r="AU1944" s="222"/>
      <c r="AV1944" s="564"/>
      <c r="AW1944" s="60"/>
      <c r="AX1944" s="60"/>
      <c r="AY1944" s="60"/>
      <c r="AZ1944" s="283"/>
      <c r="BA1944" s="283"/>
      <c r="BB1944" s="283"/>
      <c r="BC1944" s="34"/>
      <c r="BD1944" s="27"/>
      <c r="BF1944" s="35"/>
      <c r="BG1944" s="35"/>
      <c r="BH1944" s="35"/>
    </row>
    <row r="1945" spans="1:60" ht="15" x14ac:dyDescent="0.25">
      <c r="A1945" s="570">
        <f t="shared" si="23"/>
        <v>1939</v>
      </c>
      <c r="B1945" s="571" t="s">
        <v>4236</v>
      </c>
      <c r="C1945" s="574" t="s">
        <v>12458</v>
      </c>
      <c r="D1945" s="843">
        <v>182794.71</v>
      </c>
      <c r="E1945" s="844"/>
      <c r="F1945" s="844"/>
      <c r="G1945" s="25"/>
      <c r="H1945" s="25"/>
      <c r="I1945" s="25"/>
      <c r="J1945" s="25"/>
      <c r="K1945" s="25"/>
      <c r="L1945" s="25"/>
      <c r="N1945" s="25"/>
      <c r="O1945" s="25"/>
      <c r="P1945" s="35" t="s">
        <v>2496</v>
      </c>
      <c r="AS1945" s="570"/>
      <c r="AT1945" s="391"/>
      <c r="AU1945" s="222"/>
      <c r="AV1945" s="564"/>
      <c r="AW1945" s="60"/>
      <c r="AX1945" s="60"/>
      <c r="AY1945" s="60"/>
      <c r="AZ1945" s="283"/>
      <c r="BA1945" s="283"/>
      <c r="BB1945" s="283"/>
      <c r="BC1945" s="34"/>
      <c r="BD1945" s="27"/>
      <c r="BF1945" s="35"/>
      <c r="BG1945" s="35"/>
      <c r="BH1945" s="35"/>
    </row>
    <row r="1946" spans="1:60" ht="15" x14ac:dyDescent="0.25">
      <c r="A1946" s="570">
        <f t="shared" si="23"/>
        <v>1940</v>
      </c>
      <c r="B1946" s="571" t="s">
        <v>4237</v>
      </c>
      <c r="C1946" s="574" t="s">
        <v>12458</v>
      </c>
      <c r="D1946" s="843">
        <v>104710.48</v>
      </c>
      <c r="E1946" s="844"/>
      <c r="F1946" s="844"/>
      <c r="G1946" s="25"/>
      <c r="H1946" s="25"/>
      <c r="I1946" s="25"/>
      <c r="J1946" s="25"/>
      <c r="K1946" s="25"/>
      <c r="L1946" s="25"/>
      <c r="N1946" s="25"/>
      <c r="O1946" s="25"/>
      <c r="P1946" s="35" t="s">
        <v>2496</v>
      </c>
      <c r="AS1946" s="570"/>
      <c r="AT1946" s="391"/>
      <c r="AU1946" s="222"/>
      <c r="AV1946" s="564"/>
      <c r="AW1946" s="60"/>
      <c r="AX1946" s="60"/>
      <c r="AY1946" s="60"/>
      <c r="AZ1946" s="283"/>
      <c r="BA1946" s="283"/>
      <c r="BB1946" s="283"/>
      <c r="BC1946" s="34"/>
      <c r="BD1946" s="27"/>
      <c r="BF1946" s="35"/>
      <c r="BG1946" s="35"/>
      <c r="BH1946" s="35"/>
    </row>
    <row r="1947" spans="1:60" ht="15" x14ac:dyDescent="0.25">
      <c r="A1947" s="570">
        <f t="shared" si="23"/>
        <v>1941</v>
      </c>
      <c r="B1947" s="571" t="s">
        <v>4238</v>
      </c>
      <c r="C1947" s="574" t="s">
        <v>12458</v>
      </c>
      <c r="D1947" s="843">
        <v>113689.03</v>
      </c>
      <c r="E1947" s="844"/>
      <c r="F1947" s="844"/>
      <c r="G1947" s="25"/>
      <c r="H1947" s="25"/>
      <c r="I1947" s="25"/>
      <c r="J1947" s="25"/>
      <c r="K1947" s="25"/>
      <c r="L1947" s="25"/>
      <c r="N1947" s="25"/>
      <c r="O1947" s="25"/>
      <c r="P1947" s="35" t="s">
        <v>2496</v>
      </c>
      <c r="AS1947" s="570"/>
      <c r="AT1947" s="391"/>
      <c r="AU1947" s="222"/>
      <c r="AV1947" s="564"/>
      <c r="AW1947" s="60"/>
      <c r="AX1947" s="60"/>
      <c r="AY1947" s="60"/>
      <c r="AZ1947" s="283"/>
      <c r="BA1947" s="283"/>
      <c r="BB1947" s="283"/>
      <c r="BC1947" s="34"/>
      <c r="BD1947" s="27"/>
      <c r="BF1947" s="35"/>
      <c r="BG1947" s="35"/>
      <c r="BH1947" s="35"/>
    </row>
    <row r="1948" spans="1:60" ht="15" x14ac:dyDescent="0.25">
      <c r="A1948" s="570">
        <f t="shared" si="23"/>
        <v>1942</v>
      </c>
      <c r="B1948" s="571" t="s">
        <v>4239</v>
      </c>
      <c r="C1948" s="574" t="s">
        <v>12458</v>
      </c>
      <c r="D1948" s="843">
        <v>306211.99</v>
      </c>
      <c r="E1948" s="844"/>
      <c r="F1948" s="844"/>
      <c r="G1948" s="25"/>
      <c r="H1948" s="25"/>
      <c r="I1948" s="25"/>
      <c r="J1948" s="25"/>
      <c r="K1948" s="25"/>
      <c r="L1948" s="25"/>
      <c r="N1948" s="25"/>
      <c r="O1948" s="25"/>
      <c r="P1948" s="35" t="s">
        <v>2496</v>
      </c>
      <c r="AS1948" s="570"/>
      <c r="AT1948" s="391"/>
      <c r="AU1948" s="222"/>
      <c r="AV1948" s="564"/>
      <c r="AW1948" s="60"/>
      <c r="AX1948" s="60"/>
      <c r="AY1948" s="60"/>
      <c r="AZ1948" s="283"/>
      <c r="BA1948" s="283"/>
      <c r="BB1948" s="283"/>
      <c r="BC1948" s="34"/>
      <c r="BD1948" s="27"/>
      <c r="BF1948" s="35"/>
      <c r="BG1948" s="35"/>
      <c r="BH1948" s="35"/>
    </row>
    <row r="1949" spans="1:60" ht="15" x14ac:dyDescent="0.25">
      <c r="A1949" s="570">
        <f t="shared" si="23"/>
        <v>1943</v>
      </c>
      <c r="B1949" s="571" t="s">
        <v>4240</v>
      </c>
      <c r="C1949" s="574" t="s">
        <v>12458</v>
      </c>
      <c r="D1949" s="843">
        <v>102824.33</v>
      </c>
      <c r="E1949" s="844"/>
      <c r="F1949" s="844"/>
      <c r="G1949" s="25"/>
      <c r="H1949" s="25"/>
      <c r="I1949" s="25"/>
      <c r="J1949" s="25"/>
      <c r="K1949" s="25"/>
      <c r="L1949" s="25"/>
      <c r="N1949" s="25"/>
      <c r="O1949" s="25"/>
      <c r="P1949" s="35" t="s">
        <v>2496</v>
      </c>
      <c r="AS1949" s="570"/>
      <c r="AT1949" s="391"/>
      <c r="AU1949" s="222"/>
      <c r="AV1949" s="564"/>
      <c r="AW1949" s="60"/>
      <c r="AX1949" s="60"/>
      <c r="AY1949" s="60"/>
      <c r="AZ1949" s="283"/>
      <c r="BA1949" s="283"/>
      <c r="BB1949" s="283"/>
      <c r="BC1949" s="34"/>
      <c r="BD1949" s="27"/>
      <c r="BF1949" s="35"/>
      <c r="BG1949" s="35"/>
      <c r="BH1949" s="35"/>
    </row>
    <row r="1950" spans="1:60" ht="15" x14ac:dyDescent="0.25">
      <c r="A1950" s="570">
        <f t="shared" si="23"/>
        <v>1944</v>
      </c>
      <c r="B1950" s="571" t="s">
        <v>4241</v>
      </c>
      <c r="C1950" s="574" t="s">
        <v>12458</v>
      </c>
      <c r="D1950" s="843">
        <v>102824.33</v>
      </c>
      <c r="E1950" s="844"/>
      <c r="F1950" s="844"/>
      <c r="G1950" s="25"/>
      <c r="H1950" s="25"/>
      <c r="I1950" s="25"/>
      <c r="J1950" s="25"/>
      <c r="K1950" s="25"/>
      <c r="L1950" s="25"/>
      <c r="N1950" s="25"/>
      <c r="O1950" s="25"/>
      <c r="P1950" s="35" t="s">
        <v>2496</v>
      </c>
      <c r="AS1950" s="570"/>
      <c r="AT1950" s="391"/>
      <c r="AU1950" s="222"/>
      <c r="AV1950" s="564"/>
      <c r="AW1950" s="60"/>
      <c r="AX1950" s="60"/>
      <c r="AY1950" s="60"/>
      <c r="AZ1950" s="283"/>
      <c r="BA1950" s="283"/>
      <c r="BB1950" s="283"/>
      <c r="BC1950" s="34"/>
      <c r="BD1950" s="27"/>
      <c r="BF1950" s="35"/>
      <c r="BG1950" s="35"/>
      <c r="BH1950" s="35"/>
    </row>
    <row r="1951" spans="1:60" ht="15" x14ac:dyDescent="0.25">
      <c r="A1951" s="570">
        <f t="shared" si="23"/>
        <v>1945</v>
      </c>
      <c r="B1951" s="571" t="s">
        <v>4242</v>
      </c>
      <c r="C1951" s="574" t="s">
        <v>12458</v>
      </c>
      <c r="D1951" s="843">
        <v>238000</v>
      </c>
      <c r="E1951" s="844"/>
      <c r="F1951" s="844"/>
      <c r="G1951" s="25"/>
      <c r="H1951" s="25"/>
      <c r="I1951" s="25"/>
      <c r="J1951" s="25"/>
      <c r="K1951" s="25"/>
      <c r="L1951" s="25"/>
      <c r="N1951" s="25"/>
      <c r="O1951" s="25"/>
      <c r="P1951" s="35" t="s">
        <v>2496</v>
      </c>
      <c r="AS1951" s="570"/>
      <c r="AT1951" s="391"/>
      <c r="AU1951" s="222"/>
      <c r="AV1951" s="564"/>
      <c r="AW1951" s="60"/>
      <c r="AX1951" s="60"/>
      <c r="AY1951" s="60"/>
      <c r="AZ1951" s="283"/>
      <c r="BA1951" s="283"/>
      <c r="BB1951" s="283"/>
      <c r="BC1951" s="34"/>
      <c r="BD1951" s="27"/>
      <c r="BF1951" s="35"/>
      <c r="BG1951" s="35"/>
      <c r="BH1951" s="35"/>
    </row>
    <row r="1952" spans="1:60" ht="15" x14ac:dyDescent="0.25">
      <c r="A1952" s="570">
        <f t="shared" si="23"/>
        <v>1946</v>
      </c>
      <c r="B1952" s="571" t="s">
        <v>4243</v>
      </c>
      <c r="C1952" s="574" t="s">
        <v>12458</v>
      </c>
      <c r="D1952" s="843">
        <v>141398.18</v>
      </c>
      <c r="E1952" s="844"/>
      <c r="F1952" s="844"/>
      <c r="G1952" s="25"/>
      <c r="H1952" s="25"/>
      <c r="I1952" s="25"/>
      <c r="J1952" s="25"/>
      <c r="K1952" s="25"/>
      <c r="L1952" s="25"/>
      <c r="N1952" s="25"/>
      <c r="O1952" s="25"/>
      <c r="P1952" s="35" t="s">
        <v>2496</v>
      </c>
      <c r="AS1952" s="570"/>
      <c r="AT1952" s="391"/>
      <c r="AU1952" s="222"/>
      <c r="AV1952" s="564"/>
      <c r="AW1952" s="60"/>
      <c r="AX1952" s="60"/>
      <c r="AY1952" s="60"/>
      <c r="AZ1952" s="283"/>
      <c r="BA1952" s="283"/>
      <c r="BB1952" s="283"/>
      <c r="BC1952" s="34"/>
      <c r="BD1952" s="27"/>
      <c r="BF1952" s="35"/>
      <c r="BG1952" s="35"/>
      <c r="BH1952" s="35"/>
    </row>
    <row r="1953" spans="1:60" ht="15" x14ac:dyDescent="0.25">
      <c r="A1953" s="570">
        <f t="shared" si="23"/>
        <v>1947</v>
      </c>
      <c r="B1953" s="571" t="s">
        <v>4244</v>
      </c>
      <c r="C1953" s="574" t="s">
        <v>12458</v>
      </c>
      <c r="D1953" s="843">
        <v>89667.452000000005</v>
      </c>
      <c r="E1953" s="844"/>
      <c r="F1953" s="844"/>
      <c r="G1953" s="25"/>
      <c r="H1953" s="25"/>
      <c r="I1953" s="25"/>
      <c r="J1953" s="25"/>
      <c r="K1953" s="25"/>
      <c r="L1953" s="25"/>
      <c r="N1953" s="25"/>
      <c r="O1953" s="25"/>
      <c r="P1953" s="35" t="s">
        <v>2496</v>
      </c>
      <c r="AS1953" s="570"/>
      <c r="AT1953" s="391"/>
      <c r="AU1953" s="222"/>
      <c r="AV1953" s="564"/>
      <c r="AW1953" s="60"/>
      <c r="AX1953" s="60"/>
      <c r="AY1953" s="60"/>
      <c r="AZ1953" s="283"/>
      <c r="BA1953" s="283"/>
      <c r="BB1953" s="283"/>
      <c r="BC1953" s="34"/>
      <c r="BD1953" s="27"/>
      <c r="BF1953" s="35"/>
      <c r="BG1953" s="35"/>
      <c r="BH1953" s="35"/>
    </row>
    <row r="1954" spans="1:60" ht="15" x14ac:dyDescent="0.25">
      <c r="A1954" s="570">
        <f t="shared" si="23"/>
        <v>1948</v>
      </c>
      <c r="B1954" s="571" t="s">
        <v>4245</v>
      </c>
      <c r="C1954" s="574" t="s">
        <v>12458</v>
      </c>
      <c r="D1954" s="843">
        <v>80745.903000000006</v>
      </c>
      <c r="E1954" s="844"/>
      <c r="F1954" s="844"/>
      <c r="G1954" s="25"/>
      <c r="H1954" s="25"/>
      <c r="I1954" s="25"/>
      <c r="J1954" s="25"/>
      <c r="K1954" s="25"/>
      <c r="L1954" s="25"/>
      <c r="N1954" s="25"/>
      <c r="O1954" s="25"/>
      <c r="P1954" s="35" t="s">
        <v>2496</v>
      </c>
      <c r="AS1954" s="570"/>
      <c r="AT1954" s="391"/>
      <c r="AU1954" s="222"/>
      <c r="AV1954" s="564"/>
      <c r="AW1954" s="60"/>
      <c r="AX1954" s="60"/>
      <c r="AY1954" s="60"/>
      <c r="AZ1954" s="283"/>
      <c r="BA1954" s="283"/>
      <c r="BB1954" s="283"/>
      <c r="BC1954" s="34"/>
      <c r="BD1954" s="27"/>
      <c r="BF1954" s="35"/>
      <c r="BG1954" s="35"/>
      <c r="BH1954" s="35"/>
    </row>
    <row r="1955" spans="1:60" ht="15" x14ac:dyDescent="0.25">
      <c r="A1955" s="570">
        <f t="shared" si="23"/>
        <v>1949</v>
      </c>
      <c r="B1955" s="571" t="s">
        <v>4246</v>
      </c>
      <c r="C1955" s="574" t="s">
        <v>12458</v>
      </c>
      <c r="D1955" s="843">
        <v>96825.54</v>
      </c>
      <c r="E1955" s="844"/>
      <c r="F1955" s="844"/>
      <c r="G1955" s="25"/>
      <c r="H1955" s="25"/>
      <c r="I1955" s="25"/>
      <c r="J1955" s="25"/>
      <c r="K1955" s="25"/>
      <c r="L1955" s="25"/>
      <c r="N1955" s="25"/>
      <c r="O1955" s="25"/>
      <c r="P1955" s="35" t="s">
        <v>2496</v>
      </c>
      <c r="AS1955" s="570"/>
      <c r="AT1955" s="391"/>
      <c r="AU1955" s="222"/>
      <c r="AV1955" s="564"/>
      <c r="AW1955" s="60"/>
      <c r="AX1955" s="60"/>
      <c r="AY1955" s="60"/>
      <c r="AZ1955" s="283"/>
      <c r="BA1955" s="283"/>
      <c r="BB1955" s="283"/>
      <c r="BC1955" s="34"/>
      <c r="BD1955" s="27"/>
      <c r="BF1955" s="35"/>
      <c r="BG1955" s="35"/>
      <c r="BH1955" s="35"/>
    </row>
    <row r="1956" spans="1:60" ht="15" x14ac:dyDescent="0.25">
      <c r="A1956" s="570">
        <f t="shared" si="23"/>
        <v>1950</v>
      </c>
      <c r="B1956" s="571" t="s">
        <v>4247</v>
      </c>
      <c r="C1956" s="574" t="s">
        <v>12458</v>
      </c>
      <c r="D1956" s="843">
        <v>6877.01</v>
      </c>
      <c r="E1956" s="844"/>
      <c r="F1956" s="844"/>
      <c r="G1956" s="25"/>
      <c r="H1956" s="25"/>
      <c r="I1956" s="25"/>
      <c r="J1956" s="25"/>
      <c r="K1956" s="25"/>
      <c r="L1956" s="25"/>
      <c r="N1956" s="25"/>
      <c r="O1956" s="25"/>
      <c r="P1956" s="35" t="s">
        <v>2496</v>
      </c>
      <c r="AS1956" s="570"/>
      <c r="AT1956" s="391"/>
      <c r="AU1956" s="222"/>
      <c r="AV1956" s="564"/>
      <c r="AW1956" s="60"/>
      <c r="AX1956" s="60"/>
      <c r="AY1956" s="60"/>
      <c r="AZ1956" s="283"/>
      <c r="BA1956" s="283"/>
      <c r="BB1956" s="283"/>
      <c r="BC1956" s="34"/>
      <c r="BD1956" s="27"/>
      <c r="BF1956" s="35"/>
      <c r="BG1956" s="35"/>
      <c r="BH1956" s="35"/>
    </row>
    <row r="1957" spans="1:60" ht="15" x14ac:dyDescent="0.25">
      <c r="A1957" s="570">
        <f t="shared" si="23"/>
        <v>1951</v>
      </c>
      <c r="B1957" s="571" t="s">
        <v>4248</v>
      </c>
      <c r="C1957" s="574" t="s">
        <v>12458</v>
      </c>
      <c r="D1957" s="843">
        <v>17337.062399999999</v>
      </c>
      <c r="E1957" s="844"/>
      <c r="F1957" s="844"/>
      <c r="G1957" s="25"/>
      <c r="H1957" s="25"/>
      <c r="I1957" s="25"/>
      <c r="J1957" s="25"/>
      <c r="K1957" s="25"/>
      <c r="L1957" s="25"/>
      <c r="N1957" s="25"/>
      <c r="O1957" s="25"/>
      <c r="P1957" s="35" t="s">
        <v>2496</v>
      </c>
      <c r="AS1957" s="570"/>
      <c r="AT1957" s="391"/>
      <c r="AU1957" s="222"/>
      <c r="AV1957" s="564"/>
      <c r="AW1957" s="60"/>
      <c r="AX1957" s="60"/>
      <c r="AY1957" s="60"/>
      <c r="AZ1957" s="283"/>
      <c r="BA1957" s="283"/>
      <c r="BB1957" s="283"/>
      <c r="BC1957" s="34"/>
      <c r="BD1957" s="27"/>
      <c r="BF1957" s="35"/>
      <c r="BG1957" s="35"/>
      <c r="BH1957" s="35"/>
    </row>
    <row r="1958" spans="1:60" ht="15" x14ac:dyDescent="0.25">
      <c r="A1958" s="570">
        <f t="shared" si="23"/>
        <v>1952</v>
      </c>
      <c r="B1958" s="571" t="s">
        <v>4249</v>
      </c>
      <c r="C1958" s="574" t="s">
        <v>12458</v>
      </c>
      <c r="D1958" s="843">
        <v>47481</v>
      </c>
      <c r="E1958" s="844"/>
      <c r="F1958" s="844"/>
      <c r="G1958" s="25"/>
      <c r="H1958" s="25"/>
      <c r="I1958" s="25"/>
      <c r="J1958" s="25"/>
      <c r="K1958" s="25"/>
      <c r="L1958" s="25"/>
      <c r="N1958" s="25"/>
      <c r="O1958" s="25"/>
      <c r="P1958" s="35" t="s">
        <v>2496</v>
      </c>
      <c r="AS1958" s="570"/>
      <c r="AT1958" s="391"/>
      <c r="AU1958" s="222"/>
      <c r="AV1958" s="564"/>
      <c r="AW1958" s="60"/>
      <c r="AX1958" s="60"/>
      <c r="AY1958" s="60"/>
      <c r="AZ1958" s="283"/>
      <c r="BA1958" s="283"/>
      <c r="BB1958" s="283"/>
      <c r="BC1958" s="34"/>
      <c r="BD1958" s="27"/>
      <c r="BF1958" s="35"/>
      <c r="BG1958" s="35"/>
      <c r="BH1958" s="35"/>
    </row>
    <row r="1959" spans="1:60" ht="15" x14ac:dyDescent="0.25">
      <c r="A1959" s="570">
        <f t="shared" si="23"/>
        <v>1953</v>
      </c>
      <c r="B1959" s="571" t="s">
        <v>4250</v>
      </c>
      <c r="C1959" s="574" t="s">
        <v>12458</v>
      </c>
      <c r="D1959" s="843">
        <v>26180</v>
      </c>
      <c r="E1959" s="844"/>
      <c r="F1959" s="844"/>
      <c r="G1959" s="25"/>
      <c r="H1959" s="25"/>
      <c r="I1959" s="25"/>
      <c r="J1959" s="25"/>
      <c r="K1959" s="25"/>
      <c r="L1959" s="25"/>
      <c r="N1959" s="25"/>
      <c r="O1959" s="25"/>
      <c r="P1959" s="35" t="s">
        <v>2496</v>
      </c>
      <c r="AS1959" s="570"/>
      <c r="AT1959" s="391"/>
      <c r="AU1959" s="222"/>
      <c r="AV1959" s="564"/>
      <c r="AW1959" s="60"/>
      <c r="AX1959" s="60"/>
      <c r="AY1959" s="60"/>
      <c r="AZ1959" s="283"/>
      <c r="BA1959" s="283"/>
      <c r="BB1959" s="283"/>
      <c r="BC1959" s="34"/>
      <c r="BD1959" s="27"/>
      <c r="BF1959" s="35"/>
      <c r="BG1959" s="35"/>
      <c r="BH1959" s="35"/>
    </row>
    <row r="1960" spans="1:60" ht="15" x14ac:dyDescent="0.25">
      <c r="A1960" s="570">
        <f t="shared" si="23"/>
        <v>1954</v>
      </c>
      <c r="B1960" s="571" t="s">
        <v>4251</v>
      </c>
      <c r="C1960" s="574" t="s">
        <v>12458</v>
      </c>
      <c r="D1960" s="843">
        <v>13521.97</v>
      </c>
      <c r="E1960" s="844"/>
      <c r="F1960" s="844"/>
      <c r="G1960" s="25"/>
      <c r="H1960" s="25"/>
      <c r="I1960" s="25"/>
      <c r="J1960" s="25"/>
      <c r="K1960" s="25"/>
      <c r="L1960" s="25"/>
      <c r="N1960" s="25"/>
      <c r="O1960" s="25"/>
      <c r="P1960" s="35" t="s">
        <v>2496</v>
      </c>
      <c r="AS1960" s="570"/>
      <c r="AT1960" s="391"/>
      <c r="AU1960" s="222"/>
      <c r="AV1960" s="564"/>
      <c r="AW1960" s="60"/>
      <c r="AX1960" s="60"/>
      <c r="AY1960" s="60"/>
      <c r="AZ1960" s="283"/>
      <c r="BA1960" s="283"/>
      <c r="BB1960" s="283"/>
      <c r="BC1960" s="34"/>
      <c r="BD1960" s="27"/>
      <c r="BF1960" s="35"/>
      <c r="BG1960" s="35"/>
      <c r="BH1960" s="35"/>
    </row>
    <row r="1961" spans="1:60" ht="15" x14ac:dyDescent="0.25">
      <c r="A1961" s="570">
        <f t="shared" si="23"/>
        <v>1955</v>
      </c>
      <c r="B1961" s="571" t="s">
        <v>4252</v>
      </c>
      <c r="C1961" s="574" t="s">
        <v>12458</v>
      </c>
      <c r="D1961" s="843">
        <v>57373.47</v>
      </c>
      <c r="E1961" s="844"/>
      <c r="F1961" s="844"/>
      <c r="G1961" s="25"/>
      <c r="H1961" s="25"/>
      <c r="I1961" s="25"/>
      <c r="J1961" s="25"/>
      <c r="K1961" s="25"/>
      <c r="L1961" s="25"/>
      <c r="N1961" s="25"/>
      <c r="O1961" s="25"/>
      <c r="P1961" s="35" t="s">
        <v>2496</v>
      </c>
      <c r="AS1961" s="570"/>
      <c r="AT1961" s="391"/>
      <c r="AU1961" s="222"/>
      <c r="AV1961" s="564"/>
      <c r="AW1961" s="60"/>
      <c r="AX1961" s="60"/>
      <c r="AY1961" s="60"/>
      <c r="AZ1961" s="283"/>
      <c r="BA1961" s="283"/>
      <c r="BB1961" s="283"/>
      <c r="BC1961" s="34"/>
      <c r="BD1961" s="27"/>
      <c r="BF1961" s="35"/>
      <c r="BG1961" s="35"/>
      <c r="BH1961" s="35"/>
    </row>
    <row r="1962" spans="1:60" ht="15" x14ac:dyDescent="0.25">
      <c r="A1962" s="570">
        <f t="shared" si="23"/>
        <v>1956</v>
      </c>
      <c r="B1962" s="571" t="s">
        <v>4253</v>
      </c>
      <c r="C1962" s="574" t="s">
        <v>12458</v>
      </c>
      <c r="D1962" s="843">
        <v>21893.62</v>
      </c>
      <c r="E1962" s="844"/>
      <c r="F1962" s="844"/>
      <c r="G1962" s="25"/>
      <c r="H1962" s="25"/>
      <c r="I1962" s="25"/>
      <c r="J1962" s="25"/>
      <c r="K1962" s="25"/>
      <c r="L1962" s="25"/>
      <c r="N1962" s="25"/>
      <c r="O1962" s="25"/>
      <c r="P1962" s="35" t="s">
        <v>2496</v>
      </c>
      <c r="AS1962" s="570"/>
      <c r="AT1962" s="391"/>
      <c r="AU1962" s="222"/>
      <c r="AV1962" s="564"/>
      <c r="AW1962" s="60"/>
      <c r="AX1962" s="60"/>
      <c r="AY1962" s="60"/>
      <c r="AZ1962" s="283"/>
      <c r="BA1962" s="283"/>
      <c r="BB1962" s="283"/>
      <c r="BC1962" s="34"/>
      <c r="BD1962" s="27"/>
      <c r="BF1962" s="35"/>
      <c r="BG1962" s="35"/>
      <c r="BH1962" s="35"/>
    </row>
    <row r="1963" spans="1:60" ht="15" x14ac:dyDescent="0.25">
      <c r="A1963" s="570">
        <f t="shared" si="23"/>
        <v>1957</v>
      </c>
      <c r="B1963" s="571" t="s">
        <v>4254</v>
      </c>
      <c r="C1963" s="574" t="s">
        <v>12458</v>
      </c>
      <c r="D1963" s="843">
        <v>1862.35</v>
      </c>
      <c r="E1963" s="844"/>
      <c r="F1963" s="844"/>
      <c r="G1963" s="25"/>
      <c r="H1963" s="25"/>
      <c r="I1963" s="25"/>
      <c r="J1963" s="25"/>
      <c r="K1963" s="25"/>
      <c r="L1963" s="25"/>
      <c r="N1963" s="25"/>
      <c r="O1963" s="25"/>
      <c r="P1963" s="35" t="s">
        <v>2496</v>
      </c>
      <c r="AS1963" s="570"/>
      <c r="AT1963" s="391"/>
      <c r="AU1963" s="222"/>
      <c r="AV1963" s="564"/>
      <c r="AW1963" s="60"/>
      <c r="AX1963" s="60"/>
      <c r="AY1963" s="60"/>
      <c r="AZ1963" s="283"/>
      <c r="BA1963" s="283"/>
      <c r="BB1963" s="283"/>
      <c r="BC1963" s="34"/>
      <c r="BD1963" s="27"/>
      <c r="BF1963" s="35"/>
      <c r="BG1963" s="35"/>
      <c r="BH1963" s="35"/>
    </row>
    <row r="1964" spans="1:60" ht="28.5" x14ac:dyDescent="0.25">
      <c r="A1964" s="570">
        <f t="shared" si="23"/>
        <v>1958</v>
      </c>
      <c r="B1964" s="571" t="s">
        <v>4255</v>
      </c>
      <c r="C1964" s="574" t="s">
        <v>12474</v>
      </c>
      <c r="D1964" s="843">
        <v>24922.764999999999</v>
      </c>
      <c r="E1964" s="844"/>
      <c r="F1964" s="844"/>
      <c r="G1964" s="25"/>
      <c r="H1964" s="25"/>
      <c r="I1964" s="25"/>
      <c r="J1964" s="25"/>
      <c r="K1964" s="25"/>
      <c r="L1964" s="25"/>
      <c r="N1964" s="25"/>
      <c r="O1964" s="25"/>
      <c r="P1964" s="35" t="s">
        <v>2496</v>
      </c>
      <c r="AS1964" s="570"/>
      <c r="AT1964" s="391"/>
      <c r="AU1964" s="222"/>
      <c r="AV1964" s="564"/>
      <c r="AW1964" s="60"/>
      <c r="AX1964" s="60"/>
      <c r="AY1964" s="60"/>
      <c r="AZ1964" s="283"/>
      <c r="BA1964" s="283"/>
      <c r="BB1964" s="283"/>
      <c r="BC1964" s="34"/>
      <c r="BD1964" s="27"/>
      <c r="BF1964" s="35"/>
      <c r="BG1964" s="35"/>
      <c r="BH1964" s="35"/>
    </row>
    <row r="1965" spans="1:60" ht="28.5" x14ac:dyDescent="0.25">
      <c r="A1965" s="570">
        <f t="shared" si="23"/>
        <v>1959</v>
      </c>
      <c r="B1965" s="571" t="s">
        <v>4256</v>
      </c>
      <c r="C1965" s="574" t="s">
        <v>12474</v>
      </c>
      <c r="D1965" s="843">
        <v>25367.468000000001</v>
      </c>
      <c r="E1965" s="844"/>
      <c r="F1965" s="844"/>
      <c r="G1965" s="25"/>
      <c r="H1965" s="25"/>
      <c r="I1965" s="25"/>
      <c r="J1965" s="25"/>
      <c r="K1965" s="25"/>
      <c r="L1965" s="25"/>
      <c r="N1965" s="25"/>
      <c r="O1965" s="25"/>
      <c r="P1965" s="35" t="s">
        <v>2496</v>
      </c>
      <c r="AS1965" s="570"/>
      <c r="AT1965" s="391"/>
      <c r="AU1965" s="222"/>
      <c r="AV1965" s="564"/>
      <c r="AW1965" s="60"/>
      <c r="AX1965" s="60"/>
      <c r="AY1965" s="60"/>
      <c r="AZ1965" s="283"/>
      <c r="BA1965" s="283"/>
      <c r="BB1965" s="283"/>
      <c r="BC1965" s="34"/>
      <c r="BD1965" s="27"/>
      <c r="BF1965" s="35"/>
      <c r="BG1965" s="35"/>
      <c r="BH1965" s="35"/>
    </row>
    <row r="1966" spans="1:60" ht="15" x14ac:dyDescent="0.25">
      <c r="A1966" s="570">
        <f t="shared" si="23"/>
        <v>1960</v>
      </c>
      <c r="B1966" s="571" t="s">
        <v>4257</v>
      </c>
      <c r="C1966" s="574" t="s">
        <v>12458</v>
      </c>
      <c r="D1966" s="843">
        <v>1952.79</v>
      </c>
      <c r="E1966" s="844"/>
      <c r="F1966" s="844"/>
      <c r="G1966" s="25"/>
      <c r="H1966" s="25"/>
      <c r="I1966" s="25"/>
      <c r="J1966" s="25"/>
      <c r="K1966" s="25"/>
      <c r="L1966" s="25"/>
      <c r="N1966" s="25"/>
      <c r="O1966" s="25"/>
      <c r="P1966" s="35" t="s">
        <v>2496</v>
      </c>
      <c r="AS1966" s="570"/>
      <c r="AT1966" s="391"/>
      <c r="AU1966" s="222"/>
      <c r="AV1966" s="564"/>
      <c r="AW1966" s="60"/>
      <c r="AX1966" s="60"/>
      <c r="AY1966" s="60"/>
      <c r="AZ1966" s="283"/>
      <c r="BA1966" s="283"/>
      <c r="BB1966" s="283"/>
      <c r="BC1966" s="34"/>
      <c r="BD1966" s="27"/>
      <c r="BF1966" s="35"/>
      <c r="BG1966" s="35"/>
      <c r="BH1966" s="35"/>
    </row>
    <row r="1967" spans="1:60" ht="15" x14ac:dyDescent="0.25">
      <c r="A1967" s="570">
        <f t="shared" si="23"/>
        <v>1961</v>
      </c>
      <c r="B1967" s="571" t="s">
        <v>4258</v>
      </c>
      <c r="C1967" s="574" t="s">
        <v>2526</v>
      </c>
      <c r="D1967" s="843">
        <v>20872.599999999999</v>
      </c>
      <c r="E1967" s="844"/>
      <c r="F1967" s="844"/>
      <c r="G1967" s="25"/>
      <c r="H1967" s="25"/>
      <c r="I1967" s="25"/>
      <c r="J1967" s="25"/>
      <c r="K1967" s="25"/>
      <c r="L1967" s="25"/>
      <c r="N1967" s="25"/>
      <c r="O1967" s="25"/>
      <c r="P1967" s="35" t="s">
        <v>2496</v>
      </c>
      <c r="AS1967" s="570"/>
      <c r="AT1967" s="391"/>
      <c r="AU1967" s="222"/>
      <c r="AV1967" s="564"/>
      <c r="AW1967" s="60"/>
      <c r="AX1967" s="60"/>
      <c r="AY1967" s="60"/>
      <c r="AZ1967" s="283"/>
      <c r="BA1967" s="283"/>
      <c r="BB1967" s="283"/>
      <c r="BC1967" s="34"/>
      <c r="BD1967" s="27"/>
      <c r="BF1967" s="35"/>
      <c r="BG1967" s="35"/>
      <c r="BH1967" s="35"/>
    </row>
    <row r="1968" spans="1:60" ht="15" x14ac:dyDescent="0.25">
      <c r="A1968" s="570">
        <f t="shared" si="23"/>
        <v>1962</v>
      </c>
      <c r="B1968" s="571" t="s">
        <v>4259</v>
      </c>
      <c r="C1968" s="574" t="s">
        <v>12458</v>
      </c>
      <c r="D1968" s="843">
        <v>148828.18299999999</v>
      </c>
      <c r="E1968" s="844"/>
      <c r="F1968" s="844"/>
      <c r="G1968" s="25"/>
      <c r="H1968" s="25"/>
      <c r="I1968" s="25"/>
      <c r="J1968" s="25"/>
      <c r="K1968" s="25"/>
      <c r="L1968" s="25"/>
      <c r="N1968" s="25"/>
      <c r="O1968" s="25"/>
      <c r="P1968" s="35" t="s">
        <v>2496</v>
      </c>
      <c r="AS1968" s="570"/>
      <c r="AT1968" s="391"/>
      <c r="AU1968" s="222"/>
      <c r="AV1968" s="564"/>
      <c r="AW1968" s="60"/>
      <c r="AX1968" s="60"/>
      <c r="AY1968" s="60"/>
      <c r="AZ1968" s="283"/>
      <c r="BA1968" s="283"/>
      <c r="BB1968" s="283"/>
      <c r="BC1968" s="34"/>
      <c r="BD1968" s="27"/>
      <c r="BF1968" s="35"/>
      <c r="BG1968" s="35"/>
      <c r="BH1968" s="35"/>
    </row>
    <row r="1969" spans="1:60" ht="15" x14ac:dyDescent="0.25">
      <c r="A1969" s="570">
        <f t="shared" si="23"/>
        <v>1963</v>
      </c>
      <c r="B1969" s="571" t="s">
        <v>4260</v>
      </c>
      <c r="C1969" s="574" t="s">
        <v>12458</v>
      </c>
      <c r="D1969" s="843">
        <v>45273.55</v>
      </c>
      <c r="E1969" s="844"/>
      <c r="F1969" s="844"/>
      <c r="G1969" s="25"/>
      <c r="H1969" s="25"/>
      <c r="I1969" s="25"/>
      <c r="J1969" s="25"/>
      <c r="K1969" s="25"/>
      <c r="L1969" s="25"/>
      <c r="N1969" s="25"/>
      <c r="O1969" s="25"/>
      <c r="P1969" s="35" t="s">
        <v>2496</v>
      </c>
      <c r="AS1969" s="570"/>
      <c r="AT1969" s="391"/>
      <c r="AU1969" s="222"/>
      <c r="AV1969" s="564"/>
      <c r="AW1969" s="60"/>
      <c r="AX1969" s="60"/>
      <c r="AY1969" s="60"/>
      <c r="AZ1969" s="283"/>
      <c r="BA1969" s="283"/>
      <c r="BB1969" s="283"/>
      <c r="BC1969" s="34"/>
      <c r="BD1969" s="27"/>
      <c r="BF1969" s="35"/>
      <c r="BG1969" s="35"/>
      <c r="BH1969" s="35"/>
    </row>
    <row r="1970" spans="1:60" ht="15" x14ac:dyDescent="0.25">
      <c r="A1970" s="570">
        <f t="shared" si="23"/>
        <v>1964</v>
      </c>
      <c r="B1970" s="571" t="s">
        <v>4261</v>
      </c>
      <c r="C1970" s="574" t="s">
        <v>12458</v>
      </c>
      <c r="D1970" s="843">
        <v>53773.72</v>
      </c>
      <c r="E1970" s="844"/>
      <c r="F1970" s="844"/>
      <c r="G1970" s="25"/>
      <c r="H1970" s="25"/>
      <c r="I1970" s="25"/>
      <c r="J1970" s="25"/>
      <c r="K1970" s="25"/>
      <c r="L1970" s="25"/>
      <c r="N1970" s="25"/>
      <c r="O1970" s="25"/>
      <c r="P1970" s="35" t="s">
        <v>2496</v>
      </c>
      <c r="AS1970" s="570"/>
      <c r="AT1970" s="391"/>
      <c r="AU1970" s="222"/>
      <c r="AV1970" s="564"/>
      <c r="AW1970" s="60"/>
      <c r="AX1970" s="60"/>
      <c r="AY1970" s="60"/>
      <c r="AZ1970" s="283"/>
      <c r="BA1970" s="283"/>
      <c r="BB1970" s="283"/>
      <c r="BC1970" s="34"/>
      <c r="BD1970" s="27"/>
      <c r="BF1970" s="35"/>
      <c r="BG1970" s="35"/>
      <c r="BH1970" s="35"/>
    </row>
    <row r="1971" spans="1:60" ht="15" x14ac:dyDescent="0.25">
      <c r="A1971" s="570">
        <f t="shared" si="23"/>
        <v>1965</v>
      </c>
      <c r="B1971" s="571" t="s">
        <v>4262</v>
      </c>
      <c r="C1971" s="574" t="s">
        <v>12458</v>
      </c>
      <c r="D1971" s="843">
        <v>34927.69</v>
      </c>
      <c r="E1971" s="844"/>
      <c r="F1971" s="844"/>
      <c r="G1971" s="25"/>
      <c r="H1971" s="25"/>
      <c r="I1971" s="25"/>
      <c r="J1971" s="25"/>
      <c r="K1971" s="25"/>
      <c r="L1971" s="25"/>
      <c r="N1971" s="25"/>
      <c r="O1971" s="25"/>
      <c r="P1971" s="35" t="s">
        <v>2496</v>
      </c>
      <c r="AS1971" s="570"/>
      <c r="AT1971" s="391"/>
      <c r="AU1971" s="222"/>
      <c r="AV1971" s="564"/>
      <c r="AW1971" s="60"/>
      <c r="AX1971" s="60"/>
      <c r="AY1971" s="60"/>
      <c r="AZ1971" s="283"/>
      <c r="BA1971" s="283"/>
      <c r="BB1971" s="283"/>
      <c r="BC1971" s="34"/>
      <c r="BD1971" s="27"/>
      <c r="BF1971" s="35"/>
      <c r="BG1971" s="35"/>
      <c r="BH1971" s="35"/>
    </row>
    <row r="1972" spans="1:60" ht="15" x14ac:dyDescent="0.25">
      <c r="A1972" s="570">
        <f t="shared" si="23"/>
        <v>1966</v>
      </c>
      <c r="B1972" s="571" t="s">
        <v>4263</v>
      </c>
      <c r="C1972" s="574" t="s">
        <v>12458</v>
      </c>
      <c r="D1972" s="843">
        <v>41508.39</v>
      </c>
      <c r="E1972" s="844"/>
      <c r="F1972" s="844"/>
      <c r="G1972" s="25"/>
      <c r="H1972" s="25"/>
      <c r="I1972" s="25"/>
      <c r="J1972" s="25"/>
      <c r="K1972" s="25"/>
      <c r="L1972" s="25"/>
      <c r="N1972" s="25"/>
      <c r="O1972" s="25"/>
      <c r="P1972" s="35" t="s">
        <v>2496</v>
      </c>
      <c r="AS1972" s="570"/>
      <c r="AT1972" s="391"/>
      <c r="AU1972" s="222"/>
      <c r="AV1972" s="564"/>
      <c r="AW1972" s="60"/>
      <c r="AX1972" s="60"/>
      <c r="AY1972" s="60"/>
      <c r="AZ1972" s="283"/>
      <c r="BA1972" s="283"/>
      <c r="BB1972" s="283"/>
      <c r="BC1972" s="34"/>
      <c r="BD1972" s="27"/>
      <c r="BF1972" s="35"/>
      <c r="BG1972" s="35"/>
      <c r="BH1972" s="35"/>
    </row>
    <row r="1973" spans="1:60" ht="15" x14ac:dyDescent="0.25">
      <c r="A1973" s="570">
        <f t="shared" si="23"/>
        <v>1967</v>
      </c>
      <c r="B1973" s="571" t="s">
        <v>4264</v>
      </c>
      <c r="C1973" s="574" t="s">
        <v>12458</v>
      </c>
      <c r="D1973" s="843">
        <v>29356.11</v>
      </c>
      <c r="E1973" s="844"/>
      <c r="F1973" s="844"/>
      <c r="G1973" s="25"/>
      <c r="H1973" s="25"/>
      <c r="I1973" s="25"/>
      <c r="J1973" s="25"/>
      <c r="K1973" s="25"/>
      <c r="L1973" s="25"/>
      <c r="N1973" s="25"/>
      <c r="O1973" s="25"/>
      <c r="P1973" s="35" t="s">
        <v>2496</v>
      </c>
      <c r="AS1973" s="570"/>
      <c r="AT1973" s="391"/>
      <c r="AU1973" s="222"/>
      <c r="AV1973" s="564"/>
      <c r="AW1973" s="60"/>
      <c r="AX1973" s="60"/>
      <c r="AY1973" s="60"/>
      <c r="AZ1973" s="283"/>
      <c r="BA1973" s="283"/>
      <c r="BB1973" s="283"/>
      <c r="BC1973" s="34"/>
      <c r="BD1973" s="27"/>
      <c r="BF1973" s="35"/>
      <c r="BG1973" s="35"/>
      <c r="BH1973" s="35"/>
    </row>
    <row r="1974" spans="1:60" ht="15" x14ac:dyDescent="0.25">
      <c r="A1974" s="570">
        <f t="shared" si="23"/>
        <v>1968</v>
      </c>
      <c r="B1974" s="571" t="s">
        <v>4265</v>
      </c>
      <c r="C1974" s="574" t="s">
        <v>12458</v>
      </c>
      <c r="D1974" s="843">
        <v>141540.98000000001</v>
      </c>
      <c r="E1974" s="844"/>
      <c r="F1974" s="844"/>
      <c r="G1974" s="25"/>
      <c r="H1974" s="25"/>
      <c r="I1974" s="25"/>
      <c r="J1974" s="25"/>
      <c r="K1974" s="25"/>
      <c r="L1974" s="25"/>
      <c r="N1974" s="25"/>
      <c r="O1974" s="25"/>
      <c r="P1974" s="35" t="s">
        <v>2496</v>
      </c>
      <c r="AS1974" s="570"/>
      <c r="AT1974" s="391"/>
      <c r="AU1974" s="222"/>
      <c r="AV1974" s="564"/>
      <c r="AW1974" s="60"/>
      <c r="AX1974" s="60"/>
      <c r="AY1974" s="60"/>
      <c r="AZ1974" s="283"/>
      <c r="BA1974" s="283"/>
      <c r="BB1974" s="283"/>
      <c r="BC1974" s="34"/>
      <c r="BD1974" s="27"/>
      <c r="BF1974" s="35"/>
      <c r="BG1974" s="35"/>
      <c r="BH1974" s="35"/>
    </row>
    <row r="1975" spans="1:60" ht="15" x14ac:dyDescent="0.25">
      <c r="A1975" s="570">
        <f t="shared" ref="A1975:A2038" si="24">A1974+1</f>
        <v>1969</v>
      </c>
      <c r="B1975" s="571" t="s">
        <v>4266</v>
      </c>
      <c r="C1975" s="574" t="s">
        <v>12465</v>
      </c>
      <c r="D1975" s="843">
        <v>1631.49</v>
      </c>
      <c r="E1975" s="844"/>
      <c r="F1975" s="844"/>
      <c r="G1975" s="25"/>
      <c r="H1975" s="25"/>
      <c r="I1975" s="25"/>
      <c r="J1975" s="25"/>
      <c r="K1975" s="25"/>
      <c r="L1975" s="25"/>
      <c r="N1975" s="25"/>
      <c r="O1975" s="25"/>
      <c r="P1975" s="35" t="s">
        <v>2496</v>
      </c>
      <c r="AS1975" s="570"/>
      <c r="AT1975" s="391"/>
      <c r="AU1975" s="222"/>
      <c r="AV1975" s="564"/>
      <c r="AW1975" s="60"/>
      <c r="AX1975" s="60"/>
      <c r="AY1975" s="60"/>
      <c r="AZ1975" s="283"/>
      <c r="BA1975" s="283"/>
      <c r="BB1975" s="283"/>
      <c r="BC1975" s="34"/>
      <c r="BD1975" s="27"/>
      <c r="BF1975" s="35"/>
      <c r="BG1975" s="35"/>
      <c r="BH1975" s="35"/>
    </row>
    <row r="1976" spans="1:60" ht="15" x14ac:dyDescent="0.25">
      <c r="A1976" s="570">
        <f t="shared" si="24"/>
        <v>1970</v>
      </c>
      <c r="B1976" s="571" t="s">
        <v>4267</v>
      </c>
      <c r="C1976" s="574" t="s">
        <v>12481</v>
      </c>
      <c r="D1976" s="843">
        <v>26522.720000000001</v>
      </c>
      <c r="E1976" s="844"/>
      <c r="F1976" s="844"/>
      <c r="G1976" s="25"/>
      <c r="H1976" s="25"/>
      <c r="I1976" s="25"/>
      <c r="J1976" s="25"/>
      <c r="K1976" s="25"/>
      <c r="L1976" s="25"/>
      <c r="N1976" s="25"/>
      <c r="O1976" s="25"/>
      <c r="P1976" s="35" t="s">
        <v>2496</v>
      </c>
      <c r="AS1976" s="570"/>
      <c r="AT1976" s="391"/>
      <c r="AU1976" s="222"/>
      <c r="AV1976" s="564"/>
      <c r="AW1976" s="60"/>
      <c r="AX1976" s="60"/>
      <c r="AY1976" s="60"/>
      <c r="AZ1976" s="283"/>
      <c r="BA1976" s="283"/>
      <c r="BB1976" s="283"/>
      <c r="BC1976" s="34"/>
      <c r="BD1976" s="27"/>
      <c r="BF1976" s="35"/>
      <c r="BG1976" s="35"/>
      <c r="BH1976" s="35"/>
    </row>
    <row r="1977" spans="1:60" ht="15" x14ac:dyDescent="0.25">
      <c r="A1977" s="570">
        <f t="shared" si="24"/>
        <v>1971</v>
      </c>
      <c r="B1977" s="571" t="s">
        <v>4268</v>
      </c>
      <c r="C1977" s="574" t="s">
        <v>12458</v>
      </c>
      <c r="D1977" s="843">
        <v>11379.97</v>
      </c>
      <c r="E1977" s="844"/>
      <c r="F1977" s="844"/>
      <c r="G1977" s="25"/>
      <c r="H1977" s="25"/>
      <c r="I1977" s="25"/>
      <c r="J1977" s="25"/>
      <c r="K1977" s="25"/>
      <c r="L1977" s="25"/>
      <c r="N1977" s="25"/>
      <c r="O1977" s="25"/>
      <c r="P1977" s="35" t="s">
        <v>2496</v>
      </c>
      <c r="AS1977" s="570"/>
      <c r="AT1977" s="391"/>
      <c r="AU1977" s="222"/>
      <c r="AV1977" s="564"/>
      <c r="AW1977" s="60"/>
      <c r="AX1977" s="60"/>
      <c r="AY1977" s="60"/>
      <c r="AZ1977" s="283"/>
      <c r="BA1977" s="283"/>
      <c r="BB1977" s="283"/>
      <c r="BC1977" s="34"/>
      <c r="BD1977" s="27"/>
      <c r="BF1977" s="35"/>
      <c r="BG1977" s="35"/>
      <c r="BH1977" s="35"/>
    </row>
    <row r="1978" spans="1:60" ht="15" x14ac:dyDescent="0.25">
      <c r="A1978" s="570">
        <f t="shared" si="24"/>
        <v>1972</v>
      </c>
      <c r="B1978" s="571" t="s">
        <v>4269</v>
      </c>
      <c r="C1978" s="574" t="s">
        <v>12458</v>
      </c>
      <c r="D1978" s="843">
        <v>13087.62</v>
      </c>
      <c r="E1978" s="844"/>
      <c r="F1978" s="844"/>
      <c r="G1978" s="25"/>
      <c r="H1978" s="25"/>
      <c r="I1978" s="25"/>
      <c r="J1978" s="25"/>
      <c r="K1978" s="25"/>
      <c r="L1978" s="25"/>
      <c r="N1978" s="25"/>
      <c r="O1978" s="25"/>
      <c r="P1978" s="35" t="s">
        <v>2496</v>
      </c>
      <c r="AS1978" s="570"/>
      <c r="AT1978" s="391"/>
      <c r="AU1978" s="222"/>
      <c r="AV1978" s="564"/>
      <c r="AW1978" s="60"/>
      <c r="AX1978" s="60"/>
      <c r="AY1978" s="60"/>
      <c r="AZ1978" s="283"/>
      <c r="BA1978" s="283"/>
      <c r="BB1978" s="283"/>
      <c r="BC1978" s="34"/>
      <c r="BD1978" s="27"/>
      <c r="BF1978" s="35"/>
      <c r="BG1978" s="35"/>
      <c r="BH1978" s="35"/>
    </row>
    <row r="1979" spans="1:60" ht="15" x14ac:dyDescent="0.25">
      <c r="A1979" s="570">
        <f t="shared" si="24"/>
        <v>1973</v>
      </c>
      <c r="B1979" s="571" t="s">
        <v>4270</v>
      </c>
      <c r="C1979" s="574" t="s">
        <v>12458</v>
      </c>
      <c r="D1979" s="843">
        <v>13276.83</v>
      </c>
      <c r="E1979" s="844"/>
      <c r="F1979" s="844"/>
      <c r="G1979" s="25"/>
      <c r="H1979" s="25"/>
      <c r="I1979" s="25"/>
      <c r="J1979" s="25"/>
      <c r="K1979" s="25"/>
      <c r="L1979" s="25"/>
      <c r="N1979" s="25"/>
      <c r="O1979" s="25"/>
      <c r="P1979" s="35" t="s">
        <v>2496</v>
      </c>
      <c r="AS1979" s="570"/>
      <c r="AT1979" s="391"/>
      <c r="AU1979" s="222"/>
      <c r="AV1979" s="564"/>
      <c r="AW1979" s="60"/>
      <c r="AX1979" s="60"/>
      <c r="AY1979" s="60"/>
      <c r="AZ1979" s="283"/>
      <c r="BA1979" s="283"/>
      <c r="BB1979" s="283"/>
      <c r="BC1979" s="34"/>
      <c r="BD1979" s="27"/>
      <c r="BF1979" s="35"/>
      <c r="BG1979" s="35"/>
      <c r="BH1979" s="35"/>
    </row>
    <row r="1980" spans="1:60" ht="15" x14ac:dyDescent="0.25">
      <c r="A1980" s="570">
        <f t="shared" si="24"/>
        <v>1974</v>
      </c>
      <c r="B1980" s="571" t="s">
        <v>4271</v>
      </c>
      <c r="C1980" s="574" t="s">
        <v>12458</v>
      </c>
      <c r="D1980" s="843">
        <v>10329.200000000001</v>
      </c>
      <c r="E1980" s="844"/>
      <c r="F1980" s="844"/>
      <c r="G1980" s="25"/>
      <c r="H1980" s="25"/>
      <c r="I1980" s="25"/>
      <c r="J1980" s="25"/>
      <c r="K1980" s="25"/>
      <c r="L1980" s="25"/>
      <c r="N1980" s="25"/>
      <c r="O1980" s="25"/>
      <c r="P1980" s="35" t="s">
        <v>2496</v>
      </c>
      <c r="AS1980" s="570"/>
      <c r="AT1980" s="391"/>
      <c r="AU1980" s="222"/>
      <c r="AV1980" s="564"/>
      <c r="AW1980" s="60"/>
      <c r="AX1980" s="60"/>
      <c r="AY1980" s="60"/>
      <c r="AZ1980" s="283"/>
      <c r="BA1980" s="283"/>
      <c r="BB1980" s="283"/>
      <c r="BC1980" s="34"/>
      <c r="BD1980" s="27"/>
      <c r="BF1980" s="35"/>
      <c r="BG1980" s="35"/>
      <c r="BH1980" s="35"/>
    </row>
    <row r="1981" spans="1:60" ht="15" x14ac:dyDescent="0.25">
      <c r="A1981" s="570">
        <f t="shared" si="24"/>
        <v>1975</v>
      </c>
      <c r="B1981" s="571" t="s">
        <v>4272</v>
      </c>
      <c r="C1981" s="574" t="s">
        <v>12458</v>
      </c>
      <c r="D1981" s="843">
        <v>605155.46</v>
      </c>
      <c r="E1981" s="844"/>
      <c r="F1981" s="844"/>
      <c r="G1981" s="25"/>
      <c r="H1981" s="25"/>
      <c r="I1981" s="25"/>
      <c r="J1981" s="25"/>
      <c r="K1981" s="25"/>
      <c r="L1981" s="25"/>
      <c r="N1981" s="25"/>
      <c r="O1981" s="25"/>
      <c r="P1981" s="35" t="s">
        <v>2496</v>
      </c>
      <c r="AS1981" s="570"/>
      <c r="AT1981" s="391"/>
      <c r="AU1981" s="222"/>
      <c r="AV1981" s="564"/>
      <c r="AW1981" s="60"/>
      <c r="AX1981" s="60"/>
      <c r="AY1981" s="60"/>
      <c r="AZ1981" s="283"/>
      <c r="BA1981" s="283"/>
      <c r="BB1981" s="283"/>
      <c r="BC1981" s="34"/>
      <c r="BD1981" s="27"/>
      <c r="BF1981" s="35"/>
      <c r="BG1981" s="35"/>
      <c r="BH1981" s="35"/>
    </row>
    <row r="1982" spans="1:60" ht="15" x14ac:dyDescent="0.25">
      <c r="A1982" s="570">
        <f t="shared" si="24"/>
        <v>1976</v>
      </c>
      <c r="B1982" s="571" t="s">
        <v>4273</v>
      </c>
      <c r="C1982" s="574" t="s">
        <v>12458</v>
      </c>
      <c r="D1982" s="843">
        <v>800070.32</v>
      </c>
      <c r="E1982" s="844"/>
      <c r="F1982" s="844"/>
      <c r="G1982" s="25"/>
      <c r="H1982" s="25"/>
      <c r="I1982" s="25"/>
      <c r="J1982" s="25"/>
      <c r="K1982" s="25"/>
      <c r="L1982" s="25"/>
      <c r="N1982" s="25"/>
      <c r="O1982" s="25"/>
      <c r="P1982" s="35" t="s">
        <v>2496</v>
      </c>
      <c r="AS1982" s="570"/>
      <c r="AT1982" s="391"/>
      <c r="AU1982" s="222"/>
      <c r="AV1982" s="564"/>
      <c r="AW1982" s="60"/>
      <c r="AX1982" s="60"/>
      <c r="AY1982" s="60"/>
      <c r="AZ1982" s="283"/>
      <c r="BA1982" s="283"/>
      <c r="BB1982" s="283"/>
      <c r="BC1982" s="34"/>
      <c r="BD1982" s="27"/>
      <c r="BF1982" s="35"/>
      <c r="BG1982" s="35"/>
      <c r="BH1982" s="35"/>
    </row>
    <row r="1983" spans="1:60" ht="15" x14ac:dyDescent="0.25">
      <c r="A1983" s="570">
        <f t="shared" si="24"/>
        <v>1977</v>
      </c>
      <c r="B1983" s="571" t="s">
        <v>4274</v>
      </c>
      <c r="C1983" s="574" t="s">
        <v>12458</v>
      </c>
      <c r="D1983" s="843">
        <v>406801.5</v>
      </c>
      <c r="E1983" s="844"/>
      <c r="F1983" s="844"/>
      <c r="G1983" s="25"/>
      <c r="H1983" s="25"/>
      <c r="I1983" s="25"/>
      <c r="J1983" s="25"/>
      <c r="K1983" s="25"/>
      <c r="L1983" s="25"/>
      <c r="N1983" s="25"/>
      <c r="O1983" s="25"/>
      <c r="P1983" s="35" t="s">
        <v>2496</v>
      </c>
      <c r="AS1983" s="570"/>
      <c r="AT1983" s="391"/>
      <c r="AU1983" s="222"/>
      <c r="AV1983" s="564"/>
      <c r="AW1983" s="60"/>
      <c r="AX1983" s="60"/>
      <c r="AY1983" s="60"/>
      <c r="AZ1983" s="283"/>
      <c r="BA1983" s="283"/>
      <c r="BB1983" s="283"/>
      <c r="BC1983" s="34"/>
      <c r="BD1983" s="27"/>
      <c r="BF1983" s="35"/>
      <c r="BG1983" s="35"/>
      <c r="BH1983" s="35"/>
    </row>
    <row r="1984" spans="1:60" ht="15" x14ac:dyDescent="0.25">
      <c r="A1984" s="570">
        <f t="shared" si="24"/>
        <v>1978</v>
      </c>
      <c r="B1984" s="571" t="s">
        <v>4275</v>
      </c>
      <c r="C1984" s="574" t="s">
        <v>12458</v>
      </c>
      <c r="D1984" s="843">
        <v>284143.44</v>
      </c>
      <c r="E1984" s="844"/>
      <c r="F1984" s="844"/>
      <c r="G1984" s="25"/>
      <c r="H1984" s="25"/>
      <c r="I1984" s="25"/>
      <c r="J1984" s="25"/>
      <c r="K1984" s="25"/>
      <c r="L1984" s="25"/>
      <c r="N1984" s="25"/>
      <c r="O1984" s="25"/>
      <c r="P1984" s="35" t="s">
        <v>2496</v>
      </c>
      <c r="AS1984" s="570"/>
      <c r="AT1984" s="391"/>
      <c r="AU1984" s="222"/>
      <c r="AV1984" s="564"/>
      <c r="AW1984" s="60"/>
      <c r="AX1984" s="60"/>
      <c r="AY1984" s="60"/>
      <c r="AZ1984" s="283"/>
      <c r="BA1984" s="283"/>
      <c r="BB1984" s="283"/>
      <c r="BC1984" s="34"/>
      <c r="BD1984" s="27"/>
      <c r="BF1984" s="35"/>
      <c r="BG1984" s="35"/>
      <c r="BH1984" s="35"/>
    </row>
    <row r="1985" spans="1:60" ht="15" x14ac:dyDescent="0.25">
      <c r="A1985" s="570">
        <f t="shared" si="24"/>
        <v>1979</v>
      </c>
      <c r="B1985" s="571" t="s">
        <v>4276</v>
      </c>
      <c r="C1985" s="574" t="s">
        <v>12458</v>
      </c>
      <c r="D1985" s="843">
        <v>346667.23</v>
      </c>
      <c r="E1985" s="844"/>
      <c r="F1985" s="844"/>
      <c r="G1985" s="25"/>
      <c r="H1985" s="25"/>
      <c r="I1985" s="25"/>
      <c r="J1985" s="25"/>
      <c r="K1985" s="25"/>
      <c r="L1985" s="25"/>
      <c r="N1985" s="25"/>
      <c r="O1985" s="25"/>
      <c r="P1985" s="35" t="s">
        <v>2496</v>
      </c>
      <c r="AS1985" s="570"/>
      <c r="AT1985" s="391"/>
      <c r="AU1985" s="222"/>
      <c r="AV1985" s="564"/>
      <c r="AW1985" s="60"/>
      <c r="AX1985" s="60"/>
      <c r="AY1985" s="60"/>
      <c r="AZ1985" s="283"/>
      <c r="BA1985" s="283"/>
      <c r="BB1985" s="283"/>
      <c r="BC1985" s="34"/>
      <c r="BD1985" s="27"/>
      <c r="BF1985" s="35"/>
      <c r="BG1985" s="35"/>
      <c r="BH1985" s="35"/>
    </row>
    <row r="1986" spans="1:60" ht="15" x14ac:dyDescent="0.25">
      <c r="A1986" s="570">
        <f t="shared" si="24"/>
        <v>1980</v>
      </c>
      <c r="B1986" s="571" t="s">
        <v>4277</v>
      </c>
      <c r="C1986" s="574" t="s">
        <v>12458</v>
      </c>
      <c r="D1986" s="843">
        <v>560567.35</v>
      </c>
      <c r="E1986" s="844"/>
      <c r="F1986" s="844"/>
      <c r="G1986" s="25"/>
      <c r="H1986" s="25"/>
      <c r="I1986" s="25"/>
      <c r="J1986" s="25"/>
      <c r="K1986" s="25"/>
      <c r="L1986" s="25"/>
      <c r="N1986" s="25"/>
      <c r="O1986" s="25"/>
      <c r="P1986" s="35" t="s">
        <v>2496</v>
      </c>
      <c r="AS1986" s="570"/>
      <c r="AT1986" s="391"/>
      <c r="AU1986" s="222"/>
      <c r="AV1986" s="564"/>
      <c r="AW1986" s="60"/>
      <c r="AX1986" s="60"/>
      <c r="AY1986" s="60"/>
      <c r="AZ1986" s="283"/>
      <c r="BA1986" s="283"/>
      <c r="BB1986" s="283"/>
      <c r="BC1986" s="34"/>
      <c r="BD1986" s="27"/>
      <c r="BF1986" s="35"/>
      <c r="BG1986" s="35"/>
      <c r="BH1986" s="35"/>
    </row>
    <row r="1987" spans="1:60" ht="15" x14ac:dyDescent="0.25">
      <c r="A1987" s="570">
        <f t="shared" si="24"/>
        <v>1981</v>
      </c>
      <c r="B1987" s="571" t="s">
        <v>4278</v>
      </c>
      <c r="C1987" s="574" t="s">
        <v>12458</v>
      </c>
      <c r="D1987" s="843">
        <v>223437.97</v>
      </c>
      <c r="E1987" s="844"/>
      <c r="F1987" s="844"/>
      <c r="G1987" s="25"/>
      <c r="H1987" s="25"/>
      <c r="I1987" s="25"/>
      <c r="J1987" s="25"/>
      <c r="K1987" s="25"/>
      <c r="L1987" s="25"/>
      <c r="N1987" s="25"/>
      <c r="O1987" s="25"/>
      <c r="P1987" s="35" t="s">
        <v>2496</v>
      </c>
      <c r="AS1987" s="570"/>
      <c r="AT1987" s="391"/>
      <c r="AU1987" s="222"/>
      <c r="AV1987" s="564"/>
      <c r="AW1987" s="60"/>
      <c r="AX1987" s="60"/>
      <c r="AY1987" s="60"/>
      <c r="AZ1987" s="283"/>
      <c r="BA1987" s="283"/>
      <c r="BB1987" s="283"/>
      <c r="BC1987" s="34"/>
      <c r="BD1987" s="27"/>
      <c r="BF1987" s="35"/>
      <c r="BG1987" s="35"/>
      <c r="BH1987" s="35"/>
    </row>
    <row r="1988" spans="1:60" ht="15" x14ac:dyDescent="0.25">
      <c r="A1988" s="570">
        <f t="shared" si="24"/>
        <v>1982</v>
      </c>
      <c r="B1988" s="571" t="s">
        <v>4279</v>
      </c>
      <c r="C1988" s="574" t="s">
        <v>12458</v>
      </c>
      <c r="D1988" s="843">
        <v>16485.07</v>
      </c>
      <c r="E1988" s="844"/>
      <c r="F1988" s="844"/>
      <c r="G1988" s="25"/>
      <c r="H1988" s="25"/>
      <c r="I1988" s="25"/>
      <c r="J1988" s="25"/>
      <c r="K1988" s="25"/>
      <c r="L1988" s="25"/>
      <c r="N1988" s="25"/>
      <c r="O1988" s="25"/>
      <c r="P1988" s="35" t="s">
        <v>2496</v>
      </c>
      <c r="AS1988" s="570"/>
      <c r="AT1988" s="391"/>
      <c r="AU1988" s="222"/>
      <c r="AV1988" s="564"/>
      <c r="AW1988" s="60"/>
      <c r="AX1988" s="60"/>
      <c r="AY1988" s="60"/>
      <c r="AZ1988" s="283"/>
      <c r="BA1988" s="283"/>
      <c r="BB1988" s="283"/>
      <c r="BC1988" s="34"/>
      <c r="BD1988" s="27"/>
      <c r="BF1988" s="35"/>
      <c r="BG1988" s="35"/>
      <c r="BH1988" s="35"/>
    </row>
    <row r="1989" spans="1:60" ht="15" x14ac:dyDescent="0.25">
      <c r="A1989" s="570">
        <f t="shared" si="24"/>
        <v>1983</v>
      </c>
      <c r="B1989" s="571" t="s">
        <v>4280</v>
      </c>
      <c r="C1989" s="574" t="s">
        <v>12458</v>
      </c>
      <c r="D1989" s="843">
        <v>375306.36499999999</v>
      </c>
      <c r="E1989" s="844"/>
      <c r="F1989" s="844"/>
      <c r="G1989" s="25"/>
      <c r="H1989" s="25"/>
      <c r="I1989" s="25"/>
      <c r="J1989" s="25"/>
      <c r="K1989" s="25"/>
      <c r="L1989" s="25"/>
      <c r="N1989" s="25"/>
      <c r="O1989" s="25"/>
      <c r="P1989" s="35" t="s">
        <v>2496</v>
      </c>
      <c r="AS1989" s="570"/>
      <c r="AT1989" s="391"/>
      <c r="AU1989" s="222"/>
      <c r="AV1989" s="564"/>
      <c r="AW1989" s="60"/>
      <c r="AX1989" s="60"/>
      <c r="AY1989" s="60"/>
      <c r="AZ1989" s="283"/>
      <c r="BA1989" s="283"/>
      <c r="BB1989" s="283"/>
      <c r="BC1989" s="34"/>
      <c r="BD1989" s="27"/>
      <c r="BF1989" s="35"/>
      <c r="BG1989" s="35"/>
      <c r="BH1989" s="35"/>
    </row>
    <row r="1990" spans="1:60" ht="15" x14ac:dyDescent="0.25">
      <c r="A1990" s="570">
        <f t="shared" si="24"/>
        <v>1984</v>
      </c>
      <c r="B1990" s="571" t="s">
        <v>4281</v>
      </c>
      <c r="C1990" s="574" t="s">
        <v>12458</v>
      </c>
      <c r="D1990" s="843">
        <v>32913.019999999997</v>
      </c>
      <c r="E1990" s="844"/>
      <c r="F1990" s="844"/>
      <c r="G1990" s="25"/>
      <c r="H1990" s="25"/>
      <c r="I1990" s="25"/>
      <c r="J1990" s="25"/>
      <c r="K1990" s="25"/>
      <c r="L1990" s="25"/>
      <c r="N1990" s="25"/>
      <c r="O1990" s="25"/>
      <c r="P1990" s="35" t="s">
        <v>2496</v>
      </c>
      <c r="AS1990" s="570"/>
      <c r="AT1990" s="391"/>
      <c r="AU1990" s="222"/>
      <c r="AV1990" s="564"/>
      <c r="AW1990" s="60"/>
      <c r="AX1990" s="60"/>
      <c r="AY1990" s="60"/>
      <c r="AZ1990" s="283"/>
      <c r="BA1990" s="283"/>
      <c r="BB1990" s="283"/>
      <c r="BC1990" s="34"/>
      <c r="BD1990" s="27"/>
      <c r="BF1990" s="35"/>
      <c r="BG1990" s="35"/>
      <c r="BH1990" s="35"/>
    </row>
    <row r="1991" spans="1:60" ht="15" x14ac:dyDescent="0.25">
      <c r="A1991" s="570">
        <f t="shared" si="24"/>
        <v>1985</v>
      </c>
      <c r="B1991" s="571" t="s">
        <v>4282</v>
      </c>
      <c r="C1991" s="574" t="s">
        <v>2526</v>
      </c>
      <c r="D1991" s="843">
        <v>50084.243999999999</v>
      </c>
      <c r="E1991" s="844"/>
      <c r="F1991" s="844"/>
      <c r="G1991" s="25"/>
      <c r="H1991" s="25"/>
      <c r="I1991" s="25"/>
      <c r="J1991" s="25"/>
      <c r="K1991" s="25"/>
      <c r="L1991" s="25"/>
      <c r="N1991" s="25"/>
      <c r="O1991" s="25"/>
      <c r="P1991" s="35" t="s">
        <v>2496</v>
      </c>
      <c r="AS1991" s="570"/>
      <c r="AT1991" s="391"/>
      <c r="AU1991" s="222"/>
      <c r="AV1991" s="564"/>
      <c r="AW1991" s="60"/>
      <c r="AX1991" s="60"/>
      <c r="AY1991" s="60"/>
      <c r="AZ1991" s="283"/>
      <c r="BA1991" s="283"/>
      <c r="BB1991" s="283"/>
      <c r="BC1991" s="34"/>
      <c r="BD1991" s="27"/>
      <c r="BF1991" s="35"/>
      <c r="BG1991" s="35"/>
      <c r="BH1991" s="35"/>
    </row>
    <row r="1992" spans="1:60" ht="15" x14ac:dyDescent="0.25">
      <c r="A1992" s="570">
        <f t="shared" si="24"/>
        <v>1986</v>
      </c>
      <c r="B1992" s="571" t="s">
        <v>4283</v>
      </c>
      <c r="C1992" s="574" t="s">
        <v>2526</v>
      </c>
      <c r="D1992" s="843">
        <v>31156.103999999999</v>
      </c>
      <c r="E1992" s="844"/>
      <c r="F1992" s="844"/>
      <c r="G1992" s="25"/>
      <c r="H1992" s="25"/>
      <c r="I1992" s="25"/>
      <c r="J1992" s="25"/>
      <c r="K1992" s="25"/>
      <c r="L1992" s="25"/>
      <c r="N1992" s="25"/>
      <c r="O1992" s="25"/>
      <c r="P1992" s="35" t="s">
        <v>2496</v>
      </c>
      <c r="AS1992" s="570"/>
      <c r="AT1992" s="391"/>
      <c r="AU1992" s="222"/>
      <c r="AV1992" s="564"/>
      <c r="AW1992" s="60"/>
      <c r="AX1992" s="60"/>
      <c r="AY1992" s="60"/>
      <c r="AZ1992" s="283"/>
      <c r="BA1992" s="283"/>
      <c r="BB1992" s="283"/>
      <c r="BC1992" s="34"/>
      <c r="BD1992" s="27"/>
      <c r="BF1992" s="35"/>
      <c r="BG1992" s="35"/>
      <c r="BH1992" s="35"/>
    </row>
    <row r="1993" spans="1:60" ht="15" x14ac:dyDescent="0.25">
      <c r="A1993" s="570">
        <f t="shared" si="24"/>
        <v>1987</v>
      </c>
      <c r="B1993" s="571" t="s">
        <v>4284</v>
      </c>
      <c r="C1993" s="574" t="s">
        <v>2526</v>
      </c>
      <c r="D1993" s="843">
        <v>58161.25</v>
      </c>
      <c r="E1993" s="844"/>
      <c r="F1993" s="844"/>
      <c r="G1993" s="25"/>
      <c r="H1993" s="25"/>
      <c r="I1993" s="25"/>
      <c r="J1993" s="25"/>
      <c r="K1993" s="25"/>
      <c r="L1993" s="25"/>
      <c r="N1993" s="25"/>
      <c r="O1993" s="25"/>
      <c r="P1993" s="35" t="s">
        <v>2496</v>
      </c>
      <c r="AS1993" s="570"/>
      <c r="AT1993" s="391"/>
      <c r="AU1993" s="222"/>
      <c r="AV1993" s="564"/>
      <c r="AW1993" s="60"/>
      <c r="AX1993" s="60"/>
      <c r="AY1993" s="60"/>
      <c r="AZ1993" s="283"/>
      <c r="BA1993" s="283"/>
      <c r="BB1993" s="283"/>
      <c r="BC1993" s="34"/>
      <c r="BD1993" s="27"/>
      <c r="BF1993" s="35"/>
      <c r="BG1993" s="35"/>
      <c r="BH1993" s="35"/>
    </row>
    <row r="1994" spans="1:60" ht="15" x14ac:dyDescent="0.25">
      <c r="A1994" s="570">
        <f t="shared" si="24"/>
        <v>1988</v>
      </c>
      <c r="B1994" s="571" t="s">
        <v>4285</v>
      </c>
      <c r="C1994" s="574" t="s">
        <v>2526</v>
      </c>
      <c r="D1994" s="843">
        <v>39835.25</v>
      </c>
      <c r="E1994" s="844"/>
      <c r="F1994" s="844"/>
      <c r="G1994" s="25"/>
      <c r="H1994" s="25"/>
      <c r="I1994" s="25"/>
      <c r="J1994" s="25"/>
      <c r="K1994" s="25"/>
      <c r="L1994" s="25"/>
      <c r="N1994" s="25"/>
      <c r="O1994" s="25"/>
      <c r="P1994" s="35" t="s">
        <v>2496</v>
      </c>
      <c r="AS1994" s="570"/>
      <c r="AT1994" s="391"/>
      <c r="AU1994" s="222"/>
      <c r="AV1994" s="564"/>
      <c r="AW1994" s="60"/>
      <c r="AX1994" s="60"/>
      <c r="AY1994" s="60"/>
      <c r="AZ1994" s="283"/>
      <c r="BA1994" s="283"/>
      <c r="BB1994" s="283"/>
      <c r="BC1994" s="34"/>
      <c r="BD1994" s="27"/>
      <c r="BF1994" s="35"/>
      <c r="BG1994" s="35"/>
      <c r="BH1994" s="35"/>
    </row>
    <row r="1995" spans="1:60" ht="15" x14ac:dyDescent="0.25">
      <c r="A1995" s="570">
        <f t="shared" si="24"/>
        <v>1989</v>
      </c>
      <c r="B1995" s="571" t="s">
        <v>4286</v>
      </c>
      <c r="C1995" s="574" t="s">
        <v>2526</v>
      </c>
      <c r="D1995" s="843">
        <v>36890</v>
      </c>
      <c r="E1995" s="844"/>
      <c r="F1995" s="844"/>
      <c r="G1995" s="25"/>
      <c r="H1995" s="25"/>
      <c r="I1995" s="25"/>
      <c r="J1995" s="25"/>
      <c r="K1995" s="25"/>
      <c r="L1995" s="25"/>
      <c r="N1995" s="25"/>
      <c r="O1995" s="25"/>
      <c r="P1995" s="35" t="s">
        <v>2496</v>
      </c>
      <c r="AS1995" s="570"/>
      <c r="AT1995" s="391"/>
      <c r="AU1995" s="222"/>
      <c r="AV1995" s="564"/>
      <c r="AW1995" s="60"/>
      <c r="AX1995" s="60"/>
      <c r="AY1995" s="60"/>
      <c r="AZ1995" s="283"/>
      <c r="BA1995" s="283"/>
      <c r="BB1995" s="283"/>
      <c r="BC1995" s="34"/>
      <c r="BD1995" s="27"/>
      <c r="BF1995" s="35"/>
      <c r="BG1995" s="35"/>
      <c r="BH1995" s="35"/>
    </row>
    <row r="1996" spans="1:60" ht="15" x14ac:dyDescent="0.25">
      <c r="A1996" s="570">
        <f t="shared" si="24"/>
        <v>1990</v>
      </c>
      <c r="B1996" s="571" t="s">
        <v>4287</v>
      </c>
      <c r="C1996" s="574" t="s">
        <v>12481</v>
      </c>
      <c r="D1996" s="843">
        <v>37174.410000000003</v>
      </c>
      <c r="E1996" s="844"/>
      <c r="F1996" s="844"/>
      <c r="G1996" s="25"/>
      <c r="H1996" s="25"/>
      <c r="I1996" s="25"/>
      <c r="J1996" s="25"/>
      <c r="K1996" s="25"/>
      <c r="L1996" s="25"/>
      <c r="N1996" s="25"/>
      <c r="O1996" s="25"/>
      <c r="P1996" s="35" t="s">
        <v>2496</v>
      </c>
      <c r="AS1996" s="570"/>
      <c r="AT1996" s="391"/>
      <c r="AU1996" s="222"/>
      <c r="AV1996" s="564"/>
      <c r="AW1996" s="60"/>
      <c r="AX1996" s="60"/>
      <c r="AY1996" s="60"/>
      <c r="AZ1996" s="283"/>
      <c r="BA1996" s="283"/>
      <c r="BB1996" s="283"/>
      <c r="BC1996" s="34"/>
      <c r="BD1996" s="27"/>
      <c r="BF1996" s="35"/>
      <c r="BG1996" s="35"/>
      <c r="BH1996" s="35"/>
    </row>
    <row r="1997" spans="1:60" ht="15" x14ac:dyDescent="0.25">
      <c r="A1997" s="570">
        <f t="shared" si="24"/>
        <v>1991</v>
      </c>
      <c r="B1997" s="571" t="s">
        <v>4288</v>
      </c>
      <c r="C1997" s="574" t="s">
        <v>12481</v>
      </c>
      <c r="D1997" s="843">
        <v>36305.71</v>
      </c>
      <c r="E1997" s="844"/>
      <c r="F1997" s="844"/>
      <c r="G1997" s="25"/>
      <c r="H1997" s="25"/>
      <c r="I1997" s="25"/>
      <c r="J1997" s="25"/>
      <c r="K1997" s="25"/>
      <c r="L1997" s="25"/>
      <c r="N1997" s="25"/>
      <c r="O1997" s="25"/>
      <c r="P1997" s="35" t="s">
        <v>2496</v>
      </c>
      <c r="AS1997" s="570"/>
      <c r="AT1997" s="391"/>
      <c r="AU1997" s="222"/>
      <c r="AV1997" s="564"/>
      <c r="AW1997" s="60"/>
      <c r="AX1997" s="60"/>
      <c r="AY1997" s="60"/>
      <c r="AZ1997" s="283"/>
      <c r="BA1997" s="283"/>
      <c r="BB1997" s="283"/>
      <c r="BC1997" s="34"/>
      <c r="BD1997" s="27"/>
      <c r="BF1997" s="35"/>
      <c r="BG1997" s="35"/>
      <c r="BH1997" s="35"/>
    </row>
    <row r="1998" spans="1:60" ht="15" x14ac:dyDescent="0.25">
      <c r="A1998" s="570">
        <f t="shared" si="24"/>
        <v>1992</v>
      </c>
      <c r="B1998" s="571" t="s">
        <v>4289</v>
      </c>
      <c r="C1998" s="574" t="s">
        <v>12481</v>
      </c>
      <c r="D1998" s="843">
        <v>32053.84</v>
      </c>
      <c r="E1998" s="844"/>
      <c r="F1998" s="844"/>
      <c r="G1998" s="25"/>
      <c r="H1998" s="25"/>
      <c r="I1998" s="25"/>
      <c r="J1998" s="25"/>
      <c r="K1998" s="25"/>
      <c r="L1998" s="25"/>
      <c r="N1998" s="25"/>
      <c r="O1998" s="25"/>
      <c r="P1998" s="35" t="s">
        <v>2496</v>
      </c>
      <c r="AS1998" s="570"/>
      <c r="AT1998" s="391"/>
      <c r="AU1998" s="222"/>
      <c r="AV1998" s="564"/>
      <c r="AW1998" s="60"/>
      <c r="AX1998" s="60"/>
      <c r="AY1998" s="60"/>
      <c r="AZ1998" s="283"/>
      <c r="BA1998" s="283"/>
      <c r="BB1998" s="283"/>
      <c r="BC1998" s="34"/>
      <c r="BD1998" s="27"/>
      <c r="BF1998" s="35"/>
      <c r="BG1998" s="35"/>
      <c r="BH1998" s="35"/>
    </row>
    <row r="1999" spans="1:60" ht="15" x14ac:dyDescent="0.25">
      <c r="A1999" s="570">
        <f t="shared" si="24"/>
        <v>1993</v>
      </c>
      <c r="B1999" s="571" t="s">
        <v>4290</v>
      </c>
      <c r="C1999" s="574" t="s">
        <v>12481</v>
      </c>
      <c r="D1999" s="843">
        <v>36941.17</v>
      </c>
      <c r="E1999" s="844"/>
      <c r="F1999" s="844"/>
      <c r="G1999" s="25"/>
      <c r="H1999" s="25"/>
      <c r="I1999" s="25"/>
      <c r="J1999" s="25"/>
      <c r="K1999" s="25"/>
      <c r="L1999" s="25"/>
      <c r="N1999" s="25"/>
      <c r="O1999" s="25"/>
      <c r="P1999" s="35" t="s">
        <v>2496</v>
      </c>
      <c r="AS1999" s="570"/>
      <c r="AT1999" s="391"/>
      <c r="AU1999" s="222"/>
      <c r="AV1999" s="564"/>
      <c r="AW1999" s="60"/>
      <c r="AX1999" s="60"/>
      <c r="AY1999" s="60"/>
      <c r="AZ1999" s="283"/>
      <c r="BA1999" s="283"/>
      <c r="BB1999" s="283"/>
      <c r="BC1999" s="34"/>
      <c r="BD1999" s="27"/>
      <c r="BF1999" s="35"/>
      <c r="BG1999" s="35"/>
      <c r="BH1999" s="35"/>
    </row>
    <row r="2000" spans="1:60" ht="15" x14ac:dyDescent="0.25">
      <c r="A2000" s="570">
        <f t="shared" si="24"/>
        <v>1994</v>
      </c>
      <c r="B2000" s="571" t="s">
        <v>4291</v>
      </c>
      <c r="C2000" s="574" t="s">
        <v>12482</v>
      </c>
      <c r="D2000" s="843">
        <v>45518.69</v>
      </c>
      <c r="E2000" s="844"/>
      <c r="F2000" s="844"/>
      <c r="G2000" s="25"/>
      <c r="H2000" s="25"/>
      <c r="I2000" s="25"/>
      <c r="J2000" s="25"/>
      <c r="K2000" s="25"/>
      <c r="L2000" s="25"/>
      <c r="N2000" s="25"/>
      <c r="O2000" s="25"/>
      <c r="P2000" s="35" t="s">
        <v>2496</v>
      </c>
      <c r="AS2000" s="570"/>
      <c r="AT2000" s="391"/>
      <c r="AU2000" s="222"/>
      <c r="AV2000" s="564"/>
      <c r="AW2000" s="60"/>
      <c r="AX2000" s="60"/>
      <c r="AY2000" s="60"/>
      <c r="AZ2000" s="283"/>
      <c r="BA2000" s="283"/>
      <c r="BB2000" s="283"/>
      <c r="BC2000" s="34"/>
      <c r="BD2000" s="27"/>
      <c r="BF2000" s="35"/>
      <c r="BG2000" s="35"/>
      <c r="BH2000" s="35"/>
    </row>
    <row r="2001" spans="1:60" ht="15" x14ac:dyDescent="0.25">
      <c r="A2001" s="570">
        <f t="shared" si="24"/>
        <v>1995</v>
      </c>
      <c r="B2001" s="571" t="s">
        <v>4292</v>
      </c>
      <c r="C2001" s="574" t="s">
        <v>12481</v>
      </c>
      <c r="D2001" s="843">
        <v>33121.269999999997</v>
      </c>
      <c r="E2001" s="844"/>
      <c r="F2001" s="844"/>
      <c r="G2001" s="25"/>
      <c r="H2001" s="25"/>
      <c r="I2001" s="25"/>
      <c r="J2001" s="25"/>
      <c r="K2001" s="25"/>
      <c r="L2001" s="25"/>
      <c r="N2001" s="25"/>
      <c r="O2001" s="25"/>
      <c r="P2001" s="35" t="s">
        <v>2496</v>
      </c>
      <c r="AS2001" s="570"/>
      <c r="AT2001" s="391"/>
      <c r="AU2001" s="222"/>
      <c r="AV2001" s="564"/>
      <c r="AW2001" s="60"/>
      <c r="AX2001" s="60"/>
      <c r="AY2001" s="60"/>
      <c r="AZ2001" s="283"/>
      <c r="BA2001" s="283"/>
      <c r="BB2001" s="283"/>
      <c r="BC2001" s="34"/>
      <c r="BD2001" s="27"/>
      <c r="BF2001" s="35"/>
      <c r="BG2001" s="35"/>
      <c r="BH2001" s="35"/>
    </row>
    <row r="2002" spans="1:60" ht="15" x14ac:dyDescent="0.25">
      <c r="A2002" s="570">
        <f t="shared" si="24"/>
        <v>1996</v>
      </c>
      <c r="B2002" s="571" t="s">
        <v>4293</v>
      </c>
      <c r="C2002" s="574" t="s">
        <v>77</v>
      </c>
      <c r="D2002" s="843">
        <v>17005.099999999999</v>
      </c>
      <c r="E2002" s="844"/>
      <c r="F2002" s="844"/>
      <c r="G2002" s="25"/>
      <c r="H2002" s="25"/>
      <c r="I2002" s="25"/>
      <c r="J2002" s="25"/>
      <c r="K2002" s="25"/>
      <c r="L2002" s="25"/>
      <c r="N2002" s="25"/>
      <c r="O2002" s="25"/>
      <c r="P2002" s="35" t="s">
        <v>2496</v>
      </c>
      <c r="AS2002" s="570"/>
      <c r="AT2002" s="391"/>
      <c r="AU2002" s="222"/>
      <c r="AV2002" s="564"/>
      <c r="AW2002" s="60"/>
      <c r="AX2002" s="60"/>
      <c r="AY2002" s="60"/>
      <c r="AZ2002" s="283"/>
      <c r="BA2002" s="283"/>
      <c r="BB2002" s="283"/>
      <c r="BC2002" s="34"/>
      <c r="BD2002" s="27"/>
      <c r="BF2002" s="35"/>
      <c r="BG2002" s="35"/>
      <c r="BH2002" s="35"/>
    </row>
    <row r="2003" spans="1:60" ht="15" x14ac:dyDescent="0.25">
      <c r="A2003" s="570">
        <f t="shared" si="24"/>
        <v>1997</v>
      </c>
      <c r="B2003" s="571" t="s">
        <v>4294</v>
      </c>
      <c r="C2003" s="574" t="s">
        <v>12481</v>
      </c>
      <c r="D2003" s="843">
        <v>33314.050000000003</v>
      </c>
      <c r="E2003" s="844"/>
      <c r="F2003" s="844"/>
      <c r="G2003" s="25"/>
      <c r="H2003" s="25"/>
      <c r="I2003" s="25"/>
      <c r="J2003" s="25"/>
      <c r="K2003" s="25"/>
      <c r="L2003" s="25"/>
      <c r="N2003" s="25"/>
      <c r="O2003" s="25"/>
      <c r="P2003" s="35" t="s">
        <v>2496</v>
      </c>
      <c r="AS2003" s="570"/>
      <c r="AT2003" s="391"/>
      <c r="AU2003" s="222"/>
      <c r="AV2003" s="564"/>
      <c r="AW2003" s="60"/>
      <c r="AX2003" s="60"/>
      <c r="AY2003" s="60"/>
      <c r="AZ2003" s="283"/>
      <c r="BA2003" s="283"/>
      <c r="BB2003" s="283"/>
      <c r="BC2003" s="34"/>
      <c r="BD2003" s="27"/>
      <c r="BF2003" s="35"/>
      <c r="BG2003" s="35"/>
      <c r="BH2003" s="35"/>
    </row>
    <row r="2004" spans="1:60" ht="15" x14ac:dyDescent="0.25">
      <c r="A2004" s="570">
        <f t="shared" si="24"/>
        <v>1998</v>
      </c>
      <c r="B2004" s="571" t="s">
        <v>4295</v>
      </c>
      <c r="C2004" s="574" t="s">
        <v>12481</v>
      </c>
      <c r="D2004" s="843">
        <v>38262.07</v>
      </c>
      <c r="E2004" s="844"/>
      <c r="F2004" s="844"/>
      <c r="G2004" s="25"/>
      <c r="H2004" s="25"/>
      <c r="I2004" s="25"/>
      <c r="J2004" s="25"/>
      <c r="K2004" s="25"/>
      <c r="L2004" s="25"/>
      <c r="N2004" s="25"/>
      <c r="O2004" s="25"/>
      <c r="P2004" s="35" t="s">
        <v>2496</v>
      </c>
      <c r="AS2004" s="570"/>
      <c r="AT2004" s="391"/>
      <c r="AU2004" s="222"/>
      <c r="AV2004" s="564"/>
      <c r="AW2004" s="60"/>
      <c r="AX2004" s="60"/>
      <c r="AY2004" s="60"/>
      <c r="AZ2004" s="283"/>
      <c r="BA2004" s="283"/>
      <c r="BB2004" s="283"/>
      <c r="BC2004" s="34"/>
      <c r="BD2004" s="27"/>
      <c r="BF2004" s="35"/>
      <c r="BG2004" s="35"/>
      <c r="BH2004" s="35"/>
    </row>
    <row r="2005" spans="1:60" ht="15" x14ac:dyDescent="0.25">
      <c r="A2005" s="570">
        <f t="shared" si="24"/>
        <v>1999</v>
      </c>
      <c r="B2005" s="571" t="s">
        <v>4296</v>
      </c>
      <c r="C2005" s="574" t="s">
        <v>12481</v>
      </c>
      <c r="D2005" s="843">
        <v>33314.050000000003</v>
      </c>
      <c r="E2005" s="844"/>
      <c r="F2005" s="844"/>
      <c r="G2005" s="25"/>
      <c r="H2005" s="25"/>
      <c r="I2005" s="25"/>
      <c r="J2005" s="25"/>
      <c r="K2005" s="25"/>
      <c r="L2005" s="25"/>
      <c r="N2005" s="25"/>
      <c r="O2005" s="25"/>
      <c r="P2005" s="35" t="s">
        <v>2496</v>
      </c>
      <c r="AS2005" s="570"/>
      <c r="AT2005" s="391"/>
      <c r="AU2005" s="222"/>
      <c r="AV2005" s="564"/>
      <c r="AW2005" s="60"/>
      <c r="AX2005" s="60"/>
      <c r="AY2005" s="60"/>
      <c r="AZ2005" s="283"/>
      <c r="BA2005" s="283"/>
      <c r="BB2005" s="283"/>
      <c r="BC2005" s="34"/>
      <c r="BD2005" s="27"/>
      <c r="BF2005" s="35"/>
      <c r="BG2005" s="35"/>
      <c r="BH2005" s="35"/>
    </row>
    <row r="2006" spans="1:60" ht="15" x14ac:dyDescent="0.25">
      <c r="A2006" s="570">
        <f t="shared" si="24"/>
        <v>2000</v>
      </c>
      <c r="B2006" s="571" t="s">
        <v>4297</v>
      </c>
      <c r="C2006" s="574" t="s">
        <v>12481</v>
      </c>
      <c r="D2006" s="843">
        <v>51684.08</v>
      </c>
      <c r="E2006" s="844"/>
      <c r="F2006" s="844"/>
      <c r="G2006" s="25"/>
      <c r="H2006" s="25"/>
      <c r="I2006" s="25"/>
      <c r="J2006" s="25"/>
      <c r="K2006" s="25"/>
      <c r="L2006" s="25"/>
      <c r="N2006" s="25"/>
      <c r="O2006" s="25"/>
      <c r="P2006" s="35" t="s">
        <v>2496</v>
      </c>
      <c r="AS2006" s="570"/>
      <c r="AT2006" s="391"/>
      <c r="AU2006" s="222"/>
      <c r="AV2006" s="564"/>
      <c r="AW2006" s="60"/>
      <c r="AX2006" s="60"/>
      <c r="AY2006" s="60"/>
      <c r="AZ2006" s="283"/>
      <c r="BA2006" s="283"/>
      <c r="BB2006" s="283"/>
      <c r="BC2006" s="34"/>
      <c r="BD2006" s="27"/>
      <c r="BF2006" s="35"/>
      <c r="BG2006" s="35"/>
      <c r="BH2006" s="35"/>
    </row>
    <row r="2007" spans="1:60" ht="15" x14ac:dyDescent="0.25">
      <c r="A2007" s="570">
        <f t="shared" si="24"/>
        <v>2001</v>
      </c>
      <c r="B2007" s="571" t="s">
        <v>4298</v>
      </c>
      <c r="C2007" s="574" t="s">
        <v>12481</v>
      </c>
      <c r="D2007" s="843">
        <v>31108.98</v>
      </c>
      <c r="E2007" s="844"/>
      <c r="F2007" s="844"/>
      <c r="G2007" s="25"/>
      <c r="H2007" s="25"/>
      <c r="I2007" s="25"/>
      <c r="J2007" s="25"/>
      <c r="K2007" s="25"/>
      <c r="L2007" s="25"/>
      <c r="N2007" s="25"/>
      <c r="O2007" s="25"/>
      <c r="P2007" s="35" t="s">
        <v>2496</v>
      </c>
      <c r="AS2007" s="570"/>
      <c r="AT2007" s="391"/>
      <c r="AU2007" s="222"/>
      <c r="AV2007" s="564"/>
      <c r="AW2007" s="60"/>
      <c r="AX2007" s="60"/>
      <c r="AY2007" s="60"/>
      <c r="AZ2007" s="283"/>
      <c r="BA2007" s="283"/>
      <c r="BB2007" s="283"/>
      <c r="BC2007" s="34"/>
      <c r="BD2007" s="27"/>
      <c r="BF2007" s="35"/>
      <c r="BG2007" s="35"/>
      <c r="BH2007" s="35"/>
    </row>
    <row r="2008" spans="1:60" ht="15" x14ac:dyDescent="0.25">
      <c r="A2008" s="570">
        <f t="shared" si="24"/>
        <v>2002</v>
      </c>
      <c r="B2008" s="571" t="s">
        <v>4299</v>
      </c>
      <c r="C2008" s="574" t="s">
        <v>12481</v>
      </c>
      <c r="D2008" s="843">
        <v>36116.5</v>
      </c>
      <c r="E2008" s="844"/>
      <c r="F2008" s="844"/>
      <c r="G2008" s="25"/>
      <c r="H2008" s="25"/>
      <c r="I2008" s="25"/>
      <c r="J2008" s="25"/>
      <c r="K2008" s="25"/>
      <c r="L2008" s="25"/>
      <c r="N2008" s="25"/>
      <c r="O2008" s="25"/>
      <c r="P2008" s="35" t="s">
        <v>2496</v>
      </c>
      <c r="AS2008" s="570"/>
      <c r="AT2008" s="391"/>
      <c r="AU2008" s="222"/>
      <c r="AV2008" s="564"/>
      <c r="AW2008" s="60"/>
      <c r="AX2008" s="60"/>
      <c r="AY2008" s="60"/>
      <c r="AZ2008" s="283"/>
      <c r="BA2008" s="283"/>
      <c r="BB2008" s="283"/>
      <c r="BC2008" s="34"/>
      <c r="BD2008" s="27"/>
      <c r="BF2008" s="35"/>
      <c r="BG2008" s="35"/>
      <c r="BH2008" s="35"/>
    </row>
    <row r="2009" spans="1:60" ht="15" x14ac:dyDescent="0.25">
      <c r="A2009" s="570">
        <f t="shared" si="24"/>
        <v>2003</v>
      </c>
      <c r="B2009" s="571" t="s">
        <v>4300</v>
      </c>
      <c r="C2009" s="574" t="s">
        <v>12481</v>
      </c>
      <c r="D2009" s="843">
        <v>22396.99</v>
      </c>
      <c r="E2009" s="844"/>
      <c r="F2009" s="844"/>
      <c r="G2009" s="25"/>
      <c r="H2009" s="25"/>
      <c r="I2009" s="25"/>
      <c r="J2009" s="25"/>
      <c r="K2009" s="25"/>
      <c r="L2009" s="25"/>
      <c r="N2009" s="25"/>
      <c r="O2009" s="25"/>
      <c r="P2009" s="35" t="s">
        <v>2496</v>
      </c>
      <c r="AS2009" s="570"/>
      <c r="AT2009" s="391"/>
      <c r="AU2009" s="222"/>
      <c r="AV2009" s="564"/>
      <c r="AW2009" s="60"/>
      <c r="AX2009" s="60"/>
      <c r="AY2009" s="60"/>
      <c r="AZ2009" s="283"/>
      <c r="BA2009" s="283"/>
      <c r="BB2009" s="283"/>
      <c r="BC2009" s="34"/>
      <c r="BD2009" s="27"/>
      <c r="BF2009" s="35"/>
      <c r="BG2009" s="35"/>
      <c r="BH2009" s="35"/>
    </row>
    <row r="2010" spans="1:60" ht="15" x14ac:dyDescent="0.25">
      <c r="A2010" s="570">
        <f t="shared" si="24"/>
        <v>2004</v>
      </c>
      <c r="B2010" s="571" t="s">
        <v>4301</v>
      </c>
      <c r="C2010" s="574" t="s">
        <v>12481</v>
      </c>
      <c r="D2010" s="843">
        <v>41383.440000000002</v>
      </c>
      <c r="E2010" s="844"/>
      <c r="F2010" s="844"/>
      <c r="G2010" s="25"/>
      <c r="H2010" s="25"/>
      <c r="I2010" s="25"/>
      <c r="J2010" s="25"/>
      <c r="K2010" s="25"/>
      <c r="L2010" s="25"/>
      <c r="N2010" s="25"/>
      <c r="O2010" s="25"/>
      <c r="P2010" s="35" t="s">
        <v>2496</v>
      </c>
      <c r="AS2010" s="570"/>
      <c r="AT2010" s="391"/>
      <c r="AU2010" s="222"/>
      <c r="AV2010" s="564"/>
      <c r="AW2010" s="60"/>
      <c r="AX2010" s="60"/>
      <c r="AY2010" s="60"/>
      <c r="AZ2010" s="283"/>
      <c r="BA2010" s="283"/>
      <c r="BB2010" s="283"/>
      <c r="BC2010" s="34"/>
      <c r="BD2010" s="27"/>
      <c r="BF2010" s="35"/>
      <c r="BG2010" s="35"/>
      <c r="BH2010" s="35"/>
    </row>
    <row r="2011" spans="1:60" ht="15" x14ac:dyDescent="0.25">
      <c r="A2011" s="570">
        <f t="shared" si="24"/>
        <v>2005</v>
      </c>
      <c r="B2011" s="571" t="s">
        <v>4302</v>
      </c>
      <c r="C2011" s="574" t="s">
        <v>12481</v>
      </c>
      <c r="D2011" s="843">
        <v>19031.669999999998</v>
      </c>
      <c r="E2011" s="844"/>
      <c r="F2011" s="844"/>
      <c r="G2011" s="25"/>
      <c r="H2011" s="25"/>
      <c r="I2011" s="25"/>
      <c r="J2011" s="25"/>
      <c r="K2011" s="25"/>
      <c r="L2011" s="25"/>
      <c r="N2011" s="25"/>
      <c r="O2011" s="25"/>
      <c r="P2011" s="35" t="s">
        <v>2496</v>
      </c>
      <c r="AS2011" s="570"/>
      <c r="AT2011" s="391"/>
      <c r="AU2011" s="222"/>
      <c r="AV2011" s="564"/>
      <c r="AW2011" s="60"/>
      <c r="AX2011" s="60"/>
      <c r="AY2011" s="60"/>
      <c r="AZ2011" s="283"/>
      <c r="BA2011" s="283"/>
      <c r="BB2011" s="283"/>
      <c r="BC2011" s="34"/>
      <c r="BD2011" s="27"/>
      <c r="BF2011" s="35"/>
      <c r="BG2011" s="35"/>
      <c r="BH2011" s="35"/>
    </row>
    <row r="2012" spans="1:60" ht="15" x14ac:dyDescent="0.25">
      <c r="A2012" s="570">
        <f t="shared" si="24"/>
        <v>2006</v>
      </c>
      <c r="B2012" s="571" t="s">
        <v>4303</v>
      </c>
      <c r="C2012" s="574" t="s">
        <v>12481</v>
      </c>
      <c r="D2012" s="843">
        <v>23609.599999999999</v>
      </c>
      <c r="E2012" s="844"/>
      <c r="F2012" s="844"/>
      <c r="G2012" s="25"/>
      <c r="H2012" s="25"/>
      <c r="I2012" s="25"/>
      <c r="J2012" s="25"/>
      <c r="K2012" s="25"/>
      <c r="L2012" s="25"/>
      <c r="N2012" s="25"/>
      <c r="O2012" s="25"/>
      <c r="P2012" s="35" t="s">
        <v>2496</v>
      </c>
      <c r="AS2012" s="570"/>
      <c r="AT2012" s="391"/>
      <c r="AU2012" s="222"/>
      <c r="AV2012" s="564"/>
      <c r="AW2012" s="60"/>
      <c r="AX2012" s="60"/>
      <c r="AY2012" s="60"/>
      <c r="AZ2012" s="283"/>
      <c r="BA2012" s="283"/>
      <c r="BB2012" s="283"/>
      <c r="BC2012" s="34"/>
      <c r="BD2012" s="27"/>
      <c r="BF2012" s="35"/>
      <c r="BG2012" s="35"/>
      <c r="BH2012" s="35"/>
    </row>
    <row r="2013" spans="1:60" ht="15" x14ac:dyDescent="0.25">
      <c r="A2013" s="570">
        <f t="shared" si="24"/>
        <v>2007</v>
      </c>
      <c r="B2013" s="571" t="s">
        <v>4304</v>
      </c>
      <c r="C2013" s="574" t="s">
        <v>12482</v>
      </c>
      <c r="D2013" s="843">
        <v>26294.240000000002</v>
      </c>
      <c r="E2013" s="844"/>
      <c r="F2013" s="844"/>
      <c r="G2013" s="25"/>
      <c r="H2013" s="25"/>
      <c r="I2013" s="25"/>
      <c r="J2013" s="25"/>
      <c r="K2013" s="25"/>
      <c r="L2013" s="25"/>
      <c r="N2013" s="25"/>
      <c r="O2013" s="25"/>
      <c r="P2013" s="35" t="s">
        <v>2496</v>
      </c>
      <c r="AS2013" s="570"/>
      <c r="AT2013" s="391"/>
      <c r="AU2013" s="222"/>
      <c r="AV2013" s="564"/>
      <c r="AW2013" s="60"/>
      <c r="AX2013" s="60"/>
      <c r="AY2013" s="60"/>
      <c r="AZ2013" s="283"/>
      <c r="BA2013" s="283"/>
      <c r="BB2013" s="283"/>
      <c r="BC2013" s="34"/>
      <c r="BD2013" s="27"/>
      <c r="BF2013" s="35"/>
      <c r="BG2013" s="35"/>
      <c r="BH2013" s="35"/>
    </row>
    <row r="2014" spans="1:60" ht="15" x14ac:dyDescent="0.25">
      <c r="A2014" s="570">
        <f t="shared" si="24"/>
        <v>2008</v>
      </c>
      <c r="B2014" s="571" t="s">
        <v>4305</v>
      </c>
      <c r="C2014" s="574" t="s">
        <v>12481</v>
      </c>
      <c r="D2014" s="843">
        <v>34608.769999999997</v>
      </c>
      <c r="E2014" s="844"/>
      <c r="F2014" s="844"/>
      <c r="G2014" s="25"/>
      <c r="H2014" s="25"/>
      <c r="I2014" s="25"/>
      <c r="J2014" s="25"/>
      <c r="K2014" s="25"/>
      <c r="L2014" s="25"/>
      <c r="N2014" s="25"/>
      <c r="O2014" s="25"/>
      <c r="P2014" s="35" t="s">
        <v>2496</v>
      </c>
      <c r="AS2014" s="570"/>
      <c r="AT2014" s="391"/>
      <c r="AU2014" s="222"/>
      <c r="AV2014" s="564"/>
      <c r="AW2014" s="60"/>
      <c r="AX2014" s="60"/>
      <c r="AY2014" s="60"/>
      <c r="AZ2014" s="283"/>
      <c r="BA2014" s="283"/>
      <c r="BB2014" s="283"/>
      <c r="BC2014" s="34"/>
      <c r="BD2014" s="27"/>
      <c r="BF2014" s="35"/>
      <c r="BG2014" s="35"/>
      <c r="BH2014" s="35"/>
    </row>
    <row r="2015" spans="1:60" ht="42.75" x14ac:dyDescent="0.25">
      <c r="A2015" s="570">
        <f t="shared" si="24"/>
        <v>2009</v>
      </c>
      <c r="B2015" s="571" t="s">
        <v>4306</v>
      </c>
      <c r="C2015" s="574" t="s">
        <v>12476</v>
      </c>
      <c r="D2015" s="843">
        <v>24038</v>
      </c>
      <c r="E2015" s="844"/>
      <c r="F2015" s="844"/>
      <c r="G2015" s="25"/>
      <c r="H2015" s="25"/>
      <c r="I2015" s="25"/>
      <c r="J2015" s="25"/>
      <c r="K2015" s="25"/>
      <c r="L2015" s="25"/>
      <c r="N2015" s="25"/>
      <c r="O2015" s="25"/>
      <c r="P2015" s="35" t="s">
        <v>2496</v>
      </c>
      <c r="AS2015" s="570"/>
      <c r="AT2015" s="391"/>
      <c r="AU2015" s="222"/>
      <c r="AV2015" s="564"/>
      <c r="AW2015" s="60"/>
      <c r="AX2015" s="60"/>
      <c r="AY2015" s="60"/>
      <c r="AZ2015" s="283"/>
      <c r="BA2015" s="283"/>
      <c r="BB2015" s="283"/>
      <c r="BC2015" s="34"/>
      <c r="BD2015" s="27"/>
      <c r="BF2015" s="35"/>
      <c r="BG2015" s="35"/>
      <c r="BH2015" s="35"/>
    </row>
    <row r="2016" spans="1:60" ht="15" x14ac:dyDescent="0.25">
      <c r="A2016" s="570">
        <f t="shared" si="24"/>
        <v>2010</v>
      </c>
      <c r="B2016" s="571" t="s">
        <v>4307</v>
      </c>
      <c r="C2016" s="574" t="s">
        <v>12481</v>
      </c>
      <c r="D2016" s="843">
        <v>42411.6</v>
      </c>
      <c r="E2016" s="844"/>
      <c r="F2016" s="844"/>
      <c r="G2016" s="25"/>
      <c r="H2016" s="25"/>
      <c r="I2016" s="25"/>
      <c r="J2016" s="25"/>
      <c r="K2016" s="25"/>
      <c r="L2016" s="25"/>
      <c r="N2016" s="25"/>
      <c r="O2016" s="25"/>
      <c r="P2016" s="35" t="s">
        <v>2496</v>
      </c>
      <c r="AS2016" s="570"/>
      <c r="AT2016" s="391"/>
      <c r="AU2016" s="222"/>
      <c r="AV2016" s="564"/>
      <c r="AW2016" s="60"/>
      <c r="AX2016" s="60"/>
      <c r="AY2016" s="60"/>
      <c r="AZ2016" s="283"/>
      <c r="BA2016" s="283"/>
      <c r="BB2016" s="283"/>
      <c r="BC2016" s="34"/>
      <c r="BD2016" s="27"/>
      <c r="BF2016" s="35"/>
      <c r="BG2016" s="35"/>
      <c r="BH2016" s="35"/>
    </row>
    <row r="2017" spans="1:60" ht="15" x14ac:dyDescent="0.25">
      <c r="A2017" s="570">
        <f t="shared" si="24"/>
        <v>2011</v>
      </c>
      <c r="B2017" s="571" t="s">
        <v>4308</v>
      </c>
      <c r="C2017" s="574" t="s">
        <v>12481</v>
      </c>
      <c r="D2017" s="843">
        <v>30981.65</v>
      </c>
      <c r="E2017" s="844"/>
      <c r="F2017" s="844"/>
      <c r="G2017" s="25"/>
      <c r="H2017" s="25"/>
      <c r="I2017" s="25"/>
      <c r="J2017" s="25"/>
      <c r="K2017" s="25"/>
      <c r="L2017" s="25"/>
      <c r="N2017" s="25"/>
      <c r="O2017" s="25"/>
      <c r="P2017" s="35" t="s">
        <v>2496</v>
      </c>
      <c r="AS2017" s="570"/>
      <c r="AT2017" s="391"/>
      <c r="AU2017" s="222"/>
      <c r="AV2017" s="564"/>
      <c r="AW2017" s="60"/>
      <c r="AX2017" s="60"/>
      <c r="AY2017" s="60"/>
      <c r="AZ2017" s="283"/>
      <c r="BA2017" s="283"/>
      <c r="BB2017" s="283"/>
      <c r="BC2017" s="34"/>
      <c r="BD2017" s="27"/>
      <c r="BF2017" s="35"/>
      <c r="BG2017" s="35"/>
      <c r="BH2017" s="35"/>
    </row>
    <row r="2018" spans="1:60" ht="15" x14ac:dyDescent="0.25">
      <c r="A2018" s="570">
        <f t="shared" si="24"/>
        <v>2012</v>
      </c>
      <c r="B2018" s="571" t="s">
        <v>4309</v>
      </c>
      <c r="C2018" s="574" t="s">
        <v>12481</v>
      </c>
      <c r="D2018" s="843">
        <v>33152.21</v>
      </c>
      <c r="E2018" s="844"/>
      <c r="F2018" s="844"/>
      <c r="G2018" s="25"/>
      <c r="H2018" s="25"/>
      <c r="I2018" s="25"/>
      <c r="J2018" s="25"/>
      <c r="K2018" s="25"/>
      <c r="L2018" s="25"/>
      <c r="N2018" s="25"/>
      <c r="O2018" s="25"/>
      <c r="P2018" s="35" t="s">
        <v>2496</v>
      </c>
      <c r="AS2018" s="570"/>
      <c r="AT2018" s="391"/>
      <c r="AU2018" s="222"/>
      <c r="AV2018" s="564"/>
      <c r="AW2018" s="60"/>
      <c r="AX2018" s="60"/>
      <c r="AY2018" s="60"/>
      <c r="AZ2018" s="283"/>
      <c r="BA2018" s="283"/>
      <c r="BB2018" s="283"/>
      <c r="BC2018" s="34"/>
      <c r="BD2018" s="27"/>
      <c r="BF2018" s="35"/>
      <c r="BG2018" s="35"/>
      <c r="BH2018" s="35"/>
    </row>
    <row r="2019" spans="1:60" ht="15" x14ac:dyDescent="0.25">
      <c r="A2019" s="570">
        <f t="shared" si="24"/>
        <v>2013</v>
      </c>
      <c r="B2019" s="571" t="s">
        <v>4310</v>
      </c>
      <c r="C2019" s="574" t="s">
        <v>12481</v>
      </c>
      <c r="D2019" s="843">
        <v>33239.08</v>
      </c>
      <c r="E2019" s="844"/>
      <c r="F2019" s="844"/>
      <c r="G2019" s="25"/>
      <c r="H2019" s="25"/>
      <c r="I2019" s="25"/>
      <c r="J2019" s="25"/>
      <c r="K2019" s="25"/>
      <c r="L2019" s="25"/>
      <c r="N2019" s="25"/>
      <c r="O2019" s="25"/>
      <c r="P2019" s="35" t="s">
        <v>2496</v>
      </c>
      <c r="AS2019" s="570"/>
      <c r="AT2019" s="391"/>
      <c r="AU2019" s="222"/>
      <c r="AV2019" s="564"/>
      <c r="AW2019" s="60"/>
      <c r="AX2019" s="60"/>
      <c r="AY2019" s="60"/>
      <c r="AZ2019" s="283"/>
      <c r="BA2019" s="283"/>
      <c r="BB2019" s="283"/>
      <c r="BC2019" s="34"/>
      <c r="BD2019" s="27"/>
      <c r="BF2019" s="35"/>
      <c r="BG2019" s="35"/>
      <c r="BH2019" s="35"/>
    </row>
    <row r="2020" spans="1:60" ht="15" x14ac:dyDescent="0.25">
      <c r="A2020" s="570">
        <f t="shared" si="24"/>
        <v>2014</v>
      </c>
      <c r="B2020" s="571" t="s">
        <v>4311</v>
      </c>
      <c r="C2020" s="574" t="s">
        <v>12481</v>
      </c>
      <c r="D2020" s="843">
        <v>48286.63</v>
      </c>
      <c r="E2020" s="844"/>
      <c r="F2020" s="844"/>
      <c r="G2020" s="25"/>
      <c r="H2020" s="25"/>
      <c r="I2020" s="25"/>
      <c r="J2020" s="25"/>
      <c r="K2020" s="25"/>
      <c r="L2020" s="25"/>
      <c r="N2020" s="25"/>
      <c r="O2020" s="25"/>
      <c r="P2020" s="35" t="s">
        <v>2496</v>
      </c>
      <c r="AS2020" s="570"/>
      <c r="AT2020" s="391"/>
      <c r="AU2020" s="222"/>
      <c r="AV2020" s="564"/>
      <c r="AW2020" s="60"/>
      <c r="AX2020" s="60"/>
      <c r="AY2020" s="60"/>
      <c r="AZ2020" s="283"/>
      <c r="BA2020" s="283"/>
      <c r="BB2020" s="283"/>
      <c r="BC2020" s="34"/>
      <c r="BD2020" s="27"/>
      <c r="BF2020" s="35"/>
      <c r="BG2020" s="35"/>
      <c r="BH2020" s="35"/>
    </row>
    <row r="2021" spans="1:60" ht="15" x14ac:dyDescent="0.25">
      <c r="A2021" s="570">
        <f t="shared" si="24"/>
        <v>2015</v>
      </c>
      <c r="B2021" s="571" t="s">
        <v>4312</v>
      </c>
      <c r="C2021" s="574" t="s">
        <v>12481</v>
      </c>
      <c r="D2021" s="843">
        <v>40878.879999999997</v>
      </c>
      <c r="E2021" s="844"/>
      <c r="F2021" s="844"/>
      <c r="G2021" s="25"/>
      <c r="H2021" s="25"/>
      <c r="I2021" s="25"/>
      <c r="J2021" s="25"/>
      <c r="K2021" s="25"/>
      <c r="L2021" s="25"/>
      <c r="N2021" s="25"/>
      <c r="O2021" s="25"/>
      <c r="P2021" s="35" t="s">
        <v>2496</v>
      </c>
      <c r="AS2021" s="570"/>
      <c r="AT2021" s="391"/>
      <c r="AU2021" s="222"/>
      <c r="AV2021" s="564"/>
      <c r="AW2021" s="60"/>
      <c r="AX2021" s="60"/>
      <c r="AY2021" s="60"/>
      <c r="AZ2021" s="283"/>
      <c r="BA2021" s="283"/>
      <c r="BB2021" s="283"/>
      <c r="BC2021" s="34"/>
      <c r="BD2021" s="27"/>
      <c r="BF2021" s="35"/>
      <c r="BG2021" s="35"/>
      <c r="BH2021" s="35"/>
    </row>
    <row r="2022" spans="1:60" ht="15" x14ac:dyDescent="0.25">
      <c r="A2022" s="570">
        <f t="shared" si="24"/>
        <v>2016</v>
      </c>
      <c r="B2022" s="571" t="s">
        <v>4313</v>
      </c>
      <c r="C2022" s="574" t="s">
        <v>12481</v>
      </c>
      <c r="D2022" s="843">
        <v>25964.61</v>
      </c>
      <c r="E2022" s="844"/>
      <c r="F2022" s="844"/>
      <c r="G2022" s="25"/>
      <c r="H2022" s="25"/>
      <c r="I2022" s="25"/>
      <c r="J2022" s="25"/>
      <c r="K2022" s="25"/>
      <c r="L2022" s="25"/>
      <c r="N2022" s="25"/>
      <c r="O2022" s="25"/>
      <c r="P2022" s="35" t="s">
        <v>2496</v>
      </c>
      <c r="AS2022" s="570"/>
      <c r="AT2022" s="391"/>
      <c r="AU2022" s="222"/>
      <c r="AV2022" s="564"/>
      <c r="AW2022" s="60"/>
      <c r="AX2022" s="60"/>
      <c r="AY2022" s="60"/>
      <c r="AZ2022" s="283"/>
      <c r="BA2022" s="283"/>
      <c r="BB2022" s="283"/>
      <c r="BC2022" s="34"/>
      <c r="BD2022" s="27"/>
      <c r="BF2022" s="35"/>
      <c r="BG2022" s="35"/>
      <c r="BH2022" s="35"/>
    </row>
    <row r="2023" spans="1:60" ht="15" x14ac:dyDescent="0.25">
      <c r="A2023" s="570">
        <f t="shared" si="24"/>
        <v>2017</v>
      </c>
      <c r="B2023" s="571" t="s">
        <v>4314</v>
      </c>
      <c r="C2023" s="574" t="s">
        <v>12481</v>
      </c>
      <c r="D2023" s="843">
        <v>29634.57</v>
      </c>
      <c r="E2023" s="844"/>
      <c r="F2023" s="844"/>
      <c r="G2023" s="25"/>
      <c r="H2023" s="25"/>
      <c r="I2023" s="25"/>
      <c r="J2023" s="25"/>
      <c r="K2023" s="25"/>
      <c r="L2023" s="25"/>
      <c r="N2023" s="25"/>
      <c r="O2023" s="25"/>
      <c r="P2023" s="35" t="s">
        <v>2496</v>
      </c>
      <c r="AS2023" s="570"/>
      <c r="AT2023" s="391"/>
      <c r="AU2023" s="222"/>
      <c r="AV2023" s="564"/>
      <c r="AW2023" s="60"/>
      <c r="AX2023" s="60"/>
      <c r="AY2023" s="60"/>
      <c r="AZ2023" s="283"/>
      <c r="BA2023" s="283"/>
      <c r="BB2023" s="283"/>
      <c r="BC2023" s="34"/>
      <c r="BD2023" s="27"/>
      <c r="BF2023" s="35"/>
      <c r="BG2023" s="35"/>
      <c r="BH2023" s="35"/>
    </row>
    <row r="2024" spans="1:60" ht="15" x14ac:dyDescent="0.25">
      <c r="A2024" s="570">
        <f t="shared" si="24"/>
        <v>2018</v>
      </c>
      <c r="B2024" s="571" t="s">
        <v>4315</v>
      </c>
      <c r="C2024" s="574" t="s">
        <v>12481</v>
      </c>
      <c r="D2024" s="843">
        <v>37054.22</v>
      </c>
      <c r="E2024" s="844"/>
      <c r="F2024" s="844"/>
      <c r="G2024" s="25"/>
      <c r="H2024" s="25"/>
      <c r="I2024" s="25"/>
      <c r="J2024" s="25"/>
      <c r="K2024" s="25"/>
      <c r="L2024" s="25"/>
      <c r="N2024" s="25"/>
      <c r="O2024" s="25"/>
      <c r="P2024" s="35" t="s">
        <v>2496</v>
      </c>
      <c r="AS2024" s="570"/>
      <c r="AT2024" s="391"/>
      <c r="AU2024" s="222"/>
      <c r="AV2024" s="564"/>
      <c r="AW2024" s="60"/>
      <c r="AX2024" s="60"/>
      <c r="AY2024" s="60"/>
      <c r="AZ2024" s="283"/>
      <c r="BA2024" s="283"/>
      <c r="BB2024" s="283"/>
      <c r="BC2024" s="34"/>
      <c r="BD2024" s="27"/>
      <c r="BF2024" s="35"/>
      <c r="BG2024" s="35"/>
      <c r="BH2024" s="35"/>
    </row>
    <row r="2025" spans="1:60" ht="15" x14ac:dyDescent="0.25">
      <c r="A2025" s="570">
        <f t="shared" si="24"/>
        <v>2019</v>
      </c>
      <c r="B2025" s="571" t="s">
        <v>4316</v>
      </c>
      <c r="C2025" s="574" t="s">
        <v>12458</v>
      </c>
      <c r="D2025" s="843">
        <v>27965</v>
      </c>
      <c r="E2025" s="844"/>
      <c r="F2025" s="844"/>
      <c r="G2025" s="25"/>
      <c r="H2025" s="25"/>
      <c r="I2025" s="25"/>
      <c r="J2025" s="25"/>
      <c r="K2025" s="25"/>
      <c r="L2025" s="25"/>
      <c r="N2025" s="25"/>
      <c r="O2025" s="25"/>
      <c r="P2025" s="35" t="s">
        <v>2496</v>
      </c>
      <c r="AS2025" s="570"/>
      <c r="AT2025" s="391"/>
      <c r="AU2025" s="222"/>
      <c r="AV2025" s="564"/>
      <c r="AW2025" s="60"/>
      <c r="AX2025" s="60"/>
      <c r="AY2025" s="60"/>
      <c r="AZ2025" s="283"/>
      <c r="BA2025" s="283"/>
      <c r="BB2025" s="283"/>
      <c r="BC2025" s="34"/>
      <c r="BD2025" s="27"/>
      <c r="BF2025" s="35"/>
      <c r="BG2025" s="35"/>
      <c r="BH2025" s="35"/>
    </row>
    <row r="2026" spans="1:60" ht="15" x14ac:dyDescent="0.25">
      <c r="A2026" s="570">
        <f t="shared" si="24"/>
        <v>2020</v>
      </c>
      <c r="B2026" s="571" t="s">
        <v>4317</v>
      </c>
      <c r="C2026" s="574" t="s">
        <v>12481</v>
      </c>
      <c r="D2026" s="843">
        <v>25701.62</v>
      </c>
      <c r="E2026" s="844"/>
      <c r="F2026" s="844"/>
      <c r="G2026" s="25"/>
      <c r="H2026" s="25"/>
      <c r="I2026" s="25"/>
      <c r="J2026" s="25"/>
      <c r="K2026" s="25"/>
      <c r="L2026" s="25"/>
      <c r="N2026" s="25"/>
      <c r="O2026" s="25"/>
      <c r="P2026" s="35" t="s">
        <v>2496</v>
      </c>
      <c r="AS2026" s="570"/>
      <c r="AT2026" s="391"/>
      <c r="AU2026" s="222"/>
      <c r="AV2026" s="564"/>
      <c r="AW2026" s="60"/>
      <c r="AX2026" s="60"/>
      <c r="AY2026" s="60"/>
      <c r="AZ2026" s="283"/>
      <c r="BA2026" s="283"/>
      <c r="BB2026" s="283"/>
      <c r="BC2026" s="34"/>
      <c r="BD2026" s="27"/>
      <c r="BF2026" s="35"/>
      <c r="BG2026" s="35"/>
      <c r="BH2026" s="35"/>
    </row>
    <row r="2027" spans="1:60" ht="15" x14ac:dyDescent="0.25">
      <c r="A2027" s="570">
        <f t="shared" si="24"/>
        <v>2021</v>
      </c>
      <c r="B2027" s="571" t="s">
        <v>4318</v>
      </c>
      <c r="C2027" s="574" t="s">
        <v>12481</v>
      </c>
      <c r="D2027" s="843">
        <v>34138.720000000001</v>
      </c>
      <c r="E2027" s="844"/>
      <c r="F2027" s="844"/>
      <c r="G2027" s="25"/>
      <c r="H2027" s="25"/>
      <c r="I2027" s="25"/>
      <c r="J2027" s="25"/>
      <c r="K2027" s="25"/>
      <c r="L2027" s="25"/>
      <c r="N2027" s="25"/>
      <c r="O2027" s="25"/>
      <c r="P2027" s="35" t="s">
        <v>2496</v>
      </c>
      <c r="AS2027" s="570"/>
      <c r="AT2027" s="391"/>
      <c r="AU2027" s="222"/>
      <c r="AV2027" s="564"/>
      <c r="AW2027" s="60"/>
      <c r="AX2027" s="60"/>
      <c r="AY2027" s="60"/>
      <c r="AZ2027" s="283"/>
      <c r="BA2027" s="283"/>
      <c r="BB2027" s="283"/>
      <c r="BC2027" s="34"/>
      <c r="BD2027" s="27"/>
      <c r="BF2027" s="35"/>
      <c r="BG2027" s="35"/>
      <c r="BH2027" s="35"/>
    </row>
    <row r="2028" spans="1:60" ht="15" x14ac:dyDescent="0.25">
      <c r="A2028" s="570">
        <f t="shared" si="24"/>
        <v>2022</v>
      </c>
      <c r="B2028" s="571" t="s">
        <v>4319</v>
      </c>
      <c r="C2028" s="574" t="s">
        <v>77</v>
      </c>
      <c r="D2028" s="843">
        <v>14600.11</v>
      </c>
      <c r="E2028" s="844"/>
      <c r="F2028" s="844"/>
      <c r="G2028" s="25"/>
      <c r="H2028" s="25"/>
      <c r="I2028" s="25"/>
      <c r="J2028" s="25"/>
      <c r="K2028" s="25"/>
      <c r="L2028" s="25"/>
      <c r="N2028" s="25"/>
      <c r="O2028" s="25"/>
      <c r="P2028" s="35" t="s">
        <v>2496</v>
      </c>
      <c r="AS2028" s="570"/>
      <c r="AT2028" s="391"/>
      <c r="AU2028" s="222"/>
      <c r="AV2028" s="564"/>
      <c r="AW2028" s="60"/>
      <c r="AX2028" s="60"/>
      <c r="AY2028" s="60"/>
      <c r="AZ2028" s="283"/>
      <c r="BA2028" s="283"/>
      <c r="BB2028" s="283"/>
      <c r="BC2028" s="34"/>
      <c r="BD2028" s="27"/>
      <c r="BF2028" s="35"/>
      <c r="BG2028" s="35"/>
      <c r="BH2028" s="35"/>
    </row>
    <row r="2029" spans="1:60" ht="15" x14ac:dyDescent="0.25">
      <c r="A2029" s="570">
        <f t="shared" si="24"/>
        <v>2023</v>
      </c>
      <c r="B2029" s="571" t="s">
        <v>4320</v>
      </c>
      <c r="C2029" s="574" t="s">
        <v>12481</v>
      </c>
      <c r="D2029" s="843">
        <v>27439.02</v>
      </c>
      <c r="E2029" s="844"/>
      <c r="F2029" s="844"/>
      <c r="G2029" s="25"/>
      <c r="H2029" s="25"/>
      <c r="I2029" s="25"/>
      <c r="J2029" s="25"/>
      <c r="K2029" s="25"/>
      <c r="L2029" s="25"/>
      <c r="N2029" s="25"/>
      <c r="O2029" s="25"/>
      <c r="P2029" s="35" t="s">
        <v>2496</v>
      </c>
      <c r="AS2029" s="570"/>
      <c r="AT2029" s="391"/>
      <c r="AU2029" s="222"/>
      <c r="AV2029" s="564"/>
      <c r="AW2029" s="60"/>
      <c r="AX2029" s="60"/>
      <c r="AY2029" s="60"/>
      <c r="AZ2029" s="283"/>
      <c r="BA2029" s="283"/>
      <c r="BB2029" s="283"/>
      <c r="BC2029" s="34"/>
      <c r="BD2029" s="27"/>
      <c r="BF2029" s="35"/>
      <c r="BG2029" s="35"/>
      <c r="BH2029" s="35"/>
    </row>
    <row r="2030" spans="1:60" ht="15" x14ac:dyDescent="0.25">
      <c r="A2030" s="570">
        <f t="shared" si="24"/>
        <v>2024</v>
      </c>
      <c r="B2030" s="571" t="s">
        <v>4321</v>
      </c>
      <c r="C2030" s="574" t="s">
        <v>12481</v>
      </c>
      <c r="D2030" s="843">
        <v>21598.5</v>
      </c>
      <c r="E2030" s="844"/>
      <c r="F2030" s="844"/>
      <c r="G2030" s="25"/>
      <c r="H2030" s="25"/>
      <c r="I2030" s="25"/>
      <c r="J2030" s="25"/>
      <c r="K2030" s="25"/>
      <c r="L2030" s="25"/>
      <c r="N2030" s="25"/>
      <c r="O2030" s="25"/>
      <c r="P2030" s="35" t="s">
        <v>2496</v>
      </c>
      <c r="AS2030" s="570"/>
      <c r="AT2030" s="391"/>
      <c r="AU2030" s="222"/>
      <c r="AV2030" s="564"/>
      <c r="AW2030" s="60"/>
      <c r="AX2030" s="60"/>
      <c r="AY2030" s="60"/>
      <c r="AZ2030" s="283"/>
      <c r="BA2030" s="283"/>
      <c r="BB2030" s="283"/>
      <c r="BC2030" s="34"/>
      <c r="BD2030" s="27"/>
      <c r="BF2030" s="35"/>
      <c r="BG2030" s="35"/>
      <c r="BH2030" s="35"/>
    </row>
    <row r="2031" spans="1:60" ht="15" x14ac:dyDescent="0.25">
      <c r="A2031" s="570">
        <f t="shared" si="24"/>
        <v>2025</v>
      </c>
      <c r="B2031" s="571" t="s">
        <v>4322</v>
      </c>
      <c r="C2031" s="574" t="s">
        <v>12481</v>
      </c>
      <c r="D2031" s="843">
        <v>19253.009999999998</v>
      </c>
      <c r="E2031" s="844"/>
      <c r="F2031" s="844"/>
      <c r="G2031" s="25"/>
      <c r="H2031" s="25"/>
      <c r="I2031" s="25"/>
      <c r="J2031" s="25"/>
      <c r="K2031" s="25"/>
      <c r="L2031" s="25"/>
      <c r="N2031" s="25"/>
      <c r="O2031" s="25"/>
      <c r="P2031" s="35" t="s">
        <v>2496</v>
      </c>
      <c r="AS2031" s="570"/>
      <c r="AT2031" s="391"/>
      <c r="AU2031" s="222"/>
      <c r="AV2031" s="564"/>
      <c r="AW2031" s="60"/>
      <c r="AX2031" s="60"/>
      <c r="AY2031" s="60"/>
      <c r="AZ2031" s="283"/>
      <c r="BA2031" s="283"/>
      <c r="BB2031" s="283"/>
      <c r="BC2031" s="34"/>
      <c r="BD2031" s="27"/>
      <c r="BF2031" s="35"/>
      <c r="BG2031" s="35"/>
      <c r="BH2031" s="35"/>
    </row>
    <row r="2032" spans="1:60" ht="15" x14ac:dyDescent="0.25">
      <c r="A2032" s="570">
        <f t="shared" si="24"/>
        <v>2026</v>
      </c>
      <c r="B2032" s="571" t="s">
        <v>4323</v>
      </c>
      <c r="C2032" s="574" t="s">
        <v>12482</v>
      </c>
      <c r="D2032" s="843">
        <v>33103.42</v>
      </c>
      <c r="E2032" s="844"/>
      <c r="F2032" s="844"/>
      <c r="G2032" s="25"/>
      <c r="H2032" s="25"/>
      <c r="I2032" s="25"/>
      <c r="J2032" s="25"/>
      <c r="K2032" s="25"/>
      <c r="L2032" s="25"/>
      <c r="N2032" s="25"/>
      <c r="O2032" s="25"/>
      <c r="P2032" s="35" t="s">
        <v>2496</v>
      </c>
      <c r="AS2032" s="570"/>
      <c r="AT2032" s="391"/>
      <c r="AU2032" s="222"/>
      <c r="AV2032" s="564"/>
      <c r="AW2032" s="60"/>
      <c r="AX2032" s="60"/>
      <c r="AY2032" s="60"/>
      <c r="AZ2032" s="283"/>
      <c r="BA2032" s="283"/>
      <c r="BB2032" s="283"/>
      <c r="BC2032" s="34"/>
      <c r="BD2032" s="27"/>
      <c r="BF2032" s="35"/>
      <c r="BG2032" s="35"/>
      <c r="BH2032" s="35"/>
    </row>
    <row r="2033" spans="1:60" ht="15" x14ac:dyDescent="0.25">
      <c r="A2033" s="570">
        <f t="shared" si="24"/>
        <v>2027</v>
      </c>
      <c r="B2033" s="571" t="s">
        <v>4324</v>
      </c>
      <c r="C2033" s="574" t="s">
        <v>12481</v>
      </c>
      <c r="D2033" s="843">
        <v>36231.93</v>
      </c>
      <c r="E2033" s="844"/>
      <c r="F2033" s="844"/>
      <c r="G2033" s="25"/>
      <c r="H2033" s="25"/>
      <c r="I2033" s="25"/>
      <c r="J2033" s="25"/>
      <c r="K2033" s="25"/>
      <c r="L2033" s="25"/>
      <c r="N2033" s="25"/>
      <c r="O2033" s="25"/>
      <c r="P2033" s="35" t="s">
        <v>2496</v>
      </c>
      <c r="AS2033" s="570"/>
      <c r="AT2033" s="391"/>
      <c r="AU2033" s="222"/>
      <c r="AV2033" s="564"/>
      <c r="AW2033" s="60"/>
      <c r="AX2033" s="60"/>
      <c r="AY2033" s="60"/>
      <c r="AZ2033" s="283"/>
      <c r="BA2033" s="283"/>
      <c r="BB2033" s="283"/>
      <c r="BC2033" s="34"/>
      <c r="BD2033" s="27"/>
      <c r="BF2033" s="35"/>
      <c r="BG2033" s="35"/>
      <c r="BH2033" s="35"/>
    </row>
    <row r="2034" spans="1:60" ht="15" x14ac:dyDescent="0.25">
      <c r="A2034" s="570">
        <f t="shared" si="24"/>
        <v>2028</v>
      </c>
      <c r="B2034" s="571" t="s">
        <v>4325</v>
      </c>
      <c r="C2034" s="574" t="s">
        <v>12481</v>
      </c>
      <c r="D2034" s="843">
        <v>28270.83</v>
      </c>
      <c r="E2034" s="844"/>
      <c r="F2034" s="844"/>
      <c r="G2034" s="25"/>
      <c r="H2034" s="25"/>
      <c r="I2034" s="25"/>
      <c r="J2034" s="25"/>
      <c r="K2034" s="25"/>
      <c r="L2034" s="25"/>
      <c r="N2034" s="25"/>
      <c r="O2034" s="25"/>
      <c r="P2034" s="35" t="s">
        <v>2496</v>
      </c>
      <c r="AS2034" s="570"/>
      <c r="AT2034" s="391"/>
      <c r="AU2034" s="222"/>
      <c r="AV2034" s="564"/>
      <c r="AW2034" s="60"/>
      <c r="AX2034" s="60"/>
      <c r="AY2034" s="60"/>
      <c r="AZ2034" s="283"/>
      <c r="BA2034" s="283"/>
      <c r="BB2034" s="283"/>
      <c r="BC2034" s="34"/>
      <c r="BD2034" s="27"/>
      <c r="BF2034" s="35"/>
      <c r="BG2034" s="35"/>
      <c r="BH2034" s="35"/>
    </row>
    <row r="2035" spans="1:60" ht="15" x14ac:dyDescent="0.25">
      <c r="A2035" s="570">
        <f t="shared" si="24"/>
        <v>2029</v>
      </c>
      <c r="B2035" s="571" t="s">
        <v>4326</v>
      </c>
      <c r="C2035" s="574" t="s">
        <v>12481</v>
      </c>
      <c r="D2035" s="843">
        <v>37395.75</v>
      </c>
      <c r="E2035" s="844"/>
      <c r="F2035" s="844"/>
      <c r="G2035" s="25"/>
      <c r="H2035" s="25"/>
      <c r="I2035" s="25"/>
      <c r="J2035" s="25"/>
      <c r="K2035" s="25"/>
      <c r="L2035" s="25"/>
      <c r="N2035" s="25"/>
      <c r="O2035" s="25"/>
      <c r="P2035" s="35" t="s">
        <v>2496</v>
      </c>
      <c r="AS2035" s="570"/>
      <c r="AT2035" s="391"/>
      <c r="AU2035" s="222"/>
      <c r="AV2035" s="564"/>
      <c r="AW2035" s="60"/>
      <c r="AX2035" s="60"/>
      <c r="AY2035" s="60"/>
      <c r="AZ2035" s="283"/>
      <c r="BA2035" s="283"/>
      <c r="BB2035" s="283"/>
      <c r="BC2035" s="34"/>
      <c r="BD2035" s="27"/>
      <c r="BF2035" s="35"/>
      <c r="BG2035" s="35"/>
      <c r="BH2035" s="35"/>
    </row>
    <row r="2036" spans="1:60" ht="15" x14ac:dyDescent="0.25">
      <c r="A2036" s="570">
        <f t="shared" si="24"/>
        <v>2030</v>
      </c>
      <c r="B2036" s="571" t="s">
        <v>4327</v>
      </c>
      <c r="C2036" s="574" t="s">
        <v>12481</v>
      </c>
      <c r="D2036" s="843">
        <v>33656.769999999997</v>
      </c>
      <c r="E2036" s="844"/>
      <c r="F2036" s="844"/>
      <c r="G2036" s="25"/>
      <c r="H2036" s="25"/>
      <c r="I2036" s="25"/>
      <c r="J2036" s="25"/>
      <c r="K2036" s="25"/>
      <c r="L2036" s="25"/>
      <c r="N2036" s="25"/>
      <c r="O2036" s="25"/>
      <c r="P2036" s="35" t="s">
        <v>2496</v>
      </c>
      <c r="AS2036" s="570"/>
      <c r="AT2036" s="391"/>
      <c r="AU2036" s="222"/>
      <c r="AV2036" s="564"/>
      <c r="AW2036" s="60"/>
      <c r="AX2036" s="60"/>
      <c r="AY2036" s="60"/>
      <c r="AZ2036" s="283"/>
      <c r="BA2036" s="283"/>
      <c r="BB2036" s="283"/>
      <c r="BC2036" s="34"/>
      <c r="BD2036" s="27"/>
      <c r="BF2036" s="35"/>
      <c r="BG2036" s="35"/>
      <c r="BH2036" s="35"/>
    </row>
    <row r="2037" spans="1:60" ht="15" x14ac:dyDescent="0.25">
      <c r="A2037" s="570">
        <f t="shared" si="24"/>
        <v>2031</v>
      </c>
      <c r="B2037" s="571" t="s">
        <v>4328</v>
      </c>
      <c r="C2037" s="574" t="s">
        <v>12481</v>
      </c>
      <c r="D2037" s="843">
        <v>52265.99</v>
      </c>
      <c r="E2037" s="844"/>
      <c r="F2037" s="844"/>
      <c r="G2037" s="25"/>
      <c r="H2037" s="25"/>
      <c r="I2037" s="25"/>
      <c r="J2037" s="25"/>
      <c r="K2037" s="25"/>
      <c r="L2037" s="25"/>
      <c r="N2037" s="25"/>
      <c r="O2037" s="25"/>
      <c r="P2037" s="35" t="s">
        <v>2496</v>
      </c>
      <c r="AS2037" s="570"/>
      <c r="AT2037" s="391"/>
      <c r="AU2037" s="222"/>
      <c r="AV2037" s="564"/>
      <c r="AW2037" s="60"/>
      <c r="AX2037" s="60"/>
      <c r="AY2037" s="60"/>
      <c r="AZ2037" s="283"/>
      <c r="BA2037" s="283"/>
      <c r="BB2037" s="283"/>
      <c r="BC2037" s="34"/>
      <c r="BD2037" s="27"/>
      <c r="BF2037" s="35"/>
      <c r="BG2037" s="35"/>
      <c r="BH2037" s="35"/>
    </row>
    <row r="2038" spans="1:60" ht="42.75" x14ac:dyDescent="0.25">
      <c r="A2038" s="570">
        <f t="shared" si="24"/>
        <v>2032</v>
      </c>
      <c r="B2038" s="571" t="s">
        <v>4329</v>
      </c>
      <c r="C2038" s="574" t="s">
        <v>12476</v>
      </c>
      <c r="D2038" s="843">
        <v>29574.951000000001</v>
      </c>
      <c r="E2038" s="844"/>
      <c r="F2038" s="844"/>
      <c r="G2038" s="25"/>
      <c r="H2038" s="25"/>
      <c r="I2038" s="25"/>
      <c r="J2038" s="25"/>
      <c r="K2038" s="25"/>
      <c r="L2038" s="25"/>
      <c r="N2038" s="25"/>
      <c r="O2038" s="25"/>
      <c r="P2038" s="35" t="s">
        <v>2496</v>
      </c>
      <c r="AS2038" s="570"/>
      <c r="AT2038" s="391"/>
      <c r="AU2038" s="222"/>
      <c r="AV2038" s="564"/>
      <c r="AW2038" s="60"/>
      <c r="AX2038" s="60"/>
      <c r="AY2038" s="60"/>
      <c r="AZ2038" s="283"/>
      <c r="BA2038" s="283"/>
      <c r="BB2038" s="283"/>
      <c r="BC2038" s="34"/>
      <c r="BD2038" s="27"/>
      <c r="BF2038" s="35"/>
      <c r="BG2038" s="35"/>
      <c r="BH2038" s="35"/>
    </row>
    <row r="2039" spans="1:60" ht="15" x14ac:dyDescent="0.25">
      <c r="A2039" s="570">
        <f t="shared" ref="A2039:A2102" si="25">A2038+1</f>
        <v>2033</v>
      </c>
      <c r="B2039" s="571" t="s">
        <v>4330</v>
      </c>
      <c r="C2039" s="574" t="s">
        <v>12481</v>
      </c>
      <c r="D2039" s="843">
        <v>37401.699999999997</v>
      </c>
      <c r="E2039" s="844"/>
      <c r="F2039" s="844"/>
      <c r="G2039" s="25"/>
      <c r="H2039" s="25"/>
      <c r="I2039" s="25"/>
      <c r="J2039" s="25"/>
      <c r="K2039" s="25"/>
      <c r="L2039" s="25"/>
      <c r="N2039" s="25"/>
      <c r="O2039" s="25"/>
      <c r="P2039" s="35" t="s">
        <v>2496</v>
      </c>
      <c r="AS2039" s="570"/>
      <c r="AT2039" s="391"/>
      <c r="AU2039" s="222"/>
      <c r="AV2039" s="564"/>
      <c r="AW2039" s="60"/>
      <c r="AX2039" s="60"/>
      <c r="AY2039" s="60"/>
      <c r="AZ2039" s="283"/>
      <c r="BA2039" s="283"/>
      <c r="BB2039" s="283"/>
      <c r="BC2039" s="34"/>
      <c r="BD2039" s="27"/>
      <c r="BF2039" s="35"/>
      <c r="BG2039" s="35"/>
      <c r="BH2039" s="35"/>
    </row>
    <row r="2040" spans="1:60" ht="15" x14ac:dyDescent="0.25">
      <c r="A2040" s="570">
        <f t="shared" si="25"/>
        <v>2034</v>
      </c>
      <c r="B2040" s="571" t="s">
        <v>4331</v>
      </c>
      <c r="C2040" s="574" t="s">
        <v>12481</v>
      </c>
      <c r="D2040" s="843">
        <v>74929.539999999994</v>
      </c>
      <c r="E2040" s="844"/>
      <c r="F2040" s="844"/>
      <c r="G2040" s="25"/>
      <c r="H2040" s="25"/>
      <c r="I2040" s="25"/>
      <c r="J2040" s="25"/>
      <c r="K2040" s="25"/>
      <c r="L2040" s="25"/>
      <c r="N2040" s="25"/>
      <c r="O2040" s="25"/>
      <c r="P2040" s="35" t="s">
        <v>2496</v>
      </c>
      <c r="AS2040" s="570"/>
      <c r="AT2040" s="391"/>
      <c r="AU2040" s="222"/>
      <c r="AV2040" s="564"/>
      <c r="AW2040" s="60"/>
      <c r="AX2040" s="60"/>
      <c r="AY2040" s="60"/>
      <c r="AZ2040" s="283"/>
      <c r="BA2040" s="283"/>
      <c r="BB2040" s="283"/>
      <c r="BC2040" s="34"/>
      <c r="BD2040" s="27"/>
      <c r="BF2040" s="35"/>
      <c r="BG2040" s="35"/>
      <c r="BH2040" s="35"/>
    </row>
    <row r="2041" spans="1:60" ht="15" x14ac:dyDescent="0.25">
      <c r="A2041" s="570">
        <f t="shared" si="25"/>
        <v>2035</v>
      </c>
      <c r="B2041" s="571" t="s">
        <v>4332</v>
      </c>
      <c r="C2041" s="574" t="s">
        <v>12481</v>
      </c>
      <c r="D2041" s="843">
        <v>23615.55</v>
      </c>
      <c r="E2041" s="844"/>
      <c r="F2041" s="844"/>
      <c r="G2041" s="25"/>
      <c r="H2041" s="25"/>
      <c r="I2041" s="25"/>
      <c r="J2041" s="25"/>
      <c r="K2041" s="25"/>
      <c r="L2041" s="25"/>
      <c r="N2041" s="25"/>
      <c r="O2041" s="25"/>
      <c r="P2041" s="35" t="s">
        <v>2496</v>
      </c>
      <c r="AS2041" s="570"/>
      <c r="AT2041" s="391"/>
      <c r="AU2041" s="222"/>
      <c r="AV2041" s="564"/>
      <c r="AW2041" s="60"/>
      <c r="AX2041" s="60"/>
      <c r="AY2041" s="60"/>
      <c r="AZ2041" s="283"/>
      <c r="BA2041" s="283"/>
      <c r="BB2041" s="283"/>
      <c r="BC2041" s="34"/>
      <c r="BD2041" s="27"/>
      <c r="BF2041" s="35"/>
      <c r="BG2041" s="35"/>
      <c r="BH2041" s="35"/>
    </row>
    <row r="2042" spans="1:60" ht="15" x14ac:dyDescent="0.25">
      <c r="A2042" s="570">
        <f t="shared" si="25"/>
        <v>2036</v>
      </c>
      <c r="B2042" s="571" t="s">
        <v>4333</v>
      </c>
      <c r="C2042" s="574" t="s">
        <v>12481</v>
      </c>
      <c r="D2042" s="843">
        <v>32000.004400000002</v>
      </c>
      <c r="E2042" s="844"/>
      <c r="F2042" s="844"/>
      <c r="G2042" s="25"/>
      <c r="H2042" s="25"/>
      <c r="I2042" s="25"/>
      <c r="J2042" s="25"/>
      <c r="K2042" s="25"/>
      <c r="L2042" s="25"/>
      <c r="N2042" s="25"/>
      <c r="O2042" s="25"/>
      <c r="P2042" s="35" t="s">
        <v>2496</v>
      </c>
      <c r="AS2042" s="570"/>
      <c r="AT2042" s="391"/>
      <c r="AU2042" s="222"/>
      <c r="AV2042" s="564"/>
      <c r="AW2042" s="60"/>
      <c r="AX2042" s="60"/>
      <c r="AY2042" s="60"/>
      <c r="AZ2042" s="283"/>
      <c r="BA2042" s="283"/>
      <c r="BB2042" s="283"/>
      <c r="BC2042" s="34"/>
      <c r="BD2042" s="27"/>
      <c r="BF2042" s="35"/>
      <c r="BG2042" s="35"/>
      <c r="BH2042" s="35"/>
    </row>
    <row r="2043" spans="1:60" ht="42.75" x14ac:dyDescent="0.25">
      <c r="A2043" s="570">
        <f t="shared" si="25"/>
        <v>2037</v>
      </c>
      <c r="B2043" s="571" t="s">
        <v>4334</v>
      </c>
      <c r="C2043" s="574" t="s">
        <v>12476</v>
      </c>
      <c r="D2043" s="843">
        <v>19599.3</v>
      </c>
      <c r="E2043" s="844"/>
      <c r="F2043" s="844"/>
      <c r="G2043" s="25"/>
      <c r="H2043" s="25"/>
      <c r="I2043" s="25"/>
      <c r="J2043" s="25"/>
      <c r="K2043" s="25"/>
      <c r="L2043" s="25"/>
      <c r="N2043" s="25"/>
      <c r="O2043" s="25"/>
      <c r="P2043" s="35" t="s">
        <v>2496</v>
      </c>
      <c r="AS2043" s="570"/>
      <c r="AT2043" s="391"/>
      <c r="AU2043" s="222"/>
      <c r="AV2043" s="564"/>
      <c r="AW2043" s="60"/>
      <c r="AX2043" s="60"/>
      <c r="AY2043" s="60"/>
      <c r="AZ2043" s="283"/>
      <c r="BA2043" s="283"/>
      <c r="BB2043" s="283"/>
      <c r="BC2043" s="34"/>
      <c r="BD2043" s="27"/>
      <c r="BF2043" s="35"/>
      <c r="BG2043" s="35"/>
      <c r="BH2043" s="35"/>
    </row>
    <row r="2044" spans="1:60" ht="15" x14ac:dyDescent="0.25">
      <c r="A2044" s="570">
        <f t="shared" si="25"/>
        <v>2038</v>
      </c>
      <c r="B2044" s="571" t="s">
        <v>4335</v>
      </c>
      <c r="C2044" s="574" t="s">
        <v>12481</v>
      </c>
      <c r="D2044" s="843">
        <v>46277.196000000004</v>
      </c>
      <c r="E2044" s="844"/>
      <c r="F2044" s="844"/>
      <c r="G2044" s="25"/>
      <c r="H2044" s="25"/>
      <c r="I2044" s="25"/>
      <c r="J2044" s="25"/>
      <c r="K2044" s="25"/>
      <c r="L2044" s="25"/>
      <c r="N2044" s="25"/>
      <c r="O2044" s="25"/>
      <c r="P2044" s="35" t="s">
        <v>2496</v>
      </c>
      <c r="AS2044" s="570"/>
      <c r="AT2044" s="391"/>
      <c r="AU2044" s="222"/>
      <c r="AV2044" s="564"/>
      <c r="AW2044" s="60"/>
      <c r="AX2044" s="60"/>
      <c r="AY2044" s="60"/>
      <c r="AZ2044" s="283"/>
      <c r="BA2044" s="283"/>
      <c r="BB2044" s="283"/>
      <c r="BC2044" s="34"/>
      <c r="BD2044" s="27"/>
      <c r="BF2044" s="35"/>
      <c r="BG2044" s="35"/>
      <c r="BH2044" s="35"/>
    </row>
    <row r="2045" spans="1:60" ht="15" x14ac:dyDescent="0.25">
      <c r="A2045" s="570">
        <f t="shared" si="25"/>
        <v>2039</v>
      </c>
      <c r="B2045" s="571" t="s">
        <v>4336</v>
      </c>
      <c r="C2045" s="574" t="s">
        <v>12481</v>
      </c>
      <c r="D2045" s="843">
        <v>35506.03</v>
      </c>
      <c r="E2045" s="844"/>
      <c r="F2045" s="844"/>
      <c r="G2045" s="25"/>
      <c r="H2045" s="25"/>
      <c r="I2045" s="25"/>
      <c r="J2045" s="25"/>
      <c r="K2045" s="25"/>
      <c r="L2045" s="25"/>
      <c r="N2045" s="25"/>
      <c r="O2045" s="25"/>
      <c r="P2045" s="35" t="s">
        <v>2496</v>
      </c>
      <c r="AS2045" s="570"/>
      <c r="AT2045" s="391"/>
      <c r="AU2045" s="222"/>
      <c r="AV2045" s="564"/>
      <c r="AW2045" s="60"/>
      <c r="AX2045" s="60"/>
      <c r="AY2045" s="60"/>
      <c r="AZ2045" s="283"/>
      <c r="BA2045" s="283"/>
      <c r="BB2045" s="283"/>
      <c r="BC2045" s="34"/>
      <c r="BD2045" s="27"/>
      <c r="BF2045" s="35"/>
      <c r="BG2045" s="35"/>
      <c r="BH2045" s="35"/>
    </row>
    <row r="2046" spans="1:60" ht="15" x14ac:dyDescent="0.25">
      <c r="A2046" s="570">
        <f t="shared" si="25"/>
        <v>2040</v>
      </c>
      <c r="B2046" s="571" t="s">
        <v>4337</v>
      </c>
      <c r="C2046" s="574" t="s">
        <v>12481</v>
      </c>
      <c r="D2046" s="843">
        <v>10548.16</v>
      </c>
      <c r="E2046" s="844"/>
      <c r="F2046" s="844"/>
      <c r="G2046" s="25"/>
      <c r="H2046" s="25"/>
      <c r="I2046" s="25"/>
      <c r="J2046" s="25"/>
      <c r="K2046" s="25"/>
      <c r="L2046" s="25"/>
      <c r="N2046" s="25"/>
      <c r="O2046" s="25"/>
      <c r="P2046" s="35" t="s">
        <v>2496</v>
      </c>
      <c r="AS2046" s="570"/>
      <c r="AT2046" s="391"/>
      <c r="AU2046" s="222"/>
      <c r="AV2046" s="564"/>
      <c r="AW2046" s="60"/>
      <c r="AX2046" s="60"/>
      <c r="AY2046" s="60"/>
      <c r="AZ2046" s="283"/>
      <c r="BA2046" s="283"/>
      <c r="BB2046" s="283"/>
      <c r="BC2046" s="34"/>
      <c r="BD2046" s="27"/>
      <c r="BF2046" s="35"/>
      <c r="BG2046" s="35"/>
      <c r="BH2046" s="35"/>
    </row>
    <row r="2047" spans="1:60" ht="15" x14ac:dyDescent="0.25">
      <c r="A2047" s="570">
        <f t="shared" si="25"/>
        <v>2041</v>
      </c>
      <c r="B2047" s="571" t="s">
        <v>4338</v>
      </c>
      <c r="C2047" s="574" t="s">
        <v>12481</v>
      </c>
      <c r="D2047" s="843">
        <v>39662.699999999997</v>
      </c>
      <c r="E2047" s="844"/>
      <c r="F2047" s="844"/>
      <c r="G2047" s="25"/>
      <c r="H2047" s="25"/>
      <c r="I2047" s="25"/>
      <c r="J2047" s="25"/>
      <c r="K2047" s="25"/>
      <c r="L2047" s="25"/>
      <c r="N2047" s="25"/>
      <c r="O2047" s="25"/>
      <c r="P2047" s="35" t="s">
        <v>2496</v>
      </c>
      <c r="AS2047" s="570"/>
      <c r="AT2047" s="391"/>
      <c r="AU2047" s="222"/>
      <c r="AV2047" s="564"/>
      <c r="AW2047" s="60"/>
      <c r="AX2047" s="60"/>
      <c r="AY2047" s="60"/>
      <c r="AZ2047" s="283"/>
      <c r="BA2047" s="283"/>
      <c r="BB2047" s="283"/>
      <c r="BC2047" s="34"/>
      <c r="BD2047" s="27"/>
      <c r="BF2047" s="35"/>
      <c r="BG2047" s="35"/>
      <c r="BH2047" s="35"/>
    </row>
    <row r="2048" spans="1:60" ht="15" x14ac:dyDescent="0.25">
      <c r="A2048" s="570">
        <f t="shared" si="25"/>
        <v>2042</v>
      </c>
      <c r="B2048" s="571" t="s">
        <v>4339</v>
      </c>
      <c r="C2048" s="574" t="s">
        <v>12458</v>
      </c>
      <c r="D2048" s="843">
        <v>1049.58</v>
      </c>
      <c r="E2048" s="844"/>
      <c r="F2048" s="844"/>
      <c r="G2048" s="25"/>
      <c r="H2048" s="25"/>
      <c r="I2048" s="25"/>
      <c r="J2048" s="25"/>
      <c r="K2048" s="25"/>
      <c r="L2048" s="25"/>
      <c r="N2048" s="25"/>
      <c r="O2048" s="25"/>
      <c r="P2048" s="35" t="s">
        <v>2496</v>
      </c>
      <c r="AS2048" s="570"/>
      <c r="AT2048" s="391"/>
      <c r="AU2048" s="222"/>
      <c r="AV2048" s="564"/>
      <c r="AW2048" s="60"/>
      <c r="AX2048" s="60"/>
      <c r="AY2048" s="60"/>
      <c r="AZ2048" s="283"/>
      <c r="BA2048" s="283"/>
      <c r="BB2048" s="283"/>
      <c r="BC2048" s="34"/>
      <c r="BD2048" s="27"/>
      <c r="BF2048" s="35"/>
      <c r="BG2048" s="35"/>
      <c r="BH2048" s="35"/>
    </row>
    <row r="2049" spans="1:60" ht="42.75" x14ac:dyDescent="0.25">
      <c r="A2049" s="570">
        <f t="shared" si="25"/>
        <v>2043</v>
      </c>
      <c r="B2049" s="571" t="s">
        <v>4340</v>
      </c>
      <c r="C2049" s="574" t="s">
        <v>12476</v>
      </c>
      <c r="D2049" s="843">
        <v>26537</v>
      </c>
      <c r="E2049" s="844"/>
      <c r="F2049" s="844"/>
      <c r="G2049" s="25"/>
      <c r="H2049" s="25"/>
      <c r="I2049" s="25"/>
      <c r="J2049" s="25"/>
      <c r="K2049" s="25"/>
      <c r="L2049" s="25"/>
      <c r="N2049" s="25"/>
      <c r="O2049" s="25"/>
      <c r="P2049" s="35" t="s">
        <v>2496</v>
      </c>
      <c r="AS2049" s="570"/>
      <c r="AT2049" s="391"/>
      <c r="AU2049" s="222"/>
      <c r="AV2049" s="564"/>
      <c r="AW2049" s="60"/>
      <c r="AX2049" s="60"/>
      <c r="AY2049" s="60"/>
      <c r="AZ2049" s="283"/>
      <c r="BA2049" s="283"/>
      <c r="BB2049" s="283"/>
      <c r="BC2049" s="34"/>
      <c r="BD2049" s="27"/>
      <c r="BF2049" s="35"/>
      <c r="BG2049" s="35"/>
      <c r="BH2049" s="35"/>
    </row>
    <row r="2050" spans="1:60" ht="15" x14ac:dyDescent="0.25">
      <c r="A2050" s="570">
        <f t="shared" si="25"/>
        <v>2044</v>
      </c>
      <c r="B2050" s="571" t="s">
        <v>4341</v>
      </c>
      <c r="C2050" s="574" t="s">
        <v>12481</v>
      </c>
      <c r="D2050" s="843">
        <v>74101.3</v>
      </c>
      <c r="E2050" s="844"/>
      <c r="F2050" s="844"/>
      <c r="G2050" s="25"/>
      <c r="H2050" s="25"/>
      <c r="I2050" s="25"/>
      <c r="J2050" s="25"/>
      <c r="K2050" s="25"/>
      <c r="L2050" s="25"/>
      <c r="N2050" s="25"/>
      <c r="O2050" s="25"/>
      <c r="P2050" s="35" t="s">
        <v>2496</v>
      </c>
      <c r="AS2050" s="570"/>
      <c r="AT2050" s="391"/>
      <c r="AU2050" s="222"/>
      <c r="AV2050" s="564"/>
      <c r="AW2050" s="60"/>
      <c r="AX2050" s="60"/>
      <c r="AY2050" s="60"/>
      <c r="AZ2050" s="283"/>
      <c r="BA2050" s="283"/>
      <c r="BB2050" s="283"/>
      <c r="BC2050" s="34"/>
      <c r="BD2050" s="27"/>
      <c r="BF2050" s="35"/>
      <c r="BG2050" s="35"/>
      <c r="BH2050" s="35"/>
    </row>
    <row r="2051" spans="1:60" ht="15" x14ac:dyDescent="0.25">
      <c r="A2051" s="570">
        <f t="shared" si="25"/>
        <v>2045</v>
      </c>
      <c r="B2051" s="571" t="s">
        <v>4342</v>
      </c>
      <c r="C2051" s="574" t="s">
        <v>12481</v>
      </c>
      <c r="D2051" s="843">
        <v>60075.96</v>
      </c>
      <c r="E2051" s="844"/>
      <c r="F2051" s="844"/>
      <c r="G2051" s="25"/>
      <c r="H2051" s="25"/>
      <c r="I2051" s="25"/>
      <c r="J2051" s="25"/>
      <c r="K2051" s="25"/>
      <c r="L2051" s="25"/>
      <c r="N2051" s="25"/>
      <c r="O2051" s="25"/>
      <c r="P2051" s="35" t="s">
        <v>2496</v>
      </c>
      <c r="AS2051" s="570"/>
      <c r="AT2051" s="391"/>
      <c r="AU2051" s="222"/>
      <c r="AV2051" s="564"/>
      <c r="AW2051" s="60"/>
      <c r="AX2051" s="60"/>
      <c r="AY2051" s="60"/>
      <c r="AZ2051" s="283"/>
      <c r="BA2051" s="283"/>
      <c r="BB2051" s="283"/>
      <c r="BC2051" s="34"/>
      <c r="BD2051" s="27"/>
      <c r="BF2051" s="35"/>
      <c r="BG2051" s="35"/>
      <c r="BH2051" s="35"/>
    </row>
    <row r="2052" spans="1:60" ht="15" x14ac:dyDescent="0.25">
      <c r="A2052" s="570">
        <f t="shared" si="25"/>
        <v>2046</v>
      </c>
      <c r="B2052" s="571" t="s">
        <v>4343</v>
      </c>
      <c r="C2052" s="574" t="s">
        <v>12458</v>
      </c>
      <c r="D2052" s="843">
        <v>27949.53</v>
      </c>
      <c r="E2052" s="844"/>
      <c r="F2052" s="844"/>
      <c r="G2052" s="25"/>
      <c r="H2052" s="25"/>
      <c r="I2052" s="25"/>
      <c r="J2052" s="25"/>
      <c r="K2052" s="25"/>
      <c r="L2052" s="25"/>
      <c r="N2052" s="25"/>
      <c r="O2052" s="25"/>
      <c r="P2052" s="35" t="s">
        <v>2496</v>
      </c>
      <c r="AS2052" s="570"/>
      <c r="AT2052" s="391"/>
      <c r="AU2052" s="222"/>
      <c r="AV2052" s="564"/>
      <c r="AW2052" s="60"/>
      <c r="AX2052" s="60"/>
      <c r="AY2052" s="60"/>
      <c r="AZ2052" s="283"/>
      <c r="BA2052" s="283"/>
      <c r="BB2052" s="283"/>
      <c r="BC2052" s="34"/>
      <c r="BD2052" s="27"/>
      <c r="BF2052" s="35"/>
      <c r="BG2052" s="35"/>
      <c r="BH2052" s="35"/>
    </row>
    <row r="2053" spans="1:60" ht="15" x14ac:dyDescent="0.25">
      <c r="A2053" s="570">
        <f t="shared" si="25"/>
        <v>2047</v>
      </c>
      <c r="B2053" s="571" t="s">
        <v>4344</v>
      </c>
      <c r="C2053" s="574" t="s">
        <v>12458</v>
      </c>
      <c r="D2053" s="843">
        <v>19475.54</v>
      </c>
      <c r="E2053" s="844"/>
      <c r="F2053" s="844"/>
      <c r="G2053" s="25"/>
      <c r="H2053" s="25"/>
      <c r="I2053" s="25"/>
      <c r="J2053" s="25"/>
      <c r="K2053" s="25"/>
      <c r="L2053" s="25"/>
      <c r="N2053" s="25"/>
      <c r="O2053" s="25"/>
      <c r="P2053" s="35" t="s">
        <v>2496</v>
      </c>
      <c r="AS2053" s="570"/>
      <c r="AT2053" s="391"/>
      <c r="AU2053" s="222"/>
      <c r="AV2053" s="564"/>
      <c r="AW2053" s="60"/>
      <c r="AX2053" s="60"/>
      <c r="AY2053" s="60"/>
      <c r="AZ2053" s="283"/>
      <c r="BA2053" s="283"/>
      <c r="BB2053" s="283"/>
      <c r="BC2053" s="34"/>
      <c r="BD2053" s="27"/>
      <c r="BF2053" s="35"/>
      <c r="BG2053" s="35"/>
      <c r="BH2053" s="35"/>
    </row>
    <row r="2054" spans="1:60" ht="15" x14ac:dyDescent="0.25">
      <c r="A2054" s="570">
        <f t="shared" si="25"/>
        <v>2048</v>
      </c>
      <c r="B2054" s="571" t="s">
        <v>4345</v>
      </c>
      <c r="C2054" s="574" t="s">
        <v>12458</v>
      </c>
      <c r="D2054" s="843">
        <v>22824.2</v>
      </c>
      <c r="E2054" s="844"/>
      <c r="F2054" s="844"/>
      <c r="G2054" s="25"/>
      <c r="H2054" s="25"/>
      <c r="I2054" s="25"/>
      <c r="J2054" s="25"/>
      <c r="K2054" s="25"/>
      <c r="L2054" s="25"/>
      <c r="N2054" s="25"/>
      <c r="O2054" s="25"/>
      <c r="P2054" s="35" t="s">
        <v>2496</v>
      </c>
      <c r="AS2054" s="570"/>
      <c r="AT2054" s="391"/>
      <c r="AU2054" s="222"/>
      <c r="AV2054" s="564"/>
      <c r="AW2054" s="60"/>
      <c r="AX2054" s="60"/>
      <c r="AY2054" s="60"/>
      <c r="AZ2054" s="283"/>
      <c r="BA2054" s="283"/>
      <c r="BB2054" s="283"/>
      <c r="BC2054" s="34"/>
      <c r="BD2054" s="27"/>
      <c r="BF2054" s="35"/>
      <c r="BG2054" s="35"/>
      <c r="BH2054" s="35"/>
    </row>
    <row r="2055" spans="1:60" ht="15" x14ac:dyDescent="0.25">
      <c r="A2055" s="570">
        <f t="shared" si="25"/>
        <v>2049</v>
      </c>
      <c r="B2055" s="571" t="s">
        <v>4346</v>
      </c>
      <c r="C2055" s="574" t="s">
        <v>12458</v>
      </c>
      <c r="D2055" s="843">
        <v>22057.84</v>
      </c>
      <c r="E2055" s="844"/>
      <c r="F2055" s="844"/>
      <c r="G2055" s="25"/>
      <c r="H2055" s="25"/>
      <c r="I2055" s="25"/>
      <c r="J2055" s="25"/>
      <c r="K2055" s="25"/>
      <c r="L2055" s="25"/>
      <c r="N2055" s="25"/>
      <c r="O2055" s="25"/>
      <c r="P2055" s="35" t="s">
        <v>2496</v>
      </c>
      <c r="AS2055" s="570"/>
      <c r="AT2055" s="391"/>
      <c r="AU2055" s="222"/>
      <c r="AV2055" s="564"/>
      <c r="AW2055" s="60"/>
      <c r="AX2055" s="60"/>
      <c r="AY2055" s="60"/>
      <c r="AZ2055" s="283"/>
      <c r="BA2055" s="283"/>
      <c r="BB2055" s="283"/>
      <c r="BC2055" s="34"/>
      <c r="BD2055" s="27"/>
      <c r="BF2055" s="35"/>
      <c r="BG2055" s="35"/>
      <c r="BH2055" s="35"/>
    </row>
    <row r="2056" spans="1:60" ht="15" x14ac:dyDescent="0.25">
      <c r="A2056" s="570">
        <f t="shared" si="25"/>
        <v>2050</v>
      </c>
      <c r="B2056" s="571" t="s">
        <v>4347</v>
      </c>
      <c r="C2056" s="574" t="s">
        <v>12458</v>
      </c>
      <c r="D2056" s="843">
        <v>7125.72</v>
      </c>
      <c r="E2056" s="844"/>
      <c r="F2056" s="844"/>
      <c r="G2056" s="25"/>
      <c r="H2056" s="25"/>
      <c r="I2056" s="25"/>
      <c r="J2056" s="25"/>
      <c r="K2056" s="25"/>
      <c r="L2056" s="25"/>
      <c r="N2056" s="25"/>
      <c r="O2056" s="25"/>
      <c r="P2056" s="35" t="s">
        <v>2496</v>
      </c>
      <c r="AS2056" s="570"/>
      <c r="AT2056" s="391"/>
      <c r="AU2056" s="222"/>
      <c r="AV2056" s="564"/>
      <c r="AW2056" s="60"/>
      <c r="AX2056" s="60"/>
      <c r="AY2056" s="60"/>
      <c r="AZ2056" s="283"/>
      <c r="BA2056" s="283"/>
      <c r="BB2056" s="283"/>
      <c r="BC2056" s="34"/>
      <c r="BD2056" s="27"/>
      <c r="BF2056" s="35"/>
      <c r="BG2056" s="35"/>
      <c r="BH2056" s="35"/>
    </row>
    <row r="2057" spans="1:60" ht="15" x14ac:dyDescent="0.25">
      <c r="A2057" s="570">
        <f t="shared" si="25"/>
        <v>2051</v>
      </c>
      <c r="B2057" s="571" t="s">
        <v>4348</v>
      </c>
      <c r="C2057" s="574" t="s">
        <v>12458</v>
      </c>
      <c r="D2057" s="843">
        <v>4000.78</v>
      </c>
      <c r="E2057" s="844"/>
      <c r="F2057" s="844"/>
      <c r="G2057" s="25"/>
      <c r="H2057" s="25"/>
      <c r="I2057" s="25"/>
      <c r="J2057" s="25"/>
      <c r="K2057" s="25"/>
      <c r="L2057" s="25"/>
      <c r="N2057" s="25"/>
      <c r="O2057" s="25"/>
      <c r="P2057" s="35" t="s">
        <v>2496</v>
      </c>
      <c r="AS2057" s="570"/>
      <c r="AT2057" s="391"/>
      <c r="AU2057" s="222"/>
      <c r="AV2057" s="564"/>
      <c r="AW2057" s="60"/>
      <c r="AX2057" s="60"/>
      <c r="AY2057" s="60"/>
      <c r="AZ2057" s="283"/>
      <c r="BA2057" s="283"/>
      <c r="BB2057" s="283"/>
      <c r="BC2057" s="34"/>
      <c r="BD2057" s="27"/>
      <c r="BF2057" s="35"/>
      <c r="BG2057" s="35"/>
      <c r="BH2057" s="35"/>
    </row>
    <row r="2058" spans="1:60" ht="15" x14ac:dyDescent="0.25">
      <c r="A2058" s="570">
        <f t="shared" si="25"/>
        <v>2052</v>
      </c>
      <c r="B2058" s="571" t="s">
        <v>4349</v>
      </c>
      <c r="C2058" s="574" t="s">
        <v>12458</v>
      </c>
      <c r="D2058" s="843">
        <v>18665.150000000001</v>
      </c>
      <c r="E2058" s="844"/>
      <c r="F2058" s="844"/>
      <c r="G2058" s="25"/>
      <c r="H2058" s="25"/>
      <c r="I2058" s="25"/>
      <c r="J2058" s="25"/>
      <c r="K2058" s="25"/>
      <c r="L2058" s="25"/>
      <c r="N2058" s="25"/>
      <c r="O2058" s="25"/>
      <c r="P2058" s="35" t="s">
        <v>2496</v>
      </c>
      <c r="AS2058" s="570"/>
      <c r="AT2058" s="391"/>
      <c r="AU2058" s="222"/>
      <c r="AV2058" s="564"/>
      <c r="AW2058" s="60"/>
      <c r="AX2058" s="60"/>
      <c r="AY2058" s="60"/>
      <c r="AZ2058" s="283"/>
      <c r="BA2058" s="283"/>
      <c r="BB2058" s="283"/>
      <c r="BC2058" s="34"/>
      <c r="BD2058" s="27"/>
      <c r="BF2058" s="35"/>
      <c r="BG2058" s="35"/>
      <c r="BH2058" s="35"/>
    </row>
    <row r="2059" spans="1:60" ht="15" x14ac:dyDescent="0.25">
      <c r="A2059" s="570">
        <f t="shared" si="25"/>
        <v>2053</v>
      </c>
      <c r="B2059" s="571" t="s">
        <v>4350</v>
      </c>
      <c r="C2059" s="574" t="s">
        <v>12458</v>
      </c>
      <c r="D2059" s="843">
        <v>142247.84</v>
      </c>
      <c r="E2059" s="844"/>
      <c r="F2059" s="844"/>
      <c r="G2059" s="25"/>
      <c r="H2059" s="25"/>
      <c r="I2059" s="25"/>
      <c r="J2059" s="25"/>
      <c r="K2059" s="25"/>
      <c r="L2059" s="25"/>
      <c r="N2059" s="25"/>
      <c r="O2059" s="25"/>
      <c r="P2059" s="35" t="s">
        <v>2496</v>
      </c>
      <c r="AS2059" s="570"/>
      <c r="AT2059" s="391"/>
      <c r="AU2059" s="222"/>
      <c r="AV2059" s="564"/>
      <c r="AW2059" s="60"/>
      <c r="AX2059" s="60"/>
      <c r="AY2059" s="60"/>
      <c r="AZ2059" s="283"/>
      <c r="BA2059" s="283"/>
      <c r="BB2059" s="283"/>
      <c r="BC2059" s="34"/>
      <c r="BD2059" s="27"/>
      <c r="BF2059" s="35"/>
      <c r="BG2059" s="35"/>
      <c r="BH2059" s="35"/>
    </row>
    <row r="2060" spans="1:60" ht="15" x14ac:dyDescent="0.25">
      <c r="A2060" s="570">
        <f t="shared" si="25"/>
        <v>2054</v>
      </c>
      <c r="B2060" s="571" t="s">
        <v>4351</v>
      </c>
      <c r="C2060" s="574" t="s">
        <v>12458</v>
      </c>
      <c r="D2060" s="843">
        <v>119996.03</v>
      </c>
      <c r="E2060" s="844"/>
      <c r="F2060" s="844"/>
      <c r="G2060" s="25"/>
      <c r="H2060" s="25"/>
      <c r="I2060" s="25"/>
      <c r="J2060" s="25"/>
      <c r="K2060" s="25"/>
      <c r="L2060" s="25"/>
      <c r="N2060" s="25"/>
      <c r="O2060" s="25"/>
      <c r="P2060" s="35" t="s">
        <v>2496</v>
      </c>
      <c r="AS2060" s="570"/>
      <c r="AT2060" s="391"/>
      <c r="AU2060" s="222"/>
      <c r="AV2060" s="564"/>
      <c r="AW2060" s="60"/>
      <c r="AX2060" s="60"/>
      <c r="AY2060" s="60"/>
      <c r="AZ2060" s="283"/>
      <c r="BA2060" s="283"/>
      <c r="BB2060" s="283"/>
      <c r="BC2060" s="34"/>
      <c r="BD2060" s="27"/>
      <c r="BF2060" s="35"/>
      <c r="BG2060" s="35"/>
      <c r="BH2060" s="35"/>
    </row>
    <row r="2061" spans="1:60" ht="15" x14ac:dyDescent="0.25">
      <c r="A2061" s="570">
        <f t="shared" si="25"/>
        <v>2055</v>
      </c>
      <c r="B2061" s="571" t="s">
        <v>4352</v>
      </c>
      <c r="C2061" s="574" t="s">
        <v>12458</v>
      </c>
      <c r="D2061" s="843">
        <v>133128.75099999999</v>
      </c>
      <c r="E2061" s="844"/>
      <c r="F2061" s="844"/>
      <c r="G2061" s="25"/>
      <c r="H2061" s="25"/>
      <c r="I2061" s="25"/>
      <c r="J2061" s="25"/>
      <c r="K2061" s="25"/>
      <c r="L2061" s="25"/>
      <c r="N2061" s="25"/>
      <c r="O2061" s="25"/>
      <c r="P2061" s="35" t="s">
        <v>2496</v>
      </c>
      <c r="AS2061" s="570"/>
      <c r="AT2061" s="391"/>
      <c r="AU2061" s="222"/>
      <c r="AV2061" s="564"/>
      <c r="AW2061" s="60"/>
      <c r="AX2061" s="60"/>
      <c r="AY2061" s="60"/>
      <c r="AZ2061" s="283"/>
      <c r="BA2061" s="283"/>
      <c r="BB2061" s="283"/>
      <c r="BC2061" s="34"/>
      <c r="BD2061" s="27"/>
      <c r="BF2061" s="35"/>
      <c r="BG2061" s="35"/>
      <c r="BH2061" s="35"/>
    </row>
    <row r="2062" spans="1:60" ht="15" x14ac:dyDescent="0.25">
      <c r="A2062" s="570">
        <f t="shared" si="25"/>
        <v>2056</v>
      </c>
      <c r="B2062" s="571" t="s">
        <v>4353</v>
      </c>
      <c r="C2062" s="574" t="s">
        <v>12458</v>
      </c>
      <c r="D2062" s="843">
        <v>234746.54</v>
      </c>
      <c r="E2062" s="844"/>
      <c r="F2062" s="844"/>
      <c r="G2062" s="25"/>
      <c r="H2062" s="25"/>
      <c r="I2062" s="25"/>
      <c r="J2062" s="25"/>
      <c r="K2062" s="25"/>
      <c r="L2062" s="25"/>
      <c r="N2062" s="25"/>
      <c r="O2062" s="25"/>
      <c r="P2062" s="35" t="s">
        <v>2496</v>
      </c>
      <c r="AS2062" s="570"/>
      <c r="AT2062" s="391"/>
      <c r="AU2062" s="222"/>
      <c r="AV2062" s="564"/>
      <c r="AW2062" s="60"/>
      <c r="AX2062" s="60"/>
      <c r="AY2062" s="60"/>
      <c r="AZ2062" s="283"/>
      <c r="BA2062" s="283"/>
      <c r="BB2062" s="283"/>
      <c r="BC2062" s="34"/>
      <c r="BD2062" s="27"/>
      <c r="BF2062" s="35"/>
      <c r="BG2062" s="35"/>
      <c r="BH2062" s="35"/>
    </row>
    <row r="2063" spans="1:60" ht="15" x14ac:dyDescent="0.25">
      <c r="A2063" s="570">
        <f t="shared" si="25"/>
        <v>2057</v>
      </c>
      <c r="B2063" s="571" t="s">
        <v>4354</v>
      </c>
      <c r="C2063" s="574" t="s">
        <v>12458</v>
      </c>
      <c r="D2063" s="843">
        <v>177310</v>
      </c>
      <c r="E2063" s="844"/>
      <c r="F2063" s="844"/>
      <c r="G2063" s="25"/>
      <c r="H2063" s="25"/>
      <c r="I2063" s="25"/>
      <c r="J2063" s="25"/>
      <c r="K2063" s="25"/>
      <c r="L2063" s="25"/>
      <c r="N2063" s="25"/>
      <c r="O2063" s="25"/>
      <c r="P2063" s="35" t="s">
        <v>2496</v>
      </c>
      <c r="AS2063" s="570"/>
      <c r="AT2063" s="391"/>
      <c r="AU2063" s="222"/>
      <c r="AV2063" s="564"/>
      <c r="AW2063" s="60"/>
      <c r="AX2063" s="60"/>
      <c r="AY2063" s="60"/>
      <c r="AZ2063" s="283"/>
      <c r="BA2063" s="283"/>
      <c r="BB2063" s="283"/>
      <c r="BC2063" s="34"/>
      <c r="BD2063" s="27"/>
      <c r="BF2063" s="35"/>
      <c r="BG2063" s="35"/>
      <c r="BH2063" s="35"/>
    </row>
    <row r="2064" spans="1:60" ht="15" x14ac:dyDescent="0.25">
      <c r="A2064" s="570">
        <f t="shared" si="25"/>
        <v>2058</v>
      </c>
      <c r="B2064" s="571" t="s">
        <v>4355</v>
      </c>
      <c r="C2064" s="574" t="s">
        <v>12458</v>
      </c>
      <c r="D2064" s="843">
        <v>306629.68</v>
      </c>
      <c r="E2064" s="844"/>
      <c r="F2064" s="844"/>
      <c r="G2064" s="25"/>
      <c r="H2064" s="25"/>
      <c r="I2064" s="25"/>
      <c r="J2064" s="25"/>
      <c r="K2064" s="25"/>
      <c r="L2064" s="25"/>
      <c r="N2064" s="25"/>
      <c r="O2064" s="25"/>
      <c r="P2064" s="35" t="s">
        <v>2496</v>
      </c>
      <c r="AS2064" s="570"/>
      <c r="AT2064" s="391"/>
      <c r="AU2064" s="222"/>
      <c r="AV2064" s="564"/>
      <c r="AW2064" s="60"/>
      <c r="AX2064" s="60"/>
      <c r="AY2064" s="60"/>
      <c r="AZ2064" s="283"/>
      <c r="BA2064" s="283"/>
      <c r="BB2064" s="283"/>
      <c r="BC2064" s="34"/>
      <c r="BD2064" s="27"/>
      <c r="BF2064" s="35"/>
      <c r="BG2064" s="35"/>
      <c r="BH2064" s="35"/>
    </row>
    <row r="2065" spans="1:60" ht="15" x14ac:dyDescent="0.25">
      <c r="A2065" s="570">
        <f t="shared" si="25"/>
        <v>2059</v>
      </c>
      <c r="B2065" s="571" t="s">
        <v>4356</v>
      </c>
      <c r="C2065" s="574" t="s">
        <v>12458</v>
      </c>
      <c r="D2065" s="843">
        <v>208488</v>
      </c>
      <c r="E2065" s="844"/>
      <c r="F2065" s="844"/>
      <c r="G2065" s="25"/>
      <c r="H2065" s="25"/>
      <c r="I2065" s="25"/>
      <c r="J2065" s="25"/>
      <c r="K2065" s="25"/>
      <c r="L2065" s="25"/>
      <c r="N2065" s="25"/>
      <c r="O2065" s="25"/>
      <c r="P2065" s="35" t="s">
        <v>2496</v>
      </c>
      <c r="AS2065" s="570"/>
      <c r="AT2065" s="391"/>
      <c r="AU2065" s="222"/>
      <c r="AV2065" s="564"/>
      <c r="AW2065" s="60"/>
      <c r="AX2065" s="60"/>
      <c r="AY2065" s="60"/>
      <c r="AZ2065" s="283"/>
      <c r="BA2065" s="283"/>
      <c r="BB2065" s="283"/>
      <c r="BC2065" s="34"/>
      <c r="BD2065" s="27"/>
      <c r="BF2065" s="35"/>
      <c r="BG2065" s="35"/>
      <c r="BH2065" s="35"/>
    </row>
    <row r="2066" spans="1:60" ht="15" x14ac:dyDescent="0.25">
      <c r="A2066" s="570">
        <f t="shared" si="25"/>
        <v>2060</v>
      </c>
      <c r="B2066" s="571" t="s">
        <v>4357</v>
      </c>
      <c r="C2066" s="574" t="s">
        <v>12458</v>
      </c>
      <c r="D2066" s="843">
        <v>484180.06</v>
      </c>
      <c r="E2066" s="844"/>
      <c r="F2066" s="844"/>
      <c r="G2066" s="25"/>
      <c r="H2066" s="25"/>
      <c r="I2066" s="25"/>
      <c r="J2066" s="25"/>
      <c r="K2066" s="25"/>
      <c r="L2066" s="25"/>
      <c r="N2066" s="25"/>
      <c r="O2066" s="25"/>
      <c r="P2066" s="35" t="s">
        <v>2496</v>
      </c>
      <c r="AS2066" s="570"/>
      <c r="AT2066" s="391"/>
      <c r="AU2066" s="222"/>
      <c r="AV2066" s="564"/>
      <c r="AW2066" s="60"/>
      <c r="AX2066" s="60"/>
      <c r="AY2066" s="60"/>
      <c r="AZ2066" s="283"/>
      <c r="BA2066" s="283"/>
      <c r="BB2066" s="283"/>
      <c r="BC2066" s="34"/>
      <c r="BD2066" s="27"/>
      <c r="BF2066" s="35"/>
      <c r="BG2066" s="35"/>
      <c r="BH2066" s="35"/>
    </row>
    <row r="2067" spans="1:60" ht="15" x14ac:dyDescent="0.25">
      <c r="A2067" s="570">
        <f t="shared" si="25"/>
        <v>2061</v>
      </c>
      <c r="B2067" s="571" t="s">
        <v>4358</v>
      </c>
      <c r="C2067" s="574" t="s">
        <v>12458</v>
      </c>
      <c r="D2067" s="843">
        <v>435932.7</v>
      </c>
      <c r="E2067" s="844"/>
      <c r="F2067" s="844"/>
      <c r="G2067" s="25"/>
      <c r="H2067" s="25"/>
      <c r="I2067" s="25"/>
      <c r="J2067" s="25"/>
      <c r="K2067" s="25"/>
      <c r="L2067" s="25"/>
      <c r="N2067" s="25"/>
      <c r="O2067" s="25"/>
      <c r="P2067" s="35" t="s">
        <v>2496</v>
      </c>
      <c r="AS2067" s="570"/>
      <c r="AT2067" s="391"/>
      <c r="AU2067" s="222"/>
      <c r="AV2067" s="564"/>
      <c r="AW2067" s="60"/>
      <c r="AX2067" s="60"/>
      <c r="AY2067" s="60"/>
      <c r="AZ2067" s="283"/>
      <c r="BA2067" s="283"/>
      <c r="BB2067" s="283"/>
      <c r="BC2067" s="34"/>
      <c r="BD2067" s="27"/>
      <c r="BF2067" s="35"/>
      <c r="BG2067" s="35"/>
      <c r="BH2067" s="35"/>
    </row>
    <row r="2068" spans="1:60" ht="15" x14ac:dyDescent="0.25">
      <c r="A2068" s="570">
        <f t="shared" si="25"/>
        <v>2062</v>
      </c>
      <c r="B2068" s="571" t="s">
        <v>4359</v>
      </c>
      <c r="C2068" s="574" t="s">
        <v>12458</v>
      </c>
      <c r="D2068" s="843">
        <v>228261.04</v>
      </c>
      <c r="E2068" s="844"/>
      <c r="F2068" s="844"/>
      <c r="G2068" s="25"/>
      <c r="H2068" s="25"/>
      <c r="I2068" s="25"/>
      <c r="J2068" s="25"/>
      <c r="K2068" s="25"/>
      <c r="L2068" s="25"/>
      <c r="N2068" s="25"/>
      <c r="O2068" s="25"/>
      <c r="P2068" s="35" t="s">
        <v>2496</v>
      </c>
      <c r="AS2068" s="570"/>
      <c r="AT2068" s="391"/>
      <c r="AU2068" s="222"/>
      <c r="AV2068" s="564"/>
      <c r="AW2068" s="60"/>
      <c r="AX2068" s="60"/>
      <c r="AY2068" s="60"/>
      <c r="AZ2068" s="283"/>
      <c r="BA2068" s="283"/>
      <c r="BB2068" s="283"/>
      <c r="BC2068" s="34"/>
      <c r="BD2068" s="27"/>
      <c r="BF2068" s="35"/>
      <c r="BG2068" s="35"/>
      <c r="BH2068" s="35"/>
    </row>
    <row r="2069" spans="1:60" ht="15" x14ac:dyDescent="0.25">
      <c r="A2069" s="570">
        <f t="shared" si="25"/>
        <v>2063</v>
      </c>
      <c r="B2069" s="571" t="s">
        <v>4360</v>
      </c>
      <c r="C2069" s="574" t="s">
        <v>12458</v>
      </c>
      <c r="D2069" s="843">
        <v>319123.49</v>
      </c>
      <c r="E2069" s="844"/>
      <c r="F2069" s="844"/>
      <c r="G2069" s="25"/>
      <c r="H2069" s="25"/>
      <c r="I2069" s="25"/>
      <c r="J2069" s="25"/>
      <c r="K2069" s="25"/>
      <c r="L2069" s="25"/>
      <c r="N2069" s="25"/>
      <c r="O2069" s="25"/>
      <c r="P2069" s="35" t="s">
        <v>2496</v>
      </c>
      <c r="AS2069" s="570"/>
      <c r="AT2069" s="391"/>
      <c r="AU2069" s="222"/>
      <c r="AV2069" s="564"/>
      <c r="AW2069" s="60"/>
      <c r="AX2069" s="60"/>
      <c r="AY2069" s="60"/>
      <c r="AZ2069" s="283"/>
      <c r="BA2069" s="283"/>
      <c r="BB2069" s="283"/>
      <c r="BC2069" s="34"/>
      <c r="BD2069" s="27"/>
      <c r="BF2069" s="35"/>
      <c r="BG2069" s="35"/>
      <c r="BH2069" s="35"/>
    </row>
    <row r="2070" spans="1:60" ht="15" x14ac:dyDescent="0.25">
      <c r="A2070" s="570">
        <f t="shared" si="25"/>
        <v>2064</v>
      </c>
      <c r="B2070" s="571" t="s">
        <v>4361</v>
      </c>
      <c r="C2070" s="574" t="s">
        <v>12458</v>
      </c>
      <c r="D2070" s="843">
        <v>7988.47</v>
      </c>
      <c r="E2070" s="844"/>
      <c r="F2070" s="844"/>
      <c r="G2070" s="25"/>
      <c r="H2070" s="25"/>
      <c r="I2070" s="25"/>
      <c r="J2070" s="25"/>
      <c r="K2070" s="25"/>
      <c r="L2070" s="25"/>
      <c r="N2070" s="25"/>
      <c r="O2070" s="25"/>
      <c r="P2070" s="35" t="s">
        <v>2496</v>
      </c>
      <c r="AS2070" s="570"/>
      <c r="AT2070" s="391"/>
      <c r="AU2070" s="222"/>
      <c r="AV2070" s="564"/>
      <c r="AW2070" s="60"/>
      <c r="AX2070" s="60"/>
      <c r="AY2070" s="60"/>
      <c r="AZ2070" s="283"/>
      <c r="BA2070" s="283"/>
      <c r="BB2070" s="283"/>
      <c r="BC2070" s="34"/>
      <c r="BD2070" s="27"/>
      <c r="BF2070" s="35"/>
      <c r="BG2070" s="35"/>
      <c r="BH2070" s="35"/>
    </row>
    <row r="2071" spans="1:60" ht="15" x14ac:dyDescent="0.25">
      <c r="A2071" s="570">
        <f t="shared" si="25"/>
        <v>2065</v>
      </c>
      <c r="B2071" s="571" t="s">
        <v>4362</v>
      </c>
      <c r="C2071" s="574" t="s">
        <v>12458</v>
      </c>
      <c r="D2071" s="843">
        <v>12925.78</v>
      </c>
      <c r="E2071" s="844"/>
      <c r="F2071" s="844"/>
      <c r="G2071" s="25"/>
      <c r="H2071" s="25"/>
      <c r="I2071" s="25"/>
      <c r="J2071" s="25"/>
      <c r="K2071" s="25"/>
      <c r="L2071" s="25"/>
      <c r="N2071" s="25"/>
      <c r="O2071" s="25"/>
      <c r="P2071" s="35" t="s">
        <v>2496</v>
      </c>
      <c r="AS2071" s="570"/>
      <c r="AT2071" s="391"/>
      <c r="AU2071" s="222"/>
      <c r="AV2071" s="564"/>
      <c r="AW2071" s="60"/>
      <c r="AX2071" s="60"/>
      <c r="AY2071" s="60"/>
      <c r="AZ2071" s="283"/>
      <c r="BA2071" s="283"/>
      <c r="BB2071" s="283"/>
      <c r="BC2071" s="34"/>
      <c r="BD2071" s="27"/>
      <c r="BF2071" s="35"/>
      <c r="BG2071" s="35"/>
      <c r="BH2071" s="35"/>
    </row>
    <row r="2072" spans="1:60" ht="15" x14ac:dyDescent="0.25">
      <c r="A2072" s="570">
        <f t="shared" si="25"/>
        <v>2066</v>
      </c>
      <c r="B2072" s="571" t="s">
        <v>4363</v>
      </c>
      <c r="C2072" s="574" t="s">
        <v>12458</v>
      </c>
      <c r="D2072" s="843">
        <v>4270.91</v>
      </c>
      <c r="E2072" s="844"/>
      <c r="F2072" s="844"/>
      <c r="G2072" s="25"/>
      <c r="H2072" s="25"/>
      <c r="I2072" s="25"/>
      <c r="J2072" s="25"/>
      <c r="K2072" s="25"/>
      <c r="L2072" s="25"/>
      <c r="N2072" s="25"/>
      <c r="O2072" s="25"/>
      <c r="P2072" s="35" t="s">
        <v>2496</v>
      </c>
      <c r="AS2072" s="570"/>
      <c r="AT2072" s="391"/>
      <c r="AU2072" s="222"/>
      <c r="AV2072" s="564"/>
      <c r="AW2072" s="60"/>
      <c r="AX2072" s="60"/>
      <c r="AY2072" s="60"/>
      <c r="AZ2072" s="283"/>
      <c r="BA2072" s="283"/>
      <c r="BB2072" s="283"/>
      <c r="BC2072" s="34"/>
      <c r="BD2072" s="27"/>
      <c r="BF2072" s="35"/>
      <c r="BG2072" s="35"/>
      <c r="BH2072" s="35"/>
    </row>
    <row r="2073" spans="1:60" ht="15" x14ac:dyDescent="0.25">
      <c r="A2073" s="570">
        <f t="shared" si="25"/>
        <v>2067</v>
      </c>
      <c r="B2073" s="571" t="s">
        <v>4364</v>
      </c>
      <c r="C2073" s="574" t="s">
        <v>12458</v>
      </c>
      <c r="D2073" s="843">
        <v>5748.89</v>
      </c>
      <c r="E2073" s="844"/>
      <c r="F2073" s="844"/>
      <c r="G2073" s="25"/>
      <c r="H2073" s="25"/>
      <c r="I2073" s="25"/>
      <c r="J2073" s="25"/>
      <c r="K2073" s="25"/>
      <c r="L2073" s="25"/>
      <c r="N2073" s="25"/>
      <c r="O2073" s="25"/>
      <c r="P2073" s="35" t="s">
        <v>2496</v>
      </c>
      <c r="AS2073" s="570"/>
      <c r="AT2073" s="391"/>
      <c r="AU2073" s="222"/>
      <c r="AV2073" s="564"/>
      <c r="AW2073" s="60"/>
      <c r="AX2073" s="60"/>
      <c r="AY2073" s="60"/>
      <c r="AZ2073" s="283"/>
      <c r="BA2073" s="283"/>
      <c r="BB2073" s="283"/>
      <c r="BC2073" s="34"/>
      <c r="BD2073" s="27"/>
      <c r="BF2073" s="35"/>
      <c r="BG2073" s="35"/>
      <c r="BH2073" s="35"/>
    </row>
    <row r="2074" spans="1:60" ht="15" x14ac:dyDescent="0.25">
      <c r="A2074" s="570">
        <f t="shared" si="25"/>
        <v>2068</v>
      </c>
      <c r="B2074" s="571" t="s">
        <v>4365</v>
      </c>
      <c r="C2074" s="574" t="s">
        <v>12458</v>
      </c>
      <c r="D2074" s="843">
        <v>45155.74</v>
      </c>
      <c r="E2074" s="844"/>
      <c r="F2074" s="844"/>
      <c r="G2074" s="25"/>
      <c r="H2074" s="25"/>
      <c r="I2074" s="25"/>
      <c r="J2074" s="25"/>
      <c r="K2074" s="25"/>
      <c r="L2074" s="25"/>
      <c r="N2074" s="25"/>
      <c r="O2074" s="25"/>
      <c r="P2074" s="35" t="s">
        <v>2496</v>
      </c>
      <c r="AS2074" s="570"/>
      <c r="AT2074" s="391"/>
      <c r="AU2074" s="222"/>
      <c r="AV2074" s="564"/>
      <c r="AW2074" s="60"/>
      <c r="AX2074" s="60"/>
      <c r="AY2074" s="60"/>
      <c r="AZ2074" s="283"/>
      <c r="BA2074" s="283"/>
      <c r="BB2074" s="283"/>
      <c r="BC2074" s="34"/>
      <c r="BD2074" s="27"/>
      <c r="BF2074" s="35"/>
      <c r="BG2074" s="35"/>
      <c r="BH2074" s="35"/>
    </row>
    <row r="2075" spans="1:60" ht="15" x14ac:dyDescent="0.25">
      <c r="A2075" s="570">
        <f t="shared" si="25"/>
        <v>2069</v>
      </c>
      <c r="B2075" s="571" t="s">
        <v>4366</v>
      </c>
      <c r="C2075" s="574" t="s">
        <v>12458</v>
      </c>
      <c r="D2075" s="843">
        <v>8729.84</v>
      </c>
      <c r="E2075" s="844"/>
      <c r="F2075" s="844"/>
      <c r="G2075" s="25"/>
      <c r="H2075" s="25"/>
      <c r="I2075" s="25"/>
      <c r="J2075" s="25"/>
      <c r="K2075" s="25"/>
      <c r="L2075" s="25"/>
      <c r="N2075" s="25"/>
      <c r="O2075" s="25"/>
      <c r="P2075" s="35" t="s">
        <v>2496</v>
      </c>
      <c r="AS2075" s="570"/>
      <c r="AT2075" s="391"/>
      <c r="AU2075" s="222"/>
      <c r="AV2075" s="564"/>
      <c r="AW2075" s="60"/>
      <c r="AX2075" s="60"/>
      <c r="AY2075" s="60"/>
      <c r="AZ2075" s="283"/>
      <c r="BA2075" s="283"/>
      <c r="BB2075" s="283"/>
      <c r="BC2075" s="34"/>
      <c r="BD2075" s="27"/>
      <c r="BF2075" s="35"/>
      <c r="BG2075" s="35"/>
      <c r="BH2075" s="35"/>
    </row>
    <row r="2076" spans="1:60" ht="15" x14ac:dyDescent="0.25">
      <c r="A2076" s="570">
        <f t="shared" si="25"/>
        <v>2070</v>
      </c>
      <c r="B2076" s="571" t="s">
        <v>4367</v>
      </c>
      <c r="C2076" s="574" t="s">
        <v>12458</v>
      </c>
      <c r="D2076" s="843">
        <v>15361.71</v>
      </c>
      <c r="E2076" s="844"/>
      <c r="F2076" s="844"/>
      <c r="G2076" s="25"/>
      <c r="H2076" s="25"/>
      <c r="I2076" s="25"/>
      <c r="J2076" s="25"/>
      <c r="K2076" s="25"/>
      <c r="L2076" s="25"/>
      <c r="N2076" s="25"/>
      <c r="O2076" s="25"/>
      <c r="P2076" s="35" t="s">
        <v>2496</v>
      </c>
      <c r="AS2076" s="570"/>
      <c r="AT2076" s="391"/>
      <c r="AU2076" s="222"/>
      <c r="AV2076" s="564"/>
      <c r="AW2076" s="60"/>
      <c r="AX2076" s="60"/>
      <c r="AY2076" s="60"/>
      <c r="AZ2076" s="283"/>
      <c r="BA2076" s="283"/>
      <c r="BB2076" s="283"/>
      <c r="BC2076" s="34"/>
      <c r="BD2076" s="27"/>
      <c r="BF2076" s="35"/>
      <c r="BG2076" s="35"/>
      <c r="BH2076" s="35"/>
    </row>
    <row r="2077" spans="1:60" ht="15" x14ac:dyDescent="0.25">
      <c r="A2077" s="570">
        <f t="shared" si="25"/>
        <v>2071</v>
      </c>
      <c r="B2077" s="571" t="s">
        <v>4368</v>
      </c>
      <c r="C2077" s="574" t="s">
        <v>12458</v>
      </c>
      <c r="D2077" s="843">
        <v>66598.350000000006</v>
      </c>
      <c r="E2077" s="844"/>
      <c r="F2077" s="844"/>
      <c r="G2077" s="25"/>
      <c r="H2077" s="25"/>
      <c r="I2077" s="25"/>
      <c r="J2077" s="25"/>
      <c r="K2077" s="25"/>
      <c r="L2077" s="25"/>
      <c r="N2077" s="25"/>
      <c r="O2077" s="25"/>
      <c r="P2077" s="35" t="s">
        <v>2496</v>
      </c>
      <c r="AS2077" s="570"/>
      <c r="AT2077" s="391"/>
      <c r="AU2077" s="222"/>
      <c r="AV2077" s="564"/>
      <c r="AW2077" s="60"/>
      <c r="AX2077" s="60"/>
      <c r="AY2077" s="60"/>
      <c r="AZ2077" s="283"/>
      <c r="BA2077" s="283"/>
      <c r="BB2077" s="283"/>
      <c r="BC2077" s="34"/>
      <c r="BD2077" s="27"/>
      <c r="BF2077" s="35"/>
      <c r="BG2077" s="35"/>
      <c r="BH2077" s="35"/>
    </row>
    <row r="2078" spans="1:60" ht="28.5" x14ac:dyDescent="0.25">
      <c r="A2078" s="570">
        <f t="shared" si="25"/>
        <v>2072</v>
      </c>
      <c r="B2078" s="571" t="s">
        <v>4369</v>
      </c>
      <c r="C2078" s="574" t="s">
        <v>12474</v>
      </c>
      <c r="D2078" s="843">
        <v>33463.99</v>
      </c>
      <c r="E2078" s="844"/>
      <c r="F2078" s="844"/>
      <c r="G2078" s="25"/>
      <c r="H2078" s="25"/>
      <c r="I2078" s="25"/>
      <c r="J2078" s="25"/>
      <c r="K2078" s="25"/>
      <c r="L2078" s="25"/>
      <c r="N2078" s="25"/>
      <c r="O2078" s="25"/>
      <c r="P2078" s="35" t="s">
        <v>2496</v>
      </c>
      <c r="AS2078" s="570"/>
      <c r="AT2078" s="391"/>
      <c r="AU2078" s="222"/>
      <c r="AV2078" s="564"/>
      <c r="AW2078" s="60"/>
      <c r="AX2078" s="60"/>
      <c r="AY2078" s="60"/>
      <c r="AZ2078" s="283"/>
      <c r="BA2078" s="283"/>
      <c r="BB2078" s="283"/>
      <c r="BC2078" s="34"/>
      <c r="BD2078" s="27"/>
      <c r="BF2078" s="35"/>
      <c r="BG2078" s="35"/>
      <c r="BH2078" s="35"/>
    </row>
    <row r="2079" spans="1:60" ht="15" x14ac:dyDescent="0.25">
      <c r="A2079" s="570">
        <f t="shared" si="25"/>
        <v>2073</v>
      </c>
      <c r="B2079" s="571" t="s">
        <v>4370</v>
      </c>
      <c r="C2079" s="574" t="s">
        <v>12458</v>
      </c>
      <c r="D2079" s="843">
        <v>95182.15</v>
      </c>
      <c r="E2079" s="844"/>
      <c r="F2079" s="844"/>
      <c r="G2079" s="25"/>
      <c r="H2079" s="25"/>
      <c r="I2079" s="25"/>
      <c r="J2079" s="25"/>
      <c r="K2079" s="25"/>
      <c r="L2079" s="25"/>
      <c r="N2079" s="25"/>
      <c r="O2079" s="25"/>
      <c r="P2079" s="35" t="s">
        <v>2496</v>
      </c>
      <c r="AS2079" s="570"/>
      <c r="AT2079" s="391"/>
      <c r="AU2079" s="222"/>
      <c r="AV2079" s="564"/>
      <c r="AW2079" s="60"/>
      <c r="AX2079" s="60"/>
      <c r="AY2079" s="60"/>
      <c r="AZ2079" s="283"/>
      <c r="BA2079" s="283"/>
      <c r="BB2079" s="283"/>
      <c r="BC2079" s="34"/>
      <c r="BD2079" s="27"/>
      <c r="BF2079" s="35"/>
      <c r="BG2079" s="35"/>
      <c r="BH2079" s="35"/>
    </row>
    <row r="2080" spans="1:60" ht="15" x14ac:dyDescent="0.25">
      <c r="A2080" s="570">
        <f t="shared" si="25"/>
        <v>2074</v>
      </c>
      <c r="B2080" s="571" t="s">
        <v>4371</v>
      </c>
      <c r="C2080" s="574" t="s">
        <v>12458</v>
      </c>
      <c r="D2080" s="843">
        <v>442063.58</v>
      </c>
      <c r="E2080" s="844"/>
      <c r="F2080" s="844"/>
      <c r="G2080" s="25"/>
      <c r="H2080" s="25"/>
      <c r="I2080" s="25"/>
      <c r="J2080" s="25"/>
      <c r="K2080" s="25"/>
      <c r="L2080" s="25"/>
      <c r="N2080" s="25"/>
      <c r="O2080" s="25"/>
      <c r="P2080" s="35" t="s">
        <v>2496</v>
      </c>
      <c r="AS2080" s="570"/>
      <c r="AT2080" s="391"/>
      <c r="AU2080" s="222"/>
      <c r="AV2080" s="564"/>
      <c r="AW2080" s="60"/>
      <c r="AX2080" s="60"/>
      <c r="AY2080" s="60"/>
      <c r="AZ2080" s="283"/>
      <c r="BA2080" s="283"/>
      <c r="BB2080" s="283"/>
      <c r="BC2080" s="34"/>
      <c r="BD2080" s="27"/>
      <c r="BF2080" s="35"/>
      <c r="BG2080" s="35"/>
      <c r="BH2080" s="35"/>
    </row>
    <row r="2081" spans="1:60" ht="15" x14ac:dyDescent="0.25">
      <c r="A2081" s="570">
        <f t="shared" si="25"/>
        <v>2075</v>
      </c>
      <c r="B2081" s="571" t="s">
        <v>4372</v>
      </c>
      <c r="C2081" s="574" t="s">
        <v>12458</v>
      </c>
      <c r="D2081" s="843">
        <v>656087.46</v>
      </c>
      <c r="E2081" s="844"/>
      <c r="F2081" s="844"/>
      <c r="G2081" s="25"/>
      <c r="H2081" s="25"/>
      <c r="I2081" s="25"/>
      <c r="J2081" s="25"/>
      <c r="K2081" s="25"/>
      <c r="L2081" s="25"/>
      <c r="N2081" s="25"/>
      <c r="O2081" s="25"/>
      <c r="P2081" s="35" t="s">
        <v>2496</v>
      </c>
      <c r="AS2081" s="570"/>
      <c r="AT2081" s="391"/>
      <c r="AU2081" s="222"/>
      <c r="AV2081" s="564"/>
      <c r="AW2081" s="60"/>
      <c r="AX2081" s="60"/>
      <c r="AY2081" s="60"/>
      <c r="AZ2081" s="283"/>
      <c r="BA2081" s="283"/>
      <c r="BB2081" s="283"/>
      <c r="BC2081" s="34"/>
      <c r="BD2081" s="27"/>
      <c r="BF2081" s="35"/>
      <c r="BG2081" s="35"/>
      <c r="BH2081" s="35"/>
    </row>
    <row r="2082" spans="1:60" ht="15" x14ac:dyDescent="0.25">
      <c r="A2082" s="570">
        <f t="shared" si="25"/>
        <v>2076</v>
      </c>
      <c r="B2082" s="571" t="s">
        <v>4373</v>
      </c>
      <c r="C2082" s="574" t="s">
        <v>12470</v>
      </c>
      <c r="D2082" s="843">
        <v>39365.199999999997</v>
      </c>
      <c r="E2082" s="844"/>
      <c r="F2082" s="844"/>
      <c r="G2082" s="25"/>
      <c r="H2082" s="25"/>
      <c r="I2082" s="25"/>
      <c r="J2082" s="25"/>
      <c r="K2082" s="25"/>
      <c r="L2082" s="25"/>
      <c r="N2082" s="25"/>
      <c r="O2082" s="25"/>
      <c r="P2082" s="35" t="s">
        <v>2496</v>
      </c>
      <c r="AS2082" s="570"/>
      <c r="AT2082" s="391"/>
      <c r="AU2082" s="222"/>
      <c r="AV2082" s="564"/>
      <c r="AW2082" s="60"/>
      <c r="AX2082" s="60"/>
      <c r="AY2082" s="60"/>
      <c r="AZ2082" s="283"/>
      <c r="BA2082" s="283"/>
      <c r="BB2082" s="283"/>
      <c r="BC2082" s="34"/>
      <c r="BD2082" s="27"/>
      <c r="BF2082" s="35"/>
      <c r="BG2082" s="35"/>
      <c r="BH2082" s="35"/>
    </row>
    <row r="2083" spans="1:60" ht="15" x14ac:dyDescent="0.25">
      <c r="A2083" s="570">
        <f t="shared" si="25"/>
        <v>2077</v>
      </c>
      <c r="B2083" s="571" t="s">
        <v>4374</v>
      </c>
      <c r="C2083" s="574" t="s">
        <v>12463</v>
      </c>
      <c r="D2083" s="843">
        <v>135220.89000000001</v>
      </c>
      <c r="E2083" s="844"/>
      <c r="F2083" s="844"/>
      <c r="G2083" s="25"/>
      <c r="H2083" s="25"/>
      <c r="I2083" s="25"/>
      <c r="J2083" s="25"/>
      <c r="K2083" s="25"/>
      <c r="L2083" s="25"/>
      <c r="N2083" s="25"/>
      <c r="O2083" s="25"/>
      <c r="P2083" s="35" t="s">
        <v>2496</v>
      </c>
      <c r="AS2083" s="570"/>
      <c r="AT2083" s="391"/>
      <c r="AU2083" s="222"/>
      <c r="AV2083" s="564"/>
      <c r="AW2083" s="60"/>
      <c r="AX2083" s="60"/>
      <c r="AY2083" s="60"/>
      <c r="AZ2083" s="283"/>
      <c r="BA2083" s="283"/>
      <c r="BB2083" s="283"/>
      <c r="BC2083" s="34"/>
      <c r="BD2083" s="27"/>
      <c r="BF2083" s="35"/>
      <c r="BG2083" s="35"/>
      <c r="BH2083" s="35"/>
    </row>
    <row r="2084" spans="1:60" ht="15" x14ac:dyDescent="0.25">
      <c r="A2084" s="570">
        <f t="shared" si="25"/>
        <v>2078</v>
      </c>
      <c r="B2084" s="571" t="s">
        <v>4375</v>
      </c>
      <c r="C2084" s="574" t="s">
        <v>12463</v>
      </c>
      <c r="D2084" s="843">
        <v>164900.68</v>
      </c>
      <c r="E2084" s="844"/>
      <c r="F2084" s="844"/>
      <c r="G2084" s="25"/>
      <c r="H2084" s="25"/>
      <c r="I2084" s="25"/>
      <c r="J2084" s="25"/>
      <c r="K2084" s="25"/>
      <c r="L2084" s="25"/>
      <c r="N2084" s="25"/>
      <c r="O2084" s="25"/>
      <c r="P2084" s="35" t="s">
        <v>2496</v>
      </c>
      <c r="AS2084" s="570"/>
      <c r="AT2084" s="391"/>
      <c r="AU2084" s="222"/>
      <c r="AV2084" s="564"/>
      <c r="AW2084" s="60"/>
      <c r="AX2084" s="60"/>
      <c r="AY2084" s="60"/>
      <c r="AZ2084" s="283"/>
      <c r="BA2084" s="283"/>
      <c r="BB2084" s="283"/>
      <c r="BC2084" s="34"/>
      <c r="BD2084" s="27"/>
      <c r="BF2084" s="35"/>
      <c r="BG2084" s="35"/>
      <c r="BH2084" s="35"/>
    </row>
    <row r="2085" spans="1:60" ht="15" x14ac:dyDescent="0.25">
      <c r="A2085" s="570">
        <f t="shared" si="25"/>
        <v>2079</v>
      </c>
      <c r="B2085" s="571" t="s">
        <v>4376</v>
      </c>
      <c r="C2085" s="574" t="s">
        <v>12460</v>
      </c>
      <c r="D2085" s="843">
        <v>38526.25</v>
      </c>
      <c r="E2085" s="844"/>
      <c r="F2085" s="844"/>
      <c r="G2085" s="25"/>
      <c r="H2085" s="25"/>
      <c r="I2085" s="25"/>
      <c r="J2085" s="25"/>
      <c r="K2085" s="25"/>
      <c r="L2085" s="25"/>
      <c r="N2085" s="25"/>
      <c r="O2085" s="25"/>
      <c r="P2085" s="35" t="s">
        <v>2496</v>
      </c>
      <c r="AS2085" s="570"/>
      <c r="AT2085" s="391"/>
      <c r="AU2085" s="222"/>
      <c r="AV2085" s="564"/>
      <c r="AW2085" s="60"/>
      <c r="AX2085" s="60"/>
      <c r="AY2085" s="60"/>
      <c r="AZ2085" s="283"/>
      <c r="BA2085" s="283"/>
      <c r="BB2085" s="283"/>
      <c r="BC2085" s="34"/>
      <c r="BD2085" s="27"/>
      <c r="BF2085" s="35"/>
      <c r="BG2085" s="35"/>
      <c r="BH2085" s="35"/>
    </row>
    <row r="2086" spans="1:60" ht="15" x14ac:dyDescent="0.25">
      <c r="A2086" s="570">
        <f t="shared" si="25"/>
        <v>2080</v>
      </c>
      <c r="B2086" s="571" t="s">
        <v>4377</v>
      </c>
      <c r="C2086" s="574" t="s">
        <v>12458</v>
      </c>
      <c r="D2086" s="843">
        <v>2562.0700000000002</v>
      </c>
      <c r="E2086" s="844"/>
      <c r="F2086" s="844"/>
      <c r="G2086" s="25"/>
      <c r="H2086" s="25"/>
      <c r="I2086" s="25"/>
      <c r="J2086" s="25"/>
      <c r="K2086" s="25"/>
      <c r="L2086" s="25"/>
      <c r="N2086" s="25"/>
      <c r="O2086" s="25"/>
      <c r="P2086" s="35" t="s">
        <v>2496</v>
      </c>
      <c r="AS2086" s="570"/>
      <c r="AT2086" s="391"/>
      <c r="AU2086" s="222"/>
      <c r="AV2086" s="564"/>
      <c r="AW2086" s="60"/>
      <c r="AX2086" s="60"/>
      <c r="AY2086" s="60"/>
      <c r="AZ2086" s="283"/>
      <c r="BA2086" s="283"/>
      <c r="BB2086" s="283"/>
      <c r="BC2086" s="34"/>
      <c r="BD2086" s="27"/>
      <c r="BF2086" s="35"/>
      <c r="BG2086" s="35"/>
      <c r="BH2086" s="35"/>
    </row>
    <row r="2087" spans="1:60" ht="15" x14ac:dyDescent="0.25">
      <c r="A2087" s="570">
        <f t="shared" si="25"/>
        <v>2081</v>
      </c>
      <c r="B2087" s="571" t="s">
        <v>4378</v>
      </c>
      <c r="C2087" s="574" t="s">
        <v>12458</v>
      </c>
      <c r="D2087" s="843">
        <v>36409.24</v>
      </c>
      <c r="E2087" s="844"/>
      <c r="F2087" s="844"/>
      <c r="G2087" s="25"/>
      <c r="H2087" s="25"/>
      <c r="I2087" s="25"/>
      <c r="J2087" s="25"/>
      <c r="K2087" s="25"/>
      <c r="L2087" s="25"/>
      <c r="N2087" s="25"/>
      <c r="O2087" s="25"/>
      <c r="P2087" s="35" t="s">
        <v>2496</v>
      </c>
      <c r="AS2087" s="570"/>
      <c r="AT2087" s="391"/>
      <c r="AU2087" s="222"/>
      <c r="AV2087" s="564"/>
      <c r="AW2087" s="60"/>
      <c r="AX2087" s="60"/>
      <c r="AY2087" s="60"/>
      <c r="AZ2087" s="283"/>
      <c r="BA2087" s="283"/>
      <c r="BB2087" s="283"/>
      <c r="BC2087" s="34"/>
      <c r="BD2087" s="27"/>
      <c r="BF2087" s="35"/>
      <c r="BG2087" s="35"/>
      <c r="BH2087" s="35"/>
    </row>
    <row r="2088" spans="1:60" ht="15" x14ac:dyDescent="0.25">
      <c r="A2088" s="570">
        <f t="shared" si="25"/>
        <v>2082</v>
      </c>
      <c r="B2088" s="571" t="s">
        <v>4379</v>
      </c>
      <c r="C2088" s="574" t="s">
        <v>12478</v>
      </c>
      <c r="D2088" s="843">
        <v>34078.03</v>
      </c>
      <c r="E2088" s="844"/>
      <c r="F2088" s="844"/>
      <c r="G2088" s="25"/>
      <c r="H2088" s="25"/>
      <c r="I2088" s="25"/>
      <c r="J2088" s="25"/>
      <c r="K2088" s="25"/>
      <c r="L2088" s="25"/>
      <c r="N2088" s="25"/>
      <c r="O2088" s="25"/>
      <c r="P2088" s="35" t="s">
        <v>2496</v>
      </c>
      <c r="AS2088" s="570"/>
      <c r="AT2088" s="391"/>
      <c r="AU2088" s="222"/>
      <c r="AV2088" s="564"/>
      <c r="AW2088" s="60"/>
      <c r="AX2088" s="60"/>
      <c r="AY2088" s="60"/>
      <c r="AZ2088" s="283"/>
      <c r="BA2088" s="283"/>
      <c r="BB2088" s="283"/>
      <c r="BC2088" s="34"/>
      <c r="BD2088" s="27"/>
      <c r="BF2088" s="35"/>
      <c r="BG2088" s="35"/>
      <c r="BH2088" s="35"/>
    </row>
    <row r="2089" spans="1:60" ht="15" x14ac:dyDescent="0.25">
      <c r="A2089" s="570">
        <f t="shared" si="25"/>
        <v>2083</v>
      </c>
      <c r="B2089" s="571" t="s">
        <v>4380</v>
      </c>
      <c r="C2089" s="574" t="s">
        <v>12458</v>
      </c>
      <c r="D2089" s="843">
        <v>18308.150000000001</v>
      </c>
      <c r="E2089" s="844"/>
      <c r="F2089" s="844"/>
      <c r="G2089" s="25"/>
      <c r="H2089" s="25"/>
      <c r="I2089" s="25"/>
      <c r="J2089" s="25"/>
      <c r="K2089" s="25"/>
      <c r="L2089" s="25"/>
      <c r="N2089" s="25"/>
      <c r="O2089" s="25"/>
      <c r="P2089" s="35" t="s">
        <v>2496</v>
      </c>
      <c r="AS2089" s="570"/>
      <c r="AT2089" s="391"/>
      <c r="AU2089" s="222"/>
      <c r="AV2089" s="564"/>
      <c r="AW2089" s="60"/>
      <c r="AX2089" s="60"/>
      <c r="AY2089" s="60"/>
      <c r="AZ2089" s="283"/>
      <c r="BA2089" s="283"/>
      <c r="BB2089" s="283"/>
      <c r="BC2089" s="34"/>
      <c r="BD2089" s="27"/>
      <c r="BF2089" s="35"/>
      <c r="BG2089" s="35"/>
      <c r="BH2089" s="35"/>
    </row>
    <row r="2090" spans="1:60" ht="15" x14ac:dyDescent="0.25">
      <c r="A2090" s="570">
        <f t="shared" si="25"/>
        <v>2084</v>
      </c>
      <c r="B2090" s="571" t="s">
        <v>4381</v>
      </c>
      <c r="C2090" s="574" t="s">
        <v>12458</v>
      </c>
      <c r="D2090" s="843">
        <v>10961.09</v>
      </c>
      <c r="E2090" s="844"/>
      <c r="F2090" s="844"/>
      <c r="G2090" s="25"/>
      <c r="H2090" s="25"/>
      <c r="I2090" s="25"/>
      <c r="J2090" s="25"/>
      <c r="K2090" s="25"/>
      <c r="L2090" s="25"/>
      <c r="N2090" s="25"/>
      <c r="O2090" s="25"/>
      <c r="P2090" s="35" t="s">
        <v>2496</v>
      </c>
      <c r="AS2090" s="570"/>
      <c r="AT2090" s="391"/>
      <c r="AU2090" s="222"/>
      <c r="AV2090" s="564"/>
      <c r="AW2090" s="60"/>
      <c r="AX2090" s="60"/>
      <c r="AY2090" s="60"/>
      <c r="AZ2090" s="283"/>
      <c r="BA2090" s="283"/>
      <c r="BB2090" s="283"/>
      <c r="BC2090" s="34"/>
      <c r="BD2090" s="27"/>
      <c r="BF2090" s="35"/>
      <c r="BG2090" s="35"/>
      <c r="BH2090" s="35"/>
    </row>
    <row r="2091" spans="1:60" ht="15" x14ac:dyDescent="0.25">
      <c r="A2091" s="570">
        <f t="shared" si="25"/>
        <v>2085</v>
      </c>
      <c r="B2091" s="571" t="s">
        <v>4382</v>
      </c>
      <c r="C2091" s="574" t="s">
        <v>12458</v>
      </c>
      <c r="D2091" s="843">
        <v>11000.003000000001</v>
      </c>
      <c r="E2091" s="844"/>
      <c r="F2091" s="844"/>
      <c r="G2091" s="25"/>
      <c r="H2091" s="25"/>
      <c r="I2091" s="25"/>
      <c r="J2091" s="25"/>
      <c r="K2091" s="25"/>
      <c r="L2091" s="25"/>
      <c r="N2091" s="25"/>
      <c r="O2091" s="25"/>
      <c r="P2091" s="35" t="s">
        <v>2496</v>
      </c>
      <c r="AS2091" s="570"/>
      <c r="AT2091" s="391"/>
      <c r="AU2091" s="222"/>
      <c r="AV2091" s="564"/>
      <c r="AW2091" s="60"/>
      <c r="AX2091" s="60"/>
      <c r="AY2091" s="60"/>
      <c r="AZ2091" s="283"/>
      <c r="BA2091" s="283"/>
      <c r="BB2091" s="283"/>
      <c r="BC2091" s="34"/>
      <c r="BD2091" s="27"/>
      <c r="BF2091" s="35"/>
      <c r="BG2091" s="35"/>
      <c r="BH2091" s="35"/>
    </row>
    <row r="2092" spans="1:60" ht="15" x14ac:dyDescent="0.25">
      <c r="A2092" s="570">
        <f t="shared" si="25"/>
        <v>2086</v>
      </c>
      <c r="B2092" s="571" t="s">
        <v>4383</v>
      </c>
      <c r="C2092" s="574" t="s">
        <v>12458</v>
      </c>
      <c r="D2092" s="843">
        <v>12909.12</v>
      </c>
      <c r="E2092" s="844"/>
      <c r="F2092" s="844"/>
      <c r="G2092" s="25"/>
      <c r="H2092" s="25"/>
      <c r="I2092" s="25"/>
      <c r="J2092" s="25"/>
      <c r="K2092" s="25"/>
      <c r="L2092" s="25"/>
      <c r="N2092" s="25"/>
      <c r="O2092" s="25"/>
      <c r="P2092" s="35" t="s">
        <v>2496</v>
      </c>
      <c r="AS2092" s="570"/>
      <c r="AT2092" s="391"/>
      <c r="AU2092" s="222"/>
      <c r="AV2092" s="564"/>
      <c r="AW2092" s="60"/>
      <c r="AX2092" s="60"/>
      <c r="AY2092" s="60"/>
      <c r="AZ2092" s="283"/>
      <c r="BA2092" s="283"/>
      <c r="BB2092" s="283"/>
      <c r="BC2092" s="34"/>
      <c r="BD2092" s="27"/>
      <c r="BF2092" s="35"/>
      <c r="BG2092" s="35"/>
      <c r="BH2092" s="35"/>
    </row>
    <row r="2093" spans="1:60" ht="15" x14ac:dyDescent="0.25">
      <c r="A2093" s="570">
        <f t="shared" si="25"/>
        <v>2087</v>
      </c>
      <c r="B2093" s="571" t="s">
        <v>4384</v>
      </c>
      <c r="C2093" s="574" t="s">
        <v>12458</v>
      </c>
      <c r="D2093" s="843">
        <v>13079.29</v>
      </c>
      <c r="E2093" s="844"/>
      <c r="F2093" s="844"/>
      <c r="G2093" s="25"/>
      <c r="H2093" s="25"/>
      <c r="I2093" s="25"/>
      <c r="J2093" s="25"/>
      <c r="K2093" s="25"/>
      <c r="L2093" s="25"/>
      <c r="N2093" s="25"/>
      <c r="O2093" s="25"/>
      <c r="P2093" s="35" t="s">
        <v>2496</v>
      </c>
      <c r="AS2093" s="570"/>
      <c r="AT2093" s="391"/>
      <c r="AU2093" s="222"/>
      <c r="AV2093" s="564"/>
      <c r="AW2093" s="60"/>
      <c r="AX2093" s="60"/>
      <c r="AY2093" s="60"/>
      <c r="AZ2093" s="283"/>
      <c r="BA2093" s="283"/>
      <c r="BB2093" s="283"/>
      <c r="BC2093" s="34"/>
      <c r="BD2093" s="27"/>
      <c r="BF2093" s="35"/>
      <c r="BG2093" s="35"/>
      <c r="BH2093" s="35"/>
    </row>
    <row r="2094" spans="1:60" ht="15" x14ac:dyDescent="0.25">
      <c r="A2094" s="570">
        <f t="shared" si="25"/>
        <v>2088</v>
      </c>
      <c r="B2094" s="571" t="s">
        <v>4385</v>
      </c>
      <c r="C2094" s="574" t="s">
        <v>12458</v>
      </c>
      <c r="D2094" s="843">
        <v>10155.459999999999</v>
      </c>
      <c r="E2094" s="844"/>
      <c r="F2094" s="844"/>
      <c r="G2094" s="25"/>
      <c r="H2094" s="25"/>
      <c r="I2094" s="25"/>
      <c r="J2094" s="25"/>
      <c r="K2094" s="25"/>
      <c r="L2094" s="25"/>
      <c r="N2094" s="25"/>
      <c r="O2094" s="25"/>
      <c r="P2094" s="35" t="s">
        <v>2496</v>
      </c>
      <c r="AS2094" s="570"/>
      <c r="AT2094" s="391"/>
      <c r="AU2094" s="222"/>
      <c r="AV2094" s="564"/>
      <c r="AW2094" s="60"/>
      <c r="AX2094" s="60"/>
      <c r="AY2094" s="60"/>
      <c r="AZ2094" s="283"/>
      <c r="BA2094" s="283"/>
      <c r="BB2094" s="283"/>
      <c r="BC2094" s="34"/>
      <c r="BD2094" s="27"/>
      <c r="BF2094" s="35"/>
      <c r="BG2094" s="35"/>
      <c r="BH2094" s="35"/>
    </row>
    <row r="2095" spans="1:60" ht="15" x14ac:dyDescent="0.25">
      <c r="A2095" s="570">
        <f t="shared" si="25"/>
        <v>2089</v>
      </c>
      <c r="B2095" s="571" t="s">
        <v>4386</v>
      </c>
      <c r="C2095" s="574" t="s">
        <v>12458</v>
      </c>
      <c r="D2095" s="843">
        <v>7918.26</v>
      </c>
      <c r="E2095" s="844"/>
      <c r="F2095" s="844"/>
      <c r="G2095" s="25"/>
      <c r="H2095" s="25"/>
      <c r="I2095" s="25"/>
      <c r="J2095" s="25"/>
      <c r="K2095" s="25"/>
      <c r="L2095" s="25"/>
      <c r="N2095" s="25"/>
      <c r="O2095" s="25"/>
      <c r="P2095" s="35" t="s">
        <v>2496</v>
      </c>
      <c r="AS2095" s="570"/>
      <c r="AT2095" s="391"/>
      <c r="AU2095" s="222"/>
      <c r="AV2095" s="564"/>
      <c r="AW2095" s="60"/>
      <c r="AX2095" s="60"/>
      <c r="AY2095" s="60"/>
      <c r="AZ2095" s="283"/>
      <c r="BA2095" s="283"/>
      <c r="BB2095" s="283"/>
      <c r="BC2095" s="34"/>
      <c r="BD2095" s="27"/>
      <c r="BF2095" s="35"/>
      <c r="BG2095" s="35"/>
      <c r="BH2095" s="35"/>
    </row>
    <row r="2096" spans="1:60" ht="15" x14ac:dyDescent="0.25">
      <c r="A2096" s="570">
        <f t="shared" si="25"/>
        <v>2090</v>
      </c>
      <c r="B2096" s="571" t="s">
        <v>46</v>
      </c>
      <c r="C2096" s="574" t="s">
        <v>12465</v>
      </c>
      <c r="D2096" s="843">
        <v>1392.3</v>
      </c>
      <c r="E2096" s="844"/>
      <c r="F2096" s="844"/>
      <c r="G2096" s="25"/>
      <c r="H2096" s="25"/>
      <c r="I2096" s="25"/>
      <c r="J2096" s="25"/>
      <c r="K2096" s="25"/>
      <c r="L2096" s="25"/>
      <c r="N2096" s="25"/>
      <c r="O2096" s="25"/>
      <c r="P2096" s="35" t="s">
        <v>2496</v>
      </c>
      <c r="AS2096" s="570"/>
      <c r="AT2096" s="391"/>
      <c r="AU2096" s="222"/>
      <c r="AV2096" s="564"/>
      <c r="AW2096" s="60"/>
      <c r="AX2096" s="60"/>
      <c r="AY2096" s="60"/>
      <c r="AZ2096" s="283"/>
      <c r="BA2096" s="283"/>
      <c r="BB2096" s="283"/>
      <c r="BC2096" s="34"/>
      <c r="BD2096" s="27"/>
      <c r="BF2096" s="35"/>
      <c r="BG2096" s="35"/>
      <c r="BH2096" s="35"/>
    </row>
    <row r="2097" spans="1:60" ht="15" x14ac:dyDescent="0.25">
      <c r="A2097" s="570">
        <f t="shared" si="25"/>
        <v>2091</v>
      </c>
      <c r="B2097" s="571" t="s">
        <v>4387</v>
      </c>
      <c r="C2097" s="574" t="s">
        <v>2526</v>
      </c>
      <c r="D2097" s="843">
        <v>18992.400000000001</v>
      </c>
      <c r="E2097" s="844"/>
      <c r="F2097" s="844"/>
      <c r="G2097" s="25"/>
      <c r="H2097" s="25"/>
      <c r="I2097" s="25"/>
      <c r="J2097" s="25"/>
      <c r="K2097" s="25"/>
      <c r="L2097" s="25"/>
      <c r="N2097" s="25"/>
      <c r="O2097" s="25"/>
      <c r="P2097" s="35" t="s">
        <v>2496</v>
      </c>
      <c r="AS2097" s="570"/>
      <c r="AT2097" s="391"/>
      <c r="AU2097" s="222"/>
      <c r="AV2097" s="564"/>
      <c r="AW2097" s="60"/>
      <c r="AX2097" s="60"/>
      <c r="AY2097" s="60"/>
      <c r="AZ2097" s="283"/>
      <c r="BA2097" s="283"/>
      <c r="BB2097" s="283"/>
      <c r="BC2097" s="34"/>
      <c r="BD2097" s="27"/>
      <c r="BF2097" s="35"/>
      <c r="BG2097" s="35"/>
      <c r="BH2097" s="35"/>
    </row>
    <row r="2098" spans="1:60" ht="15" x14ac:dyDescent="0.25">
      <c r="A2098" s="570">
        <f t="shared" si="25"/>
        <v>2092</v>
      </c>
      <c r="B2098" s="571" t="s">
        <v>4388</v>
      </c>
      <c r="C2098" s="574" t="s">
        <v>2526</v>
      </c>
      <c r="D2098" s="843">
        <v>37980.04</v>
      </c>
      <c r="E2098" s="844"/>
      <c r="F2098" s="844"/>
      <c r="G2098" s="25"/>
      <c r="H2098" s="25"/>
      <c r="I2098" s="25"/>
      <c r="J2098" s="25"/>
      <c r="K2098" s="25"/>
      <c r="L2098" s="25"/>
      <c r="N2098" s="25"/>
      <c r="O2098" s="25"/>
      <c r="P2098" s="35" t="s">
        <v>2496</v>
      </c>
      <c r="AS2098" s="570"/>
      <c r="AT2098" s="391"/>
      <c r="AU2098" s="222"/>
      <c r="AV2098" s="564"/>
      <c r="AW2098" s="60"/>
      <c r="AX2098" s="60"/>
      <c r="AY2098" s="60"/>
      <c r="AZ2098" s="283"/>
      <c r="BA2098" s="283"/>
      <c r="BB2098" s="283"/>
      <c r="BC2098" s="34"/>
      <c r="BD2098" s="27"/>
      <c r="BF2098" s="35"/>
      <c r="BG2098" s="35"/>
      <c r="BH2098" s="35"/>
    </row>
    <row r="2099" spans="1:60" ht="15" x14ac:dyDescent="0.25">
      <c r="A2099" s="570">
        <f t="shared" si="25"/>
        <v>2093</v>
      </c>
      <c r="B2099" s="571" t="s">
        <v>4389</v>
      </c>
      <c r="C2099" s="574" t="s">
        <v>12472</v>
      </c>
      <c r="D2099" s="843">
        <v>39290.230000000003</v>
      </c>
      <c r="E2099" s="844"/>
      <c r="F2099" s="844"/>
      <c r="G2099" s="25"/>
      <c r="H2099" s="25"/>
      <c r="I2099" s="25"/>
      <c r="J2099" s="25"/>
      <c r="K2099" s="25"/>
      <c r="L2099" s="25"/>
      <c r="N2099" s="25"/>
      <c r="O2099" s="25"/>
      <c r="P2099" s="35" t="s">
        <v>2496</v>
      </c>
      <c r="AS2099" s="570"/>
      <c r="AT2099" s="391"/>
      <c r="AU2099" s="222"/>
      <c r="AV2099" s="564"/>
      <c r="AW2099" s="60"/>
      <c r="AX2099" s="60"/>
      <c r="AY2099" s="60"/>
      <c r="AZ2099" s="283"/>
      <c r="BA2099" s="283"/>
      <c r="BB2099" s="283"/>
      <c r="BC2099" s="34"/>
      <c r="BD2099" s="27"/>
      <c r="BF2099" s="35"/>
      <c r="BG2099" s="35"/>
      <c r="BH2099" s="35"/>
    </row>
    <row r="2100" spans="1:60" ht="15" x14ac:dyDescent="0.25">
      <c r="A2100" s="570">
        <f t="shared" si="25"/>
        <v>2094</v>
      </c>
      <c r="B2100" s="571" t="s">
        <v>4390</v>
      </c>
      <c r="C2100" s="574" t="s">
        <v>12458</v>
      </c>
      <c r="D2100" s="843">
        <v>37980.04</v>
      </c>
      <c r="E2100" s="844"/>
      <c r="F2100" s="844"/>
      <c r="G2100" s="25"/>
      <c r="H2100" s="25"/>
      <c r="I2100" s="25"/>
      <c r="J2100" s="25"/>
      <c r="K2100" s="25"/>
      <c r="L2100" s="25"/>
      <c r="N2100" s="25"/>
      <c r="O2100" s="25"/>
      <c r="P2100" s="35" t="s">
        <v>2496</v>
      </c>
      <c r="AS2100" s="570"/>
      <c r="AT2100" s="391"/>
      <c r="AU2100" s="222"/>
      <c r="AV2100" s="564"/>
      <c r="AW2100" s="60"/>
      <c r="AX2100" s="60"/>
      <c r="AY2100" s="60"/>
      <c r="AZ2100" s="283"/>
      <c r="BA2100" s="283"/>
      <c r="BB2100" s="283"/>
      <c r="BC2100" s="34"/>
      <c r="BD2100" s="27"/>
      <c r="BF2100" s="35"/>
      <c r="BG2100" s="35"/>
      <c r="BH2100" s="35"/>
    </row>
    <row r="2101" spans="1:60" ht="15" x14ac:dyDescent="0.25">
      <c r="A2101" s="570">
        <f t="shared" si="25"/>
        <v>2095</v>
      </c>
      <c r="B2101" s="571" t="s">
        <v>4391</v>
      </c>
      <c r="C2101" s="574" t="s">
        <v>12465</v>
      </c>
      <c r="D2101" s="843">
        <v>8092</v>
      </c>
      <c r="E2101" s="844"/>
      <c r="F2101" s="844"/>
      <c r="G2101" s="25"/>
      <c r="H2101" s="25"/>
      <c r="I2101" s="25"/>
      <c r="J2101" s="25"/>
      <c r="K2101" s="25"/>
      <c r="L2101" s="25"/>
      <c r="N2101" s="25"/>
      <c r="O2101" s="25"/>
      <c r="P2101" s="35" t="s">
        <v>2496</v>
      </c>
      <c r="AS2101" s="570"/>
      <c r="AT2101" s="391"/>
      <c r="AU2101" s="222"/>
      <c r="AV2101" s="564"/>
      <c r="AW2101" s="60"/>
      <c r="AX2101" s="60"/>
      <c r="AY2101" s="60"/>
      <c r="AZ2101" s="283"/>
      <c r="BA2101" s="283"/>
      <c r="BB2101" s="283"/>
      <c r="BC2101" s="34"/>
      <c r="BD2101" s="27"/>
      <c r="BF2101" s="35"/>
      <c r="BG2101" s="35"/>
      <c r="BH2101" s="35"/>
    </row>
    <row r="2102" spans="1:60" ht="28.5" x14ac:dyDescent="0.25">
      <c r="A2102" s="570">
        <f t="shared" si="25"/>
        <v>2096</v>
      </c>
      <c r="B2102" s="571" t="s">
        <v>4392</v>
      </c>
      <c r="C2102" s="574" t="s">
        <v>12483</v>
      </c>
      <c r="D2102" s="843">
        <v>17700.060000000001</v>
      </c>
      <c r="E2102" s="844"/>
      <c r="F2102" s="844"/>
      <c r="G2102" s="25"/>
      <c r="H2102" s="25"/>
      <c r="I2102" s="25"/>
      <c r="J2102" s="25"/>
      <c r="K2102" s="25"/>
      <c r="L2102" s="25"/>
      <c r="N2102" s="25"/>
      <c r="O2102" s="25"/>
      <c r="P2102" s="35" t="s">
        <v>2496</v>
      </c>
      <c r="AS2102" s="570"/>
      <c r="AT2102" s="391"/>
      <c r="AU2102" s="222"/>
      <c r="AV2102" s="564"/>
      <c r="AW2102" s="60"/>
      <c r="AX2102" s="60"/>
      <c r="AY2102" s="60"/>
      <c r="AZ2102" s="283"/>
      <c r="BA2102" s="283"/>
      <c r="BB2102" s="283"/>
      <c r="BC2102" s="34"/>
      <c r="BD2102" s="27"/>
      <c r="BF2102" s="35"/>
      <c r="BG2102" s="35"/>
      <c r="BH2102" s="35"/>
    </row>
    <row r="2103" spans="1:60" ht="15" x14ac:dyDescent="0.25">
      <c r="A2103" s="570">
        <f t="shared" ref="A2103:A2166" si="26">A2102+1</f>
        <v>2097</v>
      </c>
      <c r="B2103" s="571" t="s">
        <v>4392</v>
      </c>
      <c r="C2103" s="574" t="s">
        <v>2526</v>
      </c>
      <c r="D2103" s="843">
        <v>17700.060000000001</v>
      </c>
      <c r="E2103" s="844"/>
      <c r="F2103" s="844"/>
      <c r="G2103" s="25"/>
      <c r="H2103" s="25"/>
      <c r="I2103" s="25"/>
      <c r="J2103" s="25"/>
      <c r="K2103" s="25"/>
      <c r="L2103" s="25"/>
      <c r="N2103" s="25"/>
      <c r="O2103" s="25"/>
      <c r="P2103" s="35" t="s">
        <v>2496</v>
      </c>
      <c r="AS2103" s="570"/>
      <c r="AT2103" s="391"/>
      <c r="AU2103" s="222"/>
      <c r="AV2103" s="564"/>
      <c r="AW2103" s="60"/>
      <c r="AX2103" s="60"/>
      <c r="AY2103" s="60"/>
      <c r="AZ2103" s="283"/>
      <c r="BA2103" s="283"/>
      <c r="BB2103" s="283"/>
      <c r="BC2103" s="34"/>
      <c r="BD2103" s="27"/>
      <c r="BF2103" s="35"/>
      <c r="BG2103" s="35"/>
      <c r="BH2103" s="35"/>
    </row>
    <row r="2104" spans="1:60" ht="15" x14ac:dyDescent="0.25">
      <c r="A2104" s="570">
        <f t="shared" si="26"/>
        <v>2098</v>
      </c>
      <c r="B2104" s="571" t="s">
        <v>4393</v>
      </c>
      <c r="C2104" s="574" t="s">
        <v>2526</v>
      </c>
      <c r="D2104" s="843">
        <v>19004.3</v>
      </c>
      <c r="E2104" s="844"/>
      <c r="F2104" s="844"/>
      <c r="G2104" s="25"/>
      <c r="H2104" s="25"/>
      <c r="I2104" s="25"/>
      <c r="J2104" s="25"/>
      <c r="K2104" s="25"/>
      <c r="L2104" s="25"/>
      <c r="N2104" s="25"/>
      <c r="O2104" s="25"/>
      <c r="P2104" s="35" t="s">
        <v>2496</v>
      </c>
      <c r="AS2104" s="570"/>
      <c r="AT2104" s="391"/>
      <c r="AU2104" s="222"/>
      <c r="AV2104" s="564"/>
      <c r="AW2104" s="60"/>
      <c r="AX2104" s="60"/>
      <c r="AY2104" s="60"/>
      <c r="AZ2104" s="283"/>
      <c r="BA2104" s="283"/>
      <c r="BB2104" s="283"/>
      <c r="BC2104" s="34"/>
      <c r="BD2104" s="27"/>
      <c r="BF2104" s="35"/>
      <c r="BG2104" s="35"/>
      <c r="BH2104" s="35"/>
    </row>
    <row r="2105" spans="1:60" ht="15" x14ac:dyDescent="0.25">
      <c r="A2105" s="570">
        <f t="shared" si="26"/>
        <v>2099</v>
      </c>
      <c r="B2105" s="571" t="s">
        <v>21</v>
      </c>
      <c r="C2105" s="574" t="s">
        <v>12465</v>
      </c>
      <c r="D2105" s="843">
        <v>547.4</v>
      </c>
      <c r="E2105" s="844"/>
      <c r="F2105" s="844"/>
      <c r="G2105" s="25"/>
      <c r="H2105" s="25"/>
      <c r="I2105" s="25"/>
      <c r="J2105" s="25"/>
      <c r="K2105" s="25"/>
      <c r="L2105" s="25"/>
      <c r="N2105" s="25"/>
      <c r="O2105" s="25"/>
      <c r="P2105" s="35" t="s">
        <v>2496</v>
      </c>
      <c r="AS2105" s="570"/>
      <c r="AT2105" s="391"/>
      <c r="AU2105" s="222"/>
      <c r="AV2105" s="564"/>
      <c r="AW2105" s="60"/>
      <c r="AX2105" s="60"/>
      <c r="AY2105" s="60"/>
      <c r="AZ2105" s="283"/>
      <c r="BA2105" s="283"/>
      <c r="BB2105" s="283"/>
      <c r="BC2105" s="34"/>
      <c r="BD2105" s="27"/>
      <c r="BF2105" s="35"/>
      <c r="BG2105" s="35"/>
      <c r="BH2105" s="35"/>
    </row>
    <row r="2106" spans="1:60" ht="28.5" x14ac:dyDescent="0.25">
      <c r="A2106" s="570">
        <f t="shared" si="26"/>
        <v>2100</v>
      </c>
      <c r="B2106" s="571" t="s">
        <v>4394</v>
      </c>
      <c r="C2106" s="574" t="s">
        <v>12483</v>
      </c>
      <c r="D2106" s="843">
        <v>23400.005300000001</v>
      </c>
      <c r="E2106" s="844"/>
      <c r="F2106" s="844"/>
      <c r="G2106" s="25"/>
      <c r="H2106" s="25"/>
      <c r="I2106" s="25"/>
      <c r="J2106" s="25"/>
      <c r="K2106" s="25"/>
      <c r="L2106" s="25"/>
      <c r="N2106" s="25"/>
      <c r="O2106" s="25"/>
      <c r="P2106" s="35" t="s">
        <v>2496</v>
      </c>
      <c r="AS2106" s="570"/>
      <c r="AT2106" s="391"/>
      <c r="AU2106" s="222"/>
      <c r="AV2106" s="564"/>
      <c r="AW2106" s="60"/>
      <c r="AX2106" s="60"/>
      <c r="AY2106" s="60"/>
      <c r="AZ2106" s="283"/>
      <c r="BA2106" s="283"/>
      <c r="BB2106" s="283"/>
      <c r="BC2106" s="34"/>
      <c r="BD2106" s="27"/>
      <c r="BF2106" s="35"/>
      <c r="BG2106" s="35"/>
      <c r="BH2106" s="35"/>
    </row>
    <row r="2107" spans="1:60" ht="15" x14ac:dyDescent="0.25">
      <c r="A2107" s="570">
        <f t="shared" si="26"/>
        <v>2101</v>
      </c>
      <c r="B2107" s="571" t="s">
        <v>4395</v>
      </c>
      <c r="C2107" s="574" t="s">
        <v>2526</v>
      </c>
      <c r="D2107" s="843">
        <v>22255.38</v>
      </c>
      <c r="E2107" s="844"/>
      <c r="F2107" s="844"/>
      <c r="G2107" s="25"/>
      <c r="H2107" s="25"/>
      <c r="I2107" s="25"/>
      <c r="J2107" s="25"/>
      <c r="K2107" s="25"/>
      <c r="L2107" s="25"/>
      <c r="N2107" s="25"/>
      <c r="O2107" s="25"/>
      <c r="P2107" s="35" t="s">
        <v>2496</v>
      </c>
      <c r="AS2107" s="570"/>
      <c r="AT2107" s="391"/>
      <c r="AU2107" s="222"/>
      <c r="AV2107" s="564"/>
      <c r="AW2107" s="60"/>
      <c r="AX2107" s="60"/>
      <c r="AY2107" s="60"/>
      <c r="AZ2107" s="283"/>
      <c r="BA2107" s="283"/>
      <c r="BB2107" s="283"/>
      <c r="BC2107" s="34"/>
      <c r="BD2107" s="27"/>
      <c r="BF2107" s="35"/>
      <c r="BG2107" s="35"/>
      <c r="BH2107" s="35"/>
    </row>
    <row r="2108" spans="1:60" ht="15" x14ac:dyDescent="0.25">
      <c r="A2108" s="570">
        <f t="shared" si="26"/>
        <v>2102</v>
      </c>
      <c r="B2108" s="571" t="s">
        <v>4396</v>
      </c>
      <c r="C2108" s="574" t="s">
        <v>12472</v>
      </c>
      <c r="D2108" s="843">
        <v>19247.060000000001</v>
      </c>
      <c r="E2108" s="844"/>
      <c r="F2108" s="844"/>
      <c r="G2108" s="25"/>
      <c r="H2108" s="25"/>
      <c r="I2108" s="25"/>
      <c r="J2108" s="25"/>
      <c r="K2108" s="25"/>
      <c r="L2108" s="25"/>
      <c r="N2108" s="25"/>
      <c r="O2108" s="25"/>
      <c r="P2108" s="35" t="s">
        <v>2496</v>
      </c>
      <c r="AS2108" s="570"/>
      <c r="AT2108" s="391"/>
      <c r="AU2108" s="222"/>
      <c r="AV2108" s="564"/>
      <c r="AW2108" s="60"/>
      <c r="AX2108" s="60"/>
      <c r="AY2108" s="60"/>
      <c r="AZ2108" s="283"/>
      <c r="BA2108" s="283"/>
      <c r="BB2108" s="283"/>
      <c r="BC2108" s="34"/>
      <c r="BD2108" s="27"/>
      <c r="BF2108" s="35"/>
      <c r="BG2108" s="35"/>
      <c r="BH2108" s="35"/>
    </row>
    <row r="2109" spans="1:60" ht="15" x14ac:dyDescent="0.25">
      <c r="A2109" s="570">
        <f t="shared" si="26"/>
        <v>2103</v>
      </c>
      <c r="B2109" s="571" t="s">
        <v>4397</v>
      </c>
      <c r="C2109" s="574" t="s">
        <v>12458</v>
      </c>
      <c r="D2109" s="843">
        <v>1527061.55</v>
      </c>
      <c r="E2109" s="844"/>
      <c r="F2109" s="844"/>
      <c r="G2109" s="25"/>
      <c r="H2109" s="25"/>
      <c r="I2109" s="25"/>
      <c r="J2109" s="25"/>
      <c r="K2109" s="25"/>
      <c r="L2109" s="25"/>
      <c r="N2109" s="25"/>
      <c r="O2109" s="25"/>
      <c r="P2109" s="35" t="s">
        <v>2496</v>
      </c>
      <c r="AS2109" s="570"/>
      <c r="AT2109" s="391"/>
      <c r="AU2109" s="222"/>
      <c r="AV2109" s="564"/>
      <c r="AW2109" s="60"/>
      <c r="AX2109" s="60"/>
      <c r="AY2109" s="60"/>
      <c r="AZ2109" s="283"/>
      <c r="BA2109" s="283"/>
      <c r="BB2109" s="283"/>
      <c r="BC2109" s="34"/>
      <c r="BD2109" s="27"/>
      <c r="BF2109" s="35"/>
      <c r="BG2109" s="35"/>
      <c r="BH2109" s="35"/>
    </row>
    <row r="2110" spans="1:60" ht="15" x14ac:dyDescent="0.25">
      <c r="A2110" s="570">
        <f t="shared" si="26"/>
        <v>2104</v>
      </c>
      <c r="B2110" s="571" t="s">
        <v>4398</v>
      </c>
      <c r="C2110" s="574" t="s">
        <v>12458</v>
      </c>
      <c r="D2110" s="843">
        <v>9163</v>
      </c>
      <c r="E2110" s="844"/>
      <c r="F2110" s="844"/>
      <c r="G2110" s="25"/>
      <c r="H2110" s="25"/>
      <c r="I2110" s="25"/>
      <c r="J2110" s="25"/>
      <c r="K2110" s="25"/>
      <c r="L2110" s="25"/>
      <c r="N2110" s="25"/>
      <c r="O2110" s="25"/>
      <c r="P2110" s="35" t="s">
        <v>2496</v>
      </c>
      <c r="AS2110" s="570"/>
      <c r="AT2110" s="391"/>
      <c r="AU2110" s="222"/>
      <c r="AV2110" s="564"/>
      <c r="AW2110" s="60"/>
      <c r="AX2110" s="60"/>
      <c r="AY2110" s="60"/>
      <c r="AZ2110" s="283"/>
      <c r="BA2110" s="283"/>
      <c r="BB2110" s="283"/>
      <c r="BC2110" s="34"/>
      <c r="BD2110" s="27"/>
      <c r="BF2110" s="35"/>
      <c r="BG2110" s="35"/>
      <c r="BH2110" s="35"/>
    </row>
    <row r="2111" spans="1:60" ht="15" x14ac:dyDescent="0.25">
      <c r="A2111" s="570">
        <f t="shared" si="26"/>
        <v>2105</v>
      </c>
      <c r="B2111" s="571" t="s">
        <v>4399</v>
      </c>
      <c r="C2111" s="574" t="s">
        <v>12458</v>
      </c>
      <c r="D2111" s="843">
        <v>9055.9</v>
      </c>
      <c r="E2111" s="844"/>
      <c r="F2111" s="844"/>
      <c r="G2111" s="25"/>
      <c r="H2111" s="25"/>
      <c r="I2111" s="25"/>
      <c r="J2111" s="25"/>
      <c r="K2111" s="25"/>
      <c r="L2111" s="25"/>
      <c r="N2111" s="25"/>
      <c r="O2111" s="25"/>
      <c r="P2111" s="35" t="s">
        <v>2496</v>
      </c>
      <c r="AS2111" s="570"/>
      <c r="AT2111" s="391"/>
      <c r="AU2111" s="222"/>
      <c r="AV2111" s="564"/>
      <c r="AW2111" s="60"/>
      <c r="AX2111" s="60"/>
      <c r="AY2111" s="60"/>
      <c r="AZ2111" s="283"/>
      <c r="BA2111" s="283"/>
      <c r="BB2111" s="283"/>
      <c r="BC2111" s="34"/>
      <c r="BD2111" s="27"/>
      <c r="BF2111" s="35"/>
      <c r="BG2111" s="35"/>
      <c r="BH2111" s="35"/>
    </row>
    <row r="2112" spans="1:60" ht="15" x14ac:dyDescent="0.25">
      <c r="A2112" s="570">
        <f t="shared" si="26"/>
        <v>2106</v>
      </c>
      <c r="B2112" s="571" t="s">
        <v>4400</v>
      </c>
      <c r="C2112" s="574" t="s">
        <v>12458</v>
      </c>
      <c r="D2112" s="843">
        <v>2459.73</v>
      </c>
      <c r="E2112" s="844"/>
      <c r="F2112" s="844"/>
      <c r="G2112" s="25"/>
      <c r="H2112" s="25"/>
      <c r="I2112" s="25"/>
      <c r="J2112" s="25"/>
      <c r="K2112" s="25"/>
      <c r="L2112" s="25"/>
      <c r="N2112" s="25"/>
      <c r="O2112" s="25"/>
      <c r="P2112" s="35" t="s">
        <v>2496</v>
      </c>
      <c r="AS2112" s="570"/>
      <c r="AT2112" s="391"/>
      <c r="AU2112" s="222"/>
      <c r="AV2112" s="564"/>
      <c r="AW2112" s="60"/>
      <c r="AX2112" s="60"/>
      <c r="AY2112" s="60"/>
      <c r="AZ2112" s="283"/>
      <c r="BA2112" s="283"/>
      <c r="BB2112" s="283"/>
      <c r="BC2112" s="34"/>
      <c r="BD2112" s="27"/>
      <c r="BF2112" s="35"/>
      <c r="BG2112" s="35"/>
      <c r="BH2112" s="35"/>
    </row>
    <row r="2113" spans="1:60" ht="15" x14ac:dyDescent="0.25">
      <c r="A2113" s="570">
        <f t="shared" si="26"/>
        <v>2107</v>
      </c>
      <c r="B2113" s="571" t="s">
        <v>4401</v>
      </c>
      <c r="C2113" s="574" t="s">
        <v>12458</v>
      </c>
      <c r="D2113" s="843">
        <v>10188.780000000001</v>
      </c>
      <c r="E2113" s="844"/>
      <c r="F2113" s="844"/>
      <c r="G2113" s="25"/>
      <c r="H2113" s="25"/>
      <c r="I2113" s="25"/>
      <c r="J2113" s="25"/>
      <c r="K2113" s="25"/>
      <c r="L2113" s="25"/>
      <c r="N2113" s="25"/>
      <c r="O2113" s="25"/>
      <c r="P2113" s="35" t="s">
        <v>2496</v>
      </c>
      <c r="AS2113" s="570"/>
      <c r="AT2113" s="391"/>
      <c r="AU2113" s="222"/>
      <c r="AV2113" s="564"/>
      <c r="AW2113" s="60"/>
      <c r="AX2113" s="60"/>
      <c r="AY2113" s="60"/>
      <c r="AZ2113" s="283"/>
      <c r="BA2113" s="283"/>
      <c r="BB2113" s="283"/>
      <c r="BC2113" s="34"/>
      <c r="BD2113" s="27"/>
      <c r="BF2113" s="35"/>
      <c r="BG2113" s="35"/>
      <c r="BH2113" s="35"/>
    </row>
    <row r="2114" spans="1:60" ht="15" x14ac:dyDescent="0.25">
      <c r="A2114" s="570">
        <f t="shared" si="26"/>
        <v>2108</v>
      </c>
      <c r="B2114" s="571" t="s">
        <v>4402</v>
      </c>
      <c r="C2114" s="574" t="s">
        <v>12458</v>
      </c>
      <c r="D2114" s="843">
        <v>4165</v>
      </c>
      <c r="E2114" s="844"/>
      <c r="F2114" s="844"/>
      <c r="G2114" s="25"/>
      <c r="H2114" s="25"/>
      <c r="I2114" s="25"/>
      <c r="J2114" s="25"/>
      <c r="K2114" s="25"/>
      <c r="L2114" s="25"/>
      <c r="N2114" s="25"/>
      <c r="O2114" s="25"/>
      <c r="P2114" s="35" t="s">
        <v>2496</v>
      </c>
      <c r="AS2114" s="570"/>
      <c r="AT2114" s="391"/>
      <c r="AU2114" s="222"/>
      <c r="AV2114" s="564"/>
      <c r="AW2114" s="60"/>
      <c r="AX2114" s="60"/>
      <c r="AY2114" s="60"/>
      <c r="AZ2114" s="283"/>
      <c r="BA2114" s="283"/>
      <c r="BB2114" s="283"/>
      <c r="BC2114" s="34"/>
      <c r="BD2114" s="27"/>
      <c r="BF2114" s="35"/>
      <c r="BG2114" s="35"/>
      <c r="BH2114" s="35"/>
    </row>
    <row r="2115" spans="1:60" ht="15" x14ac:dyDescent="0.25">
      <c r="A2115" s="570">
        <f t="shared" si="26"/>
        <v>2109</v>
      </c>
      <c r="B2115" s="571" t="s">
        <v>4402</v>
      </c>
      <c r="C2115" s="574" t="s">
        <v>12458</v>
      </c>
      <c r="D2115" s="843">
        <v>4034.1</v>
      </c>
      <c r="E2115" s="844"/>
      <c r="F2115" s="844"/>
      <c r="G2115" s="25"/>
      <c r="H2115" s="25"/>
      <c r="I2115" s="25"/>
      <c r="J2115" s="25"/>
      <c r="K2115" s="25"/>
      <c r="L2115" s="25"/>
      <c r="N2115" s="25"/>
      <c r="O2115" s="25"/>
      <c r="P2115" s="35" t="s">
        <v>2496</v>
      </c>
      <c r="AS2115" s="570"/>
      <c r="AT2115" s="391"/>
      <c r="AU2115" s="222"/>
      <c r="AV2115" s="564"/>
      <c r="AW2115" s="60"/>
      <c r="AX2115" s="60"/>
      <c r="AY2115" s="60"/>
      <c r="AZ2115" s="283"/>
      <c r="BA2115" s="283"/>
      <c r="BB2115" s="283"/>
      <c r="BC2115" s="34"/>
      <c r="BD2115" s="27"/>
      <c r="BF2115" s="35"/>
      <c r="BG2115" s="35"/>
      <c r="BH2115" s="35"/>
    </row>
    <row r="2116" spans="1:60" ht="15" x14ac:dyDescent="0.25">
      <c r="A2116" s="570">
        <f t="shared" si="26"/>
        <v>2110</v>
      </c>
      <c r="B2116" s="571" t="s">
        <v>4403</v>
      </c>
      <c r="C2116" s="574" t="s">
        <v>12458</v>
      </c>
      <c r="D2116" s="843">
        <v>3391.5</v>
      </c>
      <c r="E2116" s="844"/>
      <c r="F2116" s="844"/>
      <c r="G2116" s="25"/>
      <c r="H2116" s="25"/>
      <c r="I2116" s="25"/>
      <c r="J2116" s="25"/>
      <c r="K2116" s="25"/>
      <c r="L2116" s="25"/>
      <c r="N2116" s="25"/>
      <c r="O2116" s="25"/>
      <c r="P2116" s="35" t="s">
        <v>2496</v>
      </c>
      <c r="AS2116" s="570"/>
      <c r="AT2116" s="391"/>
      <c r="AU2116" s="222"/>
      <c r="AV2116" s="564"/>
      <c r="AW2116" s="60"/>
      <c r="AX2116" s="60"/>
      <c r="AY2116" s="60"/>
      <c r="AZ2116" s="283"/>
      <c r="BA2116" s="283"/>
      <c r="BB2116" s="283"/>
      <c r="BC2116" s="34"/>
      <c r="BD2116" s="27"/>
      <c r="BF2116" s="35"/>
      <c r="BG2116" s="35"/>
      <c r="BH2116" s="35"/>
    </row>
    <row r="2117" spans="1:60" ht="15" x14ac:dyDescent="0.25">
      <c r="A2117" s="570">
        <f t="shared" si="26"/>
        <v>2111</v>
      </c>
      <c r="B2117" s="571" t="s">
        <v>4404</v>
      </c>
      <c r="C2117" s="574" t="s">
        <v>12458</v>
      </c>
      <c r="D2117" s="843">
        <v>749700</v>
      </c>
      <c r="E2117" s="844"/>
      <c r="F2117" s="844"/>
      <c r="G2117" s="25"/>
      <c r="H2117" s="25"/>
      <c r="I2117" s="25"/>
      <c r="J2117" s="25"/>
      <c r="K2117" s="25"/>
      <c r="L2117" s="25"/>
      <c r="N2117" s="25"/>
      <c r="O2117" s="25"/>
      <c r="P2117" s="35" t="s">
        <v>2496</v>
      </c>
      <c r="AS2117" s="570"/>
      <c r="AT2117" s="391"/>
      <c r="AU2117" s="222"/>
      <c r="AV2117" s="564"/>
      <c r="AW2117" s="60"/>
      <c r="AX2117" s="60"/>
      <c r="AY2117" s="60"/>
      <c r="AZ2117" s="283"/>
      <c r="BA2117" s="283"/>
      <c r="BB2117" s="283"/>
      <c r="BC2117" s="34"/>
      <c r="BD2117" s="27"/>
      <c r="BF2117" s="35"/>
      <c r="BG2117" s="35"/>
      <c r="BH2117" s="35"/>
    </row>
    <row r="2118" spans="1:60" ht="15" x14ac:dyDescent="0.25">
      <c r="A2118" s="570">
        <f t="shared" si="26"/>
        <v>2112</v>
      </c>
      <c r="B2118" s="571" t="s">
        <v>4405</v>
      </c>
      <c r="C2118" s="574" t="s">
        <v>12458</v>
      </c>
      <c r="D2118" s="843">
        <v>372866.27</v>
      </c>
      <c r="E2118" s="844"/>
      <c r="F2118" s="844"/>
      <c r="G2118" s="25"/>
      <c r="H2118" s="25"/>
      <c r="I2118" s="25"/>
      <c r="J2118" s="25"/>
      <c r="K2118" s="25"/>
      <c r="L2118" s="25"/>
      <c r="N2118" s="25"/>
      <c r="O2118" s="25"/>
      <c r="P2118" s="35" t="s">
        <v>2496</v>
      </c>
      <c r="AS2118" s="570"/>
      <c r="AT2118" s="391"/>
      <c r="AU2118" s="222"/>
      <c r="AV2118" s="564"/>
      <c r="AW2118" s="60"/>
      <c r="AX2118" s="60"/>
      <c r="AY2118" s="60"/>
      <c r="AZ2118" s="283"/>
      <c r="BA2118" s="283"/>
      <c r="BB2118" s="283"/>
      <c r="BC2118" s="34"/>
      <c r="BD2118" s="27"/>
      <c r="BF2118" s="35"/>
      <c r="BG2118" s="35"/>
      <c r="BH2118" s="35"/>
    </row>
    <row r="2119" spans="1:60" ht="15" x14ac:dyDescent="0.25">
      <c r="A2119" s="570">
        <f t="shared" si="26"/>
        <v>2113</v>
      </c>
      <c r="B2119" s="571" t="s">
        <v>4406</v>
      </c>
      <c r="C2119" s="574" t="s">
        <v>12458</v>
      </c>
      <c r="D2119" s="843">
        <v>5759600</v>
      </c>
      <c r="E2119" s="844"/>
      <c r="F2119" s="844"/>
      <c r="G2119" s="25"/>
      <c r="H2119" s="25"/>
      <c r="I2119" s="25"/>
      <c r="J2119" s="25"/>
      <c r="K2119" s="25"/>
      <c r="L2119" s="25"/>
      <c r="N2119" s="25"/>
      <c r="O2119" s="25"/>
      <c r="P2119" s="35" t="s">
        <v>2496</v>
      </c>
      <c r="AS2119" s="570"/>
      <c r="AT2119" s="391"/>
      <c r="AU2119" s="222"/>
      <c r="AV2119" s="564"/>
      <c r="AW2119" s="60"/>
      <c r="AX2119" s="60"/>
      <c r="AY2119" s="60"/>
      <c r="AZ2119" s="283"/>
      <c r="BA2119" s="283"/>
      <c r="BB2119" s="283"/>
      <c r="BC2119" s="34"/>
      <c r="BD2119" s="27"/>
      <c r="BF2119" s="35"/>
      <c r="BG2119" s="35"/>
      <c r="BH2119" s="35"/>
    </row>
    <row r="2120" spans="1:60" ht="15" x14ac:dyDescent="0.25">
      <c r="A2120" s="570">
        <f t="shared" si="26"/>
        <v>2114</v>
      </c>
      <c r="B2120" s="571" t="s">
        <v>4407</v>
      </c>
      <c r="C2120" s="574" t="s">
        <v>12458</v>
      </c>
      <c r="D2120" s="843">
        <v>1711220</v>
      </c>
      <c r="E2120" s="844"/>
      <c r="F2120" s="844"/>
      <c r="G2120" s="25"/>
      <c r="H2120" s="25"/>
      <c r="I2120" s="25"/>
      <c r="J2120" s="25"/>
      <c r="K2120" s="25"/>
      <c r="L2120" s="25"/>
      <c r="N2120" s="25"/>
      <c r="O2120" s="25"/>
      <c r="P2120" s="35" t="s">
        <v>2496</v>
      </c>
      <c r="AS2120" s="570"/>
      <c r="AT2120" s="391"/>
      <c r="AU2120" s="222"/>
      <c r="AV2120" s="564"/>
      <c r="AW2120" s="60"/>
      <c r="AX2120" s="60"/>
      <c r="AY2120" s="60"/>
      <c r="AZ2120" s="283"/>
      <c r="BA2120" s="283"/>
      <c r="BB2120" s="283"/>
      <c r="BC2120" s="34"/>
      <c r="BD2120" s="27"/>
      <c r="BF2120" s="35"/>
      <c r="BG2120" s="35"/>
      <c r="BH2120" s="35"/>
    </row>
    <row r="2121" spans="1:60" ht="15" x14ac:dyDescent="0.25">
      <c r="A2121" s="570">
        <f t="shared" si="26"/>
        <v>2115</v>
      </c>
      <c r="B2121" s="571" t="s">
        <v>4408</v>
      </c>
      <c r="C2121" s="574" t="s">
        <v>12458</v>
      </c>
      <c r="D2121" s="843">
        <v>11197.9</v>
      </c>
      <c r="E2121" s="844"/>
      <c r="F2121" s="844"/>
      <c r="G2121" s="25"/>
      <c r="H2121" s="25"/>
      <c r="I2121" s="25"/>
      <c r="J2121" s="25"/>
      <c r="K2121" s="25"/>
      <c r="L2121" s="25"/>
      <c r="N2121" s="25"/>
      <c r="O2121" s="25"/>
      <c r="P2121" s="35" t="s">
        <v>2496</v>
      </c>
      <c r="AS2121" s="570"/>
      <c r="AT2121" s="391"/>
      <c r="AU2121" s="222"/>
      <c r="AV2121" s="564"/>
      <c r="AW2121" s="60"/>
      <c r="AX2121" s="60"/>
      <c r="AY2121" s="60"/>
      <c r="AZ2121" s="283"/>
      <c r="BA2121" s="283"/>
      <c r="BB2121" s="283"/>
      <c r="BC2121" s="34"/>
      <c r="BD2121" s="27"/>
      <c r="BF2121" s="35"/>
      <c r="BG2121" s="35"/>
      <c r="BH2121" s="35"/>
    </row>
    <row r="2122" spans="1:60" ht="15" x14ac:dyDescent="0.25">
      <c r="A2122" s="570">
        <f t="shared" si="26"/>
        <v>2116</v>
      </c>
      <c r="B2122" s="571" t="s">
        <v>4409</v>
      </c>
      <c r="C2122" s="574" t="s">
        <v>12458</v>
      </c>
      <c r="D2122" s="843">
        <v>16981.3</v>
      </c>
      <c r="E2122" s="844"/>
      <c r="F2122" s="844"/>
      <c r="G2122" s="25"/>
      <c r="H2122" s="25"/>
      <c r="I2122" s="25"/>
      <c r="J2122" s="25"/>
      <c r="K2122" s="25"/>
      <c r="L2122" s="25"/>
      <c r="N2122" s="25"/>
      <c r="O2122" s="25"/>
      <c r="P2122" s="35" t="s">
        <v>2496</v>
      </c>
      <c r="AS2122" s="570"/>
      <c r="AT2122" s="391"/>
      <c r="AU2122" s="222"/>
      <c r="AV2122" s="564"/>
      <c r="AW2122" s="60"/>
      <c r="AX2122" s="60"/>
      <c r="AY2122" s="60"/>
      <c r="AZ2122" s="283"/>
      <c r="BA2122" s="283"/>
      <c r="BB2122" s="283"/>
      <c r="BC2122" s="34"/>
      <c r="BD2122" s="27"/>
      <c r="BF2122" s="35"/>
      <c r="BG2122" s="35"/>
      <c r="BH2122" s="35"/>
    </row>
    <row r="2123" spans="1:60" ht="15" x14ac:dyDescent="0.25">
      <c r="A2123" s="570">
        <f t="shared" si="26"/>
        <v>2117</v>
      </c>
      <c r="B2123" s="571" t="s">
        <v>4410</v>
      </c>
      <c r="C2123" s="574" t="s">
        <v>12458</v>
      </c>
      <c r="D2123" s="843">
        <v>2689.4</v>
      </c>
      <c r="E2123" s="844"/>
      <c r="F2123" s="844"/>
      <c r="G2123" s="25"/>
      <c r="H2123" s="25"/>
      <c r="I2123" s="25"/>
      <c r="J2123" s="25"/>
      <c r="K2123" s="25"/>
      <c r="L2123" s="25"/>
      <c r="N2123" s="25"/>
      <c r="O2123" s="25"/>
      <c r="P2123" s="35" t="s">
        <v>2496</v>
      </c>
      <c r="AS2123" s="570"/>
      <c r="AT2123" s="391"/>
      <c r="AU2123" s="222"/>
      <c r="AV2123" s="564"/>
      <c r="AW2123" s="60"/>
      <c r="AX2123" s="60"/>
      <c r="AY2123" s="60"/>
      <c r="AZ2123" s="283"/>
      <c r="BA2123" s="283"/>
      <c r="BB2123" s="283"/>
      <c r="BC2123" s="34"/>
      <c r="BD2123" s="27"/>
      <c r="BF2123" s="35"/>
      <c r="BG2123" s="35"/>
      <c r="BH2123" s="35"/>
    </row>
    <row r="2124" spans="1:60" ht="15" x14ac:dyDescent="0.25">
      <c r="A2124" s="570">
        <f t="shared" si="26"/>
        <v>2118</v>
      </c>
      <c r="B2124" s="571" t="s">
        <v>4411</v>
      </c>
      <c r="C2124" s="574" t="s">
        <v>12458</v>
      </c>
      <c r="D2124" s="843">
        <v>84568.54</v>
      </c>
      <c r="E2124" s="844"/>
      <c r="F2124" s="844"/>
      <c r="G2124" s="25"/>
      <c r="H2124" s="25"/>
      <c r="I2124" s="25"/>
      <c r="J2124" s="25"/>
      <c r="K2124" s="25"/>
      <c r="L2124" s="25"/>
      <c r="N2124" s="25"/>
      <c r="O2124" s="25"/>
      <c r="P2124" s="35" t="s">
        <v>2496</v>
      </c>
      <c r="AS2124" s="570"/>
      <c r="AT2124" s="391"/>
      <c r="AU2124" s="222"/>
      <c r="AV2124" s="564"/>
      <c r="AW2124" s="60"/>
      <c r="AX2124" s="60"/>
      <c r="AY2124" s="60"/>
      <c r="AZ2124" s="283"/>
      <c r="BA2124" s="283"/>
      <c r="BB2124" s="283"/>
      <c r="BC2124" s="34"/>
      <c r="BD2124" s="27"/>
      <c r="BF2124" s="35"/>
      <c r="BG2124" s="35"/>
      <c r="BH2124" s="35"/>
    </row>
    <row r="2125" spans="1:60" ht="15" x14ac:dyDescent="0.25">
      <c r="A2125" s="570">
        <f t="shared" si="26"/>
        <v>2119</v>
      </c>
      <c r="B2125" s="571" t="s">
        <v>4412</v>
      </c>
      <c r="C2125" s="574" t="s">
        <v>12458</v>
      </c>
      <c r="D2125" s="843">
        <v>8687</v>
      </c>
      <c r="E2125" s="844"/>
      <c r="F2125" s="844"/>
      <c r="G2125" s="25"/>
      <c r="H2125" s="25"/>
      <c r="I2125" s="25"/>
      <c r="J2125" s="25"/>
      <c r="K2125" s="25"/>
      <c r="L2125" s="25"/>
      <c r="N2125" s="25"/>
      <c r="O2125" s="25"/>
      <c r="P2125" s="35" t="s">
        <v>2496</v>
      </c>
      <c r="AS2125" s="570"/>
      <c r="AT2125" s="391"/>
      <c r="AU2125" s="222"/>
      <c r="AV2125" s="564"/>
      <c r="AW2125" s="60"/>
      <c r="AX2125" s="60"/>
      <c r="AY2125" s="60"/>
      <c r="AZ2125" s="283"/>
      <c r="BA2125" s="283"/>
      <c r="BB2125" s="283"/>
      <c r="BC2125" s="34"/>
      <c r="BD2125" s="27"/>
      <c r="BF2125" s="35"/>
      <c r="BG2125" s="35"/>
      <c r="BH2125" s="35"/>
    </row>
    <row r="2126" spans="1:60" ht="15" x14ac:dyDescent="0.25">
      <c r="A2126" s="570">
        <f t="shared" si="26"/>
        <v>2120</v>
      </c>
      <c r="B2126" s="571" t="s">
        <v>4413</v>
      </c>
      <c r="C2126" s="574" t="s">
        <v>12458</v>
      </c>
      <c r="D2126" s="843">
        <v>106457.4</v>
      </c>
      <c r="E2126" s="844"/>
      <c r="F2126" s="844"/>
      <c r="G2126" s="25"/>
      <c r="H2126" s="25"/>
      <c r="I2126" s="25"/>
      <c r="J2126" s="25"/>
      <c r="K2126" s="25"/>
      <c r="L2126" s="25"/>
      <c r="N2126" s="25"/>
      <c r="O2126" s="25"/>
      <c r="P2126" s="35" t="s">
        <v>2496</v>
      </c>
      <c r="AS2126" s="570"/>
      <c r="AT2126" s="391"/>
      <c r="AU2126" s="222"/>
      <c r="AV2126" s="564"/>
      <c r="AW2126" s="60"/>
      <c r="AX2126" s="60"/>
      <c r="AY2126" s="60"/>
      <c r="AZ2126" s="283"/>
      <c r="BA2126" s="283"/>
      <c r="BB2126" s="283"/>
      <c r="BC2126" s="34"/>
      <c r="BD2126" s="27"/>
      <c r="BF2126" s="35"/>
      <c r="BG2126" s="35"/>
      <c r="BH2126" s="35"/>
    </row>
    <row r="2127" spans="1:60" ht="15" x14ac:dyDescent="0.25">
      <c r="A2127" s="570">
        <f t="shared" si="26"/>
        <v>2121</v>
      </c>
      <c r="B2127" s="571" t="s">
        <v>4414</v>
      </c>
      <c r="C2127" s="574" t="s">
        <v>12460</v>
      </c>
      <c r="D2127" s="843">
        <v>197687.56</v>
      </c>
      <c r="E2127" s="844"/>
      <c r="F2127" s="844"/>
      <c r="G2127" s="25"/>
      <c r="H2127" s="25"/>
      <c r="I2127" s="25"/>
      <c r="J2127" s="25"/>
      <c r="K2127" s="25"/>
      <c r="L2127" s="25"/>
      <c r="N2127" s="25"/>
      <c r="O2127" s="25"/>
      <c r="P2127" s="35" t="s">
        <v>2496</v>
      </c>
      <c r="AS2127" s="570"/>
      <c r="AT2127" s="391"/>
      <c r="AU2127" s="222"/>
      <c r="AV2127" s="564"/>
      <c r="AW2127" s="60"/>
      <c r="AX2127" s="60"/>
      <c r="AY2127" s="60"/>
      <c r="AZ2127" s="283"/>
      <c r="BA2127" s="283"/>
      <c r="BB2127" s="283"/>
      <c r="BC2127" s="34"/>
      <c r="BD2127" s="27"/>
      <c r="BF2127" s="35"/>
      <c r="BG2127" s="35"/>
      <c r="BH2127" s="35"/>
    </row>
    <row r="2128" spans="1:60" ht="15" x14ac:dyDescent="0.25">
      <c r="A2128" s="570">
        <f t="shared" si="26"/>
        <v>2122</v>
      </c>
      <c r="B2128" s="571" t="s">
        <v>4415</v>
      </c>
      <c r="C2128" s="574" t="s">
        <v>12458</v>
      </c>
      <c r="D2128" s="843">
        <v>178500</v>
      </c>
      <c r="E2128" s="844"/>
      <c r="F2128" s="844"/>
      <c r="G2128" s="25"/>
      <c r="H2128" s="25"/>
      <c r="I2128" s="25"/>
      <c r="J2128" s="25"/>
      <c r="K2128" s="25"/>
      <c r="L2128" s="25"/>
      <c r="N2128" s="25"/>
      <c r="O2128" s="25"/>
      <c r="P2128" s="35" t="s">
        <v>2496</v>
      </c>
      <c r="AS2128" s="570"/>
      <c r="AT2128" s="391"/>
      <c r="AU2128" s="222"/>
      <c r="AV2128" s="564"/>
      <c r="AW2128" s="60"/>
      <c r="AX2128" s="60"/>
      <c r="AY2128" s="60"/>
      <c r="AZ2128" s="283"/>
      <c r="BA2128" s="283"/>
      <c r="BB2128" s="283"/>
      <c r="BC2128" s="34"/>
      <c r="BD2128" s="27"/>
      <c r="BF2128" s="35"/>
      <c r="BG2128" s="35"/>
      <c r="BH2128" s="35"/>
    </row>
    <row r="2129" spans="1:60" ht="15" x14ac:dyDescent="0.25">
      <c r="A2129" s="570">
        <f t="shared" si="26"/>
        <v>2123</v>
      </c>
      <c r="B2129" s="571" t="s">
        <v>4416</v>
      </c>
      <c r="C2129" s="574" t="s">
        <v>12458</v>
      </c>
      <c r="D2129" s="843">
        <v>620811.1</v>
      </c>
      <c r="E2129" s="844"/>
      <c r="F2129" s="844"/>
      <c r="G2129" s="25"/>
      <c r="H2129" s="25"/>
      <c r="I2129" s="25"/>
      <c r="J2129" s="25"/>
      <c r="K2129" s="25"/>
      <c r="L2129" s="25"/>
      <c r="N2129" s="25"/>
      <c r="O2129" s="25"/>
      <c r="P2129" s="35" t="s">
        <v>2496</v>
      </c>
      <c r="AS2129" s="570"/>
      <c r="AT2129" s="391"/>
      <c r="AU2129" s="222"/>
      <c r="AV2129" s="564"/>
      <c r="AW2129" s="60"/>
      <c r="AX2129" s="60"/>
      <c r="AY2129" s="60"/>
      <c r="AZ2129" s="283"/>
      <c r="BA2129" s="283"/>
      <c r="BB2129" s="283"/>
      <c r="BC2129" s="34"/>
      <c r="BD2129" s="27"/>
      <c r="BF2129" s="35"/>
      <c r="BG2129" s="35"/>
      <c r="BH2129" s="35"/>
    </row>
    <row r="2130" spans="1:60" ht="15" x14ac:dyDescent="0.25">
      <c r="A2130" s="570">
        <f t="shared" si="26"/>
        <v>2124</v>
      </c>
      <c r="B2130" s="571" t="s">
        <v>4417</v>
      </c>
      <c r="C2130" s="574" t="s">
        <v>12458</v>
      </c>
      <c r="D2130" s="843">
        <v>30130.799999999999</v>
      </c>
      <c r="E2130" s="844"/>
      <c r="F2130" s="844"/>
      <c r="G2130" s="25"/>
      <c r="H2130" s="25"/>
      <c r="I2130" s="25"/>
      <c r="J2130" s="25"/>
      <c r="K2130" s="25"/>
      <c r="L2130" s="25"/>
      <c r="N2130" s="25"/>
      <c r="O2130" s="25"/>
      <c r="P2130" s="35" t="s">
        <v>2496</v>
      </c>
      <c r="AS2130" s="570"/>
      <c r="AT2130" s="391"/>
      <c r="AU2130" s="222"/>
      <c r="AV2130" s="564"/>
      <c r="AW2130" s="60"/>
      <c r="AX2130" s="60"/>
      <c r="AY2130" s="60"/>
      <c r="AZ2130" s="283"/>
      <c r="BA2130" s="283"/>
      <c r="BB2130" s="283"/>
      <c r="BC2130" s="34"/>
      <c r="BD2130" s="27"/>
      <c r="BF2130" s="35"/>
      <c r="BG2130" s="35"/>
      <c r="BH2130" s="35"/>
    </row>
    <row r="2131" spans="1:60" ht="15" x14ac:dyDescent="0.25">
      <c r="A2131" s="570">
        <f t="shared" si="26"/>
        <v>2125</v>
      </c>
      <c r="B2131" s="571" t="s">
        <v>4418</v>
      </c>
      <c r="C2131" s="574" t="s">
        <v>12458</v>
      </c>
      <c r="D2131" s="843">
        <v>68401.2</v>
      </c>
      <c r="E2131" s="844"/>
      <c r="F2131" s="844"/>
      <c r="G2131" s="25"/>
      <c r="H2131" s="25"/>
      <c r="I2131" s="25"/>
      <c r="J2131" s="25"/>
      <c r="K2131" s="25"/>
      <c r="L2131" s="25"/>
      <c r="N2131" s="25"/>
      <c r="O2131" s="25"/>
      <c r="P2131" s="35" t="s">
        <v>2496</v>
      </c>
      <c r="AS2131" s="570"/>
      <c r="AT2131" s="391"/>
      <c r="AU2131" s="222"/>
      <c r="AV2131" s="564"/>
      <c r="AW2131" s="60"/>
      <c r="AX2131" s="60"/>
      <c r="AY2131" s="60"/>
      <c r="AZ2131" s="283"/>
      <c r="BA2131" s="283"/>
      <c r="BB2131" s="283"/>
      <c r="BC2131" s="34"/>
      <c r="BD2131" s="27"/>
      <c r="BF2131" s="35"/>
      <c r="BG2131" s="35"/>
      <c r="BH2131" s="35"/>
    </row>
    <row r="2132" spans="1:60" ht="15" x14ac:dyDescent="0.25">
      <c r="A2132" s="570">
        <f t="shared" si="26"/>
        <v>2126</v>
      </c>
      <c r="B2132" s="571" t="s">
        <v>4419</v>
      </c>
      <c r="C2132" s="574" t="s">
        <v>12458</v>
      </c>
      <c r="D2132" s="843">
        <v>2995.23</v>
      </c>
      <c r="E2132" s="844"/>
      <c r="F2132" s="844"/>
      <c r="G2132" s="25"/>
      <c r="H2132" s="25"/>
      <c r="I2132" s="25"/>
      <c r="J2132" s="25"/>
      <c r="K2132" s="25"/>
      <c r="L2132" s="25"/>
      <c r="N2132" s="25"/>
      <c r="O2132" s="25"/>
      <c r="P2132" s="35" t="s">
        <v>2496</v>
      </c>
      <c r="AS2132" s="570"/>
      <c r="AT2132" s="391"/>
      <c r="AU2132" s="222"/>
      <c r="AV2132" s="564"/>
      <c r="AW2132" s="60"/>
      <c r="AX2132" s="60"/>
      <c r="AY2132" s="60"/>
      <c r="AZ2132" s="283"/>
      <c r="BA2132" s="283"/>
      <c r="BB2132" s="283"/>
      <c r="BC2132" s="34"/>
      <c r="BD2132" s="27"/>
      <c r="BF2132" s="35"/>
      <c r="BG2132" s="35"/>
      <c r="BH2132" s="35"/>
    </row>
    <row r="2133" spans="1:60" ht="15" x14ac:dyDescent="0.25">
      <c r="A2133" s="570">
        <f t="shared" si="26"/>
        <v>2127</v>
      </c>
      <c r="B2133" s="571" t="s">
        <v>4420</v>
      </c>
      <c r="C2133" s="574" t="s">
        <v>12458</v>
      </c>
      <c r="D2133" s="843">
        <v>3917.48</v>
      </c>
      <c r="E2133" s="844"/>
      <c r="F2133" s="844"/>
      <c r="G2133" s="25"/>
      <c r="H2133" s="25"/>
      <c r="I2133" s="25"/>
      <c r="J2133" s="25"/>
      <c r="K2133" s="25"/>
      <c r="L2133" s="25"/>
      <c r="N2133" s="25"/>
      <c r="O2133" s="25"/>
      <c r="P2133" s="35" t="s">
        <v>2496</v>
      </c>
      <c r="AS2133" s="570"/>
      <c r="AT2133" s="391"/>
      <c r="AU2133" s="222"/>
      <c r="AV2133" s="564"/>
      <c r="AW2133" s="60"/>
      <c r="AX2133" s="60"/>
      <c r="AY2133" s="60"/>
      <c r="AZ2133" s="283"/>
      <c r="BA2133" s="283"/>
      <c r="BB2133" s="283"/>
      <c r="BC2133" s="34"/>
      <c r="BD2133" s="27"/>
      <c r="BF2133" s="35"/>
      <c r="BG2133" s="35"/>
      <c r="BH2133" s="35"/>
    </row>
    <row r="2134" spans="1:60" ht="15" x14ac:dyDescent="0.25">
      <c r="A2134" s="570">
        <f t="shared" si="26"/>
        <v>2128</v>
      </c>
      <c r="B2134" s="571" t="s">
        <v>4421</v>
      </c>
      <c r="C2134" s="574" t="s">
        <v>12458</v>
      </c>
      <c r="D2134" s="843">
        <v>4464.88</v>
      </c>
      <c r="E2134" s="844"/>
      <c r="F2134" s="844"/>
      <c r="G2134" s="25"/>
      <c r="H2134" s="25"/>
      <c r="I2134" s="25"/>
      <c r="J2134" s="25"/>
      <c r="K2134" s="25"/>
      <c r="L2134" s="25"/>
      <c r="N2134" s="25"/>
      <c r="O2134" s="25"/>
      <c r="P2134" s="35" t="s">
        <v>2496</v>
      </c>
      <c r="AS2134" s="570"/>
      <c r="AT2134" s="391"/>
      <c r="AU2134" s="222"/>
      <c r="AV2134" s="564"/>
      <c r="AW2134" s="60"/>
      <c r="AX2134" s="60"/>
      <c r="AY2134" s="60"/>
      <c r="AZ2134" s="283"/>
      <c r="BA2134" s="283"/>
      <c r="BB2134" s="283"/>
      <c r="BC2134" s="34"/>
      <c r="BD2134" s="27"/>
      <c r="BF2134" s="35"/>
      <c r="BG2134" s="35"/>
      <c r="BH2134" s="35"/>
    </row>
    <row r="2135" spans="1:60" ht="15" x14ac:dyDescent="0.25">
      <c r="A2135" s="570">
        <f t="shared" si="26"/>
        <v>2129</v>
      </c>
      <c r="B2135" s="571" t="s">
        <v>4422</v>
      </c>
      <c r="C2135" s="574" t="s">
        <v>12458</v>
      </c>
      <c r="D2135" s="843">
        <v>7140</v>
      </c>
      <c r="E2135" s="844"/>
      <c r="F2135" s="844"/>
      <c r="G2135" s="25"/>
      <c r="H2135" s="25"/>
      <c r="I2135" s="25"/>
      <c r="J2135" s="25"/>
      <c r="K2135" s="25"/>
      <c r="L2135" s="25"/>
      <c r="N2135" s="25"/>
      <c r="O2135" s="25"/>
      <c r="P2135" s="35" t="s">
        <v>2496</v>
      </c>
      <c r="AS2135" s="570"/>
      <c r="AT2135" s="391"/>
      <c r="AU2135" s="222"/>
      <c r="AV2135" s="564"/>
      <c r="AW2135" s="60"/>
      <c r="AX2135" s="60"/>
      <c r="AY2135" s="60"/>
      <c r="AZ2135" s="283"/>
      <c r="BA2135" s="283"/>
      <c r="BB2135" s="283"/>
      <c r="BC2135" s="34"/>
      <c r="BD2135" s="27"/>
      <c r="BF2135" s="35"/>
      <c r="BG2135" s="35"/>
      <c r="BH2135" s="35"/>
    </row>
    <row r="2136" spans="1:60" ht="15" x14ac:dyDescent="0.25">
      <c r="A2136" s="570">
        <f t="shared" si="26"/>
        <v>2130</v>
      </c>
      <c r="B2136" s="571" t="s">
        <v>4423</v>
      </c>
      <c r="C2136" s="574" t="s">
        <v>12458</v>
      </c>
      <c r="D2136" s="843">
        <v>109123</v>
      </c>
      <c r="E2136" s="844"/>
      <c r="F2136" s="844"/>
      <c r="G2136" s="25"/>
      <c r="H2136" s="25"/>
      <c r="I2136" s="25"/>
      <c r="J2136" s="25"/>
      <c r="K2136" s="25"/>
      <c r="L2136" s="25"/>
      <c r="N2136" s="25"/>
      <c r="O2136" s="25"/>
      <c r="P2136" s="35" t="s">
        <v>2496</v>
      </c>
      <c r="AS2136" s="570"/>
      <c r="AT2136" s="391"/>
      <c r="AU2136" s="222"/>
      <c r="AV2136" s="564"/>
      <c r="AW2136" s="60"/>
      <c r="AX2136" s="60"/>
      <c r="AY2136" s="60"/>
      <c r="AZ2136" s="283"/>
      <c r="BA2136" s="283"/>
      <c r="BB2136" s="283"/>
      <c r="BC2136" s="34"/>
      <c r="BD2136" s="27"/>
      <c r="BF2136" s="35"/>
      <c r="BG2136" s="35"/>
      <c r="BH2136" s="35"/>
    </row>
    <row r="2137" spans="1:60" ht="15" x14ac:dyDescent="0.25">
      <c r="A2137" s="570">
        <f t="shared" si="26"/>
        <v>2131</v>
      </c>
      <c r="B2137" s="571" t="s">
        <v>4424</v>
      </c>
      <c r="C2137" s="574" t="s">
        <v>12458</v>
      </c>
      <c r="D2137" s="843">
        <v>24523.52</v>
      </c>
      <c r="E2137" s="844"/>
      <c r="F2137" s="844"/>
      <c r="G2137" s="25"/>
      <c r="H2137" s="25"/>
      <c r="I2137" s="25"/>
      <c r="J2137" s="25"/>
      <c r="K2137" s="25"/>
      <c r="L2137" s="25"/>
      <c r="N2137" s="25"/>
      <c r="O2137" s="25"/>
      <c r="P2137" s="35" t="s">
        <v>2496</v>
      </c>
      <c r="AS2137" s="570"/>
      <c r="AT2137" s="391"/>
      <c r="AU2137" s="222"/>
      <c r="AV2137" s="564"/>
      <c r="AW2137" s="60"/>
      <c r="AX2137" s="60"/>
      <c r="AY2137" s="60"/>
      <c r="AZ2137" s="283"/>
      <c r="BA2137" s="283"/>
      <c r="BB2137" s="283"/>
      <c r="BC2137" s="34"/>
      <c r="BD2137" s="27"/>
      <c r="BF2137" s="35"/>
      <c r="BG2137" s="35"/>
      <c r="BH2137" s="35"/>
    </row>
    <row r="2138" spans="1:60" ht="15" x14ac:dyDescent="0.25">
      <c r="A2138" s="570">
        <f t="shared" si="26"/>
        <v>2132</v>
      </c>
      <c r="B2138" s="571" t="s">
        <v>4425</v>
      </c>
      <c r="C2138" s="574" t="s">
        <v>12458</v>
      </c>
      <c r="D2138" s="843">
        <v>27798.400000000001</v>
      </c>
      <c r="E2138" s="844"/>
      <c r="F2138" s="844"/>
      <c r="G2138" s="25"/>
      <c r="H2138" s="25"/>
      <c r="I2138" s="25"/>
      <c r="J2138" s="25"/>
      <c r="K2138" s="25"/>
      <c r="L2138" s="25"/>
      <c r="N2138" s="25"/>
      <c r="O2138" s="25"/>
      <c r="P2138" s="35" t="s">
        <v>2496</v>
      </c>
      <c r="AS2138" s="570"/>
      <c r="AT2138" s="391"/>
      <c r="AU2138" s="222"/>
      <c r="AV2138" s="564"/>
      <c r="AW2138" s="60"/>
      <c r="AX2138" s="60"/>
      <c r="AY2138" s="60"/>
      <c r="AZ2138" s="283"/>
      <c r="BA2138" s="283"/>
      <c r="BB2138" s="283"/>
      <c r="BC2138" s="34"/>
      <c r="BD2138" s="27"/>
      <c r="BF2138" s="35"/>
      <c r="BG2138" s="35"/>
      <c r="BH2138" s="35"/>
    </row>
    <row r="2139" spans="1:60" ht="15" x14ac:dyDescent="0.25">
      <c r="A2139" s="570">
        <f t="shared" si="26"/>
        <v>2133</v>
      </c>
      <c r="B2139" s="571" t="s">
        <v>4426</v>
      </c>
      <c r="C2139" s="574" t="s">
        <v>12458</v>
      </c>
      <c r="D2139" s="843">
        <v>24523.52</v>
      </c>
      <c r="E2139" s="844"/>
      <c r="F2139" s="844"/>
      <c r="G2139" s="25"/>
      <c r="H2139" s="25"/>
      <c r="I2139" s="25"/>
      <c r="J2139" s="25"/>
      <c r="K2139" s="25"/>
      <c r="L2139" s="25"/>
      <c r="N2139" s="25"/>
      <c r="O2139" s="25"/>
      <c r="P2139" s="35" t="s">
        <v>2496</v>
      </c>
      <c r="AS2139" s="570"/>
      <c r="AT2139" s="391"/>
      <c r="AU2139" s="222"/>
      <c r="AV2139" s="564"/>
      <c r="AW2139" s="60"/>
      <c r="AX2139" s="60"/>
      <c r="AY2139" s="60"/>
      <c r="AZ2139" s="283"/>
      <c r="BA2139" s="283"/>
      <c r="BB2139" s="283"/>
      <c r="BC2139" s="34"/>
      <c r="BD2139" s="27"/>
      <c r="BF2139" s="35"/>
      <c r="BG2139" s="35"/>
      <c r="BH2139" s="35"/>
    </row>
    <row r="2140" spans="1:60" ht="15" x14ac:dyDescent="0.25">
      <c r="A2140" s="570">
        <f t="shared" si="26"/>
        <v>2134</v>
      </c>
      <c r="B2140" s="571" t="s">
        <v>4427</v>
      </c>
      <c r="C2140" s="574" t="s">
        <v>12458</v>
      </c>
      <c r="D2140" s="843">
        <v>3117.8</v>
      </c>
      <c r="E2140" s="844"/>
      <c r="F2140" s="844"/>
      <c r="G2140" s="25"/>
      <c r="H2140" s="25"/>
      <c r="I2140" s="25"/>
      <c r="J2140" s="25"/>
      <c r="K2140" s="25"/>
      <c r="L2140" s="25"/>
      <c r="N2140" s="25"/>
      <c r="O2140" s="25"/>
      <c r="P2140" s="35" t="s">
        <v>2496</v>
      </c>
      <c r="AS2140" s="570"/>
      <c r="AT2140" s="391"/>
      <c r="AU2140" s="222"/>
      <c r="AV2140" s="564"/>
      <c r="AW2140" s="60"/>
      <c r="AX2140" s="60"/>
      <c r="AY2140" s="60"/>
      <c r="AZ2140" s="283"/>
      <c r="BA2140" s="283"/>
      <c r="BB2140" s="283"/>
      <c r="BC2140" s="34"/>
      <c r="BD2140" s="27"/>
      <c r="BF2140" s="35"/>
      <c r="BG2140" s="35"/>
      <c r="BH2140" s="35"/>
    </row>
    <row r="2141" spans="1:60" ht="15" x14ac:dyDescent="0.25">
      <c r="A2141" s="570">
        <f t="shared" si="26"/>
        <v>2135</v>
      </c>
      <c r="B2141" s="571" t="s">
        <v>4428</v>
      </c>
      <c r="C2141" s="574" t="s">
        <v>12458</v>
      </c>
      <c r="D2141" s="843">
        <v>15299.83</v>
      </c>
      <c r="E2141" s="844"/>
      <c r="F2141" s="844"/>
      <c r="G2141" s="25"/>
      <c r="H2141" s="25"/>
      <c r="I2141" s="25"/>
      <c r="J2141" s="25"/>
      <c r="K2141" s="25"/>
      <c r="L2141" s="25"/>
      <c r="N2141" s="25"/>
      <c r="O2141" s="25"/>
      <c r="P2141" s="35" t="s">
        <v>2496</v>
      </c>
      <c r="AS2141" s="570"/>
      <c r="AT2141" s="391"/>
      <c r="AU2141" s="222"/>
      <c r="AV2141" s="564"/>
      <c r="AW2141" s="60"/>
      <c r="AX2141" s="60"/>
      <c r="AY2141" s="60"/>
      <c r="AZ2141" s="283"/>
      <c r="BA2141" s="283"/>
      <c r="BB2141" s="283"/>
      <c r="BC2141" s="34"/>
      <c r="BD2141" s="27"/>
      <c r="BF2141" s="35"/>
      <c r="BG2141" s="35"/>
      <c r="BH2141" s="35"/>
    </row>
    <row r="2142" spans="1:60" ht="15" x14ac:dyDescent="0.25">
      <c r="A2142" s="570">
        <f t="shared" si="26"/>
        <v>2136</v>
      </c>
      <c r="B2142" s="571" t="s">
        <v>4429</v>
      </c>
      <c r="C2142" s="574" t="s">
        <v>12458</v>
      </c>
      <c r="D2142" s="843">
        <v>15102.29</v>
      </c>
      <c r="E2142" s="844"/>
      <c r="F2142" s="844"/>
      <c r="G2142" s="25"/>
      <c r="H2142" s="25"/>
      <c r="I2142" s="25"/>
      <c r="J2142" s="25"/>
      <c r="K2142" s="25"/>
      <c r="L2142" s="25"/>
      <c r="N2142" s="25"/>
      <c r="O2142" s="25"/>
      <c r="P2142" s="35" t="s">
        <v>2496</v>
      </c>
      <c r="AS2142" s="570"/>
      <c r="AT2142" s="391"/>
      <c r="AU2142" s="222"/>
      <c r="AV2142" s="564"/>
      <c r="AW2142" s="60"/>
      <c r="AX2142" s="60"/>
      <c r="AY2142" s="60"/>
      <c r="AZ2142" s="283"/>
      <c r="BA2142" s="283"/>
      <c r="BB2142" s="283"/>
      <c r="BC2142" s="34"/>
      <c r="BD2142" s="27"/>
      <c r="BF2142" s="35"/>
      <c r="BG2142" s="35"/>
      <c r="BH2142" s="35"/>
    </row>
    <row r="2143" spans="1:60" ht="15" x14ac:dyDescent="0.25">
      <c r="A2143" s="570">
        <f t="shared" si="26"/>
        <v>2137</v>
      </c>
      <c r="B2143" s="571" t="s">
        <v>4430</v>
      </c>
      <c r="C2143" s="574" t="s">
        <v>12458</v>
      </c>
      <c r="D2143" s="843">
        <v>52296.93</v>
      </c>
      <c r="E2143" s="844"/>
      <c r="F2143" s="844"/>
      <c r="G2143" s="25"/>
      <c r="H2143" s="25"/>
      <c r="I2143" s="25"/>
      <c r="J2143" s="25"/>
      <c r="K2143" s="25"/>
      <c r="L2143" s="25"/>
      <c r="N2143" s="25"/>
      <c r="O2143" s="25"/>
      <c r="P2143" s="35" t="s">
        <v>2496</v>
      </c>
      <c r="AS2143" s="570"/>
      <c r="AT2143" s="391"/>
      <c r="AU2143" s="222"/>
      <c r="AV2143" s="564"/>
      <c r="AW2143" s="60"/>
      <c r="AX2143" s="60"/>
      <c r="AY2143" s="60"/>
      <c r="AZ2143" s="283"/>
      <c r="BA2143" s="283"/>
      <c r="BB2143" s="283"/>
      <c r="BC2143" s="34"/>
      <c r="BD2143" s="27"/>
      <c r="BF2143" s="35"/>
      <c r="BG2143" s="35"/>
      <c r="BH2143" s="35"/>
    </row>
    <row r="2144" spans="1:60" ht="15" x14ac:dyDescent="0.25">
      <c r="A2144" s="570">
        <f t="shared" si="26"/>
        <v>2138</v>
      </c>
      <c r="B2144" s="571" t="s">
        <v>4431</v>
      </c>
      <c r="C2144" s="574" t="s">
        <v>12458</v>
      </c>
      <c r="D2144" s="843">
        <v>34705.160000000003</v>
      </c>
      <c r="E2144" s="844"/>
      <c r="F2144" s="844"/>
      <c r="G2144" s="25"/>
      <c r="H2144" s="25"/>
      <c r="I2144" s="25"/>
      <c r="J2144" s="25"/>
      <c r="K2144" s="25"/>
      <c r="L2144" s="25"/>
      <c r="N2144" s="25"/>
      <c r="O2144" s="25"/>
      <c r="P2144" s="35" t="s">
        <v>2496</v>
      </c>
      <c r="AS2144" s="570"/>
      <c r="AT2144" s="391"/>
      <c r="AU2144" s="222"/>
      <c r="AV2144" s="564"/>
      <c r="AW2144" s="60"/>
      <c r="AX2144" s="60"/>
      <c r="AY2144" s="60"/>
      <c r="AZ2144" s="283"/>
      <c r="BA2144" s="283"/>
      <c r="BB2144" s="283"/>
      <c r="BC2144" s="34"/>
      <c r="BD2144" s="27"/>
      <c r="BF2144" s="35"/>
      <c r="BG2144" s="35"/>
      <c r="BH2144" s="35"/>
    </row>
    <row r="2145" spans="1:60" ht="15" x14ac:dyDescent="0.25">
      <c r="A2145" s="570">
        <f t="shared" si="26"/>
        <v>2139</v>
      </c>
      <c r="B2145" s="571" t="s">
        <v>4432</v>
      </c>
      <c r="C2145" s="574" t="s">
        <v>12458</v>
      </c>
      <c r="D2145" s="843">
        <v>53788</v>
      </c>
      <c r="E2145" s="844"/>
      <c r="F2145" s="844"/>
      <c r="G2145" s="25"/>
      <c r="H2145" s="25"/>
      <c r="I2145" s="25"/>
      <c r="J2145" s="25"/>
      <c r="K2145" s="25"/>
      <c r="L2145" s="25"/>
      <c r="N2145" s="25"/>
      <c r="O2145" s="25"/>
      <c r="P2145" s="35" t="s">
        <v>2496</v>
      </c>
      <c r="AS2145" s="570"/>
      <c r="AT2145" s="391"/>
      <c r="AU2145" s="222"/>
      <c r="AV2145" s="564"/>
      <c r="AW2145" s="60"/>
      <c r="AX2145" s="60"/>
      <c r="AY2145" s="60"/>
      <c r="AZ2145" s="283"/>
      <c r="BA2145" s="283"/>
      <c r="BB2145" s="283"/>
      <c r="BC2145" s="34"/>
      <c r="BD2145" s="27"/>
      <c r="BF2145" s="35"/>
      <c r="BG2145" s="35"/>
      <c r="BH2145" s="35"/>
    </row>
    <row r="2146" spans="1:60" ht="15" x14ac:dyDescent="0.25">
      <c r="A2146" s="570">
        <f t="shared" si="26"/>
        <v>2140</v>
      </c>
      <c r="B2146" s="571" t="s">
        <v>4433</v>
      </c>
      <c r="C2146" s="574" t="s">
        <v>12458</v>
      </c>
      <c r="D2146" s="843">
        <v>38863.019999999997</v>
      </c>
      <c r="E2146" s="844"/>
      <c r="F2146" s="844"/>
      <c r="G2146" s="25"/>
      <c r="H2146" s="25"/>
      <c r="I2146" s="25"/>
      <c r="J2146" s="25"/>
      <c r="K2146" s="25"/>
      <c r="L2146" s="25"/>
      <c r="N2146" s="25"/>
      <c r="O2146" s="25"/>
      <c r="P2146" s="35" t="s">
        <v>2496</v>
      </c>
      <c r="AS2146" s="570"/>
      <c r="AT2146" s="391"/>
      <c r="AU2146" s="222"/>
      <c r="AV2146" s="564"/>
      <c r="AW2146" s="60"/>
      <c r="AX2146" s="60"/>
      <c r="AY2146" s="60"/>
      <c r="AZ2146" s="283"/>
      <c r="BA2146" s="283"/>
      <c r="BB2146" s="283"/>
      <c r="BC2146" s="34"/>
      <c r="BD2146" s="27"/>
      <c r="BF2146" s="35"/>
      <c r="BG2146" s="35"/>
      <c r="BH2146" s="35"/>
    </row>
    <row r="2147" spans="1:60" ht="15" x14ac:dyDescent="0.25">
      <c r="A2147" s="570">
        <f t="shared" si="26"/>
        <v>2141</v>
      </c>
      <c r="B2147" s="571" t="s">
        <v>4434</v>
      </c>
      <c r="C2147" s="574" t="s">
        <v>12478</v>
      </c>
      <c r="D2147" s="843">
        <v>47481</v>
      </c>
      <c r="E2147" s="844"/>
      <c r="F2147" s="844"/>
      <c r="G2147" s="25"/>
      <c r="H2147" s="25"/>
      <c r="I2147" s="25"/>
      <c r="J2147" s="25"/>
      <c r="K2147" s="25"/>
      <c r="L2147" s="25"/>
      <c r="N2147" s="25"/>
      <c r="O2147" s="25"/>
      <c r="P2147" s="35" t="s">
        <v>2496</v>
      </c>
      <c r="AS2147" s="570"/>
      <c r="AT2147" s="391"/>
      <c r="AU2147" s="222"/>
      <c r="AV2147" s="564"/>
      <c r="AW2147" s="60"/>
      <c r="AX2147" s="60"/>
      <c r="AY2147" s="60"/>
      <c r="AZ2147" s="283"/>
      <c r="BA2147" s="283"/>
      <c r="BB2147" s="283"/>
      <c r="BC2147" s="34"/>
      <c r="BD2147" s="27"/>
      <c r="BF2147" s="35"/>
      <c r="BG2147" s="35"/>
      <c r="BH2147" s="35"/>
    </row>
    <row r="2148" spans="1:60" ht="15" x14ac:dyDescent="0.25">
      <c r="A2148" s="570">
        <f t="shared" si="26"/>
        <v>2142</v>
      </c>
      <c r="B2148" s="571" t="s">
        <v>4435</v>
      </c>
      <c r="C2148" s="574" t="s">
        <v>12458</v>
      </c>
      <c r="D2148" s="843">
        <v>24395</v>
      </c>
      <c r="E2148" s="844"/>
      <c r="F2148" s="844"/>
      <c r="G2148" s="25"/>
      <c r="H2148" s="25"/>
      <c r="I2148" s="25"/>
      <c r="J2148" s="25"/>
      <c r="K2148" s="25"/>
      <c r="L2148" s="25"/>
      <c r="N2148" s="25"/>
      <c r="O2148" s="25"/>
      <c r="P2148" s="35" t="s">
        <v>2496</v>
      </c>
      <c r="AS2148" s="570"/>
      <c r="AT2148" s="391"/>
      <c r="AU2148" s="222"/>
      <c r="AV2148" s="564"/>
      <c r="AW2148" s="60"/>
      <c r="AX2148" s="60"/>
      <c r="AY2148" s="60"/>
      <c r="AZ2148" s="283"/>
      <c r="BA2148" s="283"/>
      <c r="BB2148" s="283"/>
      <c r="BC2148" s="34"/>
      <c r="BD2148" s="27"/>
      <c r="BF2148" s="35"/>
      <c r="BG2148" s="35"/>
      <c r="BH2148" s="35"/>
    </row>
    <row r="2149" spans="1:60" ht="15" x14ac:dyDescent="0.25">
      <c r="A2149" s="570">
        <f t="shared" si="26"/>
        <v>2143</v>
      </c>
      <c r="B2149" s="571" t="s">
        <v>4436</v>
      </c>
      <c r="C2149" s="574" t="s">
        <v>12458</v>
      </c>
      <c r="D2149" s="843">
        <v>21539</v>
      </c>
      <c r="E2149" s="844"/>
      <c r="F2149" s="844"/>
      <c r="G2149" s="25"/>
      <c r="H2149" s="25"/>
      <c r="I2149" s="25"/>
      <c r="J2149" s="25"/>
      <c r="K2149" s="25"/>
      <c r="L2149" s="25"/>
      <c r="N2149" s="25"/>
      <c r="O2149" s="25"/>
      <c r="P2149" s="35" t="s">
        <v>2496</v>
      </c>
      <c r="AS2149" s="570"/>
      <c r="AT2149" s="391"/>
      <c r="AU2149" s="222"/>
      <c r="AV2149" s="564"/>
      <c r="AW2149" s="60"/>
      <c r="AX2149" s="60"/>
      <c r="AY2149" s="60"/>
      <c r="AZ2149" s="283"/>
      <c r="BA2149" s="283"/>
      <c r="BB2149" s="283"/>
      <c r="BC2149" s="34"/>
      <c r="BD2149" s="27"/>
      <c r="BF2149" s="35"/>
      <c r="BG2149" s="35"/>
      <c r="BH2149" s="35"/>
    </row>
    <row r="2150" spans="1:60" ht="15" x14ac:dyDescent="0.25">
      <c r="A2150" s="570">
        <f t="shared" si="26"/>
        <v>2144</v>
      </c>
      <c r="B2150" s="571" t="s">
        <v>4437</v>
      </c>
      <c r="C2150" s="574" t="s">
        <v>12458</v>
      </c>
      <c r="D2150" s="843">
        <v>129115</v>
      </c>
      <c r="E2150" s="844"/>
      <c r="F2150" s="844"/>
      <c r="G2150" s="25"/>
      <c r="H2150" s="25"/>
      <c r="I2150" s="25"/>
      <c r="J2150" s="25"/>
      <c r="K2150" s="25"/>
      <c r="L2150" s="25"/>
      <c r="N2150" s="25"/>
      <c r="O2150" s="25"/>
      <c r="P2150" s="35" t="s">
        <v>2496</v>
      </c>
      <c r="AS2150" s="570"/>
      <c r="AT2150" s="391"/>
      <c r="AU2150" s="222"/>
      <c r="AV2150" s="564"/>
      <c r="AW2150" s="60"/>
      <c r="AX2150" s="60"/>
      <c r="AY2150" s="60"/>
      <c r="AZ2150" s="283"/>
      <c r="BA2150" s="283"/>
      <c r="BB2150" s="283"/>
      <c r="BC2150" s="34"/>
      <c r="BD2150" s="27"/>
      <c r="BF2150" s="35"/>
      <c r="BG2150" s="35"/>
      <c r="BH2150" s="35"/>
    </row>
    <row r="2151" spans="1:60" ht="15" x14ac:dyDescent="0.25">
      <c r="A2151" s="570">
        <f t="shared" si="26"/>
        <v>2145</v>
      </c>
      <c r="B2151" s="571" t="s">
        <v>4438</v>
      </c>
      <c r="C2151" s="574" t="s">
        <v>12458</v>
      </c>
      <c r="D2151" s="843">
        <v>58905</v>
      </c>
      <c r="E2151" s="844"/>
      <c r="F2151" s="844"/>
      <c r="G2151" s="25"/>
      <c r="H2151" s="25"/>
      <c r="I2151" s="25"/>
      <c r="J2151" s="25"/>
      <c r="K2151" s="25"/>
      <c r="L2151" s="25"/>
      <c r="N2151" s="25"/>
      <c r="O2151" s="25"/>
      <c r="P2151" s="35" t="s">
        <v>2496</v>
      </c>
      <c r="AS2151" s="570"/>
      <c r="AT2151" s="391"/>
      <c r="AU2151" s="222"/>
      <c r="AV2151" s="564"/>
      <c r="AW2151" s="60"/>
      <c r="AX2151" s="60"/>
      <c r="AY2151" s="60"/>
      <c r="AZ2151" s="283"/>
      <c r="BA2151" s="283"/>
      <c r="BB2151" s="283"/>
      <c r="BC2151" s="34"/>
      <c r="BD2151" s="27"/>
      <c r="BF2151" s="35"/>
      <c r="BG2151" s="35"/>
      <c r="BH2151" s="35"/>
    </row>
    <row r="2152" spans="1:60" ht="15" x14ac:dyDescent="0.25">
      <c r="A2152" s="570">
        <f t="shared" si="26"/>
        <v>2146</v>
      </c>
      <c r="B2152" s="571" t="s">
        <v>4439</v>
      </c>
      <c r="C2152" s="574" t="s">
        <v>12458</v>
      </c>
      <c r="D2152" s="843">
        <v>67830</v>
      </c>
      <c r="E2152" s="844"/>
      <c r="F2152" s="844"/>
      <c r="G2152" s="25"/>
      <c r="H2152" s="25"/>
      <c r="I2152" s="25"/>
      <c r="J2152" s="25"/>
      <c r="K2152" s="25"/>
      <c r="L2152" s="25"/>
      <c r="N2152" s="25"/>
      <c r="O2152" s="25"/>
      <c r="P2152" s="35" t="s">
        <v>2496</v>
      </c>
      <c r="AS2152" s="570"/>
      <c r="AT2152" s="391"/>
      <c r="AU2152" s="222"/>
      <c r="AV2152" s="564"/>
      <c r="AW2152" s="60"/>
      <c r="AX2152" s="60"/>
      <c r="AY2152" s="60"/>
      <c r="AZ2152" s="283"/>
      <c r="BA2152" s="283"/>
      <c r="BB2152" s="283"/>
      <c r="BC2152" s="34"/>
      <c r="BD2152" s="27"/>
      <c r="BF2152" s="35"/>
      <c r="BG2152" s="35"/>
      <c r="BH2152" s="35"/>
    </row>
    <row r="2153" spans="1:60" ht="15" x14ac:dyDescent="0.25">
      <c r="A2153" s="570">
        <f t="shared" si="26"/>
        <v>2147</v>
      </c>
      <c r="B2153" s="571" t="s">
        <v>4440</v>
      </c>
      <c r="C2153" s="574" t="s">
        <v>12458</v>
      </c>
      <c r="D2153" s="843">
        <v>25370.799999999999</v>
      </c>
      <c r="E2153" s="844"/>
      <c r="F2153" s="844"/>
      <c r="G2153" s="25"/>
      <c r="H2153" s="25"/>
      <c r="I2153" s="25"/>
      <c r="J2153" s="25"/>
      <c r="K2153" s="25"/>
      <c r="L2153" s="25"/>
      <c r="N2153" s="25"/>
      <c r="O2153" s="25"/>
      <c r="P2153" s="35" t="s">
        <v>2496</v>
      </c>
      <c r="AS2153" s="570"/>
      <c r="AT2153" s="391"/>
      <c r="AU2153" s="222"/>
      <c r="AV2153" s="564"/>
      <c r="AW2153" s="60"/>
      <c r="AX2153" s="60"/>
      <c r="AY2153" s="60"/>
      <c r="AZ2153" s="283"/>
      <c r="BA2153" s="283"/>
      <c r="BB2153" s="283"/>
      <c r="BC2153" s="34"/>
      <c r="BD2153" s="27"/>
      <c r="BF2153" s="35"/>
      <c r="BG2153" s="35"/>
      <c r="BH2153" s="35"/>
    </row>
    <row r="2154" spans="1:60" ht="15" x14ac:dyDescent="0.25">
      <c r="A2154" s="570">
        <f t="shared" si="26"/>
        <v>2148</v>
      </c>
      <c r="B2154" s="571" t="s">
        <v>4441</v>
      </c>
      <c r="C2154" s="574" t="s">
        <v>12458</v>
      </c>
      <c r="D2154" s="843">
        <v>18564</v>
      </c>
      <c r="E2154" s="844"/>
      <c r="F2154" s="844"/>
      <c r="G2154" s="25"/>
      <c r="H2154" s="25"/>
      <c r="I2154" s="25"/>
      <c r="J2154" s="25"/>
      <c r="K2154" s="25"/>
      <c r="L2154" s="25"/>
      <c r="N2154" s="25"/>
      <c r="O2154" s="25"/>
      <c r="P2154" s="35" t="s">
        <v>2496</v>
      </c>
      <c r="AS2154" s="570"/>
      <c r="AT2154" s="391"/>
      <c r="AU2154" s="222"/>
      <c r="AV2154" s="564"/>
      <c r="AW2154" s="60"/>
      <c r="AX2154" s="60"/>
      <c r="AY2154" s="60"/>
      <c r="AZ2154" s="283"/>
      <c r="BA2154" s="283"/>
      <c r="BB2154" s="283"/>
      <c r="BC2154" s="34"/>
      <c r="BD2154" s="27"/>
      <c r="BF2154" s="35"/>
      <c r="BG2154" s="35"/>
      <c r="BH2154" s="35"/>
    </row>
    <row r="2155" spans="1:60" ht="15" x14ac:dyDescent="0.25">
      <c r="A2155" s="570">
        <f t="shared" si="26"/>
        <v>2149</v>
      </c>
      <c r="B2155" s="571" t="s">
        <v>4442</v>
      </c>
      <c r="C2155" s="574" t="s">
        <v>12458</v>
      </c>
      <c r="D2155" s="843">
        <v>30928.1</v>
      </c>
      <c r="E2155" s="844"/>
      <c r="F2155" s="844"/>
      <c r="G2155" s="25"/>
      <c r="H2155" s="25"/>
      <c r="I2155" s="25"/>
      <c r="J2155" s="25"/>
      <c r="K2155" s="25"/>
      <c r="L2155" s="25"/>
      <c r="N2155" s="25"/>
      <c r="O2155" s="25"/>
      <c r="P2155" s="35" t="s">
        <v>2496</v>
      </c>
      <c r="AS2155" s="570"/>
      <c r="AT2155" s="391"/>
      <c r="AU2155" s="222"/>
      <c r="AV2155" s="564"/>
      <c r="AW2155" s="60"/>
      <c r="AX2155" s="60"/>
      <c r="AY2155" s="60"/>
      <c r="AZ2155" s="283"/>
      <c r="BA2155" s="283"/>
      <c r="BB2155" s="283"/>
      <c r="BC2155" s="34"/>
      <c r="BD2155" s="27"/>
      <c r="BF2155" s="35"/>
      <c r="BG2155" s="35"/>
      <c r="BH2155" s="35"/>
    </row>
    <row r="2156" spans="1:60" ht="15" x14ac:dyDescent="0.25">
      <c r="A2156" s="570">
        <f t="shared" si="26"/>
        <v>2150</v>
      </c>
      <c r="B2156" s="571" t="s">
        <v>4443</v>
      </c>
      <c r="C2156" s="574" t="s">
        <v>12458</v>
      </c>
      <c r="D2156" s="843">
        <v>39685.31</v>
      </c>
      <c r="E2156" s="844"/>
      <c r="F2156" s="844"/>
      <c r="G2156" s="25"/>
      <c r="H2156" s="25"/>
      <c r="I2156" s="25"/>
      <c r="J2156" s="25"/>
      <c r="K2156" s="25"/>
      <c r="L2156" s="25"/>
      <c r="N2156" s="25"/>
      <c r="O2156" s="25"/>
      <c r="P2156" s="35" t="s">
        <v>2496</v>
      </c>
      <c r="AS2156" s="570"/>
      <c r="AT2156" s="391"/>
      <c r="AU2156" s="222"/>
      <c r="AV2156" s="564"/>
      <c r="AW2156" s="60"/>
      <c r="AX2156" s="60"/>
      <c r="AY2156" s="60"/>
      <c r="AZ2156" s="283"/>
      <c r="BA2156" s="283"/>
      <c r="BB2156" s="283"/>
      <c r="BC2156" s="34"/>
      <c r="BD2156" s="27"/>
      <c r="BF2156" s="35"/>
      <c r="BG2156" s="35"/>
      <c r="BH2156" s="35"/>
    </row>
    <row r="2157" spans="1:60" ht="15" x14ac:dyDescent="0.25">
      <c r="A2157" s="570">
        <f t="shared" si="26"/>
        <v>2151</v>
      </c>
      <c r="B2157" s="571" t="s">
        <v>4444</v>
      </c>
      <c r="C2157" s="574" t="s">
        <v>12458</v>
      </c>
      <c r="D2157" s="843">
        <v>40944.33</v>
      </c>
      <c r="E2157" s="844"/>
      <c r="F2157" s="844"/>
      <c r="G2157" s="25"/>
      <c r="H2157" s="25"/>
      <c r="I2157" s="25"/>
      <c r="J2157" s="25"/>
      <c r="K2157" s="25"/>
      <c r="L2157" s="25"/>
      <c r="N2157" s="25"/>
      <c r="O2157" s="25"/>
      <c r="P2157" s="35" t="s">
        <v>2496</v>
      </c>
      <c r="AS2157" s="570"/>
      <c r="AT2157" s="391"/>
      <c r="AU2157" s="222"/>
      <c r="AV2157" s="564"/>
      <c r="AW2157" s="60"/>
      <c r="AX2157" s="60"/>
      <c r="AY2157" s="60"/>
      <c r="AZ2157" s="283"/>
      <c r="BA2157" s="283"/>
      <c r="BB2157" s="283"/>
      <c r="BC2157" s="34"/>
      <c r="BD2157" s="27"/>
      <c r="BF2157" s="35"/>
      <c r="BG2157" s="35"/>
      <c r="BH2157" s="35"/>
    </row>
    <row r="2158" spans="1:60" ht="15" x14ac:dyDescent="0.25">
      <c r="A2158" s="570">
        <f t="shared" si="26"/>
        <v>2152</v>
      </c>
      <c r="B2158" s="571" t="s">
        <v>4445</v>
      </c>
      <c r="C2158" s="574" t="s">
        <v>12458</v>
      </c>
      <c r="D2158" s="843">
        <v>43249.36</v>
      </c>
      <c r="E2158" s="844"/>
      <c r="F2158" s="844"/>
      <c r="G2158" s="25"/>
      <c r="H2158" s="25"/>
      <c r="I2158" s="25"/>
      <c r="J2158" s="25"/>
      <c r="K2158" s="25"/>
      <c r="L2158" s="25"/>
      <c r="N2158" s="25"/>
      <c r="O2158" s="25"/>
      <c r="P2158" s="35" t="s">
        <v>2496</v>
      </c>
      <c r="AS2158" s="570"/>
      <c r="AT2158" s="391"/>
      <c r="AU2158" s="222"/>
      <c r="AV2158" s="564"/>
      <c r="AW2158" s="60"/>
      <c r="AX2158" s="60"/>
      <c r="AY2158" s="60"/>
      <c r="AZ2158" s="283"/>
      <c r="BA2158" s="283"/>
      <c r="BB2158" s="283"/>
      <c r="BC2158" s="34"/>
      <c r="BD2158" s="27"/>
      <c r="BF2158" s="35"/>
      <c r="BG2158" s="35"/>
      <c r="BH2158" s="35"/>
    </row>
    <row r="2159" spans="1:60" ht="15" x14ac:dyDescent="0.25">
      <c r="A2159" s="570">
        <f t="shared" si="26"/>
        <v>2153</v>
      </c>
      <c r="B2159" s="571" t="s">
        <v>4446</v>
      </c>
      <c r="C2159" s="574" t="s">
        <v>12458</v>
      </c>
      <c r="D2159" s="843">
        <v>43249.36</v>
      </c>
      <c r="E2159" s="844"/>
      <c r="F2159" s="844"/>
      <c r="G2159" s="25"/>
      <c r="H2159" s="25"/>
      <c r="I2159" s="25"/>
      <c r="J2159" s="25"/>
      <c r="K2159" s="25"/>
      <c r="L2159" s="25"/>
      <c r="N2159" s="25"/>
      <c r="O2159" s="25"/>
      <c r="P2159" s="35" t="s">
        <v>2496</v>
      </c>
      <c r="AS2159" s="570"/>
      <c r="AT2159" s="391"/>
      <c r="AU2159" s="222"/>
      <c r="AV2159" s="564"/>
      <c r="AW2159" s="60"/>
      <c r="AX2159" s="60"/>
      <c r="AY2159" s="60"/>
      <c r="AZ2159" s="283"/>
      <c r="BA2159" s="283"/>
      <c r="BB2159" s="283"/>
      <c r="BC2159" s="34"/>
      <c r="BD2159" s="27"/>
      <c r="BF2159" s="35"/>
      <c r="BG2159" s="35"/>
      <c r="BH2159" s="35"/>
    </row>
    <row r="2160" spans="1:60" ht="15" x14ac:dyDescent="0.25">
      <c r="A2160" s="570">
        <f t="shared" si="26"/>
        <v>2154</v>
      </c>
      <c r="B2160" s="571" t="s">
        <v>4447</v>
      </c>
      <c r="C2160" s="574" t="s">
        <v>12458</v>
      </c>
      <c r="D2160" s="843">
        <v>25466</v>
      </c>
      <c r="E2160" s="844"/>
      <c r="F2160" s="844"/>
      <c r="G2160" s="25"/>
      <c r="H2160" s="25"/>
      <c r="I2160" s="25"/>
      <c r="J2160" s="25"/>
      <c r="K2160" s="25"/>
      <c r="L2160" s="25"/>
      <c r="N2160" s="25"/>
      <c r="O2160" s="25"/>
      <c r="P2160" s="35" t="s">
        <v>2496</v>
      </c>
      <c r="AS2160" s="570"/>
      <c r="AT2160" s="391"/>
      <c r="AU2160" s="222"/>
      <c r="AV2160" s="564"/>
      <c r="AW2160" s="60"/>
      <c r="AX2160" s="60"/>
      <c r="AY2160" s="60"/>
      <c r="AZ2160" s="283"/>
      <c r="BA2160" s="283"/>
      <c r="BB2160" s="283"/>
      <c r="BC2160" s="34"/>
      <c r="BD2160" s="27"/>
      <c r="BF2160" s="35"/>
      <c r="BG2160" s="35"/>
      <c r="BH2160" s="35"/>
    </row>
    <row r="2161" spans="1:60" ht="15" x14ac:dyDescent="0.25">
      <c r="A2161" s="570">
        <f t="shared" si="26"/>
        <v>2155</v>
      </c>
      <c r="B2161" s="571" t="s">
        <v>4448</v>
      </c>
      <c r="C2161" s="574" t="s">
        <v>12458</v>
      </c>
      <c r="D2161" s="843">
        <v>53577.37</v>
      </c>
      <c r="E2161" s="844"/>
      <c r="F2161" s="844"/>
      <c r="G2161" s="25"/>
      <c r="H2161" s="25"/>
      <c r="I2161" s="25"/>
      <c r="J2161" s="25"/>
      <c r="K2161" s="25"/>
      <c r="L2161" s="25"/>
      <c r="N2161" s="25"/>
      <c r="O2161" s="25"/>
      <c r="P2161" s="35" t="s">
        <v>2496</v>
      </c>
      <c r="AS2161" s="570"/>
      <c r="AT2161" s="391"/>
      <c r="AU2161" s="222"/>
      <c r="AV2161" s="564"/>
      <c r="AW2161" s="60"/>
      <c r="AX2161" s="60"/>
      <c r="AY2161" s="60"/>
      <c r="AZ2161" s="283"/>
      <c r="BA2161" s="283"/>
      <c r="BB2161" s="283"/>
      <c r="BC2161" s="34"/>
      <c r="BD2161" s="27"/>
      <c r="BF2161" s="35"/>
      <c r="BG2161" s="35"/>
      <c r="BH2161" s="35"/>
    </row>
    <row r="2162" spans="1:60" ht="15" x14ac:dyDescent="0.25">
      <c r="A2162" s="570">
        <f t="shared" si="26"/>
        <v>2156</v>
      </c>
      <c r="B2162" s="571" t="s">
        <v>4449</v>
      </c>
      <c r="C2162" s="574" t="s">
        <v>12458</v>
      </c>
      <c r="D2162" s="843">
        <v>53185.86</v>
      </c>
      <c r="E2162" s="844"/>
      <c r="F2162" s="844"/>
      <c r="G2162" s="25"/>
      <c r="H2162" s="25"/>
      <c r="I2162" s="25"/>
      <c r="J2162" s="25"/>
      <c r="K2162" s="25"/>
      <c r="L2162" s="25"/>
      <c r="N2162" s="25"/>
      <c r="O2162" s="25"/>
      <c r="P2162" s="35" t="s">
        <v>2496</v>
      </c>
      <c r="AS2162" s="570"/>
      <c r="AT2162" s="391"/>
      <c r="AU2162" s="222"/>
      <c r="AV2162" s="564"/>
      <c r="AW2162" s="60"/>
      <c r="AX2162" s="60"/>
      <c r="AY2162" s="60"/>
      <c r="AZ2162" s="283"/>
      <c r="BA2162" s="283"/>
      <c r="BB2162" s="283"/>
      <c r="BC2162" s="34"/>
      <c r="BD2162" s="27"/>
      <c r="BF2162" s="35"/>
      <c r="BG2162" s="35"/>
      <c r="BH2162" s="35"/>
    </row>
    <row r="2163" spans="1:60" ht="15" x14ac:dyDescent="0.25">
      <c r="A2163" s="570">
        <f t="shared" si="26"/>
        <v>2157</v>
      </c>
      <c r="B2163" s="571" t="s">
        <v>4450</v>
      </c>
      <c r="C2163" s="574" t="s">
        <v>12458</v>
      </c>
      <c r="D2163" s="843">
        <v>54793.55</v>
      </c>
      <c r="E2163" s="844"/>
      <c r="F2163" s="844"/>
      <c r="G2163" s="25"/>
      <c r="H2163" s="25"/>
      <c r="I2163" s="25"/>
      <c r="J2163" s="25"/>
      <c r="K2163" s="25"/>
      <c r="L2163" s="25"/>
      <c r="N2163" s="25"/>
      <c r="O2163" s="25"/>
      <c r="P2163" s="35" t="s">
        <v>2496</v>
      </c>
      <c r="AS2163" s="570"/>
      <c r="AT2163" s="391"/>
      <c r="AU2163" s="222"/>
      <c r="AV2163" s="564"/>
      <c r="AW2163" s="60"/>
      <c r="AX2163" s="60"/>
      <c r="AY2163" s="60"/>
      <c r="AZ2163" s="283"/>
      <c r="BA2163" s="283"/>
      <c r="BB2163" s="283"/>
      <c r="BC2163" s="34"/>
      <c r="BD2163" s="27"/>
      <c r="BF2163" s="35"/>
      <c r="BG2163" s="35"/>
      <c r="BH2163" s="35"/>
    </row>
    <row r="2164" spans="1:60" ht="15" x14ac:dyDescent="0.25">
      <c r="A2164" s="570">
        <f t="shared" si="26"/>
        <v>2158</v>
      </c>
      <c r="B2164" s="571" t="s">
        <v>4451</v>
      </c>
      <c r="C2164" s="574" t="s">
        <v>12458</v>
      </c>
      <c r="D2164" s="843">
        <v>15029.7</v>
      </c>
      <c r="E2164" s="844"/>
      <c r="F2164" s="844"/>
      <c r="G2164" s="25"/>
      <c r="H2164" s="25"/>
      <c r="I2164" s="25"/>
      <c r="J2164" s="25"/>
      <c r="K2164" s="25"/>
      <c r="L2164" s="25"/>
      <c r="N2164" s="25"/>
      <c r="O2164" s="25"/>
      <c r="P2164" s="35" t="s">
        <v>2496</v>
      </c>
      <c r="AS2164" s="570"/>
      <c r="AT2164" s="391"/>
      <c r="AU2164" s="222"/>
      <c r="AV2164" s="564"/>
      <c r="AW2164" s="60"/>
      <c r="AX2164" s="60"/>
      <c r="AY2164" s="60"/>
      <c r="AZ2164" s="283"/>
      <c r="BA2164" s="283"/>
      <c r="BB2164" s="283"/>
      <c r="BC2164" s="34"/>
      <c r="BD2164" s="27"/>
      <c r="BF2164" s="35"/>
      <c r="BG2164" s="35"/>
      <c r="BH2164" s="35"/>
    </row>
    <row r="2165" spans="1:60" ht="15" x14ac:dyDescent="0.25">
      <c r="A2165" s="570">
        <f t="shared" si="26"/>
        <v>2159</v>
      </c>
      <c r="B2165" s="571" t="s">
        <v>4452</v>
      </c>
      <c r="C2165" s="574" t="s">
        <v>12458</v>
      </c>
      <c r="D2165" s="843">
        <v>30571.1</v>
      </c>
      <c r="E2165" s="844"/>
      <c r="F2165" s="844"/>
      <c r="G2165" s="25"/>
      <c r="H2165" s="25"/>
      <c r="I2165" s="25"/>
      <c r="J2165" s="25"/>
      <c r="K2165" s="25"/>
      <c r="L2165" s="25"/>
      <c r="N2165" s="25"/>
      <c r="O2165" s="25"/>
      <c r="P2165" s="35" t="s">
        <v>2496</v>
      </c>
      <c r="AS2165" s="570"/>
      <c r="AT2165" s="391"/>
      <c r="AU2165" s="222"/>
      <c r="AV2165" s="564"/>
      <c r="AW2165" s="60"/>
      <c r="AX2165" s="60"/>
      <c r="AY2165" s="60"/>
      <c r="AZ2165" s="283"/>
      <c r="BA2165" s="283"/>
      <c r="BB2165" s="283"/>
      <c r="BC2165" s="34"/>
      <c r="BD2165" s="27"/>
      <c r="BF2165" s="35"/>
      <c r="BG2165" s="35"/>
      <c r="BH2165" s="35"/>
    </row>
    <row r="2166" spans="1:60" ht="15" x14ac:dyDescent="0.25">
      <c r="A2166" s="570">
        <f t="shared" si="26"/>
        <v>2160</v>
      </c>
      <c r="B2166" s="571" t="s">
        <v>4453</v>
      </c>
      <c r="C2166" s="574" t="s">
        <v>12458</v>
      </c>
      <c r="D2166" s="843">
        <v>17790.5</v>
      </c>
      <c r="E2166" s="844"/>
      <c r="F2166" s="844"/>
      <c r="G2166" s="25"/>
      <c r="H2166" s="25"/>
      <c r="I2166" s="25"/>
      <c r="J2166" s="25"/>
      <c r="K2166" s="25"/>
      <c r="L2166" s="25"/>
      <c r="N2166" s="25"/>
      <c r="O2166" s="25"/>
      <c r="P2166" s="35" t="s">
        <v>2496</v>
      </c>
      <c r="AS2166" s="570"/>
      <c r="AT2166" s="391"/>
      <c r="AU2166" s="222"/>
      <c r="AV2166" s="564"/>
      <c r="AW2166" s="60"/>
      <c r="AX2166" s="60"/>
      <c r="AY2166" s="60"/>
      <c r="AZ2166" s="283"/>
      <c r="BA2166" s="283"/>
      <c r="BB2166" s="283"/>
      <c r="BC2166" s="34"/>
      <c r="BD2166" s="27"/>
      <c r="BF2166" s="35"/>
      <c r="BG2166" s="35"/>
      <c r="BH2166" s="35"/>
    </row>
    <row r="2167" spans="1:60" ht="15" x14ac:dyDescent="0.25">
      <c r="A2167" s="570">
        <f t="shared" ref="A2167:A2230" si="27">A2166+1</f>
        <v>2161</v>
      </c>
      <c r="B2167" s="571" t="s">
        <v>4454</v>
      </c>
      <c r="C2167" s="574" t="s">
        <v>12458</v>
      </c>
      <c r="D2167" s="843">
        <v>51103.360000000001</v>
      </c>
      <c r="E2167" s="844"/>
      <c r="F2167" s="844"/>
      <c r="G2167" s="25"/>
      <c r="H2167" s="25"/>
      <c r="I2167" s="25"/>
      <c r="J2167" s="25"/>
      <c r="K2167" s="25"/>
      <c r="L2167" s="25"/>
      <c r="N2167" s="25"/>
      <c r="O2167" s="25"/>
      <c r="P2167" s="35" t="s">
        <v>2496</v>
      </c>
      <c r="AS2167" s="570"/>
      <c r="AT2167" s="391"/>
      <c r="AU2167" s="222"/>
      <c r="AV2167" s="564"/>
      <c r="AW2167" s="60"/>
      <c r="AX2167" s="60"/>
      <c r="AY2167" s="60"/>
      <c r="AZ2167" s="283"/>
      <c r="BA2167" s="283"/>
      <c r="BB2167" s="283"/>
      <c r="BC2167" s="34"/>
      <c r="BD2167" s="27"/>
      <c r="BF2167" s="35"/>
      <c r="BG2167" s="35"/>
      <c r="BH2167" s="35"/>
    </row>
    <row r="2168" spans="1:60" ht="15" x14ac:dyDescent="0.25">
      <c r="A2168" s="570">
        <f t="shared" si="27"/>
        <v>2162</v>
      </c>
      <c r="B2168" s="571" t="s">
        <v>4455</v>
      </c>
      <c r="C2168" s="574" t="s">
        <v>12458</v>
      </c>
      <c r="D2168" s="843">
        <v>68270.3</v>
      </c>
      <c r="E2168" s="844"/>
      <c r="F2168" s="844"/>
      <c r="G2168" s="25"/>
      <c r="H2168" s="25"/>
      <c r="I2168" s="25"/>
      <c r="J2168" s="25"/>
      <c r="K2168" s="25"/>
      <c r="L2168" s="25"/>
      <c r="N2168" s="25"/>
      <c r="O2168" s="25"/>
      <c r="P2168" s="35" t="s">
        <v>2496</v>
      </c>
      <c r="AS2168" s="570"/>
      <c r="AT2168" s="391"/>
      <c r="AU2168" s="222"/>
      <c r="AV2168" s="564"/>
      <c r="AW2168" s="60"/>
      <c r="AX2168" s="60"/>
      <c r="AY2168" s="60"/>
      <c r="AZ2168" s="283"/>
      <c r="BA2168" s="283"/>
      <c r="BB2168" s="283"/>
      <c r="BC2168" s="34"/>
      <c r="BD2168" s="27"/>
      <c r="BF2168" s="35"/>
      <c r="BG2168" s="35"/>
      <c r="BH2168" s="35"/>
    </row>
    <row r="2169" spans="1:60" ht="15" x14ac:dyDescent="0.25">
      <c r="A2169" s="570">
        <f t="shared" si="27"/>
        <v>2163</v>
      </c>
      <c r="B2169" s="571" t="s">
        <v>4456</v>
      </c>
      <c r="C2169" s="574" t="s">
        <v>12458</v>
      </c>
      <c r="D2169" s="843">
        <v>64402.8</v>
      </c>
      <c r="E2169" s="844"/>
      <c r="F2169" s="844"/>
      <c r="G2169" s="25"/>
      <c r="H2169" s="25"/>
      <c r="I2169" s="25"/>
      <c r="J2169" s="25"/>
      <c r="K2169" s="25"/>
      <c r="L2169" s="25"/>
      <c r="N2169" s="25"/>
      <c r="O2169" s="25"/>
      <c r="P2169" s="35" t="s">
        <v>2496</v>
      </c>
      <c r="AS2169" s="570"/>
      <c r="AT2169" s="391"/>
      <c r="AU2169" s="222"/>
      <c r="AV2169" s="564"/>
      <c r="AW2169" s="60"/>
      <c r="AX2169" s="60"/>
      <c r="AY2169" s="60"/>
      <c r="AZ2169" s="283"/>
      <c r="BA2169" s="283"/>
      <c r="BB2169" s="283"/>
      <c r="BC2169" s="34"/>
      <c r="BD2169" s="27"/>
      <c r="BF2169" s="35"/>
      <c r="BG2169" s="35"/>
      <c r="BH2169" s="35"/>
    </row>
    <row r="2170" spans="1:60" ht="15" x14ac:dyDescent="0.25">
      <c r="A2170" s="570">
        <f t="shared" si="27"/>
        <v>2164</v>
      </c>
      <c r="B2170" s="571" t="s">
        <v>4457</v>
      </c>
      <c r="C2170" s="574" t="s">
        <v>12458</v>
      </c>
      <c r="D2170" s="843">
        <v>110114.27</v>
      </c>
      <c r="E2170" s="844"/>
      <c r="F2170" s="844"/>
      <c r="G2170" s="25"/>
      <c r="H2170" s="25"/>
      <c r="I2170" s="25"/>
      <c r="J2170" s="25"/>
      <c r="K2170" s="25"/>
      <c r="L2170" s="25"/>
      <c r="N2170" s="25"/>
      <c r="O2170" s="25"/>
      <c r="P2170" s="35" t="s">
        <v>2496</v>
      </c>
      <c r="AS2170" s="570"/>
      <c r="AT2170" s="391"/>
      <c r="AU2170" s="222"/>
      <c r="AV2170" s="564"/>
      <c r="AW2170" s="60"/>
      <c r="AX2170" s="60"/>
      <c r="AY2170" s="60"/>
      <c r="AZ2170" s="283"/>
      <c r="BA2170" s="283"/>
      <c r="BB2170" s="283"/>
      <c r="BC2170" s="34"/>
      <c r="BD2170" s="27"/>
      <c r="BF2170" s="35"/>
      <c r="BG2170" s="35"/>
      <c r="BH2170" s="35"/>
    </row>
    <row r="2171" spans="1:60" ht="15" x14ac:dyDescent="0.25">
      <c r="A2171" s="570">
        <f t="shared" si="27"/>
        <v>2165</v>
      </c>
      <c r="B2171" s="571" t="s">
        <v>4458</v>
      </c>
      <c r="C2171" s="574" t="s">
        <v>12458</v>
      </c>
      <c r="D2171" s="843">
        <v>33538.959999999999</v>
      </c>
      <c r="E2171" s="844"/>
      <c r="F2171" s="844"/>
      <c r="G2171" s="25"/>
      <c r="H2171" s="25"/>
      <c r="I2171" s="25"/>
      <c r="J2171" s="25"/>
      <c r="K2171" s="25"/>
      <c r="L2171" s="25"/>
      <c r="N2171" s="25"/>
      <c r="O2171" s="25"/>
      <c r="P2171" s="35" t="s">
        <v>2496</v>
      </c>
      <c r="AS2171" s="570"/>
      <c r="AT2171" s="391"/>
      <c r="AU2171" s="222"/>
      <c r="AV2171" s="564"/>
      <c r="AW2171" s="60"/>
      <c r="AX2171" s="60"/>
      <c r="AY2171" s="60"/>
      <c r="AZ2171" s="283"/>
      <c r="BA2171" s="283"/>
      <c r="BB2171" s="283"/>
      <c r="BC2171" s="34"/>
      <c r="BD2171" s="27"/>
      <c r="BF2171" s="35"/>
      <c r="BG2171" s="35"/>
      <c r="BH2171" s="35"/>
    </row>
    <row r="2172" spans="1:60" ht="15" x14ac:dyDescent="0.25">
      <c r="A2172" s="570">
        <f t="shared" si="27"/>
        <v>2166</v>
      </c>
      <c r="B2172" s="571" t="s">
        <v>4459</v>
      </c>
      <c r="C2172" s="574" t="s">
        <v>12458</v>
      </c>
      <c r="D2172" s="843">
        <v>31297</v>
      </c>
      <c r="E2172" s="844"/>
      <c r="F2172" s="844"/>
      <c r="G2172" s="25"/>
      <c r="H2172" s="25"/>
      <c r="I2172" s="25"/>
      <c r="J2172" s="25"/>
      <c r="K2172" s="25"/>
      <c r="L2172" s="25"/>
      <c r="N2172" s="25"/>
      <c r="O2172" s="25"/>
      <c r="P2172" s="35" t="s">
        <v>2496</v>
      </c>
      <c r="AS2172" s="570"/>
      <c r="AT2172" s="391"/>
      <c r="AU2172" s="222"/>
      <c r="AV2172" s="564"/>
      <c r="AW2172" s="60"/>
      <c r="AX2172" s="60"/>
      <c r="AY2172" s="60"/>
      <c r="AZ2172" s="283"/>
      <c r="BA2172" s="283"/>
      <c r="BB2172" s="283"/>
      <c r="BC2172" s="34"/>
      <c r="BD2172" s="27"/>
      <c r="BF2172" s="35"/>
      <c r="BG2172" s="35"/>
      <c r="BH2172" s="35"/>
    </row>
    <row r="2173" spans="1:60" ht="15" x14ac:dyDescent="0.25">
      <c r="A2173" s="570">
        <f t="shared" si="27"/>
        <v>2167</v>
      </c>
      <c r="B2173" s="571" t="s">
        <v>4460</v>
      </c>
      <c r="C2173" s="574" t="s">
        <v>12458</v>
      </c>
      <c r="D2173" s="843">
        <v>43792</v>
      </c>
      <c r="E2173" s="844"/>
      <c r="F2173" s="844"/>
      <c r="G2173" s="25"/>
      <c r="H2173" s="25"/>
      <c r="I2173" s="25"/>
      <c r="J2173" s="25"/>
      <c r="K2173" s="25"/>
      <c r="L2173" s="25"/>
      <c r="N2173" s="25"/>
      <c r="O2173" s="25"/>
      <c r="P2173" s="35" t="s">
        <v>2496</v>
      </c>
      <c r="AS2173" s="570"/>
      <c r="AT2173" s="391"/>
      <c r="AU2173" s="222"/>
      <c r="AV2173" s="564"/>
      <c r="AW2173" s="60"/>
      <c r="AX2173" s="60"/>
      <c r="AY2173" s="60"/>
      <c r="AZ2173" s="283"/>
      <c r="BA2173" s="283"/>
      <c r="BB2173" s="283"/>
      <c r="BC2173" s="34"/>
      <c r="BD2173" s="27"/>
      <c r="BF2173" s="35"/>
      <c r="BG2173" s="35"/>
      <c r="BH2173" s="35"/>
    </row>
    <row r="2174" spans="1:60" ht="15" x14ac:dyDescent="0.25">
      <c r="A2174" s="570">
        <f t="shared" si="27"/>
        <v>2168</v>
      </c>
      <c r="B2174" s="571" t="s">
        <v>4461</v>
      </c>
      <c r="C2174" s="574" t="s">
        <v>12458</v>
      </c>
      <c r="D2174" s="843">
        <v>47980.800000000003</v>
      </c>
      <c r="E2174" s="844"/>
      <c r="F2174" s="844"/>
      <c r="G2174" s="25"/>
      <c r="H2174" s="25"/>
      <c r="I2174" s="25"/>
      <c r="J2174" s="25"/>
      <c r="K2174" s="25"/>
      <c r="L2174" s="25"/>
      <c r="N2174" s="25"/>
      <c r="O2174" s="25"/>
      <c r="P2174" s="35" t="s">
        <v>2496</v>
      </c>
      <c r="AS2174" s="570"/>
      <c r="AT2174" s="391"/>
      <c r="AU2174" s="222"/>
      <c r="AV2174" s="564"/>
      <c r="AW2174" s="60"/>
      <c r="AX2174" s="60"/>
      <c r="AY2174" s="60"/>
      <c r="AZ2174" s="283"/>
      <c r="BA2174" s="283"/>
      <c r="BB2174" s="283"/>
      <c r="BC2174" s="34"/>
      <c r="BD2174" s="27"/>
      <c r="BF2174" s="35"/>
      <c r="BG2174" s="35"/>
      <c r="BH2174" s="35"/>
    </row>
    <row r="2175" spans="1:60" ht="15" x14ac:dyDescent="0.25">
      <c r="A2175" s="570">
        <f t="shared" si="27"/>
        <v>2169</v>
      </c>
      <c r="B2175" s="571" t="s">
        <v>4462</v>
      </c>
      <c r="C2175" s="574" t="s">
        <v>12458</v>
      </c>
      <c r="D2175" s="843">
        <v>44934.400000000001</v>
      </c>
      <c r="E2175" s="844"/>
      <c r="F2175" s="844"/>
      <c r="G2175" s="25"/>
      <c r="H2175" s="25"/>
      <c r="I2175" s="25"/>
      <c r="J2175" s="25"/>
      <c r="K2175" s="25"/>
      <c r="L2175" s="25"/>
      <c r="N2175" s="25"/>
      <c r="O2175" s="25"/>
      <c r="P2175" s="35" t="s">
        <v>2496</v>
      </c>
      <c r="AS2175" s="570"/>
      <c r="AT2175" s="391"/>
      <c r="AU2175" s="222"/>
      <c r="AV2175" s="564"/>
      <c r="AW2175" s="60"/>
      <c r="AX2175" s="60"/>
      <c r="AY2175" s="60"/>
      <c r="AZ2175" s="283"/>
      <c r="BA2175" s="283"/>
      <c r="BB2175" s="283"/>
      <c r="BC2175" s="34"/>
      <c r="BD2175" s="27"/>
      <c r="BF2175" s="35"/>
      <c r="BG2175" s="35"/>
      <c r="BH2175" s="35"/>
    </row>
    <row r="2176" spans="1:60" ht="15" x14ac:dyDescent="0.25">
      <c r="A2176" s="570">
        <f t="shared" si="27"/>
        <v>2170</v>
      </c>
      <c r="B2176" s="571" t="s">
        <v>4463</v>
      </c>
      <c r="C2176" s="574" t="s">
        <v>12458</v>
      </c>
      <c r="D2176" s="843">
        <v>30107</v>
      </c>
      <c r="E2176" s="844"/>
      <c r="F2176" s="844"/>
      <c r="G2176" s="25"/>
      <c r="H2176" s="25"/>
      <c r="I2176" s="25"/>
      <c r="J2176" s="25"/>
      <c r="K2176" s="25"/>
      <c r="L2176" s="25"/>
      <c r="N2176" s="25"/>
      <c r="O2176" s="25"/>
      <c r="P2176" s="35" t="s">
        <v>2496</v>
      </c>
      <c r="AS2176" s="570"/>
      <c r="AT2176" s="391"/>
      <c r="AU2176" s="222"/>
      <c r="AV2176" s="564"/>
      <c r="AW2176" s="60"/>
      <c r="AX2176" s="60"/>
      <c r="AY2176" s="60"/>
      <c r="AZ2176" s="283"/>
      <c r="BA2176" s="283"/>
      <c r="BB2176" s="283"/>
      <c r="BC2176" s="34"/>
      <c r="BD2176" s="27"/>
      <c r="BF2176" s="35"/>
      <c r="BG2176" s="35"/>
      <c r="BH2176" s="35"/>
    </row>
    <row r="2177" spans="1:60" ht="15" x14ac:dyDescent="0.25">
      <c r="A2177" s="570">
        <f t="shared" si="27"/>
        <v>2171</v>
      </c>
      <c r="B2177" s="571" t="s">
        <v>4464</v>
      </c>
      <c r="C2177" s="574" t="s">
        <v>12458</v>
      </c>
      <c r="D2177" s="843">
        <v>37485</v>
      </c>
      <c r="E2177" s="844"/>
      <c r="F2177" s="844"/>
      <c r="G2177" s="25"/>
      <c r="H2177" s="25"/>
      <c r="I2177" s="25"/>
      <c r="J2177" s="25"/>
      <c r="K2177" s="25"/>
      <c r="L2177" s="25"/>
      <c r="N2177" s="25"/>
      <c r="O2177" s="25"/>
      <c r="P2177" s="35" t="s">
        <v>2496</v>
      </c>
      <c r="AS2177" s="570"/>
      <c r="AT2177" s="391"/>
      <c r="AU2177" s="222"/>
      <c r="AV2177" s="564"/>
      <c r="AW2177" s="60"/>
      <c r="AX2177" s="60"/>
      <c r="AY2177" s="60"/>
      <c r="AZ2177" s="283"/>
      <c r="BA2177" s="283"/>
      <c r="BB2177" s="283"/>
      <c r="BC2177" s="34"/>
      <c r="BD2177" s="27"/>
      <c r="BF2177" s="35"/>
      <c r="BG2177" s="35"/>
      <c r="BH2177" s="35"/>
    </row>
    <row r="2178" spans="1:60" ht="15" x14ac:dyDescent="0.25">
      <c r="A2178" s="570">
        <f t="shared" si="27"/>
        <v>2172</v>
      </c>
      <c r="B2178" s="571" t="s">
        <v>4465</v>
      </c>
      <c r="C2178" s="574" t="s">
        <v>12458</v>
      </c>
      <c r="D2178" s="843">
        <v>70956.13</v>
      </c>
      <c r="E2178" s="844"/>
      <c r="F2178" s="844"/>
      <c r="G2178" s="25"/>
      <c r="H2178" s="25"/>
      <c r="I2178" s="25"/>
      <c r="J2178" s="25"/>
      <c r="K2178" s="25"/>
      <c r="L2178" s="25"/>
      <c r="N2178" s="25"/>
      <c r="O2178" s="25"/>
      <c r="P2178" s="35" t="s">
        <v>2496</v>
      </c>
      <c r="AS2178" s="570"/>
      <c r="AT2178" s="391"/>
      <c r="AU2178" s="222"/>
      <c r="AV2178" s="564"/>
      <c r="AW2178" s="60"/>
      <c r="AX2178" s="60"/>
      <c r="AY2178" s="60"/>
      <c r="AZ2178" s="283"/>
      <c r="BA2178" s="283"/>
      <c r="BB2178" s="283"/>
      <c r="BC2178" s="34"/>
      <c r="BD2178" s="27"/>
      <c r="BF2178" s="35"/>
      <c r="BG2178" s="35"/>
      <c r="BH2178" s="35"/>
    </row>
    <row r="2179" spans="1:60" ht="15" x14ac:dyDescent="0.25">
      <c r="A2179" s="570">
        <f t="shared" si="27"/>
        <v>2173</v>
      </c>
      <c r="B2179" s="571" t="s">
        <v>4466</v>
      </c>
      <c r="C2179" s="574" t="s">
        <v>12458</v>
      </c>
      <c r="D2179" s="843">
        <v>42245</v>
      </c>
      <c r="E2179" s="844"/>
      <c r="F2179" s="844"/>
      <c r="G2179" s="25"/>
      <c r="H2179" s="25"/>
      <c r="I2179" s="25"/>
      <c r="J2179" s="25"/>
      <c r="K2179" s="25"/>
      <c r="L2179" s="25"/>
      <c r="N2179" s="25"/>
      <c r="O2179" s="25"/>
      <c r="P2179" s="35" t="s">
        <v>2496</v>
      </c>
      <c r="AS2179" s="570"/>
      <c r="AT2179" s="391"/>
      <c r="AU2179" s="222"/>
      <c r="AV2179" s="564"/>
      <c r="AW2179" s="60"/>
      <c r="AX2179" s="60"/>
      <c r="AY2179" s="60"/>
      <c r="AZ2179" s="283"/>
      <c r="BA2179" s="283"/>
      <c r="BB2179" s="283"/>
      <c r="BC2179" s="34"/>
      <c r="BD2179" s="27"/>
      <c r="BF2179" s="35"/>
      <c r="BG2179" s="35"/>
      <c r="BH2179" s="35"/>
    </row>
    <row r="2180" spans="1:60" ht="15" x14ac:dyDescent="0.25">
      <c r="A2180" s="570">
        <f t="shared" si="27"/>
        <v>2174</v>
      </c>
      <c r="B2180" s="571" t="s">
        <v>4467</v>
      </c>
      <c r="C2180" s="574" t="s">
        <v>12458</v>
      </c>
      <c r="D2180" s="843">
        <v>69020</v>
      </c>
      <c r="E2180" s="844"/>
      <c r="F2180" s="844"/>
      <c r="G2180" s="25"/>
      <c r="H2180" s="25"/>
      <c r="I2180" s="25"/>
      <c r="J2180" s="25"/>
      <c r="K2180" s="25"/>
      <c r="L2180" s="25"/>
      <c r="N2180" s="25"/>
      <c r="O2180" s="25"/>
      <c r="P2180" s="35" t="s">
        <v>2496</v>
      </c>
      <c r="AS2180" s="570"/>
      <c r="AT2180" s="391"/>
      <c r="AU2180" s="222"/>
      <c r="AV2180" s="564"/>
      <c r="AW2180" s="60"/>
      <c r="AX2180" s="60"/>
      <c r="AY2180" s="60"/>
      <c r="AZ2180" s="283"/>
      <c r="BA2180" s="283"/>
      <c r="BB2180" s="283"/>
      <c r="BC2180" s="34"/>
      <c r="BD2180" s="27"/>
      <c r="BF2180" s="35"/>
      <c r="BG2180" s="35"/>
      <c r="BH2180" s="35"/>
    </row>
    <row r="2181" spans="1:60" ht="15" x14ac:dyDescent="0.25">
      <c r="A2181" s="570">
        <f t="shared" si="27"/>
        <v>2175</v>
      </c>
      <c r="B2181" s="571" t="s">
        <v>4468</v>
      </c>
      <c r="C2181" s="574" t="s">
        <v>12458</v>
      </c>
      <c r="D2181" s="843">
        <v>54026</v>
      </c>
      <c r="E2181" s="844"/>
      <c r="F2181" s="844"/>
      <c r="G2181" s="25"/>
      <c r="H2181" s="25"/>
      <c r="I2181" s="25"/>
      <c r="J2181" s="25"/>
      <c r="K2181" s="25"/>
      <c r="L2181" s="25"/>
      <c r="N2181" s="25"/>
      <c r="O2181" s="25"/>
      <c r="P2181" s="35" t="s">
        <v>2496</v>
      </c>
      <c r="AS2181" s="570"/>
      <c r="AT2181" s="391"/>
      <c r="AU2181" s="222"/>
      <c r="AV2181" s="564"/>
      <c r="AW2181" s="60"/>
      <c r="AX2181" s="60"/>
      <c r="AY2181" s="60"/>
      <c r="AZ2181" s="283"/>
      <c r="BA2181" s="283"/>
      <c r="BB2181" s="283"/>
      <c r="BC2181" s="34"/>
      <c r="BD2181" s="27"/>
      <c r="BF2181" s="35"/>
      <c r="BG2181" s="35"/>
      <c r="BH2181" s="35"/>
    </row>
    <row r="2182" spans="1:60" ht="15" x14ac:dyDescent="0.25">
      <c r="A2182" s="570">
        <f t="shared" si="27"/>
        <v>2176</v>
      </c>
      <c r="B2182" s="571" t="s">
        <v>4469</v>
      </c>
      <c r="C2182" s="574" t="s">
        <v>12458</v>
      </c>
      <c r="D2182" s="843">
        <v>55216</v>
      </c>
      <c r="E2182" s="844"/>
      <c r="F2182" s="844"/>
      <c r="G2182" s="25"/>
      <c r="H2182" s="25"/>
      <c r="I2182" s="25"/>
      <c r="J2182" s="25"/>
      <c r="K2182" s="25"/>
      <c r="L2182" s="25"/>
      <c r="N2182" s="25"/>
      <c r="O2182" s="25"/>
      <c r="P2182" s="35" t="s">
        <v>2496</v>
      </c>
      <c r="AS2182" s="570"/>
      <c r="AT2182" s="391"/>
      <c r="AU2182" s="222"/>
      <c r="AV2182" s="564"/>
      <c r="AW2182" s="60"/>
      <c r="AX2182" s="60"/>
      <c r="AY2182" s="60"/>
      <c r="AZ2182" s="283"/>
      <c r="BA2182" s="283"/>
      <c r="BB2182" s="283"/>
      <c r="BC2182" s="34"/>
      <c r="BD2182" s="27"/>
      <c r="BF2182" s="35"/>
      <c r="BG2182" s="35"/>
      <c r="BH2182" s="35"/>
    </row>
    <row r="2183" spans="1:60" ht="15" x14ac:dyDescent="0.25">
      <c r="A2183" s="570">
        <f t="shared" si="27"/>
        <v>2177</v>
      </c>
      <c r="B2183" s="571" t="s">
        <v>4470</v>
      </c>
      <c r="C2183" s="574" t="s">
        <v>12458</v>
      </c>
      <c r="D2183" s="843">
        <v>22253</v>
      </c>
      <c r="E2183" s="844"/>
      <c r="F2183" s="844"/>
      <c r="G2183" s="25"/>
      <c r="H2183" s="25"/>
      <c r="I2183" s="25"/>
      <c r="J2183" s="25"/>
      <c r="K2183" s="25"/>
      <c r="L2183" s="25"/>
      <c r="N2183" s="25"/>
      <c r="O2183" s="25"/>
      <c r="P2183" s="35" t="s">
        <v>2496</v>
      </c>
      <c r="AS2183" s="570"/>
      <c r="AT2183" s="391"/>
      <c r="AU2183" s="222"/>
      <c r="AV2183" s="564"/>
      <c r="AW2183" s="60"/>
      <c r="AX2183" s="60"/>
      <c r="AY2183" s="60"/>
      <c r="AZ2183" s="283"/>
      <c r="BA2183" s="283"/>
      <c r="BB2183" s="283"/>
      <c r="BC2183" s="34"/>
      <c r="BD2183" s="27"/>
      <c r="BF2183" s="35"/>
      <c r="BG2183" s="35"/>
      <c r="BH2183" s="35"/>
    </row>
    <row r="2184" spans="1:60" ht="15" x14ac:dyDescent="0.25">
      <c r="A2184" s="570">
        <f t="shared" si="27"/>
        <v>2178</v>
      </c>
      <c r="B2184" s="571" t="s">
        <v>4471</v>
      </c>
      <c r="C2184" s="574" t="s">
        <v>12458</v>
      </c>
      <c r="D2184" s="843">
        <v>236810</v>
      </c>
      <c r="E2184" s="844"/>
      <c r="F2184" s="844"/>
      <c r="G2184" s="25"/>
      <c r="H2184" s="25"/>
      <c r="I2184" s="25"/>
      <c r="J2184" s="25"/>
      <c r="K2184" s="25"/>
      <c r="L2184" s="25"/>
      <c r="N2184" s="25"/>
      <c r="O2184" s="25"/>
      <c r="P2184" s="35" t="s">
        <v>2496</v>
      </c>
      <c r="AS2184" s="570"/>
      <c r="AT2184" s="391"/>
      <c r="AU2184" s="222"/>
      <c r="AV2184" s="564"/>
      <c r="AW2184" s="60"/>
      <c r="AX2184" s="60"/>
      <c r="AY2184" s="60"/>
      <c r="AZ2184" s="283"/>
      <c r="BA2184" s="283"/>
      <c r="BB2184" s="283"/>
      <c r="BC2184" s="34"/>
      <c r="BD2184" s="27"/>
      <c r="BF2184" s="35"/>
      <c r="BG2184" s="35"/>
      <c r="BH2184" s="35"/>
    </row>
    <row r="2185" spans="1:60" ht="15" x14ac:dyDescent="0.25">
      <c r="A2185" s="570">
        <f t="shared" si="27"/>
        <v>2179</v>
      </c>
      <c r="B2185" s="571" t="s">
        <v>4472</v>
      </c>
      <c r="C2185" s="574" t="s">
        <v>12458</v>
      </c>
      <c r="D2185" s="843">
        <v>173264</v>
      </c>
      <c r="E2185" s="844"/>
      <c r="F2185" s="844"/>
      <c r="G2185" s="25"/>
      <c r="H2185" s="25"/>
      <c r="I2185" s="25"/>
      <c r="J2185" s="25"/>
      <c r="K2185" s="25"/>
      <c r="L2185" s="25"/>
      <c r="N2185" s="25"/>
      <c r="O2185" s="25"/>
      <c r="P2185" s="35" t="s">
        <v>2496</v>
      </c>
      <c r="AS2185" s="570"/>
      <c r="AT2185" s="391"/>
      <c r="AU2185" s="222"/>
      <c r="AV2185" s="564"/>
      <c r="AW2185" s="60"/>
      <c r="AX2185" s="60"/>
      <c r="AY2185" s="60"/>
      <c r="AZ2185" s="283"/>
      <c r="BA2185" s="283"/>
      <c r="BB2185" s="283"/>
      <c r="BC2185" s="34"/>
      <c r="BD2185" s="27"/>
      <c r="BF2185" s="35"/>
      <c r="BG2185" s="35"/>
      <c r="BH2185" s="35"/>
    </row>
    <row r="2186" spans="1:60" ht="15" x14ac:dyDescent="0.25">
      <c r="A2186" s="570">
        <f t="shared" si="27"/>
        <v>2180</v>
      </c>
      <c r="B2186" s="571" t="s">
        <v>4473</v>
      </c>
      <c r="C2186" s="574" t="s">
        <v>12458</v>
      </c>
      <c r="D2186" s="843">
        <v>66521</v>
      </c>
      <c r="E2186" s="844"/>
      <c r="F2186" s="844"/>
      <c r="G2186" s="25"/>
      <c r="H2186" s="25"/>
      <c r="I2186" s="25"/>
      <c r="J2186" s="25"/>
      <c r="K2186" s="25"/>
      <c r="L2186" s="25"/>
      <c r="N2186" s="25"/>
      <c r="O2186" s="25"/>
      <c r="P2186" s="35" t="s">
        <v>2496</v>
      </c>
      <c r="AS2186" s="570"/>
      <c r="AT2186" s="391"/>
      <c r="AU2186" s="222"/>
      <c r="AV2186" s="564"/>
      <c r="AW2186" s="60"/>
      <c r="AX2186" s="60"/>
      <c r="AY2186" s="60"/>
      <c r="AZ2186" s="283"/>
      <c r="BA2186" s="283"/>
      <c r="BB2186" s="283"/>
      <c r="BC2186" s="34"/>
      <c r="BD2186" s="27"/>
      <c r="BF2186" s="35"/>
      <c r="BG2186" s="35"/>
      <c r="BH2186" s="35"/>
    </row>
    <row r="2187" spans="1:60" ht="15" x14ac:dyDescent="0.25">
      <c r="A2187" s="570">
        <f t="shared" si="27"/>
        <v>2181</v>
      </c>
      <c r="B2187" s="571" t="s">
        <v>4474</v>
      </c>
      <c r="C2187" s="574" t="s">
        <v>12458</v>
      </c>
      <c r="D2187" s="843">
        <v>66521</v>
      </c>
      <c r="E2187" s="844"/>
      <c r="F2187" s="844"/>
      <c r="G2187" s="25"/>
      <c r="H2187" s="25"/>
      <c r="I2187" s="25"/>
      <c r="J2187" s="25"/>
      <c r="K2187" s="25"/>
      <c r="L2187" s="25"/>
      <c r="N2187" s="25"/>
      <c r="O2187" s="25"/>
      <c r="P2187" s="35" t="s">
        <v>2496</v>
      </c>
      <c r="AS2187" s="570"/>
      <c r="AT2187" s="391"/>
      <c r="AU2187" s="222"/>
      <c r="AV2187" s="564"/>
      <c r="AW2187" s="60"/>
      <c r="AX2187" s="60"/>
      <c r="AY2187" s="60"/>
      <c r="AZ2187" s="283"/>
      <c r="BA2187" s="283"/>
      <c r="BB2187" s="283"/>
      <c r="BC2187" s="34"/>
      <c r="BD2187" s="27"/>
      <c r="BF2187" s="35"/>
      <c r="BG2187" s="35"/>
      <c r="BH2187" s="35"/>
    </row>
    <row r="2188" spans="1:60" ht="15" x14ac:dyDescent="0.25">
      <c r="A2188" s="570">
        <f t="shared" si="27"/>
        <v>2182</v>
      </c>
      <c r="B2188" s="571" t="s">
        <v>4475</v>
      </c>
      <c r="C2188" s="574" t="s">
        <v>12458</v>
      </c>
      <c r="D2188" s="843">
        <v>66521</v>
      </c>
      <c r="E2188" s="844"/>
      <c r="F2188" s="844"/>
      <c r="G2188" s="25"/>
      <c r="H2188" s="25"/>
      <c r="I2188" s="25"/>
      <c r="J2188" s="25"/>
      <c r="K2188" s="25"/>
      <c r="L2188" s="25"/>
      <c r="N2188" s="25"/>
      <c r="O2188" s="25"/>
      <c r="P2188" s="35" t="s">
        <v>2496</v>
      </c>
      <c r="AS2188" s="570"/>
      <c r="AT2188" s="391"/>
      <c r="AU2188" s="222"/>
      <c r="AV2188" s="564"/>
      <c r="AW2188" s="60"/>
      <c r="AX2188" s="60"/>
      <c r="AY2188" s="60"/>
      <c r="AZ2188" s="283"/>
      <c r="BA2188" s="283"/>
      <c r="BB2188" s="283"/>
      <c r="BC2188" s="34"/>
      <c r="BD2188" s="27"/>
      <c r="BF2188" s="35"/>
      <c r="BG2188" s="35"/>
      <c r="BH2188" s="35"/>
    </row>
    <row r="2189" spans="1:60" ht="15" x14ac:dyDescent="0.25">
      <c r="A2189" s="570">
        <f t="shared" si="27"/>
        <v>2183</v>
      </c>
      <c r="B2189" s="571" t="s">
        <v>4476</v>
      </c>
      <c r="C2189" s="574" t="s">
        <v>12458</v>
      </c>
      <c r="D2189" s="843">
        <v>30940</v>
      </c>
      <c r="E2189" s="844"/>
      <c r="F2189" s="844"/>
      <c r="G2189" s="25"/>
      <c r="H2189" s="25"/>
      <c r="I2189" s="25"/>
      <c r="J2189" s="25"/>
      <c r="K2189" s="25"/>
      <c r="L2189" s="25"/>
      <c r="N2189" s="25"/>
      <c r="O2189" s="25"/>
      <c r="P2189" s="35" t="s">
        <v>2496</v>
      </c>
      <c r="AS2189" s="570"/>
      <c r="AT2189" s="391"/>
      <c r="AU2189" s="222"/>
      <c r="AV2189" s="564"/>
      <c r="AW2189" s="60"/>
      <c r="AX2189" s="60"/>
      <c r="AY2189" s="60"/>
      <c r="AZ2189" s="283"/>
      <c r="BA2189" s="283"/>
      <c r="BB2189" s="283"/>
      <c r="BC2189" s="34"/>
      <c r="BD2189" s="27"/>
      <c r="BF2189" s="35"/>
      <c r="BG2189" s="35"/>
      <c r="BH2189" s="35"/>
    </row>
    <row r="2190" spans="1:60" ht="15" x14ac:dyDescent="0.25">
      <c r="A2190" s="570">
        <f t="shared" si="27"/>
        <v>2184</v>
      </c>
      <c r="B2190" s="571" t="s">
        <v>4477</v>
      </c>
      <c r="C2190" s="574" t="s">
        <v>12458</v>
      </c>
      <c r="D2190" s="843">
        <v>49696.78</v>
      </c>
      <c r="E2190" s="844"/>
      <c r="F2190" s="844"/>
      <c r="G2190" s="25"/>
      <c r="H2190" s="25"/>
      <c r="I2190" s="25"/>
      <c r="J2190" s="25"/>
      <c r="K2190" s="25"/>
      <c r="L2190" s="25"/>
      <c r="N2190" s="25"/>
      <c r="O2190" s="25"/>
      <c r="P2190" s="35" t="s">
        <v>2496</v>
      </c>
      <c r="AS2190" s="570"/>
      <c r="AT2190" s="391"/>
      <c r="AU2190" s="222"/>
      <c r="AV2190" s="564"/>
      <c r="AW2190" s="60"/>
      <c r="AX2190" s="60"/>
      <c r="AY2190" s="60"/>
      <c r="AZ2190" s="283"/>
      <c r="BA2190" s="283"/>
      <c r="BB2190" s="283"/>
      <c r="BC2190" s="34"/>
      <c r="BD2190" s="27"/>
      <c r="BF2190" s="35"/>
      <c r="BG2190" s="35"/>
      <c r="BH2190" s="35"/>
    </row>
    <row r="2191" spans="1:60" ht="15" x14ac:dyDescent="0.25">
      <c r="A2191" s="570">
        <f t="shared" si="27"/>
        <v>2185</v>
      </c>
      <c r="B2191" s="571" t="s">
        <v>4478</v>
      </c>
      <c r="C2191" s="574" t="s">
        <v>12458</v>
      </c>
      <c r="D2191" s="843">
        <v>6878.2</v>
      </c>
      <c r="E2191" s="844"/>
      <c r="F2191" s="844"/>
      <c r="G2191" s="25"/>
      <c r="H2191" s="25"/>
      <c r="I2191" s="25"/>
      <c r="J2191" s="25"/>
      <c r="K2191" s="25"/>
      <c r="L2191" s="25"/>
      <c r="N2191" s="25"/>
      <c r="O2191" s="25"/>
      <c r="P2191" s="35" t="s">
        <v>2496</v>
      </c>
      <c r="AS2191" s="570"/>
      <c r="AT2191" s="391"/>
      <c r="AU2191" s="222"/>
      <c r="AV2191" s="564"/>
      <c r="AW2191" s="60"/>
      <c r="AX2191" s="60"/>
      <c r="AY2191" s="60"/>
      <c r="AZ2191" s="283"/>
      <c r="BA2191" s="283"/>
      <c r="BB2191" s="283"/>
      <c r="BC2191" s="34"/>
      <c r="BD2191" s="27"/>
      <c r="BF2191" s="35"/>
      <c r="BG2191" s="35"/>
      <c r="BH2191" s="35"/>
    </row>
    <row r="2192" spans="1:60" ht="15" x14ac:dyDescent="0.25">
      <c r="A2192" s="570">
        <f t="shared" si="27"/>
        <v>2186</v>
      </c>
      <c r="B2192" s="571" t="s">
        <v>4479</v>
      </c>
      <c r="C2192" s="574" t="s">
        <v>12458</v>
      </c>
      <c r="D2192" s="843">
        <v>16957.5</v>
      </c>
      <c r="E2192" s="844"/>
      <c r="F2192" s="844"/>
      <c r="G2192" s="25"/>
      <c r="H2192" s="25"/>
      <c r="I2192" s="25"/>
      <c r="J2192" s="25"/>
      <c r="K2192" s="25"/>
      <c r="L2192" s="25"/>
      <c r="N2192" s="25"/>
      <c r="O2192" s="25"/>
      <c r="P2192" s="35" t="s">
        <v>2496</v>
      </c>
      <c r="AS2192" s="570"/>
      <c r="AT2192" s="391"/>
      <c r="AU2192" s="222"/>
      <c r="AV2192" s="564"/>
      <c r="AW2192" s="60"/>
      <c r="AX2192" s="60"/>
      <c r="AY2192" s="60"/>
      <c r="AZ2192" s="283"/>
      <c r="BA2192" s="283"/>
      <c r="BB2192" s="283"/>
      <c r="BC2192" s="34"/>
      <c r="BD2192" s="27"/>
      <c r="BF2192" s="35"/>
      <c r="BG2192" s="35"/>
      <c r="BH2192" s="35"/>
    </row>
    <row r="2193" spans="1:60" ht="15" x14ac:dyDescent="0.25">
      <c r="A2193" s="570">
        <f t="shared" si="27"/>
        <v>2187</v>
      </c>
      <c r="B2193" s="571" t="s">
        <v>4480</v>
      </c>
      <c r="C2193" s="574" t="s">
        <v>12458</v>
      </c>
      <c r="D2193" s="843">
        <v>4701.6899999999996</v>
      </c>
      <c r="E2193" s="844"/>
      <c r="F2193" s="844"/>
      <c r="G2193" s="25"/>
      <c r="H2193" s="25"/>
      <c r="I2193" s="25"/>
      <c r="J2193" s="25"/>
      <c r="K2193" s="25"/>
      <c r="L2193" s="25"/>
      <c r="N2193" s="25"/>
      <c r="O2193" s="25"/>
      <c r="P2193" s="35" t="s">
        <v>2496</v>
      </c>
      <c r="AS2193" s="570"/>
      <c r="AT2193" s="391"/>
      <c r="AU2193" s="222"/>
      <c r="AV2193" s="564"/>
      <c r="AW2193" s="60"/>
      <c r="AX2193" s="60"/>
      <c r="AY2193" s="60"/>
      <c r="AZ2193" s="283"/>
      <c r="BA2193" s="283"/>
      <c r="BB2193" s="283"/>
      <c r="BC2193" s="34"/>
      <c r="BD2193" s="27"/>
      <c r="BF2193" s="35"/>
      <c r="BG2193" s="35"/>
      <c r="BH2193" s="35"/>
    </row>
    <row r="2194" spans="1:60" ht="15" x14ac:dyDescent="0.25">
      <c r="A2194" s="570">
        <f t="shared" si="27"/>
        <v>2188</v>
      </c>
      <c r="B2194" s="571" t="s">
        <v>4481</v>
      </c>
      <c r="C2194" s="574" t="s">
        <v>12458</v>
      </c>
      <c r="D2194" s="843">
        <v>5882.17</v>
      </c>
      <c r="E2194" s="844"/>
      <c r="F2194" s="844"/>
      <c r="G2194" s="25"/>
      <c r="H2194" s="25"/>
      <c r="I2194" s="25"/>
      <c r="J2194" s="25"/>
      <c r="K2194" s="25"/>
      <c r="L2194" s="25"/>
      <c r="N2194" s="25"/>
      <c r="O2194" s="25"/>
      <c r="P2194" s="35" t="s">
        <v>2496</v>
      </c>
      <c r="AS2194" s="570"/>
      <c r="AT2194" s="391"/>
      <c r="AU2194" s="222"/>
      <c r="AV2194" s="564"/>
      <c r="AW2194" s="60"/>
      <c r="AX2194" s="60"/>
      <c r="AY2194" s="60"/>
      <c r="AZ2194" s="283"/>
      <c r="BA2194" s="283"/>
      <c r="BB2194" s="283"/>
      <c r="BC2194" s="34"/>
      <c r="BD2194" s="27"/>
      <c r="BF2194" s="35"/>
      <c r="BG2194" s="35"/>
      <c r="BH2194" s="35"/>
    </row>
    <row r="2195" spans="1:60" ht="15" x14ac:dyDescent="0.25">
      <c r="A2195" s="570">
        <f t="shared" si="27"/>
        <v>2189</v>
      </c>
      <c r="B2195" s="571" t="s">
        <v>4482</v>
      </c>
      <c r="C2195" s="574" t="s">
        <v>12458</v>
      </c>
      <c r="D2195" s="843">
        <v>21696.080000000002</v>
      </c>
      <c r="E2195" s="844"/>
      <c r="F2195" s="844"/>
      <c r="G2195" s="25"/>
      <c r="H2195" s="25"/>
      <c r="I2195" s="25"/>
      <c r="J2195" s="25"/>
      <c r="K2195" s="25"/>
      <c r="L2195" s="25"/>
      <c r="N2195" s="25"/>
      <c r="O2195" s="25"/>
      <c r="P2195" s="35" t="s">
        <v>2496</v>
      </c>
      <c r="AS2195" s="570"/>
      <c r="AT2195" s="391"/>
      <c r="AU2195" s="222"/>
      <c r="AV2195" s="564"/>
      <c r="AW2195" s="60"/>
      <c r="AX2195" s="60"/>
      <c r="AY2195" s="60"/>
      <c r="AZ2195" s="283"/>
      <c r="BA2195" s="283"/>
      <c r="BB2195" s="283"/>
      <c r="BC2195" s="34"/>
      <c r="BD2195" s="27"/>
      <c r="BF2195" s="35"/>
      <c r="BG2195" s="35"/>
      <c r="BH2195" s="35"/>
    </row>
    <row r="2196" spans="1:60" ht="15" x14ac:dyDescent="0.25">
      <c r="A2196" s="570">
        <f t="shared" si="27"/>
        <v>2190</v>
      </c>
      <c r="B2196" s="571" t="s">
        <v>4483</v>
      </c>
      <c r="C2196" s="574" t="s">
        <v>12458</v>
      </c>
      <c r="D2196" s="843">
        <v>24126.06</v>
      </c>
      <c r="E2196" s="844"/>
      <c r="F2196" s="844"/>
      <c r="G2196" s="25"/>
      <c r="H2196" s="25"/>
      <c r="I2196" s="25"/>
      <c r="J2196" s="25"/>
      <c r="K2196" s="25"/>
      <c r="L2196" s="25"/>
      <c r="N2196" s="25"/>
      <c r="O2196" s="25"/>
      <c r="P2196" s="35" t="s">
        <v>2496</v>
      </c>
      <c r="AS2196" s="570"/>
      <c r="AT2196" s="391"/>
      <c r="AU2196" s="222"/>
      <c r="AV2196" s="564"/>
      <c r="AW2196" s="60"/>
      <c r="AX2196" s="60"/>
      <c r="AY2196" s="60"/>
      <c r="AZ2196" s="283"/>
      <c r="BA2196" s="283"/>
      <c r="BB2196" s="283"/>
      <c r="BC2196" s="34"/>
      <c r="BD2196" s="27"/>
      <c r="BF2196" s="35"/>
      <c r="BG2196" s="35"/>
      <c r="BH2196" s="35"/>
    </row>
    <row r="2197" spans="1:60" ht="15" x14ac:dyDescent="0.25">
      <c r="A2197" s="570">
        <f t="shared" si="27"/>
        <v>2191</v>
      </c>
      <c r="B2197" s="571" t="s">
        <v>4484</v>
      </c>
      <c r="C2197" s="574" t="s">
        <v>12458</v>
      </c>
      <c r="D2197" s="843">
        <v>24070.13</v>
      </c>
      <c r="E2197" s="844"/>
      <c r="F2197" s="844"/>
      <c r="G2197" s="25"/>
      <c r="H2197" s="25"/>
      <c r="I2197" s="25"/>
      <c r="J2197" s="25"/>
      <c r="K2197" s="25"/>
      <c r="L2197" s="25"/>
      <c r="N2197" s="25"/>
      <c r="O2197" s="25"/>
      <c r="P2197" s="35" t="s">
        <v>2496</v>
      </c>
      <c r="AS2197" s="570"/>
      <c r="AT2197" s="391"/>
      <c r="AU2197" s="222"/>
      <c r="AV2197" s="564"/>
      <c r="AW2197" s="60"/>
      <c r="AX2197" s="60"/>
      <c r="AY2197" s="60"/>
      <c r="AZ2197" s="283"/>
      <c r="BA2197" s="283"/>
      <c r="BB2197" s="283"/>
      <c r="BC2197" s="34"/>
      <c r="BD2197" s="27"/>
      <c r="BF2197" s="35"/>
      <c r="BG2197" s="35"/>
      <c r="BH2197" s="35"/>
    </row>
    <row r="2198" spans="1:60" ht="15" x14ac:dyDescent="0.25">
      <c r="A2198" s="570">
        <f t="shared" si="27"/>
        <v>2192</v>
      </c>
      <c r="B2198" s="571" t="s">
        <v>4485</v>
      </c>
      <c r="C2198" s="574" t="s">
        <v>12458</v>
      </c>
      <c r="D2198" s="843">
        <v>5131.28</v>
      </c>
      <c r="E2198" s="844"/>
      <c r="F2198" s="844"/>
      <c r="G2198" s="25"/>
      <c r="H2198" s="25"/>
      <c r="I2198" s="25"/>
      <c r="J2198" s="25"/>
      <c r="K2198" s="25"/>
      <c r="L2198" s="25"/>
      <c r="N2198" s="25"/>
      <c r="O2198" s="25"/>
      <c r="P2198" s="35" t="s">
        <v>2496</v>
      </c>
      <c r="AS2198" s="570"/>
      <c r="AT2198" s="391"/>
      <c r="AU2198" s="222"/>
      <c r="AV2198" s="564"/>
      <c r="AW2198" s="60"/>
      <c r="AX2198" s="60"/>
      <c r="AY2198" s="60"/>
      <c r="AZ2198" s="283"/>
      <c r="BA2198" s="283"/>
      <c r="BB2198" s="283"/>
      <c r="BC2198" s="34"/>
      <c r="BD2198" s="27"/>
      <c r="BF2198" s="35"/>
      <c r="BG2198" s="35"/>
      <c r="BH2198" s="35"/>
    </row>
    <row r="2199" spans="1:60" ht="15" x14ac:dyDescent="0.25">
      <c r="A2199" s="570">
        <f t="shared" si="27"/>
        <v>2193</v>
      </c>
      <c r="B2199" s="571" t="s">
        <v>4486</v>
      </c>
      <c r="C2199" s="574" t="s">
        <v>12458</v>
      </c>
      <c r="D2199" s="843">
        <v>27766.27</v>
      </c>
      <c r="E2199" s="844"/>
      <c r="F2199" s="844"/>
      <c r="G2199" s="25"/>
      <c r="H2199" s="25"/>
      <c r="I2199" s="25"/>
      <c r="J2199" s="25"/>
      <c r="K2199" s="25"/>
      <c r="L2199" s="25"/>
      <c r="N2199" s="25"/>
      <c r="O2199" s="25"/>
      <c r="P2199" s="35" t="s">
        <v>2496</v>
      </c>
      <c r="AS2199" s="570"/>
      <c r="AT2199" s="391"/>
      <c r="AU2199" s="222"/>
      <c r="AV2199" s="564"/>
      <c r="AW2199" s="60"/>
      <c r="AX2199" s="60"/>
      <c r="AY2199" s="60"/>
      <c r="AZ2199" s="283"/>
      <c r="BA2199" s="283"/>
      <c r="BB2199" s="283"/>
      <c r="BC2199" s="34"/>
      <c r="BD2199" s="27"/>
      <c r="BF2199" s="35"/>
      <c r="BG2199" s="35"/>
      <c r="BH2199" s="35"/>
    </row>
    <row r="2200" spans="1:60" ht="15" x14ac:dyDescent="0.25">
      <c r="A2200" s="570">
        <f t="shared" si="27"/>
        <v>2194</v>
      </c>
      <c r="B2200" s="571" t="s">
        <v>4487</v>
      </c>
      <c r="C2200" s="574" t="s">
        <v>12458</v>
      </c>
      <c r="D2200" s="843">
        <v>84359.1</v>
      </c>
      <c r="E2200" s="844"/>
      <c r="F2200" s="844"/>
      <c r="G2200" s="25"/>
      <c r="H2200" s="25"/>
      <c r="I2200" s="25"/>
      <c r="J2200" s="25"/>
      <c r="K2200" s="25"/>
      <c r="L2200" s="25"/>
      <c r="N2200" s="25"/>
      <c r="O2200" s="25"/>
      <c r="P2200" s="35" t="s">
        <v>2496</v>
      </c>
      <c r="AS2200" s="570"/>
      <c r="AT2200" s="391"/>
      <c r="AU2200" s="222"/>
      <c r="AV2200" s="564"/>
      <c r="AW2200" s="60"/>
      <c r="AX2200" s="60"/>
      <c r="AY2200" s="60"/>
      <c r="AZ2200" s="283"/>
      <c r="BA2200" s="283"/>
      <c r="BB2200" s="283"/>
      <c r="BC2200" s="34"/>
      <c r="BD2200" s="27"/>
      <c r="BF2200" s="35"/>
      <c r="BG2200" s="35"/>
      <c r="BH2200" s="35"/>
    </row>
    <row r="2201" spans="1:60" ht="15" x14ac:dyDescent="0.25">
      <c r="A2201" s="570">
        <f t="shared" si="27"/>
        <v>2195</v>
      </c>
      <c r="B2201" s="571" t="s">
        <v>4488</v>
      </c>
      <c r="C2201" s="574" t="s">
        <v>12458</v>
      </c>
      <c r="D2201" s="843">
        <v>83169.100000000006</v>
      </c>
      <c r="E2201" s="844"/>
      <c r="F2201" s="844"/>
      <c r="G2201" s="25"/>
      <c r="H2201" s="25"/>
      <c r="I2201" s="25"/>
      <c r="J2201" s="25"/>
      <c r="K2201" s="25"/>
      <c r="L2201" s="25"/>
      <c r="N2201" s="25"/>
      <c r="O2201" s="25"/>
      <c r="P2201" s="35" t="s">
        <v>2496</v>
      </c>
      <c r="AS2201" s="570"/>
      <c r="AT2201" s="391"/>
      <c r="AU2201" s="222"/>
      <c r="AV2201" s="564"/>
      <c r="AW2201" s="60"/>
      <c r="AX2201" s="60"/>
      <c r="AY2201" s="60"/>
      <c r="AZ2201" s="283"/>
      <c r="BA2201" s="283"/>
      <c r="BB2201" s="283"/>
      <c r="BC2201" s="34"/>
      <c r="BD2201" s="27"/>
      <c r="BF2201" s="35"/>
      <c r="BG2201" s="35"/>
      <c r="BH2201" s="35"/>
    </row>
    <row r="2202" spans="1:60" ht="15" x14ac:dyDescent="0.25">
      <c r="A2202" s="570">
        <f t="shared" si="27"/>
        <v>2196</v>
      </c>
      <c r="B2202" s="571" t="s">
        <v>4489</v>
      </c>
      <c r="C2202" s="574" t="s">
        <v>12458</v>
      </c>
      <c r="D2202" s="843">
        <v>84359.1</v>
      </c>
      <c r="E2202" s="844"/>
      <c r="F2202" s="844"/>
      <c r="G2202" s="25"/>
      <c r="H2202" s="25"/>
      <c r="I2202" s="25"/>
      <c r="J2202" s="25"/>
      <c r="K2202" s="25"/>
      <c r="L2202" s="25"/>
      <c r="N2202" s="25"/>
      <c r="O2202" s="25"/>
      <c r="P2202" s="35" t="s">
        <v>2496</v>
      </c>
      <c r="AS2202" s="570"/>
      <c r="AT2202" s="391"/>
      <c r="AU2202" s="222"/>
      <c r="AV2202" s="564"/>
      <c r="AW2202" s="60"/>
      <c r="AX2202" s="60"/>
      <c r="AY2202" s="60"/>
      <c r="AZ2202" s="283"/>
      <c r="BA2202" s="283"/>
      <c r="BB2202" s="283"/>
      <c r="BC2202" s="34"/>
      <c r="BD2202" s="27"/>
      <c r="BF2202" s="35"/>
      <c r="BG2202" s="35"/>
      <c r="BH2202" s="35"/>
    </row>
    <row r="2203" spans="1:60" ht="15" x14ac:dyDescent="0.25">
      <c r="A2203" s="570">
        <f t="shared" si="27"/>
        <v>2197</v>
      </c>
      <c r="B2203" s="571" t="s">
        <v>4490</v>
      </c>
      <c r="C2203" s="574" t="s">
        <v>12458</v>
      </c>
      <c r="D2203" s="843">
        <v>54609.1</v>
      </c>
      <c r="E2203" s="844"/>
      <c r="F2203" s="844"/>
      <c r="G2203" s="25"/>
      <c r="H2203" s="25"/>
      <c r="I2203" s="25"/>
      <c r="J2203" s="25"/>
      <c r="K2203" s="25"/>
      <c r="L2203" s="25"/>
      <c r="N2203" s="25"/>
      <c r="O2203" s="25"/>
      <c r="P2203" s="35" t="s">
        <v>2496</v>
      </c>
      <c r="AS2203" s="570"/>
      <c r="AT2203" s="391"/>
      <c r="AU2203" s="222"/>
      <c r="AV2203" s="564"/>
      <c r="AW2203" s="60"/>
      <c r="AX2203" s="60"/>
      <c r="AY2203" s="60"/>
      <c r="AZ2203" s="283"/>
      <c r="BA2203" s="283"/>
      <c r="BB2203" s="283"/>
      <c r="BC2203" s="34"/>
      <c r="BD2203" s="27"/>
      <c r="BF2203" s="35"/>
      <c r="BG2203" s="35"/>
      <c r="BH2203" s="35"/>
    </row>
    <row r="2204" spans="1:60" ht="15" x14ac:dyDescent="0.25">
      <c r="A2204" s="570">
        <f t="shared" si="27"/>
        <v>2198</v>
      </c>
      <c r="B2204" s="571" t="s">
        <v>4491</v>
      </c>
      <c r="C2204" s="574" t="s">
        <v>12458</v>
      </c>
      <c r="D2204" s="843">
        <v>185509.1</v>
      </c>
      <c r="E2204" s="844"/>
      <c r="F2204" s="844"/>
      <c r="G2204" s="25"/>
      <c r="H2204" s="25"/>
      <c r="I2204" s="25"/>
      <c r="J2204" s="25"/>
      <c r="K2204" s="25"/>
      <c r="L2204" s="25"/>
      <c r="N2204" s="25"/>
      <c r="O2204" s="25"/>
      <c r="P2204" s="35" t="s">
        <v>2496</v>
      </c>
      <c r="AS2204" s="570"/>
      <c r="AT2204" s="391"/>
      <c r="AU2204" s="222"/>
      <c r="AV2204" s="564"/>
      <c r="AW2204" s="60"/>
      <c r="AX2204" s="60"/>
      <c r="AY2204" s="60"/>
      <c r="AZ2204" s="283"/>
      <c r="BA2204" s="283"/>
      <c r="BB2204" s="283"/>
      <c r="BC2204" s="34"/>
      <c r="BD2204" s="27"/>
      <c r="BF2204" s="35"/>
      <c r="BG2204" s="35"/>
      <c r="BH2204" s="35"/>
    </row>
    <row r="2205" spans="1:60" ht="15" x14ac:dyDescent="0.25">
      <c r="A2205" s="570">
        <f t="shared" si="27"/>
        <v>2199</v>
      </c>
      <c r="B2205" s="571" t="s">
        <v>4492</v>
      </c>
      <c r="C2205" s="574" t="s">
        <v>12458</v>
      </c>
      <c r="D2205" s="843">
        <v>54609.1</v>
      </c>
      <c r="E2205" s="844"/>
      <c r="F2205" s="844"/>
      <c r="G2205" s="25"/>
      <c r="H2205" s="25"/>
      <c r="I2205" s="25"/>
      <c r="J2205" s="25"/>
      <c r="K2205" s="25"/>
      <c r="L2205" s="25"/>
      <c r="N2205" s="25"/>
      <c r="O2205" s="25"/>
      <c r="P2205" s="35" t="s">
        <v>2496</v>
      </c>
      <c r="AS2205" s="570"/>
      <c r="AT2205" s="391"/>
      <c r="AU2205" s="222"/>
      <c r="AV2205" s="564"/>
      <c r="AW2205" s="60"/>
      <c r="AX2205" s="60"/>
      <c r="AY2205" s="60"/>
      <c r="AZ2205" s="283"/>
      <c r="BA2205" s="283"/>
      <c r="BB2205" s="283"/>
      <c r="BC2205" s="34"/>
      <c r="BD2205" s="27"/>
      <c r="BF2205" s="35"/>
      <c r="BG2205" s="35"/>
      <c r="BH2205" s="35"/>
    </row>
    <row r="2206" spans="1:60" ht="15" x14ac:dyDescent="0.25">
      <c r="A2206" s="570">
        <f t="shared" si="27"/>
        <v>2200</v>
      </c>
      <c r="B2206" s="571" t="s">
        <v>4493</v>
      </c>
      <c r="C2206" s="574" t="s">
        <v>12458</v>
      </c>
      <c r="D2206" s="843">
        <v>53419.1</v>
      </c>
      <c r="E2206" s="844"/>
      <c r="F2206" s="844"/>
      <c r="G2206" s="25"/>
      <c r="H2206" s="25"/>
      <c r="I2206" s="25"/>
      <c r="J2206" s="25"/>
      <c r="K2206" s="25"/>
      <c r="L2206" s="25"/>
      <c r="N2206" s="25"/>
      <c r="O2206" s="25"/>
      <c r="P2206" s="35" t="s">
        <v>2496</v>
      </c>
      <c r="AS2206" s="570"/>
      <c r="AT2206" s="391"/>
      <c r="AU2206" s="222"/>
      <c r="AV2206" s="564"/>
      <c r="AW2206" s="60"/>
      <c r="AX2206" s="60"/>
      <c r="AY2206" s="60"/>
      <c r="AZ2206" s="283"/>
      <c r="BA2206" s="283"/>
      <c r="BB2206" s="283"/>
      <c r="BC2206" s="34"/>
      <c r="BD2206" s="27"/>
      <c r="BF2206" s="35"/>
      <c r="BG2206" s="35"/>
      <c r="BH2206" s="35"/>
    </row>
    <row r="2207" spans="1:60" ht="15" x14ac:dyDescent="0.25">
      <c r="A2207" s="570">
        <f t="shared" si="27"/>
        <v>2201</v>
      </c>
      <c r="B2207" s="571" t="s">
        <v>4494</v>
      </c>
      <c r="C2207" s="574" t="s">
        <v>12458</v>
      </c>
      <c r="D2207" s="843">
        <v>84359.1</v>
      </c>
      <c r="E2207" s="844"/>
      <c r="F2207" s="844"/>
      <c r="G2207" s="25"/>
      <c r="H2207" s="25"/>
      <c r="I2207" s="25"/>
      <c r="J2207" s="25"/>
      <c r="K2207" s="25"/>
      <c r="L2207" s="25"/>
      <c r="N2207" s="25"/>
      <c r="O2207" s="25"/>
      <c r="P2207" s="35" t="s">
        <v>2496</v>
      </c>
      <c r="AS2207" s="570"/>
      <c r="AT2207" s="391"/>
      <c r="AU2207" s="222"/>
      <c r="AV2207" s="564"/>
      <c r="AW2207" s="60"/>
      <c r="AX2207" s="60"/>
      <c r="AY2207" s="60"/>
      <c r="AZ2207" s="283"/>
      <c r="BA2207" s="283"/>
      <c r="BB2207" s="283"/>
      <c r="BC2207" s="34"/>
      <c r="BD2207" s="27"/>
      <c r="BF2207" s="35"/>
      <c r="BG2207" s="35"/>
      <c r="BH2207" s="35"/>
    </row>
    <row r="2208" spans="1:60" ht="15" x14ac:dyDescent="0.25">
      <c r="A2208" s="570">
        <f t="shared" si="27"/>
        <v>2202</v>
      </c>
      <c r="B2208" s="571" t="s">
        <v>4495</v>
      </c>
      <c r="C2208" s="574" t="s">
        <v>12458</v>
      </c>
      <c r="D2208" s="843">
        <v>84359.1</v>
      </c>
      <c r="E2208" s="844"/>
      <c r="F2208" s="844"/>
      <c r="G2208" s="25"/>
      <c r="H2208" s="25"/>
      <c r="I2208" s="25"/>
      <c r="J2208" s="25"/>
      <c r="K2208" s="25"/>
      <c r="L2208" s="25"/>
      <c r="N2208" s="25"/>
      <c r="O2208" s="25"/>
      <c r="P2208" s="35" t="s">
        <v>2496</v>
      </c>
      <c r="AS2208" s="570"/>
      <c r="AT2208" s="391"/>
      <c r="AU2208" s="222"/>
      <c r="AV2208" s="564"/>
      <c r="AW2208" s="60"/>
      <c r="AX2208" s="60"/>
      <c r="AY2208" s="60"/>
      <c r="AZ2208" s="283"/>
      <c r="BA2208" s="283"/>
      <c r="BB2208" s="283"/>
      <c r="BC2208" s="34"/>
      <c r="BD2208" s="27"/>
      <c r="BF2208" s="35"/>
      <c r="BG2208" s="35"/>
      <c r="BH2208" s="35"/>
    </row>
    <row r="2209" spans="1:60" ht="15" x14ac:dyDescent="0.25">
      <c r="A2209" s="570">
        <f t="shared" si="27"/>
        <v>2203</v>
      </c>
      <c r="B2209" s="571" t="s">
        <v>4496</v>
      </c>
      <c r="C2209" s="574" t="s">
        <v>12458</v>
      </c>
      <c r="D2209" s="843">
        <v>83169.100000000006</v>
      </c>
      <c r="E2209" s="844"/>
      <c r="F2209" s="844"/>
      <c r="G2209" s="25"/>
      <c r="H2209" s="25"/>
      <c r="I2209" s="25"/>
      <c r="J2209" s="25"/>
      <c r="K2209" s="25"/>
      <c r="L2209" s="25"/>
      <c r="N2209" s="25"/>
      <c r="O2209" s="25"/>
      <c r="P2209" s="35" t="s">
        <v>2496</v>
      </c>
      <c r="AS2209" s="570"/>
      <c r="AT2209" s="391"/>
      <c r="AU2209" s="222"/>
      <c r="AV2209" s="564"/>
      <c r="AW2209" s="60"/>
      <c r="AX2209" s="60"/>
      <c r="AY2209" s="60"/>
      <c r="AZ2209" s="283"/>
      <c r="BA2209" s="283"/>
      <c r="BB2209" s="283"/>
      <c r="BC2209" s="34"/>
      <c r="BD2209" s="27"/>
      <c r="BF2209" s="35"/>
      <c r="BG2209" s="35"/>
      <c r="BH2209" s="35"/>
    </row>
    <row r="2210" spans="1:60" ht="15" x14ac:dyDescent="0.25">
      <c r="A2210" s="570">
        <f t="shared" si="27"/>
        <v>2204</v>
      </c>
      <c r="B2210" s="571" t="s">
        <v>4497</v>
      </c>
      <c r="C2210" s="574" t="s">
        <v>12458</v>
      </c>
      <c r="D2210" s="843">
        <v>54609.1</v>
      </c>
      <c r="E2210" s="844"/>
      <c r="F2210" s="844"/>
      <c r="G2210" s="25"/>
      <c r="H2210" s="25"/>
      <c r="I2210" s="25"/>
      <c r="J2210" s="25"/>
      <c r="K2210" s="25"/>
      <c r="L2210" s="25"/>
      <c r="N2210" s="25"/>
      <c r="O2210" s="25"/>
      <c r="P2210" s="35" t="s">
        <v>2496</v>
      </c>
      <c r="AS2210" s="570"/>
      <c r="AT2210" s="391"/>
      <c r="AU2210" s="222"/>
      <c r="AV2210" s="564"/>
      <c r="AW2210" s="60"/>
      <c r="AX2210" s="60"/>
      <c r="AY2210" s="60"/>
      <c r="AZ2210" s="283"/>
      <c r="BA2210" s="283"/>
      <c r="BB2210" s="283"/>
      <c r="BC2210" s="34"/>
      <c r="BD2210" s="27"/>
      <c r="BF2210" s="35"/>
      <c r="BG2210" s="35"/>
      <c r="BH2210" s="35"/>
    </row>
    <row r="2211" spans="1:60" ht="15" x14ac:dyDescent="0.25">
      <c r="A2211" s="570">
        <f t="shared" si="27"/>
        <v>2205</v>
      </c>
      <c r="B2211" s="571" t="s">
        <v>4498</v>
      </c>
      <c r="C2211" s="574" t="s">
        <v>12458</v>
      </c>
      <c r="D2211" s="843">
        <v>53419.1</v>
      </c>
      <c r="E2211" s="844"/>
      <c r="F2211" s="844"/>
      <c r="G2211" s="25"/>
      <c r="H2211" s="25"/>
      <c r="I2211" s="25"/>
      <c r="J2211" s="25"/>
      <c r="K2211" s="25"/>
      <c r="L2211" s="25"/>
      <c r="N2211" s="25"/>
      <c r="O2211" s="25"/>
      <c r="P2211" s="35" t="s">
        <v>2496</v>
      </c>
      <c r="AS2211" s="570"/>
      <c r="AT2211" s="391"/>
      <c r="AU2211" s="222"/>
      <c r="AV2211" s="564"/>
      <c r="AW2211" s="60"/>
      <c r="AX2211" s="60"/>
      <c r="AY2211" s="60"/>
      <c r="AZ2211" s="283"/>
      <c r="BA2211" s="283"/>
      <c r="BB2211" s="283"/>
      <c r="BC2211" s="34"/>
      <c r="BD2211" s="27"/>
      <c r="BF2211" s="35"/>
      <c r="BG2211" s="35"/>
      <c r="BH2211" s="35"/>
    </row>
    <row r="2212" spans="1:60" ht="15" x14ac:dyDescent="0.25">
      <c r="A2212" s="570">
        <f t="shared" si="27"/>
        <v>2206</v>
      </c>
      <c r="B2212" s="571" t="s">
        <v>4499</v>
      </c>
      <c r="C2212" s="574" t="s">
        <v>12458</v>
      </c>
      <c r="D2212" s="843">
        <v>35569.1</v>
      </c>
      <c r="E2212" s="844"/>
      <c r="F2212" s="844"/>
      <c r="G2212" s="25"/>
      <c r="H2212" s="25"/>
      <c r="I2212" s="25"/>
      <c r="J2212" s="25"/>
      <c r="K2212" s="25"/>
      <c r="L2212" s="25"/>
      <c r="N2212" s="25"/>
      <c r="O2212" s="25"/>
      <c r="P2212" s="35" t="s">
        <v>2496</v>
      </c>
      <c r="AS2212" s="570"/>
      <c r="AT2212" s="391"/>
      <c r="AU2212" s="222"/>
      <c r="AV2212" s="564"/>
      <c r="AW2212" s="60"/>
      <c r="AX2212" s="60"/>
      <c r="AY2212" s="60"/>
      <c r="AZ2212" s="283"/>
      <c r="BA2212" s="283"/>
      <c r="BB2212" s="283"/>
      <c r="BC2212" s="34"/>
      <c r="BD2212" s="27"/>
      <c r="BF2212" s="35"/>
      <c r="BG2212" s="35"/>
      <c r="BH2212" s="35"/>
    </row>
    <row r="2213" spans="1:60" ht="15" x14ac:dyDescent="0.25">
      <c r="A2213" s="570">
        <f t="shared" si="27"/>
        <v>2207</v>
      </c>
      <c r="B2213" s="571" t="s">
        <v>4500</v>
      </c>
      <c r="C2213" s="574" t="s">
        <v>12458</v>
      </c>
      <c r="D2213" s="843">
        <v>166469.1</v>
      </c>
      <c r="E2213" s="844"/>
      <c r="F2213" s="844"/>
      <c r="G2213" s="25"/>
      <c r="H2213" s="25"/>
      <c r="I2213" s="25"/>
      <c r="J2213" s="25"/>
      <c r="K2213" s="25"/>
      <c r="L2213" s="25"/>
      <c r="N2213" s="25"/>
      <c r="O2213" s="25"/>
      <c r="P2213" s="35" t="s">
        <v>2496</v>
      </c>
      <c r="AS2213" s="570"/>
      <c r="AT2213" s="391"/>
      <c r="AU2213" s="222"/>
      <c r="AV2213" s="564"/>
      <c r="AW2213" s="60"/>
      <c r="AX2213" s="60"/>
      <c r="AY2213" s="60"/>
      <c r="AZ2213" s="283"/>
      <c r="BA2213" s="283"/>
      <c r="BB2213" s="283"/>
      <c r="BC2213" s="34"/>
      <c r="BD2213" s="27"/>
      <c r="BF2213" s="35"/>
      <c r="BG2213" s="35"/>
      <c r="BH2213" s="35"/>
    </row>
    <row r="2214" spans="1:60" ht="15" x14ac:dyDescent="0.25">
      <c r="A2214" s="570">
        <f t="shared" si="27"/>
        <v>2208</v>
      </c>
      <c r="B2214" s="571" t="s">
        <v>4501</v>
      </c>
      <c r="C2214" s="574" t="s">
        <v>12458</v>
      </c>
      <c r="D2214" s="843">
        <v>34379.1</v>
      </c>
      <c r="E2214" s="844"/>
      <c r="F2214" s="844"/>
      <c r="G2214" s="25"/>
      <c r="H2214" s="25"/>
      <c r="I2214" s="25"/>
      <c r="J2214" s="25"/>
      <c r="K2214" s="25"/>
      <c r="L2214" s="25"/>
      <c r="N2214" s="25"/>
      <c r="O2214" s="25"/>
      <c r="P2214" s="35" t="s">
        <v>2496</v>
      </c>
      <c r="AS2214" s="570"/>
      <c r="AT2214" s="391"/>
      <c r="AU2214" s="222"/>
      <c r="AV2214" s="564"/>
      <c r="AW2214" s="60"/>
      <c r="AX2214" s="60"/>
      <c r="AY2214" s="60"/>
      <c r="AZ2214" s="283"/>
      <c r="BA2214" s="283"/>
      <c r="BB2214" s="283"/>
      <c r="BC2214" s="34"/>
      <c r="BD2214" s="27"/>
      <c r="BF2214" s="35"/>
      <c r="BG2214" s="35"/>
      <c r="BH2214" s="35"/>
    </row>
    <row r="2215" spans="1:60" ht="15" x14ac:dyDescent="0.25">
      <c r="A2215" s="570">
        <f t="shared" si="27"/>
        <v>2209</v>
      </c>
      <c r="B2215" s="571" t="s">
        <v>4502</v>
      </c>
      <c r="C2215" s="574" t="s">
        <v>12458</v>
      </c>
      <c r="D2215" s="843">
        <v>35569.1</v>
      </c>
      <c r="E2215" s="844"/>
      <c r="F2215" s="844"/>
      <c r="G2215" s="25"/>
      <c r="H2215" s="25"/>
      <c r="I2215" s="25"/>
      <c r="J2215" s="25"/>
      <c r="K2215" s="25"/>
      <c r="L2215" s="25"/>
      <c r="N2215" s="25"/>
      <c r="O2215" s="25"/>
      <c r="P2215" s="35" t="s">
        <v>2496</v>
      </c>
      <c r="AS2215" s="570"/>
      <c r="AT2215" s="391"/>
      <c r="AU2215" s="222"/>
      <c r="AV2215" s="564"/>
      <c r="AW2215" s="60"/>
      <c r="AX2215" s="60"/>
      <c r="AY2215" s="60"/>
      <c r="AZ2215" s="283"/>
      <c r="BA2215" s="283"/>
      <c r="BB2215" s="283"/>
      <c r="BC2215" s="34"/>
      <c r="BD2215" s="27"/>
      <c r="BF2215" s="35"/>
      <c r="BG2215" s="35"/>
      <c r="BH2215" s="35"/>
    </row>
    <row r="2216" spans="1:60" ht="15" x14ac:dyDescent="0.25">
      <c r="A2216" s="570">
        <f t="shared" si="27"/>
        <v>2210</v>
      </c>
      <c r="B2216" s="571" t="s">
        <v>4503</v>
      </c>
      <c r="C2216" s="574" t="s">
        <v>12458</v>
      </c>
      <c r="D2216" s="843">
        <v>76029.100000000006</v>
      </c>
      <c r="E2216" s="844"/>
      <c r="F2216" s="844"/>
      <c r="G2216" s="25"/>
      <c r="H2216" s="25"/>
      <c r="I2216" s="25"/>
      <c r="J2216" s="25"/>
      <c r="K2216" s="25"/>
      <c r="L2216" s="25"/>
      <c r="N2216" s="25"/>
      <c r="O2216" s="25"/>
      <c r="P2216" s="35" t="s">
        <v>2496</v>
      </c>
      <c r="AS2216" s="570"/>
      <c r="AT2216" s="391"/>
      <c r="AU2216" s="222"/>
      <c r="AV2216" s="564"/>
      <c r="AW2216" s="60"/>
      <c r="AX2216" s="60"/>
      <c r="AY2216" s="60"/>
      <c r="AZ2216" s="283"/>
      <c r="BA2216" s="283"/>
      <c r="BB2216" s="283"/>
      <c r="BC2216" s="34"/>
      <c r="BD2216" s="27"/>
      <c r="BF2216" s="35"/>
      <c r="BG2216" s="35"/>
      <c r="BH2216" s="35"/>
    </row>
    <row r="2217" spans="1:60" ht="15" x14ac:dyDescent="0.25">
      <c r="A2217" s="570">
        <f t="shared" si="27"/>
        <v>2211</v>
      </c>
      <c r="B2217" s="571" t="s">
        <v>4504</v>
      </c>
      <c r="C2217" s="574" t="s">
        <v>12458</v>
      </c>
      <c r="D2217" s="843">
        <v>118869.1</v>
      </c>
      <c r="E2217" s="844"/>
      <c r="F2217" s="844"/>
      <c r="G2217" s="25"/>
      <c r="H2217" s="25"/>
      <c r="I2217" s="25"/>
      <c r="J2217" s="25"/>
      <c r="K2217" s="25"/>
      <c r="L2217" s="25"/>
      <c r="N2217" s="25"/>
      <c r="O2217" s="25"/>
      <c r="P2217" s="35" t="s">
        <v>2496</v>
      </c>
      <c r="AS2217" s="570"/>
      <c r="AT2217" s="391"/>
      <c r="AU2217" s="222"/>
      <c r="AV2217" s="564"/>
      <c r="AW2217" s="60"/>
      <c r="AX2217" s="60"/>
      <c r="AY2217" s="60"/>
      <c r="AZ2217" s="283"/>
      <c r="BA2217" s="283"/>
      <c r="BB2217" s="283"/>
      <c r="BC2217" s="34"/>
      <c r="BD2217" s="27"/>
      <c r="BF2217" s="35"/>
      <c r="BG2217" s="35"/>
      <c r="BH2217" s="35"/>
    </row>
    <row r="2218" spans="1:60" ht="15" x14ac:dyDescent="0.25">
      <c r="A2218" s="570">
        <f t="shared" si="27"/>
        <v>2212</v>
      </c>
      <c r="B2218" s="571" t="s">
        <v>4505</v>
      </c>
      <c r="C2218" s="574" t="s">
        <v>12458</v>
      </c>
      <c r="D2218" s="843">
        <v>93879.1</v>
      </c>
      <c r="E2218" s="844"/>
      <c r="F2218" s="844"/>
      <c r="G2218" s="25"/>
      <c r="H2218" s="25"/>
      <c r="I2218" s="25"/>
      <c r="J2218" s="25"/>
      <c r="K2218" s="25"/>
      <c r="L2218" s="25"/>
      <c r="N2218" s="25"/>
      <c r="O2218" s="25"/>
      <c r="P2218" s="35" t="s">
        <v>2496</v>
      </c>
      <c r="AS2218" s="570"/>
      <c r="AT2218" s="391"/>
      <c r="AU2218" s="222"/>
      <c r="AV2218" s="564"/>
      <c r="AW2218" s="60"/>
      <c r="AX2218" s="60"/>
      <c r="AY2218" s="60"/>
      <c r="AZ2218" s="283"/>
      <c r="BA2218" s="283"/>
      <c r="BB2218" s="283"/>
      <c r="BC2218" s="34"/>
      <c r="BD2218" s="27"/>
      <c r="BF2218" s="35"/>
      <c r="BG2218" s="35"/>
      <c r="BH2218" s="35"/>
    </row>
    <row r="2219" spans="1:60" ht="15" x14ac:dyDescent="0.25">
      <c r="A2219" s="570">
        <f t="shared" si="27"/>
        <v>2213</v>
      </c>
      <c r="B2219" s="571" t="s">
        <v>4506</v>
      </c>
      <c r="C2219" s="574" t="s">
        <v>12458</v>
      </c>
      <c r="D2219" s="843">
        <v>93879.1</v>
      </c>
      <c r="E2219" s="844"/>
      <c r="F2219" s="844"/>
      <c r="G2219" s="25"/>
      <c r="H2219" s="25"/>
      <c r="I2219" s="25"/>
      <c r="J2219" s="25"/>
      <c r="K2219" s="25"/>
      <c r="L2219" s="25"/>
      <c r="N2219" s="25"/>
      <c r="O2219" s="25"/>
      <c r="P2219" s="35" t="s">
        <v>2496</v>
      </c>
      <c r="AS2219" s="570"/>
      <c r="AT2219" s="391"/>
      <c r="AU2219" s="222"/>
      <c r="AV2219" s="564"/>
      <c r="AW2219" s="60"/>
      <c r="AX2219" s="60"/>
      <c r="AY2219" s="60"/>
      <c r="AZ2219" s="283"/>
      <c r="BA2219" s="283"/>
      <c r="BB2219" s="283"/>
      <c r="BC2219" s="34"/>
      <c r="BD2219" s="27"/>
      <c r="BF2219" s="35"/>
      <c r="BG2219" s="35"/>
      <c r="BH2219" s="35"/>
    </row>
    <row r="2220" spans="1:60" ht="15" x14ac:dyDescent="0.25">
      <c r="A2220" s="570">
        <f t="shared" si="27"/>
        <v>2214</v>
      </c>
      <c r="B2220" s="571" t="s">
        <v>4507</v>
      </c>
      <c r="C2220" s="574" t="s">
        <v>12458</v>
      </c>
      <c r="D2220" s="843">
        <v>52229.1</v>
      </c>
      <c r="E2220" s="844"/>
      <c r="F2220" s="844"/>
      <c r="G2220" s="25"/>
      <c r="H2220" s="25"/>
      <c r="I2220" s="25"/>
      <c r="J2220" s="25"/>
      <c r="K2220" s="25"/>
      <c r="L2220" s="25"/>
      <c r="N2220" s="25"/>
      <c r="O2220" s="25"/>
      <c r="P2220" s="35" t="s">
        <v>2496</v>
      </c>
      <c r="AS2220" s="570"/>
      <c r="AT2220" s="391"/>
      <c r="AU2220" s="222"/>
      <c r="AV2220" s="564"/>
      <c r="AW2220" s="60"/>
      <c r="AX2220" s="60"/>
      <c r="AY2220" s="60"/>
      <c r="AZ2220" s="283"/>
      <c r="BA2220" s="283"/>
      <c r="BB2220" s="283"/>
      <c r="BC2220" s="34"/>
      <c r="BD2220" s="27"/>
      <c r="BF2220" s="35"/>
      <c r="BG2220" s="35"/>
      <c r="BH2220" s="35"/>
    </row>
    <row r="2221" spans="1:60" ht="15" x14ac:dyDescent="0.25">
      <c r="A2221" s="570">
        <f t="shared" si="27"/>
        <v>2215</v>
      </c>
      <c r="B2221" s="571" t="s">
        <v>4508</v>
      </c>
      <c r="C2221" s="574" t="s">
        <v>12458</v>
      </c>
      <c r="D2221" s="843">
        <v>171943.1</v>
      </c>
      <c r="E2221" s="844"/>
      <c r="F2221" s="844"/>
      <c r="G2221" s="25"/>
      <c r="H2221" s="25"/>
      <c r="I2221" s="25"/>
      <c r="J2221" s="25"/>
      <c r="K2221" s="25"/>
      <c r="L2221" s="25"/>
      <c r="N2221" s="25"/>
      <c r="O2221" s="25"/>
      <c r="P2221" s="35" t="s">
        <v>2496</v>
      </c>
      <c r="AS2221" s="570"/>
      <c r="AT2221" s="391"/>
      <c r="AU2221" s="222"/>
      <c r="AV2221" s="564"/>
      <c r="AW2221" s="60"/>
      <c r="AX2221" s="60"/>
      <c r="AY2221" s="60"/>
      <c r="AZ2221" s="283"/>
      <c r="BA2221" s="283"/>
      <c r="BB2221" s="283"/>
      <c r="BC2221" s="34"/>
      <c r="BD2221" s="27"/>
      <c r="BF2221" s="35"/>
      <c r="BG2221" s="35"/>
      <c r="BH2221" s="35"/>
    </row>
    <row r="2222" spans="1:60" ht="15" x14ac:dyDescent="0.25">
      <c r="A2222" s="570">
        <f t="shared" si="27"/>
        <v>2216</v>
      </c>
      <c r="B2222" s="571" t="s">
        <v>4509</v>
      </c>
      <c r="C2222" s="574" t="s">
        <v>12458</v>
      </c>
      <c r="D2222" s="843">
        <v>148619.1</v>
      </c>
      <c r="E2222" s="844"/>
      <c r="F2222" s="844"/>
      <c r="G2222" s="25"/>
      <c r="H2222" s="25"/>
      <c r="I2222" s="25"/>
      <c r="J2222" s="25"/>
      <c r="K2222" s="25"/>
      <c r="L2222" s="25"/>
      <c r="N2222" s="25"/>
      <c r="O2222" s="25"/>
      <c r="P2222" s="35" t="s">
        <v>2496</v>
      </c>
      <c r="AS2222" s="570"/>
      <c r="AT2222" s="391"/>
      <c r="AU2222" s="222"/>
      <c r="AV2222" s="564"/>
      <c r="AW2222" s="60"/>
      <c r="AX2222" s="60"/>
      <c r="AY2222" s="60"/>
      <c r="AZ2222" s="283"/>
      <c r="BA2222" s="283"/>
      <c r="BB2222" s="283"/>
      <c r="BC2222" s="34"/>
      <c r="BD2222" s="27"/>
      <c r="BF2222" s="35"/>
      <c r="BG2222" s="35"/>
      <c r="BH2222" s="35"/>
    </row>
    <row r="2223" spans="1:60" ht="15" x14ac:dyDescent="0.25">
      <c r="A2223" s="570">
        <f t="shared" si="27"/>
        <v>2217</v>
      </c>
      <c r="B2223" s="571" t="s">
        <v>4510</v>
      </c>
      <c r="C2223" s="574" t="s">
        <v>12458</v>
      </c>
      <c r="D2223" s="843">
        <v>34379.1</v>
      </c>
      <c r="E2223" s="844"/>
      <c r="F2223" s="844"/>
      <c r="G2223" s="25"/>
      <c r="H2223" s="25"/>
      <c r="I2223" s="25"/>
      <c r="J2223" s="25"/>
      <c r="K2223" s="25"/>
      <c r="L2223" s="25"/>
      <c r="N2223" s="25"/>
      <c r="O2223" s="25"/>
      <c r="P2223" s="35" t="s">
        <v>2496</v>
      </c>
      <c r="AS2223" s="570"/>
      <c r="AT2223" s="391"/>
      <c r="AU2223" s="222"/>
      <c r="AV2223" s="564"/>
      <c r="AW2223" s="60"/>
      <c r="AX2223" s="60"/>
      <c r="AY2223" s="60"/>
      <c r="AZ2223" s="283"/>
      <c r="BA2223" s="283"/>
      <c r="BB2223" s="283"/>
      <c r="BC2223" s="34"/>
      <c r="BD2223" s="27"/>
      <c r="BF2223" s="35"/>
      <c r="BG2223" s="35"/>
      <c r="BH2223" s="35"/>
    </row>
    <row r="2224" spans="1:60" ht="15" x14ac:dyDescent="0.25">
      <c r="A2224" s="570">
        <f t="shared" si="27"/>
        <v>2218</v>
      </c>
      <c r="B2224" s="571" t="s">
        <v>4511</v>
      </c>
      <c r="C2224" s="574" t="s">
        <v>12458</v>
      </c>
      <c r="D2224" s="843">
        <v>35569.1</v>
      </c>
      <c r="E2224" s="844"/>
      <c r="F2224" s="844"/>
      <c r="G2224" s="25"/>
      <c r="H2224" s="25"/>
      <c r="I2224" s="25"/>
      <c r="J2224" s="25"/>
      <c r="K2224" s="25"/>
      <c r="L2224" s="25"/>
      <c r="N2224" s="25"/>
      <c r="O2224" s="25"/>
      <c r="P2224" s="35" t="s">
        <v>2496</v>
      </c>
      <c r="AS2224" s="570"/>
      <c r="AT2224" s="391"/>
      <c r="AU2224" s="222"/>
      <c r="AV2224" s="564"/>
      <c r="AW2224" s="60"/>
      <c r="AX2224" s="60"/>
      <c r="AY2224" s="60"/>
      <c r="AZ2224" s="283"/>
      <c r="BA2224" s="283"/>
      <c r="BB2224" s="283"/>
      <c r="BC2224" s="34"/>
      <c r="BD2224" s="27"/>
      <c r="BF2224" s="35"/>
      <c r="BG2224" s="35"/>
      <c r="BH2224" s="35"/>
    </row>
    <row r="2225" spans="1:60" ht="15" x14ac:dyDescent="0.25">
      <c r="A2225" s="570">
        <f t="shared" si="27"/>
        <v>2219</v>
      </c>
      <c r="B2225" s="571" t="s">
        <v>4512</v>
      </c>
      <c r="C2225" s="574" t="s">
        <v>12458</v>
      </c>
      <c r="D2225" s="843">
        <v>112919.1</v>
      </c>
      <c r="E2225" s="844"/>
      <c r="F2225" s="844"/>
      <c r="G2225" s="25"/>
      <c r="H2225" s="25"/>
      <c r="I2225" s="25"/>
      <c r="J2225" s="25"/>
      <c r="K2225" s="25"/>
      <c r="L2225" s="25"/>
      <c r="N2225" s="25"/>
      <c r="O2225" s="25"/>
      <c r="P2225" s="35" t="s">
        <v>2496</v>
      </c>
      <c r="AS2225" s="570"/>
      <c r="AT2225" s="391"/>
      <c r="AU2225" s="222"/>
      <c r="AV2225" s="564"/>
      <c r="AW2225" s="60"/>
      <c r="AX2225" s="60"/>
      <c r="AY2225" s="60"/>
      <c r="AZ2225" s="283"/>
      <c r="BA2225" s="283"/>
      <c r="BB2225" s="283"/>
      <c r="BC2225" s="34"/>
      <c r="BD2225" s="27"/>
      <c r="BF2225" s="35"/>
      <c r="BG2225" s="35"/>
      <c r="BH2225" s="35"/>
    </row>
    <row r="2226" spans="1:60" ht="15" x14ac:dyDescent="0.25">
      <c r="A2226" s="570">
        <f t="shared" si="27"/>
        <v>2220</v>
      </c>
      <c r="B2226" s="571" t="s">
        <v>4513</v>
      </c>
      <c r="C2226" s="574" t="s">
        <v>12458</v>
      </c>
      <c r="D2226" s="843">
        <v>128389.1</v>
      </c>
      <c r="E2226" s="844"/>
      <c r="F2226" s="844"/>
      <c r="G2226" s="25"/>
      <c r="H2226" s="25"/>
      <c r="I2226" s="25"/>
      <c r="J2226" s="25"/>
      <c r="K2226" s="25"/>
      <c r="L2226" s="25"/>
      <c r="N2226" s="25"/>
      <c r="O2226" s="25"/>
      <c r="P2226" s="35" t="s">
        <v>2496</v>
      </c>
      <c r="AS2226" s="570"/>
      <c r="AT2226" s="391"/>
      <c r="AU2226" s="222"/>
      <c r="AV2226" s="564"/>
      <c r="AW2226" s="60"/>
      <c r="AX2226" s="60"/>
      <c r="AY2226" s="60"/>
      <c r="AZ2226" s="283"/>
      <c r="BA2226" s="283"/>
      <c r="BB2226" s="283"/>
      <c r="BC2226" s="34"/>
      <c r="BD2226" s="27"/>
      <c r="BF2226" s="35"/>
      <c r="BG2226" s="35"/>
      <c r="BH2226" s="35"/>
    </row>
    <row r="2227" spans="1:60" ht="15" x14ac:dyDescent="0.25">
      <c r="A2227" s="570">
        <f t="shared" si="27"/>
        <v>2221</v>
      </c>
      <c r="B2227" s="571" t="s">
        <v>4514</v>
      </c>
      <c r="C2227" s="574" t="s">
        <v>12458</v>
      </c>
      <c r="D2227" s="843">
        <v>53419.1</v>
      </c>
      <c r="E2227" s="844"/>
      <c r="F2227" s="844"/>
      <c r="G2227" s="25"/>
      <c r="H2227" s="25"/>
      <c r="I2227" s="25"/>
      <c r="J2227" s="25"/>
      <c r="K2227" s="25"/>
      <c r="L2227" s="25"/>
      <c r="N2227" s="25"/>
      <c r="O2227" s="25"/>
      <c r="P2227" s="35" t="s">
        <v>2496</v>
      </c>
      <c r="AS2227" s="570"/>
      <c r="AT2227" s="391"/>
      <c r="AU2227" s="222"/>
      <c r="AV2227" s="564"/>
      <c r="AW2227" s="60"/>
      <c r="AX2227" s="60"/>
      <c r="AY2227" s="60"/>
      <c r="AZ2227" s="283"/>
      <c r="BA2227" s="283"/>
      <c r="BB2227" s="283"/>
      <c r="BC2227" s="34"/>
      <c r="BD2227" s="27"/>
      <c r="BF2227" s="35"/>
      <c r="BG2227" s="35"/>
      <c r="BH2227" s="35"/>
    </row>
    <row r="2228" spans="1:60" ht="15" x14ac:dyDescent="0.25">
      <c r="A2228" s="570">
        <f t="shared" si="27"/>
        <v>2222</v>
      </c>
      <c r="B2228" s="571" t="s">
        <v>4515</v>
      </c>
      <c r="C2228" s="574" t="s">
        <v>12458</v>
      </c>
      <c r="D2228" s="843">
        <v>51039.1</v>
      </c>
      <c r="E2228" s="844"/>
      <c r="F2228" s="844"/>
      <c r="G2228" s="25"/>
      <c r="H2228" s="25"/>
      <c r="I2228" s="25"/>
      <c r="J2228" s="25"/>
      <c r="K2228" s="25"/>
      <c r="L2228" s="25"/>
      <c r="N2228" s="25"/>
      <c r="O2228" s="25"/>
      <c r="P2228" s="35" t="s">
        <v>2496</v>
      </c>
      <c r="AS2228" s="570"/>
      <c r="AT2228" s="391"/>
      <c r="AU2228" s="222"/>
      <c r="AV2228" s="564"/>
      <c r="AW2228" s="60"/>
      <c r="AX2228" s="60"/>
      <c r="AY2228" s="60"/>
      <c r="AZ2228" s="283"/>
      <c r="BA2228" s="283"/>
      <c r="BB2228" s="283"/>
      <c r="BC2228" s="34"/>
      <c r="BD2228" s="27"/>
      <c r="BF2228" s="35"/>
      <c r="BG2228" s="35"/>
      <c r="BH2228" s="35"/>
    </row>
    <row r="2229" spans="1:60" ht="15" x14ac:dyDescent="0.25">
      <c r="A2229" s="570">
        <f t="shared" si="27"/>
        <v>2223</v>
      </c>
      <c r="B2229" s="571" t="s">
        <v>4516</v>
      </c>
      <c r="C2229" s="574" t="s">
        <v>12458</v>
      </c>
      <c r="D2229" s="843">
        <v>69853</v>
      </c>
      <c r="E2229" s="844"/>
      <c r="F2229" s="844"/>
      <c r="G2229" s="25"/>
      <c r="H2229" s="25"/>
      <c r="I2229" s="25"/>
      <c r="J2229" s="25"/>
      <c r="K2229" s="25"/>
      <c r="L2229" s="25"/>
      <c r="N2229" s="25"/>
      <c r="O2229" s="25"/>
      <c r="P2229" s="35" t="s">
        <v>2496</v>
      </c>
      <c r="AS2229" s="570"/>
      <c r="AT2229" s="391"/>
      <c r="AU2229" s="222"/>
      <c r="AV2229" s="564"/>
      <c r="AW2229" s="60"/>
      <c r="AX2229" s="60"/>
      <c r="AY2229" s="60"/>
      <c r="AZ2229" s="283"/>
      <c r="BA2229" s="283"/>
      <c r="BB2229" s="283"/>
      <c r="BC2229" s="34"/>
      <c r="BD2229" s="27"/>
      <c r="BF2229" s="35"/>
      <c r="BG2229" s="35"/>
      <c r="BH2229" s="35"/>
    </row>
    <row r="2230" spans="1:60" ht="15" x14ac:dyDescent="0.25">
      <c r="A2230" s="570">
        <f t="shared" si="27"/>
        <v>2224</v>
      </c>
      <c r="B2230" s="571" t="s">
        <v>4517</v>
      </c>
      <c r="C2230" s="574" t="s">
        <v>12458</v>
      </c>
      <c r="D2230" s="843">
        <v>69853</v>
      </c>
      <c r="E2230" s="844"/>
      <c r="F2230" s="844"/>
      <c r="G2230" s="25"/>
      <c r="H2230" s="25"/>
      <c r="I2230" s="25"/>
      <c r="J2230" s="25"/>
      <c r="K2230" s="25"/>
      <c r="L2230" s="25"/>
      <c r="N2230" s="25"/>
      <c r="O2230" s="25"/>
      <c r="P2230" s="35" t="s">
        <v>2496</v>
      </c>
      <c r="AS2230" s="570"/>
      <c r="AT2230" s="391"/>
      <c r="AU2230" s="222"/>
      <c r="AV2230" s="564"/>
      <c r="AW2230" s="60"/>
      <c r="AX2230" s="60"/>
      <c r="AY2230" s="60"/>
      <c r="AZ2230" s="283"/>
      <c r="BA2230" s="283"/>
      <c r="BB2230" s="283"/>
      <c r="BC2230" s="34"/>
      <c r="BD2230" s="27"/>
      <c r="BF2230" s="35"/>
      <c r="BG2230" s="35"/>
      <c r="BH2230" s="35"/>
    </row>
    <row r="2231" spans="1:60" ht="15" x14ac:dyDescent="0.25">
      <c r="A2231" s="570">
        <f t="shared" ref="A2231:A2294" si="28">A2230+1</f>
        <v>2225</v>
      </c>
      <c r="B2231" s="571" t="s">
        <v>4518</v>
      </c>
      <c r="C2231" s="574" t="s">
        <v>12458</v>
      </c>
      <c r="D2231" s="843">
        <v>26763.1</v>
      </c>
      <c r="E2231" s="844"/>
      <c r="F2231" s="844"/>
      <c r="G2231" s="25"/>
      <c r="H2231" s="25"/>
      <c r="I2231" s="25"/>
      <c r="J2231" s="25"/>
      <c r="K2231" s="25"/>
      <c r="L2231" s="25"/>
      <c r="N2231" s="25"/>
      <c r="O2231" s="25"/>
      <c r="P2231" s="35" t="s">
        <v>2496</v>
      </c>
      <c r="AS2231" s="570"/>
      <c r="AT2231" s="391"/>
      <c r="AU2231" s="222"/>
      <c r="AV2231" s="564"/>
      <c r="AW2231" s="60"/>
      <c r="AX2231" s="60"/>
      <c r="AY2231" s="60"/>
      <c r="AZ2231" s="283"/>
      <c r="BA2231" s="283"/>
      <c r="BB2231" s="283"/>
      <c r="BC2231" s="34"/>
      <c r="BD2231" s="27"/>
      <c r="BF2231" s="35"/>
      <c r="BG2231" s="35"/>
      <c r="BH2231" s="35"/>
    </row>
    <row r="2232" spans="1:60" ht="15" x14ac:dyDescent="0.25">
      <c r="A2232" s="570">
        <f t="shared" si="28"/>
        <v>2226</v>
      </c>
      <c r="B2232" s="571" t="s">
        <v>4519</v>
      </c>
      <c r="C2232" s="574" t="s">
        <v>12458</v>
      </c>
      <c r="D2232" s="843">
        <v>129579.1</v>
      </c>
      <c r="E2232" s="844"/>
      <c r="F2232" s="844"/>
      <c r="G2232" s="25"/>
      <c r="H2232" s="25"/>
      <c r="I2232" s="25"/>
      <c r="J2232" s="25"/>
      <c r="K2232" s="25"/>
      <c r="L2232" s="25"/>
      <c r="N2232" s="25"/>
      <c r="O2232" s="25"/>
      <c r="P2232" s="35" t="s">
        <v>2496</v>
      </c>
      <c r="AS2232" s="570"/>
      <c r="AT2232" s="391"/>
      <c r="AU2232" s="222"/>
      <c r="AV2232" s="564"/>
      <c r="AW2232" s="60"/>
      <c r="AX2232" s="60"/>
      <c r="AY2232" s="60"/>
      <c r="AZ2232" s="283"/>
      <c r="BA2232" s="283"/>
      <c r="BB2232" s="283"/>
      <c r="BC2232" s="34"/>
      <c r="BD2232" s="27"/>
      <c r="BF2232" s="35"/>
      <c r="BG2232" s="35"/>
      <c r="BH2232" s="35"/>
    </row>
    <row r="2233" spans="1:60" ht="15" x14ac:dyDescent="0.25">
      <c r="A2233" s="570">
        <f t="shared" si="28"/>
        <v>2227</v>
      </c>
      <c r="B2233" s="571" t="s">
        <v>4520</v>
      </c>
      <c r="C2233" s="574" t="s">
        <v>12458</v>
      </c>
      <c r="D2233" s="843">
        <v>93879.1</v>
      </c>
      <c r="E2233" s="844"/>
      <c r="F2233" s="844"/>
      <c r="G2233" s="25"/>
      <c r="H2233" s="25"/>
      <c r="I2233" s="25"/>
      <c r="J2233" s="25"/>
      <c r="K2233" s="25"/>
      <c r="L2233" s="25"/>
      <c r="N2233" s="25"/>
      <c r="O2233" s="25"/>
      <c r="P2233" s="35" t="s">
        <v>2496</v>
      </c>
      <c r="AS2233" s="570"/>
      <c r="AT2233" s="391"/>
      <c r="AU2233" s="222"/>
      <c r="AV2233" s="564"/>
      <c r="AW2233" s="60"/>
      <c r="AX2233" s="60"/>
      <c r="AY2233" s="60"/>
      <c r="AZ2233" s="283"/>
      <c r="BA2233" s="283"/>
      <c r="BB2233" s="283"/>
      <c r="BC2233" s="34"/>
      <c r="BD2233" s="27"/>
      <c r="BF2233" s="35"/>
      <c r="BG2233" s="35"/>
      <c r="BH2233" s="35"/>
    </row>
    <row r="2234" spans="1:60" ht="15" x14ac:dyDescent="0.25">
      <c r="A2234" s="570">
        <f t="shared" si="28"/>
        <v>2228</v>
      </c>
      <c r="B2234" s="571" t="s">
        <v>4521</v>
      </c>
      <c r="C2234" s="574" t="s">
        <v>12458</v>
      </c>
      <c r="D2234" s="843">
        <v>93879.1</v>
      </c>
      <c r="E2234" s="844"/>
      <c r="F2234" s="844"/>
      <c r="G2234" s="25"/>
      <c r="H2234" s="25"/>
      <c r="I2234" s="25"/>
      <c r="J2234" s="25"/>
      <c r="K2234" s="25"/>
      <c r="L2234" s="25"/>
      <c r="N2234" s="25"/>
      <c r="O2234" s="25"/>
      <c r="P2234" s="35" t="s">
        <v>2496</v>
      </c>
      <c r="AS2234" s="570"/>
      <c r="AT2234" s="391"/>
      <c r="AU2234" s="222"/>
      <c r="AV2234" s="564"/>
      <c r="AW2234" s="60"/>
      <c r="AX2234" s="60"/>
      <c r="AY2234" s="60"/>
      <c r="AZ2234" s="283"/>
      <c r="BA2234" s="283"/>
      <c r="BB2234" s="283"/>
      <c r="BC2234" s="34"/>
      <c r="BD2234" s="27"/>
      <c r="BF2234" s="35"/>
      <c r="BG2234" s="35"/>
      <c r="BH2234" s="35"/>
    </row>
    <row r="2235" spans="1:60" ht="15" x14ac:dyDescent="0.25">
      <c r="A2235" s="570">
        <f t="shared" si="28"/>
        <v>2229</v>
      </c>
      <c r="B2235" s="571" t="s">
        <v>4522</v>
      </c>
      <c r="C2235" s="574" t="s">
        <v>12458</v>
      </c>
      <c r="D2235" s="843">
        <v>95069.1</v>
      </c>
      <c r="E2235" s="844"/>
      <c r="F2235" s="844"/>
      <c r="G2235" s="25"/>
      <c r="H2235" s="25"/>
      <c r="I2235" s="25"/>
      <c r="J2235" s="25"/>
      <c r="K2235" s="25"/>
      <c r="L2235" s="25"/>
      <c r="N2235" s="25"/>
      <c r="O2235" s="25"/>
      <c r="P2235" s="35" t="s">
        <v>2496</v>
      </c>
      <c r="AS2235" s="570"/>
      <c r="AT2235" s="391"/>
      <c r="AU2235" s="222"/>
      <c r="AV2235" s="564"/>
      <c r="AW2235" s="60"/>
      <c r="AX2235" s="60"/>
      <c r="AY2235" s="60"/>
      <c r="AZ2235" s="283"/>
      <c r="BA2235" s="283"/>
      <c r="BB2235" s="283"/>
      <c r="BC2235" s="34"/>
      <c r="BD2235" s="27"/>
      <c r="BF2235" s="35"/>
      <c r="BG2235" s="35"/>
      <c r="BH2235" s="35"/>
    </row>
    <row r="2236" spans="1:60" ht="15" x14ac:dyDescent="0.25">
      <c r="A2236" s="570">
        <f t="shared" si="28"/>
        <v>2230</v>
      </c>
      <c r="B2236" s="571" t="s">
        <v>4523</v>
      </c>
      <c r="C2236" s="574" t="s">
        <v>12458</v>
      </c>
      <c r="D2236" s="843">
        <v>95069.1</v>
      </c>
      <c r="E2236" s="844"/>
      <c r="F2236" s="844"/>
      <c r="G2236" s="25"/>
      <c r="H2236" s="25"/>
      <c r="I2236" s="25"/>
      <c r="J2236" s="25"/>
      <c r="K2236" s="25"/>
      <c r="L2236" s="25"/>
      <c r="N2236" s="25"/>
      <c r="O2236" s="25"/>
      <c r="P2236" s="35" t="s">
        <v>2496</v>
      </c>
      <c r="AS2236" s="570"/>
      <c r="AT2236" s="391"/>
      <c r="AU2236" s="222"/>
      <c r="AV2236" s="564"/>
      <c r="AW2236" s="60"/>
      <c r="AX2236" s="60"/>
      <c r="AY2236" s="60"/>
      <c r="AZ2236" s="283"/>
      <c r="BA2236" s="283"/>
      <c r="BB2236" s="283"/>
      <c r="BC2236" s="34"/>
      <c r="BD2236" s="27"/>
      <c r="BF2236" s="35"/>
      <c r="BG2236" s="35"/>
      <c r="BH2236" s="35"/>
    </row>
    <row r="2237" spans="1:60" ht="15" x14ac:dyDescent="0.25">
      <c r="A2237" s="570">
        <f t="shared" si="28"/>
        <v>2231</v>
      </c>
      <c r="B2237" s="571" t="s">
        <v>4524</v>
      </c>
      <c r="C2237" s="574" t="s">
        <v>12458</v>
      </c>
      <c r="D2237" s="843">
        <v>122558.1</v>
      </c>
      <c r="E2237" s="844"/>
      <c r="F2237" s="844"/>
      <c r="G2237" s="25"/>
      <c r="H2237" s="25"/>
      <c r="I2237" s="25"/>
      <c r="J2237" s="25"/>
      <c r="K2237" s="25"/>
      <c r="L2237" s="25"/>
      <c r="N2237" s="25"/>
      <c r="O2237" s="25"/>
      <c r="P2237" s="35" t="s">
        <v>2496</v>
      </c>
      <c r="AS2237" s="570"/>
      <c r="AT2237" s="391"/>
      <c r="AU2237" s="222"/>
      <c r="AV2237" s="564"/>
      <c r="AW2237" s="60"/>
      <c r="AX2237" s="60"/>
      <c r="AY2237" s="60"/>
      <c r="AZ2237" s="283"/>
      <c r="BA2237" s="283"/>
      <c r="BB2237" s="283"/>
      <c r="BC2237" s="34"/>
      <c r="BD2237" s="27"/>
      <c r="BF2237" s="35"/>
      <c r="BG2237" s="35"/>
      <c r="BH2237" s="35"/>
    </row>
    <row r="2238" spans="1:60" ht="15" x14ac:dyDescent="0.25">
      <c r="A2238" s="570">
        <f t="shared" si="28"/>
        <v>2232</v>
      </c>
      <c r="B2238" s="571" t="s">
        <v>4525</v>
      </c>
      <c r="C2238" s="574" t="s">
        <v>12458</v>
      </c>
      <c r="D2238" s="843">
        <v>122558.1</v>
      </c>
      <c r="E2238" s="844"/>
      <c r="F2238" s="844"/>
      <c r="G2238" s="25"/>
      <c r="H2238" s="25"/>
      <c r="I2238" s="25"/>
      <c r="J2238" s="25"/>
      <c r="K2238" s="25"/>
      <c r="L2238" s="25"/>
      <c r="N2238" s="25"/>
      <c r="O2238" s="25"/>
      <c r="P2238" s="35" t="s">
        <v>2496</v>
      </c>
      <c r="AS2238" s="570"/>
      <c r="AT2238" s="391"/>
      <c r="AU2238" s="222"/>
      <c r="AV2238" s="564"/>
      <c r="AW2238" s="60"/>
      <c r="AX2238" s="60"/>
      <c r="AY2238" s="60"/>
      <c r="AZ2238" s="283"/>
      <c r="BA2238" s="283"/>
      <c r="BB2238" s="283"/>
      <c r="BC2238" s="34"/>
      <c r="BD2238" s="27"/>
      <c r="BF2238" s="35"/>
      <c r="BG2238" s="35"/>
      <c r="BH2238" s="35"/>
    </row>
    <row r="2239" spans="1:60" ht="15" x14ac:dyDescent="0.25">
      <c r="A2239" s="570">
        <f t="shared" si="28"/>
        <v>2233</v>
      </c>
      <c r="B2239" s="571" t="s">
        <v>4526</v>
      </c>
      <c r="C2239" s="574" t="s">
        <v>12458</v>
      </c>
      <c r="D2239" s="843">
        <v>133149.1</v>
      </c>
      <c r="E2239" s="844"/>
      <c r="F2239" s="844"/>
      <c r="G2239" s="25"/>
      <c r="H2239" s="25"/>
      <c r="I2239" s="25"/>
      <c r="J2239" s="25"/>
      <c r="K2239" s="25"/>
      <c r="L2239" s="25"/>
      <c r="N2239" s="25"/>
      <c r="O2239" s="25"/>
      <c r="P2239" s="35" t="s">
        <v>2496</v>
      </c>
      <c r="AS2239" s="570"/>
      <c r="AT2239" s="391"/>
      <c r="AU2239" s="222"/>
      <c r="AV2239" s="564"/>
      <c r="AW2239" s="60"/>
      <c r="AX2239" s="60"/>
      <c r="AY2239" s="60"/>
      <c r="AZ2239" s="283"/>
      <c r="BA2239" s="283"/>
      <c r="BB2239" s="283"/>
      <c r="BC2239" s="34"/>
      <c r="BD2239" s="27"/>
      <c r="BF2239" s="35"/>
      <c r="BG2239" s="35"/>
      <c r="BH2239" s="35"/>
    </row>
    <row r="2240" spans="1:60" ht="15" x14ac:dyDescent="0.25">
      <c r="A2240" s="570">
        <f t="shared" si="28"/>
        <v>2234</v>
      </c>
      <c r="B2240" s="571" t="s">
        <v>4527</v>
      </c>
      <c r="C2240" s="574" t="s">
        <v>12458</v>
      </c>
      <c r="D2240" s="843">
        <v>133149.1</v>
      </c>
      <c r="E2240" s="844"/>
      <c r="F2240" s="844"/>
      <c r="G2240" s="25"/>
      <c r="H2240" s="25"/>
      <c r="I2240" s="25"/>
      <c r="J2240" s="25"/>
      <c r="K2240" s="25"/>
      <c r="L2240" s="25"/>
      <c r="N2240" s="25"/>
      <c r="O2240" s="25"/>
      <c r="P2240" s="35" t="s">
        <v>2496</v>
      </c>
      <c r="AS2240" s="570"/>
      <c r="AT2240" s="391"/>
      <c r="AU2240" s="222"/>
      <c r="AV2240" s="564"/>
      <c r="AW2240" s="60"/>
      <c r="AX2240" s="60"/>
      <c r="AY2240" s="60"/>
      <c r="AZ2240" s="283"/>
      <c r="BA2240" s="283"/>
      <c r="BB2240" s="283"/>
      <c r="BC2240" s="34"/>
      <c r="BD2240" s="27"/>
      <c r="BF2240" s="35"/>
      <c r="BG2240" s="35"/>
      <c r="BH2240" s="35"/>
    </row>
    <row r="2241" spans="1:60" ht="15" x14ac:dyDescent="0.25">
      <c r="A2241" s="570">
        <f t="shared" si="28"/>
        <v>2235</v>
      </c>
      <c r="B2241" s="571" t="s">
        <v>4528</v>
      </c>
      <c r="C2241" s="574" t="s">
        <v>12458</v>
      </c>
      <c r="D2241" s="843">
        <v>131959.1</v>
      </c>
      <c r="E2241" s="844"/>
      <c r="F2241" s="844"/>
      <c r="G2241" s="25"/>
      <c r="H2241" s="25"/>
      <c r="I2241" s="25"/>
      <c r="J2241" s="25"/>
      <c r="K2241" s="25"/>
      <c r="L2241" s="25"/>
      <c r="N2241" s="25"/>
      <c r="O2241" s="25"/>
      <c r="P2241" s="35" t="s">
        <v>2496</v>
      </c>
      <c r="AS2241" s="570"/>
      <c r="AT2241" s="391"/>
      <c r="AU2241" s="222"/>
      <c r="AV2241" s="564"/>
      <c r="AW2241" s="60"/>
      <c r="AX2241" s="60"/>
      <c r="AY2241" s="60"/>
      <c r="AZ2241" s="283"/>
      <c r="BA2241" s="283"/>
      <c r="BB2241" s="283"/>
      <c r="BC2241" s="34"/>
      <c r="BD2241" s="27"/>
      <c r="BF2241" s="35"/>
      <c r="BG2241" s="35"/>
      <c r="BH2241" s="35"/>
    </row>
    <row r="2242" spans="1:60" ht="15" x14ac:dyDescent="0.25">
      <c r="A2242" s="570">
        <f t="shared" si="28"/>
        <v>2236</v>
      </c>
      <c r="B2242" s="571" t="s">
        <v>4529</v>
      </c>
      <c r="C2242" s="574" t="s">
        <v>12458</v>
      </c>
      <c r="D2242" s="843">
        <v>99472.1</v>
      </c>
      <c r="E2242" s="844"/>
      <c r="F2242" s="844"/>
      <c r="G2242" s="25"/>
      <c r="H2242" s="25"/>
      <c r="I2242" s="25"/>
      <c r="J2242" s="25"/>
      <c r="K2242" s="25"/>
      <c r="L2242" s="25"/>
      <c r="N2242" s="25"/>
      <c r="O2242" s="25"/>
      <c r="P2242" s="35" t="s">
        <v>2496</v>
      </c>
      <c r="AS2242" s="570"/>
      <c r="AT2242" s="391"/>
      <c r="AU2242" s="222"/>
      <c r="AV2242" s="564"/>
      <c r="AW2242" s="60"/>
      <c r="AX2242" s="60"/>
      <c r="AY2242" s="60"/>
      <c r="AZ2242" s="283"/>
      <c r="BA2242" s="283"/>
      <c r="BB2242" s="283"/>
      <c r="BC2242" s="34"/>
      <c r="BD2242" s="27"/>
      <c r="BF2242" s="35"/>
      <c r="BG2242" s="35"/>
      <c r="BH2242" s="35"/>
    </row>
    <row r="2243" spans="1:60" ht="15" x14ac:dyDescent="0.25">
      <c r="A2243" s="570">
        <f t="shared" si="28"/>
        <v>2237</v>
      </c>
      <c r="B2243" s="571" t="s">
        <v>4530</v>
      </c>
      <c r="C2243" s="574" t="s">
        <v>12458</v>
      </c>
      <c r="D2243" s="843">
        <v>99472.1</v>
      </c>
      <c r="E2243" s="844"/>
      <c r="F2243" s="844"/>
      <c r="G2243" s="25"/>
      <c r="H2243" s="25"/>
      <c r="I2243" s="25"/>
      <c r="J2243" s="25"/>
      <c r="K2243" s="25"/>
      <c r="L2243" s="25"/>
      <c r="N2243" s="25"/>
      <c r="O2243" s="25"/>
      <c r="P2243" s="35" t="s">
        <v>2496</v>
      </c>
      <c r="AS2243" s="570"/>
      <c r="AT2243" s="391"/>
      <c r="AU2243" s="222"/>
      <c r="AV2243" s="564"/>
      <c r="AW2243" s="60"/>
      <c r="AX2243" s="60"/>
      <c r="AY2243" s="60"/>
      <c r="AZ2243" s="283"/>
      <c r="BA2243" s="283"/>
      <c r="BB2243" s="283"/>
      <c r="BC2243" s="34"/>
      <c r="BD2243" s="27"/>
      <c r="BF2243" s="35"/>
      <c r="BG2243" s="35"/>
      <c r="BH2243" s="35"/>
    </row>
    <row r="2244" spans="1:60" ht="15" x14ac:dyDescent="0.25">
      <c r="A2244" s="570">
        <f t="shared" si="28"/>
        <v>2238</v>
      </c>
      <c r="B2244" s="571" t="s">
        <v>4531</v>
      </c>
      <c r="C2244" s="574" t="s">
        <v>12458</v>
      </c>
      <c r="D2244" s="843">
        <v>131959.1</v>
      </c>
      <c r="E2244" s="844"/>
      <c r="F2244" s="844"/>
      <c r="G2244" s="25"/>
      <c r="H2244" s="25"/>
      <c r="I2244" s="25"/>
      <c r="J2244" s="25"/>
      <c r="K2244" s="25"/>
      <c r="L2244" s="25"/>
      <c r="N2244" s="25"/>
      <c r="O2244" s="25"/>
      <c r="P2244" s="35" t="s">
        <v>2496</v>
      </c>
      <c r="AS2244" s="570"/>
      <c r="AT2244" s="391"/>
      <c r="AU2244" s="222"/>
      <c r="AV2244" s="564"/>
      <c r="AW2244" s="60"/>
      <c r="AX2244" s="60"/>
      <c r="AY2244" s="60"/>
      <c r="AZ2244" s="283"/>
      <c r="BA2244" s="283"/>
      <c r="BB2244" s="283"/>
      <c r="BC2244" s="34"/>
      <c r="BD2244" s="27"/>
      <c r="BF2244" s="35"/>
      <c r="BG2244" s="35"/>
      <c r="BH2244" s="35"/>
    </row>
    <row r="2245" spans="1:60" ht="15" x14ac:dyDescent="0.25">
      <c r="A2245" s="570">
        <f t="shared" si="28"/>
        <v>2239</v>
      </c>
      <c r="B2245" s="571" t="s">
        <v>4532</v>
      </c>
      <c r="C2245" s="574" t="s">
        <v>12458</v>
      </c>
      <c r="D2245" s="843">
        <v>4442.2700000000004</v>
      </c>
      <c r="E2245" s="844"/>
      <c r="F2245" s="844"/>
      <c r="G2245" s="25"/>
      <c r="H2245" s="25"/>
      <c r="I2245" s="25"/>
      <c r="J2245" s="25"/>
      <c r="K2245" s="25"/>
      <c r="L2245" s="25"/>
      <c r="N2245" s="25"/>
      <c r="O2245" s="25"/>
      <c r="P2245" s="35" t="s">
        <v>2496</v>
      </c>
      <c r="AS2245" s="570"/>
      <c r="AT2245" s="391"/>
      <c r="AU2245" s="222"/>
      <c r="AV2245" s="564"/>
      <c r="AW2245" s="60"/>
      <c r="AX2245" s="60"/>
      <c r="AY2245" s="60"/>
      <c r="AZ2245" s="283"/>
      <c r="BA2245" s="283"/>
      <c r="BB2245" s="283"/>
      <c r="BC2245" s="34"/>
      <c r="BD2245" s="27"/>
      <c r="BF2245" s="35"/>
      <c r="BG2245" s="35"/>
      <c r="BH2245" s="35"/>
    </row>
    <row r="2246" spans="1:60" ht="15" x14ac:dyDescent="0.25">
      <c r="A2246" s="570">
        <f t="shared" si="28"/>
        <v>2240</v>
      </c>
      <c r="B2246" s="571" t="s">
        <v>4533</v>
      </c>
      <c r="C2246" s="574" t="s">
        <v>12458</v>
      </c>
      <c r="D2246" s="843">
        <v>5355</v>
      </c>
      <c r="E2246" s="844"/>
      <c r="F2246" s="844"/>
      <c r="G2246" s="25"/>
      <c r="H2246" s="25"/>
      <c r="I2246" s="25"/>
      <c r="J2246" s="25"/>
      <c r="K2246" s="25"/>
      <c r="L2246" s="25"/>
      <c r="N2246" s="25"/>
      <c r="O2246" s="25"/>
      <c r="P2246" s="35" t="s">
        <v>2496</v>
      </c>
      <c r="AS2246" s="570"/>
      <c r="AT2246" s="391"/>
      <c r="AU2246" s="222"/>
      <c r="AV2246" s="564"/>
      <c r="AW2246" s="60"/>
      <c r="AX2246" s="60"/>
      <c r="AY2246" s="60"/>
      <c r="AZ2246" s="283"/>
      <c r="BA2246" s="283"/>
      <c r="BB2246" s="283"/>
      <c r="BC2246" s="34"/>
      <c r="BD2246" s="27"/>
      <c r="BF2246" s="35"/>
      <c r="BG2246" s="35"/>
      <c r="BH2246" s="35"/>
    </row>
    <row r="2247" spans="1:60" ht="15" x14ac:dyDescent="0.25">
      <c r="A2247" s="570">
        <f t="shared" si="28"/>
        <v>2241</v>
      </c>
      <c r="B2247" s="571" t="s">
        <v>4534</v>
      </c>
      <c r="C2247" s="574" t="s">
        <v>12458</v>
      </c>
      <c r="D2247" s="843">
        <v>5950</v>
      </c>
      <c r="E2247" s="844"/>
      <c r="F2247" s="844"/>
      <c r="G2247" s="25"/>
      <c r="H2247" s="25"/>
      <c r="I2247" s="25"/>
      <c r="J2247" s="25"/>
      <c r="K2247" s="25"/>
      <c r="L2247" s="25"/>
      <c r="N2247" s="25"/>
      <c r="O2247" s="25"/>
      <c r="P2247" s="35" t="s">
        <v>2496</v>
      </c>
      <c r="AS2247" s="570"/>
      <c r="AT2247" s="391"/>
      <c r="AU2247" s="222"/>
      <c r="AV2247" s="564"/>
      <c r="AW2247" s="60"/>
      <c r="AX2247" s="60"/>
      <c r="AY2247" s="60"/>
      <c r="AZ2247" s="283"/>
      <c r="BA2247" s="283"/>
      <c r="BB2247" s="283"/>
      <c r="BC2247" s="34"/>
      <c r="BD2247" s="27"/>
      <c r="BF2247" s="35"/>
      <c r="BG2247" s="35"/>
      <c r="BH2247" s="35"/>
    </row>
    <row r="2248" spans="1:60" ht="15" x14ac:dyDescent="0.25">
      <c r="A2248" s="570">
        <f t="shared" si="28"/>
        <v>2242</v>
      </c>
      <c r="B2248" s="571" t="s">
        <v>4535</v>
      </c>
      <c r="C2248" s="574" t="s">
        <v>12458</v>
      </c>
      <c r="D2248" s="843">
        <v>11900</v>
      </c>
      <c r="E2248" s="844"/>
      <c r="F2248" s="844"/>
      <c r="G2248" s="25"/>
      <c r="H2248" s="25"/>
      <c r="I2248" s="25"/>
      <c r="J2248" s="25"/>
      <c r="K2248" s="25"/>
      <c r="L2248" s="25"/>
      <c r="N2248" s="25"/>
      <c r="O2248" s="25"/>
      <c r="P2248" s="35" t="s">
        <v>2496</v>
      </c>
      <c r="AS2248" s="570"/>
      <c r="AT2248" s="391"/>
      <c r="AU2248" s="222"/>
      <c r="AV2248" s="564"/>
      <c r="AW2248" s="60"/>
      <c r="AX2248" s="60"/>
      <c r="AY2248" s="60"/>
      <c r="AZ2248" s="283"/>
      <c r="BA2248" s="283"/>
      <c r="BB2248" s="283"/>
      <c r="BC2248" s="34"/>
      <c r="BD2248" s="27"/>
      <c r="BF2248" s="35"/>
      <c r="BG2248" s="35"/>
      <c r="BH2248" s="35"/>
    </row>
    <row r="2249" spans="1:60" ht="15" x14ac:dyDescent="0.25">
      <c r="A2249" s="570">
        <f t="shared" si="28"/>
        <v>2243</v>
      </c>
      <c r="B2249" s="571" t="s">
        <v>4536</v>
      </c>
      <c r="C2249" s="574" t="s">
        <v>12458</v>
      </c>
      <c r="D2249" s="843">
        <v>10093.58</v>
      </c>
      <c r="E2249" s="844"/>
      <c r="F2249" s="844"/>
      <c r="G2249" s="25"/>
      <c r="H2249" s="25"/>
      <c r="I2249" s="25"/>
      <c r="J2249" s="25"/>
      <c r="K2249" s="25"/>
      <c r="L2249" s="25"/>
      <c r="N2249" s="25"/>
      <c r="O2249" s="25"/>
      <c r="P2249" s="35" t="s">
        <v>2496</v>
      </c>
      <c r="AS2249" s="570"/>
      <c r="AT2249" s="391"/>
      <c r="AU2249" s="222"/>
      <c r="AV2249" s="564"/>
      <c r="AW2249" s="60"/>
      <c r="AX2249" s="60"/>
      <c r="AY2249" s="60"/>
      <c r="AZ2249" s="283"/>
      <c r="BA2249" s="283"/>
      <c r="BB2249" s="283"/>
      <c r="BC2249" s="34"/>
      <c r="BD2249" s="27"/>
      <c r="BF2249" s="35"/>
      <c r="BG2249" s="35"/>
      <c r="BH2249" s="35"/>
    </row>
    <row r="2250" spans="1:60" ht="15" x14ac:dyDescent="0.25">
      <c r="A2250" s="570">
        <f t="shared" si="28"/>
        <v>2244</v>
      </c>
      <c r="B2250" s="571" t="s">
        <v>4537</v>
      </c>
      <c r="C2250" s="574" t="s">
        <v>12458</v>
      </c>
      <c r="D2250" s="843">
        <v>54549.599999999999</v>
      </c>
      <c r="E2250" s="844"/>
      <c r="F2250" s="844"/>
      <c r="G2250" s="25"/>
      <c r="H2250" s="25"/>
      <c r="I2250" s="25"/>
      <c r="J2250" s="25"/>
      <c r="K2250" s="25"/>
      <c r="L2250" s="25"/>
      <c r="N2250" s="25"/>
      <c r="O2250" s="25"/>
      <c r="P2250" s="35" t="s">
        <v>2496</v>
      </c>
      <c r="AS2250" s="570"/>
      <c r="AT2250" s="391"/>
      <c r="AU2250" s="222"/>
      <c r="AV2250" s="564"/>
      <c r="AW2250" s="60"/>
      <c r="AX2250" s="60"/>
      <c r="AY2250" s="60"/>
      <c r="AZ2250" s="283"/>
      <c r="BA2250" s="283"/>
      <c r="BB2250" s="283"/>
      <c r="BC2250" s="34"/>
      <c r="BD2250" s="27"/>
      <c r="BF2250" s="35"/>
      <c r="BG2250" s="35"/>
      <c r="BH2250" s="35"/>
    </row>
    <row r="2251" spans="1:60" ht="15" x14ac:dyDescent="0.25">
      <c r="A2251" s="570">
        <f t="shared" si="28"/>
        <v>2245</v>
      </c>
      <c r="B2251" s="571" t="s">
        <v>4538</v>
      </c>
      <c r="C2251" s="574" t="s">
        <v>12458</v>
      </c>
      <c r="D2251" s="843">
        <v>17255</v>
      </c>
      <c r="E2251" s="844"/>
      <c r="F2251" s="844"/>
      <c r="G2251" s="25"/>
      <c r="H2251" s="25"/>
      <c r="I2251" s="25"/>
      <c r="J2251" s="25"/>
      <c r="K2251" s="25"/>
      <c r="L2251" s="25"/>
      <c r="N2251" s="25"/>
      <c r="O2251" s="25"/>
      <c r="P2251" s="35" t="s">
        <v>2496</v>
      </c>
      <c r="AS2251" s="570"/>
      <c r="AT2251" s="391"/>
      <c r="AU2251" s="222"/>
      <c r="AV2251" s="564"/>
      <c r="AW2251" s="60"/>
      <c r="AX2251" s="60"/>
      <c r="AY2251" s="60"/>
      <c r="AZ2251" s="283"/>
      <c r="BA2251" s="283"/>
      <c r="BB2251" s="283"/>
      <c r="BC2251" s="34"/>
      <c r="BD2251" s="27"/>
      <c r="BF2251" s="35"/>
      <c r="BG2251" s="35"/>
      <c r="BH2251" s="35"/>
    </row>
    <row r="2252" spans="1:60" ht="15" x14ac:dyDescent="0.25">
      <c r="A2252" s="570">
        <f t="shared" si="28"/>
        <v>2246</v>
      </c>
      <c r="B2252" s="571" t="s">
        <v>4539</v>
      </c>
      <c r="C2252" s="574" t="s">
        <v>12458</v>
      </c>
      <c r="D2252" s="843">
        <v>17255</v>
      </c>
      <c r="E2252" s="844"/>
      <c r="F2252" s="844"/>
      <c r="G2252" s="25"/>
      <c r="H2252" s="25"/>
      <c r="I2252" s="25"/>
      <c r="J2252" s="25"/>
      <c r="K2252" s="25"/>
      <c r="L2252" s="25"/>
      <c r="N2252" s="25"/>
      <c r="O2252" s="25"/>
      <c r="P2252" s="35" t="s">
        <v>2496</v>
      </c>
      <c r="AS2252" s="570"/>
      <c r="AT2252" s="391"/>
      <c r="AU2252" s="222"/>
      <c r="AV2252" s="564"/>
      <c r="AW2252" s="60"/>
      <c r="AX2252" s="60"/>
      <c r="AY2252" s="60"/>
      <c r="AZ2252" s="283"/>
      <c r="BA2252" s="283"/>
      <c r="BB2252" s="283"/>
      <c r="BC2252" s="34"/>
      <c r="BD2252" s="27"/>
      <c r="BF2252" s="35"/>
      <c r="BG2252" s="35"/>
      <c r="BH2252" s="35"/>
    </row>
    <row r="2253" spans="1:60" ht="15" x14ac:dyDescent="0.25">
      <c r="A2253" s="570">
        <f t="shared" si="28"/>
        <v>2247</v>
      </c>
      <c r="B2253" s="571" t="s">
        <v>4540</v>
      </c>
      <c r="C2253" s="574" t="s">
        <v>12473</v>
      </c>
      <c r="D2253" s="843">
        <v>2634.66</v>
      </c>
      <c r="E2253" s="844"/>
      <c r="F2253" s="844"/>
      <c r="G2253" s="25"/>
      <c r="H2253" s="25"/>
      <c r="I2253" s="25"/>
      <c r="J2253" s="25"/>
      <c r="K2253" s="25"/>
      <c r="L2253" s="25"/>
      <c r="N2253" s="25"/>
      <c r="O2253" s="25"/>
      <c r="P2253" s="35" t="s">
        <v>2496</v>
      </c>
      <c r="AS2253" s="570"/>
      <c r="AT2253" s="391"/>
      <c r="AU2253" s="222"/>
      <c r="AV2253" s="564"/>
      <c r="AW2253" s="60"/>
      <c r="AX2253" s="60"/>
      <c r="AY2253" s="60"/>
      <c r="AZ2253" s="283"/>
      <c r="BA2253" s="283"/>
      <c r="BB2253" s="283"/>
      <c r="BC2253" s="34"/>
      <c r="BD2253" s="27"/>
      <c r="BF2253" s="35"/>
      <c r="BG2253" s="35"/>
      <c r="BH2253" s="35"/>
    </row>
    <row r="2254" spans="1:60" ht="15" x14ac:dyDescent="0.25">
      <c r="A2254" s="570">
        <f t="shared" si="28"/>
        <v>2248</v>
      </c>
      <c r="B2254" s="571" t="s">
        <v>4541</v>
      </c>
      <c r="C2254" s="574" t="s">
        <v>12458</v>
      </c>
      <c r="D2254" s="843">
        <v>31580.22</v>
      </c>
      <c r="E2254" s="844"/>
      <c r="F2254" s="844"/>
      <c r="G2254" s="25"/>
      <c r="H2254" s="25"/>
      <c r="I2254" s="25"/>
      <c r="J2254" s="25"/>
      <c r="K2254" s="25"/>
      <c r="L2254" s="25"/>
      <c r="N2254" s="25"/>
      <c r="O2254" s="25"/>
      <c r="P2254" s="35" t="s">
        <v>2496</v>
      </c>
      <c r="AS2254" s="570"/>
      <c r="AT2254" s="391"/>
      <c r="AU2254" s="222"/>
      <c r="AV2254" s="564"/>
      <c r="AW2254" s="60"/>
      <c r="AX2254" s="60"/>
      <c r="AY2254" s="60"/>
      <c r="AZ2254" s="283"/>
      <c r="BA2254" s="283"/>
      <c r="BB2254" s="283"/>
      <c r="BC2254" s="34"/>
      <c r="BD2254" s="27"/>
      <c r="BF2254" s="35"/>
      <c r="BG2254" s="35"/>
      <c r="BH2254" s="35"/>
    </row>
    <row r="2255" spans="1:60" ht="15" x14ac:dyDescent="0.25">
      <c r="A2255" s="570">
        <f t="shared" si="28"/>
        <v>2249</v>
      </c>
      <c r="B2255" s="571" t="s">
        <v>4542</v>
      </c>
      <c r="C2255" s="574" t="s">
        <v>12458</v>
      </c>
      <c r="D2255" s="843">
        <v>193.97</v>
      </c>
      <c r="E2255" s="844"/>
      <c r="F2255" s="844"/>
      <c r="G2255" s="25"/>
      <c r="H2255" s="25"/>
      <c r="I2255" s="25"/>
      <c r="J2255" s="25"/>
      <c r="K2255" s="25"/>
      <c r="L2255" s="25"/>
      <c r="N2255" s="25"/>
      <c r="O2255" s="25"/>
      <c r="P2255" s="35" t="s">
        <v>2496</v>
      </c>
      <c r="AS2255" s="570"/>
      <c r="AT2255" s="391"/>
      <c r="AU2255" s="222"/>
      <c r="AV2255" s="564"/>
      <c r="AW2255" s="60"/>
      <c r="AX2255" s="60"/>
      <c r="AY2255" s="60"/>
      <c r="AZ2255" s="283"/>
      <c r="BA2255" s="283"/>
      <c r="BB2255" s="283"/>
      <c r="BC2255" s="34"/>
      <c r="BD2255" s="27"/>
      <c r="BF2255" s="35"/>
      <c r="BG2255" s="35"/>
      <c r="BH2255" s="35"/>
    </row>
    <row r="2256" spans="1:60" ht="15" x14ac:dyDescent="0.25">
      <c r="A2256" s="570">
        <f t="shared" si="28"/>
        <v>2250</v>
      </c>
      <c r="B2256" s="571" t="s">
        <v>4543</v>
      </c>
      <c r="C2256" s="574" t="s">
        <v>12458</v>
      </c>
      <c r="D2256" s="843">
        <v>440.3</v>
      </c>
      <c r="E2256" s="844"/>
      <c r="F2256" s="844"/>
      <c r="G2256" s="25"/>
      <c r="H2256" s="25"/>
      <c r="I2256" s="25"/>
      <c r="J2256" s="25"/>
      <c r="K2256" s="25"/>
      <c r="L2256" s="25"/>
      <c r="N2256" s="25"/>
      <c r="O2256" s="25"/>
      <c r="P2256" s="35" t="s">
        <v>2496</v>
      </c>
      <c r="AS2256" s="570"/>
      <c r="AT2256" s="391"/>
      <c r="AU2256" s="222"/>
      <c r="AV2256" s="564"/>
      <c r="AW2256" s="60"/>
      <c r="AX2256" s="60"/>
      <c r="AY2256" s="60"/>
      <c r="AZ2256" s="283"/>
      <c r="BA2256" s="283"/>
      <c r="BB2256" s="283"/>
      <c r="BC2256" s="34"/>
      <c r="BD2256" s="27"/>
      <c r="BF2256" s="35"/>
      <c r="BG2256" s="35"/>
      <c r="BH2256" s="35"/>
    </row>
    <row r="2257" spans="1:60" ht="15" x14ac:dyDescent="0.25">
      <c r="A2257" s="570">
        <f t="shared" si="28"/>
        <v>2251</v>
      </c>
      <c r="B2257" s="571" t="s">
        <v>4544</v>
      </c>
      <c r="C2257" s="574" t="s">
        <v>12458</v>
      </c>
      <c r="D2257" s="843">
        <v>1392.3</v>
      </c>
      <c r="E2257" s="844"/>
      <c r="F2257" s="844"/>
      <c r="G2257" s="25"/>
      <c r="H2257" s="25"/>
      <c r="I2257" s="25"/>
      <c r="J2257" s="25"/>
      <c r="K2257" s="25"/>
      <c r="L2257" s="25"/>
      <c r="N2257" s="25"/>
      <c r="O2257" s="25"/>
      <c r="P2257" s="35" t="s">
        <v>2496</v>
      </c>
      <c r="AS2257" s="570"/>
      <c r="AT2257" s="391"/>
      <c r="AU2257" s="222"/>
      <c r="AV2257" s="564"/>
      <c r="AW2257" s="60"/>
      <c r="AX2257" s="60"/>
      <c r="AY2257" s="60"/>
      <c r="AZ2257" s="283"/>
      <c r="BA2257" s="283"/>
      <c r="BB2257" s="283"/>
      <c r="BC2257" s="34"/>
      <c r="BD2257" s="27"/>
      <c r="BF2257" s="35"/>
      <c r="BG2257" s="35"/>
      <c r="BH2257" s="35"/>
    </row>
    <row r="2258" spans="1:60" ht="15" x14ac:dyDescent="0.25">
      <c r="A2258" s="570">
        <f t="shared" si="28"/>
        <v>2252</v>
      </c>
      <c r="B2258" s="571" t="s">
        <v>4545</v>
      </c>
      <c r="C2258" s="574" t="s">
        <v>12458</v>
      </c>
      <c r="D2258" s="843">
        <v>1604.12</v>
      </c>
      <c r="E2258" s="844"/>
      <c r="F2258" s="844"/>
      <c r="G2258" s="25"/>
      <c r="H2258" s="25"/>
      <c r="I2258" s="25"/>
      <c r="J2258" s="25"/>
      <c r="K2258" s="25"/>
      <c r="L2258" s="25"/>
      <c r="N2258" s="25"/>
      <c r="O2258" s="25"/>
      <c r="P2258" s="35" t="s">
        <v>2496</v>
      </c>
      <c r="AS2258" s="570"/>
      <c r="AT2258" s="391"/>
      <c r="AU2258" s="222"/>
      <c r="AV2258" s="564"/>
      <c r="AW2258" s="60"/>
      <c r="AX2258" s="60"/>
      <c r="AY2258" s="60"/>
      <c r="AZ2258" s="283"/>
      <c r="BA2258" s="283"/>
      <c r="BB2258" s="283"/>
      <c r="BC2258" s="34"/>
      <c r="BD2258" s="27"/>
      <c r="BF2258" s="35"/>
      <c r="BG2258" s="35"/>
      <c r="BH2258" s="35"/>
    </row>
    <row r="2259" spans="1:60" ht="15" x14ac:dyDescent="0.25">
      <c r="A2259" s="570">
        <f t="shared" si="28"/>
        <v>2253</v>
      </c>
      <c r="B2259" s="571" t="s">
        <v>4546</v>
      </c>
      <c r="C2259" s="574" t="s">
        <v>12458</v>
      </c>
      <c r="D2259" s="843">
        <v>101.15</v>
      </c>
      <c r="E2259" s="844"/>
      <c r="F2259" s="844"/>
      <c r="G2259" s="25"/>
      <c r="H2259" s="25"/>
      <c r="I2259" s="25"/>
      <c r="J2259" s="25"/>
      <c r="K2259" s="25"/>
      <c r="L2259" s="25"/>
      <c r="N2259" s="25"/>
      <c r="O2259" s="25"/>
      <c r="P2259" s="35" t="s">
        <v>2496</v>
      </c>
      <c r="AS2259" s="570"/>
      <c r="AT2259" s="391"/>
      <c r="AU2259" s="222"/>
      <c r="AV2259" s="564"/>
      <c r="AW2259" s="60"/>
      <c r="AX2259" s="60"/>
      <c r="AY2259" s="60"/>
      <c r="AZ2259" s="283"/>
      <c r="BA2259" s="283"/>
      <c r="BB2259" s="283"/>
      <c r="BC2259" s="34"/>
      <c r="BD2259" s="27"/>
      <c r="BF2259" s="35"/>
      <c r="BG2259" s="35"/>
      <c r="BH2259" s="35"/>
    </row>
    <row r="2260" spans="1:60" ht="15" x14ac:dyDescent="0.25">
      <c r="A2260" s="570">
        <f t="shared" si="28"/>
        <v>2254</v>
      </c>
      <c r="B2260" s="571" t="s">
        <v>4547</v>
      </c>
      <c r="C2260" s="574" t="s">
        <v>12458</v>
      </c>
      <c r="D2260" s="843">
        <v>29.75</v>
      </c>
      <c r="E2260" s="844"/>
      <c r="F2260" s="844"/>
      <c r="G2260" s="25"/>
      <c r="H2260" s="25"/>
      <c r="I2260" s="25"/>
      <c r="J2260" s="25"/>
      <c r="K2260" s="25"/>
      <c r="L2260" s="25"/>
      <c r="N2260" s="25"/>
      <c r="O2260" s="25"/>
      <c r="P2260" s="35" t="s">
        <v>2496</v>
      </c>
      <c r="AS2260" s="570"/>
      <c r="AT2260" s="391"/>
      <c r="AU2260" s="222"/>
      <c r="AV2260" s="564"/>
      <c r="AW2260" s="60"/>
      <c r="AX2260" s="60"/>
      <c r="AY2260" s="60"/>
      <c r="AZ2260" s="283"/>
      <c r="BA2260" s="283"/>
      <c r="BB2260" s="283"/>
      <c r="BC2260" s="34"/>
      <c r="BD2260" s="27"/>
      <c r="BF2260" s="35"/>
      <c r="BG2260" s="35"/>
      <c r="BH2260" s="35"/>
    </row>
    <row r="2261" spans="1:60" ht="15" x14ac:dyDescent="0.25">
      <c r="A2261" s="570">
        <f t="shared" si="28"/>
        <v>2255</v>
      </c>
      <c r="B2261" s="571" t="s">
        <v>4548</v>
      </c>
      <c r="C2261" s="574" t="s">
        <v>12458</v>
      </c>
      <c r="D2261" s="843">
        <v>23.8</v>
      </c>
      <c r="E2261" s="844"/>
      <c r="F2261" s="844"/>
      <c r="G2261" s="25"/>
      <c r="H2261" s="25"/>
      <c r="I2261" s="25"/>
      <c r="J2261" s="25"/>
      <c r="K2261" s="25"/>
      <c r="L2261" s="25"/>
      <c r="N2261" s="25"/>
      <c r="O2261" s="25"/>
      <c r="P2261" s="35" t="s">
        <v>2496</v>
      </c>
      <c r="AS2261" s="570"/>
      <c r="AT2261" s="391"/>
      <c r="AU2261" s="222"/>
      <c r="AV2261" s="564"/>
      <c r="AW2261" s="60"/>
      <c r="AX2261" s="60"/>
      <c r="AY2261" s="60"/>
      <c r="AZ2261" s="283"/>
      <c r="BA2261" s="283"/>
      <c r="BB2261" s="283"/>
      <c r="BC2261" s="34"/>
      <c r="BD2261" s="27"/>
      <c r="BF2261" s="35"/>
      <c r="BG2261" s="35"/>
      <c r="BH2261" s="35"/>
    </row>
    <row r="2262" spans="1:60" ht="15" x14ac:dyDescent="0.25">
      <c r="A2262" s="570">
        <f t="shared" si="28"/>
        <v>2256</v>
      </c>
      <c r="B2262" s="571" t="s">
        <v>4549</v>
      </c>
      <c r="C2262" s="574" t="s">
        <v>12458</v>
      </c>
      <c r="D2262" s="843">
        <v>57.12</v>
      </c>
      <c r="E2262" s="844"/>
      <c r="F2262" s="844"/>
      <c r="G2262" s="25"/>
      <c r="H2262" s="25"/>
      <c r="I2262" s="25"/>
      <c r="J2262" s="25"/>
      <c r="K2262" s="25"/>
      <c r="L2262" s="25"/>
      <c r="N2262" s="25"/>
      <c r="O2262" s="25"/>
      <c r="P2262" s="35" t="s">
        <v>2496</v>
      </c>
      <c r="AS2262" s="570"/>
      <c r="AT2262" s="391"/>
      <c r="AU2262" s="222"/>
      <c r="AV2262" s="564"/>
      <c r="AW2262" s="60"/>
      <c r="AX2262" s="60"/>
      <c r="AY2262" s="60"/>
      <c r="AZ2262" s="283"/>
      <c r="BA2262" s="283"/>
      <c r="BB2262" s="283"/>
      <c r="BC2262" s="34"/>
      <c r="BD2262" s="27"/>
      <c r="BF2262" s="35"/>
      <c r="BG2262" s="35"/>
      <c r="BH2262" s="35"/>
    </row>
    <row r="2263" spans="1:60" ht="15" x14ac:dyDescent="0.25">
      <c r="A2263" s="570">
        <f t="shared" si="28"/>
        <v>2257</v>
      </c>
      <c r="B2263" s="571" t="s">
        <v>4550</v>
      </c>
      <c r="C2263" s="574" t="s">
        <v>12458</v>
      </c>
      <c r="D2263" s="843">
        <v>35.700000000000003</v>
      </c>
      <c r="E2263" s="844"/>
      <c r="F2263" s="844"/>
      <c r="G2263" s="25"/>
      <c r="H2263" s="25"/>
      <c r="I2263" s="25"/>
      <c r="J2263" s="25"/>
      <c r="K2263" s="25"/>
      <c r="L2263" s="25"/>
      <c r="N2263" s="25"/>
      <c r="O2263" s="25"/>
      <c r="P2263" s="35" t="s">
        <v>2496</v>
      </c>
      <c r="AS2263" s="570"/>
      <c r="AT2263" s="391"/>
      <c r="AU2263" s="222"/>
      <c r="AV2263" s="564"/>
      <c r="AW2263" s="60"/>
      <c r="AX2263" s="60"/>
      <c r="AY2263" s="60"/>
      <c r="AZ2263" s="283"/>
      <c r="BA2263" s="283"/>
      <c r="BB2263" s="283"/>
      <c r="BC2263" s="34"/>
      <c r="BD2263" s="27"/>
      <c r="BF2263" s="35"/>
      <c r="BG2263" s="35"/>
      <c r="BH2263" s="35"/>
    </row>
    <row r="2264" spans="1:60" ht="15" x14ac:dyDescent="0.25">
      <c r="A2264" s="570">
        <f t="shared" si="28"/>
        <v>2258</v>
      </c>
      <c r="B2264" s="571" t="s">
        <v>4551</v>
      </c>
      <c r="C2264" s="574" t="s">
        <v>12458</v>
      </c>
      <c r="D2264" s="843">
        <v>178.5</v>
      </c>
      <c r="E2264" s="844"/>
      <c r="F2264" s="844"/>
      <c r="G2264" s="25"/>
      <c r="H2264" s="25"/>
      <c r="I2264" s="25"/>
      <c r="J2264" s="25"/>
      <c r="K2264" s="25"/>
      <c r="L2264" s="25"/>
      <c r="N2264" s="25"/>
      <c r="O2264" s="25"/>
      <c r="P2264" s="35" t="s">
        <v>2496</v>
      </c>
      <c r="AS2264" s="570"/>
      <c r="AT2264" s="391"/>
      <c r="AU2264" s="222"/>
      <c r="AV2264" s="564"/>
      <c r="AW2264" s="60"/>
      <c r="AX2264" s="60"/>
      <c r="AY2264" s="60"/>
      <c r="AZ2264" s="283"/>
      <c r="BA2264" s="283"/>
      <c r="BB2264" s="283"/>
      <c r="BC2264" s="34"/>
      <c r="BD2264" s="27"/>
      <c r="BF2264" s="35"/>
      <c r="BG2264" s="35"/>
      <c r="BH2264" s="35"/>
    </row>
    <row r="2265" spans="1:60" ht="15" x14ac:dyDescent="0.25">
      <c r="A2265" s="570">
        <f t="shared" si="28"/>
        <v>2259</v>
      </c>
      <c r="B2265" s="571" t="s">
        <v>4552</v>
      </c>
      <c r="C2265" s="574" t="s">
        <v>12458</v>
      </c>
      <c r="D2265" s="843">
        <v>287.98</v>
      </c>
      <c r="E2265" s="844"/>
      <c r="F2265" s="844"/>
      <c r="G2265" s="25"/>
      <c r="H2265" s="25"/>
      <c r="I2265" s="25"/>
      <c r="J2265" s="25"/>
      <c r="K2265" s="25"/>
      <c r="L2265" s="25"/>
      <c r="N2265" s="25"/>
      <c r="O2265" s="25"/>
      <c r="P2265" s="35" t="s">
        <v>2496</v>
      </c>
      <c r="AS2265" s="570"/>
      <c r="AT2265" s="391"/>
      <c r="AU2265" s="222"/>
      <c r="AV2265" s="564"/>
      <c r="AW2265" s="60"/>
      <c r="AX2265" s="60"/>
      <c r="AY2265" s="60"/>
      <c r="AZ2265" s="283"/>
      <c r="BA2265" s="283"/>
      <c r="BB2265" s="283"/>
      <c r="BC2265" s="34"/>
      <c r="BD2265" s="27"/>
      <c r="BF2265" s="35"/>
      <c r="BG2265" s="35"/>
      <c r="BH2265" s="35"/>
    </row>
    <row r="2266" spans="1:60" ht="15" x14ac:dyDescent="0.25">
      <c r="A2266" s="570">
        <f t="shared" si="28"/>
        <v>2260</v>
      </c>
      <c r="B2266" s="571" t="s">
        <v>4553</v>
      </c>
      <c r="C2266" s="574" t="s">
        <v>12458</v>
      </c>
      <c r="D2266" s="843">
        <v>268.94</v>
      </c>
      <c r="E2266" s="844"/>
      <c r="F2266" s="844"/>
      <c r="G2266" s="25"/>
      <c r="H2266" s="25"/>
      <c r="I2266" s="25"/>
      <c r="J2266" s="25"/>
      <c r="K2266" s="25"/>
      <c r="L2266" s="25"/>
      <c r="N2266" s="25"/>
      <c r="O2266" s="25"/>
      <c r="P2266" s="35" t="s">
        <v>2496</v>
      </c>
      <c r="AS2266" s="570"/>
      <c r="AT2266" s="391"/>
      <c r="AU2266" s="222"/>
      <c r="AV2266" s="564"/>
      <c r="AW2266" s="60"/>
      <c r="AX2266" s="60"/>
      <c r="AY2266" s="60"/>
      <c r="AZ2266" s="283"/>
      <c r="BA2266" s="283"/>
      <c r="BB2266" s="283"/>
      <c r="BC2266" s="34"/>
      <c r="BD2266" s="27"/>
      <c r="BF2266" s="35"/>
      <c r="BG2266" s="35"/>
      <c r="BH2266" s="35"/>
    </row>
    <row r="2267" spans="1:60" ht="15" x14ac:dyDescent="0.25">
      <c r="A2267" s="570">
        <f t="shared" si="28"/>
        <v>2261</v>
      </c>
      <c r="B2267" s="571" t="s">
        <v>4554</v>
      </c>
      <c r="C2267" s="574" t="s">
        <v>12458</v>
      </c>
      <c r="D2267" s="843">
        <v>2841.72</v>
      </c>
      <c r="E2267" s="844"/>
      <c r="F2267" s="844"/>
      <c r="G2267" s="25"/>
      <c r="H2267" s="25"/>
      <c r="I2267" s="25"/>
      <c r="J2267" s="25"/>
      <c r="K2267" s="25"/>
      <c r="L2267" s="25"/>
      <c r="N2267" s="25"/>
      <c r="O2267" s="25"/>
      <c r="P2267" s="35" t="s">
        <v>2496</v>
      </c>
      <c r="AS2267" s="570"/>
      <c r="AT2267" s="391"/>
      <c r="AU2267" s="222"/>
      <c r="AV2267" s="564"/>
      <c r="AW2267" s="60"/>
      <c r="AX2267" s="60"/>
      <c r="AY2267" s="60"/>
      <c r="AZ2267" s="283"/>
      <c r="BA2267" s="283"/>
      <c r="BB2267" s="283"/>
      <c r="BC2267" s="34"/>
      <c r="BD2267" s="27"/>
      <c r="BF2267" s="35"/>
      <c r="BG2267" s="35"/>
      <c r="BH2267" s="35"/>
    </row>
    <row r="2268" spans="1:60" ht="15" x14ac:dyDescent="0.25">
      <c r="A2268" s="570">
        <f t="shared" si="28"/>
        <v>2262</v>
      </c>
      <c r="B2268" s="571" t="s">
        <v>4555</v>
      </c>
      <c r="C2268" s="574" t="s">
        <v>12458</v>
      </c>
      <c r="D2268" s="843">
        <v>2922.64</v>
      </c>
      <c r="E2268" s="844"/>
      <c r="F2268" s="844"/>
      <c r="G2268" s="25"/>
      <c r="H2268" s="25"/>
      <c r="I2268" s="25"/>
      <c r="J2268" s="25"/>
      <c r="K2268" s="25"/>
      <c r="L2268" s="25"/>
      <c r="N2268" s="25"/>
      <c r="O2268" s="25"/>
      <c r="P2268" s="35" t="s">
        <v>2496</v>
      </c>
      <c r="AS2268" s="570"/>
      <c r="AT2268" s="391"/>
      <c r="AU2268" s="222"/>
      <c r="AV2268" s="564"/>
      <c r="AW2268" s="60"/>
      <c r="AX2268" s="60"/>
      <c r="AY2268" s="60"/>
      <c r="AZ2268" s="283"/>
      <c r="BA2268" s="283"/>
      <c r="BB2268" s="283"/>
      <c r="BC2268" s="34"/>
      <c r="BD2268" s="27"/>
      <c r="BF2268" s="35"/>
      <c r="BG2268" s="35"/>
      <c r="BH2268" s="35"/>
    </row>
    <row r="2269" spans="1:60" ht="15" x14ac:dyDescent="0.25">
      <c r="A2269" s="570">
        <f t="shared" si="28"/>
        <v>2263</v>
      </c>
      <c r="B2269" s="571" t="s">
        <v>4556</v>
      </c>
      <c r="C2269" s="574" t="s">
        <v>12458</v>
      </c>
      <c r="D2269" s="843">
        <v>4731.4399999999996</v>
      </c>
      <c r="E2269" s="844"/>
      <c r="F2269" s="844"/>
      <c r="G2269" s="25"/>
      <c r="H2269" s="25"/>
      <c r="I2269" s="25"/>
      <c r="J2269" s="25"/>
      <c r="K2269" s="25"/>
      <c r="L2269" s="25"/>
      <c r="N2269" s="25"/>
      <c r="O2269" s="25"/>
      <c r="P2269" s="35" t="s">
        <v>2496</v>
      </c>
      <c r="AS2269" s="570"/>
      <c r="AT2269" s="391"/>
      <c r="AU2269" s="222"/>
      <c r="AV2269" s="564"/>
      <c r="AW2269" s="60"/>
      <c r="AX2269" s="60"/>
      <c r="AY2269" s="60"/>
      <c r="AZ2269" s="283"/>
      <c r="BA2269" s="283"/>
      <c r="BB2269" s="283"/>
      <c r="BC2269" s="34"/>
      <c r="BD2269" s="27"/>
      <c r="BF2269" s="35"/>
      <c r="BG2269" s="35"/>
      <c r="BH2269" s="35"/>
    </row>
    <row r="2270" spans="1:60" ht="15" x14ac:dyDescent="0.25">
      <c r="A2270" s="570">
        <f t="shared" si="28"/>
        <v>2264</v>
      </c>
      <c r="B2270" s="571" t="s">
        <v>4557</v>
      </c>
      <c r="C2270" s="574" t="s">
        <v>12458</v>
      </c>
      <c r="D2270" s="843">
        <v>5134.8500000000004</v>
      </c>
      <c r="E2270" s="844"/>
      <c r="F2270" s="844"/>
      <c r="G2270" s="25"/>
      <c r="H2270" s="25"/>
      <c r="I2270" s="25"/>
      <c r="J2270" s="25"/>
      <c r="K2270" s="25"/>
      <c r="L2270" s="25"/>
      <c r="N2270" s="25"/>
      <c r="O2270" s="25"/>
      <c r="P2270" s="35" t="s">
        <v>2496</v>
      </c>
      <c r="AS2270" s="570"/>
      <c r="AT2270" s="391"/>
      <c r="AU2270" s="222"/>
      <c r="AV2270" s="564"/>
      <c r="AW2270" s="60"/>
      <c r="AX2270" s="60"/>
      <c r="AY2270" s="60"/>
      <c r="AZ2270" s="283"/>
      <c r="BA2270" s="283"/>
      <c r="BB2270" s="283"/>
      <c r="BC2270" s="34"/>
      <c r="BD2270" s="27"/>
      <c r="BF2270" s="35"/>
      <c r="BG2270" s="35"/>
      <c r="BH2270" s="35"/>
    </row>
    <row r="2271" spans="1:60" ht="15" x14ac:dyDescent="0.25">
      <c r="A2271" s="570">
        <f t="shared" si="28"/>
        <v>2265</v>
      </c>
      <c r="B2271" s="571" t="s">
        <v>4558</v>
      </c>
      <c r="C2271" s="574" t="s">
        <v>12458</v>
      </c>
      <c r="D2271" s="843">
        <v>2062.27</v>
      </c>
      <c r="E2271" s="844"/>
      <c r="F2271" s="844"/>
      <c r="G2271" s="25"/>
      <c r="H2271" s="25"/>
      <c r="I2271" s="25"/>
      <c r="J2271" s="25"/>
      <c r="K2271" s="25"/>
      <c r="L2271" s="25"/>
      <c r="N2271" s="25"/>
      <c r="O2271" s="25"/>
      <c r="P2271" s="35" t="s">
        <v>2496</v>
      </c>
      <c r="AS2271" s="570"/>
      <c r="AT2271" s="391"/>
      <c r="AU2271" s="222"/>
      <c r="AV2271" s="564"/>
      <c r="AW2271" s="60"/>
      <c r="AX2271" s="60"/>
      <c r="AY2271" s="60"/>
      <c r="AZ2271" s="283"/>
      <c r="BA2271" s="283"/>
      <c r="BB2271" s="283"/>
      <c r="BC2271" s="34"/>
      <c r="BD2271" s="27"/>
      <c r="BF2271" s="35"/>
      <c r="BG2271" s="35"/>
      <c r="BH2271" s="35"/>
    </row>
    <row r="2272" spans="1:60" ht="15" x14ac:dyDescent="0.25">
      <c r="A2272" s="570">
        <f t="shared" si="28"/>
        <v>2266</v>
      </c>
      <c r="B2272" s="571" t="s">
        <v>4559</v>
      </c>
      <c r="C2272" s="574" t="s">
        <v>12458</v>
      </c>
      <c r="D2272" s="843">
        <v>2165.8000000000002</v>
      </c>
      <c r="E2272" s="844"/>
      <c r="F2272" s="844"/>
      <c r="G2272" s="25"/>
      <c r="H2272" s="25"/>
      <c r="I2272" s="25"/>
      <c r="J2272" s="25"/>
      <c r="K2272" s="25"/>
      <c r="L2272" s="25"/>
      <c r="N2272" s="25"/>
      <c r="O2272" s="25"/>
      <c r="P2272" s="35" t="s">
        <v>2496</v>
      </c>
      <c r="AS2272" s="570"/>
      <c r="AT2272" s="391"/>
      <c r="AU2272" s="222"/>
      <c r="AV2272" s="564"/>
      <c r="AW2272" s="60"/>
      <c r="AX2272" s="60"/>
      <c r="AY2272" s="60"/>
      <c r="AZ2272" s="283"/>
      <c r="BA2272" s="283"/>
      <c r="BB2272" s="283"/>
      <c r="BC2272" s="34"/>
      <c r="BD2272" s="27"/>
      <c r="BF2272" s="35"/>
      <c r="BG2272" s="35"/>
      <c r="BH2272" s="35"/>
    </row>
    <row r="2273" spans="1:60" ht="15" x14ac:dyDescent="0.25">
      <c r="A2273" s="570">
        <f t="shared" si="28"/>
        <v>2267</v>
      </c>
      <c r="B2273" s="571" t="s">
        <v>4560</v>
      </c>
      <c r="C2273" s="574" t="s">
        <v>12458</v>
      </c>
      <c r="D2273" s="843">
        <v>921.06</v>
      </c>
      <c r="E2273" s="844"/>
      <c r="F2273" s="844"/>
      <c r="G2273" s="25"/>
      <c r="H2273" s="25"/>
      <c r="I2273" s="25"/>
      <c r="J2273" s="25"/>
      <c r="K2273" s="25"/>
      <c r="L2273" s="25"/>
      <c r="N2273" s="25"/>
      <c r="O2273" s="25"/>
      <c r="P2273" s="35" t="s">
        <v>2496</v>
      </c>
      <c r="AS2273" s="570"/>
      <c r="AT2273" s="391"/>
      <c r="AU2273" s="222"/>
      <c r="AV2273" s="564"/>
      <c r="AW2273" s="60"/>
      <c r="AX2273" s="60"/>
      <c r="AY2273" s="60"/>
      <c r="AZ2273" s="283"/>
      <c r="BA2273" s="283"/>
      <c r="BB2273" s="283"/>
      <c r="BC2273" s="34"/>
      <c r="BD2273" s="27"/>
      <c r="BF2273" s="35"/>
      <c r="BG2273" s="35"/>
      <c r="BH2273" s="35"/>
    </row>
    <row r="2274" spans="1:60" ht="15" x14ac:dyDescent="0.25">
      <c r="A2274" s="570">
        <f t="shared" si="28"/>
        <v>2268</v>
      </c>
      <c r="B2274" s="571" t="s">
        <v>4561</v>
      </c>
      <c r="C2274" s="574" t="s">
        <v>12458</v>
      </c>
      <c r="D2274" s="843">
        <v>1131.69</v>
      </c>
      <c r="E2274" s="844"/>
      <c r="F2274" s="844"/>
      <c r="G2274" s="25"/>
      <c r="H2274" s="25"/>
      <c r="I2274" s="25"/>
      <c r="J2274" s="25"/>
      <c r="K2274" s="25"/>
      <c r="L2274" s="25"/>
      <c r="N2274" s="25"/>
      <c r="O2274" s="25"/>
      <c r="P2274" s="35" t="s">
        <v>2496</v>
      </c>
      <c r="AS2274" s="570"/>
      <c r="AT2274" s="391"/>
      <c r="AU2274" s="222"/>
      <c r="AV2274" s="564"/>
      <c r="AW2274" s="60"/>
      <c r="AX2274" s="60"/>
      <c r="AY2274" s="60"/>
      <c r="AZ2274" s="283"/>
      <c r="BA2274" s="283"/>
      <c r="BB2274" s="283"/>
      <c r="BC2274" s="34"/>
      <c r="BD2274" s="27"/>
      <c r="BF2274" s="35"/>
      <c r="BG2274" s="35"/>
      <c r="BH2274" s="35"/>
    </row>
    <row r="2275" spans="1:60" ht="15" x14ac:dyDescent="0.25">
      <c r="A2275" s="570">
        <f t="shared" si="28"/>
        <v>2269</v>
      </c>
      <c r="B2275" s="571" t="s">
        <v>4562</v>
      </c>
      <c r="C2275" s="574" t="s">
        <v>12458</v>
      </c>
      <c r="D2275" s="843">
        <v>155.88999999999999</v>
      </c>
      <c r="E2275" s="844"/>
      <c r="F2275" s="844"/>
      <c r="G2275" s="25"/>
      <c r="H2275" s="25"/>
      <c r="I2275" s="25"/>
      <c r="J2275" s="25"/>
      <c r="K2275" s="25"/>
      <c r="L2275" s="25"/>
      <c r="N2275" s="25"/>
      <c r="O2275" s="25"/>
      <c r="P2275" s="35" t="s">
        <v>2496</v>
      </c>
      <c r="AS2275" s="570"/>
      <c r="AT2275" s="391"/>
      <c r="AU2275" s="222"/>
      <c r="AV2275" s="564"/>
      <c r="AW2275" s="60"/>
      <c r="AX2275" s="60"/>
      <c r="AY2275" s="60"/>
      <c r="AZ2275" s="283"/>
      <c r="BA2275" s="283"/>
      <c r="BB2275" s="283"/>
      <c r="BC2275" s="34"/>
      <c r="BD2275" s="27"/>
      <c r="BF2275" s="35"/>
      <c r="BG2275" s="35"/>
      <c r="BH2275" s="35"/>
    </row>
    <row r="2276" spans="1:60" ht="15" x14ac:dyDescent="0.25">
      <c r="A2276" s="570">
        <f t="shared" si="28"/>
        <v>2270</v>
      </c>
      <c r="B2276" s="571" t="s">
        <v>4563</v>
      </c>
      <c r="C2276" s="574" t="s">
        <v>12458</v>
      </c>
      <c r="D2276" s="843">
        <v>191.59</v>
      </c>
      <c r="E2276" s="844"/>
      <c r="F2276" s="844"/>
      <c r="G2276" s="25"/>
      <c r="H2276" s="25"/>
      <c r="I2276" s="25"/>
      <c r="J2276" s="25"/>
      <c r="K2276" s="25"/>
      <c r="L2276" s="25"/>
      <c r="N2276" s="25"/>
      <c r="O2276" s="25"/>
      <c r="P2276" s="35" t="s">
        <v>2496</v>
      </c>
      <c r="AS2276" s="570"/>
      <c r="AT2276" s="391"/>
      <c r="AU2276" s="222"/>
      <c r="AV2276" s="564"/>
      <c r="AW2276" s="60"/>
      <c r="AX2276" s="60"/>
      <c r="AY2276" s="60"/>
      <c r="AZ2276" s="283"/>
      <c r="BA2276" s="283"/>
      <c r="BB2276" s="283"/>
      <c r="BC2276" s="34"/>
      <c r="BD2276" s="27"/>
      <c r="BF2276" s="35"/>
      <c r="BG2276" s="35"/>
      <c r="BH2276" s="35"/>
    </row>
    <row r="2277" spans="1:60" ht="15" x14ac:dyDescent="0.25">
      <c r="A2277" s="570">
        <f t="shared" si="28"/>
        <v>2271</v>
      </c>
      <c r="B2277" s="571" t="s">
        <v>4564</v>
      </c>
      <c r="C2277" s="574" t="s">
        <v>12458</v>
      </c>
      <c r="D2277" s="843">
        <v>4996.8100000000004</v>
      </c>
      <c r="E2277" s="844"/>
      <c r="F2277" s="844"/>
      <c r="G2277" s="25"/>
      <c r="H2277" s="25"/>
      <c r="I2277" s="25"/>
      <c r="J2277" s="25"/>
      <c r="K2277" s="25"/>
      <c r="L2277" s="25"/>
      <c r="N2277" s="25"/>
      <c r="O2277" s="25"/>
      <c r="P2277" s="35" t="s">
        <v>2496</v>
      </c>
      <c r="AS2277" s="570"/>
      <c r="AT2277" s="391"/>
      <c r="AU2277" s="222"/>
      <c r="AV2277" s="564"/>
      <c r="AW2277" s="60"/>
      <c r="AX2277" s="60"/>
      <c r="AY2277" s="60"/>
      <c r="AZ2277" s="283"/>
      <c r="BA2277" s="283"/>
      <c r="BB2277" s="283"/>
      <c r="BC2277" s="34"/>
      <c r="BD2277" s="27"/>
      <c r="BF2277" s="35"/>
      <c r="BG2277" s="35"/>
      <c r="BH2277" s="35"/>
    </row>
    <row r="2278" spans="1:60" ht="15" x14ac:dyDescent="0.25">
      <c r="A2278" s="570">
        <f t="shared" si="28"/>
        <v>2272</v>
      </c>
      <c r="B2278" s="571" t="s">
        <v>4565</v>
      </c>
      <c r="C2278" s="574" t="s">
        <v>12458</v>
      </c>
      <c r="D2278" s="843">
        <v>391.51</v>
      </c>
      <c r="E2278" s="844"/>
      <c r="F2278" s="844"/>
      <c r="G2278" s="25"/>
      <c r="H2278" s="25"/>
      <c r="I2278" s="25"/>
      <c r="J2278" s="25"/>
      <c r="K2278" s="25"/>
      <c r="L2278" s="25"/>
      <c r="N2278" s="25"/>
      <c r="O2278" s="25"/>
      <c r="P2278" s="35" t="s">
        <v>2496</v>
      </c>
      <c r="AS2278" s="570"/>
      <c r="AT2278" s="391"/>
      <c r="AU2278" s="222"/>
      <c r="AV2278" s="564"/>
      <c r="AW2278" s="60"/>
      <c r="AX2278" s="60"/>
      <c r="AY2278" s="60"/>
      <c r="AZ2278" s="283"/>
      <c r="BA2278" s="283"/>
      <c r="BB2278" s="283"/>
      <c r="BC2278" s="34"/>
      <c r="BD2278" s="27"/>
      <c r="BF2278" s="35"/>
      <c r="BG2278" s="35"/>
      <c r="BH2278" s="35"/>
    </row>
    <row r="2279" spans="1:60" ht="15" x14ac:dyDescent="0.25">
      <c r="A2279" s="570">
        <f t="shared" si="28"/>
        <v>2273</v>
      </c>
      <c r="B2279" s="571" t="s">
        <v>4566</v>
      </c>
      <c r="C2279" s="574" t="s">
        <v>12458</v>
      </c>
      <c r="D2279" s="843">
        <v>635.46</v>
      </c>
      <c r="E2279" s="844"/>
      <c r="F2279" s="844"/>
      <c r="G2279" s="25"/>
      <c r="H2279" s="25"/>
      <c r="I2279" s="25"/>
      <c r="J2279" s="25"/>
      <c r="K2279" s="25"/>
      <c r="L2279" s="25"/>
      <c r="N2279" s="25"/>
      <c r="O2279" s="25"/>
      <c r="P2279" s="35" t="s">
        <v>2496</v>
      </c>
      <c r="AS2279" s="570"/>
      <c r="AT2279" s="391"/>
      <c r="AU2279" s="222"/>
      <c r="AV2279" s="564"/>
      <c r="AW2279" s="60"/>
      <c r="AX2279" s="60"/>
      <c r="AY2279" s="60"/>
      <c r="AZ2279" s="283"/>
      <c r="BA2279" s="283"/>
      <c r="BB2279" s="283"/>
      <c r="BC2279" s="34"/>
      <c r="BD2279" s="27"/>
      <c r="BF2279" s="35"/>
      <c r="BG2279" s="35"/>
      <c r="BH2279" s="35"/>
    </row>
    <row r="2280" spans="1:60" ht="15" x14ac:dyDescent="0.25">
      <c r="A2280" s="570">
        <f t="shared" si="28"/>
        <v>2274</v>
      </c>
      <c r="B2280" s="571" t="s">
        <v>4567</v>
      </c>
      <c r="C2280" s="574" t="s">
        <v>12458</v>
      </c>
      <c r="D2280" s="843">
        <v>753.27</v>
      </c>
      <c r="E2280" s="844"/>
      <c r="F2280" s="844"/>
      <c r="G2280" s="25"/>
      <c r="H2280" s="25"/>
      <c r="I2280" s="25"/>
      <c r="J2280" s="25"/>
      <c r="K2280" s="25"/>
      <c r="L2280" s="25"/>
      <c r="N2280" s="25"/>
      <c r="O2280" s="25"/>
      <c r="P2280" s="35" t="s">
        <v>2496</v>
      </c>
      <c r="AS2280" s="570"/>
      <c r="AT2280" s="391"/>
      <c r="AU2280" s="222"/>
      <c r="AV2280" s="564"/>
      <c r="AW2280" s="60"/>
      <c r="AX2280" s="60"/>
      <c r="AY2280" s="60"/>
      <c r="AZ2280" s="283"/>
      <c r="BA2280" s="283"/>
      <c r="BB2280" s="283"/>
      <c r="BC2280" s="34"/>
      <c r="BD2280" s="27"/>
      <c r="BF2280" s="35"/>
      <c r="BG2280" s="35"/>
      <c r="BH2280" s="35"/>
    </row>
    <row r="2281" spans="1:60" ht="15" x14ac:dyDescent="0.25">
      <c r="A2281" s="570">
        <f t="shared" si="28"/>
        <v>2275</v>
      </c>
      <c r="B2281" s="571" t="s">
        <v>4568</v>
      </c>
      <c r="C2281" s="574" t="s">
        <v>12458</v>
      </c>
      <c r="D2281" s="843">
        <v>277.27</v>
      </c>
      <c r="E2281" s="844"/>
      <c r="F2281" s="844"/>
      <c r="G2281" s="25"/>
      <c r="H2281" s="25"/>
      <c r="I2281" s="25"/>
      <c r="J2281" s="25"/>
      <c r="K2281" s="25"/>
      <c r="L2281" s="25"/>
      <c r="N2281" s="25"/>
      <c r="O2281" s="25"/>
      <c r="P2281" s="35" t="s">
        <v>2496</v>
      </c>
      <c r="AS2281" s="570"/>
      <c r="AT2281" s="391"/>
      <c r="AU2281" s="222"/>
      <c r="AV2281" s="564"/>
      <c r="AW2281" s="60"/>
      <c r="AX2281" s="60"/>
      <c r="AY2281" s="60"/>
      <c r="AZ2281" s="283"/>
      <c r="BA2281" s="283"/>
      <c r="BB2281" s="283"/>
      <c r="BC2281" s="34"/>
      <c r="BD2281" s="27"/>
      <c r="BF2281" s="35"/>
      <c r="BG2281" s="35"/>
      <c r="BH2281" s="35"/>
    </row>
    <row r="2282" spans="1:60" ht="15" x14ac:dyDescent="0.25">
      <c r="A2282" s="570">
        <f t="shared" si="28"/>
        <v>2276</v>
      </c>
      <c r="B2282" s="571" t="s">
        <v>4569</v>
      </c>
      <c r="C2282" s="574" t="s">
        <v>12458</v>
      </c>
      <c r="D2282" s="843">
        <v>291.55</v>
      </c>
      <c r="E2282" s="844"/>
      <c r="F2282" s="844"/>
      <c r="G2282" s="25"/>
      <c r="H2282" s="25"/>
      <c r="I2282" s="25"/>
      <c r="J2282" s="25"/>
      <c r="K2282" s="25"/>
      <c r="L2282" s="25"/>
      <c r="N2282" s="25"/>
      <c r="O2282" s="25"/>
      <c r="P2282" s="35" t="s">
        <v>2496</v>
      </c>
      <c r="AS2282" s="570"/>
      <c r="AT2282" s="391"/>
      <c r="AU2282" s="222"/>
      <c r="AV2282" s="564"/>
      <c r="AW2282" s="60"/>
      <c r="AX2282" s="60"/>
      <c r="AY2282" s="60"/>
      <c r="AZ2282" s="283"/>
      <c r="BA2282" s="283"/>
      <c r="BB2282" s="283"/>
      <c r="BC2282" s="34"/>
      <c r="BD2282" s="27"/>
      <c r="BF2282" s="35"/>
      <c r="BG2282" s="35"/>
      <c r="BH2282" s="35"/>
    </row>
    <row r="2283" spans="1:60" ht="15" x14ac:dyDescent="0.25">
      <c r="A2283" s="570">
        <f t="shared" si="28"/>
        <v>2277</v>
      </c>
      <c r="B2283" s="571" t="s">
        <v>4570</v>
      </c>
      <c r="C2283" s="574" t="s">
        <v>12458</v>
      </c>
      <c r="D2283" s="843">
        <v>384.37</v>
      </c>
      <c r="E2283" s="844"/>
      <c r="F2283" s="844"/>
      <c r="G2283" s="25"/>
      <c r="H2283" s="25"/>
      <c r="I2283" s="25"/>
      <c r="J2283" s="25"/>
      <c r="K2283" s="25"/>
      <c r="L2283" s="25"/>
      <c r="N2283" s="25"/>
      <c r="O2283" s="25"/>
      <c r="P2283" s="35" t="s">
        <v>2496</v>
      </c>
      <c r="AS2283" s="570"/>
      <c r="AT2283" s="391"/>
      <c r="AU2283" s="222"/>
      <c r="AV2283" s="564"/>
      <c r="AW2283" s="60"/>
      <c r="AX2283" s="60"/>
      <c r="AY2283" s="60"/>
      <c r="AZ2283" s="283"/>
      <c r="BA2283" s="283"/>
      <c r="BB2283" s="283"/>
      <c r="BC2283" s="34"/>
      <c r="BD2283" s="27"/>
      <c r="BF2283" s="35"/>
      <c r="BG2283" s="35"/>
      <c r="BH2283" s="35"/>
    </row>
    <row r="2284" spans="1:60" ht="15" x14ac:dyDescent="0.25">
      <c r="A2284" s="570">
        <f t="shared" si="28"/>
        <v>2278</v>
      </c>
      <c r="B2284" s="571" t="s">
        <v>4571</v>
      </c>
      <c r="C2284" s="574" t="s">
        <v>12458</v>
      </c>
      <c r="D2284" s="843">
        <v>2748.9</v>
      </c>
      <c r="E2284" s="844"/>
      <c r="F2284" s="844"/>
      <c r="G2284" s="25"/>
      <c r="H2284" s="25"/>
      <c r="I2284" s="25"/>
      <c r="J2284" s="25"/>
      <c r="K2284" s="25"/>
      <c r="L2284" s="25"/>
      <c r="N2284" s="25"/>
      <c r="O2284" s="25"/>
      <c r="P2284" s="35" t="s">
        <v>2496</v>
      </c>
      <c r="AS2284" s="570"/>
      <c r="AT2284" s="391"/>
      <c r="AU2284" s="222"/>
      <c r="AV2284" s="564"/>
      <c r="AW2284" s="60"/>
      <c r="AX2284" s="60"/>
      <c r="AY2284" s="60"/>
      <c r="AZ2284" s="283"/>
      <c r="BA2284" s="283"/>
      <c r="BB2284" s="283"/>
      <c r="BC2284" s="34"/>
      <c r="BD2284" s="27"/>
      <c r="BF2284" s="35"/>
      <c r="BG2284" s="35"/>
      <c r="BH2284" s="35"/>
    </row>
    <row r="2285" spans="1:60" ht="15" x14ac:dyDescent="0.25">
      <c r="A2285" s="570">
        <f t="shared" si="28"/>
        <v>2279</v>
      </c>
      <c r="B2285" s="571" t="s">
        <v>4572</v>
      </c>
      <c r="C2285" s="574" t="s">
        <v>12458</v>
      </c>
      <c r="D2285" s="843">
        <v>10348.24</v>
      </c>
      <c r="E2285" s="844"/>
      <c r="F2285" s="844"/>
      <c r="G2285" s="25"/>
      <c r="H2285" s="25"/>
      <c r="I2285" s="25"/>
      <c r="J2285" s="25"/>
      <c r="K2285" s="25"/>
      <c r="L2285" s="25"/>
      <c r="N2285" s="25"/>
      <c r="O2285" s="25"/>
      <c r="P2285" s="35" t="s">
        <v>2496</v>
      </c>
      <c r="AS2285" s="570"/>
      <c r="AT2285" s="391"/>
      <c r="AU2285" s="222"/>
      <c r="AV2285" s="564"/>
      <c r="AW2285" s="60"/>
      <c r="AX2285" s="60"/>
      <c r="AY2285" s="60"/>
      <c r="AZ2285" s="283"/>
      <c r="BA2285" s="283"/>
      <c r="BB2285" s="283"/>
      <c r="BC2285" s="34"/>
      <c r="BD2285" s="27"/>
      <c r="BF2285" s="35"/>
      <c r="BG2285" s="35"/>
      <c r="BH2285" s="35"/>
    </row>
    <row r="2286" spans="1:60" ht="15" x14ac:dyDescent="0.25">
      <c r="A2286" s="570">
        <f t="shared" si="28"/>
        <v>2280</v>
      </c>
      <c r="B2286" s="571" t="s">
        <v>4573</v>
      </c>
      <c r="C2286" s="574" t="s">
        <v>12458</v>
      </c>
      <c r="D2286" s="843">
        <v>2945.25</v>
      </c>
      <c r="E2286" s="844"/>
      <c r="F2286" s="844"/>
      <c r="G2286" s="25"/>
      <c r="H2286" s="25"/>
      <c r="I2286" s="25"/>
      <c r="J2286" s="25"/>
      <c r="K2286" s="25"/>
      <c r="L2286" s="25"/>
      <c r="N2286" s="25"/>
      <c r="O2286" s="25"/>
      <c r="P2286" s="35" t="s">
        <v>2496</v>
      </c>
      <c r="AS2286" s="570"/>
      <c r="AT2286" s="391"/>
      <c r="AU2286" s="222"/>
      <c r="AV2286" s="564"/>
      <c r="AW2286" s="60"/>
      <c r="AX2286" s="60"/>
      <c r="AY2286" s="60"/>
      <c r="AZ2286" s="283"/>
      <c r="BA2286" s="283"/>
      <c r="BB2286" s="283"/>
      <c r="BC2286" s="34"/>
      <c r="BD2286" s="27"/>
      <c r="BF2286" s="35"/>
      <c r="BG2286" s="35"/>
      <c r="BH2286" s="35"/>
    </row>
    <row r="2287" spans="1:60" ht="15" x14ac:dyDescent="0.25">
      <c r="A2287" s="570">
        <f t="shared" si="28"/>
        <v>2281</v>
      </c>
      <c r="B2287" s="571" t="s">
        <v>4574</v>
      </c>
      <c r="C2287" s="574" t="s">
        <v>12458</v>
      </c>
      <c r="D2287" s="843">
        <v>2228.87</v>
      </c>
      <c r="E2287" s="844"/>
      <c r="F2287" s="844"/>
      <c r="G2287" s="25"/>
      <c r="H2287" s="25"/>
      <c r="I2287" s="25"/>
      <c r="J2287" s="25"/>
      <c r="K2287" s="25"/>
      <c r="L2287" s="25"/>
      <c r="N2287" s="25"/>
      <c r="O2287" s="25"/>
      <c r="P2287" s="35" t="s">
        <v>2496</v>
      </c>
      <c r="AS2287" s="570"/>
      <c r="AT2287" s="391"/>
      <c r="AU2287" s="222"/>
      <c r="AV2287" s="564"/>
      <c r="AW2287" s="60"/>
      <c r="AX2287" s="60"/>
      <c r="AY2287" s="60"/>
      <c r="AZ2287" s="283"/>
      <c r="BA2287" s="283"/>
      <c r="BB2287" s="283"/>
      <c r="BC2287" s="34"/>
      <c r="BD2287" s="27"/>
      <c r="BF2287" s="35"/>
      <c r="BG2287" s="35"/>
      <c r="BH2287" s="35"/>
    </row>
    <row r="2288" spans="1:60" ht="15" x14ac:dyDescent="0.25">
      <c r="A2288" s="570">
        <f t="shared" si="28"/>
        <v>2282</v>
      </c>
      <c r="B2288" s="571" t="s">
        <v>4575</v>
      </c>
      <c r="C2288" s="574" t="s">
        <v>12458</v>
      </c>
      <c r="D2288" s="843">
        <v>1079.33</v>
      </c>
      <c r="E2288" s="844"/>
      <c r="F2288" s="844"/>
      <c r="G2288" s="25"/>
      <c r="H2288" s="25"/>
      <c r="I2288" s="25"/>
      <c r="J2288" s="25"/>
      <c r="K2288" s="25"/>
      <c r="L2288" s="25"/>
      <c r="N2288" s="25"/>
      <c r="O2288" s="25"/>
      <c r="P2288" s="35" t="s">
        <v>2496</v>
      </c>
      <c r="AS2288" s="570"/>
      <c r="AT2288" s="391"/>
      <c r="AU2288" s="222"/>
      <c r="AV2288" s="564"/>
      <c r="AW2288" s="60"/>
      <c r="AX2288" s="60"/>
      <c r="AY2288" s="60"/>
      <c r="AZ2288" s="283"/>
      <c r="BA2288" s="283"/>
      <c r="BB2288" s="283"/>
      <c r="BC2288" s="34"/>
      <c r="BD2288" s="27"/>
      <c r="BF2288" s="35"/>
      <c r="BG2288" s="35"/>
      <c r="BH2288" s="35"/>
    </row>
    <row r="2289" spans="1:60" ht="15" x14ac:dyDescent="0.25">
      <c r="A2289" s="570">
        <f t="shared" si="28"/>
        <v>2283</v>
      </c>
      <c r="B2289" s="571" t="s">
        <v>4576</v>
      </c>
      <c r="C2289" s="574" t="s">
        <v>12458</v>
      </c>
      <c r="D2289" s="843">
        <v>539.07000000000005</v>
      </c>
      <c r="E2289" s="844"/>
      <c r="F2289" s="844"/>
      <c r="G2289" s="25"/>
      <c r="H2289" s="25"/>
      <c r="I2289" s="25"/>
      <c r="J2289" s="25"/>
      <c r="K2289" s="25"/>
      <c r="L2289" s="25"/>
      <c r="N2289" s="25"/>
      <c r="O2289" s="25"/>
      <c r="P2289" s="35" t="s">
        <v>2496</v>
      </c>
      <c r="AS2289" s="570"/>
      <c r="AT2289" s="391"/>
      <c r="AU2289" s="222"/>
      <c r="AV2289" s="564"/>
      <c r="AW2289" s="60"/>
      <c r="AX2289" s="60"/>
      <c r="AY2289" s="60"/>
      <c r="AZ2289" s="283"/>
      <c r="BA2289" s="283"/>
      <c r="BB2289" s="283"/>
      <c r="BC2289" s="34"/>
      <c r="BD2289" s="27"/>
      <c r="BF2289" s="35"/>
      <c r="BG2289" s="35"/>
      <c r="BH2289" s="35"/>
    </row>
    <row r="2290" spans="1:60" ht="15" x14ac:dyDescent="0.25">
      <c r="A2290" s="570">
        <f t="shared" si="28"/>
        <v>2284</v>
      </c>
      <c r="B2290" s="571" t="s">
        <v>4577</v>
      </c>
      <c r="C2290" s="574" t="s">
        <v>12458</v>
      </c>
      <c r="D2290" s="843">
        <v>123.76</v>
      </c>
      <c r="E2290" s="844"/>
      <c r="F2290" s="844"/>
      <c r="G2290" s="25"/>
      <c r="H2290" s="25"/>
      <c r="I2290" s="25"/>
      <c r="J2290" s="25"/>
      <c r="K2290" s="25"/>
      <c r="L2290" s="25"/>
      <c r="N2290" s="25"/>
      <c r="O2290" s="25"/>
      <c r="P2290" s="35" t="s">
        <v>2496</v>
      </c>
      <c r="AS2290" s="570"/>
      <c r="AT2290" s="391"/>
      <c r="AU2290" s="222"/>
      <c r="AV2290" s="564"/>
      <c r="AW2290" s="60"/>
      <c r="AX2290" s="60"/>
      <c r="AY2290" s="60"/>
      <c r="AZ2290" s="283"/>
      <c r="BA2290" s="283"/>
      <c r="BB2290" s="283"/>
      <c r="BC2290" s="34"/>
      <c r="BD2290" s="27"/>
      <c r="BF2290" s="35"/>
      <c r="BG2290" s="35"/>
      <c r="BH2290" s="35"/>
    </row>
    <row r="2291" spans="1:60" ht="15" x14ac:dyDescent="0.25">
      <c r="A2291" s="570">
        <f t="shared" si="28"/>
        <v>2285</v>
      </c>
      <c r="B2291" s="571" t="s">
        <v>4578</v>
      </c>
      <c r="C2291" s="574" t="s">
        <v>12458</v>
      </c>
      <c r="D2291" s="843">
        <v>202.3</v>
      </c>
      <c r="E2291" s="844"/>
      <c r="F2291" s="844"/>
      <c r="G2291" s="25"/>
      <c r="H2291" s="25"/>
      <c r="I2291" s="25"/>
      <c r="J2291" s="25"/>
      <c r="K2291" s="25"/>
      <c r="L2291" s="25"/>
      <c r="N2291" s="25"/>
      <c r="O2291" s="25"/>
      <c r="P2291" s="35" t="s">
        <v>2496</v>
      </c>
      <c r="AS2291" s="570"/>
      <c r="AT2291" s="391"/>
      <c r="AU2291" s="222"/>
      <c r="AV2291" s="564"/>
      <c r="AW2291" s="60"/>
      <c r="AX2291" s="60"/>
      <c r="AY2291" s="60"/>
      <c r="AZ2291" s="283"/>
      <c r="BA2291" s="283"/>
      <c r="BB2291" s="283"/>
      <c r="BC2291" s="34"/>
      <c r="BD2291" s="27"/>
      <c r="BF2291" s="35"/>
      <c r="BG2291" s="35"/>
      <c r="BH2291" s="35"/>
    </row>
    <row r="2292" spans="1:60" ht="15" x14ac:dyDescent="0.25">
      <c r="A2292" s="570">
        <f t="shared" si="28"/>
        <v>2286</v>
      </c>
      <c r="B2292" s="571" t="s">
        <v>4579</v>
      </c>
      <c r="C2292" s="574" t="s">
        <v>12458</v>
      </c>
      <c r="D2292" s="843">
        <v>178.5</v>
      </c>
      <c r="E2292" s="844"/>
      <c r="F2292" s="844"/>
      <c r="G2292" s="25"/>
      <c r="H2292" s="25"/>
      <c r="I2292" s="25"/>
      <c r="J2292" s="25"/>
      <c r="K2292" s="25"/>
      <c r="L2292" s="25"/>
      <c r="N2292" s="25"/>
      <c r="O2292" s="25"/>
      <c r="P2292" s="35" t="s">
        <v>2496</v>
      </c>
      <c r="AS2292" s="570"/>
      <c r="AT2292" s="391"/>
      <c r="AU2292" s="222"/>
      <c r="AV2292" s="564"/>
      <c r="AW2292" s="60"/>
      <c r="AX2292" s="60"/>
      <c r="AY2292" s="60"/>
      <c r="AZ2292" s="283"/>
      <c r="BA2292" s="283"/>
      <c r="BB2292" s="283"/>
      <c r="BC2292" s="34"/>
      <c r="BD2292" s="27"/>
      <c r="BF2292" s="35"/>
      <c r="BG2292" s="35"/>
      <c r="BH2292" s="35"/>
    </row>
    <row r="2293" spans="1:60" ht="15" x14ac:dyDescent="0.25">
      <c r="A2293" s="570">
        <f t="shared" si="28"/>
        <v>2287</v>
      </c>
      <c r="B2293" s="571" t="s">
        <v>4580</v>
      </c>
      <c r="C2293" s="574" t="s">
        <v>12458</v>
      </c>
      <c r="D2293" s="843">
        <v>142.80000000000001</v>
      </c>
      <c r="E2293" s="844"/>
      <c r="F2293" s="844"/>
      <c r="G2293" s="25"/>
      <c r="H2293" s="25"/>
      <c r="I2293" s="25"/>
      <c r="J2293" s="25"/>
      <c r="K2293" s="25"/>
      <c r="L2293" s="25"/>
      <c r="N2293" s="25"/>
      <c r="O2293" s="25"/>
      <c r="P2293" s="35" t="s">
        <v>2496</v>
      </c>
      <c r="AS2293" s="570"/>
      <c r="AT2293" s="391"/>
      <c r="AU2293" s="222"/>
      <c r="AV2293" s="564"/>
      <c r="AW2293" s="60"/>
      <c r="AX2293" s="60"/>
      <c r="AY2293" s="60"/>
      <c r="AZ2293" s="283"/>
      <c r="BA2293" s="283"/>
      <c r="BB2293" s="283"/>
      <c r="BC2293" s="34"/>
      <c r="BD2293" s="27"/>
      <c r="BF2293" s="35"/>
      <c r="BG2293" s="35"/>
      <c r="BH2293" s="35"/>
    </row>
    <row r="2294" spans="1:60" ht="15" x14ac:dyDescent="0.25">
      <c r="A2294" s="570">
        <f t="shared" si="28"/>
        <v>2288</v>
      </c>
      <c r="B2294" s="571" t="s">
        <v>4581</v>
      </c>
      <c r="C2294" s="574" t="s">
        <v>12458</v>
      </c>
      <c r="D2294" s="843">
        <v>142.80000000000001</v>
      </c>
      <c r="E2294" s="844"/>
      <c r="F2294" s="844"/>
      <c r="G2294" s="25"/>
      <c r="H2294" s="25"/>
      <c r="I2294" s="25"/>
      <c r="J2294" s="25"/>
      <c r="K2294" s="25"/>
      <c r="L2294" s="25"/>
      <c r="N2294" s="25"/>
      <c r="O2294" s="25"/>
      <c r="P2294" s="35" t="s">
        <v>2496</v>
      </c>
      <c r="AS2294" s="570"/>
      <c r="AT2294" s="391"/>
      <c r="AU2294" s="222"/>
      <c r="AV2294" s="564"/>
      <c r="AW2294" s="60"/>
      <c r="AX2294" s="60"/>
      <c r="AY2294" s="60"/>
      <c r="AZ2294" s="283"/>
      <c r="BA2294" s="283"/>
      <c r="BB2294" s="283"/>
      <c r="BC2294" s="34"/>
      <c r="BD2294" s="27"/>
      <c r="BF2294" s="35"/>
      <c r="BG2294" s="35"/>
      <c r="BH2294" s="35"/>
    </row>
    <row r="2295" spans="1:60" ht="15" x14ac:dyDescent="0.25">
      <c r="A2295" s="570">
        <f t="shared" ref="A2295:A2358" si="29">A2294+1</f>
        <v>2289</v>
      </c>
      <c r="B2295" s="571" t="s">
        <v>4582</v>
      </c>
      <c r="C2295" s="574" t="s">
        <v>12458</v>
      </c>
      <c r="D2295" s="843">
        <v>1201.9000000000001</v>
      </c>
      <c r="E2295" s="844"/>
      <c r="F2295" s="844"/>
      <c r="G2295" s="25"/>
      <c r="H2295" s="25"/>
      <c r="I2295" s="25"/>
      <c r="J2295" s="25"/>
      <c r="K2295" s="25"/>
      <c r="L2295" s="25"/>
      <c r="N2295" s="25"/>
      <c r="O2295" s="25"/>
      <c r="P2295" s="35" t="s">
        <v>2496</v>
      </c>
      <c r="AS2295" s="570"/>
      <c r="AT2295" s="391"/>
      <c r="AU2295" s="222"/>
      <c r="AV2295" s="564"/>
      <c r="AW2295" s="60"/>
      <c r="AX2295" s="60"/>
      <c r="AY2295" s="60"/>
      <c r="AZ2295" s="283"/>
      <c r="BA2295" s="283"/>
      <c r="BB2295" s="283"/>
      <c r="BC2295" s="34"/>
      <c r="BD2295" s="27"/>
      <c r="BF2295" s="35"/>
      <c r="BG2295" s="35"/>
      <c r="BH2295" s="35"/>
    </row>
    <row r="2296" spans="1:60" ht="15" x14ac:dyDescent="0.25">
      <c r="A2296" s="570">
        <f t="shared" si="29"/>
        <v>2290</v>
      </c>
      <c r="B2296" s="571" t="s">
        <v>4583</v>
      </c>
      <c r="C2296" s="574" t="s">
        <v>12458</v>
      </c>
      <c r="D2296" s="843">
        <v>406.98</v>
      </c>
      <c r="E2296" s="844"/>
      <c r="F2296" s="844"/>
      <c r="G2296" s="25"/>
      <c r="H2296" s="25"/>
      <c r="I2296" s="25"/>
      <c r="J2296" s="25"/>
      <c r="K2296" s="25"/>
      <c r="L2296" s="25"/>
      <c r="N2296" s="25"/>
      <c r="O2296" s="25"/>
      <c r="P2296" s="35" t="s">
        <v>2496</v>
      </c>
      <c r="AS2296" s="570"/>
      <c r="AT2296" s="391"/>
      <c r="AU2296" s="222"/>
      <c r="AV2296" s="564"/>
      <c r="AW2296" s="60"/>
      <c r="AX2296" s="60"/>
      <c r="AY2296" s="60"/>
      <c r="AZ2296" s="283"/>
      <c r="BA2296" s="283"/>
      <c r="BB2296" s="283"/>
      <c r="BC2296" s="34"/>
      <c r="BD2296" s="27"/>
      <c r="BF2296" s="35"/>
      <c r="BG2296" s="35"/>
      <c r="BH2296" s="35"/>
    </row>
    <row r="2297" spans="1:60" ht="15" x14ac:dyDescent="0.25">
      <c r="A2297" s="570">
        <f t="shared" si="29"/>
        <v>2291</v>
      </c>
      <c r="B2297" s="571" t="s">
        <v>4584</v>
      </c>
      <c r="C2297" s="574" t="s">
        <v>12458</v>
      </c>
      <c r="D2297" s="843">
        <v>705.67</v>
      </c>
      <c r="E2297" s="844"/>
      <c r="F2297" s="844"/>
      <c r="G2297" s="25"/>
      <c r="H2297" s="25"/>
      <c r="I2297" s="25"/>
      <c r="J2297" s="25"/>
      <c r="K2297" s="25"/>
      <c r="L2297" s="25"/>
      <c r="N2297" s="25"/>
      <c r="O2297" s="25"/>
      <c r="P2297" s="35" t="s">
        <v>2496</v>
      </c>
      <c r="AS2297" s="570"/>
      <c r="AT2297" s="391"/>
      <c r="AU2297" s="222"/>
      <c r="AV2297" s="564"/>
      <c r="AW2297" s="60"/>
      <c r="AX2297" s="60"/>
      <c r="AY2297" s="60"/>
      <c r="AZ2297" s="283"/>
      <c r="BA2297" s="283"/>
      <c r="BB2297" s="283"/>
      <c r="BC2297" s="34"/>
      <c r="BD2297" s="27"/>
      <c r="BF2297" s="35"/>
      <c r="BG2297" s="35"/>
      <c r="BH2297" s="35"/>
    </row>
    <row r="2298" spans="1:60" ht="15" x14ac:dyDescent="0.25">
      <c r="A2298" s="570">
        <f t="shared" si="29"/>
        <v>2292</v>
      </c>
      <c r="B2298" s="571" t="s">
        <v>4585</v>
      </c>
      <c r="C2298" s="574" t="s">
        <v>12458</v>
      </c>
      <c r="D2298" s="843">
        <v>273.7</v>
      </c>
      <c r="E2298" s="844"/>
      <c r="F2298" s="844"/>
      <c r="G2298" s="25"/>
      <c r="H2298" s="25"/>
      <c r="I2298" s="25"/>
      <c r="J2298" s="25"/>
      <c r="K2298" s="25"/>
      <c r="L2298" s="25"/>
      <c r="N2298" s="25"/>
      <c r="O2298" s="25"/>
      <c r="P2298" s="35" t="s">
        <v>2496</v>
      </c>
      <c r="AS2298" s="570"/>
      <c r="AT2298" s="391"/>
      <c r="AU2298" s="222"/>
      <c r="AV2298" s="564"/>
      <c r="AW2298" s="60"/>
      <c r="AX2298" s="60"/>
      <c r="AY2298" s="60"/>
      <c r="AZ2298" s="283"/>
      <c r="BA2298" s="283"/>
      <c r="BB2298" s="283"/>
      <c r="BC2298" s="34"/>
      <c r="BD2298" s="27"/>
      <c r="BF2298" s="35"/>
      <c r="BG2298" s="35"/>
      <c r="BH2298" s="35"/>
    </row>
    <row r="2299" spans="1:60" ht="15" x14ac:dyDescent="0.25">
      <c r="A2299" s="570">
        <f t="shared" si="29"/>
        <v>2293</v>
      </c>
      <c r="B2299" s="571" t="s">
        <v>4586</v>
      </c>
      <c r="C2299" s="574" t="s">
        <v>12458</v>
      </c>
      <c r="D2299" s="843">
        <v>27.37</v>
      </c>
      <c r="E2299" s="844"/>
      <c r="F2299" s="844"/>
      <c r="G2299" s="25"/>
      <c r="H2299" s="25"/>
      <c r="I2299" s="25"/>
      <c r="J2299" s="25"/>
      <c r="K2299" s="25"/>
      <c r="L2299" s="25"/>
      <c r="N2299" s="25"/>
      <c r="O2299" s="25"/>
      <c r="P2299" s="35" t="s">
        <v>2496</v>
      </c>
      <c r="AS2299" s="570"/>
      <c r="AT2299" s="391"/>
      <c r="AU2299" s="222"/>
      <c r="AV2299" s="564"/>
      <c r="AW2299" s="60"/>
      <c r="AX2299" s="60"/>
      <c r="AY2299" s="60"/>
      <c r="AZ2299" s="283"/>
      <c r="BA2299" s="283"/>
      <c r="BB2299" s="283"/>
      <c r="BC2299" s="34"/>
      <c r="BD2299" s="27"/>
      <c r="BF2299" s="35"/>
      <c r="BG2299" s="35"/>
      <c r="BH2299" s="35"/>
    </row>
    <row r="2300" spans="1:60" ht="15" x14ac:dyDescent="0.25">
      <c r="A2300" s="570">
        <f t="shared" si="29"/>
        <v>2294</v>
      </c>
      <c r="B2300" s="571" t="s">
        <v>4587</v>
      </c>
      <c r="C2300" s="574" t="s">
        <v>12458</v>
      </c>
      <c r="D2300" s="843">
        <v>40.46</v>
      </c>
      <c r="E2300" s="844"/>
      <c r="F2300" s="844"/>
      <c r="G2300" s="25"/>
      <c r="H2300" s="25"/>
      <c r="I2300" s="25"/>
      <c r="J2300" s="25"/>
      <c r="K2300" s="25"/>
      <c r="L2300" s="25"/>
      <c r="N2300" s="25"/>
      <c r="O2300" s="25"/>
      <c r="P2300" s="35" t="s">
        <v>2496</v>
      </c>
      <c r="AS2300" s="570"/>
      <c r="AT2300" s="391"/>
      <c r="AU2300" s="222"/>
      <c r="AV2300" s="564"/>
      <c r="AW2300" s="60"/>
      <c r="AX2300" s="60"/>
      <c r="AY2300" s="60"/>
      <c r="AZ2300" s="283"/>
      <c r="BA2300" s="283"/>
      <c r="BB2300" s="283"/>
      <c r="BC2300" s="34"/>
      <c r="BD2300" s="27"/>
      <c r="BF2300" s="35"/>
      <c r="BG2300" s="35"/>
      <c r="BH2300" s="35"/>
    </row>
    <row r="2301" spans="1:60" ht="15" x14ac:dyDescent="0.25">
      <c r="A2301" s="570">
        <f t="shared" si="29"/>
        <v>2295</v>
      </c>
      <c r="B2301" s="571" t="s">
        <v>4588</v>
      </c>
      <c r="C2301" s="574" t="s">
        <v>12458</v>
      </c>
      <c r="D2301" s="843">
        <v>178519.04000000001</v>
      </c>
      <c r="E2301" s="844"/>
      <c r="F2301" s="844"/>
      <c r="G2301" s="25"/>
      <c r="H2301" s="25"/>
      <c r="I2301" s="25"/>
      <c r="J2301" s="25"/>
      <c r="K2301" s="25"/>
      <c r="L2301" s="25"/>
      <c r="N2301" s="25"/>
      <c r="O2301" s="25"/>
      <c r="P2301" s="35" t="s">
        <v>2496</v>
      </c>
      <c r="AS2301" s="570"/>
      <c r="AT2301" s="391"/>
      <c r="AU2301" s="222"/>
      <c r="AV2301" s="564"/>
      <c r="AW2301" s="60"/>
      <c r="AX2301" s="60"/>
      <c r="AY2301" s="60"/>
      <c r="AZ2301" s="283"/>
      <c r="BA2301" s="283"/>
      <c r="BB2301" s="283"/>
      <c r="BC2301" s="34"/>
      <c r="BD2301" s="27"/>
      <c r="BF2301" s="35"/>
      <c r="BG2301" s="35"/>
      <c r="BH2301" s="35"/>
    </row>
    <row r="2302" spans="1:60" ht="15" x14ac:dyDescent="0.25">
      <c r="A2302" s="570">
        <f t="shared" si="29"/>
        <v>2296</v>
      </c>
      <c r="B2302" s="571" t="s">
        <v>4589</v>
      </c>
      <c r="C2302" s="574" t="s">
        <v>12458</v>
      </c>
      <c r="D2302" s="843">
        <v>606928.56000000006</v>
      </c>
      <c r="E2302" s="844"/>
      <c r="F2302" s="844"/>
      <c r="G2302" s="25"/>
      <c r="H2302" s="25"/>
      <c r="I2302" s="25"/>
      <c r="J2302" s="25"/>
      <c r="K2302" s="25"/>
      <c r="L2302" s="25"/>
      <c r="N2302" s="25"/>
      <c r="O2302" s="25"/>
      <c r="P2302" s="35" t="s">
        <v>2496</v>
      </c>
      <c r="AS2302" s="570"/>
      <c r="AT2302" s="391"/>
      <c r="AU2302" s="222"/>
      <c r="AV2302" s="564"/>
      <c r="AW2302" s="60"/>
      <c r="AX2302" s="60"/>
      <c r="AY2302" s="60"/>
      <c r="AZ2302" s="283"/>
      <c r="BA2302" s="283"/>
      <c r="BB2302" s="283"/>
      <c r="BC2302" s="34"/>
      <c r="BD2302" s="27"/>
      <c r="BF2302" s="35"/>
      <c r="BG2302" s="35"/>
      <c r="BH2302" s="35"/>
    </row>
    <row r="2303" spans="1:60" ht="15" x14ac:dyDescent="0.25">
      <c r="A2303" s="570">
        <f t="shared" si="29"/>
        <v>2297</v>
      </c>
      <c r="B2303" s="571" t="s">
        <v>4590</v>
      </c>
      <c r="C2303" s="574" t="s">
        <v>12458</v>
      </c>
      <c r="D2303" s="843">
        <v>69729.240000000005</v>
      </c>
      <c r="E2303" s="844"/>
      <c r="F2303" s="844"/>
      <c r="G2303" s="25"/>
      <c r="H2303" s="25"/>
      <c r="I2303" s="25"/>
      <c r="J2303" s="25"/>
      <c r="K2303" s="25"/>
      <c r="L2303" s="25"/>
      <c r="N2303" s="25"/>
      <c r="O2303" s="25"/>
      <c r="P2303" s="35" t="s">
        <v>2496</v>
      </c>
      <c r="AS2303" s="570"/>
      <c r="AT2303" s="391"/>
      <c r="AU2303" s="222"/>
      <c r="AV2303" s="564"/>
      <c r="AW2303" s="60"/>
      <c r="AX2303" s="60"/>
      <c r="AY2303" s="60"/>
      <c r="AZ2303" s="283"/>
      <c r="BA2303" s="283"/>
      <c r="BB2303" s="283"/>
      <c r="BC2303" s="34"/>
      <c r="BD2303" s="27"/>
      <c r="BF2303" s="35"/>
      <c r="BG2303" s="35"/>
      <c r="BH2303" s="35"/>
    </row>
    <row r="2304" spans="1:60" ht="15" x14ac:dyDescent="0.25">
      <c r="A2304" s="570">
        <f t="shared" si="29"/>
        <v>2298</v>
      </c>
      <c r="B2304" s="571" t="s">
        <v>4591</v>
      </c>
      <c r="C2304" s="574" t="s">
        <v>12458</v>
      </c>
      <c r="D2304" s="843">
        <v>32495.33</v>
      </c>
      <c r="E2304" s="844"/>
      <c r="F2304" s="844"/>
      <c r="G2304" s="25"/>
      <c r="H2304" s="25"/>
      <c r="I2304" s="25"/>
      <c r="J2304" s="25"/>
      <c r="K2304" s="25"/>
      <c r="L2304" s="25"/>
      <c r="N2304" s="25"/>
      <c r="O2304" s="25"/>
      <c r="P2304" s="35" t="s">
        <v>2496</v>
      </c>
      <c r="AS2304" s="570"/>
      <c r="AT2304" s="391"/>
      <c r="AU2304" s="222"/>
      <c r="AV2304" s="564"/>
      <c r="AW2304" s="60"/>
      <c r="AX2304" s="60"/>
      <c r="AY2304" s="60"/>
      <c r="AZ2304" s="283"/>
      <c r="BA2304" s="283"/>
      <c r="BB2304" s="283"/>
      <c r="BC2304" s="34"/>
      <c r="BD2304" s="27"/>
      <c r="BF2304" s="35"/>
      <c r="BG2304" s="35"/>
      <c r="BH2304" s="35"/>
    </row>
    <row r="2305" spans="1:60" ht="15" x14ac:dyDescent="0.25">
      <c r="A2305" s="570">
        <f t="shared" si="29"/>
        <v>2299</v>
      </c>
      <c r="B2305" s="571" t="s">
        <v>4592</v>
      </c>
      <c r="C2305" s="574" t="s">
        <v>12458</v>
      </c>
      <c r="D2305" s="843">
        <v>88853.73</v>
      </c>
      <c r="E2305" s="844"/>
      <c r="F2305" s="844"/>
      <c r="G2305" s="25"/>
      <c r="H2305" s="25"/>
      <c r="I2305" s="25"/>
      <c r="J2305" s="25"/>
      <c r="K2305" s="25"/>
      <c r="L2305" s="25"/>
      <c r="N2305" s="25"/>
      <c r="O2305" s="25"/>
      <c r="P2305" s="35" t="s">
        <v>2496</v>
      </c>
      <c r="AS2305" s="570"/>
      <c r="AT2305" s="391"/>
      <c r="AU2305" s="222"/>
      <c r="AV2305" s="564"/>
      <c r="AW2305" s="60"/>
      <c r="AX2305" s="60"/>
      <c r="AY2305" s="60"/>
      <c r="AZ2305" s="283"/>
      <c r="BA2305" s="283"/>
      <c r="BB2305" s="283"/>
      <c r="BC2305" s="34"/>
      <c r="BD2305" s="27"/>
      <c r="BF2305" s="35"/>
      <c r="BG2305" s="35"/>
      <c r="BH2305" s="35"/>
    </row>
    <row r="2306" spans="1:60" ht="15" x14ac:dyDescent="0.25">
      <c r="A2306" s="570">
        <f t="shared" si="29"/>
        <v>2300</v>
      </c>
      <c r="B2306" s="571" t="s">
        <v>4593</v>
      </c>
      <c r="C2306" s="574" t="s">
        <v>12458</v>
      </c>
      <c r="D2306" s="843">
        <v>29306.13</v>
      </c>
      <c r="E2306" s="844"/>
      <c r="F2306" s="844"/>
      <c r="G2306" s="25"/>
      <c r="H2306" s="25"/>
      <c r="I2306" s="25"/>
      <c r="J2306" s="25"/>
      <c r="K2306" s="25"/>
      <c r="L2306" s="25"/>
      <c r="N2306" s="25"/>
      <c r="O2306" s="25"/>
      <c r="P2306" s="35" t="s">
        <v>2496</v>
      </c>
      <c r="AS2306" s="570"/>
      <c r="AT2306" s="391"/>
      <c r="AU2306" s="222"/>
      <c r="AV2306" s="564"/>
      <c r="AW2306" s="60"/>
      <c r="AX2306" s="60"/>
      <c r="AY2306" s="60"/>
      <c r="AZ2306" s="283"/>
      <c r="BA2306" s="283"/>
      <c r="BB2306" s="283"/>
      <c r="BC2306" s="34"/>
      <c r="BD2306" s="27"/>
      <c r="BF2306" s="35"/>
      <c r="BG2306" s="35"/>
      <c r="BH2306" s="35"/>
    </row>
    <row r="2307" spans="1:60" ht="15" x14ac:dyDescent="0.25">
      <c r="A2307" s="570">
        <f t="shared" si="29"/>
        <v>2301</v>
      </c>
      <c r="B2307" s="571" t="s">
        <v>4594</v>
      </c>
      <c r="C2307" s="574" t="s">
        <v>12458</v>
      </c>
      <c r="D2307" s="843">
        <v>164781.68</v>
      </c>
      <c r="E2307" s="844"/>
      <c r="F2307" s="844"/>
      <c r="G2307" s="25"/>
      <c r="H2307" s="25"/>
      <c r="I2307" s="25"/>
      <c r="J2307" s="25"/>
      <c r="K2307" s="25"/>
      <c r="L2307" s="25"/>
      <c r="N2307" s="25"/>
      <c r="O2307" s="25"/>
      <c r="P2307" s="35" t="s">
        <v>2496</v>
      </c>
      <c r="AS2307" s="570"/>
      <c r="AT2307" s="391"/>
      <c r="AU2307" s="222"/>
      <c r="AV2307" s="564"/>
      <c r="AW2307" s="60"/>
      <c r="AX2307" s="60"/>
      <c r="AY2307" s="60"/>
      <c r="AZ2307" s="283"/>
      <c r="BA2307" s="283"/>
      <c r="BB2307" s="283"/>
      <c r="BC2307" s="34"/>
      <c r="BD2307" s="27"/>
      <c r="BF2307" s="35"/>
      <c r="BG2307" s="35"/>
      <c r="BH2307" s="35"/>
    </row>
    <row r="2308" spans="1:60" ht="15" x14ac:dyDescent="0.25">
      <c r="A2308" s="570">
        <f t="shared" si="29"/>
        <v>2302</v>
      </c>
      <c r="B2308" s="571" t="s">
        <v>4595</v>
      </c>
      <c r="C2308" s="574" t="s">
        <v>12458</v>
      </c>
      <c r="D2308" s="843">
        <v>173102.16</v>
      </c>
      <c r="E2308" s="844"/>
      <c r="F2308" s="844"/>
      <c r="G2308" s="25"/>
      <c r="H2308" s="25"/>
      <c r="I2308" s="25"/>
      <c r="J2308" s="25"/>
      <c r="K2308" s="25"/>
      <c r="L2308" s="25"/>
      <c r="N2308" s="25"/>
      <c r="O2308" s="25"/>
      <c r="P2308" s="35" t="s">
        <v>2496</v>
      </c>
      <c r="AS2308" s="570"/>
      <c r="AT2308" s="391"/>
      <c r="AU2308" s="222"/>
      <c r="AV2308" s="564"/>
      <c r="AW2308" s="60"/>
      <c r="AX2308" s="60"/>
      <c r="AY2308" s="60"/>
      <c r="AZ2308" s="283"/>
      <c r="BA2308" s="283"/>
      <c r="BB2308" s="283"/>
      <c r="BC2308" s="34"/>
      <c r="BD2308" s="27"/>
      <c r="BF2308" s="35"/>
      <c r="BG2308" s="35"/>
      <c r="BH2308" s="35"/>
    </row>
    <row r="2309" spans="1:60" ht="15" x14ac:dyDescent="0.25">
      <c r="A2309" s="570">
        <f t="shared" si="29"/>
        <v>2303</v>
      </c>
      <c r="B2309" s="571" t="s">
        <v>4596</v>
      </c>
      <c r="C2309" s="574" t="s">
        <v>12458</v>
      </c>
      <c r="D2309" s="843">
        <v>17790.5</v>
      </c>
      <c r="E2309" s="844"/>
      <c r="F2309" s="844"/>
      <c r="G2309" s="25"/>
      <c r="H2309" s="25"/>
      <c r="I2309" s="25"/>
      <c r="J2309" s="25"/>
      <c r="K2309" s="25"/>
      <c r="L2309" s="25"/>
      <c r="N2309" s="25"/>
      <c r="O2309" s="25"/>
      <c r="P2309" s="35" t="s">
        <v>2496</v>
      </c>
      <c r="AS2309" s="570"/>
      <c r="AT2309" s="391"/>
      <c r="AU2309" s="222"/>
      <c r="AV2309" s="564"/>
      <c r="AW2309" s="60"/>
      <c r="AX2309" s="60"/>
      <c r="AY2309" s="60"/>
      <c r="AZ2309" s="283"/>
      <c r="BA2309" s="283"/>
      <c r="BB2309" s="283"/>
      <c r="BC2309" s="34"/>
      <c r="BD2309" s="27"/>
      <c r="BF2309" s="35"/>
      <c r="BG2309" s="35"/>
      <c r="BH2309" s="35"/>
    </row>
    <row r="2310" spans="1:60" ht="15" x14ac:dyDescent="0.25">
      <c r="A2310" s="570">
        <f t="shared" si="29"/>
        <v>2304</v>
      </c>
      <c r="B2310" s="571" t="s">
        <v>4597</v>
      </c>
      <c r="C2310" s="574" t="s">
        <v>12458</v>
      </c>
      <c r="D2310" s="843">
        <v>42522.27</v>
      </c>
      <c r="E2310" s="844"/>
      <c r="F2310" s="844"/>
      <c r="G2310" s="25"/>
      <c r="H2310" s="25"/>
      <c r="I2310" s="25"/>
      <c r="J2310" s="25"/>
      <c r="K2310" s="25"/>
      <c r="L2310" s="25"/>
      <c r="N2310" s="25"/>
      <c r="O2310" s="25"/>
      <c r="P2310" s="35" t="s">
        <v>2496</v>
      </c>
      <c r="AS2310" s="570"/>
      <c r="AT2310" s="391"/>
      <c r="AU2310" s="222"/>
      <c r="AV2310" s="564"/>
      <c r="AW2310" s="60"/>
      <c r="AX2310" s="60"/>
      <c r="AY2310" s="60"/>
      <c r="AZ2310" s="283"/>
      <c r="BA2310" s="283"/>
      <c r="BB2310" s="283"/>
      <c r="BC2310" s="34"/>
      <c r="BD2310" s="27"/>
      <c r="BF2310" s="35"/>
      <c r="BG2310" s="35"/>
      <c r="BH2310" s="35"/>
    </row>
    <row r="2311" spans="1:60" ht="15" x14ac:dyDescent="0.25">
      <c r="A2311" s="570">
        <f t="shared" si="29"/>
        <v>2305</v>
      </c>
      <c r="B2311" s="571" t="s">
        <v>4598</v>
      </c>
      <c r="C2311" s="574" t="s">
        <v>12458</v>
      </c>
      <c r="D2311" s="843">
        <v>13328</v>
      </c>
      <c r="E2311" s="844"/>
      <c r="F2311" s="844"/>
      <c r="G2311" s="25"/>
      <c r="H2311" s="25"/>
      <c r="I2311" s="25"/>
      <c r="J2311" s="25"/>
      <c r="K2311" s="25"/>
      <c r="L2311" s="25"/>
      <c r="N2311" s="25"/>
      <c r="O2311" s="25"/>
      <c r="P2311" s="35" t="s">
        <v>2496</v>
      </c>
      <c r="AS2311" s="570"/>
      <c r="AT2311" s="391"/>
      <c r="AU2311" s="222"/>
      <c r="AV2311" s="564"/>
      <c r="AW2311" s="60"/>
      <c r="AX2311" s="60"/>
      <c r="AY2311" s="60"/>
      <c r="AZ2311" s="283"/>
      <c r="BA2311" s="283"/>
      <c r="BB2311" s="283"/>
      <c r="BC2311" s="34"/>
      <c r="BD2311" s="27"/>
      <c r="BF2311" s="35"/>
      <c r="BG2311" s="35"/>
      <c r="BH2311" s="35"/>
    </row>
    <row r="2312" spans="1:60" ht="15" x14ac:dyDescent="0.25">
      <c r="A2312" s="570">
        <f t="shared" si="29"/>
        <v>2306</v>
      </c>
      <c r="B2312" s="571" t="s">
        <v>4599</v>
      </c>
      <c r="C2312" s="574" t="s">
        <v>12458</v>
      </c>
      <c r="D2312" s="843">
        <v>226009.56</v>
      </c>
      <c r="E2312" s="844"/>
      <c r="F2312" s="844"/>
      <c r="G2312" s="25"/>
      <c r="H2312" s="25"/>
      <c r="I2312" s="25"/>
      <c r="J2312" s="25"/>
      <c r="K2312" s="25"/>
      <c r="L2312" s="25"/>
      <c r="N2312" s="25"/>
      <c r="O2312" s="25"/>
      <c r="P2312" s="35" t="s">
        <v>2496</v>
      </c>
      <c r="AS2312" s="570"/>
      <c r="AT2312" s="391"/>
      <c r="AU2312" s="222"/>
      <c r="AV2312" s="564"/>
      <c r="AW2312" s="60"/>
      <c r="AX2312" s="60"/>
      <c r="AY2312" s="60"/>
      <c r="AZ2312" s="283"/>
      <c r="BA2312" s="283"/>
      <c r="BB2312" s="283"/>
      <c r="BC2312" s="34"/>
      <c r="BD2312" s="27"/>
      <c r="BF2312" s="35"/>
      <c r="BG2312" s="35"/>
      <c r="BH2312" s="35"/>
    </row>
    <row r="2313" spans="1:60" ht="15" x14ac:dyDescent="0.25">
      <c r="A2313" s="570">
        <f t="shared" si="29"/>
        <v>2307</v>
      </c>
      <c r="B2313" s="571" t="s">
        <v>4600</v>
      </c>
      <c r="C2313" s="574" t="s">
        <v>12458</v>
      </c>
      <c r="D2313" s="843">
        <v>237365.73</v>
      </c>
      <c r="E2313" s="844"/>
      <c r="F2313" s="844"/>
      <c r="G2313" s="25"/>
      <c r="H2313" s="25"/>
      <c r="I2313" s="25"/>
      <c r="J2313" s="25"/>
      <c r="K2313" s="25"/>
      <c r="L2313" s="25"/>
      <c r="N2313" s="25"/>
      <c r="O2313" s="25"/>
      <c r="P2313" s="35" t="s">
        <v>2496</v>
      </c>
      <c r="AS2313" s="570"/>
      <c r="AT2313" s="391"/>
      <c r="AU2313" s="222"/>
      <c r="AV2313" s="564"/>
      <c r="AW2313" s="60"/>
      <c r="AX2313" s="60"/>
      <c r="AY2313" s="60"/>
      <c r="AZ2313" s="283"/>
      <c r="BA2313" s="283"/>
      <c r="BB2313" s="283"/>
      <c r="BC2313" s="34"/>
      <c r="BD2313" s="27"/>
      <c r="BF2313" s="35"/>
      <c r="BG2313" s="35"/>
      <c r="BH2313" s="35"/>
    </row>
    <row r="2314" spans="1:60" ht="15" x14ac:dyDescent="0.25">
      <c r="A2314" s="570">
        <f t="shared" si="29"/>
        <v>2308</v>
      </c>
      <c r="B2314" s="571" t="s">
        <v>4601</v>
      </c>
      <c r="C2314" s="574" t="s">
        <v>12458</v>
      </c>
      <c r="D2314" s="843">
        <v>109480</v>
      </c>
      <c r="E2314" s="844"/>
      <c r="F2314" s="844"/>
      <c r="G2314" s="25"/>
      <c r="H2314" s="25"/>
      <c r="I2314" s="25"/>
      <c r="J2314" s="25"/>
      <c r="K2314" s="25"/>
      <c r="L2314" s="25"/>
      <c r="N2314" s="25"/>
      <c r="O2314" s="25"/>
      <c r="P2314" s="35" t="s">
        <v>2496</v>
      </c>
      <c r="AS2314" s="570"/>
      <c r="AT2314" s="391"/>
      <c r="AU2314" s="222"/>
      <c r="AV2314" s="564"/>
      <c r="AW2314" s="60"/>
      <c r="AX2314" s="60"/>
      <c r="AY2314" s="60"/>
      <c r="AZ2314" s="283"/>
      <c r="BA2314" s="283"/>
      <c r="BB2314" s="283"/>
      <c r="BC2314" s="34"/>
      <c r="BD2314" s="27"/>
      <c r="BF2314" s="35"/>
      <c r="BG2314" s="35"/>
      <c r="BH2314" s="35"/>
    </row>
    <row r="2315" spans="1:60" ht="15" x14ac:dyDescent="0.25">
      <c r="A2315" s="570">
        <f t="shared" si="29"/>
        <v>2309</v>
      </c>
      <c r="B2315" s="571" t="s">
        <v>4602</v>
      </c>
      <c r="C2315" s="574" t="s">
        <v>12458</v>
      </c>
      <c r="D2315" s="843">
        <v>693493.92</v>
      </c>
      <c r="E2315" s="844"/>
      <c r="F2315" s="844"/>
      <c r="G2315" s="25"/>
      <c r="H2315" s="25"/>
      <c r="I2315" s="25"/>
      <c r="J2315" s="25"/>
      <c r="K2315" s="25"/>
      <c r="L2315" s="25"/>
      <c r="N2315" s="25"/>
      <c r="O2315" s="25"/>
      <c r="P2315" s="35" t="s">
        <v>2496</v>
      </c>
      <c r="AS2315" s="570"/>
      <c r="AT2315" s="391"/>
      <c r="AU2315" s="222"/>
      <c r="AV2315" s="564"/>
      <c r="AW2315" s="60"/>
      <c r="AX2315" s="60"/>
      <c r="AY2315" s="60"/>
      <c r="AZ2315" s="283"/>
      <c r="BA2315" s="283"/>
      <c r="BB2315" s="283"/>
      <c r="BC2315" s="34"/>
      <c r="BD2315" s="27"/>
      <c r="BF2315" s="35"/>
      <c r="BG2315" s="35"/>
      <c r="BH2315" s="35"/>
    </row>
    <row r="2316" spans="1:60" ht="15" x14ac:dyDescent="0.25">
      <c r="A2316" s="570">
        <f t="shared" si="29"/>
        <v>2310</v>
      </c>
      <c r="B2316" s="571" t="s">
        <v>4603</v>
      </c>
      <c r="C2316" s="574" t="s">
        <v>12458</v>
      </c>
      <c r="D2316" s="843">
        <v>54167.61</v>
      </c>
      <c r="E2316" s="844"/>
      <c r="F2316" s="844"/>
      <c r="G2316" s="25"/>
      <c r="H2316" s="25"/>
      <c r="I2316" s="25"/>
      <c r="J2316" s="25"/>
      <c r="K2316" s="25"/>
      <c r="L2316" s="25"/>
      <c r="N2316" s="25"/>
      <c r="O2316" s="25"/>
      <c r="P2316" s="35" t="s">
        <v>2496</v>
      </c>
      <c r="AS2316" s="570"/>
      <c r="AT2316" s="391"/>
      <c r="AU2316" s="222"/>
      <c r="AV2316" s="564"/>
      <c r="AW2316" s="60"/>
      <c r="AX2316" s="60"/>
      <c r="AY2316" s="60"/>
      <c r="AZ2316" s="283"/>
      <c r="BA2316" s="283"/>
      <c r="BB2316" s="283"/>
      <c r="BC2316" s="34"/>
      <c r="BD2316" s="27"/>
      <c r="BF2316" s="35"/>
      <c r="BG2316" s="35"/>
      <c r="BH2316" s="35"/>
    </row>
    <row r="2317" spans="1:60" ht="15" x14ac:dyDescent="0.25">
      <c r="A2317" s="570">
        <f t="shared" si="29"/>
        <v>2311</v>
      </c>
      <c r="B2317" s="571" t="s">
        <v>4604</v>
      </c>
      <c r="C2317" s="574" t="s">
        <v>12458</v>
      </c>
      <c r="D2317" s="843">
        <v>19658.8</v>
      </c>
      <c r="E2317" s="844"/>
      <c r="F2317" s="844"/>
      <c r="G2317" s="25"/>
      <c r="H2317" s="25"/>
      <c r="I2317" s="25"/>
      <c r="J2317" s="25"/>
      <c r="K2317" s="25"/>
      <c r="L2317" s="25"/>
      <c r="N2317" s="25"/>
      <c r="O2317" s="25"/>
      <c r="P2317" s="35" t="s">
        <v>2496</v>
      </c>
      <c r="AS2317" s="570"/>
      <c r="AT2317" s="391"/>
      <c r="AU2317" s="222"/>
      <c r="AV2317" s="564"/>
      <c r="AW2317" s="60"/>
      <c r="AX2317" s="60"/>
      <c r="AY2317" s="60"/>
      <c r="AZ2317" s="283"/>
      <c r="BA2317" s="283"/>
      <c r="BB2317" s="283"/>
      <c r="BC2317" s="34"/>
      <c r="BD2317" s="27"/>
      <c r="BF2317" s="35"/>
      <c r="BG2317" s="35"/>
      <c r="BH2317" s="35"/>
    </row>
    <row r="2318" spans="1:60" ht="15" x14ac:dyDescent="0.25">
      <c r="A2318" s="570">
        <f t="shared" si="29"/>
        <v>2312</v>
      </c>
      <c r="B2318" s="571" t="s">
        <v>4605</v>
      </c>
      <c r="C2318" s="574" t="s">
        <v>12458</v>
      </c>
      <c r="D2318" s="843">
        <v>61943.07</v>
      </c>
      <c r="E2318" s="844"/>
      <c r="F2318" s="844"/>
      <c r="G2318" s="25"/>
      <c r="H2318" s="25"/>
      <c r="I2318" s="25"/>
      <c r="J2318" s="25"/>
      <c r="K2318" s="25"/>
      <c r="L2318" s="25"/>
      <c r="N2318" s="25"/>
      <c r="O2318" s="25"/>
      <c r="P2318" s="35" t="s">
        <v>2496</v>
      </c>
      <c r="AS2318" s="570"/>
      <c r="AT2318" s="391"/>
      <c r="AU2318" s="222"/>
      <c r="AV2318" s="564"/>
      <c r="AW2318" s="60"/>
      <c r="AX2318" s="60"/>
      <c r="AY2318" s="60"/>
      <c r="AZ2318" s="283"/>
      <c r="BA2318" s="283"/>
      <c r="BB2318" s="283"/>
      <c r="BC2318" s="34"/>
      <c r="BD2318" s="27"/>
      <c r="BF2318" s="35"/>
      <c r="BG2318" s="35"/>
      <c r="BH2318" s="35"/>
    </row>
    <row r="2319" spans="1:60" ht="15" x14ac:dyDescent="0.25">
      <c r="A2319" s="570">
        <f t="shared" si="29"/>
        <v>2313</v>
      </c>
      <c r="B2319" s="571" t="s">
        <v>4606</v>
      </c>
      <c r="C2319" s="574" t="s">
        <v>12458</v>
      </c>
      <c r="D2319" s="843">
        <v>946.05</v>
      </c>
      <c r="E2319" s="844"/>
      <c r="F2319" s="844"/>
      <c r="G2319" s="25"/>
      <c r="H2319" s="25"/>
      <c r="I2319" s="25"/>
      <c r="J2319" s="25"/>
      <c r="K2319" s="25"/>
      <c r="L2319" s="25"/>
      <c r="N2319" s="25"/>
      <c r="O2319" s="25"/>
      <c r="P2319" s="35" t="s">
        <v>2496</v>
      </c>
      <c r="AS2319" s="570"/>
      <c r="AT2319" s="391"/>
      <c r="AU2319" s="222"/>
      <c r="AV2319" s="564"/>
      <c r="AW2319" s="60"/>
      <c r="AX2319" s="60"/>
      <c r="AY2319" s="60"/>
      <c r="AZ2319" s="283"/>
      <c r="BA2319" s="283"/>
      <c r="BB2319" s="283"/>
      <c r="BC2319" s="34"/>
      <c r="BD2319" s="27"/>
      <c r="BF2319" s="35"/>
      <c r="BG2319" s="35"/>
      <c r="BH2319" s="35"/>
    </row>
    <row r="2320" spans="1:60" ht="15" x14ac:dyDescent="0.25">
      <c r="A2320" s="570">
        <f t="shared" si="29"/>
        <v>2314</v>
      </c>
      <c r="B2320" s="571" t="s">
        <v>4607</v>
      </c>
      <c r="C2320" s="574" t="s">
        <v>12458</v>
      </c>
      <c r="D2320" s="843">
        <v>131590.20000000001</v>
      </c>
      <c r="E2320" s="844"/>
      <c r="F2320" s="844"/>
      <c r="G2320" s="25"/>
      <c r="H2320" s="25"/>
      <c r="I2320" s="25"/>
      <c r="J2320" s="25"/>
      <c r="K2320" s="25"/>
      <c r="L2320" s="25"/>
      <c r="N2320" s="25"/>
      <c r="O2320" s="25"/>
      <c r="P2320" s="35" t="s">
        <v>2496</v>
      </c>
      <c r="AS2320" s="570"/>
      <c r="AT2320" s="391"/>
      <c r="AU2320" s="222"/>
      <c r="AV2320" s="564"/>
      <c r="AW2320" s="60"/>
      <c r="AX2320" s="60"/>
      <c r="AY2320" s="60"/>
      <c r="AZ2320" s="283"/>
      <c r="BA2320" s="283"/>
      <c r="BB2320" s="283"/>
      <c r="BC2320" s="34"/>
      <c r="BD2320" s="27"/>
      <c r="BF2320" s="35"/>
      <c r="BG2320" s="35"/>
      <c r="BH2320" s="35"/>
    </row>
    <row r="2321" spans="1:60" ht="15" x14ac:dyDescent="0.25">
      <c r="A2321" s="570">
        <f t="shared" si="29"/>
        <v>2315</v>
      </c>
      <c r="B2321" s="571" t="s">
        <v>4608</v>
      </c>
      <c r="C2321" s="574" t="s">
        <v>12458</v>
      </c>
      <c r="D2321" s="843">
        <v>197973.16</v>
      </c>
      <c r="E2321" s="844"/>
      <c r="F2321" s="844"/>
      <c r="G2321" s="25"/>
      <c r="H2321" s="25"/>
      <c r="I2321" s="25"/>
      <c r="J2321" s="25"/>
      <c r="K2321" s="25"/>
      <c r="L2321" s="25"/>
      <c r="N2321" s="25"/>
      <c r="O2321" s="25"/>
      <c r="P2321" s="35" t="s">
        <v>2496</v>
      </c>
      <c r="AS2321" s="570"/>
      <c r="AT2321" s="391"/>
      <c r="AU2321" s="222"/>
      <c r="AV2321" s="564"/>
      <c r="AW2321" s="60"/>
      <c r="AX2321" s="60"/>
      <c r="AY2321" s="60"/>
      <c r="AZ2321" s="283"/>
      <c r="BA2321" s="283"/>
      <c r="BB2321" s="283"/>
      <c r="BC2321" s="34"/>
      <c r="BD2321" s="27"/>
      <c r="BF2321" s="35"/>
      <c r="BG2321" s="35"/>
      <c r="BH2321" s="35"/>
    </row>
    <row r="2322" spans="1:60" ht="15" x14ac:dyDescent="0.25">
      <c r="A2322" s="570">
        <f t="shared" si="29"/>
        <v>2316</v>
      </c>
      <c r="B2322" s="571" t="s">
        <v>4609</v>
      </c>
      <c r="C2322" s="574" t="s">
        <v>12458</v>
      </c>
      <c r="D2322" s="843">
        <v>12799.64</v>
      </c>
      <c r="E2322" s="844"/>
      <c r="F2322" s="844"/>
      <c r="G2322" s="25"/>
      <c r="H2322" s="25"/>
      <c r="I2322" s="25"/>
      <c r="J2322" s="25"/>
      <c r="K2322" s="25"/>
      <c r="L2322" s="25"/>
      <c r="N2322" s="25"/>
      <c r="O2322" s="25"/>
      <c r="P2322" s="35" t="s">
        <v>2496</v>
      </c>
      <c r="AS2322" s="570"/>
      <c r="AT2322" s="391"/>
      <c r="AU2322" s="222"/>
      <c r="AV2322" s="564"/>
      <c r="AW2322" s="60"/>
      <c r="AX2322" s="60"/>
      <c r="AY2322" s="60"/>
      <c r="AZ2322" s="283"/>
      <c r="BA2322" s="283"/>
      <c r="BB2322" s="283"/>
      <c r="BC2322" s="34"/>
      <c r="BD2322" s="27"/>
      <c r="BF2322" s="35"/>
      <c r="BG2322" s="35"/>
      <c r="BH2322" s="35"/>
    </row>
    <row r="2323" spans="1:60" ht="15" x14ac:dyDescent="0.25">
      <c r="A2323" s="570">
        <f t="shared" si="29"/>
        <v>2317</v>
      </c>
      <c r="B2323" s="571" t="s">
        <v>4610</v>
      </c>
      <c r="C2323" s="574" t="s">
        <v>12458</v>
      </c>
      <c r="D2323" s="843">
        <v>12439.07</v>
      </c>
      <c r="E2323" s="844"/>
      <c r="F2323" s="844"/>
      <c r="G2323" s="25"/>
      <c r="H2323" s="25"/>
      <c r="I2323" s="25"/>
      <c r="J2323" s="25"/>
      <c r="K2323" s="25"/>
      <c r="L2323" s="25"/>
      <c r="N2323" s="25"/>
      <c r="O2323" s="25"/>
      <c r="P2323" s="35" t="s">
        <v>2496</v>
      </c>
      <c r="AS2323" s="570"/>
      <c r="AT2323" s="391"/>
      <c r="AU2323" s="222"/>
      <c r="AV2323" s="564"/>
      <c r="AW2323" s="60"/>
      <c r="AX2323" s="60"/>
      <c r="AY2323" s="60"/>
      <c r="AZ2323" s="283"/>
      <c r="BA2323" s="283"/>
      <c r="BB2323" s="283"/>
      <c r="BC2323" s="34"/>
      <c r="BD2323" s="27"/>
      <c r="BF2323" s="35"/>
      <c r="BG2323" s="35"/>
      <c r="BH2323" s="35"/>
    </row>
    <row r="2324" spans="1:60" ht="15" x14ac:dyDescent="0.25">
      <c r="A2324" s="570">
        <f t="shared" si="29"/>
        <v>2318</v>
      </c>
      <c r="B2324" s="571" t="s">
        <v>4611</v>
      </c>
      <c r="C2324" s="574" t="s">
        <v>12458</v>
      </c>
      <c r="D2324" s="843">
        <v>22207.78</v>
      </c>
      <c r="E2324" s="844"/>
      <c r="F2324" s="844"/>
      <c r="G2324" s="25"/>
      <c r="H2324" s="25"/>
      <c r="I2324" s="25"/>
      <c r="J2324" s="25"/>
      <c r="K2324" s="25"/>
      <c r="L2324" s="25"/>
      <c r="N2324" s="25"/>
      <c r="O2324" s="25"/>
      <c r="P2324" s="35" t="s">
        <v>2496</v>
      </c>
      <c r="AS2324" s="570"/>
      <c r="AT2324" s="391"/>
      <c r="AU2324" s="222"/>
      <c r="AV2324" s="564"/>
      <c r="AW2324" s="60"/>
      <c r="AX2324" s="60"/>
      <c r="AY2324" s="60"/>
      <c r="AZ2324" s="283"/>
      <c r="BA2324" s="283"/>
      <c r="BB2324" s="283"/>
      <c r="BC2324" s="34"/>
      <c r="BD2324" s="27"/>
      <c r="BF2324" s="35"/>
      <c r="BG2324" s="35"/>
      <c r="BH2324" s="35"/>
    </row>
    <row r="2325" spans="1:60" ht="15" x14ac:dyDescent="0.25">
      <c r="A2325" s="570">
        <f t="shared" si="29"/>
        <v>2319</v>
      </c>
      <c r="B2325" s="571" t="s">
        <v>4612</v>
      </c>
      <c r="C2325" s="574" t="s">
        <v>12458</v>
      </c>
      <c r="D2325" s="843">
        <v>122998.39999999999</v>
      </c>
      <c r="E2325" s="844"/>
      <c r="F2325" s="844"/>
      <c r="G2325" s="25"/>
      <c r="H2325" s="25"/>
      <c r="I2325" s="25"/>
      <c r="J2325" s="25"/>
      <c r="K2325" s="25"/>
      <c r="L2325" s="25"/>
      <c r="N2325" s="25"/>
      <c r="O2325" s="25"/>
      <c r="P2325" s="35" t="s">
        <v>2496</v>
      </c>
      <c r="AS2325" s="570"/>
      <c r="AT2325" s="391"/>
      <c r="AU2325" s="222"/>
      <c r="AV2325" s="564"/>
      <c r="AW2325" s="60"/>
      <c r="AX2325" s="60"/>
      <c r="AY2325" s="60"/>
      <c r="AZ2325" s="283"/>
      <c r="BA2325" s="283"/>
      <c r="BB2325" s="283"/>
      <c r="BC2325" s="34"/>
      <c r="BD2325" s="27"/>
      <c r="BF2325" s="35"/>
      <c r="BG2325" s="35"/>
      <c r="BH2325" s="35"/>
    </row>
    <row r="2326" spans="1:60" ht="15" x14ac:dyDescent="0.25">
      <c r="A2326" s="570">
        <f t="shared" si="29"/>
        <v>2320</v>
      </c>
      <c r="B2326" s="571" t="s">
        <v>4613</v>
      </c>
      <c r="C2326" s="574" t="s">
        <v>12458</v>
      </c>
      <c r="D2326" s="843">
        <v>129148.32</v>
      </c>
      <c r="E2326" s="844"/>
      <c r="F2326" s="844"/>
      <c r="G2326" s="25"/>
      <c r="H2326" s="25"/>
      <c r="I2326" s="25"/>
      <c r="J2326" s="25"/>
      <c r="K2326" s="25"/>
      <c r="L2326" s="25"/>
      <c r="N2326" s="25"/>
      <c r="O2326" s="25"/>
      <c r="P2326" s="35" t="s">
        <v>2496</v>
      </c>
      <c r="AS2326" s="570"/>
      <c r="AT2326" s="391"/>
      <c r="AU2326" s="222"/>
      <c r="AV2326" s="564"/>
      <c r="AW2326" s="60"/>
      <c r="AX2326" s="60"/>
      <c r="AY2326" s="60"/>
      <c r="AZ2326" s="283"/>
      <c r="BA2326" s="283"/>
      <c r="BB2326" s="283"/>
      <c r="BC2326" s="34"/>
      <c r="BD2326" s="27"/>
      <c r="BF2326" s="35"/>
      <c r="BG2326" s="35"/>
      <c r="BH2326" s="35"/>
    </row>
    <row r="2327" spans="1:60" ht="15" x14ac:dyDescent="0.25">
      <c r="A2327" s="570">
        <f t="shared" si="29"/>
        <v>2321</v>
      </c>
      <c r="B2327" s="571" t="s">
        <v>4614</v>
      </c>
      <c r="C2327" s="574" t="s">
        <v>12458</v>
      </c>
      <c r="D2327" s="843">
        <v>37842</v>
      </c>
      <c r="E2327" s="844"/>
      <c r="F2327" s="844"/>
      <c r="G2327" s="25"/>
      <c r="H2327" s="25"/>
      <c r="I2327" s="25"/>
      <c r="J2327" s="25"/>
      <c r="K2327" s="25"/>
      <c r="L2327" s="25"/>
      <c r="N2327" s="25"/>
      <c r="O2327" s="25"/>
      <c r="P2327" s="35" t="s">
        <v>2496</v>
      </c>
      <c r="AS2327" s="570"/>
      <c r="AT2327" s="391"/>
      <c r="AU2327" s="222"/>
      <c r="AV2327" s="564"/>
      <c r="AW2327" s="60"/>
      <c r="AX2327" s="60"/>
      <c r="AY2327" s="60"/>
      <c r="AZ2327" s="283"/>
      <c r="BA2327" s="283"/>
      <c r="BB2327" s="283"/>
      <c r="BC2327" s="34"/>
      <c r="BD2327" s="27"/>
      <c r="BF2327" s="35"/>
      <c r="BG2327" s="35"/>
      <c r="BH2327" s="35"/>
    </row>
    <row r="2328" spans="1:60" ht="15" x14ac:dyDescent="0.25">
      <c r="A2328" s="570">
        <f t="shared" si="29"/>
        <v>2322</v>
      </c>
      <c r="B2328" s="571" t="s">
        <v>4615</v>
      </c>
      <c r="C2328" s="574" t="s">
        <v>12458</v>
      </c>
      <c r="D2328" s="843">
        <v>93876.72</v>
      </c>
      <c r="E2328" s="844"/>
      <c r="F2328" s="844"/>
      <c r="G2328" s="25"/>
      <c r="H2328" s="25"/>
      <c r="I2328" s="25"/>
      <c r="J2328" s="25"/>
      <c r="K2328" s="25"/>
      <c r="L2328" s="25"/>
      <c r="N2328" s="25"/>
      <c r="O2328" s="25"/>
      <c r="P2328" s="35" t="s">
        <v>2496</v>
      </c>
      <c r="AS2328" s="570"/>
      <c r="AT2328" s="391"/>
      <c r="AU2328" s="222"/>
      <c r="AV2328" s="564"/>
      <c r="AW2328" s="60"/>
      <c r="AX2328" s="60"/>
      <c r="AY2328" s="60"/>
      <c r="AZ2328" s="283"/>
      <c r="BA2328" s="283"/>
      <c r="BB2328" s="283"/>
      <c r="BC2328" s="34"/>
      <c r="BD2328" s="27"/>
      <c r="BF2328" s="35"/>
      <c r="BG2328" s="35"/>
      <c r="BH2328" s="35"/>
    </row>
    <row r="2329" spans="1:60" ht="15" x14ac:dyDescent="0.25">
      <c r="A2329" s="570">
        <f t="shared" si="29"/>
        <v>2323</v>
      </c>
      <c r="B2329" s="571" t="s">
        <v>4616</v>
      </c>
      <c r="C2329" s="574" t="s">
        <v>12458</v>
      </c>
      <c r="D2329" s="843">
        <v>30803.15</v>
      </c>
      <c r="E2329" s="844"/>
      <c r="F2329" s="844"/>
      <c r="G2329" s="25"/>
      <c r="H2329" s="25"/>
      <c r="I2329" s="25"/>
      <c r="J2329" s="25"/>
      <c r="K2329" s="25"/>
      <c r="L2329" s="25"/>
      <c r="N2329" s="25"/>
      <c r="O2329" s="25"/>
      <c r="P2329" s="35" t="s">
        <v>2496</v>
      </c>
      <c r="AS2329" s="570"/>
      <c r="AT2329" s="391"/>
      <c r="AU2329" s="222"/>
      <c r="AV2329" s="564"/>
      <c r="AW2329" s="60"/>
      <c r="AX2329" s="60"/>
      <c r="AY2329" s="60"/>
      <c r="AZ2329" s="283"/>
      <c r="BA2329" s="283"/>
      <c r="BB2329" s="283"/>
      <c r="BC2329" s="34"/>
      <c r="BD2329" s="27"/>
      <c r="BF2329" s="35"/>
      <c r="BG2329" s="35"/>
      <c r="BH2329" s="35"/>
    </row>
    <row r="2330" spans="1:60" ht="15" x14ac:dyDescent="0.25">
      <c r="A2330" s="570">
        <f t="shared" si="29"/>
        <v>2324</v>
      </c>
      <c r="B2330" s="571" t="s">
        <v>4617</v>
      </c>
      <c r="C2330" s="574" t="s">
        <v>12458</v>
      </c>
      <c r="D2330" s="843">
        <v>8754.83</v>
      </c>
      <c r="E2330" s="844"/>
      <c r="F2330" s="844"/>
      <c r="G2330" s="25"/>
      <c r="H2330" s="25"/>
      <c r="I2330" s="25"/>
      <c r="J2330" s="25"/>
      <c r="K2330" s="25"/>
      <c r="L2330" s="25"/>
      <c r="N2330" s="25"/>
      <c r="O2330" s="25"/>
      <c r="P2330" s="35" t="s">
        <v>2496</v>
      </c>
      <c r="AS2330" s="570"/>
      <c r="AT2330" s="391"/>
      <c r="AU2330" s="222"/>
      <c r="AV2330" s="564"/>
      <c r="AW2330" s="60"/>
      <c r="AX2330" s="60"/>
      <c r="AY2330" s="60"/>
      <c r="AZ2330" s="283"/>
      <c r="BA2330" s="283"/>
      <c r="BB2330" s="283"/>
      <c r="BC2330" s="34"/>
      <c r="BD2330" s="27"/>
      <c r="BF2330" s="35"/>
      <c r="BG2330" s="35"/>
      <c r="BH2330" s="35"/>
    </row>
    <row r="2331" spans="1:60" ht="15" x14ac:dyDescent="0.25">
      <c r="A2331" s="570">
        <f t="shared" si="29"/>
        <v>2325</v>
      </c>
      <c r="B2331" s="571" t="s">
        <v>4618</v>
      </c>
      <c r="C2331" s="574" t="s">
        <v>12458</v>
      </c>
      <c r="D2331" s="843">
        <v>7201.88</v>
      </c>
      <c r="E2331" s="844"/>
      <c r="F2331" s="844"/>
      <c r="G2331" s="25"/>
      <c r="H2331" s="25"/>
      <c r="I2331" s="25"/>
      <c r="J2331" s="25"/>
      <c r="K2331" s="25"/>
      <c r="L2331" s="25"/>
      <c r="N2331" s="25"/>
      <c r="O2331" s="25"/>
      <c r="P2331" s="35" t="s">
        <v>2496</v>
      </c>
      <c r="AS2331" s="570"/>
      <c r="AT2331" s="391"/>
      <c r="AU2331" s="222"/>
      <c r="AV2331" s="564"/>
      <c r="AW2331" s="60"/>
      <c r="AX2331" s="60"/>
      <c r="AY2331" s="60"/>
      <c r="AZ2331" s="283"/>
      <c r="BA2331" s="283"/>
      <c r="BB2331" s="283"/>
      <c r="BC2331" s="34"/>
      <c r="BD2331" s="27"/>
      <c r="BF2331" s="35"/>
      <c r="BG2331" s="35"/>
      <c r="BH2331" s="35"/>
    </row>
    <row r="2332" spans="1:60" ht="15" x14ac:dyDescent="0.25">
      <c r="A2332" s="570">
        <f t="shared" si="29"/>
        <v>2326</v>
      </c>
      <c r="B2332" s="571" t="s">
        <v>4619</v>
      </c>
      <c r="C2332" s="574" t="s">
        <v>12458</v>
      </c>
      <c r="D2332" s="843">
        <v>193518.99</v>
      </c>
      <c r="E2332" s="844"/>
      <c r="F2332" s="844"/>
      <c r="G2332" s="25"/>
      <c r="H2332" s="25"/>
      <c r="I2332" s="25"/>
      <c r="J2332" s="25"/>
      <c r="K2332" s="25"/>
      <c r="L2332" s="25"/>
      <c r="N2332" s="25"/>
      <c r="O2332" s="25"/>
      <c r="P2332" s="35" t="s">
        <v>2496</v>
      </c>
      <c r="AS2332" s="570"/>
      <c r="AT2332" s="391"/>
      <c r="AU2332" s="222"/>
      <c r="AV2332" s="564"/>
      <c r="AW2332" s="60"/>
      <c r="AX2332" s="60"/>
      <c r="AY2332" s="60"/>
      <c r="AZ2332" s="283"/>
      <c r="BA2332" s="283"/>
      <c r="BB2332" s="283"/>
      <c r="BC2332" s="34"/>
      <c r="BD2332" s="27"/>
      <c r="BF2332" s="35"/>
      <c r="BG2332" s="35"/>
      <c r="BH2332" s="35"/>
    </row>
    <row r="2333" spans="1:60" ht="15" x14ac:dyDescent="0.25">
      <c r="A2333" s="570">
        <f t="shared" si="29"/>
        <v>2327</v>
      </c>
      <c r="B2333" s="571" t="s">
        <v>4620</v>
      </c>
      <c r="C2333" s="574" t="s">
        <v>12458</v>
      </c>
      <c r="D2333" s="843">
        <v>184949.8</v>
      </c>
      <c r="E2333" s="844"/>
      <c r="F2333" s="844"/>
      <c r="G2333" s="25"/>
      <c r="H2333" s="25"/>
      <c r="I2333" s="25"/>
      <c r="J2333" s="25"/>
      <c r="K2333" s="25"/>
      <c r="L2333" s="25"/>
      <c r="N2333" s="25"/>
      <c r="O2333" s="25"/>
      <c r="P2333" s="35" t="s">
        <v>2496</v>
      </c>
      <c r="AS2333" s="570"/>
      <c r="AT2333" s="391"/>
      <c r="AU2333" s="222"/>
      <c r="AV2333" s="564"/>
      <c r="AW2333" s="60"/>
      <c r="AX2333" s="60"/>
      <c r="AY2333" s="60"/>
      <c r="AZ2333" s="283"/>
      <c r="BA2333" s="283"/>
      <c r="BB2333" s="283"/>
      <c r="BC2333" s="34"/>
      <c r="BD2333" s="27"/>
      <c r="BF2333" s="35"/>
      <c r="BG2333" s="35"/>
      <c r="BH2333" s="35"/>
    </row>
    <row r="2334" spans="1:60" ht="15" x14ac:dyDescent="0.25">
      <c r="A2334" s="570">
        <f t="shared" si="29"/>
        <v>2328</v>
      </c>
      <c r="B2334" s="571" t="s">
        <v>4621</v>
      </c>
      <c r="C2334" s="574" t="s">
        <v>12458</v>
      </c>
      <c r="D2334" s="843">
        <v>54740</v>
      </c>
      <c r="E2334" s="844"/>
      <c r="F2334" s="844"/>
      <c r="G2334" s="25"/>
      <c r="H2334" s="25"/>
      <c r="I2334" s="25"/>
      <c r="J2334" s="25"/>
      <c r="K2334" s="25"/>
      <c r="L2334" s="25"/>
      <c r="N2334" s="25"/>
      <c r="O2334" s="25"/>
      <c r="P2334" s="35" t="s">
        <v>2496</v>
      </c>
      <c r="AS2334" s="570"/>
      <c r="AT2334" s="391"/>
      <c r="AU2334" s="222"/>
      <c r="AV2334" s="564"/>
      <c r="AW2334" s="60"/>
      <c r="AX2334" s="60"/>
      <c r="AY2334" s="60"/>
      <c r="AZ2334" s="283"/>
      <c r="BA2334" s="283"/>
      <c r="BB2334" s="283"/>
      <c r="BC2334" s="34"/>
      <c r="BD2334" s="27"/>
      <c r="BF2334" s="35"/>
      <c r="BG2334" s="35"/>
      <c r="BH2334" s="35"/>
    </row>
    <row r="2335" spans="1:60" ht="15" x14ac:dyDescent="0.25">
      <c r="A2335" s="570">
        <f t="shared" si="29"/>
        <v>2329</v>
      </c>
      <c r="B2335" s="571" t="s">
        <v>4622</v>
      </c>
      <c r="C2335" s="574" t="s">
        <v>12458</v>
      </c>
      <c r="D2335" s="843">
        <v>424887.12</v>
      </c>
      <c r="E2335" s="844"/>
      <c r="F2335" s="844"/>
      <c r="G2335" s="25"/>
      <c r="H2335" s="25"/>
      <c r="I2335" s="25"/>
      <c r="J2335" s="25"/>
      <c r="K2335" s="25"/>
      <c r="L2335" s="25"/>
      <c r="N2335" s="25"/>
      <c r="O2335" s="25"/>
      <c r="P2335" s="35" t="s">
        <v>2496</v>
      </c>
      <c r="AS2335" s="570"/>
      <c r="AT2335" s="391"/>
      <c r="AU2335" s="222"/>
      <c r="AV2335" s="564"/>
      <c r="AW2335" s="60"/>
      <c r="AX2335" s="60"/>
      <c r="AY2335" s="60"/>
      <c r="AZ2335" s="283"/>
      <c r="BA2335" s="283"/>
      <c r="BB2335" s="283"/>
      <c r="BC2335" s="34"/>
      <c r="BD2335" s="27"/>
      <c r="BF2335" s="35"/>
      <c r="BG2335" s="35"/>
      <c r="BH2335" s="35"/>
    </row>
    <row r="2336" spans="1:60" ht="15" x14ac:dyDescent="0.25">
      <c r="A2336" s="570">
        <f t="shared" si="29"/>
        <v>2330</v>
      </c>
      <c r="B2336" s="571" t="s">
        <v>4623</v>
      </c>
      <c r="C2336" s="574" t="s">
        <v>12458</v>
      </c>
      <c r="D2336" s="843">
        <v>296856.21000000002</v>
      </c>
      <c r="E2336" s="844"/>
      <c r="F2336" s="844"/>
      <c r="G2336" s="25"/>
      <c r="H2336" s="25"/>
      <c r="I2336" s="25"/>
      <c r="J2336" s="25"/>
      <c r="K2336" s="25"/>
      <c r="L2336" s="25"/>
      <c r="N2336" s="25"/>
      <c r="O2336" s="25"/>
      <c r="P2336" s="35" t="s">
        <v>2496</v>
      </c>
      <c r="AS2336" s="570"/>
      <c r="AT2336" s="391"/>
      <c r="AU2336" s="222"/>
      <c r="AV2336" s="564"/>
      <c r="AW2336" s="60"/>
      <c r="AX2336" s="60"/>
      <c r="AY2336" s="60"/>
      <c r="AZ2336" s="283"/>
      <c r="BA2336" s="283"/>
      <c r="BB2336" s="283"/>
      <c r="BC2336" s="34"/>
      <c r="BD2336" s="27"/>
      <c r="BF2336" s="35"/>
      <c r="BG2336" s="35"/>
      <c r="BH2336" s="35"/>
    </row>
    <row r="2337" spans="1:60" ht="15" x14ac:dyDescent="0.25">
      <c r="A2337" s="570">
        <f t="shared" si="29"/>
        <v>2331</v>
      </c>
      <c r="B2337" s="571" t="s">
        <v>4624</v>
      </c>
      <c r="C2337" s="574" t="s">
        <v>12458</v>
      </c>
      <c r="D2337" s="843">
        <v>35077.629999999997</v>
      </c>
      <c r="E2337" s="844"/>
      <c r="F2337" s="844"/>
      <c r="G2337" s="25"/>
      <c r="H2337" s="25"/>
      <c r="I2337" s="25"/>
      <c r="J2337" s="25"/>
      <c r="K2337" s="25"/>
      <c r="L2337" s="25"/>
      <c r="N2337" s="25"/>
      <c r="O2337" s="25"/>
      <c r="P2337" s="35" t="s">
        <v>2496</v>
      </c>
      <c r="AS2337" s="570"/>
      <c r="AT2337" s="391"/>
      <c r="AU2337" s="222"/>
      <c r="AV2337" s="564"/>
      <c r="AW2337" s="60"/>
      <c r="AX2337" s="60"/>
      <c r="AY2337" s="60"/>
      <c r="AZ2337" s="283"/>
      <c r="BA2337" s="283"/>
      <c r="BB2337" s="283"/>
      <c r="BC2337" s="34"/>
      <c r="BD2337" s="27"/>
      <c r="BF2337" s="35"/>
      <c r="BG2337" s="35"/>
      <c r="BH2337" s="35"/>
    </row>
    <row r="2338" spans="1:60" ht="15" x14ac:dyDescent="0.25">
      <c r="A2338" s="570">
        <f t="shared" si="29"/>
        <v>2332</v>
      </c>
      <c r="B2338" s="571" t="s">
        <v>4625</v>
      </c>
      <c r="C2338" s="574" t="s">
        <v>12458</v>
      </c>
      <c r="D2338" s="843">
        <v>18712.75</v>
      </c>
      <c r="E2338" s="844"/>
      <c r="F2338" s="844"/>
      <c r="G2338" s="25"/>
      <c r="H2338" s="25"/>
      <c r="I2338" s="25"/>
      <c r="J2338" s="25"/>
      <c r="K2338" s="25"/>
      <c r="L2338" s="25"/>
      <c r="N2338" s="25"/>
      <c r="O2338" s="25"/>
      <c r="P2338" s="35" t="s">
        <v>2496</v>
      </c>
      <c r="AS2338" s="570"/>
      <c r="AT2338" s="391"/>
      <c r="AU2338" s="222"/>
      <c r="AV2338" s="564"/>
      <c r="AW2338" s="60"/>
      <c r="AX2338" s="60"/>
      <c r="AY2338" s="60"/>
      <c r="AZ2338" s="283"/>
      <c r="BA2338" s="283"/>
      <c r="BB2338" s="283"/>
      <c r="BC2338" s="34"/>
      <c r="BD2338" s="27"/>
      <c r="BF2338" s="35"/>
      <c r="BG2338" s="35"/>
      <c r="BH2338" s="35"/>
    </row>
    <row r="2339" spans="1:60" ht="15" x14ac:dyDescent="0.25">
      <c r="A2339" s="570">
        <f t="shared" si="29"/>
        <v>2333</v>
      </c>
      <c r="B2339" s="571" t="s">
        <v>4626</v>
      </c>
      <c r="C2339" s="574" t="s">
        <v>12458</v>
      </c>
      <c r="D2339" s="843">
        <v>439218.29</v>
      </c>
      <c r="E2339" s="844"/>
      <c r="F2339" s="844"/>
      <c r="G2339" s="25"/>
      <c r="H2339" s="25"/>
      <c r="I2339" s="25"/>
      <c r="J2339" s="25"/>
      <c r="K2339" s="25"/>
      <c r="L2339" s="25"/>
      <c r="N2339" s="25"/>
      <c r="O2339" s="25"/>
      <c r="P2339" s="35" t="s">
        <v>2496</v>
      </c>
      <c r="AS2339" s="570"/>
      <c r="AT2339" s="391"/>
      <c r="AU2339" s="222"/>
      <c r="AV2339" s="564"/>
      <c r="AW2339" s="60"/>
      <c r="AX2339" s="60"/>
      <c r="AY2339" s="60"/>
      <c r="AZ2339" s="283"/>
      <c r="BA2339" s="283"/>
      <c r="BB2339" s="283"/>
      <c r="BC2339" s="34"/>
      <c r="BD2339" s="27"/>
      <c r="BF2339" s="35"/>
      <c r="BG2339" s="35"/>
      <c r="BH2339" s="35"/>
    </row>
    <row r="2340" spans="1:60" ht="15" x14ac:dyDescent="0.25">
      <c r="A2340" s="570">
        <f t="shared" si="29"/>
        <v>2334</v>
      </c>
      <c r="B2340" s="571" t="s">
        <v>4627</v>
      </c>
      <c r="C2340" s="574" t="s">
        <v>12458</v>
      </c>
      <c r="D2340" s="843">
        <v>23006.27</v>
      </c>
      <c r="E2340" s="844"/>
      <c r="F2340" s="844"/>
      <c r="G2340" s="25"/>
      <c r="H2340" s="25"/>
      <c r="I2340" s="25"/>
      <c r="J2340" s="25"/>
      <c r="K2340" s="25"/>
      <c r="L2340" s="25"/>
      <c r="N2340" s="25"/>
      <c r="O2340" s="25"/>
      <c r="P2340" s="35" t="s">
        <v>2496</v>
      </c>
      <c r="AS2340" s="570"/>
      <c r="AT2340" s="391"/>
      <c r="AU2340" s="222"/>
      <c r="AV2340" s="564"/>
      <c r="AW2340" s="60"/>
      <c r="AX2340" s="60"/>
      <c r="AY2340" s="60"/>
      <c r="AZ2340" s="283"/>
      <c r="BA2340" s="283"/>
      <c r="BB2340" s="283"/>
      <c r="BC2340" s="34"/>
      <c r="BD2340" s="27"/>
      <c r="BF2340" s="35"/>
      <c r="BG2340" s="35"/>
      <c r="BH2340" s="35"/>
    </row>
    <row r="2341" spans="1:60" ht="15" x14ac:dyDescent="0.25">
      <c r="A2341" s="570">
        <f t="shared" si="29"/>
        <v>2335</v>
      </c>
      <c r="B2341" s="571" t="s">
        <v>4628</v>
      </c>
      <c r="C2341" s="574" t="s">
        <v>12458</v>
      </c>
      <c r="D2341" s="843">
        <v>34113.730000000003</v>
      </c>
      <c r="E2341" s="844"/>
      <c r="F2341" s="844"/>
      <c r="G2341" s="25"/>
      <c r="H2341" s="25"/>
      <c r="I2341" s="25"/>
      <c r="J2341" s="25"/>
      <c r="K2341" s="25"/>
      <c r="L2341" s="25"/>
      <c r="N2341" s="25"/>
      <c r="O2341" s="25"/>
      <c r="P2341" s="35" t="s">
        <v>2496</v>
      </c>
      <c r="AS2341" s="570"/>
      <c r="AT2341" s="391"/>
      <c r="AU2341" s="222"/>
      <c r="AV2341" s="564"/>
      <c r="AW2341" s="60"/>
      <c r="AX2341" s="60"/>
      <c r="AY2341" s="60"/>
      <c r="AZ2341" s="283"/>
      <c r="BA2341" s="283"/>
      <c r="BB2341" s="283"/>
      <c r="BC2341" s="34"/>
      <c r="BD2341" s="27"/>
      <c r="BF2341" s="35"/>
      <c r="BG2341" s="35"/>
      <c r="BH2341" s="35"/>
    </row>
    <row r="2342" spans="1:60" ht="15" x14ac:dyDescent="0.25">
      <c r="A2342" s="570">
        <f t="shared" si="29"/>
        <v>2336</v>
      </c>
      <c r="B2342" s="571" t="s">
        <v>4629</v>
      </c>
      <c r="C2342" s="574" t="s">
        <v>12458</v>
      </c>
      <c r="D2342" s="843">
        <v>39666.269999999997</v>
      </c>
      <c r="E2342" s="844"/>
      <c r="F2342" s="844"/>
      <c r="G2342" s="25"/>
      <c r="H2342" s="25"/>
      <c r="I2342" s="25"/>
      <c r="J2342" s="25"/>
      <c r="K2342" s="25"/>
      <c r="L2342" s="25"/>
      <c r="N2342" s="25"/>
      <c r="O2342" s="25"/>
      <c r="P2342" s="35" t="s">
        <v>2496</v>
      </c>
      <c r="AS2342" s="570"/>
      <c r="AT2342" s="391"/>
      <c r="AU2342" s="222"/>
      <c r="AV2342" s="564"/>
      <c r="AW2342" s="60"/>
      <c r="AX2342" s="60"/>
      <c r="AY2342" s="60"/>
      <c r="AZ2342" s="283"/>
      <c r="BA2342" s="283"/>
      <c r="BB2342" s="283"/>
      <c r="BC2342" s="34"/>
      <c r="BD2342" s="27"/>
      <c r="BF2342" s="35"/>
      <c r="BG2342" s="35"/>
      <c r="BH2342" s="35"/>
    </row>
    <row r="2343" spans="1:60" ht="15" x14ac:dyDescent="0.25">
      <c r="A2343" s="570">
        <f t="shared" si="29"/>
        <v>2337</v>
      </c>
      <c r="B2343" s="571" t="s">
        <v>4630</v>
      </c>
      <c r="C2343" s="574" t="s">
        <v>12458</v>
      </c>
      <c r="D2343" s="843">
        <v>61086.27</v>
      </c>
      <c r="E2343" s="844"/>
      <c r="F2343" s="844"/>
      <c r="G2343" s="25"/>
      <c r="H2343" s="25"/>
      <c r="I2343" s="25"/>
      <c r="J2343" s="25"/>
      <c r="K2343" s="25"/>
      <c r="L2343" s="25"/>
      <c r="N2343" s="25"/>
      <c r="O2343" s="25"/>
      <c r="P2343" s="35" t="s">
        <v>2496</v>
      </c>
      <c r="AS2343" s="570"/>
      <c r="AT2343" s="391"/>
      <c r="AU2343" s="222"/>
      <c r="AV2343" s="564"/>
      <c r="AW2343" s="60"/>
      <c r="AX2343" s="60"/>
      <c r="AY2343" s="60"/>
      <c r="AZ2343" s="283"/>
      <c r="BA2343" s="283"/>
      <c r="BB2343" s="283"/>
      <c r="BC2343" s="34"/>
      <c r="BD2343" s="27"/>
      <c r="BF2343" s="35"/>
      <c r="BG2343" s="35"/>
      <c r="BH2343" s="35"/>
    </row>
    <row r="2344" spans="1:60" ht="15" x14ac:dyDescent="0.25">
      <c r="A2344" s="570">
        <f t="shared" si="29"/>
        <v>2338</v>
      </c>
      <c r="B2344" s="571" t="s">
        <v>4631</v>
      </c>
      <c r="C2344" s="574" t="s">
        <v>12458</v>
      </c>
      <c r="D2344" s="843">
        <v>165013.73000000001</v>
      </c>
      <c r="E2344" s="844"/>
      <c r="F2344" s="844"/>
      <c r="G2344" s="25"/>
      <c r="H2344" s="25"/>
      <c r="I2344" s="25"/>
      <c r="J2344" s="25"/>
      <c r="K2344" s="25"/>
      <c r="L2344" s="25"/>
      <c r="N2344" s="25"/>
      <c r="O2344" s="25"/>
      <c r="P2344" s="35" t="s">
        <v>2496</v>
      </c>
      <c r="AS2344" s="570"/>
      <c r="AT2344" s="391"/>
      <c r="AU2344" s="222"/>
      <c r="AV2344" s="564"/>
      <c r="AW2344" s="60"/>
      <c r="AX2344" s="60"/>
      <c r="AY2344" s="60"/>
      <c r="AZ2344" s="283"/>
      <c r="BA2344" s="283"/>
      <c r="BB2344" s="283"/>
      <c r="BC2344" s="34"/>
      <c r="BD2344" s="27"/>
      <c r="BF2344" s="35"/>
      <c r="BG2344" s="35"/>
      <c r="BH2344" s="35"/>
    </row>
    <row r="2345" spans="1:60" ht="15" x14ac:dyDescent="0.25">
      <c r="A2345" s="570">
        <f t="shared" si="29"/>
        <v>2339</v>
      </c>
      <c r="B2345" s="571" t="s">
        <v>4632</v>
      </c>
      <c r="C2345" s="574" t="s">
        <v>12458</v>
      </c>
      <c r="D2345" s="843">
        <v>9996</v>
      </c>
      <c r="E2345" s="844"/>
      <c r="F2345" s="844"/>
      <c r="G2345" s="25"/>
      <c r="H2345" s="25"/>
      <c r="I2345" s="25"/>
      <c r="J2345" s="25"/>
      <c r="K2345" s="25"/>
      <c r="L2345" s="25"/>
      <c r="N2345" s="25"/>
      <c r="O2345" s="25"/>
      <c r="P2345" s="35" t="s">
        <v>2496</v>
      </c>
      <c r="AS2345" s="570"/>
      <c r="AT2345" s="391"/>
      <c r="AU2345" s="222"/>
      <c r="AV2345" s="564"/>
      <c r="AW2345" s="60"/>
      <c r="AX2345" s="60"/>
      <c r="AY2345" s="60"/>
      <c r="AZ2345" s="283"/>
      <c r="BA2345" s="283"/>
      <c r="BB2345" s="283"/>
      <c r="BC2345" s="34"/>
      <c r="BD2345" s="27"/>
      <c r="BF2345" s="35"/>
      <c r="BG2345" s="35"/>
      <c r="BH2345" s="35"/>
    </row>
    <row r="2346" spans="1:60" ht="15" x14ac:dyDescent="0.25">
      <c r="A2346" s="570">
        <f t="shared" si="29"/>
        <v>2340</v>
      </c>
      <c r="B2346" s="571" t="s">
        <v>4633</v>
      </c>
      <c r="C2346" s="574" t="s">
        <v>12458</v>
      </c>
      <c r="D2346" s="843">
        <v>17136</v>
      </c>
      <c r="E2346" s="844"/>
      <c r="F2346" s="844"/>
      <c r="G2346" s="25"/>
      <c r="H2346" s="25"/>
      <c r="I2346" s="25"/>
      <c r="J2346" s="25"/>
      <c r="K2346" s="25"/>
      <c r="L2346" s="25"/>
      <c r="N2346" s="25"/>
      <c r="O2346" s="25"/>
      <c r="P2346" s="35" t="s">
        <v>2496</v>
      </c>
      <c r="AS2346" s="570"/>
      <c r="AT2346" s="391"/>
      <c r="AU2346" s="222"/>
      <c r="AV2346" s="564"/>
      <c r="AW2346" s="60"/>
      <c r="AX2346" s="60"/>
      <c r="AY2346" s="60"/>
      <c r="AZ2346" s="283"/>
      <c r="BA2346" s="283"/>
      <c r="BB2346" s="283"/>
      <c r="BC2346" s="34"/>
      <c r="BD2346" s="27"/>
      <c r="BF2346" s="35"/>
      <c r="BG2346" s="35"/>
      <c r="BH2346" s="35"/>
    </row>
    <row r="2347" spans="1:60" ht="15" x14ac:dyDescent="0.25">
      <c r="A2347" s="570">
        <f t="shared" si="29"/>
        <v>2341</v>
      </c>
      <c r="B2347" s="571" t="s">
        <v>4634</v>
      </c>
      <c r="C2347" s="574" t="s">
        <v>12458</v>
      </c>
      <c r="D2347" s="843">
        <v>19992</v>
      </c>
      <c r="E2347" s="844"/>
      <c r="F2347" s="844"/>
      <c r="G2347" s="25"/>
      <c r="H2347" s="25"/>
      <c r="I2347" s="25"/>
      <c r="J2347" s="25"/>
      <c r="K2347" s="25"/>
      <c r="L2347" s="25"/>
      <c r="N2347" s="25"/>
      <c r="O2347" s="25"/>
      <c r="P2347" s="35" t="s">
        <v>2496</v>
      </c>
      <c r="AS2347" s="570"/>
      <c r="AT2347" s="391"/>
      <c r="AU2347" s="222"/>
      <c r="AV2347" s="564"/>
      <c r="AW2347" s="60"/>
      <c r="AX2347" s="60"/>
      <c r="AY2347" s="60"/>
      <c r="AZ2347" s="283"/>
      <c r="BA2347" s="283"/>
      <c r="BB2347" s="283"/>
      <c r="BC2347" s="34"/>
      <c r="BD2347" s="27"/>
      <c r="BF2347" s="35"/>
      <c r="BG2347" s="35"/>
      <c r="BH2347" s="35"/>
    </row>
    <row r="2348" spans="1:60" ht="15" x14ac:dyDescent="0.25">
      <c r="A2348" s="570">
        <f t="shared" si="29"/>
        <v>2342</v>
      </c>
      <c r="B2348" s="571" t="s">
        <v>4635</v>
      </c>
      <c r="C2348" s="574" t="s">
        <v>12458</v>
      </c>
      <c r="D2348" s="843">
        <v>35700</v>
      </c>
      <c r="E2348" s="844"/>
      <c r="F2348" s="844"/>
      <c r="G2348" s="25"/>
      <c r="H2348" s="25"/>
      <c r="I2348" s="25"/>
      <c r="J2348" s="25"/>
      <c r="K2348" s="25"/>
      <c r="L2348" s="25"/>
      <c r="N2348" s="25"/>
      <c r="O2348" s="25"/>
      <c r="P2348" s="35" t="s">
        <v>2496</v>
      </c>
      <c r="AS2348" s="570"/>
      <c r="AT2348" s="391"/>
      <c r="AU2348" s="222"/>
      <c r="AV2348" s="564"/>
      <c r="AW2348" s="60"/>
      <c r="AX2348" s="60"/>
      <c r="AY2348" s="60"/>
      <c r="AZ2348" s="283"/>
      <c r="BA2348" s="283"/>
      <c r="BB2348" s="283"/>
      <c r="BC2348" s="34"/>
      <c r="BD2348" s="27"/>
      <c r="BF2348" s="35"/>
      <c r="BG2348" s="35"/>
      <c r="BH2348" s="35"/>
    </row>
    <row r="2349" spans="1:60" ht="15" x14ac:dyDescent="0.25">
      <c r="A2349" s="570">
        <f t="shared" si="29"/>
        <v>2343</v>
      </c>
      <c r="B2349" s="571" t="s">
        <v>4636</v>
      </c>
      <c r="C2349" s="574" t="s">
        <v>12458</v>
      </c>
      <c r="D2349" s="843">
        <v>41094.269999999997</v>
      </c>
      <c r="E2349" s="844"/>
      <c r="F2349" s="844"/>
      <c r="G2349" s="25"/>
      <c r="H2349" s="25"/>
      <c r="I2349" s="25"/>
      <c r="J2349" s="25"/>
      <c r="K2349" s="25"/>
      <c r="L2349" s="25"/>
      <c r="N2349" s="25"/>
      <c r="O2349" s="25"/>
      <c r="P2349" s="35" t="s">
        <v>2496</v>
      </c>
      <c r="AS2349" s="570"/>
      <c r="AT2349" s="391"/>
      <c r="AU2349" s="222"/>
      <c r="AV2349" s="564"/>
      <c r="AW2349" s="60"/>
      <c r="AX2349" s="60"/>
      <c r="AY2349" s="60"/>
      <c r="AZ2349" s="283"/>
      <c r="BA2349" s="283"/>
      <c r="BB2349" s="283"/>
      <c r="BC2349" s="34"/>
      <c r="BD2349" s="27"/>
      <c r="BF2349" s="35"/>
      <c r="BG2349" s="35"/>
      <c r="BH2349" s="35"/>
    </row>
    <row r="2350" spans="1:60" ht="15" x14ac:dyDescent="0.25">
      <c r="A2350" s="570">
        <f t="shared" si="29"/>
        <v>2344</v>
      </c>
      <c r="B2350" s="571" t="s">
        <v>4637</v>
      </c>
      <c r="C2350" s="574" t="s">
        <v>12458</v>
      </c>
      <c r="D2350" s="843">
        <v>24243.87</v>
      </c>
      <c r="E2350" s="844"/>
      <c r="F2350" s="844"/>
      <c r="G2350" s="25"/>
      <c r="H2350" s="25"/>
      <c r="I2350" s="25"/>
      <c r="J2350" s="25"/>
      <c r="K2350" s="25"/>
      <c r="L2350" s="25"/>
      <c r="N2350" s="25"/>
      <c r="O2350" s="25"/>
      <c r="P2350" s="35" t="s">
        <v>2496</v>
      </c>
      <c r="AS2350" s="570"/>
      <c r="AT2350" s="391"/>
      <c r="AU2350" s="222"/>
      <c r="AV2350" s="564"/>
      <c r="AW2350" s="60"/>
      <c r="AX2350" s="60"/>
      <c r="AY2350" s="60"/>
      <c r="AZ2350" s="283"/>
      <c r="BA2350" s="283"/>
      <c r="BB2350" s="283"/>
      <c r="BC2350" s="34"/>
      <c r="BD2350" s="27"/>
      <c r="BF2350" s="35"/>
      <c r="BG2350" s="35"/>
      <c r="BH2350" s="35"/>
    </row>
    <row r="2351" spans="1:60" ht="15" x14ac:dyDescent="0.25">
      <c r="A2351" s="570">
        <f t="shared" si="29"/>
        <v>2345</v>
      </c>
      <c r="B2351" s="571" t="s">
        <v>4638</v>
      </c>
      <c r="C2351" s="574" t="s">
        <v>12458</v>
      </c>
      <c r="D2351" s="843">
        <v>18897.2</v>
      </c>
      <c r="E2351" s="844"/>
      <c r="F2351" s="844"/>
      <c r="G2351" s="25"/>
      <c r="H2351" s="25"/>
      <c r="I2351" s="25"/>
      <c r="J2351" s="25"/>
      <c r="K2351" s="25"/>
      <c r="L2351" s="25"/>
      <c r="N2351" s="25"/>
      <c r="O2351" s="25"/>
      <c r="P2351" s="35" t="s">
        <v>2496</v>
      </c>
      <c r="AS2351" s="570"/>
      <c r="AT2351" s="391"/>
      <c r="AU2351" s="222"/>
      <c r="AV2351" s="564"/>
      <c r="AW2351" s="60"/>
      <c r="AX2351" s="60"/>
      <c r="AY2351" s="60"/>
      <c r="AZ2351" s="283"/>
      <c r="BA2351" s="283"/>
      <c r="BB2351" s="283"/>
      <c r="BC2351" s="34"/>
      <c r="BD2351" s="27"/>
      <c r="BF2351" s="35"/>
      <c r="BG2351" s="35"/>
      <c r="BH2351" s="35"/>
    </row>
    <row r="2352" spans="1:60" ht="15" x14ac:dyDescent="0.25">
      <c r="A2352" s="570">
        <f t="shared" si="29"/>
        <v>2346</v>
      </c>
      <c r="B2352" s="571" t="s">
        <v>4639</v>
      </c>
      <c r="C2352" s="574" t="s">
        <v>12458</v>
      </c>
      <c r="D2352" s="843">
        <v>72713.759999999995</v>
      </c>
      <c r="E2352" s="844"/>
      <c r="F2352" s="844"/>
      <c r="G2352" s="25"/>
      <c r="H2352" s="25"/>
      <c r="I2352" s="25"/>
      <c r="J2352" s="25"/>
      <c r="K2352" s="25"/>
      <c r="L2352" s="25"/>
      <c r="N2352" s="25"/>
      <c r="O2352" s="25"/>
      <c r="P2352" s="35" t="s">
        <v>2496</v>
      </c>
      <c r="AS2352" s="570"/>
      <c r="AT2352" s="391"/>
      <c r="AU2352" s="222"/>
      <c r="AV2352" s="564"/>
      <c r="AW2352" s="60"/>
      <c r="AX2352" s="60"/>
      <c r="AY2352" s="60"/>
      <c r="AZ2352" s="283"/>
      <c r="BA2352" s="283"/>
      <c r="BB2352" s="283"/>
      <c r="BC2352" s="34"/>
      <c r="BD2352" s="27"/>
      <c r="BF2352" s="35"/>
      <c r="BG2352" s="35"/>
      <c r="BH2352" s="35"/>
    </row>
    <row r="2353" spans="1:60" ht="15" x14ac:dyDescent="0.25">
      <c r="A2353" s="570">
        <f t="shared" si="29"/>
        <v>2347</v>
      </c>
      <c r="B2353" s="571" t="s">
        <v>4640</v>
      </c>
      <c r="C2353" s="574" t="s">
        <v>12458</v>
      </c>
      <c r="D2353" s="843">
        <v>77145.320000000007</v>
      </c>
      <c r="E2353" s="844"/>
      <c r="F2353" s="844"/>
      <c r="G2353" s="25"/>
      <c r="H2353" s="25"/>
      <c r="I2353" s="25"/>
      <c r="J2353" s="25"/>
      <c r="K2353" s="25"/>
      <c r="L2353" s="25"/>
      <c r="N2353" s="25"/>
      <c r="O2353" s="25"/>
      <c r="P2353" s="35" t="s">
        <v>2496</v>
      </c>
      <c r="AS2353" s="570"/>
      <c r="AT2353" s="391"/>
      <c r="AU2353" s="222"/>
      <c r="AV2353" s="564"/>
      <c r="AW2353" s="60"/>
      <c r="AX2353" s="60"/>
      <c r="AY2353" s="60"/>
      <c r="AZ2353" s="283"/>
      <c r="BA2353" s="283"/>
      <c r="BB2353" s="283"/>
      <c r="BC2353" s="34"/>
      <c r="BD2353" s="27"/>
      <c r="BF2353" s="35"/>
      <c r="BG2353" s="35"/>
      <c r="BH2353" s="35"/>
    </row>
    <row r="2354" spans="1:60" ht="15" x14ac:dyDescent="0.25">
      <c r="A2354" s="570">
        <f t="shared" si="29"/>
        <v>2348</v>
      </c>
      <c r="B2354" s="571" t="s">
        <v>4641</v>
      </c>
      <c r="C2354" s="574" t="s">
        <v>12458</v>
      </c>
      <c r="D2354" s="843">
        <v>47219.199999999997</v>
      </c>
      <c r="E2354" s="844"/>
      <c r="F2354" s="844"/>
      <c r="G2354" s="25"/>
      <c r="H2354" s="25"/>
      <c r="I2354" s="25"/>
      <c r="J2354" s="25"/>
      <c r="K2354" s="25"/>
      <c r="L2354" s="25"/>
      <c r="N2354" s="25"/>
      <c r="O2354" s="25"/>
      <c r="P2354" s="35" t="s">
        <v>2496</v>
      </c>
      <c r="AS2354" s="570"/>
      <c r="AT2354" s="391"/>
      <c r="AU2354" s="222"/>
      <c r="AV2354" s="564"/>
      <c r="AW2354" s="60"/>
      <c r="AX2354" s="60"/>
      <c r="AY2354" s="60"/>
      <c r="AZ2354" s="283"/>
      <c r="BA2354" s="283"/>
      <c r="BB2354" s="283"/>
      <c r="BC2354" s="34"/>
      <c r="BD2354" s="27"/>
      <c r="BF2354" s="35"/>
      <c r="BG2354" s="35"/>
      <c r="BH2354" s="35"/>
    </row>
    <row r="2355" spans="1:60" ht="15" x14ac:dyDescent="0.25">
      <c r="A2355" s="570">
        <f t="shared" si="29"/>
        <v>2349</v>
      </c>
      <c r="B2355" s="571" t="s">
        <v>4642</v>
      </c>
      <c r="C2355" s="574" t="s">
        <v>12458</v>
      </c>
      <c r="D2355" s="843">
        <v>41323.94</v>
      </c>
      <c r="E2355" s="844"/>
      <c r="F2355" s="844"/>
      <c r="G2355" s="25"/>
      <c r="H2355" s="25"/>
      <c r="I2355" s="25"/>
      <c r="J2355" s="25"/>
      <c r="K2355" s="25"/>
      <c r="L2355" s="25"/>
      <c r="N2355" s="25"/>
      <c r="O2355" s="25"/>
      <c r="P2355" s="35" t="s">
        <v>2496</v>
      </c>
      <c r="AS2355" s="570"/>
      <c r="AT2355" s="391"/>
      <c r="AU2355" s="222"/>
      <c r="AV2355" s="564"/>
      <c r="AW2355" s="60"/>
      <c r="AX2355" s="60"/>
      <c r="AY2355" s="60"/>
      <c r="AZ2355" s="283"/>
      <c r="BA2355" s="283"/>
      <c r="BB2355" s="283"/>
      <c r="BC2355" s="34"/>
      <c r="BD2355" s="27"/>
      <c r="BF2355" s="35"/>
      <c r="BG2355" s="35"/>
      <c r="BH2355" s="35"/>
    </row>
    <row r="2356" spans="1:60" ht="15" x14ac:dyDescent="0.25">
      <c r="A2356" s="570">
        <f t="shared" si="29"/>
        <v>2350</v>
      </c>
      <c r="B2356" s="571" t="s">
        <v>4643</v>
      </c>
      <c r="C2356" s="574" t="s">
        <v>12458</v>
      </c>
      <c r="D2356" s="843">
        <v>59690.400000000001</v>
      </c>
      <c r="E2356" s="844"/>
      <c r="F2356" s="844"/>
      <c r="G2356" s="25"/>
      <c r="H2356" s="25"/>
      <c r="I2356" s="25"/>
      <c r="J2356" s="25"/>
      <c r="K2356" s="25"/>
      <c r="L2356" s="25"/>
      <c r="N2356" s="25"/>
      <c r="O2356" s="25"/>
      <c r="P2356" s="35" t="s">
        <v>2496</v>
      </c>
      <c r="AS2356" s="570"/>
      <c r="AT2356" s="391"/>
      <c r="AU2356" s="222"/>
      <c r="AV2356" s="564"/>
      <c r="AW2356" s="60"/>
      <c r="AX2356" s="60"/>
      <c r="AY2356" s="60"/>
      <c r="AZ2356" s="283"/>
      <c r="BA2356" s="283"/>
      <c r="BB2356" s="283"/>
      <c r="BC2356" s="34"/>
      <c r="BD2356" s="27"/>
      <c r="BF2356" s="35"/>
      <c r="BG2356" s="35"/>
      <c r="BH2356" s="35"/>
    </row>
    <row r="2357" spans="1:60" ht="15" x14ac:dyDescent="0.25">
      <c r="A2357" s="570">
        <f t="shared" si="29"/>
        <v>2351</v>
      </c>
      <c r="B2357" s="571" t="s">
        <v>4644</v>
      </c>
      <c r="C2357" s="574" t="s">
        <v>12458</v>
      </c>
      <c r="D2357" s="843">
        <v>63308</v>
      </c>
      <c r="E2357" s="844"/>
      <c r="F2357" s="844"/>
      <c r="G2357" s="25"/>
      <c r="H2357" s="25"/>
      <c r="I2357" s="25"/>
      <c r="J2357" s="25"/>
      <c r="K2357" s="25"/>
      <c r="L2357" s="25"/>
      <c r="N2357" s="25"/>
      <c r="O2357" s="25"/>
      <c r="P2357" s="35" t="s">
        <v>2496</v>
      </c>
      <c r="AS2357" s="570"/>
      <c r="AT2357" s="391"/>
      <c r="AU2357" s="222"/>
      <c r="AV2357" s="564"/>
      <c r="AW2357" s="60"/>
      <c r="AX2357" s="60"/>
      <c r="AY2357" s="60"/>
      <c r="AZ2357" s="283"/>
      <c r="BA2357" s="283"/>
      <c r="BB2357" s="283"/>
      <c r="BC2357" s="34"/>
      <c r="BD2357" s="27"/>
      <c r="BF2357" s="35"/>
      <c r="BG2357" s="35"/>
      <c r="BH2357" s="35"/>
    </row>
    <row r="2358" spans="1:60" ht="15" x14ac:dyDescent="0.25">
      <c r="A2358" s="570">
        <f t="shared" si="29"/>
        <v>2352</v>
      </c>
      <c r="B2358" s="571" t="s">
        <v>4645</v>
      </c>
      <c r="C2358" s="574" t="s">
        <v>12458</v>
      </c>
      <c r="D2358" s="843">
        <v>137781.76999999999</v>
      </c>
      <c r="E2358" s="844"/>
      <c r="F2358" s="844"/>
      <c r="G2358" s="25"/>
      <c r="H2358" s="25"/>
      <c r="I2358" s="25"/>
      <c r="J2358" s="25"/>
      <c r="K2358" s="25"/>
      <c r="L2358" s="25"/>
      <c r="N2358" s="25"/>
      <c r="O2358" s="25"/>
      <c r="P2358" s="35" t="s">
        <v>2496</v>
      </c>
      <c r="AS2358" s="570"/>
      <c r="AT2358" s="391"/>
      <c r="AU2358" s="222"/>
      <c r="AV2358" s="564"/>
      <c r="AW2358" s="60"/>
      <c r="AX2358" s="60"/>
      <c r="AY2358" s="60"/>
      <c r="AZ2358" s="283"/>
      <c r="BA2358" s="283"/>
      <c r="BB2358" s="283"/>
      <c r="BC2358" s="34"/>
      <c r="BD2358" s="27"/>
      <c r="BF2358" s="35"/>
      <c r="BG2358" s="35"/>
      <c r="BH2358" s="35"/>
    </row>
    <row r="2359" spans="1:60" ht="15" x14ac:dyDescent="0.25">
      <c r="A2359" s="570">
        <f t="shared" ref="A2359:A2422" si="30">A2358+1</f>
        <v>2353</v>
      </c>
      <c r="B2359" s="571" t="s">
        <v>4646</v>
      </c>
      <c r="C2359" s="574" t="s">
        <v>12458</v>
      </c>
      <c r="D2359" s="843">
        <v>131680.64000000001</v>
      </c>
      <c r="E2359" s="844"/>
      <c r="F2359" s="844"/>
      <c r="G2359" s="25"/>
      <c r="H2359" s="25"/>
      <c r="I2359" s="25"/>
      <c r="J2359" s="25"/>
      <c r="K2359" s="25"/>
      <c r="L2359" s="25"/>
      <c r="N2359" s="25"/>
      <c r="O2359" s="25"/>
      <c r="P2359" s="35" t="s">
        <v>2496</v>
      </c>
      <c r="AS2359" s="570"/>
      <c r="AT2359" s="391"/>
      <c r="AU2359" s="222"/>
      <c r="AV2359" s="564"/>
      <c r="AW2359" s="60"/>
      <c r="AX2359" s="60"/>
      <c r="AY2359" s="60"/>
      <c r="AZ2359" s="283"/>
      <c r="BA2359" s="283"/>
      <c r="BB2359" s="283"/>
      <c r="BC2359" s="34"/>
      <c r="BD2359" s="27"/>
      <c r="BF2359" s="35"/>
      <c r="BG2359" s="35"/>
      <c r="BH2359" s="35"/>
    </row>
    <row r="2360" spans="1:60" ht="15" x14ac:dyDescent="0.25">
      <c r="A2360" s="570">
        <f t="shared" si="30"/>
        <v>2354</v>
      </c>
      <c r="B2360" s="571" t="s">
        <v>4647</v>
      </c>
      <c r="C2360" s="574" t="s">
        <v>12458</v>
      </c>
      <c r="D2360" s="843">
        <v>78572.13</v>
      </c>
      <c r="E2360" s="844"/>
      <c r="F2360" s="844"/>
      <c r="G2360" s="25"/>
      <c r="H2360" s="25"/>
      <c r="I2360" s="25"/>
      <c r="J2360" s="25"/>
      <c r="K2360" s="25"/>
      <c r="L2360" s="25"/>
      <c r="N2360" s="25"/>
      <c r="O2360" s="25"/>
      <c r="P2360" s="35" t="s">
        <v>2496</v>
      </c>
      <c r="AS2360" s="570"/>
      <c r="AT2360" s="391"/>
      <c r="AU2360" s="222"/>
      <c r="AV2360" s="564"/>
      <c r="AW2360" s="60"/>
      <c r="AX2360" s="60"/>
      <c r="AY2360" s="60"/>
      <c r="AZ2360" s="283"/>
      <c r="BA2360" s="283"/>
      <c r="BB2360" s="283"/>
      <c r="BC2360" s="34"/>
      <c r="BD2360" s="27"/>
      <c r="BF2360" s="35"/>
      <c r="BG2360" s="35"/>
      <c r="BH2360" s="35"/>
    </row>
    <row r="2361" spans="1:60" ht="15" x14ac:dyDescent="0.25">
      <c r="A2361" s="570">
        <f t="shared" si="30"/>
        <v>2355</v>
      </c>
      <c r="B2361" s="571" t="s">
        <v>4648</v>
      </c>
      <c r="C2361" s="574" t="s">
        <v>12458</v>
      </c>
      <c r="D2361" s="843">
        <v>74874.8</v>
      </c>
      <c r="E2361" s="844"/>
      <c r="F2361" s="844"/>
      <c r="G2361" s="25"/>
      <c r="H2361" s="25"/>
      <c r="I2361" s="25"/>
      <c r="J2361" s="25"/>
      <c r="K2361" s="25"/>
      <c r="L2361" s="25"/>
      <c r="N2361" s="25"/>
      <c r="O2361" s="25"/>
      <c r="P2361" s="35" t="s">
        <v>2496</v>
      </c>
      <c r="AS2361" s="570"/>
      <c r="AT2361" s="391"/>
      <c r="AU2361" s="222"/>
      <c r="AV2361" s="564"/>
      <c r="AW2361" s="60"/>
      <c r="AX2361" s="60"/>
      <c r="AY2361" s="60"/>
      <c r="AZ2361" s="283"/>
      <c r="BA2361" s="283"/>
      <c r="BB2361" s="283"/>
      <c r="BC2361" s="34"/>
      <c r="BD2361" s="27"/>
      <c r="BF2361" s="35"/>
      <c r="BG2361" s="35"/>
      <c r="BH2361" s="35"/>
    </row>
    <row r="2362" spans="1:60" ht="15" x14ac:dyDescent="0.25">
      <c r="A2362" s="570">
        <f t="shared" si="30"/>
        <v>2356</v>
      </c>
      <c r="B2362" s="571" t="s">
        <v>4649</v>
      </c>
      <c r="C2362" s="574" t="s">
        <v>12458</v>
      </c>
      <c r="D2362" s="843">
        <v>154109.76000000001</v>
      </c>
      <c r="E2362" s="844"/>
      <c r="F2362" s="844"/>
      <c r="G2362" s="25"/>
      <c r="H2362" s="25"/>
      <c r="I2362" s="25"/>
      <c r="J2362" s="25"/>
      <c r="K2362" s="25"/>
      <c r="L2362" s="25"/>
      <c r="N2362" s="25"/>
      <c r="O2362" s="25"/>
      <c r="P2362" s="35" t="s">
        <v>2496</v>
      </c>
      <c r="AS2362" s="570"/>
      <c r="AT2362" s="391"/>
      <c r="AU2362" s="222"/>
      <c r="AV2362" s="564"/>
      <c r="AW2362" s="60"/>
      <c r="AX2362" s="60"/>
      <c r="AY2362" s="60"/>
      <c r="AZ2362" s="283"/>
      <c r="BA2362" s="283"/>
      <c r="BB2362" s="283"/>
      <c r="BC2362" s="34"/>
      <c r="BD2362" s="27"/>
      <c r="BF2362" s="35"/>
      <c r="BG2362" s="35"/>
      <c r="BH2362" s="35"/>
    </row>
    <row r="2363" spans="1:60" ht="15" x14ac:dyDescent="0.25">
      <c r="A2363" s="570">
        <f t="shared" si="30"/>
        <v>2357</v>
      </c>
      <c r="B2363" s="571" t="s">
        <v>4650</v>
      </c>
      <c r="C2363" s="574" t="s">
        <v>12458</v>
      </c>
      <c r="D2363" s="843">
        <v>152753.16</v>
      </c>
      <c r="E2363" s="844"/>
      <c r="F2363" s="844"/>
      <c r="G2363" s="25"/>
      <c r="H2363" s="25"/>
      <c r="I2363" s="25"/>
      <c r="J2363" s="25"/>
      <c r="K2363" s="25"/>
      <c r="L2363" s="25"/>
      <c r="N2363" s="25"/>
      <c r="O2363" s="25"/>
      <c r="P2363" s="35" t="s">
        <v>2496</v>
      </c>
      <c r="AS2363" s="570"/>
      <c r="AT2363" s="391"/>
      <c r="AU2363" s="222"/>
      <c r="AV2363" s="564"/>
      <c r="AW2363" s="60"/>
      <c r="AX2363" s="60"/>
      <c r="AY2363" s="60"/>
      <c r="AZ2363" s="283"/>
      <c r="BA2363" s="283"/>
      <c r="BB2363" s="283"/>
      <c r="BC2363" s="34"/>
      <c r="BD2363" s="27"/>
      <c r="BF2363" s="35"/>
      <c r="BG2363" s="35"/>
      <c r="BH2363" s="35"/>
    </row>
    <row r="2364" spans="1:60" ht="15" x14ac:dyDescent="0.25">
      <c r="A2364" s="570">
        <f t="shared" si="30"/>
        <v>2358</v>
      </c>
      <c r="B2364" s="571" t="s">
        <v>4651</v>
      </c>
      <c r="C2364" s="574" t="s">
        <v>12458</v>
      </c>
      <c r="D2364" s="843">
        <v>304421.03999999998</v>
      </c>
      <c r="E2364" s="844"/>
      <c r="F2364" s="844"/>
      <c r="G2364" s="25"/>
      <c r="H2364" s="25"/>
      <c r="I2364" s="25"/>
      <c r="J2364" s="25"/>
      <c r="K2364" s="25"/>
      <c r="L2364" s="25"/>
      <c r="N2364" s="25"/>
      <c r="O2364" s="25"/>
      <c r="P2364" s="35" t="s">
        <v>2496</v>
      </c>
      <c r="AS2364" s="570"/>
      <c r="AT2364" s="391"/>
      <c r="AU2364" s="222"/>
      <c r="AV2364" s="564"/>
      <c r="AW2364" s="60"/>
      <c r="AX2364" s="60"/>
      <c r="AY2364" s="60"/>
      <c r="AZ2364" s="283"/>
      <c r="BA2364" s="283"/>
      <c r="BB2364" s="283"/>
      <c r="BC2364" s="34"/>
      <c r="BD2364" s="27"/>
      <c r="BF2364" s="35"/>
      <c r="BG2364" s="35"/>
      <c r="BH2364" s="35"/>
    </row>
    <row r="2365" spans="1:60" ht="15" x14ac:dyDescent="0.25">
      <c r="A2365" s="570">
        <f t="shared" si="30"/>
        <v>2359</v>
      </c>
      <c r="B2365" s="571" t="s">
        <v>4652</v>
      </c>
      <c r="C2365" s="574" t="s">
        <v>12458</v>
      </c>
      <c r="D2365" s="843">
        <v>297366.71999999997</v>
      </c>
      <c r="E2365" s="844"/>
      <c r="F2365" s="844"/>
      <c r="G2365" s="25"/>
      <c r="H2365" s="25"/>
      <c r="I2365" s="25"/>
      <c r="J2365" s="25"/>
      <c r="K2365" s="25"/>
      <c r="L2365" s="25"/>
      <c r="N2365" s="25"/>
      <c r="O2365" s="25"/>
      <c r="P2365" s="35" t="s">
        <v>2496</v>
      </c>
      <c r="AS2365" s="570"/>
      <c r="AT2365" s="391"/>
      <c r="AU2365" s="222"/>
      <c r="AV2365" s="564"/>
      <c r="AW2365" s="60"/>
      <c r="AX2365" s="60"/>
      <c r="AY2365" s="60"/>
      <c r="AZ2365" s="283"/>
      <c r="BA2365" s="283"/>
      <c r="BB2365" s="283"/>
      <c r="BC2365" s="34"/>
      <c r="BD2365" s="27"/>
      <c r="BF2365" s="35"/>
      <c r="BG2365" s="35"/>
      <c r="BH2365" s="35"/>
    </row>
    <row r="2366" spans="1:60" ht="15" x14ac:dyDescent="0.25">
      <c r="A2366" s="570">
        <f t="shared" si="30"/>
        <v>2360</v>
      </c>
      <c r="B2366" s="571" t="s">
        <v>4653</v>
      </c>
      <c r="C2366" s="574" t="s">
        <v>12458</v>
      </c>
      <c r="D2366" s="843">
        <v>137088</v>
      </c>
      <c r="E2366" s="844"/>
      <c r="F2366" s="844"/>
      <c r="G2366" s="25"/>
      <c r="H2366" s="25"/>
      <c r="I2366" s="25"/>
      <c r="J2366" s="25"/>
      <c r="K2366" s="25"/>
      <c r="L2366" s="25"/>
      <c r="N2366" s="25"/>
      <c r="O2366" s="25"/>
      <c r="P2366" s="35" t="s">
        <v>2496</v>
      </c>
      <c r="AS2366" s="570"/>
      <c r="AT2366" s="391"/>
      <c r="AU2366" s="222"/>
      <c r="AV2366" s="564"/>
      <c r="AW2366" s="60"/>
      <c r="AX2366" s="60"/>
      <c r="AY2366" s="60"/>
      <c r="AZ2366" s="283"/>
      <c r="BA2366" s="283"/>
      <c r="BB2366" s="283"/>
      <c r="BC2366" s="34"/>
      <c r="BD2366" s="27"/>
      <c r="BF2366" s="35"/>
      <c r="BG2366" s="35"/>
      <c r="BH2366" s="35"/>
    </row>
    <row r="2367" spans="1:60" ht="15" x14ac:dyDescent="0.25">
      <c r="A2367" s="570">
        <f t="shared" si="30"/>
        <v>2361</v>
      </c>
      <c r="B2367" s="571" t="s">
        <v>4654</v>
      </c>
      <c r="C2367" s="574" t="s">
        <v>12458</v>
      </c>
      <c r="D2367" s="843">
        <v>17350.2</v>
      </c>
      <c r="E2367" s="844"/>
      <c r="F2367" s="844"/>
      <c r="G2367" s="25"/>
      <c r="H2367" s="25"/>
      <c r="I2367" s="25"/>
      <c r="J2367" s="25"/>
      <c r="K2367" s="25"/>
      <c r="L2367" s="25"/>
      <c r="N2367" s="25"/>
      <c r="O2367" s="25"/>
      <c r="P2367" s="35" t="s">
        <v>2496</v>
      </c>
      <c r="AS2367" s="570"/>
      <c r="AT2367" s="391"/>
      <c r="AU2367" s="222"/>
      <c r="AV2367" s="564"/>
      <c r="AW2367" s="60"/>
      <c r="AX2367" s="60"/>
      <c r="AY2367" s="60"/>
      <c r="AZ2367" s="283"/>
      <c r="BA2367" s="283"/>
      <c r="BB2367" s="283"/>
      <c r="BC2367" s="34"/>
      <c r="BD2367" s="27"/>
      <c r="BF2367" s="35"/>
      <c r="BG2367" s="35"/>
      <c r="BH2367" s="35"/>
    </row>
    <row r="2368" spans="1:60" ht="15" x14ac:dyDescent="0.25">
      <c r="A2368" s="570">
        <f t="shared" si="30"/>
        <v>2362</v>
      </c>
      <c r="B2368" s="571" t="s">
        <v>4655</v>
      </c>
      <c r="C2368" s="574" t="s">
        <v>12458</v>
      </c>
      <c r="D2368" s="843">
        <v>610857.93999999994</v>
      </c>
      <c r="E2368" s="844"/>
      <c r="F2368" s="844"/>
      <c r="G2368" s="25"/>
      <c r="H2368" s="25"/>
      <c r="I2368" s="25"/>
      <c r="J2368" s="25"/>
      <c r="K2368" s="25"/>
      <c r="L2368" s="25"/>
      <c r="N2368" s="25"/>
      <c r="O2368" s="25"/>
      <c r="P2368" s="35" t="s">
        <v>2496</v>
      </c>
      <c r="AS2368" s="570"/>
      <c r="AT2368" s="391"/>
      <c r="AU2368" s="222"/>
      <c r="AV2368" s="564"/>
      <c r="AW2368" s="60"/>
      <c r="AX2368" s="60"/>
      <c r="AY2368" s="60"/>
      <c r="AZ2368" s="283"/>
      <c r="BA2368" s="283"/>
      <c r="BB2368" s="283"/>
      <c r="BC2368" s="34"/>
      <c r="BD2368" s="27"/>
      <c r="BF2368" s="35"/>
      <c r="BG2368" s="35"/>
      <c r="BH2368" s="35"/>
    </row>
    <row r="2369" spans="1:60" ht="15" x14ac:dyDescent="0.25">
      <c r="A2369" s="570">
        <f t="shared" si="30"/>
        <v>2363</v>
      </c>
      <c r="B2369" s="571" t="s">
        <v>4656</v>
      </c>
      <c r="C2369" s="574" t="s">
        <v>12458</v>
      </c>
      <c r="D2369" s="843">
        <v>601335.56000000006</v>
      </c>
      <c r="E2369" s="844"/>
      <c r="F2369" s="844"/>
      <c r="G2369" s="25"/>
      <c r="H2369" s="25"/>
      <c r="I2369" s="25"/>
      <c r="J2369" s="25"/>
      <c r="K2369" s="25"/>
      <c r="L2369" s="25"/>
      <c r="N2369" s="25"/>
      <c r="O2369" s="25"/>
      <c r="P2369" s="35" t="s">
        <v>2496</v>
      </c>
      <c r="AS2369" s="570"/>
      <c r="AT2369" s="391"/>
      <c r="AU2369" s="222"/>
      <c r="AV2369" s="564"/>
      <c r="AW2369" s="60"/>
      <c r="AX2369" s="60"/>
      <c r="AY2369" s="60"/>
      <c r="AZ2369" s="283"/>
      <c r="BA2369" s="283"/>
      <c r="BB2369" s="283"/>
      <c r="BC2369" s="34"/>
      <c r="BD2369" s="27"/>
      <c r="BF2369" s="35"/>
      <c r="BG2369" s="35"/>
      <c r="BH2369" s="35"/>
    </row>
    <row r="2370" spans="1:60" ht="15" x14ac:dyDescent="0.25">
      <c r="A2370" s="570">
        <f t="shared" si="30"/>
        <v>2364</v>
      </c>
      <c r="B2370" s="571" t="s">
        <v>4657</v>
      </c>
      <c r="C2370" s="574" t="s">
        <v>12458</v>
      </c>
      <c r="D2370" s="843">
        <v>10579.1</v>
      </c>
      <c r="E2370" s="844"/>
      <c r="F2370" s="844"/>
      <c r="G2370" s="25"/>
      <c r="H2370" s="25"/>
      <c r="I2370" s="25"/>
      <c r="J2370" s="25"/>
      <c r="K2370" s="25"/>
      <c r="L2370" s="25"/>
      <c r="N2370" s="25"/>
      <c r="O2370" s="25"/>
      <c r="P2370" s="35" t="s">
        <v>2496</v>
      </c>
      <c r="AS2370" s="570"/>
      <c r="AT2370" s="391"/>
      <c r="AU2370" s="222"/>
      <c r="AV2370" s="564"/>
      <c r="AW2370" s="60"/>
      <c r="AX2370" s="60"/>
      <c r="AY2370" s="60"/>
      <c r="AZ2370" s="283"/>
      <c r="BA2370" s="283"/>
      <c r="BB2370" s="283"/>
      <c r="BC2370" s="34"/>
      <c r="BD2370" s="27"/>
      <c r="BF2370" s="35"/>
      <c r="BG2370" s="35"/>
      <c r="BH2370" s="35"/>
    </row>
    <row r="2371" spans="1:60" ht="15" x14ac:dyDescent="0.25">
      <c r="A2371" s="570">
        <f t="shared" si="30"/>
        <v>2365</v>
      </c>
      <c r="B2371" s="571" t="s">
        <v>4658</v>
      </c>
      <c r="C2371" s="574" t="s">
        <v>12458</v>
      </c>
      <c r="D2371" s="843">
        <v>164220</v>
      </c>
      <c r="E2371" s="844"/>
      <c r="F2371" s="844"/>
      <c r="G2371" s="25"/>
      <c r="H2371" s="25"/>
      <c r="I2371" s="25"/>
      <c r="J2371" s="25"/>
      <c r="K2371" s="25"/>
      <c r="L2371" s="25"/>
      <c r="N2371" s="25"/>
      <c r="O2371" s="25"/>
      <c r="P2371" s="35" t="s">
        <v>2496</v>
      </c>
      <c r="AS2371" s="570"/>
      <c r="AT2371" s="391"/>
      <c r="AU2371" s="222"/>
      <c r="AV2371" s="564"/>
      <c r="AW2371" s="60"/>
      <c r="AX2371" s="60"/>
      <c r="AY2371" s="60"/>
      <c r="AZ2371" s="283"/>
      <c r="BA2371" s="283"/>
      <c r="BB2371" s="283"/>
      <c r="BC2371" s="34"/>
      <c r="BD2371" s="27"/>
      <c r="BF2371" s="35"/>
      <c r="BG2371" s="35"/>
      <c r="BH2371" s="35"/>
    </row>
    <row r="2372" spans="1:60" ht="15" x14ac:dyDescent="0.25">
      <c r="A2372" s="570">
        <f t="shared" si="30"/>
        <v>2366</v>
      </c>
      <c r="B2372" s="571" t="s">
        <v>4659</v>
      </c>
      <c r="C2372" s="574" t="s">
        <v>12458</v>
      </c>
      <c r="D2372" s="843">
        <v>22813.49</v>
      </c>
      <c r="E2372" s="844"/>
      <c r="F2372" s="844"/>
      <c r="G2372" s="25"/>
      <c r="H2372" s="25"/>
      <c r="I2372" s="25"/>
      <c r="J2372" s="25"/>
      <c r="K2372" s="25"/>
      <c r="L2372" s="25"/>
      <c r="N2372" s="25"/>
      <c r="O2372" s="25"/>
      <c r="P2372" s="35" t="s">
        <v>2496</v>
      </c>
      <c r="AS2372" s="570"/>
      <c r="AT2372" s="391"/>
      <c r="AU2372" s="222"/>
      <c r="AV2372" s="564"/>
      <c r="AW2372" s="60"/>
      <c r="AX2372" s="60"/>
      <c r="AY2372" s="60"/>
      <c r="AZ2372" s="283"/>
      <c r="BA2372" s="283"/>
      <c r="BB2372" s="283"/>
      <c r="BC2372" s="34"/>
      <c r="BD2372" s="27"/>
      <c r="BF2372" s="35"/>
      <c r="BG2372" s="35"/>
      <c r="BH2372" s="35"/>
    </row>
    <row r="2373" spans="1:60" ht="15" x14ac:dyDescent="0.25">
      <c r="A2373" s="570">
        <f t="shared" si="30"/>
        <v>2367</v>
      </c>
      <c r="B2373" s="571" t="s">
        <v>4660</v>
      </c>
      <c r="C2373" s="574" t="s">
        <v>12458</v>
      </c>
      <c r="D2373" s="843">
        <v>17833.34</v>
      </c>
      <c r="E2373" s="844"/>
      <c r="F2373" s="844"/>
      <c r="G2373" s="25"/>
      <c r="H2373" s="25"/>
      <c r="I2373" s="25"/>
      <c r="J2373" s="25"/>
      <c r="K2373" s="25"/>
      <c r="L2373" s="25"/>
      <c r="N2373" s="25"/>
      <c r="O2373" s="25"/>
      <c r="P2373" s="35" t="s">
        <v>2496</v>
      </c>
      <c r="AS2373" s="570"/>
      <c r="AT2373" s="391"/>
      <c r="AU2373" s="222"/>
      <c r="AV2373" s="564"/>
      <c r="AW2373" s="60"/>
      <c r="AX2373" s="60"/>
      <c r="AY2373" s="60"/>
      <c r="AZ2373" s="283"/>
      <c r="BA2373" s="283"/>
      <c r="BB2373" s="283"/>
      <c r="BC2373" s="34"/>
      <c r="BD2373" s="27"/>
      <c r="BF2373" s="35"/>
      <c r="BG2373" s="35"/>
      <c r="BH2373" s="35"/>
    </row>
    <row r="2374" spans="1:60" ht="15" x14ac:dyDescent="0.25">
      <c r="A2374" s="570">
        <f t="shared" si="30"/>
        <v>2368</v>
      </c>
      <c r="B2374" s="571" t="s">
        <v>4661</v>
      </c>
      <c r="C2374" s="574" t="s">
        <v>12458</v>
      </c>
      <c r="D2374" s="843">
        <v>44470.3</v>
      </c>
      <c r="E2374" s="844"/>
      <c r="F2374" s="844"/>
      <c r="G2374" s="25"/>
      <c r="H2374" s="25"/>
      <c r="I2374" s="25"/>
      <c r="J2374" s="25"/>
      <c r="K2374" s="25"/>
      <c r="L2374" s="25"/>
      <c r="N2374" s="25"/>
      <c r="O2374" s="25"/>
      <c r="P2374" s="35" t="s">
        <v>2496</v>
      </c>
      <c r="AS2374" s="570"/>
      <c r="AT2374" s="391"/>
      <c r="AU2374" s="222"/>
      <c r="AV2374" s="564"/>
      <c r="AW2374" s="60"/>
      <c r="AX2374" s="60"/>
      <c r="AY2374" s="60"/>
      <c r="AZ2374" s="283"/>
      <c r="BA2374" s="283"/>
      <c r="BB2374" s="283"/>
      <c r="BC2374" s="34"/>
      <c r="BD2374" s="27"/>
      <c r="BF2374" s="35"/>
      <c r="BG2374" s="35"/>
      <c r="BH2374" s="35"/>
    </row>
    <row r="2375" spans="1:60" ht="15" x14ac:dyDescent="0.25">
      <c r="A2375" s="570">
        <f t="shared" si="30"/>
        <v>2369</v>
      </c>
      <c r="B2375" s="571" t="s">
        <v>4662</v>
      </c>
      <c r="C2375" s="574" t="s">
        <v>12458</v>
      </c>
      <c r="D2375" s="843">
        <v>30345</v>
      </c>
      <c r="E2375" s="844"/>
      <c r="F2375" s="844"/>
      <c r="G2375" s="25"/>
      <c r="H2375" s="25"/>
      <c r="I2375" s="25"/>
      <c r="J2375" s="25"/>
      <c r="K2375" s="25"/>
      <c r="L2375" s="25"/>
      <c r="N2375" s="25"/>
      <c r="O2375" s="25"/>
      <c r="P2375" s="35" t="s">
        <v>2496</v>
      </c>
      <c r="AS2375" s="570"/>
      <c r="AT2375" s="391"/>
      <c r="AU2375" s="222"/>
      <c r="AV2375" s="564"/>
      <c r="AW2375" s="60"/>
      <c r="AX2375" s="60"/>
      <c r="AY2375" s="60"/>
      <c r="AZ2375" s="283"/>
      <c r="BA2375" s="283"/>
      <c r="BB2375" s="283"/>
      <c r="BC2375" s="34"/>
      <c r="BD2375" s="27"/>
      <c r="BF2375" s="35"/>
      <c r="BG2375" s="35"/>
      <c r="BH2375" s="35"/>
    </row>
    <row r="2376" spans="1:60" ht="15" x14ac:dyDescent="0.25">
      <c r="A2376" s="570">
        <f t="shared" si="30"/>
        <v>2370</v>
      </c>
      <c r="B2376" s="571" t="s">
        <v>4663</v>
      </c>
      <c r="C2376" s="574" t="s">
        <v>12458</v>
      </c>
      <c r="D2376" s="843">
        <v>65450</v>
      </c>
      <c r="E2376" s="844"/>
      <c r="F2376" s="844"/>
      <c r="G2376" s="25"/>
      <c r="H2376" s="25"/>
      <c r="I2376" s="25"/>
      <c r="J2376" s="25"/>
      <c r="K2376" s="25"/>
      <c r="L2376" s="25"/>
      <c r="N2376" s="25"/>
      <c r="O2376" s="25"/>
      <c r="P2376" s="35" t="s">
        <v>2496</v>
      </c>
      <c r="AS2376" s="570"/>
      <c r="AT2376" s="391"/>
      <c r="AU2376" s="222"/>
      <c r="AV2376" s="564"/>
      <c r="AW2376" s="60"/>
      <c r="AX2376" s="60"/>
      <c r="AY2376" s="60"/>
      <c r="AZ2376" s="283"/>
      <c r="BA2376" s="283"/>
      <c r="BB2376" s="283"/>
      <c r="BC2376" s="34"/>
      <c r="BD2376" s="27"/>
      <c r="BF2376" s="35"/>
      <c r="BG2376" s="35"/>
      <c r="BH2376" s="35"/>
    </row>
    <row r="2377" spans="1:60" ht="15" x14ac:dyDescent="0.25">
      <c r="A2377" s="570">
        <f t="shared" si="30"/>
        <v>2371</v>
      </c>
      <c r="B2377" s="571" t="s">
        <v>4664</v>
      </c>
      <c r="C2377" s="574" t="s">
        <v>12458</v>
      </c>
      <c r="D2377" s="843">
        <v>5474</v>
      </c>
      <c r="E2377" s="844"/>
      <c r="F2377" s="844"/>
      <c r="G2377" s="25"/>
      <c r="H2377" s="25"/>
      <c r="I2377" s="25"/>
      <c r="J2377" s="25"/>
      <c r="K2377" s="25"/>
      <c r="L2377" s="25"/>
      <c r="N2377" s="25"/>
      <c r="O2377" s="25"/>
      <c r="P2377" s="35" t="s">
        <v>2496</v>
      </c>
      <c r="AS2377" s="570"/>
      <c r="AT2377" s="391"/>
      <c r="AU2377" s="222"/>
      <c r="AV2377" s="564"/>
      <c r="AW2377" s="60"/>
      <c r="AX2377" s="60"/>
      <c r="AY2377" s="60"/>
      <c r="AZ2377" s="283"/>
      <c r="BA2377" s="283"/>
      <c r="BB2377" s="283"/>
      <c r="BC2377" s="34"/>
      <c r="BD2377" s="27"/>
      <c r="BF2377" s="35"/>
      <c r="BG2377" s="35"/>
      <c r="BH2377" s="35"/>
    </row>
    <row r="2378" spans="1:60" ht="15" x14ac:dyDescent="0.25">
      <c r="A2378" s="570">
        <f t="shared" si="30"/>
        <v>2372</v>
      </c>
      <c r="B2378" s="571" t="s">
        <v>4665</v>
      </c>
      <c r="C2378" s="574" t="s">
        <v>12458</v>
      </c>
      <c r="D2378" s="843">
        <v>11124.12</v>
      </c>
      <c r="E2378" s="844"/>
      <c r="F2378" s="844"/>
      <c r="G2378" s="25"/>
      <c r="H2378" s="25"/>
      <c r="I2378" s="25"/>
      <c r="J2378" s="25"/>
      <c r="K2378" s="25"/>
      <c r="L2378" s="25"/>
      <c r="N2378" s="25"/>
      <c r="O2378" s="25"/>
      <c r="P2378" s="35" t="s">
        <v>2496</v>
      </c>
      <c r="AS2378" s="570"/>
      <c r="AT2378" s="391"/>
      <c r="AU2378" s="222"/>
      <c r="AV2378" s="564"/>
      <c r="AW2378" s="60"/>
      <c r="AX2378" s="60"/>
      <c r="AY2378" s="60"/>
      <c r="AZ2378" s="283"/>
      <c r="BA2378" s="283"/>
      <c r="BB2378" s="283"/>
      <c r="BC2378" s="34"/>
      <c r="BD2378" s="27"/>
      <c r="BF2378" s="35"/>
      <c r="BG2378" s="35"/>
      <c r="BH2378" s="35"/>
    </row>
    <row r="2379" spans="1:60" ht="15" x14ac:dyDescent="0.25">
      <c r="A2379" s="570">
        <f t="shared" si="30"/>
        <v>2373</v>
      </c>
      <c r="B2379" s="571" t="s">
        <v>4666</v>
      </c>
      <c r="C2379" s="574" t="s">
        <v>12458</v>
      </c>
      <c r="D2379" s="843">
        <v>59122.77</v>
      </c>
      <c r="E2379" s="844"/>
      <c r="F2379" s="844"/>
      <c r="G2379" s="25"/>
      <c r="H2379" s="25"/>
      <c r="I2379" s="25"/>
      <c r="J2379" s="25"/>
      <c r="K2379" s="25"/>
      <c r="L2379" s="25"/>
      <c r="N2379" s="25"/>
      <c r="O2379" s="25"/>
      <c r="P2379" s="35" t="s">
        <v>2496</v>
      </c>
      <c r="AS2379" s="570"/>
      <c r="AT2379" s="391"/>
      <c r="AU2379" s="222"/>
      <c r="AV2379" s="564"/>
      <c r="AW2379" s="60"/>
      <c r="AX2379" s="60"/>
      <c r="AY2379" s="60"/>
      <c r="AZ2379" s="283"/>
      <c r="BA2379" s="283"/>
      <c r="BB2379" s="283"/>
      <c r="BC2379" s="34"/>
      <c r="BD2379" s="27"/>
      <c r="BF2379" s="35"/>
      <c r="BG2379" s="35"/>
      <c r="BH2379" s="35"/>
    </row>
    <row r="2380" spans="1:60" ht="15" x14ac:dyDescent="0.25">
      <c r="A2380" s="570">
        <f t="shared" si="30"/>
        <v>2374</v>
      </c>
      <c r="B2380" s="571" t="s">
        <v>4667</v>
      </c>
      <c r="C2380" s="574" t="s">
        <v>12458</v>
      </c>
      <c r="D2380" s="843">
        <v>63052.15</v>
      </c>
      <c r="E2380" s="844"/>
      <c r="F2380" s="844"/>
      <c r="G2380" s="25"/>
      <c r="H2380" s="25"/>
      <c r="I2380" s="25"/>
      <c r="J2380" s="25"/>
      <c r="K2380" s="25"/>
      <c r="L2380" s="25"/>
      <c r="N2380" s="25"/>
      <c r="O2380" s="25"/>
      <c r="P2380" s="35" t="s">
        <v>2496</v>
      </c>
      <c r="AS2380" s="570"/>
      <c r="AT2380" s="391"/>
      <c r="AU2380" s="222"/>
      <c r="AV2380" s="564"/>
      <c r="AW2380" s="60"/>
      <c r="AX2380" s="60"/>
      <c r="AY2380" s="60"/>
      <c r="AZ2380" s="283"/>
      <c r="BA2380" s="283"/>
      <c r="BB2380" s="283"/>
      <c r="BC2380" s="34"/>
      <c r="BD2380" s="27"/>
      <c r="BF2380" s="35"/>
      <c r="BG2380" s="35"/>
      <c r="BH2380" s="35"/>
    </row>
    <row r="2381" spans="1:60" ht="15" x14ac:dyDescent="0.25">
      <c r="A2381" s="570">
        <f t="shared" si="30"/>
        <v>2375</v>
      </c>
      <c r="B2381" s="571" t="s">
        <v>4668</v>
      </c>
      <c r="C2381" s="574" t="s">
        <v>12458</v>
      </c>
      <c r="D2381" s="843">
        <v>59682.07</v>
      </c>
      <c r="E2381" s="844"/>
      <c r="F2381" s="844"/>
      <c r="G2381" s="25"/>
      <c r="H2381" s="25"/>
      <c r="I2381" s="25"/>
      <c r="J2381" s="25"/>
      <c r="K2381" s="25"/>
      <c r="L2381" s="25"/>
      <c r="N2381" s="25"/>
      <c r="O2381" s="25"/>
      <c r="P2381" s="35" t="s">
        <v>2496</v>
      </c>
      <c r="AS2381" s="570"/>
      <c r="AT2381" s="391"/>
      <c r="AU2381" s="222"/>
      <c r="AV2381" s="564"/>
      <c r="AW2381" s="60"/>
      <c r="AX2381" s="60"/>
      <c r="AY2381" s="60"/>
      <c r="AZ2381" s="283"/>
      <c r="BA2381" s="283"/>
      <c r="BB2381" s="283"/>
      <c r="BC2381" s="34"/>
      <c r="BD2381" s="27"/>
      <c r="BF2381" s="35"/>
      <c r="BG2381" s="35"/>
      <c r="BH2381" s="35"/>
    </row>
    <row r="2382" spans="1:60" ht="15" x14ac:dyDescent="0.25">
      <c r="A2382" s="570">
        <f t="shared" si="30"/>
        <v>2376</v>
      </c>
      <c r="B2382" s="571" t="s">
        <v>4669</v>
      </c>
      <c r="C2382" s="574" t="s">
        <v>12458</v>
      </c>
      <c r="D2382" s="843">
        <v>89520.13</v>
      </c>
      <c r="E2382" s="844"/>
      <c r="F2382" s="844"/>
      <c r="G2382" s="25"/>
      <c r="H2382" s="25"/>
      <c r="I2382" s="25"/>
      <c r="J2382" s="25"/>
      <c r="K2382" s="25"/>
      <c r="L2382" s="25"/>
      <c r="N2382" s="25"/>
      <c r="O2382" s="25"/>
      <c r="P2382" s="35" t="s">
        <v>2496</v>
      </c>
      <c r="AS2382" s="570"/>
      <c r="AT2382" s="391"/>
      <c r="AU2382" s="222"/>
      <c r="AV2382" s="564"/>
      <c r="AW2382" s="60"/>
      <c r="AX2382" s="60"/>
      <c r="AY2382" s="60"/>
      <c r="AZ2382" s="283"/>
      <c r="BA2382" s="283"/>
      <c r="BB2382" s="283"/>
      <c r="BC2382" s="34"/>
      <c r="BD2382" s="27"/>
      <c r="BF2382" s="35"/>
      <c r="BG2382" s="35"/>
      <c r="BH2382" s="35"/>
    </row>
    <row r="2383" spans="1:60" ht="15" x14ac:dyDescent="0.25">
      <c r="A2383" s="570">
        <f t="shared" si="30"/>
        <v>2377</v>
      </c>
      <c r="B2383" s="571" t="s">
        <v>4670</v>
      </c>
      <c r="C2383" s="574" t="s">
        <v>12458</v>
      </c>
      <c r="D2383" s="843">
        <v>84359.1</v>
      </c>
      <c r="E2383" s="844"/>
      <c r="F2383" s="844"/>
      <c r="G2383" s="25"/>
      <c r="H2383" s="25"/>
      <c r="I2383" s="25"/>
      <c r="J2383" s="25"/>
      <c r="K2383" s="25"/>
      <c r="L2383" s="25"/>
      <c r="N2383" s="25"/>
      <c r="O2383" s="25"/>
      <c r="P2383" s="35" t="s">
        <v>2496</v>
      </c>
      <c r="AS2383" s="570"/>
      <c r="AT2383" s="391"/>
      <c r="AU2383" s="222"/>
      <c r="AV2383" s="564"/>
      <c r="AW2383" s="60"/>
      <c r="AX2383" s="60"/>
      <c r="AY2383" s="60"/>
      <c r="AZ2383" s="283"/>
      <c r="BA2383" s="283"/>
      <c r="BB2383" s="283"/>
      <c r="BC2383" s="34"/>
      <c r="BD2383" s="27"/>
      <c r="BF2383" s="35"/>
      <c r="BG2383" s="35"/>
      <c r="BH2383" s="35"/>
    </row>
    <row r="2384" spans="1:60" ht="15" x14ac:dyDescent="0.25">
      <c r="A2384" s="570">
        <f t="shared" si="30"/>
        <v>2378</v>
      </c>
      <c r="B2384" s="571" t="s">
        <v>4671</v>
      </c>
      <c r="C2384" s="574" t="s">
        <v>12458</v>
      </c>
      <c r="D2384" s="843">
        <v>143859.1</v>
      </c>
      <c r="E2384" s="844"/>
      <c r="F2384" s="844"/>
      <c r="G2384" s="25"/>
      <c r="H2384" s="25"/>
      <c r="I2384" s="25"/>
      <c r="J2384" s="25"/>
      <c r="K2384" s="25"/>
      <c r="L2384" s="25"/>
      <c r="N2384" s="25"/>
      <c r="O2384" s="25"/>
      <c r="P2384" s="35" t="s">
        <v>2496</v>
      </c>
      <c r="AS2384" s="570"/>
      <c r="AT2384" s="391"/>
      <c r="AU2384" s="222"/>
      <c r="AV2384" s="564"/>
      <c r="AW2384" s="60"/>
      <c r="AX2384" s="60"/>
      <c r="AY2384" s="60"/>
      <c r="AZ2384" s="283"/>
      <c r="BA2384" s="283"/>
      <c r="BB2384" s="283"/>
      <c r="BC2384" s="34"/>
      <c r="BD2384" s="27"/>
      <c r="BF2384" s="35"/>
      <c r="BG2384" s="35"/>
      <c r="BH2384" s="35"/>
    </row>
    <row r="2385" spans="1:60" ht="15" x14ac:dyDescent="0.25">
      <c r="A2385" s="570">
        <f t="shared" si="30"/>
        <v>2379</v>
      </c>
      <c r="B2385" s="571" t="s">
        <v>4672</v>
      </c>
      <c r="C2385" s="574" t="s">
        <v>12458</v>
      </c>
      <c r="D2385" s="843">
        <v>214069.1</v>
      </c>
      <c r="E2385" s="844"/>
      <c r="F2385" s="844"/>
      <c r="G2385" s="25"/>
      <c r="H2385" s="25"/>
      <c r="I2385" s="25"/>
      <c r="J2385" s="25"/>
      <c r="K2385" s="25"/>
      <c r="L2385" s="25"/>
      <c r="N2385" s="25"/>
      <c r="O2385" s="25"/>
      <c r="P2385" s="35" t="s">
        <v>2496</v>
      </c>
      <c r="AS2385" s="570"/>
      <c r="AT2385" s="391"/>
      <c r="AU2385" s="222"/>
      <c r="AV2385" s="564"/>
      <c r="AW2385" s="60"/>
      <c r="AX2385" s="60"/>
      <c r="AY2385" s="60"/>
      <c r="AZ2385" s="283"/>
      <c r="BA2385" s="283"/>
      <c r="BB2385" s="283"/>
      <c r="BC2385" s="34"/>
      <c r="BD2385" s="27"/>
      <c r="BF2385" s="35"/>
      <c r="BG2385" s="35"/>
      <c r="BH2385" s="35"/>
    </row>
    <row r="2386" spans="1:60" ht="15" x14ac:dyDescent="0.25">
      <c r="A2386" s="570">
        <f t="shared" si="30"/>
        <v>2380</v>
      </c>
      <c r="B2386" s="571" t="s">
        <v>4673</v>
      </c>
      <c r="C2386" s="574" t="s">
        <v>12458</v>
      </c>
      <c r="D2386" s="843">
        <v>535.5</v>
      </c>
      <c r="E2386" s="844"/>
      <c r="F2386" s="844"/>
      <c r="G2386" s="25"/>
      <c r="H2386" s="25"/>
      <c r="I2386" s="25"/>
      <c r="J2386" s="25"/>
      <c r="K2386" s="25"/>
      <c r="L2386" s="25"/>
      <c r="N2386" s="25"/>
      <c r="O2386" s="25"/>
      <c r="P2386" s="35" t="s">
        <v>2496</v>
      </c>
      <c r="AS2386" s="570"/>
      <c r="AT2386" s="391"/>
      <c r="AU2386" s="222"/>
      <c r="AV2386" s="564"/>
      <c r="AW2386" s="60"/>
      <c r="AX2386" s="60"/>
      <c r="AY2386" s="60"/>
      <c r="AZ2386" s="283"/>
      <c r="BA2386" s="283"/>
      <c r="BB2386" s="283"/>
      <c r="BC2386" s="34"/>
      <c r="BD2386" s="27"/>
      <c r="BF2386" s="35"/>
      <c r="BG2386" s="35"/>
      <c r="BH2386" s="35"/>
    </row>
    <row r="2387" spans="1:60" ht="15" x14ac:dyDescent="0.25">
      <c r="A2387" s="570">
        <f t="shared" si="30"/>
        <v>2381</v>
      </c>
      <c r="B2387" s="571" t="s">
        <v>4674</v>
      </c>
      <c r="C2387" s="574" t="s">
        <v>12458</v>
      </c>
      <c r="D2387" s="843">
        <v>868.7</v>
      </c>
      <c r="E2387" s="844"/>
      <c r="F2387" s="844"/>
      <c r="G2387" s="25"/>
      <c r="H2387" s="25"/>
      <c r="I2387" s="25"/>
      <c r="J2387" s="25"/>
      <c r="K2387" s="25"/>
      <c r="L2387" s="25"/>
      <c r="N2387" s="25"/>
      <c r="O2387" s="25"/>
      <c r="P2387" s="35" t="s">
        <v>2496</v>
      </c>
      <c r="AS2387" s="570"/>
      <c r="AT2387" s="391"/>
      <c r="AU2387" s="222"/>
      <c r="AV2387" s="564"/>
      <c r="AW2387" s="60"/>
      <c r="AX2387" s="60"/>
      <c r="AY2387" s="60"/>
      <c r="AZ2387" s="283"/>
      <c r="BA2387" s="283"/>
      <c r="BB2387" s="283"/>
      <c r="BC2387" s="34"/>
      <c r="BD2387" s="27"/>
      <c r="BF2387" s="35"/>
      <c r="BG2387" s="35"/>
      <c r="BH2387" s="35"/>
    </row>
    <row r="2388" spans="1:60" ht="15" x14ac:dyDescent="0.25">
      <c r="A2388" s="570">
        <f t="shared" si="30"/>
        <v>2382</v>
      </c>
      <c r="B2388" s="571" t="s">
        <v>4675</v>
      </c>
      <c r="C2388" s="574" t="s">
        <v>12458</v>
      </c>
      <c r="D2388" s="843">
        <v>512.89</v>
      </c>
      <c r="E2388" s="844"/>
      <c r="F2388" s="844"/>
      <c r="G2388" s="25"/>
      <c r="H2388" s="25"/>
      <c r="I2388" s="25"/>
      <c r="J2388" s="25"/>
      <c r="K2388" s="25"/>
      <c r="L2388" s="25"/>
      <c r="N2388" s="25"/>
      <c r="O2388" s="25"/>
      <c r="P2388" s="35" t="s">
        <v>2496</v>
      </c>
      <c r="AS2388" s="570"/>
      <c r="AT2388" s="391"/>
      <c r="AU2388" s="222"/>
      <c r="AV2388" s="564"/>
      <c r="AW2388" s="60"/>
      <c r="AX2388" s="60"/>
      <c r="AY2388" s="60"/>
      <c r="AZ2388" s="283"/>
      <c r="BA2388" s="283"/>
      <c r="BB2388" s="283"/>
      <c r="BC2388" s="34"/>
      <c r="BD2388" s="27"/>
      <c r="BF2388" s="35"/>
      <c r="BG2388" s="35"/>
      <c r="BH2388" s="35"/>
    </row>
    <row r="2389" spans="1:60" ht="15" x14ac:dyDescent="0.25">
      <c r="A2389" s="570">
        <f t="shared" si="30"/>
        <v>2383</v>
      </c>
      <c r="B2389" s="571" t="s">
        <v>4676</v>
      </c>
      <c r="C2389" s="574" t="s">
        <v>12458</v>
      </c>
      <c r="D2389" s="843">
        <v>1154.3</v>
      </c>
      <c r="E2389" s="844"/>
      <c r="F2389" s="844"/>
      <c r="G2389" s="25"/>
      <c r="H2389" s="25"/>
      <c r="I2389" s="25"/>
      <c r="J2389" s="25"/>
      <c r="K2389" s="25"/>
      <c r="L2389" s="25"/>
      <c r="N2389" s="25"/>
      <c r="O2389" s="25"/>
      <c r="P2389" s="35" t="s">
        <v>2496</v>
      </c>
      <c r="AS2389" s="570"/>
      <c r="AT2389" s="391"/>
      <c r="AU2389" s="222"/>
      <c r="AV2389" s="564"/>
      <c r="AW2389" s="60"/>
      <c r="AX2389" s="60"/>
      <c r="AY2389" s="60"/>
      <c r="AZ2389" s="283"/>
      <c r="BA2389" s="283"/>
      <c r="BB2389" s="283"/>
      <c r="BC2389" s="34"/>
      <c r="BD2389" s="27"/>
      <c r="BF2389" s="35"/>
      <c r="BG2389" s="35"/>
      <c r="BH2389" s="35"/>
    </row>
    <row r="2390" spans="1:60" ht="15" x14ac:dyDescent="0.25">
      <c r="A2390" s="570">
        <f t="shared" si="30"/>
        <v>2384</v>
      </c>
      <c r="B2390" s="571" t="s">
        <v>4677</v>
      </c>
      <c r="C2390" s="574" t="s">
        <v>12458</v>
      </c>
      <c r="D2390" s="843">
        <v>57499.61</v>
      </c>
      <c r="E2390" s="844"/>
      <c r="F2390" s="844"/>
      <c r="G2390" s="25"/>
      <c r="H2390" s="25"/>
      <c r="I2390" s="25"/>
      <c r="J2390" s="25"/>
      <c r="K2390" s="25"/>
      <c r="L2390" s="25"/>
      <c r="N2390" s="25"/>
      <c r="O2390" s="25"/>
      <c r="P2390" s="35" t="s">
        <v>2496</v>
      </c>
      <c r="AS2390" s="570"/>
      <c r="AT2390" s="391"/>
      <c r="AU2390" s="222"/>
      <c r="AV2390" s="564"/>
      <c r="AW2390" s="60"/>
      <c r="AX2390" s="60"/>
      <c r="AY2390" s="60"/>
      <c r="AZ2390" s="283"/>
      <c r="BA2390" s="283"/>
      <c r="BB2390" s="283"/>
      <c r="BC2390" s="34"/>
      <c r="BD2390" s="27"/>
      <c r="BF2390" s="35"/>
      <c r="BG2390" s="35"/>
      <c r="BH2390" s="35"/>
    </row>
    <row r="2391" spans="1:60" ht="15" x14ac:dyDescent="0.25">
      <c r="A2391" s="570">
        <f t="shared" si="30"/>
        <v>2385</v>
      </c>
      <c r="B2391" s="571" t="s">
        <v>4678</v>
      </c>
      <c r="C2391" s="574" t="s">
        <v>12458</v>
      </c>
      <c r="D2391" s="843">
        <v>10080.49</v>
      </c>
      <c r="E2391" s="844"/>
      <c r="F2391" s="844"/>
      <c r="G2391" s="25"/>
      <c r="H2391" s="25"/>
      <c r="I2391" s="25"/>
      <c r="J2391" s="25"/>
      <c r="K2391" s="25"/>
      <c r="L2391" s="25"/>
      <c r="N2391" s="25"/>
      <c r="O2391" s="25"/>
      <c r="P2391" s="35" t="s">
        <v>2496</v>
      </c>
      <c r="AS2391" s="570"/>
      <c r="AT2391" s="391"/>
      <c r="AU2391" s="222"/>
      <c r="AV2391" s="564"/>
      <c r="AW2391" s="60"/>
      <c r="AX2391" s="60"/>
      <c r="AY2391" s="60"/>
      <c r="AZ2391" s="283"/>
      <c r="BA2391" s="283"/>
      <c r="BB2391" s="283"/>
      <c r="BC2391" s="34"/>
      <c r="BD2391" s="27"/>
      <c r="BF2391" s="35"/>
      <c r="BG2391" s="35"/>
      <c r="BH2391" s="35"/>
    </row>
    <row r="2392" spans="1:60" ht="15" x14ac:dyDescent="0.25">
      <c r="A2392" s="570">
        <f t="shared" si="30"/>
        <v>2386</v>
      </c>
      <c r="B2392" s="571" t="s">
        <v>4679</v>
      </c>
      <c r="C2392" s="574" t="s">
        <v>12458</v>
      </c>
      <c r="D2392" s="843">
        <v>32143.09</v>
      </c>
      <c r="E2392" s="844"/>
      <c r="F2392" s="844"/>
      <c r="G2392" s="25"/>
      <c r="H2392" s="25"/>
      <c r="I2392" s="25"/>
      <c r="J2392" s="25"/>
      <c r="K2392" s="25"/>
      <c r="L2392" s="25"/>
      <c r="N2392" s="25"/>
      <c r="O2392" s="25"/>
      <c r="P2392" s="35" t="s">
        <v>2496</v>
      </c>
      <c r="AS2392" s="570"/>
      <c r="AT2392" s="391"/>
      <c r="AU2392" s="222"/>
      <c r="AV2392" s="564"/>
      <c r="AW2392" s="60"/>
      <c r="AX2392" s="60"/>
      <c r="AY2392" s="60"/>
      <c r="AZ2392" s="283"/>
      <c r="BA2392" s="283"/>
      <c r="BB2392" s="283"/>
      <c r="BC2392" s="34"/>
      <c r="BD2392" s="27"/>
      <c r="BF2392" s="35"/>
      <c r="BG2392" s="35"/>
      <c r="BH2392" s="35"/>
    </row>
    <row r="2393" spans="1:60" ht="15" x14ac:dyDescent="0.25">
      <c r="A2393" s="570">
        <f t="shared" si="30"/>
        <v>2387</v>
      </c>
      <c r="B2393" s="571" t="s">
        <v>4680</v>
      </c>
      <c r="C2393" s="574" t="s">
        <v>12458</v>
      </c>
      <c r="D2393" s="843">
        <v>51582.93</v>
      </c>
      <c r="E2393" s="844"/>
      <c r="F2393" s="844"/>
      <c r="G2393" s="25"/>
      <c r="H2393" s="25"/>
      <c r="I2393" s="25"/>
      <c r="J2393" s="25"/>
      <c r="K2393" s="25"/>
      <c r="L2393" s="25"/>
      <c r="N2393" s="25"/>
      <c r="O2393" s="25"/>
      <c r="P2393" s="35" t="s">
        <v>2496</v>
      </c>
      <c r="AS2393" s="570"/>
      <c r="AT2393" s="391"/>
      <c r="AU2393" s="222"/>
      <c r="AV2393" s="564"/>
      <c r="AW2393" s="60"/>
      <c r="AX2393" s="60"/>
      <c r="AY2393" s="60"/>
      <c r="AZ2393" s="283"/>
      <c r="BA2393" s="283"/>
      <c r="BB2393" s="283"/>
      <c r="BC2393" s="34"/>
      <c r="BD2393" s="27"/>
      <c r="BF2393" s="35"/>
      <c r="BG2393" s="35"/>
      <c r="BH2393" s="35"/>
    </row>
    <row r="2394" spans="1:60" ht="15" x14ac:dyDescent="0.25">
      <c r="A2394" s="570">
        <f t="shared" si="30"/>
        <v>2388</v>
      </c>
      <c r="B2394" s="571" t="s">
        <v>4681</v>
      </c>
      <c r="C2394" s="574" t="s">
        <v>12458</v>
      </c>
      <c r="D2394" s="843">
        <v>30364.04</v>
      </c>
      <c r="E2394" s="844"/>
      <c r="F2394" s="844"/>
      <c r="G2394" s="25"/>
      <c r="H2394" s="25"/>
      <c r="I2394" s="25"/>
      <c r="J2394" s="25"/>
      <c r="K2394" s="25"/>
      <c r="L2394" s="25"/>
      <c r="N2394" s="25"/>
      <c r="O2394" s="25"/>
      <c r="P2394" s="35" t="s">
        <v>2496</v>
      </c>
      <c r="AS2394" s="570"/>
      <c r="AT2394" s="391"/>
      <c r="AU2394" s="222"/>
      <c r="AV2394" s="564"/>
      <c r="AW2394" s="60"/>
      <c r="AX2394" s="60"/>
      <c r="AY2394" s="60"/>
      <c r="AZ2394" s="283"/>
      <c r="BA2394" s="283"/>
      <c r="BB2394" s="283"/>
      <c r="BC2394" s="34"/>
      <c r="BD2394" s="27"/>
      <c r="BF2394" s="35"/>
      <c r="BG2394" s="35"/>
      <c r="BH2394" s="35"/>
    </row>
    <row r="2395" spans="1:60" ht="15" x14ac:dyDescent="0.25">
      <c r="A2395" s="570">
        <f t="shared" si="30"/>
        <v>2389</v>
      </c>
      <c r="B2395" s="571" t="s">
        <v>4682</v>
      </c>
      <c r="C2395" s="574" t="s">
        <v>12458</v>
      </c>
      <c r="D2395" s="843">
        <v>49400.47</v>
      </c>
      <c r="E2395" s="844"/>
      <c r="F2395" s="844"/>
      <c r="G2395" s="25"/>
      <c r="H2395" s="25"/>
      <c r="I2395" s="25"/>
      <c r="J2395" s="25"/>
      <c r="K2395" s="25"/>
      <c r="L2395" s="25"/>
      <c r="N2395" s="25"/>
      <c r="O2395" s="25"/>
      <c r="P2395" s="35" t="s">
        <v>2496</v>
      </c>
      <c r="AS2395" s="570"/>
      <c r="AT2395" s="391"/>
      <c r="AU2395" s="222"/>
      <c r="AV2395" s="564"/>
      <c r="AW2395" s="60"/>
      <c r="AX2395" s="60"/>
      <c r="AY2395" s="60"/>
      <c r="AZ2395" s="283"/>
      <c r="BA2395" s="283"/>
      <c r="BB2395" s="283"/>
      <c r="BC2395" s="34"/>
      <c r="BD2395" s="27"/>
      <c r="BF2395" s="35"/>
      <c r="BG2395" s="35"/>
      <c r="BH2395" s="35"/>
    </row>
    <row r="2396" spans="1:60" ht="15" x14ac:dyDescent="0.25">
      <c r="A2396" s="570">
        <f t="shared" si="30"/>
        <v>2390</v>
      </c>
      <c r="B2396" s="571" t="s">
        <v>4683</v>
      </c>
      <c r="C2396" s="574" t="s">
        <v>12458</v>
      </c>
      <c r="D2396" s="843">
        <v>124791.73</v>
      </c>
      <c r="E2396" s="844"/>
      <c r="F2396" s="844"/>
      <c r="G2396" s="25"/>
      <c r="H2396" s="25"/>
      <c r="I2396" s="25"/>
      <c r="J2396" s="25"/>
      <c r="K2396" s="25"/>
      <c r="L2396" s="25"/>
      <c r="N2396" s="25"/>
      <c r="O2396" s="25"/>
      <c r="P2396" s="35" t="s">
        <v>2496</v>
      </c>
      <c r="AS2396" s="570"/>
      <c r="AT2396" s="391"/>
      <c r="AU2396" s="222"/>
      <c r="AV2396" s="564"/>
      <c r="AW2396" s="60"/>
      <c r="AX2396" s="60"/>
      <c r="AY2396" s="60"/>
      <c r="AZ2396" s="283"/>
      <c r="BA2396" s="283"/>
      <c r="BB2396" s="283"/>
      <c r="BC2396" s="34"/>
      <c r="BD2396" s="27"/>
      <c r="BF2396" s="35"/>
      <c r="BG2396" s="35"/>
      <c r="BH2396" s="35"/>
    </row>
    <row r="2397" spans="1:60" ht="15" x14ac:dyDescent="0.25">
      <c r="A2397" s="570">
        <f t="shared" si="30"/>
        <v>2391</v>
      </c>
      <c r="B2397" s="571" t="s">
        <v>4684</v>
      </c>
      <c r="C2397" s="574" t="s">
        <v>12458</v>
      </c>
      <c r="D2397" s="843">
        <v>30364.04</v>
      </c>
      <c r="E2397" s="844"/>
      <c r="F2397" s="844"/>
      <c r="G2397" s="25"/>
      <c r="H2397" s="25"/>
      <c r="I2397" s="25"/>
      <c r="J2397" s="25"/>
      <c r="K2397" s="25"/>
      <c r="L2397" s="25"/>
      <c r="N2397" s="25"/>
      <c r="O2397" s="25"/>
      <c r="P2397" s="35" t="s">
        <v>2496</v>
      </c>
      <c r="AS2397" s="570"/>
      <c r="AT2397" s="391"/>
      <c r="AU2397" s="222"/>
      <c r="AV2397" s="564"/>
      <c r="AW2397" s="60"/>
      <c r="AX2397" s="60"/>
      <c r="AY2397" s="60"/>
      <c r="AZ2397" s="283"/>
      <c r="BA2397" s="283"/>
      <c r="BB2397" s="283"/>
      <c r="BC2397" s="34"/>
      <c r="BD2397" s="27"/>
      <c r="BF2397" s="35"/>
      <c r="BG2397" s="35"/>
      <c r="BH2397" s="35"/>
    </row>
    <row r="2398" spans="1:60" ht="15" x14ac:dyDescent="0.25">
      <c r="A2398" s="570">
        <f t="shared" si="30"/>
        <v>2392</v>
      </c>
      <c r="B2398" s="571" t="s">
        <v>4685</v>
      </c>
      <c r="C2398" s="574" t="s">
        <v>12458</v>
      </c>
      <c r="D2398" s="843">
        <v>51582.93</v>
      </c>
      <c r="E2398" s="844"/>
      <c r="F2398" s="844"/>
      <c r="G2398" s="25"/>
      <c r="H2398" s="25"/>
      <c r="I2398" s="25"/>
      <c r="J2398" s="25"/>
      <c r="K2398" s="25"/>
      <c r="L2398" s="25"/>
      <c r="N2398" s="25"/>
      <c r="O2398" s="25"/>
      <c r="P2398" s="35" t="s">
        <v>2496</v>
      </c>
      <c r="AS2398" s="570"/>
      <c r="AT2398" s="391"/>
      <c r="AU2398" s="222"/>
      <c r="AV2398" s="564"/>
      <c r="AW2398" s="60"/>
      <c r="AX2398" s="60"/>
      <c r="AY2398" s="60"/>
      <c r="AZ2398" s="283"/>
      <c r="BA2398" s="283"/>
      <c r="BB2398" s="283"/>
      <c r="BC2398" s="34"/>
      <c r="BD2398" s="27"/>
      <c r="BF2398" s="35"/>
      <c r="BG2398" s="35"/>
      <c r="BH2398" s="35"/>
    </row>
    <row r="2399" spans="1:60" ht="15" x14ac:dyDescent="0.25">
      <c r="A2399" s="570">
        <f t="shared" si="30"/>
        <v>2393</v>
      </c>
      <c r="B2399" s="571" t="s">
        <v>4686</v>
      </c>
      <c r="C2399" s="574" t="s">
        <v>12458</v>
      </c>
      <c r="D2399" s="843">
        <v>145237.12</v>
      </c>
      <c r="E2399" s="844"/>
      <c r="F2399" s="844"/>
      <c r="G2399" s="25"/>
      <c r="H2399" s="25"/>
      <c r="I2399" s="25"/>
      <c r="J2399" s="25"/>
      <c r="K2399" s="25"/>
      <c r="L2399" s="25"/>
      <c r="N2399" s="25"/>
      <c r="O2399" s="25"/>
      <c r="P2399" s="35" t="s">
        <v>2496</v>
      </c>
      <c r="AS2399" s="570"/>
      <c r="AT2399" s="391"/>
      <c r="AU2399" s="222"/>
      <c r="AV2399" s="564"/>
      <c r="AW2399" s="60"/>
      <c r="AX2399" s="60"/>
      <c r="AY2399" s="60"/>
      <c r="AZ2399" s="283"/>
      <c r="BA2399" s="283"/>
      <c r="BB2399" s="283"/>
      <c r="BC2399" s="34"/>
      <c r="BD2399" s="27"/>
      <c r="BF2399" s="35"/>
      <c r="BG2399" s="35"/>
      <c r="BH2399" s="35"/>
    </row>
    <row r="2400" spans="1:60" ht="15" x14ac:dyDescent="0.25">
      <c r="A2400" s="570">
        <f t="shared" si="30"/>
        <v>2394</v>
      </c>
      <c r="B2400" s="571" t="s">
        <v>4687</v>
      </c>
      <c r="C2400" s="574" t="s">
        <v>12458</v>
      </c>
      <c r="D2400" s="843">
        <v>8634.64</v>
      </c>
      <c r="E2400" s="844"/>
      <c r="F2400" s="844"/>
      <c r="G2400" s="25"/>
      <c r="H2400" s="25"/>
      <c r="I2400" s="25"/>
      <c r="J2400" s="25"/>
      <c r="K2400" s="25"/>
      <c r="L2400" s="25"/>
      <c r="N2400" s="25"/>
      <c r="O2400" s="25"/>
      <c r="P2400" s="35" t="s">
        <v>2496</v>
      </c>
      <c r="AS2400" s="570"/>
      <c r="AT2400" s="391"/>
      <c r="AU2400" s="222"/>
      <c r="AV2400" s="564"/>
      <c r="AW2400" s="60"/>
      <c r="AX2400" s="60"/>
      <c r="AY2400" s="60"/>
      <c r="AZ2400" s="283"/>
      <c r="BA2400" s="283"/>
      <c r="BB2400" s="283"/>
      <c r="BC2400" s="34"/>
      <c r="BD2400" s="27"/>
      <c r="BF2400" s="35"/>
      <c r="BG2400" s="35"/>
      <c r="BH2400" s="35"/>
    </row>
    <row r="2401" spans="1:60" ht="15" x14ac:dyDescent="0.25">
      <c r="A2401" s="570">
        <f t="shared" si="30"/>
        <v>2395</v>
      </c>
      <c r="B2401" s="571" t="s">
        <v>4688</v>
      </c>
      <c r="C2401" s="574" t="s">
        <v>12458</v>
      </c>
      <c r="D2401" s="843">
        <v>20677.439999999999</v>
      </c>
      <c r="E2401" s="844"/>
      <c r="F2401" s="844"/>
      <c r="G2401" s="25"/>
      <c r="H2401" s="25"/>
      <c r="I2401" s="25"/>
      <c r="J2401" s="25"/>
      <c r="K2401" s="25"/>
      <c r="L2401" s="25"/>
      <c r="N2401" s="25"/>
      <c r="O2401" s="25"/>
      <c r="P2401" s="35" t="s">
        <v>2496</v>
      </c>
      <c r="AS2401" s="570"/>
      <c r="AT2401" s="391"/>
      <c r="AU2401" s="222"/>
      <c r="AV2401" s="564"/>
      <c r="AW2401" s="60"/>
      <c r="AX2401" s="60"/>
      <c r="AY2401" s="60"/>
      <c r="AZ2401" s="283"/>
      <c r="BA2401" s="283"/>
      <c r="BB2401" s="283"/>
      <c r="BC2401" s="34"/>
      <c r="BD2401" s="27"/>
      <c r="BF2401" s="35"/>
      <c r="BG2401" s="35"/>
      <c r="BH2401" s="35"/>
    </row>
    <row r="2402" spans="1:60" ht="15" x14ac:dyDescent="0.25">
      <c r="A2402" s="570">
        <f t="shared" si="30"/>
        <v>2396</v>
      </c>
      <c r="B2402" s="571" t="s">
        <v>4689</v>
      </c>
      <c r="C2402" s="574" t="s">
        <v>12458</v>
      </c>
      <c r="D2402" s="843">
        <v>10174.5</v>
      </c>
      <c r="E2402" s="844"/>
      <c r="F2402" s="844"/>
      <c r="G2402" s="25"/>
      <c r="H2402" s="25"/>
      <c r="I2402" s="25"/>
      <c r="J2402" s="25"/>
      <c r="K2402" s="25"/>
      <c r="L2402" s="25"/>
      <c r="N2402" s="25"/>
      <c r="O2402" s="25"/>
      <c r="P2402" s="35" t="s">
        <v>2496</v>
      </c>
      <c r="AS2402" s="570"/>
      <c r="AT2402" s="391"/>
      <c r="AU2402" s="222"/>
      <c r="AV2402" s="564"/>
      <c r="AW2402" s="60"/>
      <c r="AX2402" s="60"/>
      <c r="AY2402" s="60"/>
      <c r="AZ2402" s="283"/>
      <c r="BA2402" s="283"/>
      <c r="BB2402" s="283"/>
      <c r="BC2402" s="34"/>
      <c r="BD2402" s="27"/>
      <c r="BF2402" s="35"/>
      <c r="BG2402" s="35"/>
      <c r="BH2402" s="35"/>
    </row>
    <row r="2403" spans="1:60" ht="15" x14ac:dyDescent="0.25">
      <c r="A2403" s="570">
        <f t="shared" si="30"/>
        <v>2397</v>
      </c>
      <c r="B2403" s="571" t="s">
        <v>4690</v>
      </c>
      <c r="C2403" s="574" t="s">
        <v>12458</v>
      </c>
      <c r="D2403" s="843">
        <v>9222.5</v>
      </c>
      <c r="E2403" s="844"/>
      <c r="F2403" s="844"/>
      <c r="G2403" s="25"/>
      <c r="H2403" s="25"/>
      <c r="I2403" s="25"/>
      <c r="J2403" s="25"/>
      <c r="K2403" s="25"/>
      <c r="L2403" s="25"/>
      <c r="N2403" s="25"/>
      <c r="O2403" s="25"/>
      <c r="P2403" s="35" t="s">
        <v>2496</v>
      </c>
      <c r="AS2403" s="570"/>
      <c r="AT2403" s="391"/>
      <c r="AU2403" s="222"/>
      <c r="AV2403" s="564"/>
      <c r="AW2403" s="60"/>
      <c r="AX2403" s="60"/>
      <c r="AY2403" s="60"/>
      <c r="AZ2403" s="283"/>
      <c r="BA2403" s="283"/>
      <c r="BB2403" s="283"/>
      <c r="BC2403" s="34"/>
      <c r="BD2403" s="27"/>
      <c r="BF2403" s="35"/>
      <c r="BG2403" s="35"/>
      <c r="BH2403" s="35"/>
    </row>
    <row r="2404" spans="1:60" ht="15" x14ac:dyDescent="0.25">
      <c r="A2404" s="570">
        <f t="shared" si="30"/>
        <v>2398</v>
      </c>
      <c r="B2404" s="571" t="s">
        <v>4691</v>
      </c>
      <c r="C2404" s="574" t="s">
        <v>12458</v>
      </c>
      <c r="D2404" s="843">
        <v>20706</v>
      </c>
      <c r="E2404" s="844"/>
      <c r="F2404" s="844"/>
      <c r="G2404" s="25"/>
      <c r="H2404" s="25"/>
      <c r="I2404" s="25"/>
      <c r="J2404" s="25"/>
      <c r="K2404" s="25"/>
      <c r="L2404" s="25"/>
      <c r="N2404" s="25"/>
      <c r="O2404" s="25"/>
      <c r="P2404" s="35" t="s">
        <v>2496</v>
      </c>
      <c r="AS2404" s="570"/>
      <c r="AT2404" s="391"/>
      <c r="AU2404" s="222"/>
      <c r="AV2404" s="564"/>
      <c r="AW2404" s="60"/>
      <c r="AX2404" s="60"/>
      <c r="AY2404" s="60"/>
      <c r="AZ2404" s="283"/>
      <c r="BA2404" s="283"/>
      <c r="BB2404" s="283"/>
      <c r="BC2404" s="34"/>
      <c r="BD2404" s="27"/>
      <c r="BF2404" s="35"/>
      <c r="BG2404" s="35"/>
      <c r="BH2404" s="35"/>
    </row>
    <row r="2405" spans="1:60" ht="15" x14ac:dyDescent="0.25">
      <c r="A2405" s="570">
        <f t="shared" si="30"/>
        <v>2399</v>
      </c>
      <c r="B2405" s="571" t="s">
        <v>4692</v>
      </c>
      <c r="C2405" s="574" t="s">
        <v>12458</v>
      </c>
      <c r="D2405" s="843">
        <v>4391.1000000000004</v>
      </c>
      <c r="E2405" s="844"/>
      <c r="F2405" s="844"/>
      <c r="G2405" s="25"/>
      <c r="H2405" s="25"/>
      <c r="I2405" s="25"/>
      <c r="J2405" s="25"/>
      <c r="K2405" s="25"/>
      <c r="L2405" s="25"/>
      <c r="N2405" s="25"/>
      <c r="O2405" s="25"/>
      <c r="P2405" s="35" t="s">
        <v>2496</v>
      </c>
      <c r="AS2405" s="570"/>
      <c r="AT2405" s="391"/>
      <c r="AU2405" s="222"/>
      <c r="AV2405" s="564"/>
      <c r="AW2405" s="60"/>
      <c r="AX2405" s="60"/>
      <c r="AY2405" s="60"/>
      <c r="AZ2405" s="283"/>
      <c r="BA2405" s="283"/>
      <c r="BB2405" s="283"/>
      <c r="BC2405" s="34"/>
      <c r="BD2405" s="27"/>
      <c r="BF2405" s="35"/>
      <c r="BG2405" s="35"/>
      <c r="BH2405" s="35"/>
    </row>
    <row r="2406" spans="1:60" ht="15" x14ac:dyDescent="0.25">
      <c r="A2406" s="570">
        <f t="shared" si="30"/>
        <v>2400</v>
      </c>
      <c r="B2406" s="571" t="s">
        <v>4693</v>
      </c>
      <c r="C2406" s="574" t="s">
        <v>12458</v>
      </c>
      <c r="D2406" s="843">
        <v>11721.5</v>
      </c>
      <c r="E2406" s="844"/>
      <c r="F2406" s="844"/>
      <c r="G2406" s="25"/>
      <c r="H2406" s="25"/>
      <c r="I2406" s="25"/>
      <c r="J2406" s="25"/>
      <c r="K2406" s="25"/>
      <c r="L2406" s="25"/>
      <c r="N2406" s="25"/>
      <c r="O2406" s="25"/>
      <c r="P2406" s="35" t="s">
        <v>2496</v>
      </c>
      <c r="AS2406" s="570"/>
      <c r="AT2406" s="391"/>
      <c r="AU2406" s="222"/>
      <c r="AV2406" s="564"/>
      <c r="AW2406" s="60"/>
      <c r="AX2406" s="60"/>
      <c r="AY2406" s="60"/>
      <c r="AZ2406" s="283"/>
      <c r="BA2406" s="283"/>
      <c r="BB2406" s="283"/>
      <c r="BC2406" s="34"/>
      <c r="BD2406" s="27"/>
      <c r="BF2406" s="35"/>
      <c r="BG2406" s="35"/>
      <c r="BH2406" s="35"/>
    </row>
    <row r="2407" spans="1:60" ht="15" x14ac:dyDescent="0.25">
      <c r="A2407" s="570">
        <f t="shared" si="30"/>
        <v>2401</v>
      </c>
      <c r="B2407" s="571" t="s">
        <v>4694</v>
      </c>
      <c r="C2407" s="574" t="s">
        <v>12458</v>
      </c>
      <c r="D2407" s="843">
        <v>9810.36</v>
      </c>
      <c r="E2407" s="844"/>
      <c r="F2407" s="844"/>
      <c r="G2407" s="25"/>
      <c r="H2407" s="25"/>
      <c r="I2407" s="25"/>
      <c r="J2407" s="25"/>
      <c r="K2407" s="25"/>
      <c r="L2407" s="25"/>
      <c r="N2407" s="25"/>
      <c r="O2407" s="25"/>
      <c r="P2407" s="35" t="s">
        <v>2496</v>
      </c>
      <c r="AS2407" s="570"/>
      <c r="AT2407" s="391"/>
      <c r="AU2407" s="222"/>
      <c r="AV2407" s="564"/>
      <c r="AW2407" s="60"/>
      <c r="AX2407" s="60"/>
      <c r="AY2407" s="60"/>
      <c r="AZ2407" s="283"/>
      <c r="BA2407" s="283"/>
      <c r="BB2407" s="283"/>
      <c r="BC2407" s="34"/>
      <c r="BD2407" s="27"/>
      <c r="BF2407" s="35"/>
      <c r="BG2407" s="35"/>
      <c r="BH2407" s="35"/>
    </row>
    <row r="2408" spans="1:60" ht="15" x14ac:dyDescent="0.25">
      <c r="A2408" s="570">
        <f t="shared" si="30"/>
        <v>2402</v>
      </c>
      <c r="B2408" s="571" t="s">
        <v>4695</v>
      </c>
      <c r="C2408" s="574" t="s">
        <v>12458</v>
      </c>
      <c r="D2408" s="843">
        <v>50849.89</v>
      </c>
      <c r="E2408" s="844"/>
      <c r="F2408" s="844"/>
      <c r="G2408" s="25"/>
      <c r="H2408" s="25"/>
      <c r="I2408" s="25"/>
      <c r="J2408" s="25"/>
      <c r="K2408" s="25"/>
      <c r="L2408" s="25"/>
      <c r="N2408" s="25"/>
      <c r="O2408" s="25"/>
      <c r="P2408" s="35" t="s">
        <v>2496</v>
      </c>
      <c r="AS2408" s="570"/>
      <c r="AT2408" s="391"/>
      <c r="AU2408" s="222"/>
      <c r="AV2408" s="564"/>
      <c r="AW2408" s="60"/>
      <c r="AX2408" s="60"/>
      <c r="AY2408" s="60"/>
      <c r="AZ2408" s="283"/>
      <c r="BA2408" s="283"/>
      <c r="BB2408" s="283"/>
      <c r="BC2408" s="34"/>
      <c r="BD2408" s="27"/>
      <c r="BF2408" s="35"/>
      <c r="BG2408" s="35"/>
      <c r="BH2408" s="35"/>
    </row>
    <row r="2409" spans="1:60" ht="15" x14ac:dyDescent="0.25">
      <c r="A2409" s="570">
        <f t="shared" si="30"/>
        <v>2403</v>
      </c>
      <c r="B2409" s="571" t="s">
        <v>4696</v>
      </c>
      <c r="C2409" s="574" t="s">
        <v>12458</v>
      </c>
      <c r="D2409" s="843">
        <v>68615.399999999994</v>
      </c>
      <c r="E2409" s="844"/>
      <c r="F2409" s="844"/>
      <c r="G2409" s="25"/>
      <c r="H2409" s="25"/>
      <c r="I2409" s="25"/>
      <c r="J2409" s="25"/>
      <c r="K2409" s="25"/>
      <c r="L2409" s="25"/>
      <c r="N2409" s="25"/>
      <c r="O2409" s="25"/>
      <c r="P2409" s="35" t="s">
        <v>2496</v>
      </c>
      <c r="AS2409" s="570"/>
      <c r="AT2409" s="391"/>
      <c r="AU2409" s="222"/>
      <c r="AV2409" s="564"/>
      <c r="AW2409" s="60"/>
      <c r="AX2409" s="60"/>
      <c r="AY2409" s="60"/>
      <c r="AZ2409" s="283"/>
      <c r="BA2409" s="283"/>
      <c r="BB2409" s="283"/>
      <c r="BC2409" s="34"/>
      <c r="BD2409" s="27"/>
      <c r="BF2409" s="35"/>
      <c r="BG2409" s="35"/>
      <c r="BH2409" s="35"/>
    </row>
    <row r="2410" spans="1:60" ht="15" x14ac:dyDescent="0.25">
      <c r="A2410" s="570">
        <f t="shared" si="30"/>
        <v>2404</v>
      </c>
      <c r="B2410" s="571" t="s">
        <v>4697</v>
      </c>
      <c r="C2410" s="574" t="s">
        <v>12458</v>
      </c>
      <c r="D2410" s="843">
        <v>39984</v>
      </c>
      <c r="E2410" s="844"/>
      <c r="F2410" s="844"/>
      <c r="G2410" s="25"/>
      <c r="H2410" s="25"/>
      <c r="I2410" s="25"/>
      <c r="J2410" s="25"/>
      <c r="K2410" s="25"/>
      <c r="L2410" s="25"/>
      <c r="N2410" s="25"/>
      <c r="O2410" s="25"/>
      <c r="P2410" s="35" t="s">
        <v>2496</v>
      </c>
      <c r="AS2410" s="570"/>
      <c r="AT2410" s="391"/>
      <c r="AU2410" s="222"/>
      <c r="AV2410" s="564"/>
      <c r="AW2410" s="60"/>
      <c r="AX2410" s="60"/>
      <c r="AY2410" s="60"/>
      <c r="AZ2410" s="283"/>
      <c r="BA2410" s="283"/>
      <c r="BB2410" s="283"/>
      <c r="BC2410" s="34"/>
      <c r="BD2410" s="27"/>
      <c r="BF2410" s="35"/>
      <c r="BG2410" s="35"/>
      <c r="BH2410" s="35"/>
    </row>
    <row r="2411" spans="1:60" ht="15" x14ac:dyDescent="0.25">
      <c r="A2411" s="570">
        <f t="shared" si="30"/>
        <v>2405</v>
      </c>
      <c r="B2411" s="571" t="s">
        <v>4698</v>
      </c>
      <c r="C2411" s="574" t="s">
        <v>12458</v>
      </c>
      <c r="D2411" s="843">
        <v>50158.5</v>
      </c>
      <c r="E2411" s="844"/>
      <c r="F2411" s="844"/>
      <c r="G2411" s="25"/>
      <c r="H2411" s="25"/>
      <c r="I2411" s="25"/>
      <c r="J2411" s="25"/>
      <c r="K2411" s="25"/>
      <c r="L2411" s="25"/>
      <c r="N2411" s="25"/>
      <c r="O2411" s="25"/>
      <c r="P2411" s="35" t="s">
        <v>2496</v>
      </c>
      <c r="AS2411" s="570"/>
      <c r="AT2411" s="391"/>
      <c r="AU2411" s="222"/>
      <c r="AV2411" s="564"/>
      <c r="AW2411" s="60"/>
      <c r="AX2411" s="60"/>
      <c r="AY2411" s="60"/>
      <c r="AZ2411" s="283"/>
      <c r="BA2411" s="283"/>
      <c r="BB2411" s="283"/>
      <c r="BC2411" s="34"/>
      <c r="BD2411" s="27"/>
      <c r="BF2411" s="35"/>
      <c r="BG2411" s="35"/>
      <c r="BH2411" s="35"/>
    </row>
    <row r="2412" spans="1:60" ht="15" x14ac:dyDescent="0.25">
      <c r="A2412" s="570">
        <f t="shared" si="30"/>
        <v>2406</v>
      </c>
      <c r="B2412" s="571" t="s">
        <v>4699</v>
      </c>
      <c r="C2412" s="574" t="s">
        <v>12458</v>
      </c>
      <c r="D2412" s="843">
        <v>15113</v>
      </c>
      <c r="E2412" s="844"/>
      <c r="F2412" s="844"/>
      <c r="G2412" s="25"/>
      <c r="H2412" s="25"/>
      <c r="I2412" s="25"/>
      <c r="J2412" s="25"/>
      <c r="K2412" s="25"/>
      <c r="L2412" s="25"/>
      <c r="N2412" s="25"/>
      <c r="O2412" s="25"/>
      <c r="P2412" s="35" t="s">
        <v>2496</v>
      </c>
      <c r="AS2412" s="570"/>
      <c r="AT2412" s="391"/>
      <c r="AU2412" s="222"/>
      <c r="AV2412" s="564"/>
      <c r="AW2412" s="60"/>
      <c r="AX2412" s="60"/>
      <c r="AY2412" s="60"/>
      <c r="AZ2412" s="283"/>
      <c r="BA2412" s="283"/>
      <c r="BB2412" s="283"/>
      <c r="BC2412" s="34"/>
      <c r="BD2412" s="27"/>
      <c r="BF2412" s="35"/>
      <c r="BG2412" s="35"/>
      <c r="BH2412" s="35"/>
    </row>
    <row r="2413" spans="1:60" ht="15" x14ac:dyDescent="0.25">
      <c r="A2413" s="570">
        <f t="shared" si="30"/>
        <v>2407</v>
      </c>
      <c r="B2413" s="571" t="s">
        <v>4700</v>
      </c>
      <c r="C2413" s="574" t="s">
        <v>12458</v>
      </c>
      <c r="D2413" s="843">
        <v>13149.5</v>
      </c>
      <c r="E2413" s="844"/>
      <c r="F2413" s="844"/>
      <c r="G2413" s="25"/>
      <c r="H2413" s="25"/>
      <c r="I2413" s="25"/>
      <c r="J2413" s="25"/>
      <c r="K2413" s="25"/>
      <c r="L2413" s="25"/>
      <c r="N2413" s="25"/>
      <c r="O2413" s="25"/>
      <c r="P2413" s="35" t="s">
        <v>2496</v>
      </c>
      <c r="AS2413" s="570"/>
      <c r="AT2413" s="391"/>
      <c r="AU2413" s="222"/>
      <c r="AV2413" s="564"/>
      <c r="AW2413" s="60"/>
      <c r="AX2413" s="60"/>
      <c r="AY2413" s="60"/>
      <c r="AZ2413" s="283"/>
      <c r="BA2413" s="283"/>
      <c r="BB2413" s="283"/>
      <c r="BC2413" s="34"/>
      <c r="BD2413" s="27"/>
      <c r="BF2413" s="35"/>
      <c r="BG2413" s="35"/>
      <c r="BH2413" s="35"/>
    </row>
    <row r="2414" spans="1:60" ht="15" x14ac:dyDescent="0.25">
      <c r="A2414" s="570">
        <f t="shared" si="30"/>
        <v>2408</v>
      </c>
      <c r="B2414" s="571" t="s">
        <v>4701</v>
      </c>
      <c r="C2414" s="574" t="s">
        <v>12458</v>
      </c>
      <c r="D2414" s="843">
        <v>68425</v>
      </c>
      <c r="E2414" s="844"/>
      <c r="F2414" s="844"/>
      <c r="G2414" s="25"/>
      <c r="H2414" s="25"/>
      <c r="I2414" s="25"/>
      <c r="J2414" s="25"/>
      <c r="K2414" s="25"/>
      <c r="L2414" s="25"/>
      <c r="N2414" s="25"/>
      <c r="O2414" s="25"/>
      <c r="P2414" s="35" t="s">
        <v>2496</v>
      </c>
      <c r="AS2414" s="570"/>
      <c r="AT2414" s="391"/>
      <c r="AU2414" s="222"/>
      <c r="AV2414" s="564"/>
      <c r="AW2414" s="60"/>
      <c r="AX2414" s="60"/>
      <c r="AY2414" s="60"/>
      <c r="AZ2414" s="283"/>
      <c r="BA2414" s="283"/>
      <c r="BB2414" s="283"/>
      <c r="BC2414" s="34"/>
      <c r="BD2414" s="27"/>
      <c r="BF2414" s="35"/>
      <c r="BG2414" s="35"/>
      <c r="BH2414" s="35"/>
    </row>
    <row r="2415" spans="1:60" ht="15" x14ac:dyDescent="0.25">
      <c r="A2415" s="570">
        <f t="shared" si="30"/>
        <v>2409</v>
      </c>
      <c r="B2415" s="571" t="s">
        <v>4702</v>
      </c>
      <c r="C2415" s="574" t="s">
        <v>12458</v>
      </c>
      <c r="D2415" s="843">
        <v>15708</v>
      </c>
      <c r="E2415" s="844"/>
      <c r="F2415" s="844"/>
      <c r="G2415" s="25"/>
      <c r="H2415" s="25"/>
      <c r="I2415" s="25"/>
      <c r="J2415" s="25"/>
      <c r="K2415" s="25"/>
      <c r="L2415" s="25"/>
      <c r="N2415" s="25"/>
      <c r="O2415" s="25"/>
      <c r="P2415" s="35" t="s">
        <v>2496</v>
      </c>
      <c r="AS2415" s="570"/>
      <c r="AT2415" s="391"/>
      <c r="AU2415" s="222"/>
      <c r="AV2415" s="564"/>
      <c r="AW2415" s="60"/>
      <c r="AX2415" s="60"/>
      <c r="AY2415" s="60"/>
      <c r="AZ2415" s="283"/>
      <c r="BA2415" s="283"/>
      <c r="BB2415" s="283"/>
      <c r="BC2415" s="34"/>
      <c r="BD2415" s="27"/>
      <c r="BF2415" s="35"/>
      <c r="BG2415" s="35"/>
      <c r="BH2415" s="35"/>
    </row>
    <row r="2416" spans="1:60" ht="15" x14ac:dyDescent="0.25">
      <c r="A2416" s="570">
        <f t="shared" si="30"/>
        <v>2410</v>
      </c>
      <c r="B2416" s="571" t="s">
        <v>4703</v>
      </c>
      <c r="C2416" s="574" t="s">
        <v>12458</v>
      </c>
      <c r="D2416" s="843">
        <v>41769</v>
      </c>
      <c r="E2416" s="844"/>
      <c r="F2416" s="844"/>
      <c r="G2416" s="25"/>
      <c r="H2416" s="25"/>
      <c r="I2416" s="25"/>
      <c r="J2416" s="25"/>
      <c r="K2416" s="25"/>
      <c r="L2416" s="25"/>
      <c r="N2416" s="25"/>
      <c r="O2416" s="25"/>
      <c r="P2416" s="35" t="s">
        <v>2496</v>
      </c>
      <c r="AS2416" s="570"/>
      <c r="AT2416" s="391"/>
      <c r="AU2416" s="222"/>
      <c r="AV2416" s="564"/>
      <c r="AW2416" s="60"/>
      <c r="AX2416" s="60"/>
      <c r="AY2416" s="60"/>
      <c r="AZ2416" s="283"/>
      <c r="BA2416" s="283"/>
      <c r="BB2416" s="283"/>
      <c r="BC2416" s="34"/>
      <c r="BD2416" s="27"/>
      <c r="BF2416" s="35"/>
      <c r="BG2416" s="35"/>
      <c r="BH2416" s="35"/>
    </row>
    <row r="2417" spans="1:60" ht="15" x14ac:dyDescent="0.25">
      <c r="A2417" s="570">
        <f t="shared" si="30"/>
        <v>2411</v>
      </c>
      <c r="B2417" s="571" t="s">
        <v>4704</v>
      </c>
      <c r="C2417" s="574" t="s">
        <v>12458</v>
      </c>
      <c r="D2417" s="843">
        <v>27536.6</v>
      </c>
      <c r="E2417" s="844"/>
      <c r="F2417" s="844"/>
      <c r="G2417" s="25"/>
      <c r="H2417" s="25"/>
      <c r="I2417" s="25"/>
      <c r="J2417" s="25"/>
      <c r="K2417" s="25"/>
      <c r="L2417" s="25"/>
      <c r="N2417" s="25"/>
      <c r="O2417" s="25"/>
      <c r="P2417" s="35" t="s">
        <v>2496</v>
      </c>
      <c r="AS2417" s="570"/>
      <c r="AT2417" s="391"/>
      <c r="AU2417" s="222"/>
      <c r="AV2417" s="564"/>
      <c r="AW2417" s="60"/>
      <c r="AX2417" s="60"/>
      <c r="AY2417" s="60"/>
      <c r="AZ2417" s="283"/>
      <c r="BA2417" s="283"/>
      <c r="BB2417" s="283"/>
      <c r="BC2417" s="34"/>
      <c r="BD2417" s="27"/>
      <c r="BF2417" s="35"/>
      <c r="BG2417" s="35"/>
      <c r="BH2417" s="35"/>
    </row>
    <row r="2418" spans="1:60" ht="15" x14ac:dyDescent="0.25">
      <c r="A2418" s="570">
        <f t="shared" si="30"/>
        <v>2412</v>
      </c>
      <c r="B2418" s="571" t="s">
        <v>4705</v>
      </c>
      <c r="C2418" s="574" t="s">
        <v>12458</v>
      </c>
      <c r="D2418" s="843">
        <v>13545.77</v>
      </c>
      <c r="E2418" s="844"/>
      <c r="F2418" s="844"/>
      <c r="G2418" s="25"/>
      <c r="H2418" s="25"/>
      <c r="I2418" s="25"/>
      <c r="J2418" s="25"/>
      <c r="K2418" s="25"/>
      <c r="L2418" s="25"/>
      <c r="N2418" s="25"/>
      <c r="O2418" s="25"/>
      <c r="P2418" s="35" t="s">
        <v>2496</v>
      </c>
      <c r="AS2418" s="570"/>
      <c r="AT2418" s="391"/>
      <c r="AU2418" s="222"/>
      <c r="AV2418" s="564"/>
      <c r="AW2418" s="60"/>
      <c r="AX2418" s="60"/>
      <c r="AY2418" s="60"/>
      <c r="AZ2418" s="283"/>
      <c r="BA2418" s="283"/>
      <c r="BB2418" s="283"/>
      <c r="BC2418" s="34"/>
      <c r="BD2418" s="27"/>
      <c r="BF2418" s="35"/>
      <c r="BG2418" s="35"/>
      <c r="BH2418" s="35"/>
    </row>
    <row r="2419" spans="1:60" ht="15" x14ac:dyDescent="0.25">
      <c r="A2419" s="570">
        <f t="shared" si="30"/>
        <v>2413</v>
      </c>
      <c r="B2419" s="571" t="s">
        <v>4706</v>
      </c>
      <c r="C2419" s="574" t="s">
        <v>12458</v>
      </c>
      <c r="D2419" s="843">
        <v>7249.48</v>
      </c>
      <c r="E2419" s="844"/>
      <c r="F2419" s="844"/>
      <c r="G2419" s="25"/>
      <c r="H2419" s="25"/>
      <c r="I2419" s="25"/>
      <c r="J2419" s="25"/>
      <c r="K2419" s="25"/>
      <c r="L2419" s="25"/>
      <c r="N2419" s="25"/>
      <c r="O2419" s="25"/>
      <c r="P2419" s="35" t="s">
        <v>2496</v>
      </c>
      <c r="AS2419" s="570"/>
      <c r="AT2419" s="391"/>
      <c r="AU2419" s="222"/>
      <c r="AV2419" s="564"/>
      <c r="AW2419" s="60"/>
      <c r="AX2419" s="60"/>
      <c r="AY2419" s="60"/>
      <c r="AZ2419" s="283"/>
      <c r="BA2419" s="283"/>
      <c r="BB2419" s="283"/>
      <c r="BC2419" s="34"/>
      <c r="BD2419" s="27"/>
      <c r="BF2419" s="35"/>
      <c r="BG2419" s="35"/>
      <c r="BH2419" s="35"/>
    </row>
    <row r="2420" spans="1:60" ht="15" x14ac:dyDescent="0.25">
      <c r="A2420" s="570">
        <f t="shared" si="30"/>
        <v>2414</v>
      </c>
      <c r="B2420" s="571" t="s">
        <v>4707</v>
      </c>
      <c r="C2420" s="574" t="s">
        <v>12458</v>
      </c>
      <c r="D2420" s="843">
        <v>18367.650000000001</v>
      </c>
      <c r="E2420" s="844"/>
      <c r="F2420" s="844"/>
      <c r="G2420" s="25"/>
      <c r="H2420" s="25"/>
      <c r="I2420" s="25"/>
      <c r="J2420" s="25"/>
      <c r="K2420" s="25"/>
      <c r="L2420" s="25"/>
      <c r="N2420" s="25"/>
      <c r="O2420" s="25"/>
      <c r="P2420" s="35" t="s">
        <v>2496</v>
      </c>
      <c r="AS2420" s="570"/>
      <c r="AT2420" s="391"/>
      <c r="AU2420" s="222"/>
      <c r="AV2420" s="564"/>
      <c r="AW2420" s="60"/>
      <c r="AX2420" s="60"/>
      <c r="AY2420" s="60"/>
      <c r="AZ2420" s="283"/>
      <c r="BA2420" s="283"/>
      <c r="BB2420" s="283"/>
      <c r="BC2420" s="34"/>
      <c r="BD2420" s="27"/>
      <c r="BF2420" s="35"/>
      <c r="BG2420" s="35"/>
      <c r="BH2420" s="35"/>
    </row>
    <row r="2421" spans="1:60" ht="15" x14ac:dyDescent="0.25">
      <c r="A2421" s="570">
        <f t="shared" si="30"/>
        <v>2415</v>
      </c>
      <c r="B2421" s="571" t="s">
        <v>4708</v>
      </c>
      <c r="C2421" s="574" t="s">
        <v>12458</v>
      </c>
      <c r="D2421" s="843">
        <v>20306.16</v>
      </c>
      <c r="E2421" s="844"/>
      <c r="F2421" s="844"/>
      <c r="G2421" s="25"/>
      <c r="H2421" s="25"/>
      <c r="I2421" s="25"/>
      <c r="J2421" s="25"/>
      <c r="K2421" s="25"/>
      <c r="L2421" s="25"/>
      <c r="N2421" s="25"/>
      <c r="O2421" s="25"/>
      <c r="P2421" s="35" t="s">
        <v>2496</v>
      </c>
      <c r="AS2421" s="570"/>
      <c r="AT2421" s="391"/>
      <c r="AU2421" s="222"/>
      <c r="AV2421" s="564"/>
      <c r="AW2421" s="60"/>
      <c r="AX2421" s="60"/>
      <c r="AY2421" s="60"/>
      <c r="AZ2421" s="283"/>
      <c r="BA2421" s="283"/>
      <c r="BB2421" s="283"/>
      <c r="BC2421" s="34"/>
      <c r="BD2421" s="27"/>
      <c r="BF2421" s="35"/>
      <c r="BG2421" s="35"/>
      <c r="BH2421" s="35"/>
    </row>
    <row r="2422" spans="1:60" ht="15" x14ac:dyDescent="0.25">
      <c r="A2422" s="570">
        <f t="shared" si="30"/>
        <v>2416</v>
      </c>
      <c r="B2422" s="571" t="s">
        <v>4709</v>
      </c>
      <c r="C2422" s="574" t="s">
        <v>12458</v>
      </c>
      <c r="D2422" s="843">
        <v>27767.46</v>
      </c>
      <c r="E2422" s="844"/>
      <c r="F2422" s="844"/>
      <c r="G2422" s="25"/>
      <c r="H2422" s="25"/>
      <c r="I2422" s="25"/>
      <c r="J2422" s="25"/>
      <c r="K2422" s="25"/>
      <c r="L2422" s="25"/>
      <c r="N2422" s="25"/>
      <c r="O2422" s="25"/>
      <c r="P2422" s="35" t="s">
        <v>2496</v>
      </c>
      <c r="AS2422" s="570"/>
      <c r="AT2422" s="391"/>
      <c r="AU2422" s="222"/>
      <c r="AV2422" s="564"/>
      <c r="AW2422" s="60"/>
      <c r="AX2422" s="60"/>
      <c r="AY2422" s="60"/>
      <c r="AZ2422" s="283"/>
      <c r="BA2422" s="283"/>
      <c r="BB2422" s="283"/>
      <c r="BC2422" s="34"/>
      <c r="BD2422" s="27"/>
      <c r="BF2422" s="35"/>
      <c r="BG2422" s="35"/>
      <c r="BH2422" s="35"/>
    </row>
    <row r="2423" spans="1:60" ht="15" x14ac:dyDescent="0.25">
      <c r="A2423" s="570">
        <f t="shared" ref="A2423:A2486" si="31">A2422+1</f>
        <v>2417</v>
      </c>
      <c r="B2423" s="571" t="s">
        <v>4710</v>
      </c>
      <c r="C2423" s="574" t="s">
        <v>12458</v>
      </c>
      <c r="D2423" s="843">
        <v>15729.42</v>
      </c>
      <c r="E2423" s="844"/>
      <c r="F2423" s="844"/>
      <c r="G2423" s="25"/>
      <c r="H2423" s="25"/>
      <c r="I2423" s="25"/>
      <c r="J2423" s="25"/>
      <c r="K2423" s="25"/>
      <c r="L2423" s="25"/>
      <c r="N2423" s="25"/>
      <c r="O2423" s="25"/>
      <c r="P2423" s="35" t="s">
        <v>2496</v>
      </c>
      <c r="AS2423" s="570"/>
      <c r="AT2423" s="391"/>
      <c r="AU2423" s="222"/>
      <c r="AV2423" s="564"/>
      <c r="AW2423" s="60"/>
      <c r="AX2423" s="60"/>
      <c r="AY2423" s="60"/>
      <c r="AZ2423" s="283"/>
      <c r="BA2423" s="283"/>
      <c r="BB2423" s="283"/>
      <c r="BC2423" s="34"/>
      <c r="BD2423" s="27"/>
      <c r="BF2423" s="35"/>
      <c r="BG2423" s="35"/>
      <c r="BH2423" s="35"/>
    </row>
    <row r="2424" spans="1:60" ht="15" x14ac:dyDescent="0.25">
      <c r="A2424" s="570">
        <f t="shared" si="31"/>
        <v>2418</v>
      </c>
      <c r="B2424" s="571" t="s">
        <v>4711</v>
      </c>
      <c r="C2424" s="574" t="s">
        <v>12458</v>
      </c>
      <c r="D2424" s="843">
        <v>21597.31</v>
      </c>
      <c r="E2424" s="844"/>
      <c r="F2424" s="844"/>
      <c r="G2424" s="25"/>
      <c r="H2424" s="25"/>
      <c r="I2424" s="25"/>
      <c r="J2424" s="25"/>
      <c r="K2424" s="25"/>
      <c r="L2424" s="25"/>
      <c r="N2424" s="25"/>
      <c r="O2424" s="25"/>
      <c r="P2424" s="35" t="s">
        <v>2496</v>
      </c>
      <c r="AS2424" s="570"/>
      <c r="AT2424" s="391"/>
      <c r="AU2424" s="222"/>
      <c r="AV2424" s="564"/>
      <c r="AW2424" s="60"/>
      <c r="AX2424" s="60"/>
      <c r="AY2424" s="60"/>
      <c r="AZ2424" s="283"/>
      <c r="BA2424" s="283"/>
      <c r="BB2424" s="283"/>
      <c r="BC2424" s="34"/>
      <c r="BD2424" s="27"/>
      <c r="BF2424" s="35"/>
      <c r="BG2424" s="35"/>
      <c r="BH2424" s="35"/>
    </row>
    <row r="2425" spans="1:60" ht="15" x14ac:dyDescent="0.25">
      <c r="A2425" s="570">
        <f t="shared" si="31"/>
        <v>2419</v>
      </c>
      <c r="B2425" s="571" t="s">
        <v>4712</v>
      </c>
      <c r="C2425" s="574" t="s">
        <v>12458</v>
      </c>
      <c r="D2425" s="843">
        <v>8306.2000000000007</v>
      </c>
      <c r="E2425" s="844"/>
      <c r="F2425" s="844"/>
      <c r="G2425" s="25"/>
      <c r="H2425" s="25"/>
      <c r="I2425" s="25"/>
      <c r="J2425" s="25"/>
      <c r="K2425" s="25"/>
      <c r="L2425" s="25"/>
      <c r="N2425" s="25"/>
      <c r="O2425" s="25"/>
      <c r="P2425" s="35" t="s">
        <v>2496</v>
      </c>
      <c r="AS2425" s="570"/>
      <c r="AT2425" s="391"/>
      <c r="AU2425" s="222"/>
      <c r="AV2425" s="564"/>
      <c r="AW2425" s="60"/>
      <c r="AX2425" s="60"/>
      <c r="AY2425" s="60"/>
      <c r="AZ2425" s="283"/>
      <c r="BA2425" s="283"/>
      <c r="BB2425" s="283"/>
      <c r="BC2425" s="34"/>
      <c r="BD2425" s="27"/>
      <c r="BF2425" s="35"/>
      <c r="BG2425" s="35"/>
      <c r="BH2425" s="35"/>
    </row>
    <row r="2426" spans="1:60" ht="15" x14ac:dyDescent="0.25">
      <c r="A2426" s="570">
        <f t="shared" si="31"/>
        <v>2420</v>
      </c>
      <c r="B2426" s="571" t="s">
        <v>4713</v>
      </c>
      <c r="C2426" s="574" t="s">
        <v>12458</v>
      </c>
      <c r="D2426" s="843">
        <v>12167.75</v>
      </c>
      <c r="E2426" s="844"/>
      <c r="F2426" s="844"/>
      <c r="G2426" s="25"/>
      <c r="H2426" s="25"/>
      <c r="I2426" s="25"/>
      <c r="J2426" s="25"/>
      <c r="K2426" s="25"/>
      <c r="L2426" s="25"/>
      <c r="N2426" s="25"/>
      <c r="O2426" s="25"/>
      <c r="P2426" s="35" t="s">
        <v>2496</v>
      </c>
      <c r="AS2426" s="570"/>
      <c r="AT2426" s="391"/>
      <c r="AU2426" s="222"/>
      <c r="AV2426" s="564"/>
      <c r="AW2426" s="60"/>
      <c r="AX2426" s="60"/>
      <c r="AY2426" s="60"/>
      <c r="AZ2426" s="283"/>
      <c r="BA2426" s="283"/>
      <c r="BB2426" s="283"/>
      <c r="BC2426" s="34"/>
      <c r="BD2426" s="27"/>
      <c r="BF2426" s="35"/>
      <c r="BG2426" s="35"/>
      <c r="BH2426" s="35"/>
    </row>
    <row r="2427" spans="1:60" ht="15" x14ac:dyDescent="0.25">
      <c r="A2427" s="570">
        <f t="shared" si="31"/>
        <v>2421</v>
      </c>
      <c r="B2427" s="571" t="s">
        <v>4714</v>
      </c>
      <c r="C2427" s="574" t="s">
        <v>12458</v>
      </c>
      <c r="D2427" s="843">
        <v>11067</v>
      </c>
      <c r="E2427" s="844"/>
      <c r="F2427" s="844"/>
      <c r="G2427" s="25"/>
      <c r="H2427" s="25"/>
      <c r="I2427" s="25"/>
      <c r="J2427" s="25"/>
      <c r="K2427" s="25"/>
      <c r="L2427" s="25"/>
      <c r="N2427" s="25"/>
      <c r="O2427" s="25"/>
      <c r="P2427" s="35" t="s">
        <v>2496</v>
      </c>
      <c r="AS2427" s="570"/>
      <c r="AT2427" s="391"/>
      <c r="AU2427" s="222"/>
      <c r="AV2427" s="564"/>
      <c r="AW2427" s="60"/>
      <c r="AX2427" s="60"/>
      <c r="AY2427" s="60"/>
      <c r="AZ2427" s="283"/>
      <c r="BA2427" s="283"/>
      <c r="BB2427" s="283"/>
      <c r="BC2427" s="34"/>
      <c r="BD2427" s="27"/>
      <c r="BF2427" s="35"/>
      <c r="BG2427" s="35"/>
      <c r="BH2427" s="35"/>
    </row>
    <row r="2428" spans="1:60" ht="15" x14ac:dyDescent="0.25">
      <c r="A2428" s="570">
        <f t="shared" si="31"/>
        <v>2422</v>
      </c>
      <c r="B2428" s="571" t="s">
        <v>4715</v>
      </c>
      <c r="C2428" s="574" t="s">
        <v>12458</v>
      </c>
      <c r="D2428" s="843">
        <v>18101.09</v>
      </c>
      <c r="E2428" s="844"/>
      <c r="F2428" s="844"/>
      <c r="G2428" s="25"/>
      <c r="H2428" s="25"/>
      <c r="I2428" s="25"/>
      <c r="J2428" s="25"/>
      <c r="K2428" s="25"/>
      <c r="L2428" s="25"/>
      <c r="N2428" s="25"/>
      <c r="O2428" s="25"/>
      <c r="P2428" s="35" t="s">
        <v>2496</v>
      </c>
      <c r="AS2428" s="570"/>
      <c r="AT2428" s="391"/>
      <c r="AU2428" s="222"/>
      <c r="AV2428" s="564"/>
      <c r="AW2428" s="60"/>
      <c r="AX2428" s="60"/>
      <c r="AY2428" s="60"/>
      <c r="AZ2428" s="283"/>
      <c r="BA2428" s="283"/>
      <c r="BB2428" s="283"/>
      <c r="BC2428" s="34"/>
      <c r="BD2428" s="27"/>
      <c r="BF2428" s="35"/>
      <c r="BG2428" s="35"/>
      <c r="BH2428" s="35"/>
    </row>
    <row r="2429" spans="1:60" ht="15" x14ac:dyDescent="0.25">
      <c r="A2429" s="570">
        <f t="shared" si="31"/>
        <v>2423</v>
      </c>
      <c r="B2429" s="571" t="s">
        <v>4716</v>
      </c>
      <c r="C2429" s="574" t="s">
        <v>12458</v>
      </c>
      <c r="D2429" s="843">
        <v>17554.88</v>
      </c>
      <c r="E2429" s="844"/>
      <c r="F2429" s="844"/>
      <c r="G2429" s="25"/>
      <c r="H2429" s="25"/>
      <c r="I2429" s="25"/>
      <c r="J2429" s="25"/>
      <c r="K2429" s="25"/>
      <c r="L2429" s="25"/>
      <c r="N2429" s="25"/>
      <c r="O2429" s="25"/>
      <c r="P2429" s="35" t="s">
        <v>2496</v>
      </c>
      <c r="AS2429" s="570"/>
      <c r="AT2429" s="391"/>
      <c r="AU2429" s="222"/>
      <c r="AV2429" s="564"/>
      <c r="AW2429" s="60"/>
      <c r="AX2429" s="60"/>
      <c r="AY2429" s="60"/>
      <c r="AZ2429" s="283"/>
      <c r="BA2429" s="283"/>
      <c r="BB2429" s="283"/>
      <c r="BC2429" s="34"/>
      <c r="BD2429" s="27"/>
      <c r="BF2429" s="35"/>
      <c r="BG2429" s="35"/>
      <c r="BH2429" s="35"/>
    </row>
    <row r="2430" spans="1:60" ht="15" x14ac:dyDescent="0.25">
      <c r="A2430" s="570">
        <f t="shared" si="31"/>
        <v>2424</v>
      </c>
      <c r="B2430" s="571" t="s">
        <v>4717</v>
      </c>
      <c r="C2430" s="574" t="s">
        <v>12458</v>
      </c>
      <c r="D2430" s="843">
        <v>483.14</v>
      </c>
      <c r="E2430" s="844"/>
      <c r="F2430" s="844"/>
      <c r="G2430" s="25"/>
      <c r="H2430" s="25"/>
      <c r="I2430" s="25"/>
      <c r="J2430" s="25"/>
      <c r="K2430" s="25"/>
      <c r="L2430" s="25"/>
      <c r="N2430" s="25"/>
      <c r="O2430" s="25"/>
      <c r="P2430" s="35" t="s">
        <v>2496</v>
      </c>
      <c r="AS2430" s="570"/>
      <c r="AT2430" s="391"/>
      <c r="AU2430" s="222"/>
      <c r="AV2430" s="564"/>
      <c r="AW2430" s="60"/>
      <c r="AX2430" s="60"/>
      <c r="AY2430" s="60"/>
      <c r="AZ2430" s="283"/>
      <c r="BA2430" s="283"/>
      <c r="BB2430" s="283"/>
      <c r="BC2430" s="34"/>
      <c r="BD2430" s="27"/>
      <c r="BF2430" s="35"/>
      <c r="BG2430" s="35"/>
      <c r="BH2430" s="35"/>
    </row>
    <row r="2431" spans="1:60" ht="15" x14ac:dyDescent="0.25">
      <c r="A2431" s="570">
        <f t="shared" si="31"/>
        <v>2425</v>
      </c>
      <c r="B2431" s="571" t="s">
        <v>4718</v>
      </c>
      <c r="C2431" s="574" t="s">
        <v>12458</v>
      </c>
      <c r="D2431" s="843">
        <v>2627.52</v>
      </c>
      <c r="E2431" s="844"/>
      <c r="F2431" s="844"/>
      <c r="G2431" s="25"/>
      <c r="H2431" s="25"/>
      <c r="I2431" s="25"/>
      <c r="J2431" s="25"/>
      <c r="K2431" s="25"/>
      <c r="L2431" s="25"/>
      <c r="N2431" s="25"/>
      <c r="O2431" s="25"/>
      <c r="P2431" s="35" t="s">
        <v>2496</v>
      </c>
      <c r="AS2431" s="570"/>
      <c r="AT2431" s="391"/>
      <c r="AU2431" s="222"/>
      <c r="AV2431" s="564"/>
      <c r="AW2431" s="60"/>
      <c r="AX2431" s="60"/>
      <c r="AY2431" s="60"/>
      <c r="AZ2431" s="283"/>
      <c r="BA2431" s="283"/>
      <c r="BB2431" s="283"/>
      <c r="BC2431" s="34"/>
      <c r="BD2431" s="27"/>
      <c r="BF2431" s="35"/>
      <c r="BG2431" s="35"/>
      <c r="BH2431" s="35"/>
    </row>
    <row r="2432" spans="1:60" ht="15" x14ac:dyDescent="0.25">
      <c r="A2432" s="570">
        <f t="shared" si="31"/>
        <v>2426</v>
      </c>
      <c r="B2432" s="571" t="s">
        <v>4719</v>
      </c>
      <c r="C2432" s="574" t="s">
        <v>12458</v>
      </c>
      <c r="D2432" s="843">
        <v>44200.17</v>
      </c>
      <c r="E2432" s="844"/>
      <c r="F2432" s="844"/>
      <c r="G2432" s="25"/>
      <c r="H2432" s="25"/>
      <c r="I2432" s="25"/>
      <c r="J2432" s="25"/>
      <c r="K2432" s="25"/>
      <c r="L2432" s="25"/>
      <c r="N2432" s="25"/>
      <c r="O2432" s="25"/>
      <c r="P2432" s="35" t="s">
        <v>2496</v>
      </c>
      <c r="AS2432" s="570"/>
      <c r="AT2432" s="391"/>
      <c r="AU2432" s="222"/>
      <c r="AV2432" s="564"/>
      <c r="AW2432" s="60"/>
      <c r="AX2432" s="60"/>
      <c r="AY2432" s="60"/>
      <c r="AZ2432" s="283"/>
      <c r="BA2432" s="283"/>
      <c r="BB2432" s="283"/>
      <c r="BC2432" s="34"/>
      <c r="BD2432" s="27"/>
      <c r="BF2432" s="35"/>
      <c r="BG2432" s="35"/>
      <c r="BH2432" s="35"/>
    </row>
    <row r="2433" spans="1:60" ht="15" x14ac:dyDescent="0.25">
      <c r="A2433" s="570">
        <f t="shared" si="31"/>
        <v>2427</v>
      </c>
      <c r="B2433" s="571" t="s">
        <v>4720</v>
      </c>
      <c r="C2433" s="574" t="s">
        <v>12458</v>
      </c>
      <c r="D2433" s="843">
        <v>18529.490000000002</v>
      </c>
      <c r="E2433" s="844"/>
      <c r="F2433" s="844"/>
      <c r="G2433" s="25"/>
      <c r="H2433" s="25"/>
      <c r="I2433" s="25"/>
      <c r="J2433" s="25"/>
      <c r="K2433" s="25"/>
      <c r="L2433" s="25"/>
      <c r="N2433" s="25"/>
      <c r="O2433" s="25"/>
      <c r="P2433" s="35" t="s">
        <v>2496</v>
      </c>
      <c r="AS2433" s="570"/>
      <c r="AT2433" s="391"/>
      <c r="AU2433" s="222"/>
      <c r="AV2433" s="564"/>
      <c r="AW2433" s="60"/>
      <c r="AX2433" s="60"/>
      <c r="AY2433" s="60"/>
      <c r="AZ2433" s="283"/>
      <c r="BA2433" s="283"/>
      <c r="BB2433" s="283"/>
      <c r="BC2433" s="34"/>
      <c r="BD2433" s="27"/>
      <c r="BF2433" s="35"/>
      <c r="BG2433" s="35"/>
      <c r="BH2433" s="35"/>
    </row>
    <row r="2434" spans="1:60" ht="15" x14ac:dyDescent="0.25">
      <c r="A2434" s="570">
        <f t="shared" si="31"/>
        <v>2428</v>
      </c>
      <c r="B2434" s="571" t="s">
        <v>4721</v>
      </c>
      <c r="C2434" s="574" t="s">
        <v>12470</v>
      </c>
      <c r="D2434" s="843">
        <v>3849.65</v>
      </c>
      <c r="E2434" s="844"/>
      <c r="F2434" s="844"/>
      <c r="G2434" s="25"/>
      <c r="H2434" s="25"/>
      <c r="I2434" s="25"/>
      <c r="J2434" s="25"/>
      <c r="K2434" s="25"/>
      <c r="L2434" s="25"/>
      <c r="N2434" s="25"/>
      <c r="O2434" s="25"/>
      <c r="P2434" s="35" t="s">
        <v>2496</v>
      </c>
      <c r="AS2434" s="570"/>
      <c r="AT2434" s="391"/>
      <c r="AU2434" s="222"/>
      <c r="AV2434" s="564"/>
      <c r="AW2434" s="60"/>
      <c r="AX2434" s="60"/>
      <c r="AY2434" s="60"/>
      <c r="AZ2434" s="283"/>
      <c r="BA2434" s="283"/>
      <c r="BB2434" s="283"/>
      <c r="BC2434" s="34"/>
      <c r="BD2434" s="27"/>
      <c r="BF2434" s="35"/>
      <c r="BG2434" s="35"/>
      <c r="BH2434" s="35"/>
    </row>
    <row r="2435" spans="1:60" ht="15" x14ac:dyDescent="0.25">
      <c r="A2435" s="570">
        <f t="shared" si="31"/>
        <v>2429</v>
      </c>
      <c r="B2435" s="571" t="s">
        <v>4722</v>
      </c>
      <c r="C2435" s="574" t="s">
        <v>12470</v>
      </c>
      <c r="D2435" s="843">
        <v>3849.65</v>
      </c>
      <c r="E2435" s="844"/>
      <c r="F2435" s="844"/>
      <c r="G2435" s="25"/>
      <c r="H2435" s="25"/>
      <c r="I2435" s="25"/>
      <c r="J2435" s="25"/>
      <c r="K2435" s="25"/>
      <c r="L2435" s="25"/>
      <c r="N2435" s="25"/>
      <c r="O2435" s="25"/>
      <c r="P2435" s="35" t="s">
        <v>2496</v>
      </c>
      <c r="AS2435" s="570"/>
      <c r="AT2435" s="391"/>
      <c r="AU2435" s="222"/>
      <c r="AV2435" s="564"/>
      <c r="AW2435" s="60"/>
      <c r="AX2435" s="60"/>
      <c r="AY2435" s="60"/>
      <c r="AZ2435" s="283"/>
      <c r="BA2435" s="283"/>
      <c r="BB2435" s="283"/>
      <c r="BC2435" s="34"/>
      <c r="BD2435" s="27"/>
      <c r="BF2435" s="35"/>
      <c r="BG2435" s="35"/>
      <c r="BH2435" s="35"/>
    </row>
    <row r="2436" spans="1:60" ht="15" x14ac:dyDescent="0.25">
      <c r="A2436" s="570">
        <f t="shared" si="31"/>
        <v>2430</v>
      </c>
      <c r="B2436" s="571" t="s">
        <v>4723</v>
      </c>
      <c r="C2436" s="574" t="s">
        <v>12470</v>
      </c>
      <c r="D2436" s="843">
        <v>3849.65</v>
      </c>
      <c r="E2436" s="844"/>
      <c r="F2436" s="844"/>
      <c r="G2436" s="25"/>
      <c r="H2436" s="25"/>
      <c r="I2436" s="25"/>
      <c r="J2436" s="25"/>
      <c r="K2436" s="25"/>
      <c r="L2436" s="25"/>
      <c r="N2436" s="25"/>
      <c r="O2436" s="25"/>
      <c r="P2436" s="35" t="s">
        <v>2496</v>
      </c>
      <c r="AS2436" s="570"/>
      <c r="AT2436" s="391"/>
      <c r="AU2436" s="222"/>
      <c r="AV2436" s="564"/>
      <c r="AW2436" s="60"/>
      <c r="AX2436" s="60"/>
      <c r="AY2436" s="60"/>
      <c r="AZ2436" s="283"/>
      <c r="BA2436" s="283"/>
      <c r="BB2436" s="283"/>
      <c r="BC2436" s="34"/>
      <c r="BD2436" s="27"/>
      <c r="BF2436" s="35"/>
      <c r="BG2436" s="35"/>
      <c r="BH2436" s="35"/>
    </row>
    <row r="2437" spans="1:60" ht="15" x14ac:dyDescent="0.25">
      <c r="A2437" s="570">
        <f t="shared" si="31"/>
        <v>2431</v>
      </c>
      <c r="B2437" s="571" t="s">
        <v>4724</v>
      </c>
      <c r="C2437" s="574" t="s">
        <v>12458</v>
      </c>
      <c r="D2437" s="843">
        <v>3849.65</v>
      </c>
      <c r="E2437" s="844"/>
      <c r="F2437" s="844"/>
      <c r="G2437" s="25"/>
      <c r="H2437" s="25"/>
      <c r="I2437" s="25"/>
      <c r="J2437" s="25"/>
      <c r="K2437" s="25"/>
      <c r="L2437" s="25"/>
      <c r="N2437" s="25"/>
      <c r="O2437" s="25"/>
      <c r="P2437" s="35" t="s">
        <v>2496</v>
      </c>
      <c r="AS2437" s="570"/>
      <c r="AT2437" s="391"/>
      <c r="AU2437" s="222"/>
      <c r="AV2437" s="564"/>
      <c r="AW2437" s="60"/>
      <c r="AX2437" s="60"/>
      <c r="AY2437" s="60"/>
      <c r="AZ2437" s="283"/>
      <c r="BA2437" s="283"/>
      <c r="BB2437" s="283"/>
      <c r="BC2437" s="34"/>
      <c r="BD2437" s="27"/>
      <c r="BF2437" s="35"/>
      <c r="BG2437" s="35"/>
      <c r="BH2437" s="35"/>
    </row>
    <row r="2438" spans="1:60" ht="15" x14ac:dyDescent="0.25">
      <c r="A2438" s="570">
        <f t="shared" si="31"/>
        <v>2432</v>
      </c>
      <c r="B2438" s="571" t="s">
        <v>4725</v>
      </c>
      <c r="C2438" s="574" t="s">
        <v>12470</v>
      </c>
      <c r="D2438" s="843">
        <v>3849.65</v>
      </c>
      <c r="E2438" s="844"/>
      <c r="F2438" s="844"/>
      <c r="G2438" s="25"/>
      <c r="H2438" s="25"/>
      <c r="I2438" s="25"/>
      <c r="J2438" s="25"/>
      <c r="K2438" s="25"/>
      <c r="L2438" s="25"/>
      <c r="N2438" s="25"/>
      <c r="O2438" s="25"/>
      <c r="P2438" s="35" t="s">
        <v>2496</v>
      </c>
      <c r="AS2438" s="570"/>
      <c r="AT2438" s="391"/>
      <c r="AU2438" s="222"/>
      <c r="AV2438" s="564"/>
      <c r="AW2438" s="60"/>
      <c r="AX2438" s="60"/>
      <c r="AY2438" s="60"/>
      <c r="AZ2438" s="283"/>
      <c r="BA2438" s="283"/>
      <c r="BB2438" s="283"/>
      <c r="BC2438" s="34"/>
      <c r="BD2438" s="27"/>
      <c r="BF2438" s="35"/>
      <c r="BG2438" s="35"/>
      <c r="BH2438" s="35"/>
    </row>
    <row r="2439" spans="1:60" ht="15" x14ac:dyDescent="0.25">
      <c r="A2439" s="570">
        <f t="shared" si="31"/>
        <v>2433</v>
      </c>
      <c r="B2439" s="571" t="s">
        <v>4726</v>
      </c>
      <c r="C2439" s="574" t="s">
        <v>12470</v>
      </c>
      <c r="D2439" s="843">
        <v>3849.65</v>
      </c>
      <c r="E2439" s="844"/>
      <c r="F2439" s="844"/>
      <c r="G2439" s="25"/>
      <c r="H2439" s="25"/>
      <c r="I2439" s="25"/>
      <c r="J2439" s="25"/>
      <c r="K2439" s="25"/>
      <c r="L2439" s="25"/>
      <c r="N2439" s="25"/>
      <c r="O2439" s="25"/>
      <c r="P2439" s="35" t="s">
        <v>2496</v>
      </c>
      <c r="AS2439" s="570"/>
      <c r="AT2439" s="391"/>
      <c r="AU2439" s="222"/>
      <c r="AV2439" s="564"/>
      <c r="AW2439" s="60"/>
      <c r="AX2439" s="60"/>
      <c r="AY2439" s="60"/>
      <c r="AZ2439" s="283"/>
      <c r="BA2439" s="283"/>
      <c r="BB2439" s="283"/>
      <c r="BC2439" s="34"/>
      <c r="BD2439" s="27"/>
      <c r="BF2439" s="35"/>
      <c r="BG2439" s="35"/>
      <c r="BH2439" s="35"/>
    </row>
    <row r="2440" spans="1:60" ht="15" x14ac:dyDescent="0.25">
      <c r="A2440" s="570">
        <f t="shared" si="31"/>
        <v>2434</v>
      </c>
      <c r="B2440" s="571" t="s">
        <v>4727</v>
      </c>
      <c r="C2440" s="574" t="s">
        <v>12470</v>
      </c>
      <c r="D2440" s="843">
        <v>3585.47</v>
      </c>
      <c r="E2440" s="844"/>
      <c r="F2440" s="844"/>
      <c r="G2440" s="25"/>
      <c r="H2440" s="25"/>
      <c r="I2440" s="25"/>
      <c r="J2440" s="25"/>
      <c r="K2440" s="25"/>
      <c r="L2440" s="25"/>
      <c r="N2440" s="25"/>
      <c r="O2440" s="25"/>
      <c r="P2440" s="35" t="s">
        <v>2496</v>
      </c>
      <c r="AS2440" s="570"/>
      <c r="AT2440" s="391"/>
      <c r="AU2440" s="222"/>
      <c r="AV2440" s="564"/>
      <c r="AW2440" s="60"/>
      <c r="AX2440" s="60"/>
      <c r="AY2440" s="60"/>
      <c r="AZ2440" s="283"/>
      <c r="BA2440" s="283"/>
      <c r="BB2440" s="283"/>
      <c r="BC2440" s="34"/>
      <c r="BD2440" s="27"/>
      <c r="BF2440" s="35"/>
      <c r="BG2440" s="35"/>
      <c r="BH2440" s="35"/>
    </row>
    <row r="2441" spans="1:60" ht="15" x14ac:dyDescent="0.25">
      <c r="A2441" s="570">
        <f t="shared" si="31"/>
        <v>2435</v>
      </c>
      <c r="B2441" s="571" t="s">
        <v>4728</v>
      </c>
      <c r="C2441" s="574" t="s">
        <v>12470</v>
      </c>
      <c r="D2441" s="843">
        <v>3849.65</v>
      </c>
      <c r="E2441" s="844"/>
      <c r="F2441" s="844"/>
      <c r="G2441" s="25"/>
      <c r="H2441" s="25"/>
      <c r="I2441" s="25"/>
      <c r="J2441" s="25"/>
      <c r="K2441" s="25"/>
      <c r="L2441" s="25"/>
      <c r="N2441" s="25"/>
      <c r="O2441" s="25"/>
      <c r="P2441" s="35" t="s">
        <v>2496</v>
      </c>
      <c r="AS2441" s="570"/>
      <c r="AT2441" s="391"/>
      <c r="AU2441" s="222"/>
      <c r="AV2441" s="564"/>
      <c r="AW2441" s="60"/>
      <c r="AX2441" s="60"/>
      <c r="AY2441" s="60"/>
      <c r="AZ2441" s="283"/>
      <c r="BA2441" s="283"/>
      <c r="BB2441" s="283"/>
      <c r="BC2441" s="34"/>
      <c r="BD2441" s="27"/>
      <c r="BF2441" s="35"/>
      <c r="BG2441" s="35"/>
      <c r="BH2441" s="35"/>
    </row>
    <row r="2442" spans="1:60" ht="15" x14ac:dyDescent="0.25">
      <c r="A2442" s="570">
        <f t="shared" si="31"/>
        <v>2436</v>
      </c>
      <c r="B2442" s="571" t="s">
        <v>4729</v>
      </c>
      <c r="C2442" s="574" t="s">
        <v>12458</v>
      </c>
      <c r="D2442" s="843">
        <v>3118.99</v>
      </c>
      <c r="E2442" s="844"/>
      <c r="F2442" s="844"/>
      <c r="G2442" s="25"/>
      <c r="H2442" s="25"/>
      <c r="I2442" s="25"/>
      <c r="J2442" s="25"/>
      <c r="K2442" s="25"/>
      <c r="L2442" s="25"/>
      <c r="N2442" s="25"/>
      <c r="O2442" s="25"/>
      <c r="P2442" s="35" t="s">
        <v>2496</v>
      </c>
      <c r="AS2442" s="570"/>
      <c r="AT2442" s="391"/>
      <c r="AU2442" s="222"/>
      <c r="AV2442" s="564"/>
      <c r="AW2442" s="60"/>
      <c r="AX2442" s="60"/>
      <c r="AY2442" s="60"/>
      <c r="AZ2442" s="283"/>
      <c r="BA2442" s="283"/>
      <c r="BB2442" s="283"/>
      <c r="BC2442" s="34"/>
      <c r="BD2442" s="27"/>
      <c r="BF2442" s="35"/>
      <c r="BG2442" s="35"/>
      <c r="BH2442" s="35"/>
    </row>
    <row r="2443" spans="1:60" ht="15" x14ac:dyDescent="0.25">
      <c r="A2443" s="570">
        <f t="shared" si="31"/>
        <v>2437</v>
      </c>
      <c r="B2443" s="571" t="s">
        <v>4730</v>
      </c>
      <c r="C2443" s="574" t="s">
        <v>12470</v>
      </c>
      <c r="D2443" s="843">
        <v>47333.440000000002</v>
      </c>
      <c r="E2443" s="844"/>
      <c r="F2443" s="844"/>
      <c r="G2443" s="25"/>
      <c r="H2443" s="25"/>
      <c r="I2443" s="25"/>
      <c r="J2443" s="25"/>
      <c r="K2443" s="25"/>
      <c r="L2443" s="25"/>
      <c r="N2443" s="25"/>
      <c r="O2443" s="25"/>
      <c r="P2443" s="35" t="s">
        <v>2496</v>
      </c>
      <c r="AS2443" s="570"/>
      <c r="AT2443" s="391"/>
      <c r="AU2443" s="222"/>
      <c r="AV2443" s="564"/>
      <c r="AW2443" s="60"/>
      <c r="AX2443" s="60"/>
      <c r="AY2443" s="60"/>
      <c r="AZ2443" s="283"/>
      <c r="BA2443" s="283"/>
      <c r="BB2443" s="283"/>
      <c r="BC2443" s="34"/>
      <c r="BD2443" s="27"/>
      <c r="BF2443" s="35"/>
      <c r="BG2443" s="35"/>
      <c r="BH2443" s="35"/>
    </row>
    <row r="2444" spans="1:60" ht="15" x14ac:dyDescent="0.25">
      <c r="A2444" s="570">
        <f t="shared" si="31"/>
        <v>2438</v>
      </c>
      <c r="B2444" s="571" t="s">
        <v>4731</v>
      </c>
      <c r="C2444" s="574" t="s">
        <v>12470</v>
      </c>
      <c r="D2444" s="843">
        <v>115826.27</v>
      </c>
      <c r="E2444" s="844"/>
      <c r="F2444" s="844"/>
      <c r="G2444" s="25"/>
      <c r="H2444" s="25"/>
      <c r="I2444" s="25"/>
      <c r="J2444" s="25"/>
      <c r="K2444" s="25"/>
      <c r="L2444" s="25"/>
      <c r="N2444" s="25"/>
      <c r="O2444" s="25"/>
      <c r="P2444" s="35" t="s">
        <v>2496</v>
      </c>
      <c r="AS2444" s="570"/>
      <c r="AT2444" s="391"/>
      <c r="AU2444" s="222"/>
      <c r="AV2444" s="564"/>
      <c r="AW2444" s="60"/>
      <c r="AX2444" s="60"/>
      <c r="AY2444" s="60"/>
      <c r="AZ2444" s="283"/>
      <c r="BA2444" s="283"/>
      <c r="BB2444" s="283"/>
      <c r="BC2444" s="34"/>
      <c r="BD2444" s="27"/>
      <c r="BF2444" s="35"/>
      <c r="BG2444" s="35"/>
      <c r="BH2444" s="35"/>
    </row>
    <row r="2445" spans="1:60" ht="15" x14ac:dyDescent="0.25">
      <c r="A2445" s="570">
        <f t="shared" si="31"/>
        <v>2439</v>
      </c>
      <c r="B2445" s="571" t="s">
        <v>4732</v>
      </c>
      <c r="C2445" s="574" t="s">
        <v>12470</v>
      </c>
      <c r="D2445" s="843">
        <v>87584</v>
      </c>
      <c r="E2445" s="844"/>
      <c r="F2445" s="844"/>
      <c r="G2445" s="25"/>
      <c r="H2445" s="25"/>
      <c r="I2445" s="25"/>
      <c r="J2445" s="25"/>
      <c r="K2445" s="25"/>
      <c r="L2445" s="25"/>
      <c r="N2445" s="25"/>
      <c r="O2445" s="25"/>
      <c r="P2445" s="35" t="s">
        <v>2496</v>
      </c>
      <c r="AS2445" s="570"/>
      <c r="AT2445" s="391"/>
      <c r="AU2445" s="222"/>
      <c r="AV2445" s="564"/>
      <c r="AW2445" s="60"/>
      <c r="AX2445" s="60"/>
      <c r="AY2445" s="60"/>
      <c r="AZ2445" s="283"/>
      <c r="BA2445" s="283"/>
      <c r="BB2445" s="283"/>
      <c r="BC2445" s="34"/>
      <c r="BD2445" s="27"/>
      <c r="BF2445" s="35"/>
      <c r="BG2445" s="35"/>
      <c r="BH2445" s="35"/>
    </row>
    <row r="2446" spans="1:60" ht="15" x14ac:dyDescent="0.25">
      <c r="A2446" s="570">
        <f t="shared" si="31"/>
        <v>2440</v>
      </c>
      <c r="B2446" s="571" t="s">
        <v>4733</v>
      </c>
      <c r="C2446" s="574" t="s">
        <v>12458</v>
      </c>
      <c r="D2446" s="843">
        <v>476918.68</v>
      </c>
      <c r="E2446" s="844"/>
      <c r="F2446" s="844"/>
      <c r="G2446" s="25"/>
      <c r="H2446" s="25"/>
      <c r="I2446" s="25"/>
      <c r="J2446" s="25"/>
      <c r="K2446" s="25"/>
      <c r="L2446" s="25"/>
      <c r="N2446" s="25"/>
      <c r="O2446" s="25"/>
      <c r="P2446" s="35" t="s">
        <v>2496</v>
      </c>
      <c r="AS2446" s="570"/>
      <c r="AT2446" s="391"/>
      <c r="AU2446" s="222"/>
      <c r="AV2446" s="564"/>
      <c r="AW2446" s="60"/>
      <c r="AX2446" s="60"/>
      <c r="AY2446" s="60"/>
      <c r="AZ2446" s="283"/>
      <c r="BA2446" s="283"/>
      <c r="BB2446" s="283"/>
      <c r="BC2446" s="34"/>
      <c r="BD2446" s="27"/>
      <c r="BF2446" s="35"/>
      <c r="BG2446" s="35"/>
      <c r="BH2446" s="35"/>
    </row>
    <row r="2447" spans="1:60" ht="15" x14ac:dyDescent="0.25">
      <c r="A2447" s="570">
        <f t="shared" si="31"/>
        <v>2441</v>
      </c>
      <c r="B2447" s="571" t="s">
        <v>4734</v>
      </c>
      <c r="C2447" s="574" t="s">
        <v>12458</v>
      </c>
      <c r="D2447" s="843">
        <v>10472</v>
      </c>
      <c r="E2447" s="844"/>
      <c r="F2447" s="844"/>
      <c r="G2447" s="25"/>
      <c r="H2447" s="25"/>
      <c r="I2447" s="25"/>
      <c r="J2447" s="25"/>
      <c r="K2447" s="25"/>
      <c r="L2447" s="25"/>
      <c r="N2447" s="25"/>
      <c r="O2447" s="25"/>
      <c r="P2447" s="35" t="s">
        <v>2496</v>
      </c>
      <c r="AS2447" s="570"/>
      <c r="AT2447" s="391"/>
      <c r="AU2447" s="222"/>
      <c r="AV2447" s="564"/>
      <c r="AW2447" s="60"/>
      <c r="AX2447" s="60"/>
      <c r="AY2447" s="60"/>
      <c r="AZ2447" s="283"/>
      <c r="BA2447" s="283"/>
      <c r="BB2447" s="283"/>
      <c r="BC2447" s="34"/>
      <c r="BD2447" s="27"/>
      <c r="BF2447" s="35"/>
      <c r="BG2447" s="35"/>
      <c r="BH2447" s="35"/>
    </row>
    <row r="2448" spans="1:60" ht="15" x14ac:dyDescent="0.25">
      <c r="A2448" s="570">
        <f t="shared" si="31"/>
        <v>2442</v>
      </c>
      <c r="B2448" s="571" t="s">
        <v>4735</v>
      </c>
      <c r="C2448" s="574" t="s">
        <v>12470</v>
      </c>
      <c r="D2448" s="843">
        <v>21396.2</v>
      </c>
      <c r="E2448" s="844"/>
      <c r="F2448" s="844"/>
      <c r="G2448" s="25"/>
      <c r="H2448" s="25"/>
      <c r="I2448" s="25"/>
      <c r="J2448" s="25"/>
      <c r="K2448" s="25"/>
      <c r="L2448" s="25"/>
      <c r="N2448" s="25"/>
      <c r="O2448" s="25"/>
      <c r="P2448" s="35" t="s">
        <v>2496</v>
      </c>
      <c r="AS2448" s="570"/>
      <c r="AT2448" s="391"/>
      <c r="AU2448" s="222"/>
      <c r="AV2448" s="564"/>
      <c r="AW2448" s="60"/>
      <c r="AX2448" s="60"/>
      <c r="AY2448" s="60"/>
      <c r="AZ2448" s="283"/>
      <c r="BA2448" s="283"/>
      <c r="BB2448" s="283"/>
      <c r="BC2448" s="34"/>
      <c r="BD2448" s="27"/>
      <c r="BF2448" s="35"/>
      <c r="BG2448" s="35"/>
      <c r="BH2448" s="35"/>
    </row>
    <row r="2449" spans="1:60" ht="15" x14ac:dyDescent="0.25">
      <c r="A2449" s="570">
        <f t="shared" si="31"/>
        <v>2443</v>
      </c>
      <c r="B2449" s="571" t="s">
        <v>4736</v>
      </c>
      <c r="C2449" s="574" t="s">
        <v>12470</v>
      </c>
      <c r="D2449" s="843">
        <v>7187.6</v>
      </c>
      <c r="E2449" s="844"/>
      <c r="F2449" s="844"/>
      <c r="G2449" s="25"/>
      <c r="H2449" s="25"/>
      <c r="I2449" s="25"/>
      <c r="J2449" s="25"/>
      <c r="K2449" s="25"/>
      <c r="L2449" s="25"/>
      <c r="N2449" s="25"/>
      <c r="O2449" s="25"/>
      <c r="P2449" s="35" t="s">
        <v>2496</v>
      </c>
      <c r="AS2449" s="570"/>
      <c r="AT2449" s="391"/>
      <c r="AU2449" s="222"/>
      <c r="AV2449" s="564"/>
      <c r="AW2449" s="60"/>
      <c r="AX2449" s="60"/>
      <c r="AY2449" s="60"/>
      <c r="AZ2449" s="283"/>
      <c r="BA2449" s="283"/>
      <c r="BB2449" s="283"/>
      <c r="BC2449" s="34"/>
      <c r="BD2449" s="27"/>
      <c r="BF2449" s="35"/>
      <c r="BG2449" s="35"/>
      <c r="BH2449" s="35"/>
    </row>
    <row r="2450" spans="1:60" ht="15" x14ac:dyDescent="0.25">
      <c r="A2450" s="570">
        <f t="shared" si="31"/>
        <v>2444</v>
      </c>
      <c r="B2450" s="571" t="s">
        <v>4737</v>
      </c>
      <c r="C2450" s="574" t="s">
        <v>12470</v>
      </c>
      <c r="D2450" s="843">
        <v>10744.51</v>
      </c>
      <c r="E2450" s="844"/>
      <c r="F2450" s="844"/>
      <c r="G2450" s="25"/>
      <c r="H2450" s="25"/>
      <c r="I2450" s="25"/>
      <c r="J2450" s="25"/>
      <c r="K2450" s="25"/>
      <c r="L2450" s="25"/>
      <c r="N2450" s="25"/>
      <c r="O2450" s="25"/>
      <c r="P2450" s="35" t="s">
        <v>2496</v>
      </c>
      <c r="AS2450" s="570"/>
      <c r="AT2450" s="391"/>
      <c r="AU2450" s="222"/>
      <c r="AV2450" s="564"/>
      <c r="AW2450" s="60"/>
      <c r="AX2450" s="60"/>
      <c r="AY2450" s="60"/>
      <c r="AZ2450" s="283"/>
      <c r="BA2450" s="283"/>
      <c r="BB2450" s="283"/>
      <c r="BC2450" s="34"/>
      <c r="BD2450" s="27"/>
      <c r="BF2450" s="35"/>
      <c r="BG2450" s="35"/>
      <c r="BH2450" s="35"/>
    </row>
    <row r="2451" spans="1:60" ht="15" x14ac:dyDescent="0.25">
      <c r="A2451" s="570">
        <f t="shared" si="31"/>
        <v>2445</v>
      </c>
      <c r="B2451" s="571" t="s">
        <v>4738</v>
      </c>
      <c r="C2451" s="574" t="s">
        <v>12458</v>
      </c>
      <c r="D2451" s="843">
        <v>27247.43</v>
      </c>
      <c r="E2451" s="844"/>
      <c r="F2451" s="844"/>
      <c r="G2451" s="25"/>
      <c r="H2451" s="25"/>
      <c r="I2451" s="25"/>
      <c r="J2451" s="25"/>
      <c r="K2451" s="25"/>
      <c r="L2451" s="25"/>
      <c r="N2451" s="25"/>
      <c r="O2451" s="25"/>
      <c r="P2451" s="35" t="s">
        <v>2496</v>
      </c>
      <c r="AS2451" s="570"/>
      <c r="AT2451" s="391"/>
      <c r="AU2451" s="222"/>
      <c r="AV2451" s="564"/>
      <c r="AW2451" s="60"/>
      <c r="AX2451" s="60"/>
      <c r="AY2451" s="60"/>
      <c r="AZ2451" s="283"/>
      <c r="BA2451" s="283"/>
      <c r="BB2451" s="283"/>
      <c r="BC2451" s="34"/>
      <c r="BD2451" s="27"/>
      <c r="BF2451" s="35"/>
      <c r="BG2451" s="35"/>
      <c r="BH2451" s="35"/>
    </row>
    <row r="2452" spans="1:60" ht="15" x14ac:dyDescent="0.25">
      <c r="A2452" s="570">
        <f t="shared" si="31"/>
        <v>2446</v>
      </c>
      <c r="B2452" s="571" t="s">
        <v>4739</v>
      </c>
      <c r="C2452" s="574" t="s">
        <v>12458</v>
      </c>
      <c r="D2452" s="843">
        <v>1756.44</v>
      </c>
      <c r="E2452" s="844"/>
      <c r="F2452" s="844"/>
      <c r="G2452" s="25"/>
      <c r="H2452" s="25"/>
      <c r="I2452" s="25"/>
      <c r="J2452" s="25"/>
      <c r="K2452" s="25"/>
      <c r="L2452" s="25"/>
      <c r="N2452" s="25"/>
      <c r="O2452" s="25"/>
      <c r="P2452" s="35" t="s">
        <v>2496</v>
      </c>
      <c r="AS2452" s="570"/>
      <c r="AT2452" s="391"/>
      <c r="AU2452" s="222"/>
      <c r="AV2452" s="564"/>
      <c r="AW2452" s="60"/>
      <c r="AX2452" s="60"/>
      <c r="AY2452" s="60"/>
      <c r="AZ2452" s="283"/>
      <c r="BA2452" s="283"/>
      <c r="BB2452" s="283"/>
      <c r="BC2452" s="34"/>
      <c r="BD2452" s="27"/>
      <c r="BF2452" s="35"/>
      <c r="BG2452" s="35"/>
      <c r="BH2452" s="35"/>
    </row>
    <row r="2453" spans="1:60" ht="15" x14ac:dyDescent="0.25">
      <c r="A2453" s="570">
        <f t="shared" si="31"/>
        <v>2447</v>
      </c>
      <c r="B2453" s="571" t="s">
        <v>4740</v>
      </c>
      <c r="C2453" s="574" t="s">
        <v>12458</v>
      </c>
      <c r="D2453" s="843">
        <v>3627.12</v>
      </c>
      <c r="E2453" s="844"/>
      <c r="F2453" s="844"/>
      <c r="G2453" s="25"/>
      <c r="H2453" s="25"/>
      <c r="I2453" s="25"/>
      <c r="J2453" s="25"/>
      <c r="K2453" s="25"/>
      <c r="L2453" s="25"/>
      <c r="N2453" s="25"/>
      <c r="O2453" s="25"/>
      <c r="P2453" s="35" t="s">
        <v>2496</v>
      </c>
      <c r="AS2453" s="570"/>
      <c r="AT2453" s="391"/>
      <c r="AU2453" s="222"/>
      <c r="AV2453" s="564"/>
      <c r="AW2453" s="60"/>
      <c r="AX2453" s="60"/>
      <c r="AY2453" s="60"/>
      <c r="AZ2453" s="283"/>
      <c r="BA2453" s="283"/>
      <c r="BB2453" s="283"/>
      <c r="BC2453" s="34"/>
      <c r="BD2453" s="27"/>
      <c r="BF2453" s="35"/>
      <c r="BG2453" s="35"/>
      <c r="BH2453" s="35"/>
    </row>
    <row r="2454" spans="1:60" ht="15" x14ac:dyDescent="0.25">
      <c r="A2454" s="570">
        <f t="shared" si="31"/>
        <v>2448</v>
      </c>
      <c r="B2454" s="571" t="s">
        <v>4741</v>
      </c>
      <c r="C2454" s="574" t="s">
        <v>12458</v>
      </c>
      <c r="D2454" s="843">
        <v>6005.93</v>
      </c>
      <c r="E2454" s="844"/>
      <c r="F2454" s="844"/>
      <c r="G2454" s="25"/>
      <c r="H2454" s="25"/>
      <c r="I2454" s="25"/>
      <c r="J2454" s="25"/>
      <c r="K2454" s="25"/>
      <c r="L2454" s="25"/>
      <c r="N2454" s="25"/>
      <c r="O2454" s="25"/>
      <c r="P2454" s="35" t="s">
        <v>2496</v>
      </c>
      <c r="AS2454" s="570"/>
      <c r="AT2454" s="391"/>
      <c r="AU2454" s="222"/>
      <c r="AV2454" s="564"/>
      <c r="AW2454" s="60"/>
      <c r="AX2454" s="60"/>
      <c r="AY2454" s="60"/>
      <c r="AZ2454" s="283"/>
      <c r="BA2454" s="283"/>
      <c r="BB2454" s="283"/>
      <c r="BC2454" s="34"/>
      <c r="BD2454" s="27"/>
      <c r="BF2454" s="35"/>
      <c r="BG2454" s="35"/>
      <c r="BH2454" s="35"/>
    </row>
    <row r="2455" spans="1:60" ht="15" x14ac:dyDescent="0.25">
      <c r="A2455" s="570">
        <f t="shared" si="31"/>
        <v>2449</v>
      </c>
      <c r="B2455" s="571" t="s">
        <v>4742</v>
      </c>
      <c r="C2455" s="574" t="s">
        <v>12458</v>
      </c>
      <c r="D2455" s="843">
        <v>2238.39</v>
      </c>
      <c r="E2455" s="844"/>
      <c r="F2455" s="844"/>
      <c r="G2455" s="25"/>
      <c r="H2455" s="25"/>
      <c r="I2455" s="25"/>
      <c r="J2455" s="25"/>
      <c r="K2455" s="25"/>
      <c r="L2455" s="25"/>
      <c r="N2455" s="25"/>
      <c r="O2455" s="25"/>
      <c r="P2455" s="35" t="s">
        <v>2496</v>
      </c>
      <c r="AS2455" s="570"/>
      <c r="AT2455" s="391"/>
      <c r="AU2455" s="222"/>
      <c r="AV2455" s="564"/>
      <c r="AW2455" s="60"/>
      <c r="AX2455" s="60"/>
      <c r="AY2455" s="60"/>
      <c r="AZ2455" s="283"/>
      <c r="BA2455" s="283"/>
      <c r="BB2455" s="283"/>
      <c r="BC2455" s="34"/>
      <c r="BD2455" s="27"/>
      <c r="BF2455" s="35"/>
      <c r="BG2455" s="35"/>
      <c r="BH2455" s="35"/>
    </row>
    <row r="2456" spans="1:60" ht="15" x14ac:dyDescent="0.25">
      <c r="A2456" s="570">
        <f t="shared" si="31"/>
        <v>2450</v>
      </c>
      <c r="B2456" s="571" t="s">
        <v>4743</v>
      </c>
      <c r="C2456" s="574" t="s">
        <v>12458</v>
      </c>
      <c r="D2456" s="843">
        <v>7614.81</v>
      </c>
      <c r="E2456" s="844"/>
      <c r="F2456" s="844"/>
      <c r="G2456" s="25"/>
      <c r="H2456" s="25"/>
      <c r="I2456" s="25"/>
      <c r="J2456" s="25"/>
      <c r="K2456" s="25"/>
      <c r="L2456" s="25"/>
      <c r="N2456" s="25"/>
      <c r="O2456" s="25"/>
      <c r="P2456" s="35" t="s">
        <v>2496</v>
      </c>
      <c r="AS2456" s="570"/>
      <c r="AT2456" s="391"/>
      <c r="AU2456" s="222"/>
      <c r="AV2456" s="564"/>
      <c r="AW2456" s="60"/>
      <c r="AX2456" s="60"/>
      <c r="AY2456" s="60"/>
      <c r="AZ2456" s="283"/>
      <c r="BA2456" s="283"/>
      <c r="BB2456" s="283"/>
      <c r="BC2456" s="34"/>
      <c r="BD2456" s="27"/>
      <c r="BF2456" s="35"/>
      <c r="BG2456" s="35"/>
      <c r="BH2456" s="35"/>
    </row>
    <row r="2457" spans="1:60" ht="15" x14ac:dyDescent="0.25">
      <c r="A2457" s="570">
        <f t="shared" si="31"/>
        <v>2451</v>
      </c>
      <c r="B2457" s="571" t="s">
        <v>4744</v>
      </c>
      <c r="C2457" s="574" t="s">
        <v>12458</v>
      </c>
      <c r="D2457" s="843">
        <v>3171.35</v>
      </c>
      <c r="E2457" s="844"/>
      <c r="F2457" s="844"/>
      <c r="G2457" s="25"/>
      <c r="H2457" s="25"/>
      <c r="I2457" s="25"/>
      <c r="J2457" s="25"/>
      <c r="K2457" s="25"/>
      <c r="L2457" s="25"/>
      <c r="N2457" s="25"/>
      <c r="O2457" s="25"/>
      <c r="P2457" s="35" t="s">
        <v>2496</v>
      </c>
      <c r="AS2457" s="570"/>
      <c r="AT2457" s="391"/>
      <c r="AU2457" s="222"/>
      <c r="AV2457" s="564"/>
      <c r="AW2457" s="60"/>
      <c r="AX2457" s="60"/>
      <c r="AY2457" s="60"/>
      <c r="AZ2457" s="283"/>
      <c r="BA2457" s="283"/>
      <c r="BB2457" s="283"/>
      <c r="BC2457" s="34"/>
      <c r="BD2457" s="27"/>
      <c r="BF2457" s="35"/>
      <c r="BG2457" s="35"/>
      <c r="BH2457" s="35"/>
    </row>
    <row r="2458" spans="1:60" ht="15" x14ac:dyDescent="0.25">
      <c r="A2458" s="570">
        <f t="shared" si="31"/>
        <v>2452</v>
      </c>
      <c r="B2458" s="571" t="s">
        <v>4745</v>
      </c>
      <c r="C2458" s="574" t="s">
        <v>12458</v>
      </c>
      <c r="D2458" s="843">
        <v>1218.56</v>
      </c>
      <c r="E2458" s="844"/>
      <c r="F2458" s="844"/>
      <c r="G2458" s="25"/>
      <c r="H2458" s="25"/>
      <c r="I2458" s="25"/>
      <c r="J2458" s="25"/>
      <c r="K2458" s="25"/>
      <c r="L2458" s="25"/>
      <c r="N2458" s="25"/>
      <c r="O2458" s="25"/>
      <c r="P2458" s="35" t="s">
        <v>2496</v>
      </c>
      <c r="AS2458" s="570"/>
      <c r="AT2458" s="391"/>
      <c r="AU2458" s="222"/>
      <c r="AV2458" s="564"/>
      <c r="AW2458" s="60"/>
      <c r="AX2458" s="60"/>
      <c r="AY2458" s="60"/>
      <c r="AZ2458" s="283"/>
      <c r="BA2458" s="283"/>
      <c r="BB2458" s="283"/>
      <c r="BC2458" s="34"/>
      <c r="BD2458" s="27"/>
      <c r="BF2458" s="35"/>
      <c r="BG2458" s="35"/>
      <c r="BH2458" s="35"/>
    </row>
    <row r="2459" spans="1:60" ht="15" x14ac:dyDescent="0.25">
      <c r="A2459" s="570">
        <f t="shared" si="31"/>
        <v>2453</v>
      </c>
      <c r="B2459" s="571" t="s">
        <v>4746</v>
      </c>
      <c r="C2459" s="574" t="s">
        <v>12458</v>
      </c>
      <c r="D2459" s="843">
        <v>4017.44</v>
      </c>
      <c r="E2459" s="844"/>
      <c r="F2459" s="844"/>
      <c r="G2459" s="25"/>
      <c r="H2459" s="25"/>
      <c r="I2459" s="25"/>
      <c r="J2459" s="25"/>
      <c r="K2459" s="25"/>
      <c r="L2459" s="25"/>
      <c r="N2459" s="25"/>
      <c r="O2459" s="25"/>
      <c r="P2459" s="35" t="s">
        <v>2496</v>
      </c>
      <c r="AS2459" s="570"/>
      <c r="AT2459" s="391"/>
      <c r="AU2459" s="222"/>
      <c r="AV2459" s="564"/>
      <c r="AW2459" s="60"/>
      <c r="AX2459" s="60"/>
      <c r="AY2459" s="60"/>
      <c r="AZ2459" s="283"/>
      <c r="BA2459" s="283"/>
      <c r="BB2459" s="283"/>
      <c r="BC2459" s="34"/>
      <c r="BD2459" s="27"/>
      <c r="BF2459" s="35"/>
      <c r="BG2459" s="35"/>
      <c r="BH2459" s="35"/>
    </row>
    <row r="2460" spans="1:60" ht="15" x14ac:dyDescent="0.25">
      <c r="A2460" s="570">
        <f t="shared" si="31"/>
        <v>2454</v>
      </c>
      <c r="B2460" s="571" t="s">
        <v>4747</v>
      </c>
      <c r="C2460" s="574" t="s">
        <v>12470</v>
      </c>
      <c r="D2460" s="843">
        <v>25382.7</v>
      </c>
      <c r="E2460" s="844"/>
      <c r="F2460" s="844"/>
      <c r="G2460" s="25"/>
      <c r="H2460" s="25"/>
      <c r="I2460" s="25"/>
      <c r="J2460" s="25"/>
      <c r="K2460" s="25"/>
      <c r="L2460" s="25"/>
      <c r="N2460" s="25"/>
      <c r="O2460" s="25"/>
      <c r="P2460" s="35" t="s">
        <v>2496</v>
      </c>
      <c r="AS2460" s="570"/>
      <c r="AT2460" s="391"/>
      <c r="AU2460" s="222"/>
      <c r="AV2460" s="564"/>
      <c r="AW2460" s="60"/>
      <c r="AX2460" s="60"/>
      <c r="AY2460" s="60"/>
      <c r="AZ2460" s="283"/>
      <c r="BA2460" s="283"/>
      <c r="BB2460" s="283"/>
      <c r="BC2460" s="34"/>
      <c r="BD2460" s="27"/>
      <c r="BF2460" s="35"/>
      <c r="BG2460" s="35"/>
      <c r="BH2460" s="35"/>
    </row>
    <row r="2461" spans="1:60" ht="15" x14ac:dyDescent="0.25">
      <c r="A2461" s="570">
        <f t="shared" si="31"/>
        <v>2455</v>
      </c>
      <c r="B2461" s="571" t="s">
        <v>4748</v>
      </c>
      <c r="C2461" s="574" t="s">
        <v>12458</v>
      </c>
      <c r="D2461" s="843">
        <v>8588.23</v>
      </c>
      <c r="E2461" s="844"/>
      <c r="F2461" s="844"/>
      <c r="G2461" s="25"/>
      <c r="H2461" s="25"/>
      <c r="I2461" s="25"/>
      <c r="J2461" s="25"/>
      <c r="K2461" s="25"/>
      <c r="L2461" s="25"/>
      <c r="N2461" s="25"/>
      <c r="O2461" s="25"/>
      <c r="P2461" s="35" t="s">
        <v>2496</v>
      </c>
      <c r="AS2461" s="570"/>
      <c r="AT2461" s="391"/>
      <c r="AU2461" s="222"/>
      <c r="AV2461" s="564"/>
      <c r="AW2461" s="60"/>
      <c r="AX2461" s="60"/>
      <c r="AY2461" s="60"/>
      <c r="AZ2461" s="283"/>
      <c r="BA2461" s="283"/>
      <c r="BB2461" s="283"/>
      <c r="BC2461" s="34"/>
      <c r="BD2461" s="27"/>
      <c r="BF2461" s="35"/>
      <c r="BG2461" s="35"/>
      <c r="BH2461" s="35"/>
    </row>
    <row r="2462" spans="1:60" ht="15" x14ac:dyDescent="0.25">
      <c r="A2462" s="570">
        <f t="shared" si="31"/>
        <v>2456</v>
      </c>
      <c r="B2462" s="571" t="s">
        <v>4749</v>
      </c>
      <c r="C2462" s="574" t="s">
        <v>12470</v>
      </c>
      <c r="D2462" s="843">
        <v>4706.45</v>
      </c>
      <c r="E2462" s="844"/>
      <c r="F2462" s="844"/>
      <c r="G2462" s="25"/>
      <c r="H2462" s="25"/>
      <c r="I2462" s="25"/>
      <c r="J2462" s="25"/>
      <c r="K2462" s="25"/>
      <c r="L2462" s="25"/>
      <c r="N2462" s="25"/>
      <c r="O2462" s="25"/>
      <c r="P2462" s="35" t="s">
        <v>2496</v>
      </c>
      <c r="AS2462" s="570"/>
      <c r="AT2462" s="391"/>
      <c r="AU2462" s="222"/>
      <c r="AV2462" s="564"/>
      <c r="AW2462" s="60"/>
      <c r="AX2462" s="60"/>
      <c r="AY2462" s="60"/>
      <c r="AZ2462" s="283"/>
      <c r="BA2462" s="283"/>
      <c r="BB2462" s="283"/>
      <c r="BC2462" s="34"/>
      <c r="BD2462" s="27"/>
      <c r="BF2462" s="35"/>
      <c r="BG2462" s="35"/>
      <c r="BH2462" s="35"/>
    </row>
    <row r="2463" spans="1:60" ht="15" x14ac:dyDescent="0.25">
      <c r="A2463" s="570">
        <f t="shared" si="31"/>
        <v>2457</v>
      </c>
      <c r="B2463" s="571" t="s">
        <v>4750</v>
      </c>
      <c r="C2463" s="574" t="s">
        <v>12470</v>
      </c>
      <c r="D2463" s="843">
        <v>8588.23</v>
      </c>
      <c r="E2463" s="844"/>
      <c r="F2463" s="844"/>
      <c r="G2463" s="25"/>
      <c r="H2463" s="25"/>
      <c r="I2463" s="25"/>
      <c r="J2463" s="25"/>
      <c r="K2463" s="25"/>
      <c r="L2463" s="25"/>
      <c r="N2463" s="25"/>
      <c r="O2463" s="25"/>
      <c r="P2463" s="35" t="s">
        <v>2496</v>
      </c>
      <c r="AS2463" s="570"/>
      <c r="AT2463" s="391"/>
      <c r="AU2463" s="222"/>
      <c r="AV2463" s="564"/>
      <c r="AW2463" s="60"/>
      <c r="AX2463" s="60"/>
      <c r="AY2463" s="60"/>
      <c r="AZ2463" s="283"/>
      <c r="BA2463" s="283"/>
      <c r="BB2463" s="283"/>
      <c r="BC2463" s="34"/>
      <c r="BD2463" s="27"/>
      <c r="BF2463" s="35"/>
      <c r="BG2463" s="35"/>
      <c r="BH2463" s="35"/>
    </row>
    <row r="2464" spans="1:60" ht="15" x14ac:dyDescent="0.25">
      <c r="A2464" s="570">
        <f t="shared" si="31"/>
        <v>2458</v>
      </c>
      <c r="B2464" s="571" t="s">
        <v>4751</v>
      </c>
      <c r="C2464" s="574" t="s">
        <v>12458</v>
      </c>
      <c r="D2464" s="843">
        <v>24129.63</v>
      </c>
      <c r="E2464" s="844"/>
      <c r="F2464" s="844"/>
      <c r="G2464" s="25"/>
      <c r="H2464" s="25"/>
      <c r="I2464" s="25"/>
      <c r="J2464" s="25"/>
      <c r="K2464" s="25"/>
      <c r="L2464" s="25"/>
      <c r="N2464" s="25"/>
      <c r="O2464" s="25"/>
      <c r="P2464" s="35" t="s">
        <v>2496</v>
      </c>
      <c r="AS2464" s="570"/>
      <c r="AT2464" s="391"/>
      <c r="AU2464" s="222"/>
      <c r="AV2464" s="564"/>
      <c r="AW2464" s="60"/>
      <c r="AX2464" s="60"/>
      <c r="AY2464" s="60"/>
      <c r="AZ2464" s="283"/>
      <c r="BA2464" s="283"/>
      <c r="BB2464" s="283"/>
      <c r="BC2464" s="34"/>
      <c r="BD2464" s="27"/>
      <c r="BF2464" s="35"/>
      <c r="BG2464" s="35"/>
      <c r="BH2464" s="35"/>
    </row>
    <row r="2465" spans="1:60" ht="15" x14ac:dyDescent="0.25">
      <c r="A2465" s="570">
        <f t="shared" si="31"/>
        <v>2459</v>
      </c>
      <c r="B2465" s="571" t="s">
        <v>4752</v>
      </c>
      <c r="C2465" s="574" t="s">
        <v>12458</v>
      </c>
      <c r="D2465" s="843">
        <v>32273.99</v>
      </c>
      <c r="E2465" s="844"/>
      <c r="F2465" s="844"/>
      <c r="G2465" s="25"/>
      <c r="H2465" s="25"/>
      <c r="I2465" s="25"/>
      <c r="J2465" s="25"/>
      <c r="K2465" s="25"/>
      <c r="L2465" s="25"/>
      <c r="N2465" s="25"/>
      <c r="O2465" s="25"/>
      <c r="P2465" s="35" t="s">
        <v>2496</v>
      </c>
      <c r="AS2465" s="570"/>
      <c r="AT2465" s="391"/>
      <c r="AU2465" s="222"/>
      <c r="AV2465" s="564"/>
      <c r="AW2465" s="60"/>
      <c r="AX2465" s="60"/>
      <c r="AY2465" s="60"/>
      <c r="AZ2465" s="283"/>
      <c r="BA2465" s="283"/>
      <c r="BB2465" s="283"/>
      <c r="BC2465" s="34"/>
      <c r="BD2465" s="27"/>
      <c r="BF2465" s="35"/>
      <c r="BG2465" s="35"/>
      <c r="BH2465" s="35"/>
    </row>
    <row r="2466" spans="1:60" ht="15" x14ac:dyDescent="0.25">
      <c r="A2466" s="570">
        <f t="shared" si="31"/>
        <v>2460</v>
      </c>
      <c r="B2466" s="571" t="s">
        <v>4753</v>
      </c>
      <c r="C2466" s="574" t="s">
        <v>12458</v>
      </c>
      <c r="D2466" s="843">
        <v>7852.81</v>
      </c>
      <c r="E2466" s="844"/>
      <c r="F2466" s="844"/>
      <c r="G2466" s="25"/>
      <c r="H2466" s="25"/>
      <c r="I2466" s="25"/>
      <c r="J2466" s="25"/>
      <c r="K2466" s="25"/>
      <c r="L2466" s="25"/>
      <c r="N2466" s="25"/>
      <c r="O2466" s="25"/>
      <c r="P2466" s="35" t="s">
        <v>2496</v>
      </c>
      <c r="AS2466" s="570"/>
      <c r="AT2466" s="391"/>
      <c r="AU2466" s="222"/>
      <c r="AV2466" s="564"/>
      <c r="AW2466" s="60"/>
      <c r="AX2466" s="60"/>
      <c r="AY2466" s="60"/>
      <c r="AZ2466" s="283"/>
      <c r="BA2466" s="283"/>
      <c r="BB2466" s="283"/>
      <c r="BC2466" s="34"/>
      <c r="BD2466" s="27"/>
      <c r="BF2466" s="35"/>
      <c r="BG2466" s="35"/>
      <c r="BH2466" s="35"/>
    </row>
    <row r="2467" spans="1:60" ht="15" x14ac:dyDescent="0.25">
      <c r="A2467" s="570">
        <f t="shared" si="31"/>
        <v>2461</v>
      </c>
      <c r="B2467" s="571" t="s">
        <v>4754</v>
      </c>
      <c r="C2467" s="574" t="s">
        <v>12458</v>
      </c>
      <c r="D2467" s="843">
        <v>9401</v>
      </c>
      <c r="E2467" s="844"/>
      <c r="F2467" s="844"/>
      <c r="G2467" s="25"/>
      <c r="H2467" s="25"/>
      <c r="I2467" s="25"/>
      <c r="J2467" s="25"/>
      <c r="K2467" s="25"/>
      <c r="L2467" s="25"/>
      <c r="N2467" s="25"/>
      <c r="O2467" s="25"/>
      <c r="P2467" s="35" t="s">
        <v>2496</v>
      </c>
      <c r="AS2467" s="570"/>
      <c r="AT2467" s="391"/>
      <c r="AU2467" s="222"/>
      <c r="AV2467" s="564"/>
      <c r="AW2467" s="60"/>
      <c r="AX2467" s="60"/>
      <c r="AY2467" s="60"/>
      <c r="AZ2467" s="283"/>
      <c r="BA2467" s="283"/>
      <c r="BB2467" s="283"/>
      <c r="BC2467" s="34"/>
      <c r="BD2467" s="27"/>
      <c r="BF2467" s="35"/>
      <c r="BG2467" s="35"/>
      <c r="BH2467" s="35"/>
    </row>
    <row r="2468" spans="1:60" ht="15" x14ac:dyDescent="0.25">
      <c r="A2468" s="570">
        <f t="shared" si="31"/>
        <v>2462</v>
      </c>
      <c r="B2468" s="571" t="s">
        <v>4755</v>
      </c>
      <c r="C2468" s="574" t="s">
        <v>12458</v>
      </c>
      <c r="D2468" s="843">
        <v>15708</v>
      </c>
      <c r="E2468" s="844"/>
      <c r="F2468" s="844"/>
      <c r="G2468" s="25"/>
      <c r="H2468" s="25"/>
      <c r="I2468" s="25"/>
      <c r="J2468" s="25"/>
      <c r="K2468" s="25"/>
      <c r="L2468" s="25"/>
      <c r="N2468" s="25"/>
      <c r="O2468" s="25"/>
      <c r="P2468" s="35" t="s">
        <v>2496</v>
      </c>
      <c r="AS2468" s="570"/>
      <c r="AT2468" s="391"/>
      <c r="AU2468" s="222"/>
      <c r="AV2468" s="564"/>
      <c r="AW2468" s="60"/>
      <c r="AX2468" s="60"/>
      <c r="AY2468" s="60"/>
      <c r="AZ2468" s="283"/>
      <c r="BA2468" s="283"/>
      <c r="BB2468" s="283"/>
      <c r="BC2468" s="34"/>
      <c r="BD2468" s="27"/>
      <c r="BF2468" s="35"/>
      <c r="BG2468" s="35"/>
      <c r="BH2468" s="35"/>
    </row>
    <row r="2469" spans="1:60" ht="15" x14ac:dyDescent="0.25">
      <c r="A2469" s="570">
        <f t="shared" si="31"/>
        <v>2463</v>
      </c>
      <c r="B2469" s="571" t="s">
        <v>4756</v>
      </c>
      <c r="C2469" s="574" t="s">
        <v>12458</v>
      </c>
      <c r="D2469" s="843">
        <v>8996.4</v>
      </c>
      <c r="E2469" s="844"/>
      <c r="F2469" s="844"/>
      <c r="G2469" s="25"/>
      <c r="H2469" s="25"/>
      <c r="I2469" s="25"/>
      <c r="J2469" s="25"/>
      <c r="K2469" s="25"/>
      <c r="L2469" s="25"/>
      <c r="N2469" s="25"/>
      <c r="O2469" s="25"/>
      <c r="P2469" s="35" t="s">
        <v>2496</v>
      </c>
      <c r="AS2469" s="570"/>
      <c r="AT2469" s="391"/>
      <c r="AU2469" s="222"/>
      <c r="AV2469" s="564"/>
      <c r="AW2469" s="60"/>
      <c r="AX2469" s="60"/>
      <c r="AY2469" s="60"/>
      <c r="AZ2469" s="283"/>
      <c r="BA2469" s="283"/>
      <c r="BB2469" s="283"/>
      <c r="BC2469" s="34"/>
      <c r="BD2469" s="27"/>
      <c r="BF2469" s="35"/>
      <c r="BG2469" s="35"/>
      <c r="BH2469" s="35"/>
    </row>
    <row r="2470" spans="1:60" ht="15" x14ac:dyDescent="0.25">
      <c r="A2470" s="570">
        <f t="shared" si="31"/>
        <v>2464</v>
      </c>
      <c r="B2470" s="571" t="s">
        <v>4757</v>
      </c>
      <c r="C2470" s="574" t="s">
        <v>12458</v>
      </c>
      <c r="D2470" s="843">
        <v>12994.8</v>
      </c>
      <c r="E2470" s="844"/>
      <c r="F2470" s="844"/>
      <c r="G2470" s="25"/>
      <c r="H2470" s="25"/>
      <c r="I2470" s="25"/>
      <c r="J2470" s="25"/>
      <c r="K2470" s="25"/>
      <c r="L2470" s="25"/>
      <c r="N2470" s="25"/>
      <c r="O2470" s="25"/>
      <c r="P2470" s="35" t="s">
        <v>2496</v>
      </c>
      <c r="AS2470" s="570"/>
      <c r="AT2470" s="391"/>
      <c r="AU2470" s="222"/>
      <c r="AV2470" s="564"/>
      <c r="AW2470" s="60"/>
      <c r="AX2470" s="60"/>
      <c r="AY2470" s="60"/>
      <c r="AZ2470" s="283"/>
      <c r="BA2470" s="283"/>
      <c r="BB2470" s="283"/>
      <c r="BC2470" s="34"/>
      <c r="BD2470" s="27"/>
      <c r="BF2470" s="35"/>
      <c r="BG2470" s="35"/>
      <c r="BH2470" s="35"/>
    </row>
    <row r="2471" spans="1:60" ht="15" x14ac:dyDescent="0.25">
      <c r="A2471" s="570">
        <f t="shared" si="31"/>
        <v>2465</v>
      </c>
      <c r="B2471" s="571" t="s">
        <v>4758</v>
      </c>
      <c r="C2471" s="574" t="s">
        <v>12458</v>
      </c>
      <c r="D2471" s="843">
        <v>22562.400000000001</v>
      </c>
      <c r="E2471" s="844"/>
      <c r="F2471" s="844"/>
      <c r="G2471" s="25"/>
      <c r="H2471" s="25"/>
      <c r="I2471" s="25"/>
      <c r="J2471" s="25"/>
      <c r="K2471" s="25"/>
      <c r="L2471" s="25"/>
      <c r="N2471" s="25"/>
      <c r="O2471" s="25"/>
      <c r="P2471" s="35" t="s">
        <v>2496</v>
      </c>
      <c r="AS2471" s="570"/>
      <c r="AT2471" s="391"/>
      <c r="AU2471" s="222"/>
      <c r="AV2471" s="564"/>
      <c r="AW2471" s="60"/>
      <c r="AX2471" s="60"/>
      <c r="AY2471" s="60"/>
      <c r="AZ2471" s="283"/>
      <c r="BA2471" s="283"/>
      <c r="BB2471" s="283"/>
      <c r="BC2471" s="34"/>
      <c r="BD2471" s="27"/>
      <c r="BF2471" s="35"/>
      <c r="BG2471" s="35"/>
      <c r="BH2471" s="35"/>
    </row>
    <row r="2472" spans="1:60" ht="15" x14ac:dyDescent="0.25">
      <c r="A2472" s="570">
        <f t="shared" si="31"/>
        <v>2466</v>
      </c>
      <c r="B2472" s="571" t="s">
        <v>4759</v>
      </c>
      <c r="C2472" s="574" t="s">
        <v>12458</v>
      </c>
      <c r="D2472" s="843">
        <v>24256.959999999999</v>
      </c>
      <c r="E2472" s="844"/>
      <c r="F2472" s="844"/>
      <c r="G2472" s="25"/>
      <c r="H2472" s="25"/>
      <c r="I2472" s="25"/>
      <c r="J2472" s="25"/>
      <c r="K2472" s="25"/>
      <c r="L2472" s="25"/>
      <c r="N2472" s="25"/>
      <c r="O2472" s="25"/>
      <c r="P2472" s="35" t="s">
        <v>2496</v>
      </c>
      <c r="AS2472" s="570"/>
      <c r="AT2472" s="391"/>
      <c r="AU2472" s="222"/>
      <c r="AV2472" s="564"/>
      <c r="AW2472" s="60"/>
      <c r="AX2472" s="60"/>
      <c r="AY2472" s="60"/>
      <c r="AZ2472" s="283"/>
      <c r="BA2472" s="283"/>
      <c r="BB2472" s="283"/>
      <c r="BC2472" s="34"/>
      <c r="BD2472" s="27"/>
      <c r="BF2472" s="35"/>
      <c r="BG2472" s="35"/>
      <c r="BH2472" s="35"/>
    </row>
    <row r="2473" spans="1:60" ht="15" x14ac:dyDescent="0.25">
      <c r="A2473" s="570">
        <f t="shared" si="31"/>
        <v>2467</v>
      </c>
      <c r="B2473" s="571" t="s">
        <v>4760</v>
      </c>
      <c r="C2473" s="574" t="s">
        <v>12458</v>
      </c>
      <c r="D2473" s="843">
        <v>30928.1</v>
      </c>
      <c r="E2473" s="844"/>
      <c r="F2473" s="844"/>
      <c r="G2473" s="25"/>
      <c r="H2473" s="25"/>
      <c r="I2473" s="25"/>
      <c r="J2473" s="25"/>
      <c r="K2473" s="25"/>
      <c r="L2473" s="25"/>
      <c r="N2473" s="25"/>
      <c r="O2473" s="25"/>
      <c r="P2473" s="35" t="s">
        <v>2496</v>
      </c>
      <c r="AS2473" s="570"/>
      <c r="AT2473" s="391"/>
      <c r="AU2473" s="222"/>
      <c r="AV2473" s="564"/>
      <c r="AW2473" s="60"/>
      <c r="AX2473" s="60"/>
      <c r="AY2473" s="60"/>
      <c r="AZ2473" s="283"/>
      <c r="BA2473" s="283"/>
      <c r="BB2473" s="283"/>
      <c r="BC2473" s="34"/>
      <c r="BD2473" s="27"/>
      <c r="BF2473" s="35"/>
      <c r="BG2473" s="35"/>
      <c r="BH2473" s="35"/>
    </row>
    <row r="2474" spans="1:60" ht="15" x14ac:dyDescent="0.25">
      <c r="A2474" s="570">
        <f t="shared" si="31"/>
        <v>2468</v>
      </c>
      <c r="B2474" s="571" t="s">
        <v>4761</v>
      </c>
      <c r="C2474" s="574" t="s">
        <v>12458</v>
      </c>
      <c r="D2474" s="843">
        <v>34342.21</v>
      </c>
      <c r="E2474" s="844"/>
      <c r="F2474" s="844"/>
      <c r="G2474" s="25"/>
      <c r="H2474" s="25"/>
      <c r="I2474" s="25"/>
      <c r="J2474" s="25"/>
      <c r="K2474" s="25"/>
      <c r="L2474" s="25"/>
      <c r="N2474" s="25"/>
      <c r="O2474" s="25"/>
      <c r="P2474" s="35" t="s">
        <v>2496</v>
      </c>
      <c r="AS2474" s="570"/>
      <c r="AT2474" s="391"/>
      <c r="AU2474" s="222"/>
      <c r="AV2474" s="564"/>
      <c r="AW2474" s="60"/>
      <c r="AX2474" s="60"/>
      <c r="AY2474" s="60"/>
      <c r="AZ2474" s="283"/>
      <c r="BA2474" s="283"/>
      <c r="BB2474" s="283"/>
      <c r="BC2474" s="34"/>
      <c r="BD2474" s="27"/>
      <c r="BF2474" s="35"/>
      <c r="BG2474" s="35"/>
      <c r="BH2474" s="35"/>
    </row>
    <row r="2475" spans="1:60" ht="15" x14ac:dyDescent="0.25">
      <c r="A2475" s="570">
        <f t="shared" si="31"/>
        <v>2469</v>
      </c>
      <c r="B2475" s="571" t="s">
        <v>4762</v>
      </c>
      <c r="C2475" s="574" t="s">
        <v>12458</v>
      </c>
      <c r="D2475" s="843">
        <v>36414</v>
      </c>
      <c r="E2475" s="844"/>
      <c r="F2475" s="844"/>
      <c r="G2475" s="25"/>
      <c r="H2475" s="25"/>
      <c r="I2475" s="25"/>
      <c r="J2475" s="25"/>
      <c r="K2475" s="25"/>
      <c r="L2475" s="25"/>
      <c r="N2475" s="25"/>
      <c r="O2475" s="25"/>
      <c r="P2475" s="35" t="s">
        <v>2496</v>
      </c>
      <c r="AS2475" s="570"/>
      <c r="AT2475" s="391"/>
      <c r="AU2475" s="222"/>
      <c r="AV2475" s="564"/>
      <c r="AW2475" s="60"/>
      <c r="AX2475" s="60"/>
      <c r="AY2475" s="60"/>
      <c r="AZ2475" s="283"/>
      <c r="BA2475" s="283"/>
      <c r="BB2475" s="283"/>
      <c r="BC2475" s="34"/>
      <c r="BD2475" s="27"/>
      <c r="BF2475" s="35"/>
      <c r="BG2475" s="35"/>
      <c r="BH2475" s="35"/>
    </row>
    <row r="2476" spans="1:60" ht="15" x14ac:dyDescent="0.25">
      <c r="A2476" s="570">
        <f t="shared" si="31"/>
        <v>2470</v>
      </c>
      <c r="B2476" s="571" t="s">
        <v>4763</v>
      </c>
      <c r="C2476" s="574" t="s">
        <v>12458</v>
      </c>
      <c r="D2476" s="843">
        <v>53391.73</v>
      </c>
      <c r="E2476" s="844"/>
      <c r="F2476" s="844"/>
      <c r="G2476" s="25"/>
      <c r="H2476" s="25"/>
      <c r="I2476" s="25"/>
      <c r="J2476" s="25"/>
      <c r="K2476" s="25"/>
      <c r="L2476" s="25"/>
      <c r="N2476" s="25"/>
      <c r="O2476" s="25"/>
      <c r="P2476" s="35" t="s">
        <v>2496</v>
      </c>
      <c r="AS2476" s="570"/>
      <c r="AT2476" s="391"/>
      <c r="AU2476" s="222"/>
      <c r="AV2476" s="564"/>
      <c r="AW2476" s="60"/>
      <c r="AX2476" s="60"/>
      <c r="AY2476" s="60"/>
      <c r="AZ2476" s="283"/>
      <c r="BA2476" s="283"/>
      <c r="BB2476" s="283"/>
      <c r="BC2476" s="34"/>
      <c r="BD2476" s="27"/>
      <c r="BF2476" s="35"/>
      <c r="BG2476" s="35"/>
      <c r="BH2476" s="35"/>
    </row>
    <row r="2477" spans="1:60" ht="15" x14ac:dyDescent="0.25">
      <c r="A2477" s="570">
        <f t="shared" si="31"/>
        <v>2471</v>
      </c>
      <c r="B2477" s="571" t="s">
        <v>4764</v>
      </c>
      <c r="C2477" s="574" t="s">
        <v>12458</v>
      </c>
      <c r="D2477" s="843">
        <v>51703.12</v>
      </c>
      <c r="E2477" s="844"/>
      <c r="F2477" s="844"/>
      <c r="G2477" s="25"/>
      <c r="H2477" s="25"/>
      <c r="I2477" s="25"/>
      <c r="J2477" s="25"/>
      <c r="K2477" s="25"/>
      <c r="L2477" s="25"/>
      <c r="N2477" s="25"/>
      <c r="O2477" s="25"/>
      <c r="P2477" s="35" t="s">
        <v>2496</v>
      </c>
      <c r="AS2477" s="570"/>
      <c r="AT2477" s="391"/>
      <c r="AU2477" s="222"/>
      <c r="AV2477" s="564"/>
      <c r="AW2477" s="60"/>
      <c r="AX2477" s="60"/>
      <c r="AY2477" s="60"/>
      <c r="AZ2477" s="283"/>
      <c r="BA2477" s="283"/>
      <c r="BB2477" s="283"/>
      <c r="BC2477" s="34"/>
      <c r="BD2477" s="27"/>
      <c r="BF2477" s="35"/>
      <c r="BG2477" s="35"/>
      <c r="BH2477" s="35"/>
    </row>
    <row r="2478" spans="1:60" ht="15" x14ac:dyDescent="0.25">
      <c r="A2478" s="570">
        <f t="shared" si="31"/>
        <v>2472</v>
      </c>
      <c r="B2478" s="571" t="s">
        <v>4765</v>
      </c>
      <c r="C2478" s="574" t="s">
        <v>12458</v>
      </c>
      <c r="D2478" s="843">
        <v>19833.73</v>
      </c>
      <c r="E2478" s="844"/>
      <c r="F2478" s="844"/>
      <c r="G2478" s="25"/>
      <c r="H2478" s="25"/>
      <c r="I2478" s="25"/>
      <c r="J2478" s="25"/>
      <c r="K2478" s="25"/>
      <c r="L2478" s="25"/>
      <c r="N2478" s="25"/>
      <c r="O2478" s="25"/>
      <c r="P2478" s="35" t="s">
        <v>2496</v>
      </c>
      <c r="AS2478" s="570"/>
      <c r="AT2478" s="391"/>
      <c r="AU2478" s="222"/>
      <c r="AV2478" s="564"/>
      <c r="AW2478" s="60"/>
      <c r="AX2478" s="60"/>
      <c r="AY2478" s="60"/>
      <c r="AZ2478" s="283"/>
      <c r="BA2478" s="283"/>
      <c r="BB2478" s="283"/>
      <c r="BC2478" s="34"/>
      <c r="BD2478" s="27"/>
      <c r="BF2478" s="35"/>
      <c r="BG2478" s="35"/>
      <c r="BH2478" s="35"/>
    </row>
    <row r="2479" spans="1:60" ht="15" x14ac:dyDescent="0.25">
      <c r="A2479" s="570">
        <f t="shared" si="31"/>
        <v>2473</v>
      </c>
      <c r="B2479" s="571" t="s">
        <v>4766</v>
      </c>
      <c r="C2479" s="574" t="s">
        <v>12458</v>
      </c>
      <c r="D2479" s="843">
        <v>72171.12</v>
      </c>
      <c r="E2479" s="844"/>
      <c r="F2479" s="844"/>
      <c r="G2479" s="25"/>
      <c r="H2479" s="25"/>
      <c r="I2479" s="25"/>
      <c r="J2479" s="25"/>
      <c r="K2479" s="25"/>
      <c r="L2479" s="25"/>
      <c r="N2479" s="25"/>
      <c r="O2479" s="25"/>
      <c r="P2479" s="35" t="s">
        <v>2496</v>
      </c>
      <c r="AS2479" s="570"/>
      <c r="AT2479" s="391"/>
      <c r="AU2479" s="222"/>
      <c r="AV2479" s="564"/>
      <c r="AW2479" s="60"/>
      <c r="AX2479" s="60"/>
      <c r="AY2479" s="60"/>
      <c r="AZ2479" s="283"/>
      <c r="BA2479" s="283"/>
      <c r="BB2479" s="283"/>
      <c r="BC2479" s="34"/>
      <c r="BD2479" s="27"/>
      <c r="BF2479" s="35"/>
      <c r="BG2479" s="35"/>
      <c r="BH2479" s="35"/>
    </row>
    <row r="2480" spans="1:60" ht="15" x14ac:dyDescent="0.25">
      <c r="A2480" s="570">
        <f t="shared" si="31"/>
        <v>2474</v>
      </c>
      <c r="B2480" s="571" t="s">
        <v>4767</v>
      </c>
      <c r="C2480" s="574" t="s">
        <v>12458</v>
      </c>
      <c r="D2480" s="843">
        <v>30146.27</v>
      </c>
      <c r="E2480" s="844"/>
      <c r="F2480" s="844"/>
      <c r="G2480" s="25"/>
      <c r="H2480" s="25"/>
      <c r="I2480" s="25"/>
      <c r="J2480" s="25"/>
      <c r="K2480" s="25"/>
      <c r="L2480" s="25"/>
      <c r="N2480" s="25"/>
      <c r="O2480" s="25"/>
      <c r="P2480" s="35" t="s">
        <v>2496</v>
      </c>
      <c r="AS2480" s="570"/>
      <c r="AT2480" s="391"/>
      <c r="AU2480" s="222"/>
      <c r="AV2480" s="564"/>
      <c r="AW2480" s="60"/>
      <c r="AX2480" s="60"/>
      <c r="AY2480" s="60"/>
      <c r="AZ2480" s="283"/>
      <c r="BA2480" s="283"/>
      <c r="BB2480" s="283"/>
      <c r="BC2480" s="34"/>
      <c r="BD2480" s="27"/>
      <c r="BF2480" s="35"/>
      <c r="BG2480" s="35"/>
      <c r="BH2480" s="35"/>
    </row>
    <row r="2481" spans="1:60" ht="15" x14ac:dyDescent="0.25">
      <c r="A2481" s="570">
        <f t="shared" si="31"/>
        <v>2475</v>
      </c>
      <c r="B2481" s="571" t="s">
        <v>4768</v>
      </c>
      <c r="C2481" s="574" t="s">
        <v>12458</v>
      </c>
      <c r="D2481" s="843">
        <v>8639.4</v>
      </c>
      <c r="E2481" s="844"/>
      <c r="F2481" s="844"/>
      <c r="G2481" s="25"/>
      <c r="H2481" s="25"/>
      <c r="I2481" s="25"/>
      <c r="J2481" s="25"/>
      <c r="K2481" s="25"/>
      <c r="L2481" s="25"/>
      <c r="N2481" s="25"/>
      <c r="O2481" s="25"/>
      <c r="P2481" s="35" t="s">
        <v>2496</v>
      </c>
      <c r="AS2481" s="570"/>
      <c r="AT2481" s="391"/>
      <c r="AU2481" s="222"/>
      <c r="AV2481" s="564"/>
      <c r="AW2481" s="60"/>
      <c r="AX2481" s="60"/>
      <c r="AY2481" s="60"/>
      <c r="AZ2481" s="283"/>
      <c r="BA2481" s="283"/>
      <c r="BB2481" s="283"/>
      <c r="BC2481" s="34"/>
      <c r="BD2481" s="27"/>
      <c r="BF2481" s="35"/>
      <c r="BG2481" s="35"/>
      <c r="BH2481" s="35"/>
    </row>
    <row r="2482" spans="1:60" ht="15" x14ac:dyDescent="0.25">
      <c r="A2482" s="570">
        <f t="shared" si="31"/>
        <v>2476</v>
      </c>
      <c r="B2482" s="571" t="s">
        <v>4769</v>
      </c>
      <c r="C2482" s="574" t="s">
        <v>12458</v>
      </c>
      <c r="D2482" s="843">
        <v>12566.4</v>
      </c>
      <c r="E2482" s="844"/>
      <c r="F2482" s="844"/>
      <c r="G2482" s="25"/>
      <c r="H2482" s="25"/>
      <c r="I2482" s="25"/>
      <c r="J2482" s="25"/>
      <c r="K2482" s="25"/>
      <c r="L2482" s="25"/>
      <c r="N2482" s="25"/>
      <c r="O2482" s="25"/>
      <c r="P2482" s="35" t="s">
        <v>2496</v>
      </c>
      <c r="AS2482" s="570"/>
      <c r="AT2482" s="391"/>
      <c r="AU2482" s="222"/>
      <c r="AV2482" s="564"/>
      <c r="AW2482" s="60"/>
      <c r="AX2482" s="60"/>
      <c r="AY2482" s="60"/>
      <c r="AZ2482" s="283"/>
      <c r="BA2482" s="283"/>
      <c r="BB2482" s="283"/>
      <c r="BC2482" s="34"/>
      <c r="BD2482" s="27"/>
      <c r="BF2482" s="35"/>
      <c r="BG2482" s="35"/>
      <c r="BH2482" s="35"/>
    </row>
    <row r="2483" spans="1:60" ht="15" x14ac:dyDescent="0.25">
      <c r="A2483" s="570">
        <f t="shared" si="31"/>
        <v>2477</v>
      </c>
      <c r="B2483" s="571" t="s">
        <v>4770</v>
      </c>
      <c r="C2483" s="574" t="s">
        <v>12458</v>
      </c>
      <c r="D2483" s="843">
        <v>23876.16</v>
      </c>
      <c r="E2483" s="844"/>
      <c r="F2483" s="844"/>
      <c r="G2483" s="25"/>
      <c r="H2483" s="25"/>
      <c r="I2483" s="25"/>
      <c r="J2483" s="25"/>
      <c r="K2483" s="25"/>
      <c r="L2483" s="25"/>
      <c r="N2483" s="25"/>
      <c r="O2483" s="25"/>
      <c r="P2483" s="35" t="s">
        <v>2496</v>
      </c>
      <c r="AS2483" s="570"/>
      <c r="AT2483" s="391"/>
      <c r="AU2483" s="222"/>
      <c r="AV2483" s="564"/>
      <c r="AW2483" s="60"/>
      <c r="AX2483" s="60"/>
      <c r="AY2483" s="60"/>
      <c r="AZ2483" s="283"/>
      <c r="BA2483" s="283"/>
      <c r="BB2483" s="283"/>
      <c r="BC2483" s="34"/>
      <c r="BD2483" s="27"/>
      <c r="BF2483" s="35"/>
      <c r="BG2483" s="35"/>
      <c r="BH2483" s="35"/>
    </row>
    <row r="2484" spans="1:60" ht="15" x14ac:dyDescent="0.25">
      <c r="A2484" s="570">
        <f t="shared" si="31"/>
        <v>2478</v>
      </c>
      <c r="B2484" s="571" t="s">
        <v>4771</v>
      </c>
      <c r="C2484" s="574" t="s">
        <v>12458</v>
      </c>
      <c r="D2484" s="843">
        <v>9705.64</v>
      </c>
      <c r="E2484" s="844"/>
      <c r="F2484" s="844"/>
      <c r="G2484" s="25"/>
      <c r="H2484" s="25"/>
      <c r="I2484" s="25"/>
      <c r="J2484" s="25"/>
      <c r="K2484" s="25"/>
      <c r="L2484" s="25"/>
      <c r="N2484" s="25"/>
      <c r="O2484" s="25"/>
      <c r="P2484" s="35" t="s">
        <v>2496</v>
      </c>
      <c r="AS2484" s="570"/>
      <c r="AT2484" s="391"/>
      <c r="AU2484" s="222"/>
      <c r="AV2484" s="564"/>
      <c r="AW2484" s="60"/>
      <c r="AX2484" s="60"/>
      <c r="AY2484" s="60"/>
      <c r="AZ2484" s="283"/>
      <c r="BA2484" s="283"/>
      <c r="BB2484" s="283"/>
      <c r="BC2484" s="34"/>
      <c r="BD2484" s="27"/>
      <c r="BF2484" s="35"/>
      <c r="BG2484" s="35"/>
      <c r="BH2484" s="35"/>
    </row>
    <row r="2485" spans="1:60" ht="15" x14ac:dyDescent="0.25">
      <c r="A2485" s="570">
        <f t="shared" si="31"/>
        <v>2479</v>
      </c>
      <c r="B2485" s="571" t="s">
        <v>4772</v>
      </c>
      <c r="C2485" s="574" t="s">
        <v>12458</v>
      </c>
      <c r="D2485" s="843">
        <v>60141.41</v>
      </c>
      <c r="E2485" s="844"/>
      <c r="F2485" s="844"/>
      <c r="G2485" s="25"/>
      <c r="H2485" s="25"/>
      <c r="I2485" s="25"/>
      <c r="J2485" s="25"/>
      <c r="K2485" s="25"/>
      <c r="L2485" s="25"/>
      <c r="N2485" s="25"/>
      <c r="O2485" s="25"/>
      <c r="P2485" s="35" t="s">
        <v>2496</v>
      </c>
      <c r="AS2485" s="570"/>
      <c r="AT2485" s="391"/>
      <c r="AU2485" s="222"/>
      <c r="AV2485" s="564"/>
      <c r="AW2485" s="60"/>
      <c r="AX2485" s="60"/>
      <c r="AY2485" s="60"/>
      <c r="AZ2485" s="283"/>
      <c r="BA2485" s="283"/>
      <c r="BB2485" s="283"/>
      <c r="BC2485" s="34"/>
      <c r="BD2485" s="27"/>
      <c r="BF2485" s="35"/>
      <c r="BG2485" s="35"/>
      <c r="BH2485" s="35"/>
    </row>
    <row r="2486" spans="1:60" ht="15" x14ac:dyDescent="0.25">
      <c r="A2486" s="570">
        <f t="shared" si="31"/>
        <v>2480</v>
      </c>
      <c r="B2486" s="571" t="s">
        <v>4773</v>
      </c>
      <c r="C2486" s="574" t="s">
        <v>12458</v>
      </c>
      <c r="D2486" s="843">
        <v>49052.99</v>
      </c>
      <c r="E2486" s="844"/>
      <c r="F2486" s="844"/>
      <c r="G2486" s="25"/>
      <c r="H2486" s="25"/>
      <c r="I2486" s="25"/>
      <c r="J2486" s="25"/>
      <c r="K2486" s="25"/>
      <c r="L2486" s="25"/>
      <c r="N2486" s="25"/>
      <c r="O2486" s="25"/>
      <c r="P2486" s="35" t="s">
        <v>2496</v>
      </c>
      <c r="AS2486" s="570"/>
      <c r="AT2486" s="391"/>
      <c r="AU2486" s="222"/>
      <c r="AV2486" s="564"/>
      <c r="AW2486" s="60"/>
      <c r="AX2486" s="60"/>
      <c r="AY2486" s="60"/>
      <c r="AZ2486" s="283"/>
      <c r="BA2486" s="283"/>
      <c r="BB2486" s="283"/>
      <c r="BC2486" s="34"/>
      <c r="BD2486" s="27"/>
      <c r="BF2486" s="35"/>
      <c r="BG2486" s="35"/>
      <c r="BH2486" s="35"/>
    </row>
    <row r="2487" spans="1:60" ht="15" x14ac:dyDescent="0.25">
      <c r="A2487" s="570">
        <f t="shared" ref="A2487:A2550" si="32">A2486+1</f>
        <v>2481</v>
      </c>
      <c r="B2487" s="571" t="s">
        <v>4774</v>
      </c>
      <c r="C2487" s="574" t="s">
        <v>12458</v>
      </c>
      <c r="D2487" s="843">
        <v>17238.34</v>
      </c>
      <c r="E2487" s="844"/>
      <c r="F2487" s="844"/>
      <c r="G2487" s="25"/>
      <c r="H2487" s="25"/>
      <c r="I2487" s="25"/>
      <c r="J2487" s="25"/>
      <c r="K2487" s="25"/>
      <c r="L2487" s="25"/>
      <c r="N2487" s="25"/>
      <c r="O2487" s="25"/>
      <c r="P2487" s="35" t="s">
        <v>2496</v>
      </c>
      <c r="AS2487" s="570"/>
      <c r="AT2487" s="391"/>
      <c r="AU2487" s="222"/>
      <c r="AV2487" s="564"/>
      <c r="AW2487" s="60"/>
      <c r="AX2487" s="60"/>
      <c r="AY2487" s="60"/>
      <c r="AZ2487" s="283"/>
      <c r="BA2487" s="283"/>
      <c r="BB2487" s="283"/>
      <c r="BC2487" s="34"/>
      <c r="BD2487" s="27"/>
      <c r="BF2487" s="35"/>
      <c r="BG2487" s="35"/>
      <c r="BH2487" s="35"/>
    </row>
    <row r="2488" spans="1:60" ht="15" x14ac:dyDescent="0.25">
      <c r="A2488" s="570">
        <f t="shared" si="32"/>
        <v>2482</v>
      </c>
      <c r="B2488" s="571" t="s">
        <v>4775</v>
      </c>
      <c r="C2488" s="574" t="s">
        <v>12458</v>
      </c>
      <c r="D2488" s="843">
        <v>79778.789999999994</v>
      </c>
      <c r="E2488" s="844"/>
      <c r="F2488" s="844"/>
      <c r="G2488" s="25"/>
      <c r="H2488" s="25"/>
      <c r="I2488" s="25"/>
      <c r="J2488" s="25"/>
      <c r="K2488" s="25"/>
      <c r="L2488" s="25"/>
      <c r="N2488" s="25"/>
      <c r="O2488" s="25"/>
      <c r="P2488" s="35" t="s">
        <v>2496</v>
      </c>
      <c r="AS2488" s="570"/>
      <c r="AT2488" s="391"/>
      <c r="AU2488" s="222"/>
      <c r="AV2488" s="564"/>
      <c r="AW2488" s="60"/>
      <c r="AX2488" s="60"/>
      <c r="AY2488" s="60"/>
      <c r="AZ2488" s="283"/>
      <c r="BA2488" s="283"/>
      <c r="BB2488" s="283"/>
      <c r="BC2488" s="34"/>
      <c r="BD2488" s="27"/>
      <c r="BF2488" s="35"/>
      <c r="BG2488" s="35"/>
      <c r="BH2488" s="35"/>
    </row>
    <row r="2489" spans="1:60" ht="15" x14ac:dyDescent="0.25">
      <c r="A2489" s="570">
        <f t="shared" si="32"/>
        <v>2483</v>
      </c>
      <c r="B2489" s="571" t="s">
        <v>4776</v>
      </c>
      <c r="C2489" s="574" t="s">
        <v>12458</v>
      </c>
      <c r="D2489" s="843">
        <v>27880.51</v>
      </c>
      <c r="E2489" s="844"/>
      <c r="F2489" s="844"/>
      <c r="G2489" s="25"/>
      <c r="H2489" s="25"/>
      <c r="I2489" s="25"/>
      <c r="J2489" s="25"/>
      <c r="K2489" s="25"/>
      <c r="L2489" s="25"/>
      <c r="N2489" s="25"/>
      <c r="O2489" s="25"/>
      <c r="P2489" s="35" t="s">
        <v>2496</v>
      </c>
      <c r="AS2489" s="570"/>
      <c r="AT2489" s="391"/>
      <c r="AU2489" s="222"/>
      <c r="AV2489" s="564"/>
      <c r="AW2489" s="60"/>
      <c r="AX2489" s="60"/>
      <c r="AY2489" s="60"/>
      <c r="AZ2489" s="283"/>
      <c r="BA2489" s="283"/>
      <c r="BB2489" s="283"/>
      <c r="BC2489" s="34"/>
      <c r="BD2489" s="27"/>
      <c r="BF2489" s="35"/>
      <c r="BG2489" s="35"/>
      <c r="BH2489" s="35"/>
    </row>
    <row r="2490" spans="1:60" ht="15" x14ac:dyDescent="0.25">
      <c r="A2490" s="570">
        <f t="shared" si="32"/>
        <v>2484</v>
      </c>
      <c r="B2490" s="571" t="s">
        <v>4777</v>
      </c>
      <c r="C2490" s="574" t="s">
        <v>12458</v>
      </c>
      <c r="D2490" s="843">
        <v>33475.89</v>
      </c>
      <c r="E2490" s="844"/>
      <c r="F2490" s="844"/>
      <c r="G2490" s="25"/>
      <c r="H2490" s="25"/>
      <c r="I2490" s="25"/>
      <c r="J2490" s="25"/>
      <c r="K2490" s="25"/>
      <c r="L2490" s="25"/>
      <c r="N2490" s="25"/>
      <c r="O2490" s="25"/>
      <c r="P2490" s="35" t="s">
        <v>2496</v>
      </c>
      <c r="AS2490" s="570"/>
      <c r="AT2490" s="391"/>
      <c r="AU2490" s="222"/>
      <c r="AV2490" s="564"/>
      <c r="AW2490" s="60"/>
      <c r="AX2490" s="60"/>
      <c r="AY2490" s="60"/>
      <c r="AZ2490" s="283"/>
      <c r="BA2490" s="283"/>
      <c r="BB2490" s="283"/>
      <c r="BC2490" s="34"/>
      <c r="BD2490" s="27"/>
      <c r="BF2490" s="35"/>
      <c r="BG2490" s="35"/>
      <c r="BH2490" s="35"/>
    </row>
    <row r="2491" spans="1:60" ht="15" x14ac:dyDescent="0.25">
      <c r="A2491" s="570">
        <f t="shared" si="32"/>
        <v>2485</v>
      </c>
      <c r="B2491" s="571" t="s">
        <v>4778</v>
      </c>
      <c r="C2491" s="574" t="s">
        <v>12458</v>
      </c>
      <c r="D2491" s="843">
        <v>9936.5</v>
      </c>
      <c r="E2491" s="844"/>
      <c r="F2491" s="844"/>
      <c r="G2491" s="25"/>
      <c r="H2491" s="25"/>
      <c r="I2491" s="25"/>
      <c r="J2491" s="25"/>
      <c r="K2491" s="25"/>
      <c r="L2491" s="25"/>
      <c r="N2491" s="25"/>
      <c r="O2491" s="25"/>
      <c r="P2491" s="35" t="s">
        <v>2496</v>
      </c>
      <c r="AS2491" s="570"/>
      <c r="AT2491" s="391"/>
      <c r="AU2491" s="222"/>
      <c r="AV2491" s="564"/>
      <c r="AW2491" s="60"/>
      <c r="AX2491" s="60"/>
      <c r="AY2491" s="60"/>
      <c r="AZ2491" s="283"/>
      <c r="BA2491" s="283"/>
      <c r="BB2491" s="283"/>
      <c r="BC2491" s="34"/>
      <c r="BD2491" s="27"/>
      <c r="BF2491" s="35"/>
      <c r="BG2491" s="35"/>
      <c r="BH2491" s="35"/>
    </row>
    <row r="2492" spans="1:60" ht="15" x14ac:dyDescent="0.25">
      <c r="A2492" s="570">
        <f t="shared" si="32"/>
        <v>2486</v>
      </c>
      <c r="B2492" s="571" t="s">
        <v>4779</v>
      </c>
      <c r="C2492" s="574" t="s">
        <v>12458</v>
      </c>
      <c r="D2492" s="843">
        <v>4938.5</v>
      </c>
      <c r="E2492" s="844"/>
      <c r="F2492" s="844"/>
      <c r="G2492" s="25"/>
      <c r="H2492" s="25"/>
      <c r="I2492" s="25"/>
      <c r="J2492" s="25"/>
      <c r="K2492" s="25"/>
      <c r="L2492" s="25"/>
      <c r="N2492" s="25"/>
      <c r="O2492" s="25"/>
      <c r="P2492" s="35" t="s">
        <v>2496</v>
      </c>
      <c r="AS2492" s="570"/>
      <c r="AT2492" s="391"/>
      <c r="AU2492" s="222"/>
      <c r="AV2492" s="564"/>
      <c r="AW2492" s="60"/>
      <c r="AX2492" s="60"/>
      <c r="AY2492" s="60"/>
      <c r="AZ2492" s="283"/>
      <c r="BA2492" s="283"/>
      <c r="BB2492" s="283"/>
      <c r="BC2492" s="34"/>
      <c r="BD2492" s="27"/>
      <c r="BF2492" s="35"/>
      <c r="BG2492" s="35"/>
      <c r="BH2492" s="35"/>
    </row>
    <row r="2493" spans="1:60" ht="15" x14ac:dyDescent="0.25">
      <c r="A2493" s="570">
        <f t="shared" si="32"/>
        <v>2487</v>
      </c>
      <c r="B2493" s="571" t="s">
        <v>4780</v>
      </c>
      <c r="C2493" s="574" t="s">
        <v>12458</v>
      </c>
      <c r="D2493" s="843">
        <v>7318.5</v>
      </c>
      <c r="E2493" s="844"/>
      <c r="F2493" s="844"/>
      <c r="G2493" s="25"/>
      <c r="H2493" s="25"/>
      <c r="I2493" s="25"/>
      <c r="J2493" s="25"/>
      <c r="K2493" s="25"/>
      <c r="L2493" s="25"/>
      <c r="N2493" s="25"/>
      <c r="O2493" s="25"/>
      <c r="P2493" s="35" t="s">
        <v>2496</v>
      </c>
      <c r="AS2493" s="570"/>
      <c r="AT2493" s="391"/>
      <c r="AU2493" s="222"/>
      <c r="AV2493" s="564"/>
      <c r="AW2493" s="60"/>
      <c r="AX2493" s="60"/>
      <c r="AY2493" s="60"/>
      <c r="AZ2493" s="283"/>
      <c r="BA2493" s="283"/>
      <c r="BB2493" s="283"/>
      <c r="BC2493" s="34"/>
      <c r="BD2493" s="27"/>
      <c r="BF2493" s="35"/>
      <c r="BG2493" s="35"/>
      <c r="BH2493" s="35"/>
    </row>
    <row r="2494" spans="1:60" ht="15" x14ac:dyDescent="0.25">
      <c r="A2494" s="570">
        <f t="shared" si="32"/>
        <v>2488</v>
      </c>
      <c r="B2494" s="571" t="s">
        <v>4781</v>
      </c>
      <c r="C2494" s="574" t="s">
        <v>12458</v>
      </c>
      <c r="D2494" s="843">
        <v>14038.43</v>
      </c>
      <c r="E2494" s="844"/>
      <c r="F2494" s="844"/>
      <c r="G2494" s="25"/>
      <c r="H2494" s="25"/>
      <c r="I2494" s="25"/>
      <c r="J2494" s="25"/>
      <c r="K2494" s="25"/>
      <c r="L2494" s="25"/>
      <c r="N2494" s="25"/>
      <c r="O2494" s="25"/>
      <c r="P2494" s="35" t="s">
        <v>2496</v>
      </c>
      <c r="AS2494" s="570"/>
      <c r="AT2494" s="391"/>
      <c r="AU2494" s="222"/>
      <c r="AV2494" s="564"/>
      <c r="AW2494" s="60"/>
      <c r="AX2494" s="60"/>
      <c r="AY2494" s="60"/>
      <c r="AZ2494" s="283"/>
      <c r="BA2494" s="283"/>
      <c r="BB2494" s="283"/>
      <c r="BC2494" s="34"/>
      <c r="BD2494" s="27"/>
      <c r="BF2494" s="35"/>
      <c r="BG2494" s="35"/>
      <c r="BH2494" s="35"/>
    </row>
    <row r="2495" spans="1:60" ht="15" x14ac:dyDescent="0.25">
      <c r="A2495" s="570">
        <f t="shared" si="32"/>
        <v>2489</v>
      </c>
      <c r="B2495" s="571" t="s">
        <v>4782</v>
      </c>
      <c r="C2495" s="574" t="s">
        <v>12458</v>
      </c>
      <c r="D2495" s="843">
        <v>12049.94</v>
      </c>
      <c r="E2495" s="844"/>
      <c r="F2495" s="844"/>
      <c r="G2495" s="25"/>
      <c r="H2495" s="25"/>
      <c r="I2495" s="25"/>
      <c r="J2495" s="25"/>
      <c r="K2495" s="25"/>
      <c r="L2495" s="25"/>
      <c r="N2495" s="25"/>
      <c r="O2495" s="25"/>
      <c r="P2495" s="35" t="s">
        <v>2496</v>
      </c>
      <c r="AS2495" s="570"/>
      <c r="AT2495" s="391"/>
      <c r="AU2495" s="222"/>
      <c r="AV2495" s="564"/>
      <c r="AW2495" s="60"/>
      <c r="AX2495" s="60"/>
      <c r="AY2495" s="60"/>
      <c r="AZ2495" s="283"/>
      <c r="BA2495" s="283"/>
      <c r="BB2495" s="283"/>
      <c r="BC2495" s="34"/>
      <c r="BD2495" s="27"/>
      <c r="BF2495" s="35"/>
      <c r="BG2495" s="35"/>
      <c r="BH2495" s="35"/>
    </row>
    <row r="2496" spans="1:60" ht="15" x14ac:dyDescent="0.25">
      <c r="A2496" s="570">
        <f t="shared" si="32"/>
        <v>2490</v>
      </c>
      <c r="B2496" s="571" t="s">
        <v>4783</v>
      </c>
      <c r="C2496" s="574" t="s">
        <v>12470</v>
      </c>
      <c r="D2496" s="843">
        <v>14299.04</v>
      </c>
      <c r="E2496" s="844"/>
      <c r="F2496" s="844"/>
      <c r="G2496" s="25"/>
      <c r="H2496" s="25"/>
      <c r="I2496" s="25"/>
      <c r="J2496" s="25"/>
      <c r="K2496" s="25"/>
      <c r="L2496" s="25"/>
      <c r="N2496" s="25"/>
      <c r="O2496" s="25"/>
      <c r="P2496" s="35" t="s">
        <v>2496</v>
      </c>
      <c r="AS2496" s="570"/>
      <c r="AT2496" s="391"/>
      <c r="AU2496" s="222"/>
      <c r="AV2496" s="564"/>
      <c r="AW2496" s="60"/>
      <c r="AX2496" s="60"/>
      <c r="AY2496" s="60"/>
      <c r="AZ2496" s="283"/>
      <c r="BA2496" s="283"/>
      <c r="BB2496" s="283"/>
      <c r="BC2496" s="34"/>
      <c r="BD2496" s="27"/>
      <c r="BF2496" s="35"/>
      <c r="BG2496" s="35"/>
      <c r="BH2496" s="35"/>
    </row>
    <row r="2497" spans="1:60" ht="15" x14ac:dyDescent="0.25">
      <c r="A2497" s="570">
        <f t="shared" si="32"/>
        <v>2491</v>
      </c>
      <c r="B2497" s="571" t="s">
        <v>4784</v>
      </c>
      <c r="C2497" s="574" t="s">
        <v>12458</v>
      </c>
      <c r="D2497" s="843">
        <v>6998.39</v>
      </c>
      <c r="E2497" s="844"/>
      <c r="F2497" s="844"/>
      <c r="G2497" s="25"/>
      <c r="H2497" s="25"/>
      <c r="I2497" s="25"/>
      <c r="J2497" s="25"/>
      <c r="K2497" s="25"/>
      <c r="L2497" s="25"/>
      <c r="N2497" s="25"/>
      <c r="O2497" s="25"/>
      <c r="P2497" s="35" t="s">
        <v>2496</v>
      </c>
      <c r="AS2497" s="570"/>
      <c r="AT2497" s="391"/>
      <c r="AU2497" s="222"/>
      <c r="AV2497" s="564"/>
      <c r="AW2497" s="60"/>
      <c r="AX2497" s="60"/>
      <c r="AY2497" s="60"/>
      <c r="AZ2497" s="283"/>
      <c r="BA2497" s="283"/>
      <c r="BB2497" s="283"/>
      <c r="BC2497" s="34"/>
      <c r="BD2497" s="27"/>
      <c r="BF2497" s="35"/>
      <c r="BG2497" s="35"/>
      <c r="BH2497" s="35"/>
    </row>
    <row r="2498" spans="1:60" ht="15" x14ac:dyDescent="0.25">
      <c r="A2498" s="570">
        <f t="shared" si="32"/>
        <v>2492</v>
      </c>
      <c r="B2498" s="571" t="s">
        <v>4785</v>
      </c>
      <c r="C2498" s="574" t="s">
        <v>12470</v>
      </c>
      <c r="D2498" s="843">
        <v>13661.2</v>
      </c>
      <c r="E2498" s="844"/>
      <c r="F2498" s="844"/>
      <c r="G2498" s="25"/>
      <c r="H2498" s="25"/>
      <c r="I2498" s="25"/>
      <c r="J2498" s="25"/>
      <c r="K2498" s="25"/>
      <c r="L2498" s="25"/>
      <c r="N2498" s="25"/>
      <c r="O2498" s="25"/>
      <c r="P2498" s="35" t="s">
        <v>2496</v>
      </c>
      <c r="AS2498" s="570"/>
      <c r="AT2498" s="391"/>
      <c r="AU2498" s="222"/>
      <c r="AV2498" s="564"/>
      <c r="AW2498" s="60"/>
      <c r="AX2498" s="60"/>
      <c r="AY2498" s="60"/>
      <c r="AZ2498" s="283"/>
      <c r="BA2498" s="283"/>
      <c r="BB2498" s="283"/>
      <c r="BC2498" s="34"/>
      <c r="BD2498" s="27"/>
      <c r="BF2498" s="35"/>
      <c r="BG2498" s="35"/>
      <c r="BH2498" s="35"/>
    </row>
    <row r="2499" spans="1:60" ht="15" x14ac:dyDescent="0.25">
      <c r="A2499" s="570">
        <f t="shared" si="32"/>
        <v>2493</v>
      </c>
      <c r="B2499" s="571" t="s">
        <v>4786</v>
      </c>
      <c r="C2499" s="574" t="s">
        <v>12470</v>
      </c>
      <c r="D2499" s="843">
        <v>9520</v>
      </c>
      <c r="E2499" s="844"/>
      <c r="F2499" s="844"/>
      <c r="G2499" s="25"/>
      <c r="H2499" s="25"/>
      <c r="I2499" s="25"/>
      <c r="J2499" s="25"/>
      <c r="K2499" s="25"/>
      <c r="L2499" s="25"/>
      <c r="N2499" s="25"/>
      <c r="O2499" s="25"/>
      <c r="P2499" s="35" t="s">
        <v>2496</v>
      </c>
      <c r="AS2499" s="570"/>
      <c r="AT2499" s="391"/>
      <c r="AU2499" s="222"/>
      <c r="AV2499" s="564"/>
      <c r="AW2499" s="60"/>
      <c r="AX2499" s="60"/>
      <c r="AY2499" s="60"/>
      <c r="AZ2499" s="283"/>
      <c r="BA2499" s="283"/>
      <c r="BB2499" s="283"/>
      <c r="BC2499" s="34"/>
      <c r="BD2499" s="27"/>
      <c r="BF2499" s="35"/>
      <c r="BG2499" s="35"/>
      <c r="BH2499" s="35"/>
    </row>
    <row r="2500" spans="1:60" ht="15" x14ac:dyDescent="0.25">
      <c r="A2500" s="570">
        <f t="shared" si="32"/>
        <v>2494</v>
      </c>
      <c r="B2500" s="571" t="s">
        <v>4787</v>
      </c>
      <c r="C2500" s="574" t="s">
        <v>12470</v>
      </c>
      <c r="D2500" s="843">
        <v>9520</v>
      </c>
      <c r="E2500" s="844"/>
      <c r="F2500" s="844"/>
      <c r="G2500" s="25"/>
      <c r="H2500" s="25"/>
      <c r="I2500" s="25"/>
      <c r="J2500" s="25"/>
      <c r="K2500" s="25"/>
      <c r="L2500" s="25"/>
      <c r="N2500" s="25"/>
      <c r="O2500" s="25"/>
      <c r="P2500" s="35" t="s">
        <v>2496</v>
      </c>
      <c r="AS2500" s="570"/>
      <c r="AT2500" s="391"/>
      <c r="AU2500" s="222"/>
      <c r="AV2500" s="564"/>
      <c r="AW2500" s="60"/>
      <c r="AX2500" s="60"/>
      <c r="AY2500" s="60"/>
      <c r="AZ2500" s="283"/>
      <c r="BA2500" s="283"/>
      <c r="BB2500" s="283"/>
      <c r="BC2500" s="34"/>
      <c r="BD2500" s="27"/>
      <c r="BF2500" s="35"/>
      <c r="BG2500" s="35"/>
      <c r="BH2500" s="35"/>
    </row>
    <row r="2501" spans="1:60" ht="15" x14ac:dyDescent="0.25">
      <c r="A2501" s="570">
        <f t="shared" si="32"/>
        <v>2495</v>
      </c>
      <c r="B2501" s="571" t="s">
        <v>4788</v>
      </c>
      <c r="C2501" s="574" t="s">
        <v>12470</v>
      </c>
      <c r="D2501" s="843">
        <v>13661.2</v>
      </c>
      <c r="E2501" s="844"/>
      <c r="F2501" s="844"/>
      <c r="G2501" s="25"/>
      <c r="H2501" s="25"/>
      <c r="I2501" s="25"/>
      <c r="J2501" s="25"/>
      <c r="K2501" s="25"/>
      <c r="L2501" s="25"/>
      <c r="N2501" s="25"/>
      <c r="O2501" s="25"/>
      <c r="P2501" s="35" t="s">
        <v>2496</v>
      </c>
      <c r="AS2501" s="570"/>
      <c r="AT2501" s="391"/>
      <c r="AU2501" s="222"/>
      <c r="AV2501" s="564"/>
      <c r="AW2501" s="60"/>
      <c r="AX2501" s="60"/>
      <c r="AY2501" s="60"/>
      <c r="AZ2501" s="283"/>
      <c r="BA2501" s="283"/>
      <c r="BB2501" s="283"/>
      <c r="BC2501" s="34"/>
      <c r="BD2501" s="27"/>
      <c r="BF2501" s="35"/>
      <c r="BG2501" s="35"/>
      <c r="BH2501" s="35"/>
    </row>
    <row r="2502" spans="1:60" ht="15" x14ac:dyDescent="0.25">
      <c r="A2502" s="570">
        <f t="shared" si="32"/>
        <v>2496</v>
      </c>
      <c r="B2502" s="571" t="s">
        <v>4789</v>
      </c>
      <c r="C2502" s="574" t="s">
        <v>12469</v>
      </c>
      <c r="D2502" s="843">
        <v>63784</v>
      </c>
      <c r="E2502" s="844"/>
      <c r="F2502" s="844"/>
      <c r="G2502" s="25"/>
      <c r="H2502" s="25"/>
      <c r="I2502" s="25"/>
      <c r="J2502" s="25"/>
      <c r="K2502" s="25"/>
      <c r="L2502" s="25"/>
      <c r="N2502" s="25"/>
      <c r="O2502" s="25"/>
      <c r="P2502" s="35" t="s">
        <v>2496</v>
      </c>
      <c r="AS2502" s="570"/>
      <c r="AT2502" s="391"/>
      <c r="AU2502" s="222"/>
      <c r="AV2502" s="564"/>
      <c r="AW2502" s="60"/>
      <c r="AX2502" s="60"/>
      <c r="AY2502" s="60"/>
      <c r="AZ2502" s="283"/>
      <c r="BA2502" s="283"/>
      <c r="BB2502" s="283"/>
      <c r="BC2502" s="34"/>
      <c r="BD2502" s="27"/>
      <c r="BF2502" s="35"/>
      <c r="BG2502" s="35"/>
      <c r="BH2502" s="35"/>
    </row>
    <row r="2503" spans="1:60" ht="15" x14ac:dyDescent="0.25">
      <c r="A2503" s="570">
        <f t="shared" si="32"/>
        <v>2497</v>
      </c>
      <c r="B2503" s="571" t="s">
        <v>4790</v>
      </c>
      <c r="C2503" s="574" t="s">
        <v>12458</v>
      </c>
      <c r="D2503" s="843">
        <v>14512.05</v>
      </c>
      <c r="E2503" s="844"/>
      <c r="F2503" s="844"/>
      <c r="G2503" s="25"/>
      <c r="H2503" s="25"/>
      <c r="I2503" s="25"/>
      <c r="J2503" s="25"/>
      <c r="K2503" s="25"/>
      <c r="L2503" s="25"/>
      <c r="N2503" s="25"/>
      <c r="O2503" s="25"/>
      <c r="P2503" s="35" t="s">
        <v>2496</v>
      </c>
      <c r="AS2503" s="570"/>
      <c r="AT2503" s="391"/>
      <c r="AU2503" s="222"/>
      <c r="AV2503" s="564"/>
      <c r="AW2503" s="60"/>
      <c r="AX2503" s="60"/>
      <c r="AY2503" s="60"/>
      <c r="AZ2503" s="283"/>
      <c r="BA2503" s="283"/>
      <c r="BB2503" s="283"/>
      <c r="BC2503" s="34"/>
      <c r="BD2503" s="27"/>
      <c r="BF2503" s="35"/>
      <c r="BG2503" s="35"/>
      <c r="BH2503" s="35"/>
    </row>
    <row r="2504" spans="1:60" ht="15" x14ac:dyDescent="0.25">
      <c r="A2504" s="570">
        <f t="shared" si="32"/>
        <v>2498</v>
      </c>
      <c r="B2504" s="571" t="s">
        <v>519</v>
      </c>
      <c r="C2504" s="574" t="s">
        <v>12470</v>
      </c>
      <c r="D2504" s="843">
        <v>8159.83</v>
      </c>
      <c r="E2504" s="844"/>
      <c r="F2504" s="844"/>
      <c r="G2504" s="25"/>
      <c r="H2504" s="25"/>
      <c r="I2504" s="25"/>
      <c r="J2504" s="25"/>
      <c r="K2504" s="25"/>
      <c r="L2504" s="25"/>
      <c r="N2504" s="25"/>
      <c r="O2504" s="25"/>
      <c r="P2504" s="35" t="s">
        <v>2496</v>
      </c>
      <c r="AS2504" s="570"/>
      <c r="AT2504" s="391"/>
      <c r="AU2504" s="222"/>
      <c r="AV2504" s="564"/>
      <c r="AW2504" s="60"/>
      <c r="AX2504" s="60"/>
      <c r="AY2504" s="60"/>
      <c r="AZ2504" s="283"/>
      <c r="BA2504" s="283"/>
      <c r="BB2504" s="283"/>
      <c r="BC2504" s="34"/>
      <c r="BD2504" s="27"/>
      <c r="BF2504" s="35"/>
      <c r="BG2504" s="35"/>
      <c r="BH2504" s="35"/>
    </row>
    <row r="2505" spans="1:60" ht="15" x14ac:dyDescent="0.25">
      <c r="A2505" s="570">
        <f t="shared" si="32"/>
        <v>2499</v>
      </c>
      <c r="B2505" s="571" t="s">
        <v>4791</v>
      </c>
      <c r="C2505" s="574" t="s">
        <v>12470</v>
      </c>
      <c r="D2505" s="843">
        <v>28857.5</v>
      </c>
      <c r="E2505" s="844"/>
      <c r="F2505" s="844"/>
      <c r="G2505" s="25"/>
      <c r="H2505" s="25"/>
      <c r="I2505" s="25"/>
      <c r="J2505" s="25"/>
      <c r="K2505" s="25"/>
      <c r="L2505" s="25"/>
      <c r="N2505" s="25"/>
      <c r="O2505" s="25"/>
      <c r="P2505" s="35" t="s">
        <v>2496</v>
      </c>
      <c r="AS2505" s="570"/>
      <c r="AT2505" s="391"/>
      <c r="AU2505" s="222"/>
      <c r="AV2505" s="564"/>
      <c r="AW2505" s="60"/>
      <c r="AX2505" s="60"/>
      <c r="AY2505" s="60"/>
      <c r="AZ2505" s="283"/>
      <c r="BA2505" s="283"/>
      <c r="BB2505" s="283"/>
      <c r="BC2505" s="34"/>
      <c r="BD2505" s="27"/>
      <c r="BF2505" s="35"/>
      <c r="BG2505" s="35"/>
      <c r="BH2505" s="35"/>
    </row>
    <row r="2506" spans="1:60" ht="15" x14ac:dyDescent="0.25">
      <c r="A2506" s="570">
        <f t="shared" si="32"/>
        <v>2500</v>
      </c>
      <c r="B2506" s="571" t="s">
        <v>4792</v>
      </c>
      <c r="C2506" s="574" t="s">
        <v>12458</v>
      </c>
      <c r="D2506" s="843">
        <v>372.47</v>
      </c>
      <c r="E2506" s="844"/>
      <c r="F2506" s="844"/>
      <c r="G2506" s="25"/>
      <c r="H2506" s="25"/>
      <c r="I2506" s="25"/>
      <c r="J2506" s="25"/>
      <c r="K2506" s="25"/>
      <c r="L2506" s="25"/>
      <c r="N2506" s="25"/>
      <c r="O2506" s="25"/>
      <c r="P2506" s="35" t="s">
        <v>2496</v>
      </c>
      <c r="AS2506" s="570"/>
      <c r="AT2506" s="391"/>
      <c r="AU2506" s="222"/>
      <c r="AV2506" s="564"/>
      <c r="AW2506" s="60"/>
      <c r="AX2506" s="60"/>
      <c r="AY2506" s="60"/>
      <c r="AZ2506" s="283"/>
      <c r="BA2506" s="283"/>
      <c r="BB2506" s="283"/>
      <c r="BC2506" s="34"/>
      <c r="BD2506" s="27"/>
      <c r="BF2506" s="35"/>
      <c r="BG2506" s="35"/>
      <c r="BH2506" s="35"/>
    </row>
    <row r="2507" spans="1:60" ht="15" x14ac:dyDescent="0.25">
      <c r="A2507" s="570">
        <f t="shared" si="32"/>
        <v>2501</v>
      </c>
      <c r="B2507" s="571" t="s">
        <v>4793</v>
      </c>
      <c r="C2507" s="574" t="s">
        <v>12458</v>
      </c>
      <c r="D2507" s="843">
        <v>514.08000000000004</v>
      </c>
      <c r="E2507" s="844"/>
      <c r="F2507" s="844"/>
      <c r="G2507" s="25"/>
      <c r="H2507" s="25"/>
      <c r="I2507" s="25"/>
      <c r="J2507" s="25"/>
      <c r="K2507" s="25"/>
      <c r="L2507" s="25"/>
      <c r="N2507" s="25"/>
      <c r="O2507" s="25"/>
      <c r="P2507" s="35" t="s">
        <v>2496</v>
      </c>
      <c r="AS2507" s="570"/>
      <c r="AT2507" s="391"/>
      <c r="AU2507" s="222"/>
      <c r="AV2507" s="564"/>
      <c r="AW2507" s="60"/>
      <c r="AX2507" s="60"/>
      <c r="AY2507" s="60"/>
      <c r="AZ2507" s="283"/>
      <c r="BA2507" s="283"/>
      <c r="BB2507" s="283"/>
      <c r="BC2507" s="34"/>
      <c r="BD2507" s="27"/>
      <c r="BF2507" s="35"/>
      <c r="BG2507" s="35"/>
      <c r="BH2507" s="35"/>
    </row>
    <row r="2508" spans="1:60" ht="15" x14ac:dyDescent="0.25">
      <c r="A2508" s="570">
        <f t="shared" si="32"/>
        <v>2502</v>
      </c>
      <c r="B2508" s="571" t="s">
        <v>4794</v>
      </c>
      <c r="C2508" s="574" t="s">
        <v>12458</v>
      </c>
      <c r="D2508" s="843">
        <v>2447.83</v>
      </c>
      <c r="E2508" s="844"/>
      <c r="F2508" s="844"/>
      <c r="G2508" s="25"/>
      <c r="H2508" s="25"/>
      <c r="I2508" s="25"/>
      <c r="J2508" s="25"/>
      <c r="K2508" s="25"/>
      <c r="L2508" s="25"/>
      <c r="N2508" s="25"/>
      <c r="O2508" s="25"/>
      <c r="P2508" s="35" t="s">
        <v>2496</v>
      </c>
      <c r="AS2508" s="570"/>
      <c r="AT2508" s="391"/>
      <c r="AU2508" s="222"/>
      <c r="AV2508" s="564"/>
      <c r="AW2508" s="60"/>
      <c r="AX2508" s="60"/>
      <c r="AY2508" s="60"/>
      <c r="AZ2508" s="283"/>
      <c r="BA2508" s="283"/>
      <c r="BB2508" s="283"/>
      <c r="BC2508" s="34"/>
      <c r="BD2508" s="27"/>
      <c r="BF2508" s="35"/>
      <c r="BG2508" s="35"/>
      <c r="BH2508" s="35"/>
    </row>
    <row r="2509" spans="1:60" ht="15" x14ac:dyDescent="0.25">
      <c r="A2509" s="570">
        <f t="shared" si="32"/>
        <v>2503</v>
      </c>
      <c r="B2509" s="571" t="s">
        <v>4795</v>
      </c>
      <c r="C2509" s="574" t="s">
        <v>12458</v>
      </c>
      <c r="D2509" s="843">
        <v>2096.7800000000002</v>
      </c>
      <c r="E2509" s="844"/>
      <c r="F2509" s="844"/>
      <c r="G2509" s="25"/>
      <c r="H2509" s="25"/>
      <c r="I2509" s="25"/>
      <c r="J2509" s="25"/>
      <c r="K2509" s="25"/>
      <c r="L2509" s="25"/>
      <c r="N2509" s="25"/>
      <c r="O2509" s="25"/>
      <c r="P2509" s="35" t="s">
        <v>2496</v>
      </c>
      <c r="AS2509" s="570"/>
      <c r="AT2509" s="391"/>
      <c r="AU2509" s="222"/>
      <c r="AV2509" s="564"/>
      <c r="AW2509" s="60"/>
      <c r="AX2509" s="60"/>
      <c r="AY2509" s="60"/>
      <c r="AZ2509" s="283"/>
      <c r="BA2509" s="283"/>
      <c r="BB2509" s="283"/>
      <c r="BC2509" s="34"/>
      <c r="BD2509" s="27"/>
      <c r="BF2509" s="35"/>
      <c r="BG2509" s="35"/>
      <c r="BH2509" s="35"/>
    </row>
    <row r="2510" spans="1:60" ht="15" x14ac:dyDescent="0.25">
      <c r="A2510" s="570">
        <f t="shared" si="32"/>
        <v>2504</v>
      </c>
      <c r="B2510" s="571" t="s">
        <v>4796</v>
      </c>
      <c r="C2510" s="574" t="s">
        <v>12458</v>
      </c>
      <c r="D2510" s="843">
        <v>1441.09</v>
      </c>
      <c r="E2510" s="844"/>
      <c r="F2510" s="844"/>
      <c r="G2510" s="25"/>
      <c r="H2510" s="25"/>
      <c r="I2510" s="25"/>
      <c r="J2510" s="25"/>
      <c r="K2510" s="25"/>
      <c r="L2510" s="25"/>
      <c r="N2510" s="25"/>
      <c r="O2510" s="25"/>
      <c r="P2510" s="35" t="s">
        <v>2496</v>
      </c>
      <c r="AS2510" s="570"/>
      <c r="AT2510" s="391"/>
      <c r="AU2510" s="222"/>
      <c r="AV2510" s="564"/>
      <c r="AW2510" s="60"/>
      <c r="AX2510" s="60"/>
      <c r="AY2510" s="60"/>
      <c r="AZ2510" s="283"/>
      <c r="BA2510" s="283"/>
      <c r="BB2510" s="283"/>
      <c r="BC2510" s="34"/>
      <c r="BD2510" s="27"/>
      <c r="BF2510" s="35"/>
      <c r="BG2510" s="35"/>
      <c r="BH2510" s="35"/>
    </row>
    <row r="2511" spans="1:60" ht="15" x14ac:dyDescent="0.25">
      <c r="A2511" s="570">
        <f t="shared" si="32"/>
        <v>2505</v>
      </c>
      <c r="B2511" s="571" t="s">
        <v>4797</v>
      </c>
      <c r="C2511" s="574" t="s">
        <v>12458</v>
      </c>
      <c r="D2511" s="843">
        <v>1499.4</v>
      </c>
      <c r="E2511" s="844"/>
      <c r="F2511" s="844"/>
      <c r="G2511" s="25"/>
      <c r="H2511" s="25"/>
      <c r="I2511" s="25"/>
      <c r="J2511" s="25"/>
      <c r="K2511" s="25"/>
      <c r="L2511" s="25"/>
      <c r="N2511" s="25"/>
      <c r="O2511" s="25"/>
      <c r="P2511" s="35" t="s">
        <v>2496</v>
      </c>
      <c r="AS2511" s="570"/>
      <c r="AT2511" s="391"/>
      <c r="AU2511" s="222"/>
      <c r="AV2511" s="564"/>
      <c r="AW2511" s="60"/>
      <c r="AX2511" s="60"/>
      <c r="AY2511" s="60"/>
      <c r="AZ2511" s="283"/>
      <c r="BA2511" s="283"/>
      <c r="BB2511" s="283"/>
      <c r="BC2511" s="34"/>
      <c r="BD2511" s="27"/>
      <c r="BF2511" s="35"/>
      <c r="BG2511" s="35"/>
      <c r="BH2511" s="35"/>
    </row>
    <row r="2512" spans="1:60" ht="15" x14ac:dyDescent="0.25">
      <c r="A2512" s="570">
        <f t="shared" si="32"/>
        <v>2506</v>
      </c>
      <c r="B2512" s="571" t="s">
        <v>4798</v>
      </c>
      <c r="C2512" s="574" t="s">
        <v>12470</v>
      </c>
      <c r="D2512" s="843">
        <v>7007.91</v>
      </c>
      <c r="E2512" s="844"/>
      <c r="F2512" s="844"/>
      <c r="G2512" s="25"/>
      <c r="H2512" s="25"/>
      <c r="I2512" s="25"/>
      <c r="J2512" s="25"/>
      <c r="K2512" s="25"/>
      <c r="L2512" s="25"/>
      <c r="N2512" s="25"/>
      <c r="O2512" s="25"/>
      <c r="P2512" s="35" t="s">
        <v>2496</v>
      </c>
      <c r="AS2512" s="570"/>
      <c r="AT2512" s="391"/>
      <c r="AU2512" s="222"/>
      <c r="AV2512" s="564"/>
      <c r="AW2512" s="60"/>
      <c r="AX2512" s="60"/>
      <c r="AY2512" s="60"/>
      <c r="AZ2512" s="283"/>
      <c r="BA2512" s="283"/>
      <c r="BB2512" s="283"/>
      <c r="BC2512" s="34"/>
      <c r="BD2512" s="27"/>
      <c r="BF2512" s="35"/>
      <c r="BG2512" s="35"/>
      <c r="BH2512" s="35"/>
    </row>
    <row r="2513" spans="1:60" ht="15" x14ac:dyDescent="0.25">
      <c r="A2513" s="570">
        <f t="shared" si="32"/>
        <v>2507</v>
      </c>
      <c r="B2513" s="571" t="s">
        <v>4799</v>
      </c>
      <c r="C2513" s="574" t="s">
        <v>12458</v>
      </c>
      <c r="D2513" s="843">
        <v>9956.73</v>
      </c>
      <c r="E2513" s="844"/>
      <c r="F2513" s="844"/>
      <c r="G2513" s="25"/>
      <c r="H2513" s="25"/>
      <c r="I2513" s="25"/>
      <c r="J2513" s="25"/>
      <c r="K2513" s="25"/>
      <c r="L2513" s="25"/>
      <c r="N2513" s="25"/>
      <c r="O2513" s="25"/>
      <c r="P2513" s="35" t="s">
        <v>2496</v>
      </c>
      <c r="AS2513" s="570"/>
      <c r="AT2513" s="391"/>
      <c r="AU2513" s="222"/>
      <c r="AV2513" s="564"/>
      <c r="AW2513" s="60"/>
      <c r="AX2513" s="60"/>
      <c r="AY2513" s="60"/>
      <c r="AZ2513" s="283"/>
      <c r="BA2513" s="283"/>
      <c r="BB2513" s="283"/>
      <c r="BC2513" s="34"/>
      <c r="BD2513" s="27"/>
      <c r="BF2513" s="35"/>
      <c r="BG2513" s="35"/>
      <c r="BH2513" s="35"/>
    </row>
    <row r="2514" spans="1:60" ht="15" x14ac:dyDescent="0.25">
      <c r="A2514" s="570">
        <f t="shared" si="32"/>
        <v>2508</v>
      </c>
      <c r="B2514" s="571" t="s">
        <v>4800</v>
      </c>
      <c r="C2514" s="574" t="s">
        <v>12470</v>
      </c>
      <c r="D2514" s="843">
        <v>551626.88</v>
      </c>
      <c r="E2514" s="844"/>
      <c r="F2514" s="844"/>
      <c r="G2514" s="25"/>
      <c r="H2514" s="25"/>
      <c r="I2514" s="25"/>
      <c r="J2514" s="25"/>
      <c r="K2514" s="25"/>
      <c r="L2514" s="25"/>
      <c r="N2514" s="25"/>
      <c r="O2514" s="25"/>
      <c r="P2514" s="35" t="s">
        <v>2496</v>
      </c>
      <c r="AS2514" s="570"/>
      <c r="AT2514" s="391"/>
      <c r="AU2514" s="222"/>
      <c r="AV2514" s="564"/>
      <c r="AW2514" s="60"/>
      <c r="AX2514" s="60"/>
      <c r="AY2514" s="60"/>
      <c r="AZ2514" s="283"/>
      <c r="BA2514" s="283"/>
      <c r="BB2514" s="283"/>
      <c r="BC2514" s="34"/>
      <c r="BD2514" s="27"/>
      <c r="BF2514" s="35"/>
      <c r="BG2514" s="35"/>
      <c r="BH2514" s="35"/>
    </row>
    <row r="2515" spans="1:60" ht="15" x14ac:dyDescent="0.25">
      <c r="A2515" s="570">
        <f t="shared" si="32"/>
        <v>2509</v>
      </c>
      <c r="B2515" s="571" t="s">
        <v>4801</v>
      </c>
      <c r="C2515" s="574" t="s">
        <v>12458</v>
      </c>
      <c r="D2515" s="843">
        <v>24752</v>
      </c>
      <c r="E2515" s="844"/>
      <c r="F2515" s="844"/>
      <c r="G2515" s="25"/>
      <c r="H2515" s="25"/>
      <c r="I2515" s="25"/>
      <c r="J2515" s="25"/>
      <c r="K2515" s="25"/>
      <c r="L2515" s="25"/>
      <c r="N2515" s="25"/>
      <c r="O2515" s="25"/>
      <c r="P2515" s="35" t="s">
        <v>2496</v>
      </c>
      <c r="AS2515" s="570"/>
      <c r="AT2515" s="391"/>
      <c r="AU2515" s="222"/>
      <c r="AV2515" s="564"/>
      <c r="AW2515" s="60"/>
      <c r="AX2515" s="60"/>
      <c r="AY2515" s="60"/>
      <c r="AZ2515" s="283"/>
      <c r="BA2515" s="283"/>
      <c r="BB2515" s="283"/>
      <c r="BC2515" s="34"/>
      <c r="BD2515" s="27"/>
      <c r="BF2515" s="35"/>
      <c r="BG2515" s="35"/>
      <c r="BH2515" s="35"/>
    </row>
    <row r="2516" spans="1:60" ht="15" x14ac:dyDescent="0.25">
      <c r="A2516" s="570">
        <f t="shared" si="32"/>
        <v>2510</v>
      </c>
      <c r="B2516" s="571" t="s">
        <v>4802</v>
      </c>
      <c r="C2516" s="574" t="s">
        <v>12458</v>
      </c>
      <c r="D2516" s="843">
        <v>36890</v>
      </c>
      <c r="E2516" s="844"/>
      <c r="F2516" s="844"/>
      <c r="G2516" s="25"/>
      <c r="H2516" s="25"/>
      <c r="I2516" s="25"/>
      <c r="J2516" s="25"/>
      <c r="K2516" s="25"/>
      <c r="L2516" s="25"/>
      <c r="N2516" s="25"/>
      <c r="O2516" s="25"/>
      <c r="P2516" s="35" t="s">
        <v>2496</v>
      </c>
      <c r="AS2516" s="570"/>
      <c r="AT2516" s="391"/>
      <c r="AU2516" s="222"/>
      <c r="AV2516" s="564"/>
      <c r="AW2516" s="60"/>
      <c r="AX2516" s="60"/>
      <c r="AY2516" s="60"/>
      <c r="AZ2516" s="283"/>
      <c r="BA2516" s="283"/>
      <c r="BB2516" s="283"/>
      <c r="BC2516" s="34"/>
      <c r="BD2516" s="27"/>
      <c r="BF2516" s="35"/>
      <c r="BG2516" s="35"/>
      <c r="BH2516" s="35"/>
    </row>
    <row r="2517" spans="1:60" ht="15" x14ac:dyDescent="0.25">
      <c r="A2517" s="570">
        <f t="shared" si="32"/>
        <v>2511</v>
      </c>
      <c r="B2517" s="571" t="s">
        <v>4803</v>
      </c>
      <c r="C2517" s="574" t="s">
        <v>12458</v>
      </c>
      <c r="D2517" s="843">
        <v>269733.73</v>
      </c>
      <c r="E2517" s="844"/>
      <c r="F2517" s="844"/>
      <c r="G2517" s="25"/>
      <c r="H2517" s="25"/>
      <c r="I2517" s="25"/>
      <c r="J2517" s="25"/>
      <c r="K2517" s="25"/>
      <c r="L2517" s="25"/>
      <c r="N2517" s="25"/>
      <c r="O2517" s="25"/>
      <c r="P2517" s="35" t="s">
        <v>2496</v>
      </c>
      <c r="AS2517" s="570"/>
      <c r="AT2517" s="391"/>
      <c r="AU2517" s="222"/>
      <c r="AV2517" s="564"/>
      <c r="AW2517" s="60"/>
      <c r="AX2517" s="60"/>
      <c r="AY2517" s="60"/>
      <c r="AZ2517" s="283"/>
      <c r="BA2517" s="283"/>
      <c r="BB2517" s="283"/>
      <c r="BC2517" s="34"/>
      <c r="BD2517" s="27"/>
      <c r="BF2517" s="35"/>
      <c r="BG2517" s="35"/>
      <c r="BH2517" s="35"/>
    </row>
    <row r="2518" spans="1:60" ht="15" x14ac:dyDescent="0.25">
      <c r="A2518" s="570">
        <f t="shared" si="32"/>
        <v>2512</v>
      </c>
      <c r="B2518" s="571" t="s">
        <v>4804</v>
      </c>
      <c r="C2518" s="574" t="s">
        <v>12458</v>
      </c>
      <c r="D2518" s="843">
        <v>1762280.52</v>
      </c>
      <c r="E2518" s="844"/>
      <c r="F2518" s="844"/>
      <c r="G2518" s="25"/>
      <c r="H2518" s="25"/>
      <c r="I2518" s="25"/>
      <c r="J2518" s="25"/>
      <c r="K2518" s="25"/>
      <c r="L2518" s="25"/>
      <c r="N2518" s="25"/>
      <c r="O2518" s="25"/>
      <c r="P2518" s="35" t="s">
        <v>2496</v>
      </c>
      <c r="AS2518" s="570"/>
      <c r="AT2518" s="391"/>
      <c r="AU2518" s="222"/>
      <c r="AV2518" s="564"/>
      <c r="AW2518" s="60"/>
      <c r="AX2518" s="60"/>
      <c r="AY2518" s="60"/>
      <c r="AZ2518" s="283"/>
      <c r="BA2518" s="283"/>
      <c r="BB2518" s="283"/>
      <c r="BC2518" s="34"/>
      <c r="BD2518" s="27"/>
      <c r="BF2518" s="35"/>
      <c r="BG2518" s="35"/>
      <c r="BH2518" s="35"/>
    </row>
    <row r="2519" spans="1:60" ht="15" x14ac:dyDescent="0.25">
      <c r="A2519" s="570">
        <f t="shared" si="32"/>
        <v>2513</v>
      </c>
      <c r="B2519" s="571" t="s">
        <v>4805</v>
      </c>
      <c r="C2519" s="574" t="s">
        <v>12458</v>
      </c>
      <c r="D2519" s="843">
        <v>637840</v>
      </c>
      <c r="E2519" s="844"/>
      <c r="F2519" s="844"/>
      <c r="G2519" s="25"/>
      <c r="H2519" s="25"/>
      <c r="I2519" s="25"/>
      <c r="J2519" s="25"/>
      <c r="K2519" s="25"/>
      <c r="L2519" s="25"/>
      <c r="N2519" s="25"/>
      <c r="O2519" s="25"/>
      <c r="P2519" s="35" t="s">
        <v>2496</v>
      </c>
      <c r="AS2519" s="570"/>
      <c r="AT2519" s="391"/>
      <c r="AU2519" s="222"/>
      <c r="AV2519" s="564"/>
      <c r="AW2519" s="60"/>
      <c r="AX2519" s="60"/>
      <c r="AY2519" s="60"/>
      <c r="AZ2519" s="283"/>
      <c r="BA2519" s="283"/>
      <c r="BB2519" s="283"/>
      <c r="BC2519" s="34"/>
      <c r="BD2519" s="27"/>
      <c r="BF2519" s="35"/>
      <c r="BG2519" s="35"/>
      <c r="BH2519" s="35"/>
    </row>
    <row r="2520" spans="1:60" ht="15" x14ac:dyDescent="0.25">
      <c r="A2520" s="570">
        <f t="shared" si="32"/>
        <v>2514</v>
      </c>
      <c r="B2520" s="571" t="s">
        <v>4806</v>
      </c>
      <c r="C2520" s="574" t="s">
        <v>12458</v>
      </c>
      <c r="D2520" s="843">
        <v>676277</v>
      </c>
      <c r="E2520" s="844"/>
      <c r="F2520" s="844"/>
      <c r="G2520" s="25"/>
      <c r="H2520" s="25"/>
      <c r="I2520" s="25"/>
      <c r="J2520" s="25"/>
      <c r="K2520" s="25"/>
      <c r="L2520" s="25"/>
      <c r="N2520" s="25"/>
      <c r="O2520" s="25"/>
      <c r="P2520" s="35" t="s">
        <v>2496</v>
      </c>
      <c r="AS2520" s="570"/>
      <c r="AT2520" s="391"/>
      <c r="AU2520" s="222"/>
      <c r="AV2520" s="564"/>
      <c r="AW2520" s="60"/>
      <c r="AX2520" s="60"/>
      <c r="AY2520" s="60"/>
      <c r="AZ2520" s="283"/>
      <c r="BA2520" s="283"/>
      <c r="BB2520" s="283"/>
      <c r="BC2520" s="34"/>
      <c r="BD2520" s="27"/>
      <c r="BF2520" s="35"/>
      <c r="BG2520" s="35"/>
      <c r="BH2520" s="35"/>
    </row>
    <row r="2521" spans="1:60" ht="15" x14ac:dyDescent="0.25">
      <c r="A2521" s="570">
        <f t="shared" si="32"/>
        <v>2515</v>
      </c>
      <c r="B2521" s="571" t="s">
        <v>4807</v>
      </c>
      <c r="C2521" s="574" t="s">
        <v>12458</v>
      </c>
      <c r="D2521" s="843">
        <v>664390.09</v>
      </c>
      <c r="E2521" s="844"/>
      <c r="F2521" s="844"/>
      <c r="G2521" s="25"/>
      <c r="H2521" s="25"/>
      <c r="I2521" s="25"/>
      <c r="J2521" s="25"/>
      <c r="K2521" s="25"/>
      <c r="L2521" s="25"/>
      <c r="N2521" s="25"/>
      <c r="O2521" s="25"/>
      <c r="P2521" s="35" t="s">
        <v>2496</v>
      </c>
      <c r="AS2521" s="570"/>
      <c r="AT2521" s="391"/>
      <c r="AU2521" s="222"/>
      <c r="AV2521" s="564"/>
      <c r="AW2521" s="60"/>
      <c r="AX2521" s="60"/>
      <c r="AY2521" s="60"/>
      <c r="AZ2521" s="283"/>
      <c r="BA2521" s="283"/>
      <c r="BB2521" s="283"/>
      <c r="BC2521" s="34"/>
      <c r="BD2521" s="27"/>
      <c r="BF2521" s="35"/>
      <c r="BG2521" s="35"/>
      <c r="BH2521" s="35"/>
    </row>
    <row r="2522" spans="1:60" ht="15" x14ac:dyDescent="0.25">
      <c r="A2522" s="570">
        <f t="shared" si="32"/>
        <v>2516</v>
      </c>
      <c r="B2522" s="571" t="s">
        <v>4808</v>
      </c>
      <c r="C2522" s="574" t="s">
        <v>12458</v>
      </c>
      <c r="D2522" s="843">
        <v>788935.49</v>
      </c>
      <c r="E2522" s="844"/>
      <c r="F2522" s="844"/>
      <c r="G2522" s="25"/>
      <c r="H2522" s="25"/>
      <c r="I2522" s="25"/>
      <c r="J2522" s="25"/>
      <c r="K2522" s="25"/>
      <c r="L2522" s="25"/>
      <c r="N2522" s="25"/>
      <c r="O2522" s="25"/>
      <c r="P2522" s="35" t="s">
        <v>2496</v>
      </c>
      <c r="AS2522" s="570"/>
      <c r="AT2522" s="391"/>
      <c r="AU2522" s="222"/>
      <c r="AV2522" s="564"/>
      <c r="AW2522" s="60"/>
      <c r="AX2522" s="60"/>
      <c r="AY2522" s="60"/>
      <c r="AZ2522" s="283"/>
      <c r="BA2522" s="283"/>
      <c r="BB2522" s="283"/>
      <c r="BC2522" s="34"/>
      <c r="BD2522" s="27"/>
      <c r="BF2522" s="35"/>
      <c r="BG2522" s="35"/>
      <c r="BH2522" s="35"/>
    </row>
    <row r="2523" spans="1:60" ht="15" x14ac:dyDescent="0.25">
      <c r="A2523" s="570">
        <f t="shared" si="32"/>
        <v>2517</v>
      </c>
      <c r="B2523" s="571" t="s">
        <v>4809</v>
      </c>
      <c r="C2523" s="574" t="s">
        <v>12458</v>
      </c>
      <c r="D2523" s="843">
        <v>52496.85</v>
      </c>
      <c r="E2523" s="844"/>
      <c r="F2523" s="844"/>
      <c r="G2523" s="25"/>
      <c r="H2523" s="25"/>
      <c r="I2523" s="25"/>
      <c r="J2523" s="25"/>
      <c r="K2523" s="25"/>
      <c r="L2523" s="25"/>
      <c r="N2523" s="25"/>
      <c r="O2523" s="25"/>
      <c r="P2523" s="35" t="s">
        <v>2496</v>
      </c>
      <c r="AS2523" s="570"/>
      <c r="AT2523" s="391"/>
      <c r="AU2523" s="222"/>
      <c r="AV2523" s="564"/>
      <c r="AW2523" s="60"/>
      <c r="AX2523" s="60"/>
      <c r="AY2523" s="60"/>
      <c r="AZ2523" s="283"/>
      <c r="BA2523" s="283"/>
      <c r="BB2523" s="283"/>
      <c r="BC2523" s="34"/>
      <c r="BD2523" s="27"/>
      <c r="BF2523" s="35"/>
      <c r="BG2523" s="35"/>
      <c r="BH2523" s="35"/>
    </row>
    <row r="2524" spans="1:60" ht="15" x14ac:dyDescent="0.25">
      <c r="A2524" s="570">
        <f t="shared" si="32"/>
        <v>2518</v>
      </c>
      <c r="B2524" s="571" t="s">
        <v>4810</v>
      </c>
      <c r="C2524" s="574" t="s">
        <v>12458</v>
      </c>
      <c r="D2524" s="843">
        <v>67739.56</v>
      </c>
      <c r="E2524" s="844"/>
      <c r="F2524" s="844"/>
      <c r="G2524" s="25"/>
      <c r="H2524" s="25"/>
      <c r="I2524" s="25"/>
      <c r="J2524" s="25"/>
      <c r="K2524" s="25"/>
      <c r="L2524" s="25"/>
      <c r="N2524" s="25"/>
      <c r="O2524" s="25"/>
      <c r="P2524" s="35" t="s">
        <v>2496</v>
      </c>
      <c r="AS2524" s="570"/>
      <c r="AT2524" s="391"/>
      <c r="AU2524" s="222"/>
      <c r="AV2524" s="564"/>
      <c r="AW2524" s="60"/>
      <c r="AX2524" s="60"/>
      <c r="AY2524" s="60"/>
      <c r="AZ2524" s="283"/>
      <c r="BA2524" s="283"/>
      <c r="BB2524" s="283"/>
      <c r="BC2524" s="34"/>
      <c r="BD2524" s="27"/>
      <c r="BF2524" s="35"/>
      <c r="BG2524" s="35"/>
      <c r="BH2524" s="35"/>
    </row>
    <row r="2525" spans="1:60" ht="15" x14ac:dyDescent="0.25">
      <c r="A2525" s="570">
        <f t="shared" si="32"/>
        <v>2519</v>
      </c>
      <c r="B2525" s="571" t="s">
        <v>4811</v>
      </c>
      <c r="C2525" s="574" t="s">
        <v>12458</v>
      </c>
      <c r="D2525" s="843">
        <v>118391.91</v>
      </c>
      <c r="E2525" s="844"/>
      <c r="F2525" s="844"/>
      <c r="G2525" s="25"/>
      <c r="H2525" s="25"/>
      <c r="I2525" s="25"/>
      <c r="J2525" s="25"/>
      <c r="K2525" s="25"/>
      <c r="L2525" s="25"/>
      <c r="N2525" s="25"/>
      <c r="O2525" s="25"/>
      <c r="P2525" s="35" t="s">
        <v>2496</v>
      </c>
      <c r="AS2525" s="570"/>
      <c r="AT2525" s="391"/>
      <c r="AU2525" s="222"/>
      <c r="AV2525" s="564"/>
      <c r="AW2525" s="60"/>
      <c r="AX2525" s="60"/>
      <c r="AY2525" s="60"/>
      <c r="AZ2525" s="283"/>
      <c r="BA2525" s="283"/>
      <c r="BB2525" s="283"/>
      <c r="BC2525" s="34"/>
      <c r="BD2525" s="27"/>
      <c r="BF2525" s="35"/>
      <c r="BG2525" s="35"/>
      <c r="BH2525" s="35"/>
    </row>
    <row r="2526" spans="1:60" ht="15" x14ac:dyDescent="0.25">
      <c r="A2526" s="570">
        <f t="shared" si="32"/>
        <v>2520</v>
      </c>
      <c r="B2526" s="571" t="s">
        <v>4812</v>
      </c>
      <c r="C2526" s="574" t="s">
        <v>12458</v>
      </c>
      <c r="D2526" s="843">
        <v>126311.36</v>
      </c>
      <c r="E2526" s="844"/>
      <c r="F2526" s="844"/>
      <c r="G2526" s="25"/>
      <c r="H2526" s="25"/>
      <c r="I2526" s="25"/>
      <c r="J2526" s="25"/>
      <c r="K2526" s="25"/>
      <c r="L2526" s="25"/>
      <c r="N2526" s="25"/>
      <c r="O2526" s="25"/>
      <c r="P2526" s="35" t="s">
        <v>2496</v>
      </c>
      <c r="AS2526" s="570"/>
      <c r="AT2526" s="391"/>
      <c r="AU2526" s="222"/>
      <c r="AV2526" s="564"/>
      <c r="AW2526" s="60"/>
      <c r="AX2526" s="60"/>
      <c r="AY2526" s="60"/>
      <c r="AZ2526" s="283"/>
      <c r="BA2526" s="283"/>
      <c r="BB2526" s="283"/>
      <c r="BC2526" s="34"/>
      <c r="BD2526" s="27"/>
      <c r="BF2526" s="35"/>
      <c r="BG2526" s="35"/>
      <c r="BH2526" s="35"/>
    </row>
    <row r="2527" spans="1:60" ht="15" x14ac:dyDescent="0.25">
      <c r="A2527" s="570">
        <f t="shared" si="32"/>
        <v>2521</v>
      </c>
      <c r="B2527" s="571" t="s">
        <v>4813</v>
      </c>
      <c r="C2527" s="574" t="s">
        <v>12458</v>
      </c>
      <c r="D2527" s="843">
        <v>54849.48</v>
      </c>
      <c r="E2527" s="844"/>
      <c r="F2527" s="844"/>
      <c r="G2527" s="25"/>
      <c r="H2527" s="25"/>
      <c r="I2527" s="25"/>
      <c r="J2527" s="25"/>
      <c r="K2527" s="25"/>
      <c r="L2527" s="25"/>
      <c r="N2527" s="25"/>
      <c r="O2527" s="25"/>
      <c r="P2527" s="35" t="s">
        <v>2496</v>
      </c>
      <c r="AS2527" s="570"/>
      <c r="AT2527" s="391"/>
      <c r="AU2527" s="222"/>
      <c r="AV2527" s="564"/>
      <c r="AW2527" s="60"/>
      <c r="AX2527" s="60"/>
      <c r="AY2527" s="60"/>
      <c r="AZ2527" s="283"/>
      <c r="BA2527" s="283"/>
      <c r="BB2527" s="283"/>
      <c r="BC2527" s="34"/>
      <c r="BD2527" s="27"/>
      <c r="BF2527" s="35"/>
      <c r="BG2527" s="35"/>
      <c r="BH2527" s="35"/>
    </row>
    <row r="2528" spans="1:60" ht="15" x14ac:dyDescent="0.25">
      <c r="A2528" s="570">
        <f t="shared" si="32"/>
        <v>2522</v>
      </c>
      <c r="B2528" s="571" t="s">
        <v>4814</v>
      </c>
      <c r="C2528" s="574" t="s">
        <v>12458</v>
      </c>
      <c r="D2528" s="843">
        <v>76814.5</v>
      </c>
      <c r="E2528" s="844"/>
      <c r="F2528" s="844"/>
      <c r="G2528" s="25"/>
      <c r="H2528" s="25"/>
      <c r="I2528" s="25"/>
      <c r="J2528" s="25"/>
      <c r="K2528" s="25"/>
      <c r="L2528" s="25"/>
      <c r="N2528" s="25"/>
      <c r="O2528" s="25"/>
      <c r="P2528" s="35" t="s">
        <v>2496</v>
      </c>
      <c r="AS2528" s="570"/>
      <c r="AT2528" s="391"/>
      <c r="AU2528" s="222"/>
      <c r="AV2528" s="564"/>
      <c r="AW2528" s="60"/>
      <c r="AX2528" s="60"/>
      <c r="AY2528" s="60"/>
      <c r="AZ2528" s="283"/>
      <c r="BA2528" s="283"/>
      <c r="BB2528" s="283"/>
      <c r="BC2528" s="34"/>
      <c r="BD2528" s="27"/>
      <c r="BF2528" s="35"/>
      <c r="BG2528" s="35"/>
      <c r="BH2528" s="35"/>
    </row>
    <row r="2529" spans="1:60" ht="15" x14ac:dyDescent="0.25">
      <c r="A2529" s="570">
        <f t="shared" si="32"/>
        <v>2523</v>
      </c>
      <c r="B2529" s="571" t="s">
        <v>4815</v>
      </c>
      <c r="C2529" s="574" t="s">
        <v>12458</v>
      </c>
      <c r="D2529" s="843">
        <v>78822.03</v>
      </c>
      <c r="E2529" s="844"/>
      <c r="F2529" s="844"/>
      <c r="G2529" s="25"/>
      <c r="H2529" s="25"/>
      <c r="I2529" s="25"/>
      <c r="J2529" s="25"/>
      <c r="K2529" s="25"/>
      <c r="L2529" s="25"/>
      <c r="N2529" s="25"/>
      <c r="O2529" s="25"/>
      <c r="P2529" s="35" t="s">
        <v>2496</v>
      </c>
      <c r="AS2529" s="570"/>
      <c r="AT2529" s="391"/>
      <c r="AU2529" s="222"/>
      <c r="AV2529" s="564"/>
      <c r="AW2529" s="60"/>
      <c r="AX2529" s="60"/>
      <c r="AY2529" s="60"/>
      <c r="AZ2529" s="283"/>
      <c r="BA2529" s="283"/>
      <c r="BB2529" s="283"/>
      <c r="BC2529" s="34"/>
      <c r="BD2529" s="27"/>
      <c r="BF2529" s="35"/>
      <c r="BG2529" s="35"/>
      <c r="BH2529" s="35"/>
    </row>
    <row r="2530" spans="1:60" ht="15" x14ac:dyDescent="0.25">
      <c r="A2530" s="570">
        <f t="shared" si="32"/>
        <v>2524</v>
      </c>
      <c r="B2530" s="571" t="s">
        <v>4816</v>
      </c>
      <c r="C2530" s="574" t="s">
        <v>12458</v>
      </c>
      <c r="D2530" s="843">
        <v>113002.4</v>
      </c>
      <c r="E2530" s="844"/>
      <c r="F2530" s="844"/>
      <c r="G2530" s="25"/>
      <c r="H2530" s="25"/>
      <c r="I2530" s="25"/>
      <c r="J2530" s="25"/>
      <c r="K2530" s="25"/>
      <c r="L2530" s="25"/>
      <c r="N2530" s="25"/>
      <c r="O2530" s="25"/>
      <c r="P2530" s="35" t="s">
        <v>2496</v>
      </c>
      <c r="AS2530" s="570"/>
      <c r="AT2530" s="391"/>
      <c r="AU2530" s="222"/>
      <c r="AV2530" s="564"/>
      <c r="AW2530" s="60"/>
      <c r="AX2530" s="60"/>
      <c r="AY2530" s="60"/>
      <c r="AZ2530" s="283"/>
      <c r="BA2530" s="283"/>
      <c r="BB2530" s="283"/>
      <c r="BC2530" s="34"/>
      <c r="BD2530" s="27"/>
      <c r="BF2530" s="35"/>
      <c r="BG2530" s="35"/>
      <c r="BH2530" s="35"/>
    </row>
    <row r="2531" spans="1:60" ht="15" x14ac:dyDescent="0.25">
      <c r="A2531" s="570">
        <f t="shared" si="32"/>
        <v>2525</v>
      </c>
      <c r="B2531" s="571" t="s">
        <v>4817</v>
      </c>
      <c r="C2531" s="574" t="s">
        <v>12458</v>
      </c>
      <c r="D2531" s="843">
        <v>153563.54999999999</v>
      </c>
      <c r="E2531" s="844"/>
      <c r="F2531" s="844"/>
      <c r="G2531" s="25"/>
      <c r="H2531" s="25"/>
      <c r="I2531" s="25"/>
      <c r="J2531" s="25"/>
      <c r="K2531" s="25"/>
      <c r="L2531" s="25"/>
      <c r="N2531" s="25"/>
      <c r="O2531" s="25"/>
      <c r="P2531" s="35" t="s">
        <v>2496</v>
      </c>
      <c r="AS2531" s="570"/>
      <c r="AT2531" s="391"/>
      <c r="AU2531" s="222"/>
      <c r="AV2531" s="564"/>
      <c r="AW2531" s="60"/>
      <c r="AX2531" s="60"/>
      <c r="AY2531" s="60"/>
      <c r="AZ2531" s="283"/>
      <c r="BA2531" s="283"/>
      <c r="BB2531" s="283"/>
      <c r="BC2531" s="34"/>
      <c r="BD2531" s="27"/>
      <c r="BF2531" s="35"/>
      <c r="BG2531" s="35"/>
      <c r="BH2531" s="35"/>
    </row>
    <row r="2532" spans="1:60" ht="15" x14ac:dyDescent="0.25">
      <c r="A2532" s="570">
        <f t="shared" si="32"/>
        <v>2526</v>
      </c>
      <c r="B2532" s="571" t="s">
        <v>4818</v>
      </c>
      <c r="C2532" s="574" t="s">
        <v>12458</v>
      </c>
      <c r="D2532" s="843">
        <v>178915.31</v>
      </c>
      <c r="E2532" s="844"/>
      <c r="F2532" s="844"/>
      <c r="G2532" s="25"/>
      <c r="H2532" s="25"/>
      <c r="I2532" s="25"/>
      <c r="J2532" s="25"/>
      <c r="K2532" s="25"/>
      <c r="L2532" s="25"/>
      <c r="N2532" s="25"/>
      <c r="O2532" s="25"/>
      <c r="P2532" s="35" t="s">
        <v>2496</v>
      </c>
      <c r="AS2532" s="570"/>
      <c r="AT2532" s="391"/>
      <c r="AU2532" s="222"/>
      <c r="AV2532" s="564"/>
      <c r="AW2532" s="60"/>
      <c r="AX2532" s="60"/>
      <c r="AY2532" s="60"/>
      <c r="AZ2532" s="283"/>
      <c r="BA2532" s="283"/>
      <c r="BB2532" s="283"/>
      <c r="BC2532" s="34"/>
      <c r="BD2532" s="27"/>
      <c r="BF2532" s="35"/>
      <c r="BG2532" s="35"/>
      <c r="BH2532" s="35"/>
    </row>
    <row r="2533" spans="1:60" ht="15" x14ac:dyDescent="0.25">
      <c r="A2533" s="570">
        <f t="shared" si="32"/>
        <v>2527</v>
      </c>
      <c r="B2533" s="571" t="s">
        <v>4819</v>
      </c>
      <c r="C2533" s="574" t="s">
        <v>12458</v>
      </c>
      <c r="D2533" s="843">
        <v>81780.37</v>
      </c>
      <c r="E2533" s="844"/>
      <c r="F2533" s="844"/>
      <c r="G2533" s="25"/>
      <c r="H2533" s="25"/>
      <c r="I2533" s="25"/>
      <c r="J2533" s="25"/>
      <c r="K2533" s="25"/>
      <c r="L2533" s="25"/>
      <c r="N2533" s="25"/>
      <c r="O2533" s="25"/>
      <c r="P2533" s="35" t="s">
        <v>2496</v>
      </c>
      <c r="AS2533" s="570"/>
      <c r="AT2533" s="391"/>
      <c r="AU2533" s="222"/>
      <c r="AV2533" s="564"/>
      <c r="AW2533" s="60"/>
      <c r="AX2533" s="60"/>
      <c r="AY2533" s="60"/>
      <c r="AZ2533" s="283"/>
      <c r="BA2533" s="283"/>
      <c r="BB2533" s="283"/>
      <c r="BC2533" s="34"/>
      <c r="BD2533" s="27"/>
      <c r="BF2533" s="35"/>
      <c r="BG2533" s="35"/>
      <c r="BH2533" s="35"/>
    </row>
    <row r="2534" spans="1:60" ht="15" x14ac:dyDescent="0.25">
      <c r="A2534" s="570">
        <f t="shared" si="32"/>
        <v>2528</v>
      </c>
      <c r="B2534" s="571" t="s">
        <v>4820</v>
      </c>
      <c r="C2534" s="574" t="s">
        <v>12458</v>
      </c>
      <c r="D2534" s="843">
        <v>118452.6</v>
      </c>
      <c r="E2534" s="844"/>
      <c r="F2534" s="844"/>
      <c r="G2534" s="25"/>
      <c r="H2534" s="25"/>
      <c r="I2534" s="25"/>
      <c r="J2534" s="25"/>
      <c r="K2534" s="25"/>
      <c r="L2534" s="25"/>
      <c r="N2534" s="25"/>
      <c r="O2534" s="25"/>
      <c r="P2534" s="35" t="s">
        <v>2496</v>
      </c>
      <c r="AS2534" s="570"/>
      <c r="AT2534" s="391"/>
      <c r="AU2534" s="222"/>
      <c r="AV2534" s="564"/>
      <c r="AW2534" s="60"/>
      <c r="AX2534" s="60"/>
      <c r="AY2534" s="60"/>
      <c r="AZ2534" s="283"/>
      <c r="BA2534" s="283"/>
      <c r="BB2534" s="283"/>
      <c r="BC2534" s="34"/>
      <c r="BD2534" s="27"/>
      <c r="BF2534" s="35"/>
      <c r="BG2534" s="35"/>
      <c r="BH2534" s="35"/>
    </row>
    <row r="2535" spans="1:60" ht="15" x14ac:dyDescent="0.25">
      <c r="A2535" s="570">
        <f t="shared" si="32"/>
        <v>2529</v>
      </c>
      <c r="B2535" s="571" t="s">
        <v>4821</v>
      </c>
      <c r="C2535" s="574" t="s">
        <v>12458</v>
      </c>
      <c r="D2535" s="843">
        <v>184862.93</v>
      </c>
      <c r="E2535" s="844"/>
      <c r="F2535" s="844"/>
      <c r="G2535" s="25"/>
      <c r="H2535" s="25"/>
      <c r="I2535" s="25"/>
      <c r="J2535" s="25"/>
      <c r="K2535" s="25"/>
      <c r="L2535" s="25"/>
      <c r="N2535" s="25"/>
      <c r="O2535" s="25"/>
      <c r="P2535" s="35" t="s">
        <v>2496</v>
      </c>
      <c r="AS2535" s="570"/>
      <c r="AT2535" s="391"/>
      <c r="AU2535" s="222"/>
      <c r="AV2535" s="564"/>
      <c r="AW2535" s="60"/>
      <c r="AX2535" s="60"/>
      <c r="AY2535" s="60"/>
      <c r="AZ2535" s="283"/>
      <c r="BA2535" s="283"/>
      <c r="BB2535" s="283"/>
      <c r="BC2535" s="34"/>
      <c r="BD2535" s="27"/>
      <c r="BF2535" s="35"/>
      <c r="BG2535" s="35"/>
      <c r="BH2535" s="35"/>
    </row>
    <row r="2536" spans="1:60" ht="15" x14ac:dyDescent="0.25">
      <c r="A2536" s="570">
        <f t="shared" si="32"/>
        <v>2530</v>
      </c>
      <c r="B2536" s="571" t="s">
        <v>4822</v>
      </c>
      <c r="C2536" s="574" t="s">
        <v>12458</v>
      </c>
      <c r="D2536" s="843">
        <v>237762</v>
      </c>
      <c r="E2536" s="844"/>
      <c r="F2536" s="844"/>
      <c r="G2536" s="25"/>
      <c r="H2536" s="25"/>
      <c r="I2536" s="25"/>
      <c r="J2536" s="25"/>
      <c r="K2536" s="25"/>
      <c r="L2536" s="25"/>
      <c r="N2536" s="25"/>
      <c r="O2536" s="25"/>
      <c r="P2536" s="35" t="s">
        <v>2496</v>
      </c>
      <c r="AS2536" s="570"/>
      <c r="AT2536" s="391"/>
      <c r="AU2536" s="222"/>
      <c r="AV2536" s="564"/>
      <c r="AW2536" s="60"/>
      <c r="AX2536" s="60"/>
      <c r="AY2536" s="60"/>
      <c r="AZ2536" s="283"/>
      <c r="BA2536" s="283"/>
      <c r="BB2536" s="283"/>
      <c r="BC2536" s="34"/>
      <c r="BD2536" s="27"/>
      <c r="BF2536" s="35"/>
      <c r="BG2536" s="35"/>
      <c r="BH2536" s="35"/>
    </row>
    <row r="2537" spans="1:60" ht="15" x14ac:dyDescent="0.25">
      <c r="A2537" s="570">
        <f t="shared" si="32"/>
        <v>2531</v>
      </c>
      <c r="B2537" s="571" t="s">
        <v>4823</v>
      </c>
      <c r="C2537" s="574" t="s">
        <v>12458</v>
      </c>
      <c r="D2537" s="843">
        <v>304361.53999999998</v>
      </c>
      <c r="E2537" s="844"/>
      <c r="F2537" s="844"/>
      <c r="G2537" s="25"/>
      <c r="H2537" s="25"/>
      <c r="I2537" s="25"/>
      <c r="J2537" s="25"/>
      <c r="K2537" s="25"/>
      <c r="L2537" s="25"/>
      <c r="N2537" s="25"/>
      <c r="O2537" s="25"/>
      <c r="P2537" s="35" t="s">
        <v>2496</v>
      </c>
      <c r="AS2537" s="570"/>
      <c r="AT2537" s="391"/>
      <c r="AU2537" s="222"/>
      <c r="AV2537" s="564"/>
      <c r="AW2537" s="60"/>
      <c r="AX2537" s="60"/>
      <c r="AY2537" s="60"/>
      <c r="AZ2537" s="283"/>
      <c r="BA2537" s="283"/>
      <c r="BB2537" s="283"/>
      <c r="BC2537" s="34"/>
      <c r="BD2537" s="27"/>
      <c r="BF2537" s="35"/>
      <c r="BG2537" s="35"/>
      <c r="BH2537" s="35"/>
    </row>
    <row r="2538" spans="1:60" ht="15" x14ac:dyDescent="0.25">
      <c r="A2538" s="570">
        <f t="shared" si="32"/>
        <v>2532</v>
      </c>
      <c r="B2538" s="571" t="s">
        <v>4824</v>
      </c>
      <c r="C2538" s="574" t="s">
        <v>12458</v>
      </c>
      <c r="D2538" s="843">
        <v>40590.9</v>
      </c>
      <c r="E2538" s="844"/>
      <c r="F2538" s="844"/>
      <c r="G2538" s="25"/>
      <c r="H2538" s="25"/>
      <c r="I2538" s="25"/>
      <c r="J2538" s="25"/>
      <c r="K2538" s="25"/>
      <c r="L2538" s="25"/>
      <c r="N2538" s="25"/>
      <c r="O2538" s="25"/>
      <c r="P2538" s="35" t="s">
        <v>2496</v>
      </c>
      <c r="AS2538" s="570"/>
      <c r="AT2538" s="391"/>
      <c r="AU2538" s="222"/>
      <c r="AV2538" s="564"/>
      <c r="AW2538" s="60"/>
      <c r="AX2538" s="60"/>
      <c r="AY2538" s="60"/>
      <c r="AZ2538" s="283"/>
      <c r="BA2538" s="283"/>
      <c r="BB2538" s="283"/>
      <c r="BC2538" s="34"/>
      <c r="BD2538" s="27"/>
      <c r="BF2538" s="35"/>
      <c r="BG2538" s="35"/>
      <c r="BH2538" s="35"/>
    </row>
    <row r="2539" spans="1:60" ht="15" x14ac:dyDescent="0.25">
      <c r="A2539" s="570">
        <f t="shared" si="32"/>
        <v>2533</v>
      </c>
      <c r="B2539" s="571" t="s">
        <v>4825</v>
      </c>
      <c r="C2539" s="574" t="s">
        <v>12458</v>
      </c>
      <c r="D2539" s="843">
        <v>77827.19</v>
      </c>
      <c r="E2539" s="844"/>
      <c r="F2539" s="844"/>
      <c r="G2539" s="25"/>
      <c r="H2539" s="25"/>
      <c r="I2539" s="25"/>
      <c r="J2539" s="25"/>
      <c r="K2539" s="25"/>
      <c r="L2539" s="25"/>
      <c r="N2539" s="25"/>
      <c r="O2539" s="25"/>
      <c r="P2539" s="35" t="s">
        <v>2496</v>
      </c>
      <c r="AS2539" s="570"/>
      <c r="AT2539" s="391"/>
      <c r="AU2539" s="222"/>
      <c r="AV2539" s="564"/>
      <c r="AW2539" s="60"/>
      <c r="AX2539" s="60"/>
      <c r="AY2539" s="60"/>
      <c r="AZ2539" s="283"/>
      <c r="BA2539" s="283"/>
      <c r="BB2539" s="283"/>
      <c r="BC2539" s="34"/>
      <c r="BD2539" s="27"/>
      <c r="BF2539" s="35"/>
      <c r="BG2539" s="35"/>
      <c r="BH2539" s="35"/>
    </row>
    <row r="2540" spans="1:60" ht="15" x14ac:dyDescent="0.25">
      <c r="A2540" s="570">
        <f t="shared" si="32"/>
        <v>2534</v>
      </c>
      <c r="B2540" s="571" t="s">
        <v>4826</v>
      </c>
      <c r="C2540" s="574" t="s">
        <v>12458</v>
      </c>
      <c r="D2540" s="843">
        <v>19936.07</v>
      </c>
      <c r="E2540" s="844"/>
      <c r="F2540" s="844"/>
      <c r="G2540" s="25"/>
      <c r="H2540" s="25"/>
      <c r="I2540" s="25"/>
      <c r="J2540" s="25"/>
      <c r="K2540" s="25"/>
      <c r="L2540" s="25"/>
      <c r="N2540" s="25"/>
      <c r="O2540" s="25"/>
      <c r="P2540" s="35" t="s">
        <v>2496</v>
      </c>
      <c r="AS2540" s="570"/>
      <c r="AT2540" s="391"/>
      <c r="AU2540" s="222"/>
      <c r="AV2540" s="564"/>
      <c r="AW2540" s="60"/>
      <c r="AX2540" s="60"/>
      <c r="AY2540" s="60"/>
      <c r="AZ2540" s="283"/>
      <c r="BA2540" s="283"/>
      <c r="BB2540" s="283"/>
      <c r="BC2540" s="34"/>
      <c r="BD2540" s="27"/>
      <c r="BF2540" s="35"/>
      <c r="BG2540" s="35"/>
      <c r="BH2540" s="35"/>
    </row>
    <row r="2541" spans="1:60" ht="15" x14ac:dyDescent="0.25">
      <c r="A2541" s="570">
        <f t="shared" si="32"/>
        <v>2535</v>
      </c>
      <c r="B2541" s="571" t="s">
        <v>4827</v>
      </c>
      <c r="C2541" s="574" t="s">
        <v>12477</v>
      </c>
      <c r="D2541" s="843">
        <v>5619.18</v>
      </c>
      <c r="E2541" s="844"/>
      <c r="F2541" s="844"/>
      <c r="G2541" s="25"/>
      <c r="H2541" s="25"/>
      <c r="I2541" s="25"/>
      <c r="J2541" s="25"/>
      <c r="K2541" s="25"/>
      <c r="L2541" s="25"/>
      <c r="N2541" s="25"/>
      <c r="O2541" s="25"/>
      <c r="P2541" s="35" t="s">
        <v>2496</v>
      </c>
      <c r="AS2541" s="570"/>
      <c r="AT2541" s="391"/>
      <c r="AU2541" s="222"/>
      <c r="AV2541" s="564"/>
      <c r="AW2541" s="60"/>
      <c r="AX2541" s="60"/>
      <c r="AY2541" s="60"/>
      <c r="AZ2541" s="283"/>
      <c r="BA2541" s="283"/>
      <c r="BB2541" s="283"/>
      <c r="BC2541" s="34"/>
      <c r="BD2541" s="27"/>
      <c r="BF2541" s="35"/>
      <c r="BG2541" s="35"/>
      <c r="BH2541" s="35"/>
    </row>
    <row r="2542" spans="1:60" ht="15" x14ac:dyDescent="0.25">
      <c r="A2542" s="570">
        <f t="shared" si="32"/>
        <v>2536</v>
      </c>
      <c r="B2542" s="571" t="s">
        <v>4828</v>
      </c>
      <c r="C2542" s="574" t="s">
        <v>12477</v>
      </c>
      <c r="D2542" s="843">
        <v>5533.5</v>
      </c>
      <c r="E2542" s="844"/>
      <c r="F2542" s="844"/>
      <c r="G2542" s="25"/>
      <c r="H2542" s="25"/>
      <c r="I2542" s="25"/>
      <c r="J2542" s="25"/>
      <c r="K2542" s="25"/>
      <c r="L2542" s="25"/>
      <c r="N2542" s="25"/>
      <c r="O2542" s="25"/>
      <c r="P2542" s="35" t="s">
        <v>2496</v>
      </c>
      <c r="AS2542" s="570"/>
      <c r="AT2542" s="391"/>
      <c r="AU2542" s="222"/>
      <c r="AV2542" s="564"/>
      <c r="AW2542" s="60"/>
      <c r="AX2542" s="60"/>
      <c r="AY2542" s="60"/>
      <c r="AZ2542" s="283"/>
      <c r="BA2542" s="283"/>
      <c r="BB2542" s="283"/>
      <c r="BC2542" s="34"/>
      <c r="BD2542" s="27"/>
      <c r="BF2542" s="35"/>
      <c r="BG2542" s="35"/>
      <c r="BH2542" s="35"/>
    </row>
    <row r="2543" spans="1:60" ht="15" x14ac:dyDescent="0.25">
      <c r="A2543" s="570">
        <f t="shared" si="32"/>
        <v>2537</v>
      </c>
      <c r="B2543" s="571" t="s">
        <v>4829</v>
      </c>
      <c r="C2543" s="574" t="s">
        <v>12477</v>
      </c>
      <c r="D2543" s="843">
        <v>5533.5</v>
      </c>
      <c r="E2543" s="844"/>
      <c r="F2543" s="844"/>
      <c r="G2543" s="25"/>
      <c r="H2543" s="25"/>
      <c r="I2543" s="25"/>
      <c r="J2543" s="25"/>
      <c r="K2543" s="25"/>
      <c r="L2543" s="25"/>
      <c r="N2543" s="25"/>
      <c r="O2543" s="25"/>
      <c r="P2543" s="35" t="s">
        <v>2496</v>
      </c>
      <c r="AS2543" s="570"/>
      <c r="AT2543" s="391"/>
      <c r="AU2543" s="222"/>
      <c r="AV2543" s="564"/>
      <c r="AW2543" s="60"/>
      <c r="AX2543" s="60"/>
      <c r="AY2543" s="60"/>
      <c r="AZ2543" s="283"/>
      <c r="BA2543" s="283"/>
      <c r="BB2543" s="283"/>
      <c r="BC2543" s="34"/>
      <c r="BD2543" s="27"/>
      <c r="BF2543" s="35"/>
      <c r="BG2543" s="35"/>
      <c r="BH2543" s="35"/>
    </row>
    <row r="2544" spans="1:60" ht="15" x14ac:dyDescent="0.25">
      <c r="A2544" s="570">
        <f t="shared" si="32"/>
        <v>2538</v>
      </c>
      <c r="B2544" s="571" t="s">
        <v>4830</v>
      </c>
      <c r="C2544" s="574" t="s">
        <v>12477</v>
      </c>
      <c r="D2544" s="843">
        <v>5533.5</v>
      </c>
      <c r="E2544" s="844"/>
      <c r="F2544" s="844"/>
      <c r="G2544" s="25"/>
      <c r="H2544" s="25"/>
      <c r="I2544" s="25"/>
      <c r="J2544" s="25"/>
      <c r="K2544" s="25"/>
      <c r="L2544" s="25"/>
      <c r="N2544" s="25"/>
      <c r="O2544" s="25"/>
      <c r="P2544" s="35" t="s">
        <v>2496</v>
      </c>
      <c r="AS2544" s="570"/>
      <c r="AT2544" s="391"/>
      <c r="AU2544" s="222"/>
      <c r="AV2544" s="564"/>
      <c r="AW2544" s="60"/>
      <c r="AX2544" s="60"/>
      <c r="AY2544" s="60"/>
      <c r="AZ2544" s="283"/>
      <c r="BA2544" s="283"/>
      <c r="BB2544" s="283"/>
      <c r="BC2544" s="34"/>
      <c r="BD2544" s="27"/>
      <c r="BF2544" s="35"/>
      <c r="BG2544" s="35"/>
      <c r="BH2544" s="35"/>
    </row>
    <row r="2545" spans="1:60" ht="15" x14ac:dyDescent="0.25">
      <c r="A2545" s="570">
        <f t="shared" si="32"/>
        <v>2539</v>
      </c>
      <c r="B2545" s="571" t="s">
        <v>4831</v>
      </c>
      <c r="C2545" s="574" t="s">
        <v>12477</v>
      </c>
      <c r="D2545" s="843">
        <v>5533.5</v>
      </c>
      <c r="E2545" s="844"/>
      <c r="F2545" s="844"/>
      <c r="G2545" s="25"/>
      <c r="H2545" s="25"/>
      <c r="I2545" s="25"/>
      <c r="J2545" s="25"/>
      <c r="K2545" s="25"/>
      <c r="L2545" s="25"/>
      <c r="N2545" s="25"/>
      <c r="O2545" s="25"/>
      <c r="P2545" s="35" t="s">
        <v>2496</v>
      </c>
      <c r="AS2545" s="570"/>
      <c r="AT2545" s="391"/>
      <c r="AU2545" s="222"/>
      <c r="AV2545" s="564"/>
      <c r="AW2545" s="60"/>
      <c r="AX2545" s="60"/>
      <c r="AY2545" s="60"/>
      <c r="AZ2545" s="283"/>
      <c r="BA2545" s="283"/>
      <c r="BB2545" s="283"/>
      <c r="BC2545" s="34"/>
      <c r="BD2545" s="27"/>
      <c r="BF2545" s="35"/>
      <c r="BG2545" s="35"/>
      <c r="BH2545" s="35"/>
    </row>
    <row r="2546" spans="1:60" ht="15" x14ac:dyDescent="0.25">
      <c r="A2546" s="570">
        <f t="shared" si="32"/>
        <v>2540</v>
      </c>
      <c r="B2546" s="571" t="s">
        <v>4832</v>
      </c>
      <c r="C2546" s="574" t="s">
        <v>12477</v>
      </c>
      <c r="D2546" s="843">
        <v>5533.5</v>
      </c>
      <c r="E2546" s="844"/>
      <c r="F2546" s="844"/>
      <c r="G2546" s="25"/>
      <c r="H2546" s="25"/>
      <c r="I2546" s="25"/>
      <c r="J2546" s="25"/>
      <c r="K2546" s="25"/>
      <c r="L2546" s="25"/>
      <c r="N2546" s="25"/>
      <c r="O2546" s="25"/>
      <c r="P2546" s="35" t="s">
        <v>2496</v>
      </c>
      <c r="AS2546" s="570"/>
      <c r="AT2546" s="391"/>
      <c r="AU2546" s="222"/>
      <c r="AV2546" s="564"/>
      <c r="AW2546" s="60"/>
      <c r="AX2546" s="60"/>
      <c r="AY2546" s="60"/>
      <c r="AZ2546" s="283"/>
      <c r="BA2546" s="283"/>
      <c r="BB2546" s="283"/>
      <c r="BC2546" s="34"/>
      <c r="BD2546" s="27"/>
      <c r="BF2546" s="35"/>
      <c r="BG2546" s="35"/>
      <c r="BH2546" s="35"/>
    </row>
    <row r="2547" spans="1:60" ht="15" x14ac:dyDescent="0.25">
      <c r="A2547" s="570">
        <f t="shared" si="32"/>
        <v>2541</v>
      </c>
      <c r="B2547" s="571" t="s">
        <v>4833</v>
      </c>
      <c r="C2547" s="574" t="s">
        <v>12458</v>
      </c>
      <c r="D2547" s="843">
        <v>19.04</v>
      </c>
      <c r="E2547" s="844"/>
      <c r="F2547" s="844"/>
      <c r="G2547" s="25"/>
      <c r="H2547" s="25"/>
      <c r="I2547" s="25"/>
      <c r="J2547" s="25"/>
      <c r="K2547" s="25"/>
      <c r="L2547" s="25"/>
      <c r="N2547" s="25"/>
      <c r="O2547" s="25"/>
      <c r="P2547" s="35" t="s">
        <v>2496</v>
      </c>
      <c r="AS2547" s="570"/>
      <c r="AT2547" s="391"/>
      <c r="AU2547" s="222"/>
      <c r="AV2547" s="564"/>
      <c r="AW2547" s="60"/>
      <c r="AX2547" s="60"/>
      <c r="AY2547" s="60"/>
      <c r="AZ2547" s="283"/>
      <c r="BA2547" s="283"/>
      <c r="BB2547" s="283"/>
      <c r="BC2547" s="34"/>
      <c r="BD2547" s="27"/>
      <c r="BF2547" s="35"/>
      <c r="BG2547" s="35"/>
      <c r="BH2547" s="35"/>
    </row>
    <row r="2548" spans="1:60" ht="15" x14ac:dyDescent="0.25">
      <c r="A2548" s="570">
        <f t="shared" si="32"/>
        <v>2542</v>
      </c>
      <c r="B2548" s="571" t="s">
        <v>4834</v>
      </c>
      <c r="C2548" s="574" t="s">
        <v>12458</v>
      </c>
      <c r="D2548" s="843">
        <v>38.08</v>
      </c>
      <c r="E2548" s="844"/>
      <c r="F2548" s="844"/>
      <c r="G2548" s="25"/>
      <c r="H2548" s="25"/>
      <c r="I2548" s="25"/>
      <c r="J2548" s="25"/>
      <c r="K2548" s="25"/>
      <c r="L2548" s="25"/>
      <c r="N2548" s="25"/>
      <c r="O2548" s="25"/>
      <c r="P2548" s="35" t="s">
        <v>2496</v>
      </c>
      <c r="AS2548" s="570"/>
      <c r="AT2548" s="391"/>
      <c r="AU2548" s="222"/>
      <c r="AV2548" s="564"/>
      <c r="AW2548" s="60"/>
      <c r="AX2548" s="60"/>
      <c r="AY2548" s="60"/>
      <c r="AZ2548" s="283"/>
      <c r="BA2548" s="283"/>
      <c r="BB2548" s="283"/>
      <c r="BC2548" s="34"/>
      <c r="BD2548" s="27"/>
      <c r="BF2548" s="35"/>
      <c r="BG2548" s="35"/>
      <c r="BH2548" s="35"/>
    </row>
    <row r="2549" spans="1:60" ht="15" x14ac:dyDescent="0.25">
      <c r="A2549" s="570">
        <f t="shared" si="32"/>
        <v>2543</v>
      </c>
      <c r="B2549" s="571" t="s">
        <v>4835</v>
      </c>
      <c r="C2549" s="574" t="s">
        <v>12458</v>
      </c>
      <c r="D2549" s="843">
        <v>73.78</v>
      </c>
      <c r="E2549" s="844"/>
      <c r="F2549" s="844"/>
      <c r="G2549" s="25"/>
      <c r="H2549" s="25"/>
      <c r="I2549" s="25"/>
      <c r="J2549" s="25"/>
      <c r="K2549" s="25"/>
      <c r="L2549" s="25"/>
      <c r="N2549" s="25"/>
      <c r="O2549" s="25"/>
      <c r="P2549" s="35" t="s">
        <v>2496</v>
      </c>
      <c r="AS2549" s="570"/>
      <c r="AT2549" s="391"/>
      <c r="AU2549" s="222"/>
      <c r="AV2549" s="564"/>
      <c r="AW2549" s="60"/>
      <c r="AX2549" s="60"/>
      <c r="AY2549" s="60"/>
      <c r="AZ2549" s="283"/>
      <c r="BA2549" s="283"/>
      <c r="BB2549" s="283"/>
      <c r="BC2549" s="34"/>
      <c r="BD2549" s="27"/>
      <c r="BF2549" s="35"/>
      <c r="BG2549" s="35"/>
      <c r="BH2549" s="35"/>
    </row>
    <row r="2550" spans="1:60" ht="15" x14ac:dyDescent="0.25">
      <c r="A2550" s="570">
        <f t="shared" si="32"/>
        <v>2544</v>
      </c>
      <c r="B2550" s="571" t="s">
        <v>4836</v>
      </c>
      <c r="C2550" s="574" t="s">
        <v>12477</v>
      </c>
      <c r="D2550" s="843">
        <v>3332</v>
      </c>
      <c r="E2550" s="844"/>
      <c r="F2550" s="844"/>
      <c r="G2550" s="25"/>
      <c r="H2550" s="25"/>
      <c r="I2550" s="25"/>
      <c r="J2550" s="25"/>
      <c r="K2550" s="25"/>
      <c r="L2550" s="25"/>
      <c r="N2550" s="25"/>
      <c r="O2550" s="25"/>
      <c r="P2550" s="35" t="s">
        <v>2496</v>
      </c>
      <c r="AS2550" s="570"/>
      <c r="AT2550" s="391"/>
      <c r="AU2550" s="222"/>
      <c r="AV2550" s="564"/>
      <c r="AW2550" s="60"/>
      <c r="AX2550" s="60"/>
      <c r="AY2550" s="60"/>
      <c r="AZ2550" s="283"/>
      <c r="BA2550" s="283"/>
      <c r="BB2550" s="283"/>
      <c r="BC2550" s="34"/>
      <c r="BD2550" s="27"/>
      <c r="BF2550" s="35"/>
      <c r="BG2550" s="35"/>
      <c r="BH2550" s="35"/>
    </row>
    <row r="2551" spans="1:60" ht="15" x14ac:dyDescent="0.25">
      <c r="A2551" s="570">
        <f t="shared" ref="A2551:A2614" si="33">A2550+1</f>
        <v>2545</v>
      </c>
      <c r="B2551" s="571" t="s">
        <v>4837</v>
      </c>
      <c r="C2551" s="574" t="s">
        <v>12458</v>
      </c>
      <c r="D2551" s="843">
        <v>92.82</v>
      </c>
      <c r="E2551" s="844"/>
      <c r="F2551" s="844"/>
      <c r="G2551" s="25"/>
      <c r="H2551" s="25"/>
      <c r="I2551" s="25"/>
      <c r="J2551" s="25"/>
      <c r="K2551" s="25"/>
      <c r="L2551" s="25"/>
      <c r="N2551" s="25"/>
      <c r="O2551" s="25"/>
      <c r="P2551" s="35" t="s">
        <v>2496</v>
      </c>
      <c r="AS2551" s="570"/>
      <c r="AT2551" s="391"/>
      <c r="AU2551" s="222"/>
      <c r="AV2551" s="564"/>
      <c r="AW2551" s="60"/>
      <c r="AX2551" s="60"/>
      <c r="AY2551" s="60"/>
      <c r="AZ2551" s="283"/>
      <c r="BA2551" s="283"/>
      <c r="BB2551" s="283"/>
      <c r="BC2551" s="34"/>
      <c r="BD2551" s="27"/>
      <c r="BF2551" s="35"/>
      <c r="BG2551" s="35"/>
      <c r="BH2551" s="35"/>
    </row>
    <row r="2552" spans="1:60" ht="15" x14ac:dyDescent="0.25">
      <c r="A2552" s="570">
        <f t="shared" si="33"/>
        <v>2546</v>
      </c>
      <c r="B2552" s="571" t="s">
        <v>4838</v>
      </c>
      <c r="C2552" s="574" t="s">
        <v>12458</v>
      </c>
      <c r="D2552" s="843">
        <v>109.48</v>
      </c>
      <c r="E2552" s="844"/>
      <c r="F2552" s="844"/>
      <c r="G2552" s="25"/>
      <c r="H2552" s="25"/>
      <c r="I2552" s="25"/>
      <c r="J2552" s="25"/>
      <c r="K2552" s="25"/>
      <c r="L2552" s="25"/>
      <c r="N2552" s="25"/>
      <c r="O2552" s="25"/>
      <c r="P2552" s="35" t="s">
        <v>2496</v>
      </c>
      <c r="AS2552" s="570"/>
      <c r="AT2552" s="391"/>
      <c r="AU2552" s="222"/>
      <c r="AV2552" s="564"/>
      <c r="AW2552" s="60"/>
      <c r="AX2552" s="60"/>
      <c r="AY2552" s="60"/>
      <c r="AZ2552" s="283"/>
      <c r="BA2552" s="283"/>
      <c r="BB2552" s="283"/>
      <c r="BC2552" s="34"/>
      <c r="BD2552" s="27"/>
      <c r="BF2552" s="35"/>
      <c r="BG2552" s="35"/>
      <c r="BH2552" s="35"/>
    </row>
    <row r="2553" spans="1:60" ht="15" x14ac:dyDescent="0.25">
      <c r="A2553" s="570">
        <f t="shared" si="33"/>
        <v>2547</v>
      </c>
      <c r="B2553" s="571" t="s">
        <v>4839</v>
      </c>
      <c r="C2553" s="574" t="s">
        <v>12477</v>
      </c>
      <c r="D2553" s="843">
        <v>3332</v>
      </c>
      <c r="E2553" s="844"/>
      <c r="F2553" s="844"/>
      <c r="G2553" s="25"/>
      <c r="H2553" s="25"/>
      <c r="I2553" s="25"/>
      <c r="J2553" s="25"/>
      <c r="K2553" s="25"/>
      <c r="L2553" s="25"/>
      <c r="N2553" s="25"/>
      <c r="O2553" s="25"/>
      <c r="P2553" s="35" t="s">
        <v>2496</v>
      </c>
      <c r="AS2553" s="570"/>
      <c r="AT2553" s="391"/>
      <c r="AU2553" s="222"/>
      <c r="AV2553" s="564"/>
      <c r="AW2553" s="60"/>
      <c r="AX2553" s="60"/>
      <c r="AY2553" s="60"/>
      <c r="AZ2553" s="283"/>
      <c r="BA2553" s="283"/>
      <c r="BB2553" s="283"/>
      <c r="BC2553" s="34"/>
      <c r="BD2553" s="27"/>
      <c r="BF2553" s="35"/>
      <c r="BG2553" s="35"/>
      <c r="BH2553" s="35"/>
    </row>
    <row r="2554" spans="1:60" ht="15" x14ac:dyDescent="0.25">
      <c r="A2554" s="570">
        <f t="shared" si="33"/>
        <v>2548</v>
      </c>
      <c r="B2554" s="571" t="s">
        <v>4840</v>
      </c>
      <c r="C2554" s="574" t="s">
        <v>12477</v>
      </c>
      <c r="D2554" s="843">
        <v>5533.5</v>
      </c>
      <c r="E2554" s="844"/>
      <c r="F2554" s="844"/>
      <c r="G2554" s="25"/>
      <c r="H2554" s="25"/>
      <c r="I2554" s="25"/>
      <c r="J2554" s="25"/>
      <c r="K2554" s="25"/>
      <c r="L2554" s="25"/>
      <c r="N2554" s="25"/>
      <c r="O2554" s="25"/>
      <c r="P2554" s="35" t="s">
        <v>2496</v>
      </c>
      <c r="AS2554" s="570"/>
      <c r="AT2554" s="391"/>
      <c r="AU2554" s="222"/>
      <c r="AV2554" s="564"/>
      <c r="AW2554" s="60"/>
      <c r="AX2554" s="60"/>
      <c r="AY2554" s="60"/>
      <c r="AZ2554" s="283"/>
      <c r="BA2554" s="283"/>
      <c r="BB2554" s="283"/>
      <c r="BC2554" s="34"/>
      <c r="BD2554" s="27"/>
      <c r="BF2554" s="35"/>
      <c r="BG2554" s="35"/>
      <c r="BH2554" s="35"/>
    </row>
    <row r="2555" spans="1:60" ht="15" x14ac:dyDescent="0.25">
      <c r="A2555" s="570">
        <f t="shared" si="33"/>
        <v>2549</v>
      </c>
      <c r="B2555" s="571" t="s">
        <v>4841</v>
      </c>
      <c r="C2555" s="574" t="s">
        <v>12477</v>
      </c>
      <c r="D2555" s="843">
        <v>5533.5</v>
      </c>
      <c r="E2555" s="844"/>
      <c r="F2555" s="844"/>
      <c r="G2555" s="25"/>
      <c r="H2555" s="25"/>
      <c r="I2555" s="25"/>
      <c r="J2555" s="25"/>
      <c r="K2555" s="25"/>
      <c r="L2555" s="25"/>
      <c r="N2555" s="25"/>
      <c r="O2555" s="25"/>
      <c r="P2555" s="35" t="s">
        <v>2496</v>
      </c>
      <c r="AS2555" s="570"/>
      <c r="AT2555" s="391"/>
      <c r="AU2555" s="222"/>
      <c r="AV2555" s="564"/>
      <c r="AW2555" s="60"/>
      <c r="AX2555" s="60"/>
      <c r="AY2555" s="60"/>
      <c r="AZ2555" s="283"/>
      <c r="BA2555" s="283"/>
      <c r="BB2555" s="283"/>
      <c r="BC2555" s="34"/>
      <c r="BD2555" s="27"/>
      <c r="BF2555" s="35"/>
      <c r="BG2555" s="35"/>
      <c r="BH2555" s="35"/>
    </row>
    <row r="2556" spans="1:60" ht="15" x14ac:dyDescent="0.25">
      <c r="A2556" s="570">
        <f t="shared" si="33"/>
        <v>2550</v>
      </c>
      <c r="B2556" s="571" t="s">
        <v>4842</v>
      </c>
      <c r="C2556" s="574" t="s">
        <v>12477</v>
      </c>
      <c r="D2556" s="843">
        <v>5533.5</v>
      </c>
      <c r="E2556" s="844"/>
      <c r="F2556" s="844"/>
      <c r="G2556" s="25"/>
      <c r="H2556" s="25"/>
      <c r="I2556" s="25"/>
      <c r="J2556" s="25"/>
      <c r="K2556" s="25"/>
      <c r="L2556" s="25"/>
      <c r="N2556" s="25"/>
      <c r="O2556" s="25"/>
      <c r="P2556" s="35" t="s">
        <v>2496</v>
      </c>
      <c r="AS2556" s="570"/>
      <c r="AT2556" s="391"/>
      <c r="AU2556" s="222"/>
      <c r="AV2556" s="564"/>
      <c r="AW2556" s="60"/>
      <c r="AX2556" s="60"/>
      <c r="AY2556" s="60"/>
      <c r="AZ2556" s="283"/>
      <c r="BA2556" s="283"/>
      <c r="BB2556" s="283"/>
      <c r="BC2556" s="34"/>
      <c r="BD2556" s="27"/>
      <c r="BF2556" s="35"/>
      <c r="BG2556" s="35"/>
      <c r="BH2556" s="35"/>
    </row>
    <row r="2557" spans="1:60" ht="15" x14ac:dyDescent="0.25">
      <c r="A2557" s="570">
        <f t="shared" si="33"/>
        <v>2551</v>
      </c>
      <c r="B2557" s="571" t="s">
        <v>4843</v>
      </c>
      <c r="C2557" s="574" t="s">
        <v>12477</v>
      </c>
      <c r="D2557" s="843">
        <v>5533.5</v>
      </c>
      <c r="E2557" s="844"/>
      <c r="F2557" s="844"/>
      <c r="G2557" s="25"/>
      <c r="H2557" s="25"/>
      <c r="I2557" s="25"/>
      <c r="J2557" s="25"/>
      <c r="K2557" s="25"/>
      <c r="L2557" s="25"/>
      <c r="N2557" s="25"/>
      <c r="O2557" s="25"/>
      <c r="P2557" s="35" t="s">
        <v>2496</v>
      </c>
      <c r="AS2557" s="570"/>
      <c r="AT2557" s="391"/>
      <c r="AU2557" s="222"/>
      <c r="AV2557" s="564"/>
      <c r="AW2557" s="60"/>
      <c r="AX2557" s="60"/>
      <c r="AY2557" s="60"/>
      <c r="AZ2557" s="283"/>
      <c r="BA2557" s="283"/>
      <c r="BB2557" s="283"/>
      <c r="BC2557" s="34"/>
      <c r="BD2557" s="27"/>
      <c r="BF2557" s="35"/>
      <c r="BG2557" s="35"/>
      <c r="BH2557" s="35"/>
    </row>
    <row r="2558" spans="1:60" ht="15" x14ac:dyDescent="0.25">
      <c r="A2558" s="570">
        <f t="shared" si="33"/>
        <v>2552</v>
      </c>
      <c r="B2558" s="571" t="s">
        <v>4844</v>
      </c>
      <c r="C2558" s="574" t="s">
        <v>12477</v>
      </c>
      <c r="D2558" s="843">
        <v>5533.5</v>
      </c>
      <c r="E2558" s="844"/>
      <c r="F2558" s="844"/>
      <c r="G2558" s="25"/>
      <c r="H2558" s="25"/>
      <c r="I2558" s="25"/>
      <c r="J2558" s="25"/>
      <c r="K2558" s="25"/>
      <c r="L2558" s="25"/>
      <c r="N2558" s="25"/>
      <c r="O2558" s="25"/>
      <c r="P2558" s="35" t="s">
        <v>2496</v>
      </c>
      <c r="AS2558" s="570"/>
      <c r="AT2558" s="391"/>
      <c r="AU2558" s="222"/>
      <c r="AV2558" s="564"/>
      <c r="AW2558" s="60"/>
      <c r="AX2558" s="60"/>
      <c r="AY2558" s="60"/>
      <c r="AZ2558" s="283"/>
      <c r="BA2558" s="283"/>
      <c r="BB2558" s="283"/>
      <c r="BC2558" s="34"/>
      <c r="BD2558" s="27"/>
      <c r="BF2558" s="35"/>
      <c r="BG2558" s="35"/>
      <c r="BH2558" s="35"/>
    </row>
    <row r="2559" spans="1:60" ht="15" x14ac:dyDescent="0.25">
      <c r="A2559" s="570">
        <f t="shared" si="33"/>
        <v>2553</v>
      </c>
      <c r="B2559" s="571" t="s">
        <v>4845</v>
      </c>
      <c r="C2559" s="574" t="s">
        <v>12477</v>
      </c>
      <c r="D2559" s="843">
        <v>5533.5</v>
      </c>
      <c r="E2559" s="844"/>
      <c r="F2559" s="844"/>
      <c r="G2559" s="25"/>
      <c r="H2559" s="25"/>
      <c r="I2559" s="25"/>
      <c r="J2559" s="25"/>
      <c r="K2559" s="25"/>
      <c r="L2559" s="25"/>
      <c r="N2559" s="25"/>
      <c r="O2559" s="25"/>
      <c r="P2559" s="35" t="s">
        <v>2496</v>
      </c>
      <c r="AS2559" s="570"/>
      <c r="AT2559" s="391"/>
      <c r="AU2559" s="222"/>
      <c r="AV2559" s="564"/>
      <c r="AW2559" s="60"/>
      <c r="AX2559" s="60"/>
      <c r="AY2559" s="60"/>
      <c r="AZ2559" s="283"/>
      <c r="BA2559" s="283"/>
      <c r="BB2559" s="283"/>
      <c r="BC2559" s="34"/>
      <c r="BD2559" s="27"/>
      <c r="BF2559" s="35"/>
      <c r="BG2559" s="35"/>
      <c r="BH2559" s="35"/>
    </row>
    <row r="2560" spans="1:60" ht="15" x14ac:dyDescent="0.25">
      <c r="A2560" s="570">
        <f t="shared" si="33"/>
        <v>2554</v>
      </c>
      <c r="B2560" s="571" t="s">
        <v>4846</v>
      </c>
      <c r="C2560" s="574" t="s">
        <v>12477</v>
      </c>
      <c r="D2560" s="843">
        <v>5533.5</v>
      </c>
      <c r="E2560" s="844"/>
      <c r="F2560" s="844"/>
      <c r="G2560" s="25"/>
      <c r="H2560" s="25"/>
      <c r="I2560" s="25"/>
      <c r="J2560" s="25"/>
      <c r="K2560" s="25"/>
      <c r="L2560" s="25"/>
      <c r="N2560" s="25"/>
      <c r="O2560" s="25"/>
      <c r="P2560" s="35" t="s">
        <v>2496</v>
      </c>
      <c r="AS2560" s="570"/>
      <c r="AT2560" s="391"/>
      <c r="AU2560" s="222"/>
      <c r="AV2560" s="564"/>
      <c r="AW2560" s="60"/>
      <c r="AX2560" s="60"/>
      <c r="AY2560" s="60"/>
      <c r="AZ2560" s="283"/>
      <c r="BA2560" s="283"/>
      <c r="BB2560" s="283"/>
      <c r="BC2560" s="34"/>
      <c r="BD2560" s="27"/>
      <c r="BF2560" s="35"/>
      <c r="BG2560" s="35"/>
      <c r="BH2560" s="35"/>
    </row>
    <row r="2561" spans="1:60" ht="15" x14ac:dyDescent="0.25">
      <c r="A2561" s="570">
        <f t="shared" si="33"/>
        <v>2555</v>
      </c>
      <c r="B2561" s="571" t="s">
        <v>4847</v>
      </c>
      <c r="C2561" s="574" t="s">
        <v>12477</v>
      </c>
      <c r="D2561" s="843">
        <v>5533.5</v>
      </c>
      <c r="E2561" s="844"/>
      <c r="F2561" s="844"/>
      <c r="G2561" s="25"/>
      <c r="H2561" s="25"/>
      <c r="I2561" s="25"/>
      <c r="J2561" s="25"/>
      <c r="K2561" s="25"/>
      <c r="L2561" s="25"/>
      <c r="N2561" s="25"/>
      <c r="O2561" s="25"/>
      <c r="P2561" s="35" t="s">
        <v>2496</v>
      </c>
      <c r="AS2561" s="570"/>
      <c r="AT2561" s="391"/>
      <c r="AU2561" s="222"/>
      <c r="AV2561" s="564"/>
      <c r="AW2561" s="60"/>
      <c r="AX2561" s="60"/>
      <c r="AY2561" s="60"/>
      <c r="AZ2561" s="283"/>
      <c r="BA2561" s="283"/>
      <c r="BB2561" s="283"/>
      <c r="BC2561" s="34"/>
      <c r="BD2561" s="27"/>
      <c r="BF2561" s="35"/>
      <c r="BG2561" s="35"/>
      <c r="BH2561" s="35"/>
    </row>
    <row r="2562" spans="1:60" ht="15" x14ac:dyDescent="0.25">
      <c r="A2562" s="570">
        <f t="shared" si="33"/>
        <v>2556</v>
      </c>
      <c r="B2562" s="571" t="s">
        <v>4848</v>
      </c>
      <c r="C2562" s="574" t="s">
        <v>12465</v>
      </c>
      <c r="D2562" s="843">
        <v>4165</v>
      </c>
      <c r="E2562" s="844"/>
      <c r="F2562" s="844"/>
      <c r="G2562" s="25"/>
      <c r="H2562" s="25"/>
      <c r="I2562" s="25"/>
      <c r="J2562" s="25"/>
      <c r="K2562" s="25"/>
      <c r="L2562" s="25"/>
      <c r="N2562" s="25"/>
      <c r="O2562" s="25"/>
      <c r="P2562" s="35" t="s">
        <v>2496</v>
      </c>
      <c r="AS2562" s="570"/>
      <c r="AT2562" s="391"/>
      <c r="AU2562" s="222"/>
      <c r="AV2562" s="564"/>
      <c r="AW2562" s="60"/>
      <c r="AX2562" s="60"/>
      <c r="AY2562" s="60"/>
      <c r="AZ2562" s="283"/>
      <c r="BA2562" s="283"/>
      <c r="BB2562" s="283"/>
      <c r="BC2562" s="34"/>
      <c r="BD2562" s="27"/>
      <c r="BF2562" s="35"/>
      <c r="BG2562" s="35"/>
      <c r="BH2562" s="35"/>
    </row>
    <row r="2563" spans="1:60" ht="15" x14ac:dyDescent="0.25">
      <c r="A2563" s="570">
        <f t="shared" si="33"/>
        <v>2557</v>
      </c>
      <c r="B2563" s="571" t="s">
        <v>4849</v>
      </c>
      <c r="C2563" s="574" t="s">
        <v>12481</v>
      </c>
      <c r="D2563" s="843">
        <v>95200</v>
      </c>
      <c r="E2563" s="844"/>
      <c r="F2563" s="844"/>
      <c r="G2563" s="25"/>
      <c r="H2563" s="25"/>
      <c r="I2563" s="25"/>
      <c r="J2563" s="25"/>
      <c r="K2563" s="25"/>
      <c r="L2563" s="25"/>
      <c r="N2563" s="25"/>
      <c r="O2563" s="25"/>
      <c r="P2563" s="35" t="s">
        <v>2496</v>
      </c>
      <c r="AS2563" s="570"/>
      <c r="AT2563" s="391"/>
      <c r="AU2563" s="222"/>
      <c r="AV2563" s="564"/>
      <c r="AW2563" s="60"/>
      <c r="AX2563" s="60"/>
      <c r="AY2563" s="60"/>
      <c r="AZ2563" s="283"/>
      <c r="BA2563" s="283"/>
      <c r="BB2563" s="283"/>
      <c r="BC2563" s="34"/>
      <c r="BD2563" s="27"/>
      <c r="BF2563" s="35"/>
      <c r="BG2563" s="35"/>
      <c r="BH2563" s="35"/>
    </row>
    <row r="2564" spans="1:60" ht="15" x14ac:dyDescent="0.25">
      <c r="A2564" s="570">
        <f t="shared" si="33"/>
        <v>2558</v>
      </c>
      <c r="B2564" s="571" t="s">
        <v>4850</v>
      </c>
      <c r="C2564" s="574" t="s">
        <v>12465</v>
      </c>
      <c r="D2564" s="843">
        <v>8462.09</v>
      </c>
      <c r="E2564" s="844"/>
      <c r="F2564" s="844"/>
      <c r="G2564" s="25"/>
      <c r="H2564" s="25"/>
      <c r="I2564" s="25"/>
      <c r="J2564" s="25"/>
      <c r="K2564" s="25"/>
      <c r="L2564" s="25"/>
      <c r="N2564" s="25"/>
      <c r="O2564" s="25"/>
      <c r="P2564" s="35" t="s">
        <v>2496</v>
      </c>
      <c r="AS2564" s="570"/>
      <c r="AT2564" s="391"/>
      <c r="AU2564" s="222"/>
      <c r="AV2564" s="564"/>
      <c r="AW2564" s="60"/>
      <c r="AX2564" s="60"/>
      <c r="AY2564" s="60"/>
      <c r="AZ2564" s="283"/>
      <c r="BA2564" s="283"/>
      <c r="BB2564" s="283"/>
      <c r="BC2564" s="34"/>
      <c r="BD2564" s="27"/>
      <c r="BF2564" s="35"/>
      <c r="BG2564" s="35"/>
      <c r="BH2564" s="35"/>
    </row>
    <row r="2565" spans="1:60" ht="15" x14ac:dyDescent="0.25">
      <c r="A2565" s="570">
        <f t="shared" si="33"/>
        <v>2559</v>
      </c>
      <c r="B2565" s="571" t="s">
        <v>4851</v>
      </c>
      <c r="C2565" s="574" t="s">
        <v>12481</v>
      </c>
      <c r="D2565" s="843">
        <v>197460.27</v>
      </c>
      <c r="E2565" s="844"/>
      <c r="F2565" s="844"/>
      <c r="G2565" s="25"/>
      <c r="H2565" s="25"/>
      <c r="I2565" s="25"/>
      <c r="J2565" s="25"/>
      <c r="K2565" s="25"/>
      <c r="L2565" s="25"/>
      <c r="N2565" s="25"/>
      <c r="O2565" s="25"/>
      <c r="P2565" s="35" t="s">
        <v>2496</v>
      </c>
      <c r="AS2565" s="570"/>
      <c r="AT2565" s="391"/>
      <c r="AU2565" s="222"/>
      <c r="AV2565" s="564"/>
      <c r="AW2565" s="60"/>
      <c r="AX2565" s="60"/>
      <c r="AY2565" s="60"/>
      <c r="AZ2565" s="283"/>
      <c r="BA2565" s="283"/>
      <c r="BB2565" s="283"/>
      <c r="BC2565" s="34"/>
      <c r="BD2565" s="27"/>
      <c r="BF2565" s="35"/>
      <c r="BG2565" s="35"/>
      <c r="BH2565" s="35"/>
    </row>
    <row r="2566" spans="1:60" ht="15" x14ac:dyDescent="0.25">
      <c r="A2566" s="570">
        <f t="shared" si="33"/>
        <v>2560</v>
      </c>
      <c r="B2566" s="571" t="s">
        <v>4852</v>
      </c>
      <c r="C2566" s="574" t="s">
        <v>12465</v>
      </c>
      <c r="D2566" s="843">
        <v>8496.6</v>
      </c>
      <c r="E2566" s="844"/>
      <c r="F2566" s="844"/>
      <c r="G2566" s="25"/>
      <c r="H2566" s="25"/>
      <c r="I2566" s="25"/>
      <c r="J2566" s="25"/>
      <c r="K2566" s="25"/>
      <c r="L2566" s="25"/>
      <c r="N2566" s="25"/>
      <c r="O2566" s="25"/>
      <c r="P2566" s="35" t="s">
        <v>2496</v>
      </c>
      <c r="AS2566" s="570"/>
      <c r="AT2566" s="391"/>
      <c r="AU2566" s="222"/>
      <c r="AV2566" s="564"/>
      <c r="AW2566" s="60"/>
      <c r="AX2566" s="60"/>
      <c r="AY2566" s="60"/>
      <c r="AZ2566" s="283"/>
      <c r="BA2566" s="283"/>
      <c r="BB2566" s="283"/>
      <c r="BC2566" s="34"/>
      <c r="BD2566" s="27"/>
      <c r="BF2566" s="35"/>
      <c r="BG2566" s="35"/>
      <c r="BH2566" s="35"/>
    </row>
    <row r="2567" spans="1:60" ht="15" x14ac:dyDescent="0.25">
      <c r="A2567" s="570">
        <f t="shared" si="33"/>
        <v>2561</v>
      </c>
      <c r="B2567" s="571" t="s">
        <v>4853</v>
      </c>
      <c r="C2567" s="574" t="s">
        <v>12481</v>
      </c>
      <c r="D2567" s="843">
        <v>198254</v>
      </c>
      <c r="E2567" s="844"/>
      <c r="F2567" s="844"/>
      <c r="G2567" s="25"/>
      <c r="H2567" s="25"/>
      <c r="I2567" s="25"/>
      <c r="J2567" s="25"/>
      <c r="K2567" s="25"/>
      <c r="L2567" s="25"/>
      <c r="N2567" s="25"/>
      <c r="O2567" s="25"/>
      <c r="P2567" s="35" t="s">
        <v>2496</v>
      </c>
      <c r="AS2567" s="570"/>
      <c r="AT2567" s="391"/>
      <c r="AU2567" s="222"/>
      <c r="AV2567" s="564"/>
      <c r="AW2567" s="60"/>
      <c r="AX2567" s="60"/>
      <c r="AY2567" s="60"/>
      <c r="AZ2567" s="283"/>
      <c r="BA2567" s="283"/>
      <c r="BB2567" s="283"/>
      <c r="BC2567" s="34"/>
      <c r="BD2567" s="27"/>
      <c r="BF2567" s="35"/>
      <c r="BG2567" s="35"/>
      <c r="BH2567" s="35"/>
    </row>
    <row r="2568" spans="1:60" ht="15" x14ac:dyDescent="0.25">
      <c r="A2568" s="570">
        <f t="shared" si="33"/>
        <v>2562</v>
      </c>
      <c r="B2568" s="571" t="s">
        <v>4854</v>
      </c>
      <c r="C2568" s="574" t="s">
        <v>12458</v>
      </c>
      <c r="D2568" s="843">
        <v>108.29</v>
      </c>
      <c r="E2568" s="844"/>
      <c r="F2568" s="844"/>
      <c r="G2568" s="25"/>
      <c r="H2568" s="25"/>
      <c r="I2568" s="25"/>
      <c r="J2568" s="25"/>
      <c r="K2568" s="25"/>
      <c r="L2568" s="25"/>
      <c r="N2568" s="25"/>
      <c r="O2568" s="25"/>
      <c r="P2568" s="35" t="s">
        <v>2496</v>
      </c>
      <c r="AS2568" s="570"/>
      <c r="AT2568" s="391"/>
      <c r="AU2568" s="222"/>
      <c r="AV2568" s="564"/>
      <c r="AW2568" s="60"/>
      <c r="AX2568" s="60"/>
      <c r="AY2568" s="60"/>
      <c r="AZ2568" s="283"/>
      <c r="BA2568" s="283"/>
      <c r="BB2568" s="283"/>
      <c r="BC2568" s="34"/>
      <c r="BD2568" s="27"/>
      <c r="BF2568" s="35"/>
      <c r="BG2568" s="35"/>
      <c r="BH2568" s="35"/>
    </row>
    <row r="2569" spans="1:60" ht="15" x14ac:dyDescent="0.25">
      <c r="A2569" s="570">
        <f t="shared" si="33"/>
        <v>2563</v>
      </c>
      <c r="B2569" s="571" t="s">
        <v>4855</v>
      </c>
      <c r="C2569" s="574" t="s">
        <v>12458</v>
      </c>
      <c r="D2569" s="843">
        <v>470.05</v>
      </c>
      <c r="E2569" s="844"/>
      <c r="F2569" s="844"/>
      <c r="G2569" s="25"/>
      <c r="H2569" s="25"/>
      <c r="I2569" s="25"/>
      <c r="J2569" s="25"/>
      <c r="K2569" s="25"/>
      <c r="L2569" s="25"/>
      <c r="N2569" s="25"/>
      <c r="O2569" s="25"/>
      <c r="P2569" s="35" t="s">
        <v>2496</v>
      </c>
      <c r="AS2569" s="570"/>
      <c r="AT2569" s="391"/>
      <c r="AU2569" s="222"/>
      <c r="AV2569" s="564"/>
      <c r="AW2569" s="60"/>
      <c r="AX2569" s="60"/>
      <c r="AY2569" s="60"/>
      <c r="AZ2569" s="283"/>
      <c r="BA2569" s="283"/>
      <c r="BB2569" s="283"/>
      <c r="BC2569" s="34"/>
      <c r="BD2569" s="27"/>
      <c r="BF2569" s="35"/>
      <c r="BG2569" s="35"/>
      <c r="BH2569" s="35"/>
    </row>
    <row r="2570" spans="1:60" ht="15" x14ac:dyDescent="0.25">
      <c r="A2570" s="570">
        <f t="shared" si="33"/>
        <v>2564</v>
      </c>
      <c r="B2570" s="571" t="s">
        <v>4856</v>
      </c>
      <c r="C2570" s="574" t="s">
        <v>12458</v>
      </c>
      <c r="D2570" s="843">
        <v>642.6</v>
      </c>
      <c r="E2570" s="844"/>
      <c r="F2570" s="844"/>
      <c r="G2570" s="25"/>
      <c r="H2570" s="25"/>
      <c r="I2570" s="25"/>
      <c r="J2570" s="25"/>
      <c r="K2570" s="25"/>
      <c r="L2570" s="25"/>
      <c r="N2570" s="25"/>
      <c r="O2570" s="25"/>
      <c r="P2570" s="35" t="s">
        <v>2496</v>
      </c>
      <c r="AS2570" s="570"/>
      <c r="AT2570" s="391"/>
      <c r="AU2570" s="222"/>
      <c r="AV2570" s="564"/>
      <c r="AW2570" s="60"/>
      <c r="AX2570" s="60"/>
      <c r="AY2570" s="60"/>
      <c r="AZ2570" s="283"/>
      <c r="BA2570" s="283"/>
      <c r="BB2570" s="283"/>
      <c r="BC2570" s="34"/>
      <c r="BD2570" s="27"/>
      <c r="BF2570" s="35"/>
      <c r="BG2570" s="35"/>
      <c r="BH2570" s="35"/>
    </row>
    <row r="2571" spans="1:60" ht="15" x14ac:dyDescent="0.25">
      <c r="A2571" s="570">
        <f t="shared" si="33"/>
        <v>2565</v>
      </c>
      <c r="B2571" s="571" t="s">
        <v>4857</v>
      </c>
      <c r="C2571" s="574" t="s">
        <v>12477</v>
      </c>
      <c r="D2571" s="843">
        <v>5213.3900000000003</v>
      </c>
      <c r="E2571" s="844"/>
      <c r="F2571" s="844"/>
      <c r="G2571" s="25"/>
      <c r="H2571" s="25"/>
      <c r="I2571" s="25"/>
      <c r="J2571" s="25"/>
      <c r="K2571" s="25"/>
      <c r="L2571" s="25"/>
      <c r="N2571" s="25"/>
      <c r="O2571" s="25"/>
      <c r="P2571" s="35" t="s">
        <v>2496</v>
      </c>
      <c r="AS2571" s="570"/>
      <c r="AT2571" s="391"/>
      <c r="AU2571" s="222"/>
      <c r="AV2571" s="564"/>
      <c r="AW2571" s="60"/>
      <c r="AX2571" s="60"/>
      <c r="AY2571" s="60"/>
      <c r="AZ2571" s="283"/>
      <c r="BA2571" s="283"/>
      <c r="BB2571" s="283"/>
      <c r="BC2571" s="34"/>
      <c r="BD2571" s="27"/>
      <c r="BF2571" s="35"/>
      <c r="BG2571" s="35"/>
      <c r="BH2571" s="35"/>
    </row>
    <row r="2572" spans="1:60" ht="15" x14ac:dyDescent="0.25">
      <c r="A2572" s="570">
        <f t="shared" si="33"/>
        <v>2566</v>
      </c>
      <c r="B2572" s="571" t="s">
        <v>4858</v>
      </c>
      <c r="C2572" s="574" t="s">
        <v>12477</v>
      </c>
      <c r="D2572" s="843">
        <v>3796.1</v>
      </c>
      <c r="E2572" s="844"/>
      <c r="F2572" s="844"/>
      <c r="G2572" s="25"/>
      <c r="H2572" s="25"/>
      <c r="I2572" s="25"/>
      <c r="J2572" s="25"/>
      <c r="K2572" s="25"/>
      <c r="L2572" s="25"/>
      <c r="N2572" s="25"/>
      <c r="O2572" s="25"/>
      <c r="P2572" s="35" t="s">
        <v>2496</v>
      </c>
      <c r="AS2572" s="570"/>
      <c r="AT2572" s="391"/>
      <c r="AU2572" s="222"/>
      <c r="AV2572" s="564"/>
      <c r="AW2572" s="60"/>
      <c r="AX2572" s="60"/>
      <c r="AY2572" s="60"/>
      <c r="AZ2572" s="283"/>
      <c r="BA2572" s="283"/>
      <c r="BB2572" s="283"/>
      <c r="BC2572" s="34"/>
      <c r="BD2572" s="27"/>
      <c r="BF2572" s="35"/>
      <c r="BG2572" s="35"/>
      <c r="BH2572" s="35"/>
    </row>
    <row r="2573" spans="1:60" ht="15" x14ac:dyDescent="0.25">
      <c r="A2573" s="570">
        <f t="shared" si="33"/>
        <v>2567</v>
      </c>
      <c r="B2573" s="571" t="s">
        <v>4859</v>
      </c>
      <c r="C2573" s="574" t="s">
        <v>12477</v>
      </c>
      <c r="D2573" s="843">
        <v>5691.77</v>
      </c>
      <c r="E2573" s="844"/>
      <c r="F2573" s="844"/>
      <c r="G2573" s="25"/>
      <c r="H2573" s="25"/>
      <c r="I2573" s="25"/>
      <c r="J2573" s="25"/>
      <c r="K2573" s="25"/>
      <c r="L2573" s="25"/>
      <c r="N2573" s="25"/>
      <c r="O2573" s="25"/>
      <c r="P2573" s="35" t="s">
        <v>2496</v>
      </c>
      <c r="AS2573" s="570"/>
      <c r="AT2573" s="391"/>
      <c r="AU2573" s="222"/>
      <c r="AV2573" s="564"/>
      <c r="AW2573" s="60"/>
      <c r="AX2573" s="60"/>
      <c r="AY2573" s="60"/>
      <c r="AZ2573" s="283"/>
      <c r="BA2573" s="283"/>
      <c r="BB2573" s="283"/>
      <c r="BC2573" s="34"/>
      <c r="BD2573" s="27"/>
      <c r="BF2573" s="35"/>
      <c r="BG2573" s="35"/>
      <c r="BH2573" s="35"/>
    </row>
    <row r="2574" spans="1:60" ht="15" x14ac:dyDescent="0.25">
      <c r="A2574" s="570">
        <f t="shared" si="33"/>
        <v>2568</v>
      </c>
      <c r="B2574" s="571" t="s">
        <v>4860</v>
      </c>
      <c r="C2574" s="574" t="s">
        <v>12481</v>
      </c>
      <c r="D2574" s="843">
        <v>265608</v>
      </c>
      <c r="E2574" s="844"/>
      <c r="F2574" s="844"/>
      <c r="G2574" s="25"/>
      <c r="H2574" s="25"/>
      <c r="I2574" s="25"/>
      <c r="J2574" s="25"/>
      <c r="K2574" s="25"/>
      <c r="L2574" s="25"/>
      <c r="N2574" s="25"/>
      <c r="O2574" s="25"/>
      <c r="P2574" s="35" t="s">
        <v>2496</v>
      </c>
      <c r="AS2574" s="570"/>
      <c r="AT2574" s="391"/>
      <c r="AU2574" s="222"/>
      <c r="AV2574" s="564"/>
      <c r="AW2574" s="60"/>
      <c r="AX2574" s="60"/>
      <c r="AY2574" s="60"/>
      <c r="AZ2574" s="283"/>
      <c r="BA2574" s="283"/>
      <c r="BB2574" s="283"/>
      <c r="BC2574" s="34"/>
      <c r="BD2574" s="27"/>
      <c r="BF2574" s="35"/>
      <c r="BG2574" s="35"/>
      <c r="BH2574" s="35"/>
    </row>
    <row r="2575" spans="1:60" ht="15" x14ac:dyDescent="0.25">
      <c r="A2575" s="570">
        <f t="shared" si="33"/>
        <v>2569</v>
      </c>
      <c r="B2575" s="571" t="s">
        <v>4861</v>
      </c>
      <c r="C2575" s="574" t="s">
        <v>12458</v>
      </c>
      <c r="D2575" s="843">
        <v>821.1</v>
      </c>
      <c r="E2575" s="844"/>
      <c r="F2575" s="844"/>
      <c r="G2575" s="25"/>
      <c r="H2575" s="25"/>
      <c r="I2575" s="25"/>
      <c r="J2575" s="25"/>
      <c r="K2575" s="25"/>
      <c r="L2575" s="25"/>
      <c r="N2575" s="25"/>
      <c r="O2575" s="25"/>
      <c r="P2575" s="35" t="s">
        <v>2496</v>
      </c>
      <c r="AS2575" s="570"/>
      <c r="AT2575" s="391"/>
      <c r="AU2575" s="222"/>
      <c r="AV2575" s="564"/>
      <c r="AW2575" s="60"/>
      <c r="AX2575" s="60"/>
      <c r="AY2575" s="60"/>
      <c r="AZ2575" s="283"/>
      <c r="BA2575" s="283"/>
      <c r="BB2575" s="283"/>
      <c r="BC2575" s="34"/>
      <c r="BD2575" s="27"/>
      <c r="BF2575" s="35"/>
      <c r="BG2575" s="35"/>
      <c r="BH2575" s="35"/>
    </row>
    <row r="2576" spans="1:60" ht="15" x14ac:dyDescent="0.25">
      <c r="A2576" s="570">
        <f t="shared" si="33"/>
        <v>2570</v>
      </c>
      <c r="B2576" s="571" t="s">
        <v>4862</v>
      </c>
      <c r="C2576" s="574" t="s">
        <v>12458</v>
      </c>
      <c r="D2576" s="843">
        <v>7489.86</v>
      </c>
      <c r="E2576" s="844"/>
      <c r="F2576" s="844"/>
      <c r="G2576" s="25"/>
      <c r="H2576" s="25"/>
      <c r="I2576" s="25"/>
      <c r="J2576" s="25"/>
      <c r="K2576" s="25"/>
      <c r="L2576" s="25"/>
      <c r="N2576" s="25"/>
      <c r="O2576" s="25"/>
      <c r="P2576" s="35" t="s">
        <v>2496</v>
      </c>
      <c r="AS2576" s="570"/>
      <c r="AT2576" s="391"/>
      <c r="AU2576" s="222"/>
      <c r="AV2576" s="564"/>
      <c r="AW2576" s="60"/>
      <c r="AX2576" s="60"/>
      <c r="AY2576" s="60"/>
      <c r="AZ2576" s="283"/>
      <c r="BA2576" s="283"/>
      <c r="BB2576" s="283"/>
      <c r="BC2576" s="34"/>
      <c r="BD2576" s="27"/>
      <c r="BF2576" s="35"/>
      <c r="BG2576" s="35"/>
      <c r="BH2576" s="35"/>
    </row>
    <row r="2577" spans="1:60" ht="15" x14ac:dyDescent="0.25">
      <c r="A2577" s="570">
        <f t="shared" si="33"/>
        <v>2571</v>
      </c>
      <c r="B2577" s="571" t="s">
        <v>4863</v>
      </c>
      <c r="C2577" s="574" t="s">
        <v>12484</v>
      </c>
      <c r="D2577" s="843">
        <v>63837.55</v>
      </c>
      <c r="E2577" s="844"/>
      <c r="F2577" s="844"/>
      <c r="G2577" s="25"/>
      <c r="H2577" s="25"/>
      <c r="I2577" s="25"/>
      <c r="J2577" s="25"/>
      <c r="K2577" s="25"/>
      <c r="L2577" s="25"/>
      <c r="N2577" s="25"/>
      <c r="O2577" s="25"/>
      <c r="P2577" s="35" t="s">
        <v>2496</v>
      </c>
      <c r="AS2577" s="570"/>
      <c r="AT2577" s="391"/>
      <c r="AU2577" s="222"/>
      <c r="AV2577" s="564"/>
      <c r="AW2577" s="60"/>
      <c r="AX2577" s="60"/>
      <c r="AY2577" s="60"/>
      <c r="AZ2577" s="283"/>
      <c r="BA2577" s="283"/>
      <c r="BB2577" s="283"/>
      <c r="BC2577" s="34"/>
      <c r="BD2577" s="27"/>
      <c r="BF2577" s="35"/>
      <c r="BG2577" s="35"/>
      <c r="BH2577" s="35"/>
    </row>
    <row r="2578" spans="1:60" ht="15" x14ac:dyDescent="0.25">
      <c r="A2578" s="570">
        <f t="shared" si="33"/>
        <v>2572</v>
      </c>
      <c r="B2578" s="571" t="s">
        <v>4864</v>
      </c>
      <c r="C2578" s="574" t="s">
        <v>12458</v>
      </c>
      <c r="D2578" s="843">
        <v>74573.73</v>
      </c>
      <c r="E2578" s="844"/>
      <c r="F2578" s="844"/>
      <c r="G2578" s="25"/>
      <c r="H2578" s="25"/>
      <c r="I2578" s="25"/>
      <c r="J2578" s="25"/>
      <c r="K2578" s="25"/>
      <c r="L2578" s="25"/>
      <c r="N2578" s="25"/>
      <c r="O2578" s="25"/>
      <c r="P2578" s="35" t="s">
        <v>2496</v>
      </c>
      <c r="AS2578" s="570"/>
      <c r="AT2578" s="391"/>
      <c r="AU2578" s="222"/>
      <c r="AV2578" s="564"/>
      <c r="AW2578" s="60"/>
      <c r="AX2578" s="60"/>
      <c r="AY2578" s="60"/>
      <c r="AZ2578" s="283"/>
      <c r="BA2578" s="283"/>
      <c r="BB2578" s="283"/>
      <c r="BC2578" s="34"/>
      <c r="BD2578" s="27"/>
      <c r="BF2578" s="35"/>
      <c r="BG2578" s="35"/>
      <c r="BH2578" s="35"/>
    </row>
    <row r="2579" spans="1:60" ht="15" x14ac:dyDescent="0.25">
      <c r="A2579" s="570">
        <f t="shared" si="33"/>
        <v>2573</v>
      </c>
      <c r="B2579" s="571" t="s">
        <v>4865</v>
      </c>
      <c r="C2579" s="574" t="s">
        <v>12458</v>
      </c>
      <c r="D2579" s="843">
        <v>633333</v>
      </c>
      <c r="E2579" s="844"/>
      <c r="F2579" s="844"/>
      <c r="G2579" s="25"/>
      <c r="H2579" s="25"/>
      <c r="I2579" s="25"/>
      <c r="J2579" s="25"/>
      <c r="K2579" s="25"/>
      <c r="L2579" s="25"/>
      <c r="N2579" s="25"/>
      <c r="O2579" s="25"/>
      <c r="P2579" s="35" t="s">
        <v>2496</v>
      </c>
      <c r="AS2579" s="570"/>
      <c r="AT2579" s="391"/>
      <c r="AU2579" s="222"/>
      <c r="AV2579" s="564"/>
      <c r="AW2579" s="60"/>
      <c r="AX2579" s="60"/>
      <c r="AY2579" s="60"/>
      <c r="AZ2579" s="283"/>
      <c r="BA2579" s="283"/>
      <c r="BB2579" s="283"/>
      <c r="BC2579" s="34"/>
      <c r="BD2579" s="27"/>
      <c r="BF2579" s="35"/>
      <c r="BG2579" s="35"/>
      <c r="BH2579" s="35"/>
    </row>
    <row r="2580" spans="1:60" ht="15" x14ac:dyDescent="0.25">
      <c r="A2580" s="570">
        <f t="shared" si="33"/>
        <v>2574</v>
      </c>
      <c r="B2580" s="571" t="s">
        <v>4866</v>
      </c>
      <c r="C2580" s="574" t="s">
        <v>12463</v>
      </c>
      <c r="D2580" s="843">
        <v>304640</v>
      </c>
      <c r="E2580" s="844"/>
      <c r="F2580" s="844"/>
      <c r="G2580" s="25"/>
      <c r="H2580" s="25"/>
      <c r="I2580" s="25"/>
      <c r="J2580" s="25"/>
      <c r="K2580" s="25"/>
      <c r="L2580" s="25"/>
      <c r="N2580" s="25"/>
      <c r="O2580" s="25"/>
      <c r="P2580" s="35" t="s">
        <v>2496</v>
      </c>
      <c r="AS2580" s="570"/>
      <c r="AT2580" s="391"/>
      <c r="AU2580" s="222"/>
      <c r="AV2580" s="564"/>
      <c r="AW2580" s="60"/>
      <c r="AX2580" s="60"/>
      <c r="AY2580" s="60"/>
      <c r="AZ2580" s="283"/>
      <c r="BA2580" s="283"/>
      <c r="BB2580" s="283"/>
      <c r="BC2580" s="34"/>
      <c r="BD2580" s="27"/>
      <c r="BF2580" s="35"/>
      <c r="BG2580" s="35"/>
      <c r="BH2580" s="35"/>
    </row>
    <row r="2581" spans="1:60" ht="15" x14ac:dyDescent="0.25">
      <c r="A2581" s="570">
        <f t="shared" si="33"/>
        <v>2575</v>
      </c>
      <c r="B2581" s="571" t="s">
        <v>4867</v>
      </c>
      <c r="C2581" s="574" t="s">
        <v>12458</v>
      </c>
      <c r="D2581" s="843">
        <v>371280</v>
      </c>
      <c r="E2581" s="844"/>
      <c r="F2581" s="844"/>
      <c r="G2581" s="25"/>
      <c r="H2581" s="25"/>
      <c r="I2581" s="25"/>
      <c r="J2581" s="25"/>
      <c r="K2581" s="25"/>
      <c r="L2581" s="25"/>
      <c r="N2581" s="25"/>
      <c r="O2581" s="25"/>
      <c r="P2581" s="35" t="s">
        <v>2496</v>
      </c>
      <c r="AS2581" s="570"/>
      <c r="AT2581" s="391"/>
      <c r="AU2581" s="222"/>
      <c r="AV2581" s="564"/>
      <c r="AW2581" s="60"/>
      <c r="AX2581" s="60"/>
      <c r="AY2581" s="60"/>
      <c r="AZ2581" s="283"/>
      <c r="BA2581" s="283"/>
      <c r="BB2581" s="283"/>
      <c r="BC2581" s="34"/>
      <c r="BD2581" s="27"/>
      <c r="BF2581" s="35"/>
      <c r="BG2581" s="35"/>
      <c r="BH2581" s="35"/>
    </row>
    <row r="2582" spans="1:60" ht="15" x14ac:dyDescent="0.25">
      <c r="A2582" s="570">
        <f t="shared" si="33"/>
        <v>2576</v>
      </c>
      <c r="B2582" s="571" t="s">
        <v>4868</v>
      </c>
      <c r="C2582" s="574" t="s">
        <v>77</v>
      </c>
      <c r="D2582" s="843">
        <v>113050</v>
      </c>
      <c r="E2582" s="844"/>
      <c r="F2582" s="844"/>
      <c r="G2582" s="25"/>
      <c r="H2582" s="25"/>
      <c r="I2582" s="25"/>
      <c r="J2582" s="25"/>
      <c r="K2582" s="25"/>
      <c r="L2582" s="25"/>
      <c r="N2582" s="25"/>
      <c r="O2582" s="25"/>
      <c r="P2582" s="35" t="s">
        <v>2496</v>
      </c>
      <c r="AS2582" s="570"/>
      <c r="AT2582" s="391"/>
      <c r="AU2582" s="222"/>
      <c r="AV2582" s="564"/>
      <c r="AW2582" s="60"/>
      <c r="AX2582" s="60"/>
      <c r="AY2582" s="60"/>
      <c r="AZ2582" s="283"/>
      <c r="BA2582" s="283"/>
      <c r="BB2582" s="283"/>
      <c r="BC2582" s="34"/>
      <c r="BD2582" s="27"/>
      <c r="BF2582" s="35"/>
      <c r="BG2582" s="35"/>
      <c r="BH2582" s="35"/>
    </row>
    <row r="2583" spans="1:60" ht="15" x14ac:dyDescent="0.25">
      <c r="A2583" s="570">
        <f t="shared" si="33"/>
        <v>2577</v>
      </c>
      <c r="B2583" s="571" t="s">
        <v>4869</v>
      </c>
      <c r="C2583" s="574" t="s">
        <v>12458</v>
      </c>
      <c r="D2583" s="843">
        <v>732016.6</v>
      </c>
      <c r="E2583" s="844"/>
      <c r="F2583" s="844"/>
      <c r="G2583" s="25"/>
      <c r="H2583" s="25"/>
      <c r="I2583" s="25"/>
      <c r="J2583" s="25"/>
      <c r="K2583" s="25"/>
      <c r="L2583" s="25"/>
      <c r="N2583" s="25"/>
      <c r="O2583" s="25"/>
      <c r="P2583" s="35" t="s">
        <v>2496</v>
      </c>
      <c r="AS2583" s="570"/>
      <c r="AT2583" s="391"/>
      <c r="AU2583" s="222"/>
      <c r="AV2583" s="564"/>
      <c r="AW2583" s="60"/>
      <c r="AX2583" s="60"/>
      <c r="AY2583" s="60"/>
      <c r="AZ2583" s="283"/>
      <c r="BA2583" s="283"/>
      <c r="BB2583" s="283"/>
      <c r="BC2583" s="34"/>
      <c r="BD2583" s="27"/>
      <c r="BF2583" s="35"/>
      <c r="BG2583" s="35"/>
      <c r="BH2583" s="35"/>
    </row>
    <row r="2584" spans="1:60" ht="15" x14ac:dyDescent="0.25">
      <c r="A2584" s="570">
        <f t="shared" si="33"/>
        <v>2578</v>
      </c>
      <c r="B2584" s="571" t="s">
        <v>4870</v>
      </c>
      <c r="C2584" s="574" t="s">
        <v>12458</v>
      </c>
      <c r="D2584" s="843">
        <v>12550.93</v>
      </c>
      <c r="E2584" s="844"/>
      <c r="F2584" s="844"/>
      <c r="G2584" s="25"/>
      <c r="H2584" s="25"/>
      <c r="I2584" s="25"/>
      <c r="J2584" s="25"/>
      <c r="K2584" s="25"/>
      <c r="L2584" s="25"/>
      <c r="N2584" s="25"/>
      <c r="O2584" s="25"/>
      <c r="P2584" s="35" t="s">
        <v>2496</v>
      </c>
      <c r="AS2584" s="570"/>
      <c r="AT2584" s="391"/>
      <c r="AU2584" s="222"/>
      <c r="AV2584" s="564"/>
      <c r="AW2584" s="60"/>
      <c r="AX2584" s="60"/>
      <c r="AY2584" s="60"/>
      <c r="AZ2584" s="283"/>
      <c r="BA2584" s="283"/>
      <c r="BB2584" s="283"/>
      <c r="BC2584" s="34"/>
      <c r="BD2584" s="27"/>
      <c r="BF2584" s="35"/>
      <c r="BG2584" s="35"/>
      <c r="BH2584" s="35"/>
    </row>
    <row r="2585" spans="1:60" ht="15" x14ac:dyDescent="0.25">
      <c r="A2585" s="570">
        <f t="shared" si="33"/>
        <v>2579</v>
      </c>
      <c r="B2585" s="571" t="s">
        <v>4871</v>
      </c>
      <c r="C2585" s="574" t="s">
        <v>12458</v>
      </c>
      <c r="D2585" s="843">
        <v>2515.66</v>
      </c>
      <c r="E2585" s="844"/>
      <c r="F2585" s="844"/>
      <c r="G2585" s="25"/>
      <c r="H2585" s="25"/>
      <c r="I2585" s="25"/>
      <c r="J2585" s="25"/>
      <c r="K2585" s="25"/>
      <c r="L2585" s="25"/>
      <c r="N2585" s="25"/>
      <c r="O2585" s="25"/>
      <c r="P2585" s="35" t="s">
        <v>2496</v>
      </c>
      <c r="AS2585" s="570"/>
      <c r="AT2585" s="391"/>
      <c r="AU2585" s="222"/>
      <c r="AV2585" s="564"/>
      <c r="AW2585" s="60"/>
      <c r="AX2585" s="60"/>
      <c r="AY2585" s="60"/>
      <c r="AZ2585" s="283"/>
      <c r="BA2585" s="283"/>
      <c r="BB2585" s="283"/>
      <c r="BC2585" s="34"/>
      <c r="BD2585" s="27"/>
      <c r="BF2585" s="35"/>
      <c r="BG2585" s="35"/>
      <c r="BH2585" s="35"/>
    </row>
    <row r="2586" spans="1:60" ht="15" x14ac:dyDescent="0.25">
      <c r="A2586" s="570">
        <f t="shared" si="33"/>
        <v>2580</v>
      </c>
      <c r="B2586" s="571" t="s">
        <v>4872</v>
      </c>
      <c r="C2586" s="574" t="s">
        <v>12458</v>
      </c>
      <c r="D2586" s="843">
        <v>4998</v>
      </c>
      <c r="E2586" s="844"/>
      <c r="F2586" s="844"/>
      <c r="G2586" s="25"/>
      <c r="H2586" s="25"/>
      <c r="I2586" s="25"/>
      <c r="J2586" s="25"/>
      <c r="K2586" s="25"/>
      <c r="L2586" s="25"/>
      <c r="N2586" s="25"/>
      <c r="O2586" s="25"/>
      <c r="P2586" s="35" t="s">
        <v>2496</v>
      </c>
      <c r="AS2586" s="570"/>
      <c r="AT2586" s="391"/>
      <c r="AU2586" s="222"/>
      <c r="AV2586" s="564"/>
      <c r="AW2586" s="60"/>
      <c r="AX2586" s="60"/>
      <c r="AY2586" s="60"/>
      <c r="AZ2586" s="283"/>
      <c r="BA2586" s="283"/>
      <c r="BB2586" s="283"/>
      <c r="BC2586" s="34"/>
      <c r="BD2586" s="27"/>
      <c r="BF2586" s="35"/>
      <c r="BG2586" s="35"/>
      <c r="BH2586" s="35"/>
    </row>
    <row r="2587" spans="1:60" ht="15" x14ac:dyDescent="0.25">
      <c r="A2587" s="570">
        <f t="shared" si="33"/>
        <v>2581</v>
      </c>
      <c r="B2587" s="571" t="s">
        <v>4873</v>
      </c>
      <c r="C2587" s="574" t="s">
        <v>12458</v>
      </c>
      <c r="D2587" s="843">
        <v>21036.82</v>
      </c>
      <c r="E2587" s="844"/>
      <c r="F2587" s="844"/>
      <c r="G2587" s="25"/>
      <c r="H2587" s="25"/>
      <c r="I2587" s="25"/>
      <c r="J2587" s="25"/>
      <c r="K2587" s="25"/>
      <c r="L2587" s="25"/>
      <c r="N2587" s="25"/>
      <c r="O2587" s="25"/>
      <c r="P2587" s="35" t="s">
        <v>2496</v>
      </c>
      <c r="AS2587" s="570"/>
      <c r="AT2587" s="391"/>
      <c r="AU2587" s="222"/>
      <c r="AV2587" s="564"/>
      <c r="AW2587" s="60"/>
      <c r="AX2587" s="60"/>
      <c r="AY2587" s="60"/>
      <c r="AZ2587" s="283"/>
      <c r="BA2587" s="283"/>
      <c r="BB2587" s="283"/>
      <c r="BC2587" s="34"/>
      <c r="BD2587" s="27"/>
      <c r="BF2587" s="35"/>
      <c r="BG2587" s="35"/>
      <c r="BH2587" s="35"/>
    </row>
    <row r="2588" spans="1:60" ht="15" x14ac:dyDescent="0.25">
      <c r="A2588" s="570">
        <f t="shared" si="33"/>
        <v>2582</v>
      </c>
      <c r="B2588" s="571" t="s">
        <v>4874</v>
      </c>
      <c r="C2588" s="574" t="s">
        <v>12458</v>
      </c>
      <c r="D2588" s="843">
        <v>2641.8</v>
      </c>
      <c r="E2588" s="844"/>
      <c r="F2588" s="844"/>
      <c r="G2588" s="25"/>
      <c r="H2588" s="25"/>
      <c r="I2588" s="25"/>
      <c r="J2588" s="25"/>
      <c r="K2588" s="25"/>
      <c r="L2588" s="25"/>
      <c r="N2588" s="25"/>
      <c r="O2588" s="25"/>
      <c r="P2588" s="35" t="s">
        <v>2496</v>
      </c>
      <c r="AS2588" s="570"/>
      <c r="AT2588" s="391"/>
      <c r="AU2588" s="222"/>
      <c r="AV2588" s="564"/>
      <c r="AW2588" s="60"/>
      <c r="AX2588" s="60"/>
      <c r="AY2588" s="60"/>
      <c r="AZ2588" s="283"/>
      <c r="BA2588" s="283"/>
      <c r="BB2588" s="283"/>
      <c r="BC2588" s="34"/>
      <c r="BD2588" s="27"/>
      <c r="BF2588" s="35"/>
      <c r="BG2588" s="35"/>
      <c r="BH2588" s="35"/>
    </row>
    <row r="2589" spans="1:60" ht="15" x14ac:dyDescent="0.25">
      <c r="A2589" s="570">
        <f t="shared" si="33"/>
        <v>2583</v>
      </c>
      <c r="B2589" s="571" t="s">
        <v>4875</v>
      </c>
      <c r="C2589" s="574" t="s">
        <v>12458</v>
      </c>
      <c r="D2589" s="843">
        <v>7009.1</v>
      </c>
      <c r="E2589" s="844"/>
      <c r="F2589" s="844"/>
      <c r="G2589" s="25"/>
      <c r="H2589" s="25"/>
      <c r="I2589" s="25"/>
      <c r="J2589" s="25"/>
      <c r="K2589" s="25"/>
      <c r="L2589" s="25"/>
      <c r="N2589" s="25"/>
      <c r="O2589" s="25"/>
      <c r="P2589" s="35" t="s">
        <v>2496</v>
      </c>
      <c r="AS2589" s="570"/>
      <c r="AT2589" s="391"/>
      <c r="AU2589" s="222"/>
      <c r="AV2589" s="564"/>
      <c r="AW2589" s="60"/>
      <c r="AX2589" s="60"/>
      <c r="AY2589" s="60"/>
      <c r="AZ2589" s="283"/>
      <c r="BA2589" s="283"/>
      <c r="BB2589" s="283"/>
      <c r="BC2589" s="34"/>
      <c r="BD2589" s="27"/>
      <c r="BF2589" s="35"/>
      <c r="BG2589" s="35"/>
      <c r="BH2589" s="35"/>
    </row>
    <row r="2590" spans="1:60" ht="15" x14ac:dyDescent="0.25">
      <c r="A2590" s="570">
        <f t="shared" si="33"/>
        <v>2584</v>
      </c>
      <c r="B2590" s="571" t="s">
        <v>4876</v>
      </c>
      <c r="C2590" s="574" t="s">
        <v>12458</v>
      </c>
      <c r="D2590" s="843">
        <v>8163.4</v>
      </c>
      <c r="E2590" s="844"/>
      <c r="F2590" s="844"/>
      <c r="G2590" s="25"/>
      <c r="H2590" s="25"/>
      <c r="I2590" s="25"/>
      <c r="J2590" s="25"/>
      <c r="K2590" s="25"/>
      <c r="L2590" s="25"/>
      <c r="N2590" s="25"/>
      <c r="O2590" s="25"/>
      <c r="P2590" s="35" t="s">
        <v>2496</v>
      </c>
      <c r="AS2590" s="570"/>
      <c r="AT2590" s="391"/>
      <c r="AU2590" s="222"/>
      <c r="AV2590" s="564"/>
      <c r="AW2590" s="60"/>
      <c r="AX2590" s="60"/>
      <c r="AY2590" s="60"/>
      <c r="AZ2590" s="283"/>
      <c r="BA2590" s="283"/>
      <c r="BB2590" s="283"/>
      <c r="BC2590" s="34"/>
      <c r="BD2590" s="27"/>
      <c r="BF2590" s="35"/>
      <c r="BG2590" s="35"/>
      <c r="BH2590" s="35"/>
    </row>
    <row r="2591" spans="1:60" ht="15" x14ac:dyDescent="0.25">
      <c r="A2591" s="570">
        <f t="shared" si="33"/>
        <v>2585</v>
      </c>
      <c r="B2591" s="571" t="s">
        <v>4877</v>
      </c>
      <c r="C2591" s="574" t="s">
        <v>12458</v>
      </c>
      <c r="D2591" s="843">
        <v>3954.37</v>
      </c>
      <c r="E2591" s="844"/>
      <c r="F2591" s="844"/>
      <c r="G2591" s="25"/>
      <c r="H2591" s="25"/>
      <c r="I2591" s="25"/>
      <c r="J2591" s="25"/>
      <c r="K2591" s="25"/>
      <c r="L2591" s="25"/>
      <c r="N2591" s="25"/>
      <c r="O2591" s="25"/>
      <c r="P2591" s="35" t="s">
        <v>2496</v>
      </c>
      <c r="AS2591" s="570"/>
      <c r="AT2591" s="391"/>
      <c r="AU2591" s="222"/>
      <c r="AV2591" s="564"/>
      <c r="AW2591" s="60"/>
      <c r="AX2591" s="60"/>
      <c r="AY2591" s="60"/>
      <c r="AZ2591" s="283"/>
      <c r="BA2591" s="283"/>
      <c r="BB2591" s="283"/>
      <c r="BC2591" s="34"/>
      <c r="BD2591" s="27"/>
      <c r="BF2591" s="35"/>
      <c r="BG2591" s="35"/>
      <c r="BH2591" s="35"/>
    </row>
    <row r="2592" spans="1:60" ht="15" x14ac:dyDescent="0.25">
      <c r="A2592" s="570">
        <f t="shared" si="33"/>
        <v>2586</v>
      </c>
      <c r="B2592" s="571" t="s">
        <v>4878</v>
      </c>
      <c r="C2592" s="574" t="s">
        <v>12458</v>
      </c>
      <c r="D2592" s="843">
        <v>3984.12</v>
      </c>
      <c r="E2592" s="844"/>
      <c r="F2592" s="844"/>
      <c r="G2592" s="25"/>
      <c r="H2592" s="25"/>
      <c r="I2592" s="25"/>
      <c r="J2592" s="25"/>
      <c r="K2592" s="25"/>
      <c r="L2592" s="25"/>
      <c r="N2592" s="25"/>
      <c r="O2592" s="25"/>
      <c r="P2592" s="35" t="s">
        <v>2496</v>
      </c>
      <c r="AS2592" s="570"/>
      <c r="AT2592" s="391"/>
      <c r="AU2592" s="222"/>
      <c r="AV2592" s="564"/>
      <c r="AW2592" s="60"/>
      <c r="AX2592" s="60"/>
      <c r="AY2592" s="60"/>
      <c r="AZ2592" s="283"/>
      <c r="BA2592" s="283"/>
      <c r="BB2592" s="283"/>
      <c r="BC2592" s="34"/>
      <c r="BD2592" s="27"/>
      <c r="BF2592" s="35"/>
      <c r="BG2592" s="35"/>
      <c r="BH2592" s="35"/>
    </row>
    <row r="2593" spans="1:60" ht="15" x14ac:dyDescent="0.25">
      <c r="A2593" s="570">
        <f t="shared" si="33"/>
        <v>2587</v>
      </c>
      <c r="B2593" s="571" t="s">
        <v>4879</v>
      </c>
      <c r="C2593" s="574" t="s">
        <v>12458</v>
      </c>
      <c r="D2593" s="843">
        <v>3215.38</v>
      </c>
      <c r="E2593" s="844"/>
      <c r="F2593" s="844"/>
      <c r="G2593" s="25"/>
      <c r="H2593" s="25"/>
      <c r="I2593" s="25"/>
      <c r="J2593" s="25"/>
      <c r="K2593" s="25"/>
      <c r="L2593" s="25"/>
      <c r="N2593" s="25"/>
      <c r="O2593" s="25"/>
      <c r="P2593" s="35" t="s">
        <v>2496</v>
      </c>
      <c r="AS2593" s="570"/>
      <c r="AT2593" s="391"/>
      <c r="AU2593" s="222"/>
      <c r="AV2593" s="564"/>
      <c r="AW2593" s="60"/>
      <c r="AX2593" s="60"/>
      <c r="AY2593" s="60"/>
      <c r="AZ2593" s="283"/>
      <c r="BA2593" s="283"/>
      <c r="BB2593" s="283"/>
      <c r="BC2593" s="34"/>
      <c r="BD2593" s="27"/>
      <c r="BF2593" s="35"/>
      <c r="BG2593" s="35"/>
      <c r="BH2593" s="35"/>
    </row>
    <row r="2594" spans="1:60" ht="15" x14ac:dyDescent="0.25">
      <c r="A2594" s="570">
        <f t="shared" si="33"/>
        <v>2588</v>
      </c>
      <c r="B2594" s="571" t="s">
        <v>4880</v>
      </c>
      <c r="C2594" s="574" t="s">
        <v>12458</v>
      </c>
      <c r="D2594" s="843">
        <v>2087.2600000000002</v>
      </c>
      <c r="E2594" s="844"/>
      <c r="F2594" s="844"/>
      <c r="G2594" s="25"/>
      <c r="H2594" s="25"/>
      <c r="I2594" s="25"/>
      <c r="J2594" s="25"/>
      <c r="K2594" s="25"/>
      <c r="L2594" s="25"/>
      <c r="N2594" s="25"/>
      <c r="O2594" s="25"/>
      <c r="P2594" s="35" t="s">
        <v>2496</v>
      </c>
      <c r="AS2594" s="570"/>
      <c r="AT2594" s="391"/>
      <c r="AU2594" s="222"/>
      <c r="AV2594" s="564"/>
      <c r="AW2594" s="60"/>
      <c r="AX2594" s="60"/>
      <c r="AY2594" s="60"/>
      <c r="AZ2594" s="283"/>
      <c r="BA2594" s="283"/>
      <c r="BB2594" s="283"/>
      <c r="BC2594" s="34"/>
      <c r="BD2594" s="27"/>
      <c r="BF2594" s="35"/>
      <c r="BG2594" s="35"/>
      <c r="BH2594" s="35"/>
    </row>
    <row r="2595" spans="1:60" ht="15" x14ac:dyDescent="0.25">
      <c r="A2595" s="570">
        <f t="shared" si="33"/>
        <v>2589</v>
      </c>
      <c r="B2595" s="571" t="s">
        <v>4881</v>
      </c>
      <c r="C2595" s="574" t="s">
        <v>12458</v>
      </c>
      <c r="D2595" s="843">
        <v>9343.8799999999992</v>
      </c>
      <c r="E2595" s="844"/>
      <c r="F2595" s="844"/>
      <c r="G2595" s="25"/>
      <c r="H2595" s="25"/>
      <c r="I2595" s="25"/>
      <c r="J2595" s="25"/>
      <c r="K2595" s="25"/>
      <c r="L2595" s="25"/>
      <c r="N2595" s="25"/>
      <c r="O2595" s="25"/>
      <c r="P2595" s="35" t="s">
        <v>2496</v>
      </c>
      <c r="AS2595" s="570"/>
      <c r="AT2595" s="391"/>
      <c r="AU2595" s="222"/>
      <c r="AV2595" s="564"/>
      <c r="AW2595" s="60"/>
      <c r="AX2595" s="60"/>
      <c r="AY2595" s="60"/>
      <c r="AZ2595" s="283"/>
      <c r="BA2595" s="283"/>
      <c r="BB2595" s="283"/>
      <c r="BC2595" s="34"/>
      <c r="BD2595" s="27"/>
      <c r="BF2595" s="35"/>
      <c r="BG2595" s="35"/>
      <c r="BH2595" s="35"/>
    </row>
    <row r="2596" spans="1:60" ht="15" x14ac:dyDescent="0.25">
      <c r="A2596" s="570">
        <f t="shared" si="33"/>
        <v>2590</v>
      </c>
      <c r="B2596" s="571" t="s">
        <v>4882</v>
      </c>
      <c r="C2596" s="574" t="s">
        <v>12458</v>
      </c>
      <c r="D2596" s="843">
        <v>7978.95</v>
      </c>
      <c r="E2596" s="844"/>
      <c r="F2596" s="844"/>
      <c r="G2596" s="25"/>
      <c r="H2596" s="25"/>
      <c r="I2596" s="25"/>
      <c r="J2596" s="25"/>
      <c r="K2596" s="25"/>
      <c r="L2596" s="25"/>
      <c r="N2596" s="25"/>
      <c r="O2596" s="25"/>
      <c r="P2596" s="35" t="s">
        <v>2496</v>
      </c>
      <c r="AS2596" s="570"/>
      <c r="AT2596" s="391"/>
      <c r="AU2596" s="222"/>
      <c r="AV2596" s="564"/>
      <c r="AW2596" s="60"/>
      <c r="AX2596" s="60"/>
      <c r="AY2596" s="60"/>
      <c r="AZ2596" s="283"/>
      <c r="BA2596" s="283"/>
      <c r="BB2596" s="283"/>
      <c r="BC2596" s="34"/>
      <c r="BD2596" s="27"/>
      <c r="BF2596" s="35"/>
      <c r="BG2596" s="35"/>
      <c r="BH2596" s="35"/>
    </row>
    <row r="2597" spans="1:60" ht="15" x14ac:dyDescent="0.25">
      <c r="A2597" s="570">
        <f t="shared" si="33"/>
        <v>2591</v>
      </c>
      <c r="B2597" s="571" t="s">
        <v>4883</v>
      </c>
      <c r="C2597" s="574" t="s">
        <v>12458</v>
      </c>
      <c r="D2597" s="843">
        <v>1551.76</v>
      </c>
      <c r="E2597" s="844"/>
      <c r="F2597" s="844"/>
      <c r="G2597" s="25"/>
      <c r="H2597" s="25"/>
      <c r="I2597" s="25"/>
      <c r="J2597" s="25"/>
      <c r="K2597" s="25"/>
      <c r="L2597" s="25"/>
      <c r="N2597" s="25"/>
      <c r="O2597" s="25"/>
      <c r="P2597" s="35" t="s">
        <v>2496</v>
      </c>
      <c r="AS2597" s="570"/>
      <c r="AT2597" s="391"/>
      <c r="AU2597" s="222"/>
      <c r="AV2597" s="564"/>
      <c r="AW2597" s="60"/>
      <c r="AX2597" s="60"/>
      <c r="AY2597" s="60"/>
      <c r="AZ2597" s="283"/>
      <c r="BA2597" s="283"/>
      <c r="BB2597" s="283"/>
      <c r="BC2597" s="34"/>
      <c r="BD2597" s="27"/>
      <c r="BF2597" s="35"/>
      <c r="BG2597" s="35"/>
      <c r="BH2597" s="35"/>
    </row>
    <row r="2598" spans="1:60" ht="15" x14ac:dyDescent="0.25">
      <c r="A2598" s="570">
        <f t="shared" si="33"/>
        <v>2592</v>
      </c>
      <c r="B2598" s="571" t="s">
        <v>4884</v>
      </c>
      <c r="C2598" s="574" t="s">
        <v>12458</v>
      </c>
      <c r="D2598" s="843">
        <v>5835.76</v>
      </c>
      <c r="E2598" s="844"/>
      <c r="F2598" s="844"/>
      <c r="G2598" s="25"/>
      <c r="H2598" s="25"/>
      <c r="I2598" s="25"/>
      <c r="J2598" s="25"/>
      <c r="K2598" s="25"/>
      <c r="L2598" s="25"/>
      <c r="N2598" s="25"/>
      <c r="O2598" s="25"/>
      <c r="P2598" s="35" t="s">
        <v>2496</v>
      </c>
      <c r="AS2598" s="570"/>
      <c r="AT2598" s="391"/>
      <c r="AU2598" s="222"/>
      <c r="AV2598" s="564"/>
      <c r="AW2598" s="60"/>
      <c r="AX2598" s="60"/>
      <c r="AY2598" s="60"/>
      <c r="AZ2598" s="283"/>
      <c r="BA2598" s="283"/>
      <c r="BB2598" s="283"/>
      <c r="BC2598" s="34"/>
      <c r="BD2598" s="27"/>
      <c r="BF2598" s="35"/>
      <c r="BG2598" s="35"/>
      <c r="BH2598" s="35"/>
    </row>
    <row r="2599" spans="1:60" ht="15" x14ac:dyDescent="0.25">
      <c r="A2599" s="570">
        <f t="shared" si="33"/>
        <v>2593</v>
      </c>
      <c r="B2599" s="571" t="s">
        <v>4885</v>
      </c>
      <c r="C2599" s="574" t="s">
        <v>12458</v>
      </c>
      <c r="D2599" s="843">
        <v>1436.33</v>
      </c>
      <c r="E2599" s="844"/>
      <c r="F2599" s="844"/>
      <c r="G2599" s="25"/>
      <c r="H2599" s="25"/>
      <c r="I2599" s="25"/>
      <c r="J2599" s="25"/>
      <c r="K2599" s="25"/>
      <c r="L2599" s="25"/>
      <c r="N2599" s="25"/>
      <c r="O2599" s="25"/>
      <c r="P2599" s="35" t="s">
        <v>2496</v>
      </c>
      <c r="AS2599" s="570"/>
      <c r="AT2599" s="391"/>
      <c r="AU2599" s="222"/>
      <c r="AV2599" s="564"/>
      <c r="AW2599" s="60"/>
      <c r="AX2599" s="60"/>
      <c r="AY2599" s="60"/>
      <c r="AZ2599" s="283"/>
      <c r="BA2599" s="283"/>
      <c r="BB2599" s="283"/>
      <c r="BC2599" s="34"/>
      <c r="BD2599" s="27"/>
      <c r="BF2599" s="35"/>
      <c r="BG2599" s="35"/>
      <c r="BH2599" s="35"/>
    </row>
    <row r="2600" spans="1:60" ht="15" x14ac:dyDescent="0.25">
      <c r="A2600" s="570">
        <f t="shared" si="33"/>
        <v>2594</v>
      </c>
      <c r="B2600" s="571" t="s">
        <v>4886</v>
      </c>
      <c r="C2600" s="574" t="s">
        <v>12458</v>
      </c>
      <c r="D2600" s="843">
        <v>1999.2</v>
      </c>
      <c r="E2600" s="844"/>
      <c r="F2600" s="844"/>
      <c r="G2600" s="25"/>
      <c r="H2600" s="25"/>
      <c r="I2600" s="25"/>
      <c r="J2600" s="25"/>
      <c r="K2600" s="25"/>
      <c r="L2600" s="25"/>
      <c r="N2600" s="25"/>
      <c r="O2600" s="25"/>
      <c r="P2600" s="35" t="s">
        <v>2496</v>
      </c>
      <c r="AS2600" s="570"/>
      <c r="AT2600" s="391"/>
      <c r="AU2600" s="222"/>
      <c r="AV2600" s="564"/>
      <c r="AW2600" s="60"/>
      <c r="AX2600" s="60"/>
      <c r="AY2600" s="60"/>
      <c r="AZ2600" s="283"/>
      <c r="BA2600" s="283"/>
      <c r="BB2600" s="283"/>
      <c r="BC2600" s="34"/>
      <c r="BD2600" s="27"/>
      <c r="BF2600" s="35"/>
      <c r="BG2600" s="35"/>
      <c r="BH2600" s="35"/>
    </row>
    <row r="2601" spans="1:60" ht="15" x14ac:dyDescent="0.25">
      <c r="A2601" s="570">
        <f t="shared" si="33"/>
        <v>2595</v>
      </c>
      <c r="B2601" s="571" t="s">
        <v>4887</v>
      </c>
      <c r="C2601" s="574" t="s">
        <v>12458</v>
      </c>
      <c r="D2601" s="843">
        <v>1005.55</v>
      </c>
      <c r="E2601" s="844"/>
      <c r="F2601" s="844"/>
      <c r="G2601" s="25"/>
      <c r="H2601" s="25"/>
      <c r="I2601" s="25"/>
      <c r="J2601" s="25"/>
      <c r="K2601" s="25"/>
      <c r="L2601" s="25"/>
      <c r="N2601" s="25"/>
      <c r="O2601" s="25"/>
      <c r="P2601" s="35" t="s">
        <v>2496</v>
      </c>
      <c r="AS2601" s="570"/>
      <c r="AT2601" s="391"/>
      <c r="AU2601" s="222"/>
      <c r="AV2601" s="564"/>
      <c r="AW2601" s="60"/>
      <c r="AX2601" s="60"/>
      <c r="AY2601" s="60"/>
      <c r="AZ2601" s="283"/>
      <c r="BA2601" s="283"/>
      <c r="BB2601" s="283"/>
      <c r="BC2601" s="34"/>
      <c r="BD2601" s="27"/>
      <c r="BF2601" s="35"/>
      <c r="BG2601" s="35"/>
      <c r="BH2601" s="35"/>
    </row>
    <row r="2602" spans="1:60" ht="15" x14ac:dyDescent="0.25">
      <c r="A2602" s="570">
        <f t="shared" si="33"/>
        <v>2596</v>
      </c>
      <c r="B2602" s="571" t="s">
        <v>4888</v>
      </c>
      <c r="C2602" s="574" t="s">
        <v>12458</v>
      </c>
      <c r="D2602" s="843">
        <v>1715.98</v>
      </c>
      <c r="E2602" s="844"/>
      <c r="F2602" s="844"/>
      <c r="G2602" s="25"/>
      <c r="H2602" s="25"/>
      <c r="I2602" s="25"/>
      <c r="J2602" s="25"/>
      <c r="K2602" s="25"/>
      <c r="L2602" s="25"/>
      <c r="N2602" s="25"/>
      <c r="O2602" s="25"/>
      <c r="P2602" s="35" t="s">
        <v>2496</v>
      </c>
      <c r="AS2602" s="570"/>
      <c r="AT2602" s="391"/>
      <c r="AU2602" s="222"/>
      <c r="AV2602" s="564"/>
      <c r="AW2602" s="60"/>
      <c r="AX2602" s="60"/>
      <c r="AY2602" s="60"/>
      <c r="AZ2602" s="283"/>
      <c r="BA2602" s="283"/>
      <c r="BB2602" s="283"/>
      <c r="BC2602" s="34"/>
      <c r="BD2602" s="27"/>
      <c r="BF2602" s="35"/>
      <c r="BG2602" s="35"/>
      <c r="BH2602" s="35"/>
    </row>
    <row r="2603" spans="1:60" ht="15" x14ac:dyDescent="0.25">
      <c r="A2603" s="570">
        <f t="shared" si="33"/>
        <v>2597</v>
      </c>
      <c r="B2603" s="571" t="s">
        <v>4889</v>
      </c>
      <c r="C2603" s="574" t="s">
        <v>12458</v>
      </c>
      <c r="D2603" s="843">
        <v>2499</v>
      </c>
      <c r="E2603" s="844"/>
      <c r="F2603" s="844"/>
      <c r="G2603" s="25"/>
      <c r="H2603" s="25"/>
      <c r="I2603" s="25"/>
      <c r="J2603" s="25"/>
      <c r="K2603" s="25"/>
      <c r="L2603" s="25"/>
      <c r="N2603" s="25"/>
      <c r="O2603" s="25"/>
      <c r="P2603" s="35" t="s">
        <v>2496</v>
      </c>
      <c r="AS2603" s="570"/>
      <c r="AT2603" s="391"/>
      <c r="AU2603" s="222"/>
      <c r="AV2603" s="564"/>
      <c r="AW2603" s="60"/>
      <c r="AX2603" s="60"/>
      <c r="AY2603" s="60"/>
      <c r="AZ2603" s="283"/>
      <c r="BA2603" s="283"/>
      <c r="BB2603" s="283"/>
      <c r="BC2603" s="34"/>
      <c r="BD2603" s="27"/>
      <c r="BF2603" s="35"/>
      <c r="BG2603" s="35"/>
      <c r="BH2603" s="35"/>
    </row>
    <row r="2604" spans="1:60" ht="15" x14ac:dyDescent="0.25">
      <c r="A2604" s="570">
        <f t="shared" si="33"/>
        <v>2598</v>
      </c>
      <c r="B2604" s="571" t="s">
        <v>4890</v>
      </c>
      <c r="C2604" s="574" t="s">
        <v>12458</v>
      </c>
      <c r="D2604" s="843">
        <v>13830.18</v>
      </c>
      <c r="E2604" s="844"/>
      <c r="F2604" s="844"/>
      <c r="G2604" s="25"/>
      <c r="H2604" s="25"/>
      <c r="I2604" s="25"/>
      <c r="J2604" s="25"/>
      <c r="K2604" s="25"/>
      <c r="L2604" s="25"/>
      <c r="N2604" s="25"/>
      <c r="O2604" s="25"/>
      <c r="P2604" s="35" t="s">
        <v>2496</v>
      </c>
      <c r="AS2604" s="570"/>
      <c r="AT2604" s="391"/>
      <c r="AU2604" s="222"/>
      <c r="AV2604" s="564"/>
      <c r="AW2604" s="60"/>
      <c r="AX2604" s="60"/>
      <c r="AY2604" s="60"/>
      <c r="AZ2604" s="283"/>
      <c r="BA2604" s="283"/>
      <c r="BB2604" s="283"/>
      <c r="BC2604" s="34"/>
      <c r="BD2604" s="27"/>
      <c r="BF2604" s="35"/>
      <c r="BG2604" s="35"/>
      <c r="BH2604" s="35"/>
    </row>
    <row r="2605" spans="1:60" ht="15" x14ac:dyDescent="0.25">
      <c r="A2605" s="570">
        <f t="shared" si="33"/>
        <v>2599</v>
      </c>
      <c r="B2605" s="571" t="s">
        <v>4891</v>
      </c>
      <c r="C2605" s="574" t="s">
        <v>12458</v>
      </c>
      <c r="D2605" s="843">
        <v>11407.34</v>
      </c>
      <c r="E2605" s="844"/>
      <c r="F2605" s="844"/>
      <c r="G2605" s="25"/>
      <c r="H2605" s="25"/>
      <c r="I2605" s="25"/>
      <c r="J2605" s="25"/>
      <c r="K2605" s="25"/>
      <c r="L2605" s="25"/>
      <c r="N2605" s="25"/>
      <c r="O2605" s="25"/>
      <c r="P2605" s="35" t="s">
        <v>2496</v>
      </c>
      <c r="AS2605" s="570"/>
      <c r="AT2605" s="391"/>
      <c r="AU2605" s="222"/>
      <c r="AV2605" s="564"/>
      <c r="AW2605" s="60"/>
      <c r="AX2605" s="60"/>
      <c r="AY2605" s="60"/>
      <c r="AZ2605" s="283"/>
      <c r="BA2605" s="283"/>
      <c r="BB2605" s="283"/>
      <c r="BC2605" s="34"/>
      <c r="BD2605" s="27"/>
      <c r="BF2605" s="35"/>
      <c r="BG2605" s="35"/>
      <c r="BH2605" s="35"/>
    </row>
    <row r="2606" spans="1:60" ht="15" x14ac:dyDescent="0.25">
      <c r="A2606" s="570">
        <f t="shared" si="33"/>
        <v>2600</v>
      </c>
      <c r="B2606" s="571" t="s">
        <v>4892</v>
      </c>
      <c r="C2606" s="574" t="s">
        <v>12458</v>
      </c>
      <c r="D2606" s="843">
        <v>17255</v>
      </c>
      <c r="E2606" s="844"/>
      <c r="F2606" s="844"/>
      <c r="G2606" s="25"/>
      <c r="H2606" s="25"/>
      <c r="I2606" s="25"/>
      <c r="J2606" s="25"/>
      <c r="K2606" s="25"/>
      <c r="L2606" s="25"/>
      <c r="N2606" s="25"/>
      <c r="O2606" s="25"/>
      <c r="P2606" s="35" t="s">
        <v>2496</v>
      </c>
      <c r="AS2606" s="570"/>
      <c r="AT2606" s="391"/>
      <c r="AU2606" s="222"/>
      <c r="AV2606" s="564"/>
      <c r="AW2606" s="60"/>
      <c r="AX2606" s="60"/>
      <c r="AY2606" s="60"/>
      <c r="AZ2606" s="283"/>
      <c r="BA2606" s="283"/>
      <c r="BB2606" s="283"/>
      <c r="BC2606" s="34"/>
      <c r="BD2606" s="27"/>
      <c r="BF2606" s="35"/>
      <c r="BG2606" s="35"/>
      <c r="BH2606" s="35"/>
    </row>
    <row r="2607" spans="1:60" ht="15" x14ac:dyDescent="0.25">
      <c r="A2607" s="570">
        <f t="shared" si="33"/>
        <v>2601</v>
      </c>
      <c r="B2607" s="571" t="s">
        <v>4893</v>
      </c>
      <c r="C2607" s="574" t="s">
        <v>12458</v>
      </c>
      <c r="D2607" s="843">
        <v>22721.86</v>
      </c>
      <c r="E2607" s="844"/>
      <c r="F2607" s="844"/>
      <c r="G2607" s="25"/>
      <c r="H2607" s="25"/>
      <c r="I2607" s="25"/>
      <c r="J2607" s="25"/>
      <c r="K2607" s="25"/>
      <c r="L2607" s="25"/>
      <c r="N2607" s="25"/>
      <c r="O2607" s="25"/>
      <c r="P2607" s="35" t="s">
        <v>2496</v>
      </c>
      <c r="AS2607" s="570"/>
      <c r="AT2607" s="391"/>
      <c r="AU2607" s="222"/>
      <c r="AV2607" s="564"/>
      <c r="AW2607" s="60"/>
      <c r="AX2607" s="60"/>
      <c r="AY2607" s="60"/>
      <c r="AZ2607" s="283"/>
      <c r="BA2607" s="283"/>
      <c r="BB2607" s="283"/>
      <c r="BC2607" s="34"/>
      <c r="BD2607" s="27"/>
      <c r="BF2607" s="35"/>
      <c r="BG2607" s="35"/>
      <c r="BH2607" s="35"/>
    </row>
    <row r="2608" spans="1:60" ht="15" x14ac:dyDescent="0.25">
      <c r="A2608" s="570">
        <f t="shared" si="33"/>
        <v>2602</v>
      </c>
      <c r="B2608" s="571" t="s">
        <v>4894</v>
      </c>
      <c r="C2608" s="574" t="s">
        <v>12458</v>
      </c>
      <c r="D2608" s="843">
        <v>48061.72</v>
      </c>
      <c r="E2608" s="844"/>
      <c r="F2608" s="844"/>
      <c r="G2608" s="25"/>
      <c r="H2608" s="25"/>
      <c r="I2608" s="25"/>
      <c r="J2608" s="25"/>
      <c r="K2608" s="25"/>
      <c r="L2608" s="25"/>
      <c r="N2608" s="25"/>
      <c r="O2608" s="25"/>
      <c r="P2608" s="35" t="s">
        <v>2496</v>
      </c>
      <c r="AS2608" s="570"/>
      <c r="AT2608" s="391"/>
      <c r="AU2608" s="222"/>
      <c r="AV2608" s="564"/>
      <c r="AW2608" s="60"/>
      <c r="AX2608" s="60"/>
      <c r="AY2608" s="60"/>
      <c r="AZ2608" s="283"/>
      <c r="BA2608" s="283"/>
      <c r="BB2608" s="283"/>
      <c r="BC2608" s="34"/>
      <c r="BD2608" s="27"/>
      <c r="BF2608" s="35"/>
      <c r="BG2608" s="35"/>
      <c r="BH2608" s="35"/>
    </row>
    <row r="2609" spans="1:60" ht="15" x14ac:dyDescent="0.25">
      <c r="A2609" s="570">
        <f t="shared" si="33"/>
        <v>2603</v>
      </c>
      <c r="B2609" s="571" t="s">
        <v>4895</v>
      </c>
      <c r="C2609" s="574" t="s">
        <v>12458</v>
      </c>
      <c r="D2609" s="843">
        <v>34625.43</v>
      </c>
      <c r="E2609" s="844"/>
      <c r="F2609" s="844"/>
      <c r="G2609" s="25"/>
      <c r="H2609" s="25"/>
      <c r="I2609" s="25"/>
      <c r="J2609" s="25"/>
      <c r="K2609" s="25"/>
      <c r="L2609" s="25"/>
      <c r="N2609" s="25"/>
      <c r="O2609" s="25"/>
      <c r="P2609" s="35" t="s">
        <v>2496</v>
      </c>
      <c r="AS2609" s="570"/>
      <c r="AT2609" s="391"/>
      <c r="AU2609" s="222"/>
      <c r="AV2609" s="564"/>
      <c r="AW2609" s="60"/>
      <c r="AX2609" s="60"/>
      <c r="AY2609" s="60"/>
      <c r="AZ2609" s="283"/>
      <c r="BA2609" s="283"/>
      <c r="BB2609" s="283"/>
      <c r="BC2609" s="34"/>
      <c r="BD2609" s="27"/>
      <c r="BF2609" s="35"/>
      <c r="BG2609" s="35"/>
      <c r="BH2609" s="35"/>
    </row>
    <row r="2610" spans="1:60" ht="15" x14ac:dyDescent="0.25">
      <c r="A2610" s="570">
        <f t="shared" si="33"/>
        <v>2604</v>
      </c>
      <c r="B2610" s="571" t="s">
        <v>4896</v>
      </c>
      <c r="C2610" s="574" t="s">
        <v>12458</v>
      </c>
      <c r="D2610" s="843">
        <v>816.34</v>
      </c>
      <c r="E2610" s="844"/>
      <c r="F2610" s="844"/>
      <c r="G2610" s="25"/>
      <c r="H2610" s="25"/>
      <c r="I2610" s="25"/>
      <c r="J2610" s="25"/>
      <c r="K2610" s="25"/>
      <c r="L2610" s="25"/>
      <c r="N2610" s="25"/>
      <c r="O2610" s="25"/>
      <c r="P2610" s="35" t="s">
        <v>2496</v>
      </c>
      <c r="AS2610" s="570"/>
      <c r="AT2610" s="391"/>
      <c r="AU2610" s="222"/>
      <c r="AV2610" s="564"/>
      <c r="AW2610" s="60"/>
      <c r="AX2610" s="60"/>
      <c r="AY2610" s="60"/>
      <c r="AZ2610" s="283"/>
      <c r="BA2610" s="283"/>
      <c r="BB2610" s="283"/>
      <c r="BC2610" s="34"/>
      <c r="BD2610" s="27"/>
      <c r="BF2610" s="35"/>
      <c r="BG2610" s="35"/>
      <c r="BH2610" s="35"/>
    </row>
    <row r="2611" spans="1:60" ht="15" x14ac:dyDescent="0.25">
      <c r="A2611" s="570">
        <f t="shared" si="33"/>
        <v>2605</v>
      </c>
      <c r="B2611" s="571" t="s">
        <v>4897</v>
      </c>
      <c r="C2611" s="574" t="s">
        <v>12458</v>
      </c>
      <c r="D2611" s="843">
        <v>2213.4</v>
      </c>
      <c r="E2611" s="844"/>
      <c r="F2611" s="844"/>
      <c r="G2611" s="25"/>
      <c r="H2611" s="25"/>
      <c r="I2611" s="25"/>
      <c r="J2611" s="25"/>
      <c r="K2611" s="25"/>
      <c r="L2611" s="25"/>
      <c r="N2611" s="25"/>
      <c r="O2611" s="25"/>
      <c r="P2611" s="35" t="s">
        <v>2496</v>
      </c>
      <c r="AS2611" s="570"/>
      <c r="AT2611" s="391"/>
      <c r="AU2611" s="222"/>
      <c r="AV2611" s="564"/>
      <c r="AW2611" s="60"/>
      <c r="AX2611" s="60"/>
      <c r="AY2611" s="60"/>
      <c r="AZ2611" s="283"/>
      <c r="BA2611" s="283"/>
      <c r="BB2611" s="283"/>
      <c r="BC2611" s="34"/>
      <c r="BD2611" s="27"/>
      <c r="BF2611" s="35"/>
      <c r="BG2611" s="35"/>
      <c r="BH2611" s="35"/>
    </row>
    <row r="2612" spans="1:60" ht="15" x14ac:dyDescent="0.25">
      <c r="A2612" s="570">
        <f t="shared" si="33"/>
        <v>2606</v>
      </c>
      <c r="B2612" s="571" t="s">
        <v>4898</v>
      </c>
      <c r="C2612" s="574" t="s">
        <v>12458</v>
      </c>
      <c r="D2612" s="843">
        <v>2070.6</v>
      </c>
      <c r="E2612" s="844"/>
      <c r="F2612" s="844"/>
      <c r="G2612" s="25"/>
      <c r="H2612" s="25"/>
      <c r="I2612" s="25"/>
      <c r="J2612" s="25"/>
      <c r="K2612" s="25"/>
      <c r="L2612" s="25"/>
      <c r="N2612" s="25"/>
      <c r="O2612" s="25"/>
      <c r="P2612" s="35" t="s">
        <v>2496</v>
      </c>
      <c r="AS2612" s="570"/>
      <c r="AT2612" s="391"/>
      <c r="AU2612" s="222"/>
      <c r="AV2612" s="564"/>
      <c r="AW2612" s="60"/>
      <c r="AX2612" s="60"/>
      <c r="AY2612" s="60"/>
      <c r="AZ2612" s="283"/>
      <c r="BA2612" s="283"/>
      <c r="BB2612" s="283"/>
      <c r="BC2612" s="34"/>
      <c r="BD2612" s="27"/>
      <c r="BF2612" s="35"/>
      <c r="BG2612" s="35"/>
      <c r="BH2612" s="35"/>
    </row>
    <row r="2613" spans="1:60" ht="15" x14ac:dyDescent="0.25">
      <c r="A2613" s="570">
        <f t="shared" si="33"/>
        <v>2607</v>
      </c>
      <c r="B2613" s="571" t="s">
        <v>4899</v>
      </c>
      <c r="C2613" s="574" t="s">
        <v>12458</v>
      </c>
      <c r="D2613" s="843">
        <v>48403.25</v>
      </c>
      <c r="E2613" s="844"/>
      <c r="F2613" s="844"/>
      <c r="G2613" s="25"/>
      <c r="H2613" s="25"/>
      <c r="I2613" s="25"/>
      <c r="J2613" s="25"/>
      <c r="K2613" s="25"/>
      <c r="L2613" s="25"/>
      <c r="N2613" s="25"/>
      <c r="O2613" s="25"/>
      <c r="P2613" s="35" t="s">
        <v>2496</v>
      </c>
      <c r="AS2613" s="570"/>
      <c r="AT2613" s="391"/>
      <c r="AU2613" s="222"/>
      <c r="AV2613" s="564"/>
      <c r="AW2613" s="60"/>
      <c r="AX2613" s="60"/>
      <c r="AY2613" s="60"/>
      <c r="AZ2613" s="283"/>
      <c r="BA2613" s="283"/>
      <c r="BB2613" s="283"/>
      <c r="BC2613" s="34"/>
      <c r="BD2613" s="27"/>
      <c r="BF2613" s="35"/>
      <c r="BG2613" s="35"/>
      <c r="BH2613" s="35"/>
    </row>
    <row r="2614" spans="1:60" ht="15" x14ac:dyDescent="0.25">
      <c r="A2614" s="570">
        <f t="shared" si="33"/>
        <v>2608</v>
      </c>
      <c r="B2614" s="571" t="s">
        <v>4900</v>
      </c>
      <c r="C2614" s="574" t="s">
        <v>12458</v>
      </c>
      <c r="D2614" s="843">
        <v>66993.429999999993</v>
      </c>
      <c r="E2614" s="844"/>
      <c r="F2614" s="844"/>
      <c r="G2614" s="25"/>
      <c r="H2614" s="25"/>
      <c r="I2614" s="25"/>
      <c r="J2614" s="25"/>
      <c r="K2614" s="25"/>
      <c r="L2614" s="25"/>
      <c r="N2614" s="25"/>
      <c r="O2614" s="25"/>
      <c r="P2614" s="35" t="s">
        <v>2496</v>
      </c>
      <c r="AS2614" s="570"/>
      <c r="AT2614" s="391"/>
      <c r="AU2614" s="222"/>
      <c r="AV2614" s="564"/>
      <c r="AW2614" s="60"/>
      <c r="AX2614" s="60"/>
      <c r="AY2614" s="60"/>
      <c r="AZ2614" s="283"/>
      <c r="BA2614" s="283"/>
      <c r="BB2614" s="283"/>
      <c r="BC2614" s="34"/>
      <c r="BD2614" s="27"/>
      <c r="BF2614" s="35"/>
      <c r="BG2614" s="35"/>
      <c r="BH2614" s="35"/>
    </row>
    <row r="2615" spans="1:60" ht="15" x14ac:dyDescent="0.25">
      <c r="A2615" s="570">
        <f t="shared" ref="A2615:A2678" si="34">A2614+1</f>
        <v>2609</v>
      </c>
      <c r="B2615" s="571" t="s">
        <v>4901</v>
      </c>
      <c r="C2615" s="574" t="s">
        <v>12458</v>
      </c>
      <c r="D2615" s="843">
        <v>3427.2</v>
      </c>
      <c r="E2615" s="844"/>
      <c r="F2615" s="844"/>
      <c r="G2615" s="25"/>
      <c r="H2615" s="25"/>
      <c r="I2615" s="25"/>
      <c r="J2615" s="25"/>
      <c r="K2615" s="25"/>
      <c r="L2615" s="25"/>
      <c r="N2615" s="25"/>
      <c r="O2615" s="25"/>
      <c r="P2615" s="35" t="s">
        <v>2496</v>
      </c>
      <c r="AS2615" s="570"/>
      <c r="AT2615" s="391"/>
      <c r="AU2615" s="222"/>
      <c r="AV2615" s="564"/>
      <c r="AW2615" s="60"/>
      <c r="AX2615" s="60"/>
      <c r="AY2615" s="60"/>
      <c r="AZ2615" s="283"/>
      <c r="BA2615" s="283"/>
      <c r="BB2615" s="283"/>
      <c r="BC2615" s="34"/>
      <c r="BD2615" s="27"/>
      <c r="BF2615" s="35"/>
      <c r="BG2615" s="35"/>
      <c r="BH2615" s="35"/>
    </row>
    <row r="2616" spans="1:60" ht="15" x14ac:dyDescent="0.25">
      <c r="A2616" s="570">
        <f t="shared" si="34"/>
        <v>2610</v>
      </c>
      <c r="B2616" s="571" t="s">
        <v>4902</v>
      </c>
      <c r="C2616" s="574" t="s">
        <v>12458</v>
      </c>
      <c r="D2616" s="843">
        <v>4963.49</v>
      </c>
      <c r="E2616" s="844"/>
      <c r="F2616" s="844"/>
      <c r="G2616" s="25"/>
      <c r="H2616" s="25"/>
      <c r="I2616" s="25"/>
      <c r="J2616" s="25"/>
      <c r="K2616" s="25"/>
      <c r="L2616" s="25"/>
      <c r="N2616" s="25"/>
      <c r="O2616" s="25"/>
      <c r="P2616" s="35" t="s">
        <v>2496</v>
      </c>
      <c r="AS2616" s="570"/>
      <c r="AT2616" s="391"/>
      <c r="AU2616" s="222"/>
      <c r="AV2616" s="564"/>
      <c r="AW2616" s="60"/>
      <c r="AX2616" s="60"/>
      <c r="AY2616" s="60"/>
      <c r="AZ2616" s="283"/>
      <c r="BA2616" s="283"/>
      <c r="BB2616" s="283"/>
      <c r="BC2616" s="34"/>
      <c r="BD2616" s="27"/>
      <c r="BF2616" s="35"/>
      <c r="BG2616" s="35"/>
      <c r="BH2616" s="35"/>
    </row>
    <row r="2617" spans="1:60" ht="15" x14ac:dyDescent="0.25">
      <c r="A2617" s="570">
        <f t="shared" si="34"/>
        <v>2611</v>
      </c>
      <c r="B2617" s="571" t="s">
        <v>4903</v>
      </c>
      <c r="C2617" s="574" t="s">
        <v>12458</v>
      </c>
      <c r="D2617" s="843">
        <v>6433.14</v>
      </c>
      <c r="E2617" s="844"/>
      <c r="F2617" s="844"/>
      <c r="G2617" s="25"/>
      <c r="H2617" s="25"/>
      <c r="I2617" s="25"/>
      <c r="J2617" s="25"/>
      <c r="K2617" s="25"/>
      <c r="L2617" s="25"/>
      <c r="N2617" s="25"/>
      <c r="O2617" s="25"/>
      <c r="P2617" s="35" t="s">
        <v>2496</v>
      </c>
      <c r="AS2617" s="570"/>
      <c r="AT2617" s="391"/>
      <c r="AU2617" s="222"/>
      <c r="AV2617" s="564"/>
      <c r="AW2617" s="60"/>
      <c r="AX2617" s="60"/>
      <c r="AY2617" s="60"/>
      <c r="AZ2617" s="283"/>
      <c r="BA2617" s="283"/>
      <c r="BB2617" s="283"/>
      <c r="BC2617" s="34"/>
      <c r="BD2617" s="27"/>
      <c r="BF2617" s="35"/>
      <c r="BG2617" s="35"/>
      <c r="BH2617" s="35"/>
    </row>
    <row r="2618" spans="1:60" ht="15" x14ac:dyDescent="0.25">
      <c r="A2618" s="570">
        <f t="shared" si="34"/>
        <v>2612</v>
      </c>
      <c r="B2618" s="571" t="s">
        <v>4904</v>
      </c>
      <c r="C2618" s="574" t="s">
        <v>12458</v>
      </c>
      <c r="D2618" s="843">
        <v>2434.7399999999998</v>
      </c>
      <c r="E2618" s="844"/>
      <c r="F2618" s="844"/>
      <c r="G2618" s="25"/>
      <c r="H2618" s="25"/>
      <c r="I2618" s="25"/>
      <c r="J2618" s="25"/>
      <c r="K2618" s="25"/>
      <c r="L2618" s="25"/>
      <c r="N2618" s="25"/>
      <c r="O2618" s="25"/>
      <c r="P2618" s="35" t="s">
        <v>2496</v>
      </c>
      <c r="AS2618" s="570"/>
      <c r="AT2618" s="391"/>
      <c r="AU2618" s="222"/>
      <c r="AV2618" s="564"/>
      <c r="AW2618" s="60"/>
      <c r="AX2618" s="60"/>
      <c r="AY2618" s="60"/>
      <c r="AZ2618" s="283"/>
      <c r="BA2618" s="283"/>
      <c r="BB2618" s="283"/>
      <c r="BC2618" s="34"/>
      <c r="BD2618" s="27"/>
      <c r="BF2618" s="35"/>
      <c r="BG2618" s="35"/>
      <c r="BH2618" s="35"/>
    </row>
    <row r="2619" spans="1:60" ht="15" x14ac:dyDescent="0.25">
      <c r="A2619" s="570">
        <f t="shared" si="34"/>
        <v>2613</v>
      </c>
      <c r="B2619" s="571" t="s">
        <v>4905</v>
      </c>
      <c r="C2619" s="574" t="s">
        <v>12458</v>
      </c>
      <c r="D2619" s="843">
        <v>20207.39</v>
      </c>
      <c r="E2619" s="844"/>
      <c r="F2619" s="844"/>
      <c r="G2619" s="25"/>
      <c r="H2619" s="25"/>
      <c r="I2619" s="25"/>
      <c r="J2619" s="25"/>
      <c r="K2619" s="25"/>
      <c r="L2619" s="25"/>
      <c r="N2619" s="25"/>
      <c r="O2619" s="25"/>
      <c r="P2619" s="35" t="s">
        <v>2496</v>
      </c>
      <c r="AS2619" s="570"/>
      <c r="AT2619" s="391"/>
      <c r="AU2619" s="222"/>
      <c r="AV2619" s="564"/>
      <c r="AW2619" s="60"/>
      <c r="AX2619" s="60"/>
      <c r="AY2619" s="60"/>
      <c r="AZ2619" s="283"/>
      <c r="BA2619" s="283"/>
      <c r="BB2619" s="283"/>
      <c r="BC2619" s="34"/>
      <c r="BD2619" s="27"/>
      <c r="BF2619" s="35"/>
      <c r="BG2619" s="35"/>
      <c r="BH2619" s="35"/>
    </row>
    <row r="2620" spans="1:60" ht="15" x14ac:dyDescent="0.25">
      <c r="A2620" s="570">
        <f t="shared" si="34"/>
        <v>2614</v>
      </c>
      <c r="B2620" s="571" t="s">
        <v>4906</v>
      </c>
      <c r="C2620" s="574" t="s">
        <v>12458</v>
      </c>
      <c r="D2620" s="843">
        <v>48513.919999999998</v>
      </c>
      <c r="E2620" s="844"/>
      <c r="F2620" s="844"/>
      <c r="G2620" s="25"/>
      <c r="H2620" s="25"/>
      <c r="I2620" s="25"/>
      <c r="J2620" s="25"/>
      <c r="K2620" s="25"/>
      <c r="L2620" s="25"/>
      <c r="N2620" s="25"/>
      <c r="O2620" s="25"/>
      <c r="P2620" s="35" t="s">
        <v>2496</v>
      </c>
      <c r="AS2620" s="570"/>
      <c r="AT2620" s="391"/>
      <c r="AU2620" s="222"/>
      <c r="AV2620" s="564"/>
      <c r="AW2620" s="60"/>
      <c r="AX2620" s="60"/>
      <c r="AY2620" s="60"/>
      <c r="AZ2620" s="283"/>
      <c r="BA2620" s="283"/>
      <c r="BB2620" s="283"/>
      <c r="BC2620" s="34"/>
      <c r="BD2620" s="27"/>
      <c r="BF2620" s="35"/>
      <c r="BG2620" s="35"/>
      <c r="BH2620" s="35"/>
    </row>
    <row r="2621" spans="1:60" ht="15" x14ac:dyDescent="0.25">
      <c r="A2621" s="570">
        <f t="shared" si="34"/>
        <v>2615</v>
      </c>
      <c r="B2621" s="571" t="s">
        <v>4907</v>
      </c>
      <c r="C2621" s="574" t="s">
        <v>12458</v>
      </c>
      <c r="D2621" s="843">
        <v>94036.18</v>
      </c>
      <c r="E2621" s="844"/>
      <c r="F2621" s="844"/>
      <c r="G2621" s="25"/>
      <c r="H2621" s="25"/>
      <c r="I2621" s="25"/>
      <c r="J2621" s="25"/>
      <c r="K2621" s="25"/>
      <c r="L2621" s="25"/>
      <c r="N2621" s="25"/>
      <c r="O2621" s="25"/>
      <c r="P2621" s="35" t="s">
        <v>2496</v>
      </c>
      <c r="AS2621" s="570"/>
      <c r="AT2621" s="391"/>
      <c r="AU2621" s="222"/>
      <c r="AV2621" s="564"/>
      <c r="AW2621" s="60"/>
      <c r="AX2621" s="60"/>
      <c r="AY2621" s="60"/>
      <c r="AZ2621" s="283"/>
      <c r="BA2621" s="283"/>
      <c r="BB2621" s="283"/>
      <c r="BC2621" s="34"/>
      <c r="BD2621" s="27"/>
      <c r="BF2621" s="35"/>
      <c r="BG2621" s="35"/>
      <c r="BH2621" s="35"/>
    </row>
    <row r="2622" spans="1:60" ht="15" x14ac:dyDescent="0.25">
      <c r="A2622" s="570">
        <f t="shared" si="34"/>
        <v>2616</v>
      </c>
      <c r="B2622" s="571" t="s">
        <v>4908</v>
      </c>
      <c r="C2622" s="574" t="s">
        <v>12458</v>
      </c>
      <c r="D2622" s="843">
        <v>139350.19</v>
      </c>
      <c r="E2622" s="844"/>
      <c r="F2622" s="844"/>
      <c r="G2622" s="25"/>
      <c r="H2622" s="25"/>
      <c r="I2622" s="25"/>
      <c r="J2622" s="25"/>
      <c r="K2622" s="25"/>
      <c r="L2622" s="25"/>
      <c r="N2622" s="25"/>
      <c r="O2622" s="25"/>
      <c r="P2622" s="35" t="s">
        <v>2496</v>
      </c>
      <c r="AS2622" s="570"/>
      <c r="AT2622" s="391"/>
      <c r="AU2622" s="222"/>
      <c r="AV2622" s="564"/>
      <c r="AW2622" s="60"/>
      <c r="AX2622" s="60"/>
      <c r="AY2622" s="60"/>
      <c r="AZ2622" s="283"/>
      <c r="BA2622" s="283"/>
      <c r="BB2622" s="283"/>
      <c r="BC2622" s="34"/>
      <c r="BD2622" s="27"/>
      <c r="BF2622" s="35"/>
      <c r="BG2622" s="35"/>
      <c r="BH2622" s="35"/>
    </row>
    <row r="2623" spans="1:60" ht="15" x14ac:dyDescent="0.25">
      <c r="A2623" s="570">
        <f t="shared" si="34"/>
        <v>2617</v>
      </c>
      <c r="B2623" s="571" t="s">
        <v>4909</v>
      </c>
      <c r="C2623" s="574" t="s">
        <v>12458</v>
      </c>
      <c r="D2623" s="843">
        <v>269953.88</v>
      </c>
      <c r="E2623" s="844"/>
      <c r="F2623" s="844"/>
      <c r="G2623" s="25"/>
      <c r="H2623" s="25"/>
      <c r="I2623" s="25"/>
      <c r="J2623" s="25"/>
      <c r="K2623" s="25"/>
      <c r="L2623" s="25"/>
      <c r="N2623" s="25"/>
      <c r="O2623" s="25"/>
      <c r="P2623" s="35" t="s">
        <v>2496</v>
      </c>
      <c r="AS2623" s="570"/>
      <c r="AT2623" s="391"/>
      <c r="AU2623" s="222"/>
      <c r="AV2623" s="564"/>
      <c r="AW2623" s="60"/>
      <c r="AX2623" s="60"/>
      <c r="AY2623" s="60"/>
      <c r="AZ2623" s="283"/>
      <c r="BA2623" s="283"/>
      <c r="BB2623" s="283"/>
      <c r="BC2623" s="34"/>
      <c r="BD2623" s="27"/>
      <c r="BF2623" s="35"/>
      <c r="BG2623" s="35"/>
      <c r="BH2623" s="35"/>
    </row>
    <row r="2624" spans="1:60" ht="15" x14ac:dyDescent="0.25">
      <c r="A2624" s="570">
        <f t="shared" si="34"/>
        <v>2618</v>
      </c>
      <c r="B2624" s="571" t="s">
        <v>4910</v>
      </c>
      <c r="C2624" s="574" t="s">
        <v>12458</v>
      </c>
      <c r="D2624" s="843">
        <v>414878.03</v>
      </c>
      <c r="E2624" s="844"/>
      <c r="F2624" s="844"/>
      <c r="G2624" s="25"/>
      <c r="H2624" s="25"/>
      <c r="I2624" s="25"/>
      <c r="J2624" s="25"/>
      <c r="K2624" s="25"/>
      <c r="L2624" s="25"/>
      <c r="N2624" s="25"/>
      <c r="O2624" s="25"/>
      <c r="P2624" s="35" t="s">
        <v>2496</v>
      </c>
      <c r="AS2624" s="570"/>
      <c r="AT2624" s="391"/>
      <c r="AU2624" s="222"/>
      <c r="AV2624" s="564"/>
      <c r="AW2624" s="60"/>
      <c r="AX2624" s="60"/>
      <c r="AY2624" s="60"/>
      <c r="AZ2624" s="283"/>
      <c r="BA2624" s="283"/>
      <c r="BB2624" s="283"/>
      <c r="BC2624" s="34"/>
      <c r="BD2624" s="27"/>
      <c r="BF2624" s="35"/>
      <c r="BG2624" s="35"/>
      <c r="BH2624" s="35"/>
    </row>
    <row r="2625" spans="1:60" ht="15" x14ac:dyDescent="0.25">
      <c r="A2625" s="570">
        <f t="shared" si="34"/>
        <v>2619</v>
      </c>
      <c r="B2625" s="571" t="s">
        <v>4911</v>
      </c>
      <c r="C2625" s="574" t="s">
        <v>12458</v>
      </c>
      <c r="D2625" s="843">
        <v>1562.47</v>
      </c>
      <c r="E2625" s="844"/>
      <c r="F2625" s="844"/>
      <c r="G2625" s="25"/>
      <c r="H2625" s="25"/>
      <c r="I2625" s="25"/>
      <c r="J2625" s="25"/>
      <c r="K2625" s="25"/>
      <c r="L2625" s="25"/>
      <c r="N2625" s="25"/>
      <c r="O2625" s="25"/>
      <c r="P2625" s="35" t="s">
        <v>2496</v>
      </c>
      <c r="AS2625" s="570"/>
      <c r="AT2625" s="391"/>
      <c r="AU2625" s="222"/>
      <c r="AV2625" s="564"/>
      <c r="AW2625" s="60"/>
      <c r="AX2625" s="60"/>
      <c r="AY2625" s="60"/>
      <c r="AZ2625" s="283"/>
      <c r="BA2625" s="283"/>
      <c r="BB2625" s="283"/>
      <c r="BC2625" s="34"/>
      <c r="BD2625" s="27"/>
      <c r="BF2625" s="35"/>
      <c r="BG2625" s="35"/>
      <c r="BH2625" s="35"/>
    </row>
    <row r="2626" spans="1:60" ht="15" x14ac:dyDescent="0.25">
      <c r="A2626" s="570">
        <f t="shared" si="34"/>
        <v>2620</v>
      </c>
      <c r="B2626" s="571" t="s">
        <v>4912</v>
      </c>
      <c r="C2626" s="574" t="s">
        <v>12458</v>
      </c>
      <c r="D2626" s="843">
        <v>4363.7299999999996</v>
      </c>
      <c r="E2626" s="844"/>
      <c r="F2626" s="844"/>
      <c r="G2626" s="25"/>
      <c r="H2626" s="25"/>
      <c r="I2626" s="25"/>
      <c r="J2626" s="25"/>
      <c r="K2626" s="25"/>
      <c r="L2626" s="25"/>
      <c r="N2626" s="25"/>
      <c r="O2626" s="25"/>
      <c r="P2626" s="35" t="s">
        <v>2496</v>
      </c>
      <c r="AS2626" s="570"/>
      <c r="AT2626" s="391"/>
      <c r="AU2626" s="222"/>
      <c r="AV2626" s="564"/>
      <c r="AW2626" s="60"/>
      <c r="AX2626" s="60"/>
      <c r="AY2626" s="60"/>
      <c r="AZ2626" s="283"/>
      <c r="BA2626" s="283"/>
      <c r="BB2626" s="283"/>
      <c r="BC2626" s="34"/>
      <c r="BD2626" s="27"/>
      <c r="BF2626" s="35"/>
      <c r="BG2626" s="35"/>
      <c r="BH2626" s="35"/>
    </row>
    <row r="2627" spans="1:60" ht="15" x14ac:dyDescent="0.25">
      <c r="A2627" s="570">
        <f t="shared" si="34"/>
        <v>2621</v>
      </c>
      <c r="B2627" s="571" t="s">
        <v>4913</v>
      </c>
      <c r="C2627" s="574" t="s">
        <v>12458</v>
      </c>
      <c r="D2627" s="843">
        <v>1018.64</v>
      </c>
      <c r="E2627" s="844"/>
      <c r="F2627" s="844"/>
      <c r="G2627" s="25"/>
      <c r="H2627" s="25"/>
      <c r="I2627" s="25"/>
      <c r="J2627" s="25"/>
      <c r="K2627" s="25"/>
      <c r="L2627" s="25"/>
      <c r="N2627" s="25"/>
      <c r="O2627" s="25"/>
      <c r="P2627" s="35" t="s">
        <v>2496</v>
      </c>
      <c r="AS2627" s="570"/>
      <c r="AT2627" s="391"/>
      <c r="AU2627" s="222"/>
      <c r="AV2627" s="564"/>
      <c r="AW2627" s="60"/>
      <c r="AX2627" s="60"/>
      <c r="AY2627" s="60"/>
      <c r="AZ2627" s="283"/>
      <c r="BA2627" s="283"/>
      <c r="BB2627" s="283"/>
      <c r="BC2627" s="34"/>
      <c r="BD2627" s="27"/>
      <c r="BF2627" s="35"/>
      <c r="BG2627" s="35"/>
      <c r="BH2627" s="35"/>
    </row>
    <row r="2628" spans="1:60" ht="15" x14ac:dyDescent="0.25">
      <c r="A2628" s="570">
        <f t="shared" si="34"/>
        <v>2622</v>
      </c>
      <c r="B2628" s="571" t="s">
        <v>4914</v>
      </c>
      <c r="C2628" s="574" t="s">
        <v>12458</v>
      </c>
      <c r="D2628" s="843">
        <v>5513.27</v>
      </c>
      <c r="E2628" s="844"/>
      <c r="F2628" s="844"/>
      <c r="G2628" s="25"/>
      <c r="H2628" s="25"/>
      <c r="I2628" s="25"/>
      <c r="J2628" s="25"/>
      <c r="K2628" s="25"/>
      <c r="L2628" s="25"/>
      <c r="N2628" s="25"/>
      <c r="O2628" s="25"/>
      <c r="P2628" s="35" t="s">
        <v>2496</v>
      </c>
      <c r="AS2628" s="570"/>
      <c r="AT2628" s="391"/>
      <c r="AU2628" s="222"/>
      <c r="AV2628" s="564"/>
      <c r="AW2628" s="60"/>
      <c r="AX2628" s="60"/>
      <c r="AY2628" s="60"/>
      <c r="AZ2628" s="283"/>
      <c r="BA2628" s="283"/>
      <c r="BB2628" s="283"/>
      <c r="BC2628" s="34"/>
      <c r="BD2628" s="27"/>
      <c r="BF2628" s="35"/>
      <c r="BG2628" s="35"/>
      <c r="BH2628" s="35"/>
    </row>
    <row r="2629" spans="1:60" ht="15" x14ac:dyDescent="0.25">
      <c r="A2629" s="570">
        <f t="shared" si="34"/>
        <v>2623</v>
      </c>
      <c r="B2629" s="571" t="s">
        <v>4915</v>
      </c>
      <c r="C2629" s="574" t="s">
        <v>12458</v>
      </c>
      <c r="D2629" s="843">
        <v>11220.51</v>
      </c>
      <c r="E2629" s="844"/>
      <c r="F2629" s="844"/>
      <c r="G2629" s="25"/>
      <c r="H2629" s="25"/>
      <c r="I2629" s="25"/>
      <c r="J2629" s="25"/>
      <c r="K2629" s="25"/>
      <c r="L2629" s="25"/>
      <c r="N2629" s="25"/>
      <c r="O2629" s="25"/>
      <c r="P2629" s="35" t="s">
        <v>2496</v>
      </c>
      <c r="AS2629" s="570"/>
      <c r="AT2629" s="391"/>
      <c r="AU2629" s="222"/>
      <c r="AV2629" s="564"/>
      <c r="AW2629" s="60"/>
      <c r="AX2629" s="60"/>
      <c r="AY2629" s="60"/>
      <c r="AZ2629" s="283"/>
      <c r="BA2629" s="283"/>
      <c r="BB2629" s="283"/>
      <c r="BC2629" s="34"/>
      <c r="BD2629" s="27"/>
      <c r="BF2629" s="35"/>
      <c r="BG2629" s="35"/>
      <c r="BH2629" s="35"/>
    </row>
    <row r="2630" spans="1:60" ht="15" x14ac:dyDescent="0.25">
      <c r="A2630" s="570">
        <f t="shared" si="34"/>
        <v>2624</v>
      </c>
      <c r="B2630" s="571" t="s">
        <v>4916</v>
      </c>
      <c r="C2630" s="574" t="s">
        <v>12458</v>
      </c>
      <c r="D2630" s="843">
        <v>1274.49</v>
      </c>
      <c r="E2630" s="844"/>
      <c r="F2630" s="844"/>
      <c r="G2630" s="25"/>
      <c r="H2630" s="25"/>
      <c r="I2630" s="25"/>
      <c r="J2630" s="25"/>
      <c r="K2630" s="25"/>
      <c r="L2630" s="25"/>
      <c r="N2630" s="25"/>
      <c r="O2630" s="25"/>
      <c r="P2630" s="35" t="s">
        <v>2496</v>
      </c>
      <c r="AS2630" s="570"/>
      <c r="AT2630" s="391"/>
      <c r="AU2630" s="222"/>
      <c r="AV2630" s="564"/>
      <c r="AW2630" s="60"/>
      <c r="AX2630" s="60"/>
      <c r="AY2630" s="60"/>
      <c r="AZ2630" s="283"/>
      <c r="BA2630" s="283"/>
      <c r="BB2630" s="283"/>
      <c r="BC2630" s="34"/>
      <c r="BD2630" s="27"/>
      <c r="BF2630" s="35"/>
      <c r="BG2630" s="35"/>
      <c r="BH2630" s="35"/>
    </row>
    <row r="2631" spans="1:60" ht="15" x14ac:dyDescent="0.25">
      <c r="A2631" s="570">
        <f t="shared" si="34"/>
        <v>2625</v>
      </c>
      <c r="B2631" s="571" t="s">
        <v>4917</v>
      </c>
      <c r="C2631" s="574" t="s">
        <v>12458</v>
      </c>
      <c r="D2631" s="843">
        <v>6926.99</v>
      </c>
      <c r="E2631" s="844"/>
      <c r="F2631" s="844"/>
      <c r="G2631" s="25"/>
      <c r="H2631" s="25"/>
      <c r="I2631" s="25"/>
      <c r="J2631" s="25"/>
      <c r="K2631" s="25"/>
      <c r="L2631" s="25"/>
      <c r="N2631" s="25"/>
      <c r="O2631" s="25"/>
      <c r="P2631" s="35" t="s">
        <v>2496</v>
      </c>
      <c r="AS2631" s="570"/>
      <c r="AT2631" s="391"/>
      <c r="AU2631" s="222"/>
      <c r="AV2631" s="564"/>
      <c r="AW2631" s="60"/>
      <c r="AX2631" s="60"/>
      <c r="AY2631" s="60"/>
      <c r="AZ2631" s="283"/>
      <c r="BA2631" s="283"/>
      <c r="BB2631" s="283"/>
      <c r="BC2631" s="34"/>
      <c r="BD2631" s="27"/>
      <c r="BF2631" s="35"/>
      <c r="BG2631" s="35"/>
      <c r="BH2631" s="35"/>
    </row>
    <row r="2632" spans="1:60" ht="15" x14ac:dyDescent="0.25">
      <c r="A2632" s="570">
        <f t="shared" si="34"/>
        <v>2626</v>
      </c>
      <c r="B2632" s="571" t="s">
        <v>4918</v>
      </c>
      <c r="C2632" s="574" t="s">
        <v>12458</v>
      </c>
      <c r="D2632" s="843">
        <v>48148.59</v>
      </c>
      <c r="E2632" s="844"/>
      <c r="F2632" s="844"/>
      <c r="G2632" s="25"/>
      <c r="H2632" s="25"/>
      <c r="I2632" s="25"/>
      <c r="J2632" s="25"/>
      <c r="K2632" s="25"/>
      <c r="L2632" s="25"/>
      <c r="N2632" s="25"/>
      <c r="O2632" s="25"/>
      <c r="P2632" s="35" t="s">
        <v>2496</v>
      </c>
      <c r="AS2632" s="570"/>
      <c r="AT2632" s="391"/>
      <c r="AU2632" s="222"/>
      <c r="AV2632" s="564"/>
      <c r="AW2632" s="60"/>
      <c r="AX2632" s="60"/>
      <c r="AY2632" s="60"/>
      <c r="AZ2632" s="283"/>
      <c r="BA2632" s="283"/>
      <c r="BB2632" s="283"/>
      <c r="BC2632" s="34"/>
      <c r="BD2632" s="27"/>
      <c r="BF2632" s="35"/>
      <c r="BG2632" s="35"/>
      <c r="BH2632" s="35"/>
    </row>
    <row r="2633" spans="1:60" ht="15" x14ac:dyDescent="0.25">
      <c r="A2633" s="570">
        <f t="shared" si="34"/>
        <v>2627</v>
      </c>
      <c r="B2633" s="571" t="s">
        <v>4919</v>
      </c>
      <c r="C2633" s="574" t="s">
        <v>12458</v>
      </c>
      <c r="D2633" s="843">
        <v>38233.51</v>
      </c>
      <c r="E2633" s="844"/>
      <c r="F2633" s="844"/>
      <c r="G2633" s="25"/>
      <c r="H2633" s="25"/>
      <c r="I2633" s="25"/>
      <c r="J2633" s="25"/>
      <c r="K2633" s="25"/>
      <c r="L2633" s="25"/>
      <c r="N2633" s="25"/>
      <c r="O2633" s="25"/>
      <c r="P2633" s="35" t="s">
        <v>2496</v>
      </c>
      <c r="AS2633" s="570"/>
      <c r="AT2633" s="391"/>
      <c r="AU2633" s="222"/>
      <c r="AV2633" s="564"/>
      <c r="AW2633" s="60"/>
      <c r="AX2633" s="60"/>
      <c r="AY2633" s="60"/>
      <c r="AZ2633" s="283"/>
      <c r="BA2633" s="283"/>
      <c r="BB2633" s="283"/>
      <c r="BC2633" s="34"/>
      <c r="BD2633" s="27"/>
      <c r="BF2633" s="35"/>
      <c r="BG2633" s="35"/>
      <c r="BH2633" s="35"/>
    </row>
    <row r="2634" spans="1:60" ht="15" x14ac:dyDescent="0.25">
      <c r="A2634" s="570">
        <f t="shared" si="34"/>
        <v>2628</v>
      </c>
      <c r="B2634" s="571" t="s">
        <v>4920</v>
      </c>
      <c r="C2634" s="574" t="s">
        <v>12458</v>
      </c>
      <c r="D2634" s="843">
        <v>7732.62</v>
      </c>
      <c r="E2634" s="844"/>
      <c r="F2634" s="844"/>
      <c r="G2634" s="25"/>
      <c r="H2634" s="25"/>
      <c r="I2634" s="25"/>
      <c r="J2634" s="25"/>
      <c r="K2634" s="25"/>
      <c r="L2634" s="25"/>
      <c r="N2634" s="25"/>
      <c r="O2634" s="25"/>
      <c r="P2634" s="35" t="s">
        <v>2496</v>
      </c>
      <c r="AS2634" s="570"/>
      <c r="AT2634" s="391"/>
      <c r="AU2634" s="222"/>
      <c r="AV2634" s="564"/>
      <c r="AW2634" s="60"/>
      <c r="AX2634" s="60"/>
      <c r="AY2634" s="60"/>
      <c r="AZ2634" s="283"/>
      <c r="BA2634" s="283"/>
      <c r="BB2634" s="283"/>
      <c r="BC2634" s="34"/>
      <c r="BD2634" s="27"/>
      <c r="BF2634" s="35"/>
      <c r="BG2634" s="35"/>
      <c r="BH2634" s="35"/>
    </row>
    <row r="2635" spans="1:60" ht="15" x14ac:dyDescent="0.25">
      <c r="A2635" s="570">
        <f t="shared" si="34"/>
        <v>2629</v>
      </c>
      <c r="B2635" s="571" t="s">
        <v>4921</v>
      </c>
      <c r="C2635" s="574" t="s">
        <v>12458</v>
      </c>
      <c r="D2635" s="843">
        <v>1456.56</v>
      </c>
      <c r="E2635" s="844"/>
      <c r="F2635" s="844"/>
      <c r="G2635" s="25"/>
      <c r="H2635" s="25"/>
      <c r="I2635" s="25"/>
      <c r="J2635" s="25"/>
      <c r="K2635" s="25"/>
      <c r="L2635" s="25"/>
      <c r="N2635" s="25"/>
      <c r="O2635" s="25"/>
      <c r="P2635" s="35" t="s">
        <v>2496</v>
      </c>
      <c r="AS2635" s="570"/>
      <c r="AT2635" s="391"/>
      <c r="AU2635" s="222"/>
      <c r="AV2635" s="564"/>
      <c r="AW2635" s="60"/>
      <c r="AX2635" s="60"/>
      <c r="AY2635" s="60"/>
      <c r="AZ2635" s="283"/>
      <c r="BA2635" s="283"/>
      <c r="BB2635" s="283"/>
      <c r="BC2635" s="34"/>
      <c r="BD2635" s="27"/>
      <c r="BF2635" s="35"/>
      <c r="BG2635" s="35"/>
      <c r="BH2635" s="35"/>
    </row>
    <row r="2636" spans="1:60" ht="15" x14ac:dyDescent="0.25">
      <c r="A2636" s="570">
        <f t="shared" si="34"/>
        <v>2630</v>
      </c>
      <c r="B2636" s="571" t="s">
        <v>4922</v>
      </c>
      <c r="C2636" s="574" t="s">
        <v>12458</v>
      </c>
      <c r="D2636" s="843">
        <v>1456.56</v>
      </c>
      <c r="E2636" s="844"/>
      <c r="F2636" s="844"/>
      <c r="G2636" s="25"/>
      <c r="H2636" s="25"/>
      <c r="I2636" s="25"/>
      <c r="J2636" s="25"/>
      <c r="K2636" s="25"/>
      <c r="L2636" s="25"/>
      <c r="N2636" s="25"/>
      <c r="O2636" s="25"/>
      <c r="P2636" s="35" t="s">
        <v>2496</v>
      </c>
      <c r="AS2636" s="570"/>
      <c r="AT2636" s="391"/>
      <c r="AU2636" s="222"/>
      <c r="AV2636" s="564"/>
      <c r="AW2636" s="60"/>
      <c r="AX2636" s="60"/>
      <c r="AY2636" s="60"/>
      <c r="AZ2636" s="283"/>
      <c r="BA2636" s="283"/>
      <c r="BB2636" s="283"/>
      <c r="BC2636" s="34"/>
      <c r="BD2636" s="27"/>
      <c r="BF2636" s="35"/>
      <c r="BG2636" s="35"/>
      <c r="BH2636" s="35"/>
    </row>
    <row r="2637" spans="1:60" ht="15" x14ac:dyDescent="0.25">
      <c r="A2637" s="570">
        <f t="shared" si="34"/>
        <v>2631</v>
      </c>
      <c r="B2637" s="571" t="s">
        <v>4923</v>
      </c>
      <c r="C2637" s="574" t="s">
        <v>12458</v>
      </c>
      <c r="D2637" s="843">
        <v>2633.47</v>
      </c>
      <c r="E2637" s="844"/>
      <c r="F2637" s="844"/>
      <c r="G2637" s="25"/>
      <c r="H2637" s="25"/>
      <c r="I2637" s="25"/>
      <c r="J2637" s="25"/>
      <c r="K2637" s="25"/>
      <c r="L2637" s="25"/>
      <c r="N2637" s="25"/>
      <c r="O2637" s="25"/>
      <c r="P2637" s="35" t="s">
        <v>2496</v>
      </c>
      <c r="AS2637" s="570"/>
      <c r="AT2637" s="391"/>
      <c r="AU2637" s="222"/>
      <c r="AV2637" s="564"/>
      <c r="AW2637" s="60"/>
      <c r="AX2637" s="60"/>
      <c r="AY2637" s="60"/>
      <c r="AZ2637" s="283"/>
      <c r="BA2637" s="283"/>
      <c r="BB2637" s="283"/>
      <c r="BC2637" s="34"/>
      <c r="BD2637" s="27"/>
      <c r="BF2637" s="35"/>
      <c r="BG2637" s="35"/>
      <c r="BH2637" s="35"/>
    </row>
    <row r="2638" spans="1:60" ht="15" x14ac:dyDescent="0.25">
      <c r="A2638" s="570">
        <f t="shared" si="34"/>
        <v>2632</v>
      </c>
      <c r="B2638" s="571" t="s">
        <v>4924</v>
      </c>
      <c r="C2638" s="574" t="s">
        <v>12458</v>
      </c>
      <c r="D2638" s="843">
        <v>2633.47</v>
      </c>
      <c r="E2638" s="844"/>
      <c r="F2638" s="844"/>
      <c r="G2638" s="25"/>
      <c r="H2638" s="25"/>
      <c r="I2638" s="25"/>
      <c r="J2638" s="25"/>
      <c r="K2638" s="25"/>
      <c r="L2638" s="25"/>
      <c r="N2638" s="25"/>
      <c r="O2638" s="25"/>
      <c r="P2638" s="35" t="s">
        <v>2496</v>
      </c>
      <c r="AS2638" s="570"/>
      <c r="AT2638" s="391"/>
      <c r="AU2638" s="222"/>
      <c r="AV2638" s="564"/>
      <c r="AW2638" s="60"/>
      <c r="AX2638" s="60"/>
      <c r="AY2638" s="60"/>
      <c r="AZ2638" s="283"/>
      <c r="BA2638" s="283"/>
      <c r="BB2638" s="283"/>
      <c r="BC2638" s="34"/>
      <c r="BD2638" s="27"/>
      <c r="BF2638" s="35"/>
      <c r="BG2638" s="35"/>
      <c r="BH2638" s="35"/>
    </row>
    <row r="2639" spans="1:60" ht="15" x14ac:dyDescent="0.25">
      <c r="A2639" s="570">
        <f t="shared" si="34"/>
        <v>2633</v>
      </c>
      <c r="B2639" s="571" t="s">
        <v>4925</v>
      </c>
      <c r="C2639" s="574" t="s">
        <v>12458</v>
      </c>
      <c r="D2639" s="843">
        <v>3094</v>
      </c>
      <c r="E2639" s="844"/>
      <c r="F2639" s="844"/>
      <c r="G2639" s="25"/>
      <c r="H2639" s="25"/>
      <c r="I2639" s="25"/>
      <c r="J2639" s="25"/>
      <c r="K2639" s="25"/>
      <c r="L2639" s="25"/>
      <c r="N2639" s="25"/>
      <c r="O2639" s="25"/>
      <c r="P2639" s="35" t="s">
        <v>2496</v>
      </c>
      <c r="AS2639" s="570"/>
      <c r="AT2639" s="391"/>
      <c r="AU2639" s="222"/>
      <c r="AV2639" s="564"/>
      <c r="AW2639" s="60"/>
      <c r="AX2639" s="60"/>
      <c r="AY2639" s="60"/>
      <c r="AZ2639" s="283"/>
      <c r="BA2639" s="283"/>
      <c r="BB2639" s="283"/>
      <c r="BC2639" s="34"/>
      <c r="BD2639" s="27"/>
      <c r="BF2639" s="35"/>
      <c r="BG2639" s="35"/>
      <c r="BH2639" s="35"/>
    </row>
    <row r="2640" spans="1:60" ht="15" x14ac:dyDescent="0.25">
      <c r="A2640" s="570">
        <f t="shared" si="34"/>
        <v>2634</v>
      </c>
      <c r="B2640" s="571" t="s">
        <v>4926</v>
      </c>
      <c r="C2640" s="574" t="s">
        <v>12458</v>
      </c>
      <c r="D2640" s="843">
        <v>7245.91</v>
      </c>
      <c r="E2640" s="844"/>
      <c r="F2640" s="844"/>
      <c r="G2640" s="25"/>
      <c r="H2640" s="25"/>
      <c r="I2640" s="25"/>
      <c r="J2640" s="25"/>
      <c r="K2640" s="25"/>
      <c r="L2640" s="25"/>
      <c r="N2640" s="25"/>
      <c r="O2640" s="25"/>
      <c r="P2640" s="35" t="s">
        <v>2496</v>
      </c>
      <c r="AS2640" s="570"/>
      <c r="AT2640" s="391"/>
      <c r="AU2640" s="222"/>
      <c r="AV2640" s="564"/>
      <c r="AW2640" s="60"/>
      <c r="AX2640" s="60"/>
      <c r="AY2640" s="60"/>
      <c r="AZ2640" s="283"/>
      <c r="BA2640" s="283"/>
      <c r="BB2640" s="283"/>
      <c r="BC2640" s="34"/>
      <c r="BD2640" s="27"/>
      <c r="BF2640" s="35"/>
      <c r="BG2640" s="35"/>
      <c r="BH2640" s="35"/>
    </row>
    <row r="2641" spans="1:60" ht="15" x14ac:dyDescent="0.25">
      <c r="A2641" s="570">
        <f t="shared" si="34"/>
        <v>2635</v>
      </c>
      <c r="B2641" s="571" t="s">
        <v>4927</v>
      </c>
      <c r="C2641" s="574" t="s">
        <v>12458</v>
      </c>
      <c r="D2641" s="843">
        <v>8101.52</v>
      </c>
      <c r="E2641" s="844"/>
      <c r="F2641" s="844"/>
      <c r="G2641" s="25"/>
      <c r="H2641" s="25"/>
      <c r="I2641" s="25"/>
      <c r="J2641" s="25"/>
      <c r="K2641" s="25"/>
      <c r="L2641" s="25"/>
      <c r="N2641" s="25"/>
      <c r="O2641" s="25"/>
      <c r="P2641" s="35" t="s">
        <v>2496</v>
      </c>
      <c r="AS2641" s="570"/>
      <c r="AT2641" s="391"/>
      <c r="AU2641" s="222"/>
      <c r="AV2641" s="564"/>
      <c r="AW2641" s="60"/>
      <c r="AX2641" s="60"/>
      <c r="AY2641" s="60"/>
      <c r="AZ2641" s="283"/>
      <c r="BA2641" s="283"/>
      <c r="BB2641" s="283"/>
      <c r="BC2641" s="34"/>
      <c r="BD2641" s="27"/>
      <c r="BF2641" s="35"/>
      <c r="BG2641" s="35"/>
      <c r="BH2641" s="35"/>
    </row>
    <row r="2642" spans="1:60" ht="15" x14ac:dyDescent="0.25">
      <c r="A2642" s="570">
        <f t="shared" si="34"/>
        <v>2636</v>
      </c>
      <c r="B2642" s="571" t="s">
        <v>4928</v>
      </c>
      <c r="C2642" s="574" t="s">
        <v>12458</v>
      </c>
      <c r="D2642" s="843">
        <v>4599.3500000000004</v>
      </c>
      <c r="E2642" s="844"/>
      <c r="F2642" s="844"/>
      <c r="G2642" s="25"/>
      <c r="H2642" s="25"/>
      <c r="I2642" s="25"/>
      <c r="J2642" s="25"/>
      <c r="K2642" s="25"/>
      <c r="L2642" s="25"/>
      <c r="N2642" s="25"/>
      <c r="O2642" s="25"/>
      <c r="P2642" s="35" t="s">
        <v>2496</v>
      </c>
      <c r="AS2642" s="570"/>
      <c r="AT2642" s="391"/>
      <c r="AU2642" s="222"/>
      <c r="AV2642" s="564"/>
      <c r="AW2642" s="60"/>
      <c r="AX2642" s="60"/>
      <c r="AY2642" s="60"/>
      <c r="AZ2642" s="283"/>
      <c r="BA2642" s="283"/>
      <c r="BB2642" s="283"/>
      <c r="BC2642" s="34"/>
      <c r="BD2642" s="27"/>
      <c r="BF2642" s="35"/>
      <c r="BG2642" s="35"/>
      <c r="BH2642" s="35"/>
    </row>
    <row r="2643" spans="1:60" ht="15" x14ac:dyDescent="0.25">
      <c r="A2643" s="570">
        <f t="shared" si="34"/>
        <v>2637</v>
      </c>
      <c r="B2643" s="571" t="s">
        <v>4929</v>
      </c>
      <c r="C2643" s="574" t="s">
        <v>12458</v>
      </c>
      <c r="D2643" s="843">
        <v>6673.52</v>
      </c>
      <c r="E2643" s="844"/>
      <c r="F2643" s="844"/>
      <c r="G2643" s="25"/>
      <c r="H2643" s="25"/>
      <c r="I2643" s="25"/>
      <c r="J2643" s="25"/>
      <c r="K2643" s="25"/>
      <c r="L2643" s="25"/>
      <c r="N2643" s="25"/>
      <c r="O2643" s="25"/>
      <c r="P2643" s="35" t="s">
        <v>2496</v>
      </c>
      <c r="AS2643" s="570"/>
      <c r="AT2643" s="391"/>
      <c r="AU2643" s="222"/>
      <c r="AV2643" s="564"/>
      <c r="AW2643" s="60"/>
      <c r="AX2643" s="60"/>
      <c r="AY2643" s="60"/>
      <c r="AZ2643" s="283"/>
      <c r="BA2643" s="283"/>
      <c r="BB2643" s="283"/>
      <c r="BC2643" s="34"/>
      <c r="BD2643" s="27"/>
      <c r="BF2643" s="35"/>
      <c r="BG2643" s="35"/>
      <c r="BH2643" s="35"/>
    </row>
    <row r="2644" spans="1:60" ht="15" x14ac:dyDescent="0.25">
      <c r="A2644" s="570">
        <f t="shared" si="34"/>
        <v>2638</v>
      </c>
      <c r="B2644" s="571" t="s">
        <v>4930</v>
      </c>
      <c r="C2644" s="574" t="s">
        <v>12458</v>
      </c>
      <c r="D2644" s="843">
        <v>7598.15</v>
      </c>
      <c r="E2644" s="844"/>
      <c r="F2644" s="844"/>
      <c r="G2644" s="25"/>
      <c r="H2644" s="25"/>
      <c r="I2644" s="25"/>
      <c r="J2644" s="25"/>
      <c r="K2644" s="25"/>
      <c r="L2644" s="25"/>
      <c r="N2644" s="25"/>
      <c r="O2644" s="25"/>
      <c r="P2644" s="35" t="s">
        <v>2496</v>
      </c>
      <c r="AS2644" s="570"/>
      <c r="AT2644" s="391"/>
      <c r="AU2644" s="222"/>
      <c r="AV2644" s="564"/>
      <c r="AW2644" s="60"/>
      <c r="AX2644" s="60"/>
      <c r="AY2644" s="60"/>
      <c r="AZ2644" s="283"/>
      <c r="BA2644" s="283"/>
      <c r="BB2644" s="283"/>
      <c r="BC2644" s="34"/>
      <c r="BD2644" s="27"/>
      <c r="BF2644" s="35"/>
      <c r="BG2644" s="35"/>
      <c r="BH2644" s="35"/>
    </row>
    <row r="2645" spans="1:60" ht="15" x14ac:dyDescent="0.25">
      <c r="A2645" s="570">
        <f t="shared" si="34"/>
        <v>2639</v>
      </c>
      <c r="B2645" s="571" t="s">
        <v>4931</v>
      </c>
      <c r="C2645" s="574" t="s">
        <v>12458</v>
      </c>
      <c r="D2645" s="843">
        <v>5403.79</v>
      </c>
      <c r="E2645" s="844"/>
      <c r="F2645" s="844"/>
      <c r="G2645" s="25"/>
      <c r="H2645" s="25"/>
      <c r="I2645" s="25"/>
      <c r="J2645" s="25"/>
      <c r="K2645" s="25"/>
      <c r="L2645" s="25"/>
      <c r="N2645" s="25"/>
      <c r="O2645" s="25"/>
      <c r="P2645" s="35" t="s">
        <v>2496</v>
      </c>
      <c r="AS2645" s="570"/>
      <c r="AT2645" s="391"/>
      <c r="AU2645" s="222"/>
      <c r="AV2645" s="564"/>
      <c r="AW2645" s="60"/>
      <c r="AX2645" s="60"/>
      <c r="AY2645" s="60"/>
      <c r="AZ2645" s="283"/>
      <c r="BA2645" s="283"/>
      <c r="BB2645" s="283"/>
      <c r="BC2645" s="34"/>
      <c r="BD2645" s="27"/>
      <c r="BF2645" s="35"/>
      <c r="BG2645" s="35"/>
      <c r="BH2645" s="35"/>
    </row>
    <row r="2646" spans="1:60" ht="15" x14ac:dyDescent="0.25">
      <c r="A2646" s="570">
        <f t="shared" si="34"/>
        <v>2640</v>
      </c>
      <c r="B2646" s="571" t="s">
        <v>4932</v>
      </c>
      <c r="C2646" s="574" t="s">
        <v>12458</v>
      </c>
      <c r="D2646" s="843">
        <v>6040.44</v>
      </c>
      <c r="E2646" s="844"/>
      <c r="F2646" s="844"/>
      <c r="G2646" s="25"/>
      <c r="H2646" s="25"/>
      <c r="I2646" s="25"/>
      <c r="J2646" s="25"/>
      <c r="K2646" s="25"/>
      <c r="L2646" s="25"/>
      <c r="N2646" s="25"/>
      <c r="O2646" s="25"/>
      <c r="P2646" s="35" t="s">
        <v>2496</v>
      </c>
      <c r="AS2646" s="570"/>
      <c r="AT2646" s="391"/>
      <c r="AU2646" s="222"/>
      <c r="AV2646" s="564"/>
      <c r="AW2646" s="60"/>
      <c r="AX2646" s="60"/>
      <c r="AY2646" s="60"/>
      <c r="AZ2646" s="283"/>
      <c r="BA2646" s="283"/>
      <c r="BB2646" s="283"/>
      <c r="BC2646" s="34"/>
      <c r="BD2646" s="27"/>
      <c r="BF2646" s="35"/>
      <c r="BG2646" s="35"/>
      <c r="BH2646" s="35"/>
    </row>
    <row r="2647" spans="1:60" ht="15" x14ac:dyDescent="0.25">
      <c r="A2647" s="570">
        <f t="shared" si="34"/>
        <v>2641</v>
      </c>
      <c r="B2647" s="571" t="s">
        <v>4933</v>
      </c>
      <c r="C2647" s="574" t="s">
        <v>12458</v>
      </c>
      <c r="D2647" s="843">
        <v>3574.76</v>
      </c>
      <c r="E2647" s="844"/>
      <c r="F2647" s="844"/>
      <c r="G2647" s="25"/>
      <c r="H2647" s="25"/>
      <c r="I2647" s="25"/>
      <c r="J2647" s="25"/>
      <c r="K2647" s="25"/>
      <c r="L2647" s="25"/>
      <c r="N2647" s="25"/>
      <c r="O2647" s="25"/>
      <c r="P2647" s="35" t="s">
        <v>2496</v>
      </c>
      <c r="AS2647" s="570"/>
      <c r="AT2647" s="391"/>
      <c r="AU2647" s="222"/>
      <c r="AV2647" s="564"/>
      <c r="AW2647" s="60"/>
      <c r="AX2647" s="60"/>
      <c r="AY2647" s="60"/>
      <c r="AZ2647" s="283"/>
      <c r="BA2647" s="283"/>
      <c r="BB2647" s="283"/>
      <c r="BC2647" s="34"/>
      <c r="BD2647" s="27"/>
      <c r="BF2647" s="35"/>
      <c r="BG2647" s="35"/>
      <c r="BH2647" s="35"/>
    </row>
    <row r="2648" spans="1:60" ht="15" x14ac:dyDescent="0.25">
      <c r="A2648" s="570">
        <f t="shared" si="34"/>
        <v>2642</v>
      </c>
      <c r="B2648" s="571" t="s">
        <v>4934</v>
      </c>
      <c r="C2648" s="574" t="s">
        <v>12458</v>
      </c>
      <c r="D2648" s="843">
        <v>2989.28</v>
      </c>
      <c r="E2648" s="844"/>
      <c r="F2648" s="844"/>
      <c r="G2648" s="25"/>
      <c r="H2648" s="25"/>
      <c r="I2648" s="25"/>
      <c r="J2648" s="25"/>
      <c r="K2648" s="25"/>
      <c r="L2648" s="25"/>
      <c r="N2648" s="25"/>
      <c r="O2648" s="25"/>
      <c r="P2648" s="35" t="s">
        <v>2496</v>
      </c>
      <c r="AS2648" s="570"/>
      <c r="AT2648" s="391"/>
      <c r="AU2648" s="222"/>
      <c r="AV2648" s="564"/>
      <c r="AW2648" s="60"/>
      <c r="AX2648" s="60"/>
      <c r="AY2648" s="60"/>
      <c r="AZ2648" s="283"/>
      <c r="BA2648" s="283"/>
      <c r="BB2648" s="283"/>
      <c r="BC2648" s="34"/>
      <c r="BD2648" s="27"/>
      <c r="BF2648" s="35"/>
      <c r="BG2648" s="35"/>
      <c r="BH2648" s="35"/>
    </row>
    <row r="2649" spans="1:60" ht="15" x14ac:dyDescent="0.25">
      <c r="A2649" s="570">
        <f t="shared" si="34"/>
        <v>2643</v>
      </c>
      <c r="B2649" s="571" t="s">
        <v>4935</v>
      </c>
      <c r="C2649" s="574" t="s">
        <v>12458</v>
      </c>
      <c r="D2649" s="843">
        <v>3402.21</v>
      </c>
      <c r="E2649" s="844"/>
      <c r="F2649" s="844"/>
      <c r="G2649" s="25"/>
      <c r="H2649" s="25"/>
      <c r="I2649" s="25"/>
      <c r="J2649" s="25"/>
      <c r="K2649" s="25"/>
      <c r="L2649" s="25"/>
      <c r="N2649" s="25"/>
      <c r="O2649" s="25"/>
      <c r="P2649" s="35" t="s">
        <v>2496</v>
      </c>
      <c r="AS2649" s="570"/>
      <c r="AT2649" s="391"/>
      <c r="AU2649" s="222"/>
      <c r="AV2649" s="564"/>
      <c r="AW2649" s="60"/>
      <c r="AX2649" s="60"/>
      <c r="AY2649" s="60"/>
      <c r="AZ2649" s="283"/>
      <c r="BA2649" s="283"/>
      <c r="BB2649" s="283"/>
      <c r="BC2649" s="34"/>
      <c r="BD2649" s="27"/>
      <c r="BF2649" s="35"/>
      <c r="BG2649" s="35"/>
      <c r="BH2649" s="35"/>
    </row>
    <row r="2650" spans="1:60" ht="15" x14ac:dyDescent="0.25">
      <c r="A2650" s="570">
        <f t="shared" si="34"/>
        <v>2644</v>
      </c>
      <c r="B2650" s="571" t="s">
        <v>4936</v>
      </c>
      <c r="C2650" s="574" t="s">
        <v>12458</v>
      </c>
      <c r="D2650" s="843">
        <v>1297.0999999999999</v>
      </c>
      <c r="E2650" s="844"/>
      <c r="F2650" s="844"/>
      <c r="G2650" s="25"/>
      <c r="H2650" s="25"/>
      <c r="I2650" s="25"/>
      <c r="J2650" s="25"/>
      <c r="K2650" s="25"/>
      <c r="L2650" s="25"/>
      <c r="N2650" s="25"/>
      <c r="O2650" s="25"/>
      <c r="P2650" s="35" t="s">
        <v>2496</v>
      </c>
      <c r="AS2650" s="570"/>
      <c r="AT2650" s="391"/>
      <c r="AU2650" s="222"/>
      <c r="AV2650" s="564"/>
      <c r="AW2650" s="60"/>
      <c r="AX2650" s="60"/>
      <c r="AY2650" s="60"/>
      <c r="AZ2650" s="283"/>
      <c r="BA2650" s="283"/>
      <c r="BB2650" s="283"/>
      <c r="BC2650" s="34"/>
      <c r="BD2650" s="27"/>
      <c r="BF2650" s="35"/>
      <c r="BG2650" s="35"/>
      <c r="BH2650" s="35"/>
    </row>
    <row r="2651" spans="1:60" ht="15" x14ac:dyDescent="0.25">
      <c r="A2651" s="570">
        <f t="shared" si="34"/>
        <v>2645</v>
      </c>
      <c r="B2651" s="571" t="s">
        <v>4937</v>
      </c>
      <c r="C2651" s="574" t="s">
        <v>12458</v>
      </c>
      <c r="D2651" s="843">
        <v>1859.97</v>
      </c>
      <c r="E2651" s="844"/>
      <c r="F2651" s="844"/>
      <c r="G2651" s="25"/>
      <c r="H2651" s="25"/>
      <c r="I2651" s="25"/>
      <c r="J2651" s="25"/>
      <c r="K2651" s="25"/>
      <c r="L2651" s="25"/>
      <c r="N2651" s="25"/>
      <c r="O2651" s="25"/>
      <c r="P2651" s="35" t="s">
        <v>2496</v>
      </c>
      <c r="AS2651" s="570"/>
      <c r="AT2651" s="391"/>
      <c r="AU2651" s="222"/>
      <c r="AV2651" s="564"/>
      <c r="AW2651" s="60"/>
      <c r="AX2651" s="60"/>
      <c r="AY2651" s="60"/>
      <c r="AZ2651" s="283"/>
      <c r="BA2651" s="283"/>
      <c r="BB2651" s="283"/>
      <c r="BC2651" s="34"/>
      <c r="BD2651" s="27"/>
      <c r="BF2651" s="35"/>
      <c r="BG2651" s="35"/>
      <c r="BH2651" s="35"/>
    </row>
    <row r="2652" spans="1:60" ht="15" x14ac:dyDescent="0.25">
      <c r="A2652" s="570">
        <f t="shared" si="34"/>
        <v>2646</v>
      </c>
      <c r="B2652" s="571" t="s">
        <v>4938</v>
      </c>
      <c r="C2652" s="574" t="s">
        <v>12458</v>
      </c>
      <c r="D2652" s="843">
        <v>2113.44</v>
      </c>
      <c r="E2652" s="844"/>
      <c r="F2652" s="844"/>
      <c r="G2652" s="25"/>
      <c r="H2652" s="25"/>
      <c r="I2652" s="25"/>
      <c r="J2652" s="25"/>
      <c r="K2652" s="25"/>
      <c r="L2652" s="25"/>
      <c r="N2652" s="25"/>
      <c r="O2652" s="25"/>
      <c r="P2652" s="35" t="s">
        <v>2496</v>
      </c>
      <c r="AS2652" s="570"/>
      <c r="AT2652" s="391"/>
      <c r="AU2652" s="222"/>
      <c r="AV2652" s="564"/>
      <c r="AW2652" s="60"/>
      <c r="AX2652" s="60"/>
      <c r="AY2652" s="60"/>
      <c r="AZ2652" s="283"/>
      <c r="BA2652" s="283"/>
      <c r="BB2652" s="283"/>
      <c r="BC2652" s="34"/>
      <c r="BD2652" s="27"/>
      <c r="BF2652" s="35"/>
      <c r="BG2652" s="35"/>
      <c r="BH2652" s="35"/>
    </row>
    <row r="2653" spans="1:60" ht="15" x14ac:dyDescent="0.25">
      <c r="A2653" s="570">
        <f t="shared" si="34"/>
        <v>2647</v>
      </c>
      <c r="B2653" s="571" t="s">
        <v>4939</v>
      </c>
      <c r="C2653" s="574" t="s">
        <v>12458</v>
      </c>
      <c r="D2653" s="843">
        <v>981.75</v>
      </c>
      <c r="E2653" s="844"/>
      <c r="F2653" s="844"/>
      <c r="G2653" s="25"/>
      <c r="H2653" s="25"/>
      <c r="I2653" s="25"/>
      <c r="J2653" s="25"/>
      <c r="K2653" s="25"/>
      <c r="L2653" s="25"/>
      <c r="N2653" s="25"/>
      <c r="O2653" s="25"/>
      <c r="P2653" s="35" t="s">
        <v>2496</v>
      </c>
      <c r="AS2653" s="570"/>
      <c r="AT2653" s="391"/>
      <c r="AU2653" s="222"/>
      <c r="AV2653" s="564"/>
      <c r="AW2653" s="60"/>
      <c r="AX2653" s="60"/>
      <c r="AY2653" s="60"/>
      <c r="AZ2653" s="283"/>
      <c r="BA2653" s="283"/>
      <c r="BB2653" s="283"/>
      <c r="BC2653" s="34"/>
      <c r="BD2653" s="27"/>
      <c r="BF2653" s="35"/>
      <c r="BG2653" s="35"/>
      <c r="BH2653" s="35"/>
    </row>
    <row r="2654" spans="1:60" ht="15" x14ac:dyDescent="0.25">
      <c r="A2654" s="570">
        <f t="shared" si="34"/>
        <v>2648</v>
      </c>
      <c r="B2654" s="571" t="s">
        <v>4940</v>
      </c>
      <c r="C2654" s="574" t="s">
        <v>12458</v>
      </c>
      <c r="D2654" s="843">
        <v>1112.6500000000001</v>
      </c>
      <c r="E2654" s="844"/>
      <c r="F2654" s="844"/>
      <c r="G2654" s="25"/>
      <c r="H2654" s="25"/>
      <c r="I2654" s="25"/>
      <c r="J2654" s="25"/>
      <c r="K2654" s="25"/>
      <c r="L2654" s="25"/>
      <c r="N2654" s="25"/>
      <c r="O2654" s="25"/>
      <c r="P2654" s="35" t="s">
        <v>2496</v>
      </c>
      <c r="AS2654" s="570"/>
      <c r="AT2654" s="391"/>
      <c r="AU2654" s="222"/>
      <c r="AV2654" s="564"/>
      <c r="AW2654" s="60"/>
      <c r="AX2654" s="60"/>
      <c r="AY2654" s="60"/>
      <c r="AZ2654" s="283"/>
      <c r="BA2654" s="283"/>
      <c r="BB2654" s="283"/>
      <c r="BC2654" s="34"/>
      <c r="BD2654" s="27"/>
      <c r="BF2654" s="35"/>
      <c r="BG2654" s="35"/>
      <c r="BH2654" s="35"/>
    </row>
    <row r="2655" spans="1:60" ht="15" x14ac:dyDescent="0.25">
      <c r="A2655" s="570">
        <f t="shared" si="34"/>
        <v>2649</v>
      </c>
      <c r="B2655" s="571" t="s">
        <v>4941</v>
      </c>
      <c r="C2655" s="574" t="s">
        <v>12458</v>
      </c>
      <c r="D2655" s="843">
        <v>415.31</v>
      </c>
      <c r="E2655" s="844"/>
      <c r="F2655" s="844"/>
      <c r="G2655" s="25"/>
      <c r="H2655" s="25"/>
      <c r="I2655" s="25"/>
      <c r="J2655" s="25"/>
      <c r="K2655" s="25"/>
      <c r="L2655" s="25"/>
      <c r="N2655" s="25"/>
      <c r="O2655" s="25"/>
      <c r="P2655" s="35" t="s">
        <v>2496</v>
      </c>
      <c r="AS2655" s="570"/>
      <c r="AT2655" s="391"/>
      <c r="AU2655" s="222"/>
      <c r="AV2655" s="564"/>
      <c r="AW2655" s="60"/>
      <c r="AX2655" s="60"/>
      <c r="AY2655" s="60"/>
      <c r="AZ2655" s="283"/>
      <c r="BA2655" s="283"/>
      <c r="BB2655" s="283"/>
      <c r="BC2655" s="34"/>
      <c r="BD2655" s="27"/>
      <c r="BF2655" s="35"/>
      <c r="BG2655" s="35"/>
      <c r="BH2655" s="35"/>
    </row>
    <row r="2656" spans="1:60" ht="15" x14ac:dyDescent="0.25">
      <c r="A2656" s="570">
        <f t="shared" si="34"/>
        <v>2650</v>
      </c>
      <c r="B2656" s="571" t="s">
        <v>4942</v>
      </c>
      <c r="C2656" s="574" t="s">
        <v>12458</v>
      </c>
      <c r="D2656" s="843">
        <v>595</v>
      </c>
      <c r="E2656" s="844"/>
      <c r="F2656" s="844"/>
      <c r="G2656" s="25"/>
      <c r="H2656" s="25"/>
      <c r="I2656" s="25"/>
      <c r="J2656" s="25"/>
      <c r="K2656" s="25"/>
      <c r="L2656" s="25"/>
      <c r="N2656" s="25"/>
      <c r="O2656" s="25"/>
      <c r="P2656" s="35" t="s">
        <v>2496</v>
      </c>
      <c r="AS2656" s="570"/>
      <c r="AT2656" s="391"/>
      <c r="AU2656" s="222"/>
      <c r="AV2656" s="564"/>
      <c r="AW2656" s="60"/>
      <c r="AX2656" s="60"/>
      <c r="AY2656" s="60"/>
      <c r="AZ2656" s="283"/>
      <c r="BA2656" s="283"/>
      <c r="BB2656" s="283"/>
      <c r="BC2656" s="34"/>
      <c r="BD2656" s="27"/>
      <c r="BF2656" s="35"/>
      <c r="BG2656" s="35"/>
      <c r="BH2656" s="35"/>
    </row>
    <row r="2657" spans="1:60" ht="15" x14ac:dyDescent="0.25">
      <c r="A2657" s="570">
        <f t="shared" si="34"/>
        <v>2651</v>
      </c>
      <c r="B2657" s="571" t="s">
        <v>4943</v>
      </c>
      <c r="C2657" s="574" t="s">
        <v>12458</v>
      </c>
      <c r="D2657" s="843">
        <v>281.55399999999997</v>
      </c>
      <c r="E2657" s="844"/>
      <c r="F2657" s="844"/>
      <c r="G2657" s="25"/>
      <c r="H2657" s="25"/>
      <c r="I2657" s="25"/>
      <c r="J2657" s="25"/>
      <c r="K2657" s="25"/>
      <c r="L2657" s="25"/>
      <c r="N2657" s="25"/>
      <c r="O2657" s="25"/>
      <c r="P2657" s="35" t="s">
        <v>2496</v>
      </c>
      <c r="AS2657" s="570"/>
      <c r="AT2657" s="391"/>
      <c r="AU2657" s="222"/>
      <c r="AV2657" s="564"/>
      <c r="AW2657" s="60"/>
      <c r="AX2657" s="60"/>
      <c r="AY2657" s="60"/>
      <c r="AZ2657" s="283"/>
      <c r="BA2657" s="283"/>
      <c r="BB2657" s="283"/>
      <c r="BC2657" s="34"/>
      <c r="BD2657" s="27"/>
      <c r="BF2657" s="35"/>
      <c r="BG2657" s="35"/>
      <c r="BH2657" s="35"/>
    </row>
    <row r="2658" spans="1:60" ht="15" x14ac:dyDescent="0.25">
      <c r="A2658" s="570">
        <f t="shared" si="34"/>
        <v>2652</v>
      </c>
      <c r="B2658" s="571" t="s">
        <v>4944</v>
      </c>
      <c r="C2658" s="574" t="s">
        <v>12458</v>
      </c>
      <c r="D2658" s="843">
        <v>1476.79</v>
      </c>
      <c r="E2658" s="844"/>
      <c r="F2658" s="844"/>
      <c r="G2658" s="25"/>
      <c r="H2658" s="25"/>
      <c r="I2658" s="25"/>
      <c r="J2658" s="25"/>
      <c r="K2658" s="25"/>
      <c r="L2658" s="25"/>
      <c r="N2658" s="25"/>
      <c r="O2658" s="25"/>
      <c r="P2658" s="35" t="s">
        <v>2496</v>
      </c>
      <c r="AS2658" s="570"/>
      <c r="AT2658" s="391"/>
      <c r="AU2658" s="222"/>
      <c r="AV2658" s="564"/>
      <c r="AW2658" s="60"/>
      <c r="AX2658" s="60"/>
      <c r="AY2658" s="60"/>
      <c r="AZ2658" s="283"/>
      <c r="BA2658" s="283"/>
      <c r="BB2658" s="283"/>
      <c r="BC2658" s="34"/>
      <c r="BD2658" s="27"/>
      <c r="BF2658" s="35"/>
      <c r="BG2658" s="35"/>
      <c r="BH2658" s="35"/>
    </row>
    <row r="2659" spans="1:60" ht="15" x14ac:dyDescent="0.25">
      <c r="A2659" s="570">
        <f t="shared" si="34"/>
        <v>2653</v>
      </c>
      <c r="B2659" s="571" t="s">
        <v>4945</v>
      </c>
      <c r="C2659" s="574" t="s">
        <v>12458</v>
      </c>
      <c r="D2659" s="843">
        <v>702.1</v>
      </c>
      <c r="E2659" s="844"/>
      <c r="F2659" s="844"/>
      <c r="G2659" s="25"/>
      <c r="H2659" s="25"/>
      <c r="I2659" s="25"/>
      <c r="J2659" s="25"/>
      <c r="K2659" s="25"/>
      <c r="L2659" s="25"/>
      <c r="N2659" s="25"/>
      <c r="O2659" s="25"/>
      <c r="P2659" s="35" t="s">
        <v>2496</v>
      </c>
      <c r="AS2659" s="570"/>
      <c r="AT2659" s="391"/>
      <c r="AU2659" s="222"/>
      <c r="AV2659" s="564"/>
      <c r="AW2659" s="60"/>
      <c r="AX2659" s="60"/>
      <c r="AY2659" s="60"/>
      <c r="AZ2659" s="283"/>
      <c r="BA2659" s="283"/>
      <c r="BB2659" s="283"/>
      <c r="BC2659" s="34"/>
      <c r="BD2659" s="27"/>
      <c r="BF2659" s="35"/>
      <c r="BG2659" s="35"/>
      <c r="BH2659" s="35"/>
    </row>
    <row r="2660" spans="1:60" ht="15" x14ac:dyDescent="0.25">
      <c r="A2660" s="570">
        <f t="shared" si="34"/>
        <v>2654</v>
      </c>
      <c r="B2660" s="571" t="s">
        <v>4946</v>
      </c>
      <c r="C2660" s="574" t="s">
        <v>12458</v>
      </c>
      <c r="D2660" s="843">
        <v>1676.71</v>
      </c>
      <c r="E2660" s="844"/>
      <c r="F2660" s="844"/>
      <c r="G2660" s="25"/>
      <c r="H2660" s="25"/>
      <c r="I2660" s="25"/>
      <c r="J2660" s="25"/>
      <c r="K2660" s="25"/>
      <c r="L2660" s="25"/>
      <c r="N2660" s="25"/>
      <c r="O2660" s="25"/>
      <c r="P2660" s="35" t="s">
        <v>2496</v>
      </c>
      <c r="AS2660" s="570"/>
      <c r="AT2660" s="391"/>
      <c r="AU2660" s="222"/>
      <c r="AV2660" s="564"/>
      <c r="AW2660" s="60"/>
      <c r="AX2660" s="60"/>
      <c r="AY2660" s="60"/>
      <c r="AZ2660" s="283"/>
      <c r="BA2660" s="283"/>
      <c r="BB2660" s="283"/>
      <c r="BC2660" s="34"/>
      <c r="BD2660" s="27"/>
      <c r="BF2660" s="35"/>
      <c r="BG2660" s="35"/>
      <c r="BH2660" s="35"/>
    </row>
    <row r="2661" spans="1:60" ht="15" x14ac:dyDescent="0.25">
      <c r="A2661" s="570">
        <f t="shared" si="34"/>
        <v>2655</v>
      </c>
      <c r="B2661" s="571" t="s">
        <v>4947</v>
      </c>
      <c r="C2661" s="574" t="s">
        <v>12458</v>
      </c>
      <c r="D2661" s="843">
        <v>671.16</v>
      </c>
      <c r="E2661" s="844"/>
      <c r="F2661" s="844"/>
      <c r="G2661" s="25"/>
      <c r="H2661" s="25"/>
      <c r="I2661" s="25"/>
      <c r="J2661" s="25"/>
      <c r="K2661" s="25"/>
      <c r="L2661" s="25"/>
      <c r="N2661" s="25"/>
      <c r="O2661" s="25"/>
      <c r="P2661" s="35" t="s">
        <v>2496</v>
      </c>
      <c r="AS2661" s="570"/>
      <c r="AT2661" s="391"/>
      <c r="AU2661" s="222"/>
      <c r="AV2661" s="564"/>
      <c r="AW2661" s="60"/>
      <c r="AX2661" s="60"/>
      <c r="AY2661" s="60"/>
      <c r="AZ2661" s="283"/>
      <c r="BA2661" s="283"/>
      <c r="BB2661" s="283"/>
      <c r="BC2661" s="34"/>
      <c r="BD2661" s="27"/>
      <c r="BF2661" s="35"/>
      <c r="BG2661" s="35"/>
      <c r="BH2661" s="35"/>
    </row>
    <row r="2662" spans="1:60" ht="15" x14ac:dyDescent="0.25">
      <c r="A2662" s="570">
        <f t="shared" si="34"/>
        <v>2656</v>
      </c>
      <c r="B2662" s="571" t="s">
        <v>4948</v>
      </c>
      <c r="C2662" s="574" t="s">
        <v>12458</v>
      </c>
      <c r="D2662" s="843">
        <v>33778.15</v>
      </c>
      <c r="E2662" s="844"/>
      <c r="F2662" s="844"/>
      <c r="G2662" s="25"/>
      <c r="H2662" s="25"/>
      <c r="I2662" s="25"/>
      <c r="J2662" s="25"/>
      <c r="K2662" s="25"/>
      <c r="L2662" s="25"/>
      <c r="N2662" s="25"/>
      <c r="O2662" s="25"/>
      <c r="P2662" s="35" t="s">
        <v>2496</v>
      </c>
      <c r="AS2662" s="570"/>
      <c r="AT2662" s="391"/>
      <c r="AU2662" s="222"/>
      <c r="AV2662" s="564"/>
      <c r="AW2662" s="60"/>
      <c r="AX2662" s="60"/>
      <c r="AY2662" s="60"/>
      <c r="AZ2662" s="283"/>
      <c r="BA2662" s="283"/>
      <c r="BB2662" s="283"/>
      <c r="BC2662" s="34"/>
      <c r="BD2662" s="27"/>
      <c r="BF2662" s="35"/>
      <c r="BG2662" s="35"/>
      <c r="BH2662" s="35"/>
    </row>
    <row r="2663" spans="1:60" ht="15" x14ac:dyDescent="0.25">
      <c r="A2663" s="570">
        <f t="shared" si="34"/>
        <v>2657</v>
      </c>
      <c r="B2663" s="571" t="s">
        <v>4949</v>
      </c>
      <c r="C2663" s="574" t="s">
        <v>12458</v>
      </c>
      <c r="D2663" s="843">
        <v>37797.97</v>
      </c>
      <c r="E2663" s="844"/>
      <c r="F2663" s="844"/>
      <c r="G2663" s="25"/>
      <c r="H2663" s="25"/>
      <c r="I2663" s="25"/>
      <c r="J2663" s="25"/>
      <c r="K2663" s="25"/>
      <c r="L2663" s="25"/>
      <c r="N2663" s="25"/>
      <c r="O2663" s="25"/>
      <c r="P2663" s="35" t="s">
        <v>2496</v>
      </c>
      <c r="AS2663" s="570"/>
      <c r="AT2663" s="391"/>
      <c r="AU2663" s="222"/>
      <c r="AV2663" s="564"/>
      <c r="AW2663" s="60"/>
      <c r="AX2663" s="60"/>
      <c r="AY2663" s="60"/>
      <c r="AZ2663" s="283"/>
      <c r="BA2663" s="283"/>
      <c r="BB2663" s="283"/>
      <c r="BC2663" s="34"/>
      <c r="BD2663" s="27"/>
      <c r="BF2663" s="35"/>
      <c r="BG2663" s="35"/>
      <c r="BH2663" s="35"/>
    </row>
    <row r="2664" spans="1:60" ht="15" x14ac:dyDescent="0.25">
      <c r="A2664" s="570">
        <f t="shared" si="34"/>
        <v>2658</v>
      </c>
      <c r="B2664" s="571" t="s">
        <v>4950</v>
      </c>
      <c r="C2664" s="574" t="s">
        <v>12458</v>
      </c>
      <c r="D2664" s="843">
        <v>31496.92</v>
      </c>
      <c r="E2664" s="844"/>
      <c r="F2664" s="844"/>
      <c r="G2664" s="25"/>
      <c r="H2664" s="25"/>
      <c r="I2664" s="25"/>
      <c r="J2664" s="25"/>
      <c r="K2664" s="25"/>
      <c r="L2664" s="25"/>
      <c r="N2664" s="25"/>
      <c r="O2664" s="25"/>
      <c r="P2664" s="35" t="s">
        <v>2496</v>
      </c>
      <c r="AS2664" s="570"/>
      <c r="AT2664" s="391"/>
      <c r="AU2664" s="222"/>
      <c r="AV2664" s="564"/>
      <c r="AW2664" s="60"/>
      <c r="AX2664" s="60"/>
      <c r="AY2664" s="60"/>
      <c r="AZ2664" s="283"/>
      <c r="BA2664" s="283"/>
      <c r="BB2664" s="283"/>
      <c r="BC2664" s="34"/>
      <c r="BD2664" s="27"/>
      <c r="BF2664" s="35"/>
      <c r="BG2664" s="35"/>
      <c r="BH2664" s="35"/>
    </row>
    <row r="2665" spans="1:60" ht="15" x14ac:dyDescent="0.25">
      <c r="A2665" s="570">
        <f t="shared" si="34"/>
        <v>2659</v>
      </c>
      <c r="B2665" s="571" t="s">
        <v>4951</v>
      </c>
      <c r="C2665" s="574" t="s">
        <v>12458</v>
      </c>
      <c r="D2665" s="843">
        <v>35243.040000000001</v>
      </c>
      <c r="E2665" s="844"/>
      <c r="F2665" s="844"/>
      <c r="G2665" s="25"/>
      <c r="H2665" s="25"/>
      <c r="I2665" s="25"/>
      <c r="J2665" s="25"/>
      <c r="K2665" s="25"/>
      <c r="L2665" s="25"/>
      <c r="N2665" s="25"/>
      <c r="O2665" s="25"/>
      <c r="P2665" s="35" t="s">
        <v>2496</v>
      </c>
      <c r="AS2665" s="570"/>
      <c r="AT2665" s="391"/>
      <c r="AU2665" s="222"/>
      <c r="AV2665" s="564"/>
      <c r="AW2665" s="60"/>
      <c r="AX2665" s="60"/>
      <c r="AY2665" s="60"/>
      <c r="AZ2665" s="283"/>
      <c r="BA2665" s="283"/>
      <c r="BB2665" s="283"/>
      <c r="BC2665" s="34"/>
      <c r="BD2665" s="27"/>
      <c r="BF2665" s="35"/>
      <c r="BG2665" s="35"/>
      <c r="BH2665" s="35"/>
    </row>
    <row r="2666" spans="1:60" ht="15" x14ac:dyDescent="0.25">
      <c r="A2666" s="570">
        <f t="shared" si="34"/>
        <v>2660</v>
      </c>
      <c r="B2666" s="571" t="s">
        <v>4952</v>
      </c>
      <c r="C2666" s="574" t="s">
        <v>12458</v>
      </c>
      <c r="D2666" s="843">
        <v>11983.3</v>
      </c>
      <c r="E2666" s="844"/>
      <c r="F2666" s="844"/>
      <c r="G2666" s="25"/>
      <c r="H2666" s="25"/>
      <c r="I2666" s="25"/>
      <c r="J2666" s="25"/>
      <c r="K2666" s="25"/>
      <c r="L2666" s="25"/>
      <c r="N2666" s="25"/>
      <c r="O2666" s="25"/>
      <c r="P2666" s="35" t="s">
        <v>2496</v>
      </c>
      <c r="AS2666" s="570"/>
      <c r="AT2666" s="391"/>
      <c r="AU2666" s="222"/>
      <c r="AV2666" s="564"/>
      <c r="AW2666" s="60"/>
      <c r="AX2666" s="60"/>
      <c r="AY2666" s="60"/>
      <c r="AZ2666" s="283"/>
      <c r="BA2666" s="283"/>
      <c r="BB2666" s="283"/>
      <c r="BC2666" s="34"/>
      <c r="BD2666" s="27"/>
      <c r="BF2666" s="35"/>
      <c r="BG2666" s="35"/>
      <c r="BH2666" s="35"/>
    </row>
    <row r="2667" spans="1:60" ht="15" x14ac:dyDescent="0.25">
      <c r="A2667" s="570">
        <f t="shared" si="34"/>
        <v>2661</v>
      </c>
      <c r="B2667" s="571" t="s">
        <v>4953</v>
      </c>
      <c r="C2667" s="574" t="s">
        <v>12458</v>
      </c>
      <c r="D2667" s="843">
        <v>13652.87</v>
      </c>
      <c r="E2667" s="844"/>
      <c r="F2667" s="844"/>
      <c r="G2667" s="25"/>
      <c r="H2667" s="25"/>
      <c r="I2667" s="25"/>
      <c r="J2667" s="25"/>
      <c r="K2667" s="25"/>
      <c r="L2667" s="25"/>
      <c r="N2667" s="25"/>
      <c r="O2667" s="25"/>
      <c r="P2667" s="35" t="s">
        <v>2496</v>
      </c>
      <c r="AS2667" s="570"/>
      <c r="AT2667" s="391"/>
      <c r="AU2667" s="222"/>
      <c r="AV2667" s="564"/>
      <c r="AW2667" s="60"/>
      <c r="AX2667" s="60"/>
      <c r="AY2667" s="60"/>
      <c r="AZ2667" s="283"/>
      <c r="BA2667" s="283"/>
      <c r="BB2667" s="283"/>
      <c r="BC2667" s="34"/>
      <c r="BD2667" s="27"/>
      <c r="BF2667" s="35"/>
      <c r="BG2667" s="35"/>
      <c r="BH2667" s="35"/>
    </row>
    <row r="2668" spans="1:60" ht="15" x14ac:dyDescent="0.25">
      <c r="A2668" s="570">
        <f t="shared" si="34"/>
        <v>2662</v>
      </c>
      <c r="B2668" s="571" t="s">
        <v>4954</v>
      </c>
      <c r="C2668" s="574" t="s">
        <v>12458</v>
      </c>
      <c r="D2668" s="843">
        <v>7562.45</v>
      </c>
      <c r="E2668" s="844"/>
      <c r="F2668" s="844"/>
      <c r="G2668" s="25"/>
      <c r="H2668" s="25"/>
      <c r="I2668" s="25"/>
      <c r="J2668" s="25"/>
      <c r="K2668" s="25"/>
      <c r="L2668" s="25"/>
      <c r="N2668" s="25"/>
      <c r="O2668" s="25"/>
      <c r="P2668" s="35" t="s">
        <v>2496</v>
      </c>
      <c r="AS2668" s="570"/>
      <c r="AT2668" s="391"/>
      <c r="AU2668" s="222"/>
      <c r="AV2668" s="564"/>
      <c r="AW2668" s="60"/>
      <c r="AX2668" s="60"/>
      <c r="AY2668" s="60"/>
      <c r="AZ2668" s="283"/>
      <c r="BA2668" s="283"/>
      <c r="BB2668" s="283"/>
      <c r="BC2668" s="34"/>
      <c r="BD2668" s="27"/>
      <c r="BF2668" s="35"/>
      <c r="BG2668" s="35"/>
      <c r="BH2668" s="35"/>
    </row>
    <row r="2669" spans="1:60" ht="15" x14ac:dyDescent="0.25">
      <c r="A2669" s="570">
        <f t="shared" si="34"/>
        <v>2663</v>
      </c>
      <c r="B2669" s="571" t="s">
        <v>4955</v>
      </c>
      <c r="C2669" s="574" t="s">
        <v>12458</v>
      </c>
      <c r="D2669" s="843">
        <v>10937.29</v>
      </c>
      <c r="E2669" s="844"/>
      <c r="F2669" s="844"/>
      <c r="G2669" s="25"/>
      <c r="H2669" s="25"/>
      <c r="I2669" s="25"/>
      <c r="J2669" s="25"/>
      <c r="K2669" s="25"/>
      <c r="L2669" s="25"/>
      <c r="N2669" s="25"/>
      <c r="O2669" s="25"/>
      <c r="P2669" s="35" t="s">
        <v>2496</v>
      </c>
      <c r="AS2669" s="570"/>
      <c r="AT2669" s="391"/>
      <c r="AU2669" s="222"/>
      <c r="AV2669" s="564"/>
      <c r="AW2669" s="60"/>
      <c r="AX2669" s="60"/>
      <c r="AY2669" s="60"/>
      <c r="AZ2669" s="283"/>
      <c r="BA2669" s="283"/>
      <c r="BB2669" s="283"/>
      <c r="BC2669" s="34"/>
      <c r="BD2669" s="27"/>
      <c r="BF2669" s="35"/>
      <c r="BG2669" s="35"/>
      <c r="BH2669" s="35"/>
    </row>
    <row r="2670" spans="1:60" ht="15" x14ac:dyDescent="0.25">
      <c r="A2670" s="570">
        <f t="shared" si="34"/>
        <v>2664</v>
      </c>
      <c r="B2670" s="571" t="s">
        <v>4956</v>
      </c>
      <c r="C2670" s="574" t="s">
        <v>12458</v>
      </c>
      <c r="D2670" s="843">
        <v>12460.49</v>
      </c>
      <c r="E2670" s="844"/>
      <c r="F2670" s="844"/>
      <c r="G2670" s="25"/>
      <c r="H2670" s="25"/>
      <c r="I2670" s="25"/>
      <c r="J2670" s="25"/>
      <c r="K2670" s="25"/>
      <c r="L2670" s="25"/>
      <c r="N2670" s="25"/>
      <c r="O2670" s="25"/>
      <c r="P2670" s="35" t="s">
        <v>2496</v>
      </c>
      <c r="AS2670" s="570"/>
      <c r="AT2670" s="391"/>
      <c r="AU2670" s="222"/>
      <c r="AV2670" s="564"/>
      <c r="AW2670" s="60"/>
      <c r="AX2670" s="60"/>
      <c r="AY2670" s="60"/>
      <c r="AZ2670" s="283"/>
      <c r="BA2670" s="283"/>
      <c r="BB2670" s="283"/>
      <c r="BC2670" s="34"/>
      <c r="BD2670" s="27"/>
      <c r="BF2670" s="35"/>
      <c r="BG2670" s="35"/>
      <c r="BH2670" s="35"/>
    </row>
    <row r="2671" spans="1:60" ht="15" x14ac:dyDescent="0.25">
      <c r="A2671" s="570">
        <f t="shared" si="34"/>
        <v>2665</v>
      </c>
      <c r="B2671" s="571" t="s">
        <v>4957</v>
      </c>
      <c r="C2671" s="574" t="s">
        <v>12458</v>
      </c>
      <c r="D2671" s="843">
        <v>38578.61</v>
      </c>
      <c r="E2671" s="844"/>
      <c r="F2671" s="844"/>
      <c r="G2671" s="25"/>
      <c r="H2671" s="25"/>
      <c r="I2671" s="25"/>
      <c r="J2671" s="25"/>
      <c r="K2671" s="25"/>
      <c r="L2671" s="25"/>
      <c r="N2671" s="25"/>
      <c r="O2671" s="25"/>
      <c r="P2671" s="35" t="s">
        <v>2496</v>
      </c>
      <c r="AS2671" s="570"/>
      <c r="AT2671" s="391"/>
      <c r="AU2671" s="222"/>
      <c r="AV2671" s="564"/>
      <c r="AW2671" s="60"/>
      <c r="AX2671" s="60"/>
      <c r="AY2671" s="60"/>
      <c r="AZ2671" s="283"/>
      <c r="BA2671" s="283"/>
      <c r="BB2671" s="283"/>
      <c r="BC2671" s="34"/>
      <c r="BD2671" s="27"/>
      <c r="BF2671" s="35"/>
      <c r="BG2671" s="35"/>
      <c r="BH2671" s="35"/>
    </row>
    <row r="2672" spans="1:60" ht="15" x14ac:dyDescent="0.25">
      <c r="A2672" s="570">
        <f t="shared" si="34"/>
        <v>2666</v>
      </c>
      <c r="B2672" s="571" t="s">
        <v>4958</v>
      </c>
      <c r="C2672" s="574" t="s">
        <v>12458</v>
      </c>
      <c r="D2672" s="843">
        <v>43167.25</v>
      </c>
      <c r="E2672" s="844"/>
      <c r="F2672" s="844"/>
      <c r="G2672" s="25"/>
      <c r="H2672" s="25"/>
      <c r="I2672" s="25"/>
      <c r="J2672" s="25"/>
      <c r="K2672" s="25"/>
      <c r="L2672" s="25"/>
      <c r="N2672" s="25"/>
      <c r="O2672" s="25"/>
      <c r="P2672" s="35" t="s">
        <v>2496</v>
      </c>
      <c r="AS2672" s="570"/>
      <c r="AT2672" s="391"/>
      <c r="AU2672" s="222"/>
      <c r="AV2672" s="564"/>
      <c r="AW2672" s="60"/>
      <c r="AX2672" s="60"/>
      <c r="AY2672" s="60"/>
      <c r="AZ2672" s="283"/>
      <c r="BA2672" s="283"/>
      <c r="BB2672" s="283"/>
      <c r="BC2672" s="34"/>
      <c r="BD2672" s="27"/>
      <c r="BF2672" s="35"/>
      <c r="BG2672" s="35"/>
      <c r="BH2672" s="35"/>
    </row>
    <row r="2673" spans="1:60" ht="15" x14ac:dyDescent="0.25">
      <c r="A2673" s="570">
        <f t="shared" si="34"/>
        <v>2667</v>
      </c>
      <c r="B2673" s="571" t="s">
        <v>4959</v>
      </c>
      <c r="C2673" s="574" t="s">
        <v>12458</v>
      </c>
      <c r="D2673" s="843">
        <v>25565.96</v>
      </c>
      <c r="E2673" s="844"/>
      <c r="F2673" s="844"/>
      <c r="G2673" s="25"/>
      <c r="H2673" s="25"/>
      <c r="I2673" s="25"/>
      <c r="J2673" s="25"/>
      <c r="K2673" s="25"/>
      <c r="L2673" s="25"/>
      <c r="N2673" s="25"/>
      <c r="O2673" s="25"/>
      <c r="P2673" s="35" t="s">
        <v>2496</v>
      </c>
      <c r="AS2673" s="570"/>
      <c r="AT2673" s="391"/>
      <c r="AU2673" s="222"/>
      <c r="AV2673" s="564"/>
      <c r="AW2673" s="60"/>
      <c r="AX2673" s="60"/>
      <c r="AY2673" s="60"/>
      <c r="AZ2673" s="283"/>
      <c r="BA2673" s="283"/>
      <c r="BB2673" s="283"/>
      <c r="BC2673" s="34"/>
      <c r="BD2673" s="27"/>
      <c r="BF2673" s="35"/>
      <c r="BG2673" s="35"/>
      <c r="BH2673" s="35"/>
    </row>
    <row r="2674" spans="1:60" ht="15" x14ac:dyDescent="0.25">
      <c r="A2674" s="570">
        <f t="shared" si="34"/>
        <v>2668</v>
      </c>
      <c r="B2674" s="571" t="s">
        <v>4960</v>
      </c>
      <c r="C2674" s="574" t="s">
        <v>12458</v>
      </c>
      <c r="D2674" s="843">
        <v>40761.07</v>
      </c>
      <c r="E2674" s="844"/>
      <c r="F2674" s="844"/>
      <c r="G2674" s="25"/>
      <c r="H2674" s="25"/>
      <c r="I2674" s="25"/>
      <c r="J2674" s="25"/>
      <c r="K2674" s="25"/>
      <c r="L2674" s="25"/>
      <c r="N2674" s="25"/>
      <c r="O2674" s="25"/>
      <c r="P2674" s="35" t="s">
        <v>2496</v>
      </c>
      <c r="AS2674" s="570"/>
      <c r="AT2674" s="391"/>
      <c r="AU2674" s="222"/>
      <c r="AV2674" s="564"/>
      <c r="AW2674" s="60"/>
      <c r="AX2674" s="60"/>
      <c r="AY2674" s="60"/>
      <c r="AZ2674" s="283"/>
      <c r="BA2674" s="283"/>
      <c r="BB2674" s="283"/>
      <c r="BC2674" s="34"/>
      <c r="BD2674" s="27"/>
      <c r="BF2674" s="35"/>
      <c r="BG2674" s="35"/>
      <c r="BH2674" s="35"/>
    </row>
    <row r="2675" spans="1:60" ht="15" x14ac:dyDescent="0.25">
      <c r="A2675" s="570">
        <f t="shared" si="34"/>
        <v>2669</v>
      </c>
      <c r="B2675" s="571" t="s">
        <v>4961</v>
      </c>
      <c r="C2675" s="574" t="s">
        <v>12458</v>
      </c>
      <c r="D2675" s="843">
        <v>46450.46</v>
      </c>
      <c r="E2675" s="844"/>
      <c r="F2675" s="844"/>
      <c r="G2675" s="25"/>
      <c r="H2675" s="25"/>
      <c r="I2675" s="25"/>
      <c r="J2675" s="25"/>
      <c r="K2675" s="25"/>
      <c r="L2675" s="25"/>
      <c r="N2675" s="25"/>
      <c r="O2675" s="25"/>
      <c r="P2675" s="35" t="s">
        <v>2496</v>
      </c>
      <c r="AS2675" s="570"/>
      <c r="AT2675" s="391"/>
      <c r="AU2675" s="222"/>
      <c r="AV2675" s="564"/>
      <c r="AW2675" s="60"/>
      <c r="AX2675" s="60"/>
      <c r="AY2675" s="60"/>
      <c r="AZ2675" s="283"/>
      <c r="BA2675" s="283"/>
      <c r="BB2675" s="283"/>
      <c r="BC2675" s="34"/>
      <c r="BD2675" s="27"/>
      <c r="BF2675" s="35"/>
      <c r="BG2675" s="35"/>
      <c r="BH2675" s="35"/>
    </row>
    <row r="2676" spans="1:60" ht="15" x14ac:dyDescent="0.25">
      <c r="A2676" s="570">
        <f t="shared" si="34"/>
        <v>2670</v>
      </c>
      <c r="B2676" s="571" t="s">
        <v>4962</v>
      </c>
      <c r="C2676" s="574" t="s">
        <v>12458</v>
      </c>
      <c r="D2676" s="843">
        <v>1569.61</v>
      </c>
      <c r="E2676" s="844"/>
      <c r="F2676" s="844"/>
      <c r="G2676" s="25"/>
      <c r="H2676" s="25"/>
      <c r="I2676" s="25"/>
      <c r="J2676" s="25"/>
      <c r="K2676" s="25"/>
      <c r="L2676" s="25"/>
      <c r="N2676" s="25"/>
      <c r="O2676" s="25"/>
      <c r="P2676" s="35" t="s">
        <v>2496</v>
      </c>
      <c r="AS2676" s="570"/>
      <c r="AT2676" s="391"/>
      <c r="AU2676" s="222"/>
      <c r="AV2676" s="564"/>
      <c r="AW2676" s="60"/>
      <c r="AX2676" s="60"/>
      <c r="AY2676" s="60"/>
      <c r="AZ2676" s="283"/>
      <c r="BA2676" s="283"/>
      <c r="BB2676" s="283"/>
      <c r="BC2676" s="34"/>
      <c r="BD2676" s="27"/>
      <c r="BF2676" s="35"/>
      <c r="BG2676" s="35"/>
      <c r="BH2676" s="35"/>
    </row>
    <row r="2677" spans="1:60" ht="15" x14ac:dyDescent="0.25">
      <c r="A2677" s="570">
        <f t="shared" si="34"/>
        <v>2671</v>
      </c>
      <c r="B2677" s="571" t="s">
        <v>4963</v>
      </c>
      <c r="C2677" s="574" t="s">
        <v>12458</v>
      </c>
      <c r="D2677" s="843">
        <v>1782.62</v>
      </c>
      <c r="E2677" s="844"/>
      <c r="F2677" s="844"/>
      <c r="G2677" s="25"/>
      <c r="H2677" s="25"/>
      <c r="I2677" s="25"/>
      <c r="J2677" s="25"/>
      <c r="K2677" s="25"/>
      <c r="L2677" s="25"/>
      <c r="N2677" s="25"/>
      <c r="O2677" s="25"/>
      <c r="P2677" s="35" t="s">
        <v>2496</v>
      </c>
      <c r="AS2677" s="570"/>
      <c r="AT2677" s="391"/>
      <c r="AU2677" s="222"/>
      <c r="AV2677" s="564"/>
      <c r="AW2677" s="60"/>
      <c r="AX2677" s="60"/>
      <c r="AY2677" s="60"/>
      <c r="AZ2677" s="283"/>
      <c r="BA2677" s="283"/>
      <c r="BB2677" s="283"/>
      <c r="BC2677" s="34"/>
      <c r="BD2677" s="27"/>
      <c r="BF2677" s="35"/>
      <c r="BG2677" s="35"/>
      <c r="BH2677" s="35"/>
    </row>
    <row r="2678" spans="1:60" ht="15" x14ac:dyDescent="0.25">
      <c r="A2678" s="570">
        <f t="shared" si="34"/>
        <v>2672</v>
      </c>
      <c r="B2678" s="571" t="s">
        <v>4964</v>
      </c>
      <c r="C2678" s="574" t="s">
        <v>12458</v>
      </c>
      <c r="D2678" s="843">
        <v>659.26</v>
      </c>
      <c r="E2678" s="844"/>
      <c r="F2678" s="844"/>
      <c r="G2678" s="25"/>
      <c r="H2678" s="25"/>
      <c r="I2678" s="25"/>
      <c r="J2678" s="25"/>
      <c r="K2678" s="25"/>
      <c r="L2678" s="25"/>
      <c r="N2678" s="25"/>
      <c r="O2678" s="25"/>
      <c r="P2678" s="35" t="s">
        <v>2496</v>
      </c>
      <c r="AS2678" s="570"/>
      <c r="AT2678" s="391"/>
      <c r="AU2678" s="222"/>
      <c r="AV2678" s="564"/>
      <c r="AW2678" s="60"/>
      <c r="AX2678" s="60"/>
      <c r="AY2678" s="60"/>
      <c r="AZ2678" s="283"/>
      <c r="BA2678" s="283"/>
      <c r="BB2678" s="283"/>
      <c r="BC2678" s="34"/>
      <c r="BD2678" s="27"/>
      <c r="BF2678" s="35"/>
      <c r="BG2678" s="35"/>
      <c r="BH2678" s="35"/>
    </row>
    <row r="2679" spans="1:60" ht="15" x14ac:dyDescent="0.25">
      <c r="A2679" s="570">
        <f t="shared" ref="A2679:A2742" si="35">A2678+1</f>
        <v>2673</v>
      </c>
      <c r="B2679" s="571" t="s">
        <v>4965</v>
      </c>
      <c r="C2679" s="574" t="s">
        <v>12458</v>
      </c>
      <c r="D2679" s="843">
        <v>952</v>
      </c>
      <c r="E2679" s="844"/>
      <c r="F2679" s="844"/>
      <c r="G2679" s="25"/>
      <c r="H2679" s="25"/>
      <c r="I2679" s="25"/>
      <c r="J2679" s="25"/>
      <c r="K2679" s="25"/>
      <c r="L2679" s="25"/>
      <c r="N2679" s="25"/>
      <c r="O2679" s="25"/>
      <c r="P2679" s="35" t="s">
        <v>2496</v>
      </c>
      <c r="AS2679" s="570"/>
      <c r="AT2679" s="391"/>
      <c r="AU2679" s="222"/>
      <c r="AV2679" s="564"/>
      <c r="AW2679" s="60"/>
      <c r="AX2679" s="60"/>
      <c r="AY2679" s="60"/>
      <c r="AZ2679" s="283"/>
      <c r="BA2679" s="283"/>
      <c r="BB2679" s="283"/>
      <c r="BC2679" s="34"/>
      <c r="BD2679" s="27"/>
      <c r="BF2679" s="35"/>
      <c r="BG2679" s="35"/>
      <c r="BH2679" s="35"/>
    </row>
    <row r="2680" spans="1:60" ht="15" x14ac:dyDescent="0.25">
      <c r="A2680" s="570">
        <f t="shared" si="35"/>
        <v>2674</v>
      </c>
      <c r="B2680" s="571" t="s">
        <v>4966</v>
      </c>
      <c r="C2680" s="574" t="s">
        <v>12458</v>
      </c>
      <c r="D2680" s="843">
        <v>378.42</v>
      </c>
      <c r="E2680" s="844"/>
      <c r="F2680" s="844"/>
      <c r="G2680" s="25"/>
      <c r="H2680" s="25"/>
      <c r="I2680" s="25"/>
      <c r="J2680" s="25"/>
      <c r="K2680" s="25"/>
      <c r="L2680" s="25"/>
      <c r="N2680" s="25"/>
      <c r="O2680" s="25"/>
      <c r="P2680" s="35" t="s">
        <v>2496</v>
      </c>
      <c r="AS2680" s="570"/>
      <c r="AT2680" s="391"/>
      <c r="AU2680" s="222"/>
      <c r="AV2680" s="564"/>
      <c r="AW2680" s="60"/>
      <c r="AX2680" s="60"/>
      <c r="AY2680" s="60"/>
      <c r="AZ2680" s="283"/>
      <c r="BA2680" s="283"/>
      <c r="BB2680" s="283"/>
      <c r="BC2680" s="34"/>
      <c r="BD2680" s="27"/>
      <c r="BF2680" s="35"/>
      <c r="BG2680" s="35"/>
      <c r="BH2680" s="35"/>
    </row>
    <row r="2681" spans="1:60" ht="15" x14ac:dyDescent="0.25">
      <c r="A2681" s="570">
        <f t="shared" si="35"/>
        <v>2675</v>
      </c>
      <c r="B2681" s="571" t="s">
        <v>4967</v>
      </c>
      <c r="C2681" s="574" t="s">
        <v>12458</v>
      </c>
      <c r="D2681" s="843">
        <v>1079.33</v>
      </c>
      <c r="E2681" s="844"/>
      <c r="F2681" s="844"/>
      <c r="G2681" s="25"/>
      <c r="H2681" s="25"/>
      <c r="I2681" s="25"/>
      <c r="J2681" s="25"/>
      <c r="K2681" s="25"/>
      <c r="L2681" s="25"/>
      <c r="N2681" s="25"/>
      <c r="O2681" s="25"/>
      <c r="P2681" s="35" t="s">
        <v>2496</v>
      </c>
      <c r="AS2681" s="570"/>
      <c r="AT2681" s="391"/>
      <c r="AU2681" s="222"/>
      <c r="AV2681" s="564"/>
      <c r="AW2681" s="60"/>
      <c r="AX2681" s="60"/>
      <c r="AY2681" s="60"/>
      <c r="AZ2681" s="283"/>
      <c r="BA2681" s="283"/>
      <c r="BB2681" s="283"/>
      <c r="BC2681" s="34"/>
      <c r="BD2681" s="27"/>
      <c r="BF2681" s="35"/>
      <c r="BG2681" s="35"/>
      <c r="BH2681" s="35"/>
    </row>
    <row r="2682" spans="1:60" ht="15" x14ac:dyDescent="0.25">
      <c r="A2682" s="570">
        <f t="shared" si="35"/>
        <v>2676</v>
      </c>
      <c r="B2682" s="571" t="s">
        <v>4968</v>
      </c>
      <c r="C2682" s="574" t="s">
        <v>12458</v>
      </c>
      <c r="D2682" s="843">
        <v>82076.679999999993</v>
      </c>
      <c r="E2682" s="844"/>
      <c r="F2682" s="844"/>
      <c r="G2682" s="25"/>
      <c r="H2682" s="25"/>
      <c r="I2682" s="25"/>
      <c r="J2682" s="25"/>
      <c r="K2682" s="25"/>
      <c r="L2682" s="25"/>
      <c r="N2682" s="25"/>
      <c r="O2682" s="25"/>
      <c r="P2682" s="35" t="s">
        <v>2496</v>
      </c>
      <c r="AS2682" s="570"/>
      <c r="AT2682" s="391"/>
      <c r="AU2682" s="222"/>
      <c r="AV2682" s="564"/>
      <c r="AW2682" s="60"/>
      <c r="AX2682" s="60"/>
      <c r="AY2682" s="60"/>
      <c r="AZ2682" s="283"/>
      <c r="BA2682" s="283"/>
      <c r="BB2682" s="283"/>
      <c r="BC2682" s="34"/>
      <c r="BD2682" s="27"/>
      <c r="BF2682" s="35"/>
      <c r="BG2682" s="35"/>
      <c r="BH2682" s="35"/>
    </row>
    <row r="2683" spans="1:60" ht="15" x14ac:dyDescent="0.25">
      <c r="A2683" s="570">
        <f t="shared" si="35"/>
        <v>2677</v>
      </c>
      <c r="B2683" s="571" t="s">
        <v>4969</v>
      </c>
      <c r="C2683" s="574" t="s">
        <v>12458</v>
      </c>
      <c r="D2683" s="843">
        <v>88428.9</v>
      </c>
      <c r="E2683" s="844"/>
      <c r="F2683" s="844"/>
      <c r="G2683" s="25"/>
      <c r="H2683" s="25"/>
      <c r="I2683" s="25"/>
      <c r="J2683" s="25"/>
      <c r="K2683" s="25"/>
      <c r="L2683" s="25"/>
      <c r="N2683" s="25"/>
      <c r="O2683" s="25"/>
      <c r="P2683" s="35" t="s">
        <v>2496</v>
      </c>
      <c r="AS2683" s="570"/>
      <c r="AT2683" s="391"/>
      <c r="AU2683" s="222"/>
      <c r="AV2683" s="564"/>
      <c r="AW2683" s="60"/>
      <c r="AX2683" s="60"/>
      <c r="AY2683" s="60"/>
      <c r="AZ2683" s="283"/>
      <c r="BA2683" s="283"/>
      <c r="BB2683" s="283"/>
      <c r="BC2683" s="34"/>
      <c r="BD2683" s="27"/>
      <c r="BF2683" s="35"/>
      <c r="BG2683" s="35"/>
      <c r="BH2683" s="35"/>
    </row>
    <row r="2684" spans="1:60" ht="15" x14ac:dyDescent="0.25">
      <c r="A2684" s="570">
        <f t="shared" si="35"/>
        <v>2678</v>
      </c>
      <c r="B2684" s="571" t="s">
        <v>4970</v>
      </c>
      <c r="C2684" s="574" t="s">
        <v>12458</v>
      </c>
      <c r="D2684" s="843">
        <v>102782.68</v>
      </c>
      <c r="E2684" s="844"/>
      <c r="F2684" s="844"/>
      <c r="G2684" s="25"/>
      <c r="H2684" s="25"/>
      <c r="I2684" s="25"/>
      <c r="J2684" s="25"/>
      <c r="K2684" s="25"/>
      <c r="L2684" s="25"/>
      <c r="N2684" s="25"/>
      <c r="O2684" s="25"/>
      <c r="P2684" s="35" t="s">
        <v>2496</v>
      </c>
      <c r="AS2684" s="570"/>
      <c r="AT2684" s="391"/>
      <c r="AU2684" s="222"/>
      <c r="AV2684" s="564"/>
      <c r="AW2684" s="60"/>
      <c r="AX2684" s="60"/>
      <c r="AY2684" s="60"/>
      <c r="AZ2684" s="283"/>
      <c r="BA2684" s="283"/>
      <c r="BB2684" s="283"/>
      <c r="BC2684" s="34"/>
      <c r="BD2684" s="27"/>
      <c r="BF2684" s="35"/>
      <c r="BG2684" s="35"/>
      <c r="BH2684" s="35"/>
    </row>
    <row r="2685" spans="1:60" ht="15" x14ac:dyDescent="0.25">
      <c r="A2685" s="570">
        <f t="shared" si="35"/>
        <v>2679</v>
      </c>
      <c r="B2685" s="571" t="s">
        <v>4971</v>
      </c>
      <c r="C2685" s="574" t="s">
        <v>12458</v>
      </c>
      <c r="D2685" s="843">
        <v>203618.52</v>
      </c>
      <c r="E2685" s="844"/>
      <c r="F2685" s="844"/>
      <c r="G2685" s="25"/>
      <c r="H2685" s="25"/>
      <c r="I2685" s="25"/>
      <c r="J2685" s="25"/>
      <c r="K2685" s="25"/>
      <c r="L2685" s="25"/>
      <c r="N2685" s="25"/>
      <c r="O2685" s="25"/>
      <c r="P2685" s="35" t="s">
        <v>2496</v>
      </c>
      <c r="AS2685" s="570"/>
      <c r="AT2685" s="391"/>
      <c r="AU2685" s="222"/>
      <c r="AV2685" s="564"/>
      <c r="AW2685" s="60"/>
      <c r="AX2685" s="60"/>
      <c r="AY2685" s="60"/>
      <c r="AZ2685" s="283"/>
      <c r="BA2685" s="283"/>
      <c r="BB2685" s="283"/>
      <c r="BC2685" s="34"/>
      <c r="BD2685" s="27"/>
      <c r="BF2685" s="35"/>
      <c r="BG2685" s="35"/>
      <c r="BH2685" s="35"/>
    </row>
    <row r="2686" spans="1:60" ht="15" x14ac:dyDescent="0.25">
      <c r="A2686" s="570">
        <f t="shared" si="35"/>
        <v>2680</v>
      </c>
      <c r="B2686" s="571" t="s">
        <v>4972</v>
      </c>
      <c r="C2686" s="574" t="s">
        <v>12458</v>
      </c>
      <c r="D2686" s="843">
        <v>169435.77</v>
      </c>
      <c r="E2686" s="844"/>
      <c r="F2686" s="844"/>
      <c r="G2686" s="25"/>
      <c r="H2686" s="25"/>
      <c r="I2686" s="25"/>
      <c r="J2686" s="25"/>
      <c r="K2686" s="25"/>
      <c r="L2686" s="25"/>
      <c r="N2686" s="25"/>
      <c r="O2686" s="25"/>
      <c r="P2686" s="35" t="s">
        <v>2496</v>
      </c>
      <c r="AS2686" s="570"/>
      <c r="AT2686" s="391"/>
      <c r="AU2686" s="222"/>
      <c r="AV2686" s="564"/>
      <c r="AW2686" s="60"/>
      <c r="AX2686" s="60"/>
      <c r="AY2686" s="60"/>
      <c r="AZ2686" s="283"/>
      <c r="BA2686" s="283"/>
      <c r="BB2686" s="283"/>
      <c r="BC2686" s="34"/>
      <c r="BD2686" s="27"/>
      <c r="BF2686" s="35"/>
      <c r="BG2686" s="35"/>
      <c r="BH2686" s="35"/>
    </row>
    <row r="2687" spans="1:60" ht="15" x14ac:dyDescent="0.25">
      <c r="A2687" s="570">
        <f t="shared" si="35"/>
        <v>2681</v>
      </c>
      <c r="B2687" s="571" t="s">
        <v>4973</v>
      </c>
      <c r="C2687" s="574" t="s">
        <v>12458</v>
      </c>
      <c r="D2687" s="843">
        <v>443640.33</v>
      </c>
      <c r="E2687" s="844"/>
      <c r="F2687" s="844"/>
      <c r="G2687" s="25"/>
      <c r="H2687" s="25"/>
      <c r="I2687" s="25"/>
      <c r="J2687" s="25"/>
      <c r="K2687" s="25"/>
      <c r="L2687" s="25"/>
      <c r="N2687" s="25"/>
      <c r="O2687" s="25"/>
      <c r="P2687" s="35" t="s">
        <v>2496</v>
      </c>
      <c r="AS2687" s="570"/>
      <c r="AT2687" s="391"/>
      <c r="AU2687" s="222"/>
      <c r="AV2687" s="564"/>
      <c r="AW2687" s="60"/>
      <c r="AX2687" s="60"/>
      <c r="AY2687" s="60"/>
      <c r="AZ2687" s="283"/>
      <c r="BA2687" s="283"/>
      <c r="BB2687" s="283"/>
      <c r="BC2687" s="34"/>
      <c r="BD2687" s="27"/>
      <c r="BF2687" s="35"/>
      <c r="BG2687" s="35"/>
      <c r="BH2687" s="35"/>
    </row>
    <row r="2688" spans="1:60" ht="15" x14ac:dyDescent="0.25">
      <c r="A2688" s="570">
        <f t="shared" si="35"/>
        <v>2682</v>
      </c>
      <c r="B2688" s="571" t="s">
        <v>4974</v>
      </c>
      <c r="C2688" s="574" t="s">
        <v>12458</v>
      </c>
      <c r="D2688" s="843">
        <v>617.61</v>
      </c>
      <c r="E2688" s="844"/>
      <c r="F2688" s="844"/>
      <c r="G2688" s="25"/>
      <c r="H2688" s="25"/>
      <c r="I2688" s="25"/>
      <c r="J2688" s="25"/>
      <c r="K2688" s="25"/>
      <c r="L2688" s="25"/>
      <c r="N2688" s="25"/>
      <c r="O2688" s="25"/>
      <c r="P2688" s="35" t="s">
        <v>2496</v>
      </c>
      <c r="AS2688" s="570"/>
      <c r="AT2688" s="391"/>
      <c r="AU2688" s="222"/>
      <c r="AV2688" s="564"/>
      <c r="AW2688" s="60"/>
      <c r="AX2688" s="60"/>
      <c r="AY2688" s="60"/>
      <c r="AZ2688" s="283"/>
      <c r="BA2688" s="283"/>
      <c r="BB2688" s="283"/>
      <c r="BC2688" s="34"/>
      <c r="BD2688" s="27"/>
      <c r="BF2688" s="35"/>
      <c r="BG2688" s="35"/>
      <c r="BH2688" s="35"/>
    </row>
    <row r="2689" spans="1:60" ht="15" x14ac:dyDescent="0.25">
      <c r="A2689" s="570">
        <f t="shared" si="35"/>
        <v>2683</v>
      </c>
      <c r="B2689" s="571" t="s">
        <v>4975</v>
      </c>
      <c r="C2689" s="574" t="s">
        <v>12458</v>
      </c>
      <c r="D2689" s="843">
        <v>42840</v>
      </c>
      <c r="E2689" s="844"/>
      <c r="F2689" s="844"/>
      <c r="G2689" s="25"/>
      <c r="H2689" s="25"/>
      <c r="I2689" s="25"/>
      <c r="J2689" s="25"/>
      <c r="K2689" s="25"/>
      <c r="L2689" s="25"/>
      <c r="N2689" s="25"/>
      <c r="O2689" s="25"/>
      <c r="P2689" s="35" t="s">
        <v>2496</v>
      </c>
      <c r="AS2689" s="570"/>
      <c r="AT2689" s="391"/>
      <c r="AU2689" s="222"/>
      <c r="AV2689" s="564"/>
      <c r="AW2689" s="60"/>
      <c r="AX2689" s="60"/>
      <c r="AY2689" s="60"/>
      <c r="AZ2689" s="283"/>
      <c r="BA2689" s="283"/>
      <c r="BB2689" s="283"/>
      <c r="BC2689" s="34"/>
      <c r="BD2689" s="27"/>
      <c r="BF2689" s="35"/>
      <c r="BG2689" s="35"/>
      <c r="BH2689" s="35"/>
    </row>
    <row r="2690" spans="1:60" ht="15" x14ac:dyDescent="0.25">
      <c r="A2690" s="570">
        <f t="shared" si="35"/>
        <v>2684</v>
      </c>
      <c r="B2690" s="571" t="s">
        <v>4976</v>
      </c>
      <c r="C2690" s="574" t="s">
        <v>12458</v>
      </c>
      <c r="D2690" s="843">
        <v>3016.65</v>
      </c>
      <c r="E2690" s="844"/>
      <c r="F2690" s="844"/>
      <c r="G2690" s="25"/>
      <c r="H2690" s="25"/>
      <c r="I2690" s="25"/>
      <c r="J2690" s="25"/>
      <c r="K2690" s="25"/>
      <c r="L2690" s="25"/>
      <c r="N2690" s="25"/>
      <c r="O2690" s="25"/>
      <c r="P2690" s="35" t="s">
        <v>2496</v>
      </c>
      <c r="AS2690" s="570"/>
      <c r="AT2690" s="391"/>
      <c r="AU2690" s="222"/>
      <c r="AV2690" s="564"/>
      <c r="AW2690" s="60"/>
      <c r="AX2690" s="60"/>
      <c r="AY2690" s="60"/>
      <c r="AZ2690" s="283"/>
      <c r="BA2690" s="283"/>
      <c r="BB2690" s="283"/>
      <c r="BC2690" s="34"/>
      <c r="BD2690" s="27"/>
      <c r="BF2690" s="35"/>
      <c r="BG2690" s="35"/>
      <c r="BH2690" s="35"/>
    </row>
    <row r="2691" spans="1:60" ht="15" x14ac:dyDescent="0.25">
      <c r="A2691" s="570">
        <f t="shared" si="35"/>
        <v>2685</v>
      </c>
      <c r="B2691" s="571" t="s">
        <v>4977</v>
      </c>
      <c r="C2691" s="574" t="s">
        <v>12458</v>
      </c>
      <c r="D2691" s="843">
        <v>3345.09</v>
      </c>
      <c r="E2691" s="844"/>
      <c r="F2691" s="844"/>
      <c r="G2691" s="25"/>
      <c r="H2691" s="25"/>
      <c r="I2691" s="25"/>
      <c r="J2691" s="25"/>
      <c r="K2691" s="25"/>
      <c r="L2691" s="25"/>
      <c r="N2691" s="25"/>
      <c r="O2691" s="25"/>
      <c r="P2691" s="35" t="s">
        <v>2496</v>
      </c>
      <c r="AS2691" s="570"/>
      <c r="AT2691" s="391"/>
      <c r="AU2691" s="222"/>
      <c r="AV2691" s="564"/>
      <c r="AW2691" s="60"/>
      <c r="AX2691" s="60"/>
      <c r="AY2691" s="60"/>
      <c r="AZ2691" s="283"/>
      <c r="BA2691" s="283"/>
      <c r="BB2691" s="283"/>
      <c r="BC2691" s="34"/>
      <c r="BD2691" s="27"/>
      <c r="BF2691" s="35"/>
      <c r="BG2691" s="35"/>
      <c r="BH2691" s="35"/>
    </row>
    <row r="2692" spans="1:60" ht="15" x14ac:dyDescent="0.25">
      <c r="A2692" s="570">
        <f t="shared" si="35"/>
        <v>2686</v>
      </c>
      <c r="B2692" s="571" t="s">
        <v>4978</v>
      </c>
      <c r="C2692" s="574" t="s">
        <v>12458</v>
      </c>
      <c r="D2692" s="843">
        <v>2608.48</v>
      </c>
      <c r="E2692" s="844"/>
      <c r="F2692" s="844"/>
      <c r="G2692" s="25"/>
      <c r="H2692" s="25"/>
      <c r="I2692" s="25"/>
      <c r="J2692" s="25"/>
      <c r="K2692" s="25"/>
      <c r="L2692" s="25"/>
      <c r="N2692" s="25"/>
      <c r="O2692" s="25"/>
      <c r="P2692" s="35" t="s">
        <v>2496</v>
      </c>
      <c r="AS2692" s="570"/>
      <c r="AT2692" s="391"/>
      <c r="AU2692" s="222"/>
      <c r="AV2692" s="564"/>
      <c r="AW2692" s="60"/>
      <c r="AX2692" s="60"/>
      <c r="AY2692" s="60"/>
      <c r="AZ2692" s="283"/>
      <c r="BA2692" s="283"/>
      <c r="BB2692" s="283"/>
      <c r="BC2692" s="34"/>
      <c r="BD2692" s="27"/>
      <c r="BF2692" s="35"/>
      <c r="BG2692" s="35"/>
      <c r="BH2692" s="35"/>
    </row>
    <row r="2693" spans="1:60" ht="15" x14ac:dyDescent="0.25">
      <c r="A2693" s="570">
        <f t="shared" si="35"/>
        <v>2687</v>
      </c>
      <c r="B2693" s="571" t="s">
        <v>4979</v>
      </c>
      <c r="C2693" s="574" t="s">
        <v>12458</v>
      </c>
      <c r="D2693" s="843">
        <v>1405.39</v>
      </c>
      <c r="E2693" s="844"/>
      <c r="F2693" s="844"/>
      <c r="G2693" s="25"/>
      <c r="H2693" s="25"/>
      <c r="I2693" s="25"/>
      <c r="J2693" s="25"/>
      <c r="K2693" s="25"/>
      <c r="L2693" s="25"/>
      <c r="N2693" s="25"/>
      <c r="O2693" s="25"/>
      <c r="P2693" s="35" t="s">
        <v>2496</v>
      </c>
      <c r="AS2693" s="570"/>
      <c r="AT2693" s="391"/>
      <c r="AU2693" s="222"/>
      <c r="AV2693" s="564"/>
      <c r="AW2693" s="60"/>
      <c r="AX2693" s="60"/>
      <c r="AY2693" s="60"/>
      <c r="AZ2693" s="283"/>
      <c r="BA2693" s="283"/>
      <c r="BB2693" s="283"/>
      <c r="BC2693" s="34"/>
      <c r="BD2693" s="27"/>
      <c r="BF2693" s="35"/>
      <c r="BG2693" s="35"/>
      <c r="BH2693" s="35"/>
    </row>
    <row r="2694" spans="1:60" ht="15" x14ac:dyDescent="0.25">
      <c r="A2694" s="570">
        <f t="shared" si="35"/>
        <v>2688</v>
      </c>
      <c r="B2694" s="571" t="s">
        <v>4980</v>
      </c>
      <c r="C2694" s="574" t="s">
        <v>12458</v>
      </c>
      <c r="D2694" s="843">
        <v>3641.4</v>
      </c>
      <c r="E2694" s="844"/>
      <c r="F2694" s="844"/>
      <c r="G2694" s="25"/>
      <c r="H2694" s="25"/>
      <c r="I2694" s="25"/>
      <c r="J2694" s="25"/>
      <c r="K2694" s="25"/>
      <c r="L2694" s="25"/>
      <c r="N2694" s="25"/>
      <c r="O2694" s="25"/>
      <c r="P2694" s="35" t="s">
        <v>2496</v>
      </c>
      <c r="AS2694" s="570"/>
      <c r="AT2694" s="391"/>
      <c r="AU2694" s="222"/>
      <c r="AV2694" s="564"/>
      <c r="AW2694" s="60"/>
      <c r="AX2694" s="60"/>
      <c r="AY2694" s="60"/>
      <c r="AZ2694" s="283"/>
      <c r="BA2694" s="283"/>
      <c r="BB2694" s="283"/>
      <c r="BC2694" s="34"/>
      <c r="BD2694" s="27"/>
      <c r="BF2694" s="35"/>
      <c r="BG2694" s="35"/>
      <c r="BH2694" s="35"/>
    </row>
    <row r="2695" spans="1:60" ht="15" x14ac:dyDescent="0.25">
      <c r="A2695" s="570">
        <f t="shared" si="35"/>
        <v>2689</v>
      </c>
      <c r="B2695" s="571" t="s">
        <v>4981</v>
      </c>
      <c r="C2695" s="574" t="s">
        <v>12458</v>
      </c>
      <c r="D2695" s="843">
        <v>3016.65</v>
      </c>
      <c r="E2695" s="844"/>
      <c r="F2695" s="844"/>
      <c r="G2695" s="25"/>
      <c r="H2695" s="25"/>
      <c r="I2695" s="25"/>
      <c r="J2695" s="25"/>
      <c r="K2695" s="25"/>
      <c r="L2695" s="25"/>
      <c r="N2695" s="25"/>
      <c r="O2695" s="25"/>
      <c r="P2695" s="35" t="s">
        <v>2496</v>
      </c>
      <c r="AS2695" s="570"/>
      <c r="AT2695" s="391"/>
      <c r="AU2695" s="222"/>
      <c r="AV2695" s="564"/>
      <c r="AW2695" s="60"/>
      <c r="AX2695" s="60"/>
      <c r="AY2695" s="60"/>
      <c r="AZ2695" s="283"/>
      <c r="BA2695" s="283"/>
      <c r="BB2695" s="283"/>
      <c r="BC2695" s="34"/>
      <c r="BD2695" s="27"/>
      <c r="BF2695" s="35"/>
      <c r="BG2695" s="35"/>
      <c r="BH2695" s="35"/>
    </row>
    <row r="2696" spans="1:60" ht="15" x14ac:dyDescent="0.25">
      <c r="A2696" s="570">
        <f t="shared" si="35"/>
        <v>2690</v>
      </c>
      <c r="B2696" s="571" t="s">
        <v>4982</v>
      </c>
      <c r="C2696" s="574" t="s">
        <v>12458</v>
      </c>
      <c r="D2696" s="843">
        <v>3186.82</v>
      </c>
      <c r="E2696" s="844"/>
      <c r="F2696" s="844"/>
      <c r="G2696" s="25"/>
      <c r="H2696" s="25"/>
      <c r="I2696" s="25"/>
      <c r="J2696" s="25"/>
      <c r="K2696" s="25"/>
      <c r="L2696" s="25"/>
      <c r="N2696" s="25"/>
      <c r="O2696" s="25"/>
      <c r="P2696" s="35" t="s">
        <v>2496</v>
      </c>
      <c r="AS2696" s="570"/>
      <c r="AT2696" s="391"/>
      <c r="AU2696" s="222"/>
      <c r="AV2696" s="564"/>
      <c r="AW2696" s="60"/>
      <c r="AX2696" s="60"/>
      <c r="AY2696" s="60"/>
      <c r="AZ2696" s="283"/>
      <c r="BA2696" s="283"/>
      <c r="BB2696" s="283"/>
      <c r="BC2696" s="34"/>
      <c r="BD2696" s="27"/>
      <c r="BF2696" s="35"/>
      <c r="BG2696" s="35"/>
      <c r="BH2696" s="35"/>
    </row>
    <row r="2697" spans="1:60" ht="15" x14ac:dyDescent="0.25">
      <c r="A2697" s="570">
        <f t="shared" si="35"/>
        <v>2691</v>
      </c>
      <c r="B2697" s="571" t="s">
        <v>4983</v>
      </c>
      <c r="C2697" s="574" t="s">
        <v>12458</v>
      </c>
      <c r="D2697" s="843">
        <v>471480.38</v>
      </c>
      <c r="E2697" s="844"/>
      <c r="F2697" s="844"/>
      <c r="G2697" s="25"/>
      <c r="H2697" s="25"/>
      <c r="I2697" s="25"/>
      <c r="J2697" s="25"/>
      <c r="K2697" s="25"/>
      <c r="L2697" s="25"/>
      <c r="N2697" s="25"/>
      <c r="O2697" s="25"/>
      <c r="P2697" s="35" t="s">
        <v>2496</v>
      </c>
      <c r="AS2697" s="570"/>
      <c r="AT2697" s="391"/>
      <c r="AU2697" s="222"/>
      <c r="AV2697" s="564"/>
      <c r="AW2697" s="60"/>
      <c r="AX2697" s="60"/>
      <c r="AY2697" s="60"/>
      <c r="AZ2697" s="283"/>
      <c r="BA2697" s="283"/>
      <c r="BB2697" s="283"/>
      <c r="BC2697" s="34"/>
      <c r="BD2697" s="27"/>
      <c r="BF2697" s="35"/>
      <c r="BG2697" s="35"/>
      <c r="BH2697" s="35"/>
    </row>
    <row r="2698" spans="1:60" ht="15" x14ac:dyDescent="0.25">
      <c r="A2698" s="570">
        <f t="shared" si="35"/>
        <v>2692</v>
      </c>
      <c r="B2698" s="571" t="s">
        <v>4984</v>
      </c>
      <c r="C2698" s="574" t="s">
        <v>12458</v>
      </c>
      <c r="D2698" s="843">
        <v>683375.35</v>
      </c>
      <c r="E2698" s="844"/>
      <c r="F2698" s="844"/>
      <c r="G2698" s="25"/>
      <c r="H2698" s="25"/>
      <c r="I2698" s="25"/>
      <c r="J2698" s="25"/>
      <c r="K2698" s="25"/>
      <c r="L2698" s="25"/>
      <c r="N2698" s="25"/>
      <c r="O2698" s="25"/>
      <c r="P2698" s="35" t="s">
        <v>2496</v>
      </c>
      <c r="AS2698" s="570"/>
      <c r="AT2698" s="391"/>
      <c r="AU2698" s="222"/>
      <c r="AV2698" s="564"/>
      <c r="AW2698" s="60"/>
      <c r="AX2698" s="60"/>
      <c r="AY2698" s="60"/>
      <c r="AZ2698" s="283"/>
      <c r="BA2698" s="283"/>
      <c r="BB2698" s="283"/>
      <c r="BC2698" s="34"/>
      <c r="BD2698" s="27"/>
      <c r="BF2698" s="35"/>
      <c r="BG2698" s="35"/>
      <c r="BH2698" s="35"/>
    </row>
    <row r="2699" spans="1:60" ht="15" x14ac:dyDescent="0.25">
      <c r="A2699" s="570">
        <f t="shared" si="35"/>
        <v>2693</v>
      </c>
      <c r="B2699" s="571" t="s">
        <v>4985</v>
      </c>
      <c r="C2699" s="574" t="s">
        <v>12458</v>
      </c>
      <c r="D2699" s="843">
        <v>573959.61</v>
      </c>
      <c r="E2699" s="844"/>
      <c r="F2699" s="844"/>
      <c r="G2699" s="25"/>
      <c r="H2699" s="25"/>
      <c r="I2699" s="25"/>
      <c r="J2699" s="25"/>
      <c r="K2699" s="25"/>
      <c r="L2699" s="25"/>
      <c r="N2699" s="25"/>
      <c r="O2699" s="25"/>
      <c r="P2699" s="35" t="s">
        <v>2496</v>
      </c>
      <c r="AS2699" s="570"/>
      <c r="AT2699" s="391"/>
      <c r="AU2699" s="222"/>
      <c r="AV2699" s="564"/>
      <c r="AW2699" s="60"/>
      <c r="AX2699" s="60"/>
      <c r="AY2699" s="60"/>
      <c r="AZ2699" s="283"/>
      <c r="BA2699" s="283"/>
      <c r="BB2699" s="283"/>
      <c r="BC2699" s="34"/>
      <c r="BD2699" s="27"/>
      <c r="BF2699" s="35"/>
      <c r="BG2699" s="35"/>
      <c r="BH2699" s="35"/>
    </row>
    <row r="2700" spans="1:60" ht="15" x14ac:dyDescent="0.25">
      <c r="A2700" s="570">
        <f t="shared" si="35"/>
        <v>2694</v>
      </c>
      <c r="B2700" s="571" t="s">
        <v>4986</v>
      </c>
      <c r="C2700" s="574" t="s">
        <v>12458</v>
      </c>
      <c r="D2700" s="843">
        <v>1982.54</v>
      </c>
      <c r="E2700" s="844"/>
      <c r="F2700" s="844"/>
      <c r="G2700" s="25"/>
      <c r="H2700" s="25"/>
      <c r="I2700" s="25"/>
      <c r="J2700" s="25"/>
      <c r="K2700" s="25"/>
      <c r="L2700" s="25"/>
      <c r="N2700" s="25"/>
      <c r="O2700" s="25"/>
      <c r="P2700" s="35" t="s">
        <v>2496</v>
      </c>
      <c r="AS2700" s="570"/>
      <c r="AT2700" s="391"/>
      <c r="AU2700" s="222"/>
      <c r="AV2700" s="564"/>
      <c r="AW2700" s="60"/>
      <c r="AX2700" s="60"/>
      <c r="AY2700" s="60"/>
      <c r="AZ2700" s="283"/>
      <c r="BA2700" s="283"/>
      <c r="BB2700" s="283"/>
      <c r="BC2700" s="34"/>
      <c r="BD2700" s="27"/>
      <c r="BF2700" s="35"/>
      <c r="BG2700" s="35"/>
      <c r="BH2700" s="35"/>
    </row>
    <row r="2701" spans="1:60" ht="15" x14ac:dyDescent="0.25">
      <c r="A2701" s="570">
        <f t="shared" si="35"/>
        <v>2695</v>
      </c>
      <c r="B2701" s="571" t="s">
        <v>4987</v>
      </c>
      <c r="C2701" s="574" t="s">
        <v>12458</v>
      </c>
      <c r="D2701" s="843">
        <v>2023</v>
      </c>
      <c r="E2701" s="844"/>
      <c r="F2701" s="844"/>
      <c r="G2701" s="25"/>
      <c r="H2701" s="25"/>
      <c r="I2701" s="25"/>
      <c r="J2701" s="25"/>
      <c r="K2701" s="25"/>
      <c r="L2701" s="25"/>
      <c r="N2701" s="25"/>
      <c r="O2701" s="25"/>
      <c r="P2701" s="35" t="s">
        <v>2496</v>
      </c>
      <c r="AS2701" s="570"/>
      <c r="AT2701" s="391"/>
      <c r="AU2701" s="222"/>
      <c r="AV2701" s="564"/>
      <c r="AW2701" s="60"/>
      <c r="AX2701" s="60"/>
      <c r="AY2701" s="60"/>
      <c r="AZ2701" s="283"/>
      <c r="BA2701" s="283"/>
      <c r="BB2701" s="283"/>
      <c r="BC2701" s="34"/>
      <c r="BD2701" s="27"/>
      <c r="BF2701" s="35"/>
      <c r="BG2701" s="35"/>
      <c r="BH2701" s="35"/>
    </row>
    <row r="2702" spans="1:60" ht="15" x14ac:dyDescent="0.25">
      <c r="A2702" s="570">
        <f t="shared" si="35"/>
        <v>2696</v>
      </c>
      <c r="B2702" s="571" t="s">
        <v>4988</v>
      </c>
      <c r="C2702" s="574" t="s">
        <v>12458</v>
      </c>
      <c r="D2702" s="843">
        <v>3660.44</v>
      </c>
      <c r="E2702" s="844"/>
      <c r="F2702" s="844"/>
      <c r="G2702" s="25"/>
      <c r="H2702" s="25"/>
      <c r="I2702" s="25"/>
      <c r="J2702" s="25"/>
      <c r="K2702" s="25"/>
      <c r="L2702" s="25"/>
      <c r="N2702" s="25"/>
      <c r="O2702" s="25"/>
      <c r="P2702" s="35" t="s">
        <v>2496</v>
      </c>
      <c r="AS2702" s="570"/>
      <c r="AT2702" s="391"/>
      <c r="AU2702" s="222"/>
      <c r="AV2702" s="564"/>
      <c r="AW2702" s="60"/>
      <c r="AX2702" s="60"/>
      <c r="AY2702" s="60"/>
      <c r="AZ2702" s="283"/>
      <c r="BA2702" s="283"/>
      <c r="BB2702" s="283"/>
      <c r="BC2702" s="34"/>
      <c r="BD2702" s="27"/>
      <c r="BF2702" s="35"/>
      <c r="BG2702" s="35"/>
      <c r="BH2702" s="35"/>
    </row>
    <row r="2703" spans="1:60" ht="15" x14ac:dyDescent="0.25">
      <c r="A2703" s="570">
        <f t="shared" si="35"/>
        <v>2697</v>
      </c>
      <c r="B2703" s="571" t="s">
        <v>4989</v>
      </c>
      <c r="C2703" s="574" t="s">
        <v>12458</v>
      </c>
      <c r="D2703" s="843">
        <v>1993.25</v>
      </c>
      <c r="E2703" s="844"/>
      <c r="F2703" s="844"/>
      <c r="G2703" s="25"/>
      <c r="H2703" s="25"/>
      <c r="I2703" s="25"/>
      <c r="J2703" s="25"/>
      <c r="K2703" s="25"/>
      <c r="L2703" s="25"/>
      <c r="N2703" s="25"/>
      <c r="O2703" s="25"/>
      <c r="P2703" s="35" t="s">
        <v>2496</v>
      </c>
      <c r="AS2703" s="570"/>
      <c r="AT2703" s="391"/>
      <c r="AU2703" s="222"/>
      <c r="AV2703" s="564"/>
      <c r="AW2703" s="60"/>
      <c r="AX2703" s="60"/>
      <c r="AY2703" s="60"/>
      <c r="AZ2703" s="283"/>
      <c r="BA2703" s="283"/>
      <c r="BB2703" s="283"/>
      <c r="BC2703" s="34"/>
      <c r="BD2703" s="27"/>
      <c r="BF2703" s="35"/>
      <c r="BG2703" s="35"/>
      <c r="BH2703" s="35"/>
    </row>
    <row r="2704" spans="1:60" ht="15" x14ac:dyDescent="0.25">
      <c r="A2704" s="570">
        <f t="shared" si="35"/>
        <v>2698</v>
      </c>
      <c r="B2704" s="571" t="s">
        <v>4990</v>
      </c>
      <c r="C2704" s="574" t="s">
        <v>12458</v>
      </c>
      <c r="D2704" s="843">
        <v>4061.47</v>
      </c>
      <c r="E2704" s="844"/>
      <c r="F2704" s="844"/>
      <c r="G2704" s="25"/>
      <c r="H2704" s="25"/>
      <c r="I2704" s="25"/>
      <c r="J2704" s="25"/>
      <c r="K2704" s="25"/>
      <c r="L2704" s="25"/>
      <c r="N2704" s="25"/>
      <c r="O2704" s="25"/>
      <c r="P2704" s="35" t="s">
        <v>2496</v>
      </c>
      <c r="AS2704" s="570"/>
      <c r="AT2704" s="391"/>
      <c r="AU2704" s="222"/>
      <c r="AV2704" s="564"/>
      <c r="AW2704" s="60"/>
      <c r="AX2704" s="60"/>
      <c r="AY2704" s="60"/>
      <c r="AZ2704" s="283"/>
      <c r="BA2704" s="283"/>
      <c r="BB2704" s="283"/>
      <c r="BC2704" s="34"/>
      <c r="BD2704" s="27"/>
      <c r="BF2704" s="35"/>
      <c r="BG2704" s="35"/>
      <c r="BH2704" s="35"/>
    </row>
    <row r="2705" spans="1:60" ht="15" x14ac:dyDescent="0.25">
      <c r="A2705" s="570">
        <f t="shared" si="35"/>
        <v>2699</v>
      </c>
      <c r="B2705" s="571" t="s">
        <v>4991</v>
      </c>
      <c r="C2705" s="574" t="s">
        <v>12458</v>
      </c>
      <c r="D2705" s="843">
        <v>3057.11</v>
      </c>
      <c r="E2705" s="844"/>
      <c r="F2705" s="844"/>
      <c r="G2705" s="25"/>
      <c r="H2705" s="25"/>
      <c r="I2705" s="25"/>
      <c r="J2705" s="25"/>
      <c r="K2705" s="25"/>
      <c r="L2705" s="25"/>
      <c r="N2705" s="25"/>
      <c r="O2705" s="25"/>
      <c r="P2705" s="35" t="s">
        <v>2496</v>
      </c>
      <c r="AS2705" s="570"/>
      <c r="AT2705" s="391"/>
      <c r="AU2705" s="222"/>
      <c r="AV2705" s="564"/>
      <c r="AW2705" s="60"/>
      <c r="AX2705" s="60"/>
      <c r="AY2705" s="60"/>
      <c r="AZ2705" s="283"/>
      <c r="BA2705" s="283"/>
      <c r="BB2705" s="283"/>
      <c r="BC2705" s="34"/>
      <c r="BD2705" s="27"/>
      <c r="BF2705" s="35"/>
      <c r="BG2705" s="35"/>
      <c r="BH2705" s="35"/>
    </row>
    <row r="2706" spans="1:60" ht="15" x14ac:dyDescent="0.25">
      <c r="A2706" s="570">
        <f t="shared" si="35"/>
        <v>2700</v>
      </c>
      <c r="B2706" s="571" t="s">
        <v>4992</v>
      </c>
      <c r="C2706" s="574" t="s">
        <v>12458</v>
      </c>
      <c r="D2706" s="843">
        <v>1663.62</v>
      </c>
      <c r="E2706" s="844"/>
      <c r="F2706" s="844"/>
      <c r="G2706" s="25"/>
      <c r="H2706" s="25"/>
      <c r="I2706" s="25"/>
      <c r="J2706" s="25"/>
      <c r="K2706" s="25"/>
      <c r="L2706" s="25"/>
      <c r="N2706" s="25"/>
      <c r="O2706" s="25"/>
      <c r="P2706" s="35" t="s">
        <v>2496</v>
      </c>
      <c r="AS2706" s="570"/>
      <c r="AT2706" s="391"/>
      <c r="AU2706" s="222"/>
      <c r="AV2706" s="564"/>
      <c r="AW2706" s="60"/>
      <c r="AX2706" s="60"/>
      <c r="AY2706" s="60"/>
      <c r="AZ2706" s="283"/>
      <c r="BA2706" s="283"/>
      <c r="BB2706" s="283"/>
      <c r="BC2706" s="34"/>
      <c r="BD2706" s="27"/>
      <c r="BF2706" s="35"/>
      <c r="BG2706" s="35"/>
      <c r="BH2706" s="35"/>
    </row>
    <row r="2707" spans="1:60" ht="15" x14ac:dyDescent="0.25">
      <c r="A2707" s="570">
        <f t="shared" si="35"/>
        <v>2701</v>
      </c>
      <c r="B2707" s="571" t="s">
        <v>4993</v>
      </c>
      <c r="C2707" s="574" t="s">
        <v>12458</v>
      </c>
      <c r="D2707" s="843">
        <v>3596.18</v>
      </c>
      <c r="E2707" s="844"/>
      <c r="F2707" s="844"/>
      <c r="G2707" s="25"/>
      <c r="H2707" s="25"/>
      <c r="I2707" s="25"/>
      <c r="J2707" s="25"/>
      <c r="K2707" s="25"/>
      <c r="L2707" s="25"/>
      <c r="N2707" s="25"/>
      <c r="O2707" s="25"/>
      <c r="P2707" s="35" t="s">
        <v>2496</v>
      </c>
      <c r="AS2707" s="570"/>
      <c r="AT2707" s="391"/>
      <c r="AU2707" s="222"/>
      <c r="AV2707" s="564"/>
      <c r="AW2707" s="60"/>
      <c r="AX2707" s="60"/>
      <c r="AY2707" s="60"/>
      <c r="AZ2707" s="283"/>
      <c r="BA2707" s="283"/>
      <c r="BB2707" s="283"/>
      <c r="BC2707" s="34"/>
      <c r="BD2707" s="27"/>
      <c r="BF2707" s="35"/>
      <c r="BG2707" s="35"/>
      <c r="BH2707" s="35"/>
    </row>
    <row r="2708" spans="1:60" ht="15" x14ac:dyDescent="0.25">
      <c r="A2708" s="570">
        <f t="shared" si="35"/>
        <v>2702</v>
      </c>
      <c r="B2708" s="571" t="s">
        <v>4994</v>
      </c>
      <c r="C2708" s="574" t="s">
        <v>12458</v>
      </c>
      <c r="D2708" s="843">
        <v>3660.44</v>
      </c>
      <c r="E2708" s="844"/>
      <c r="F2708" s="844"/>
      <c r="G2708" s="25"/>
      <c r="H2708" s="25"/>
      <c r="I2708" s="25"/>
      <c r="J2708" s="25"/>
      <c r="K2708" s="25"/>
      <c r="L2708" s="25"/>
      <c r="N2708" s="25"/>
      <c r="O2708" s="25"/>
      <c r="P2708" s="35" t="s">
        <v>2496</v>
      </c>
      <c r="AS2708" s="570"/>
      <c r="AT2708" s="391"/>
      <c r="AU2708" s="222"/>
      <c r="AV2708" s="564"/>
      <c r="AW2708" s="60"/>
      <c r="AX2708" s="60"/>
      <c r="AY2708" s="60"/>
      <c r="AZ2708" s="283"/>
      <c r="BA2708" s="283"/>
      <c r="BB2708" s="283"/>
      <c r="BC2708" s="34"/>
      <c r="BD2708" s="27"/>
      <c r="BF2708" s="35"/>
      <c r="BG2708" s="35"/>
      <c r="BH2708" s="35"/>
    </row>
    <row r="2709" spans="1:60" ht="15" x14ac:dyDescent="0.25">
      <c r="A2709" s="570">
        <f t="shared" si="35"/>
        <v>2703</v>
      </c>
      <c r="B2709" s="571" t="s">
        <v>4995</v>
      </c>
      <c r="C2709" s="574" t="s">
        <v>12458</v>
      </c>
      <c r="D2709" s="843">
        <v>3771.11</v>
      </c>
      <c r="E2709" s="844"/>
      <c r="F2709" s="844"/>
      <c r="G2709" s="25"/>
      <c r="H2709" s="25"/>
      <c r="I2709" s="25"/>
      <c r="J2709" s="25"/>
      <c r="K2709" s="25"/>
      <c r="L2709" s="25"/>
      <c r="N2709" s="25"/>
      <c r="O2709" s="25"/>
      <c r="P2709" s="35" t="s">
        <v>2496</v>
      </c>
      <c r="AS2709" s="570"/>
      <c r="AT2709" s="391"/>
      <c r="AU2709" s="222"/>
      <c r="AV2709" s="564"/>
      <c r="AW2709" s="60"/>
      <c r="AX2709" s="60"/>
      <c r="AY2709" s="60"/>
      <c r="AZ2709" s="283"/>
      <c r="BA2709" s="283"/>
      <c r="BB2709" s="283"/>
      <c r="BC2709" s="34"/>
      <c r="BD2709" s="27"/>
      <c r="BF2709" s="35"/>
      <c r="BG2709" s="35"/>
      <c r="BH2709" s="35"/>
    </row>
    <row r="2710" spans="1:60" ht="15" x14ac:dyDescent="0.25">
      <c r="A2710" s="570">
        <f t="shared" si="35"/>
        <v>2704</v>
      </c>
      <c r="B2710" s="571" t="s">
        <v>4996</v>
      </c>
      <c r="C2710" s="574" t="s">
        <v>12458</v>
      </c>
      <c r="D2710" s="843">
        <v>1911.14</v>
      </c>
      <c r="E2710" s="844"/>
      <c r="F2710" s="844"/>
      <c r="G2710" s="25"/>
      <c r="H2710" s="25"/>
      <c r="I2710" s="25"/>
      <c r="J2710" s="25"/>
      <c r="K2710" s="25"/>
      <c r="L2710" s="25"/>
      <c r="N2710" s="25"/>
      <c r="O2710" s="25"/>
      <c r="P2710" s="35" t="s">
        <v>2496</v>
      </c>
      <c r="AS2710" s="570"/>
      <c r="AT2710" s="391"/>
      <c r="AU2710" s="222"/>
      <c r="AV2710" s="564"/>
      <c r="AW2710" s="60"/>
      <c r="AX2710" s="60"/>
      <c r="AY2710" s="60"/>
      <c r="AZ2710" s="283"/>
      <c r="BA2710" s="283"/>
      <c r="BB2710" s="283"/>
      <c r="BC2710" s="34"/>
      <c r="BD2710" s="27"/>
      <c r="BF2710" s="35"/>
      <c r="BG2710" s="35"/>
      <c r="BH2710" s="35"/>
    </row>
    <row r="2711" spans="1:60" ht="15" x14ac:dyDescent="0.25">
      <c r="A2711" s="570">
        <f t="shared" si="35"/>
        <v>2705</v>
      </c>
      <c r="B2711" s="571" t="s">
        <v>4997</v>
      </c>
      <c r="C2711" s="574" t="s">
        <v>12458</v>
      </c>
      <c r="D2711" s="843">
        <v>4310.18</v>
      </c>
      <c r="E2711" s="844"/>
      <c r="F2711" s="844"/>
      <c r="G2711" s="25"/>
      <c r="H2711" s="25"/>
      <c r="I2711" s="25"/>
      <c r="J2711" s="25"/>
      <c r="K2711" s="25"/>
      <c r="L2711" s="25"/>
      <c r="N2711" s="25"/>
      <c r="O2711" s="25"/>
      <c r="P2711" s="35" t="s">
        <v>2496</v>
      </c>
      <c r="AS2711" s="570"/>
      <c r="AT2711" s="391"/>
      <c r="AU2711" s="222"/>
      <c r="AV2711" s="564"/>
      <c r="AW2711" s="60"/>
      <c r="AX2711" s="60"/>
      <c r="AY2711" s="60"/>
      <c r="AZ2711" s="283"/>
      <c r="BA2711" s="283"/>
      <c r="BB2711" s="283"/>
      <c r="BC2711" s="34"/>
      <c r="BD2711" s="27"/>
      <c r="BF2711" s="35"/>
      <c r="BG2711" s="35"/>
      <c r="BH2711" s="35"/>
    </row>
    <row r="2712" spans="1:60" ht="15" x14ac:dyDescent="0.25">
      <c r="A2712" s="570">
        <f t="shared" si="35"/>
        <v>2706</v>
      </c>
      <c r="B2712" s="571" t="s">
        <v>4998</v>
      </c>
      <c r="C2712" s="574" t="s">
        <v>12458</v>
      </c>
      <c r="D2712" s="843">
        <v>4257.82</v>
      </c>
      <c r="E2712" s="844"/>
      <c r="F2712" s="844"/>
      <c r="G2712" s="25"/>
      <c r="H2712" s="25"/>
      <c r="I2712" s="25"/>
      <c r="J2712" s="25"/>
      <c r="K2712" s="25"/>
      <c r="L2712" s="25"/>
      <c r="N2712" s="25"/>
      <c r="O2712" s="25"/>
      <c r="P2712" s="35" t="s">
        <v>2496</v>
      </c>
      <c r="AS2712" s="570"/>
      <c r="AT2712" s="391"/>
      <c r="AU2712" s="222"/>
      <c r="AV2712" s="564"/>
      <c r="AW2712" s="60"/>
      <c r="AX2712" s="60"/>
      <c r="AY2712" s="60"/>
      <c r="AZ2712" s="283"/>
      <c r="BA2712" s="283"/>
      <c r="BB2712" s="283"/>
      <c r="BC2712" s="34"/>
      <c r="BD2712" s="27"/>
      <c r="BF2712" s="35"/>
      <c r="BG2712" s="35"/>
      <c r="BH2712" s="35"/>
    </row>
    <row r="2713" spans="1:60" ht="15" x14ac:dyDescent="0.25">
      <c r="A2713" s="570">
        <f t="shared" si="35"/>
        <v>2707</v>
      </c>
      <c r="B2713" s="571" t="s">
        <v>4999</v>
      </c>
      <c r="C2713" s="574" t="s">
        <v>12458</v>
      </c>
      <c r="D2713" s="843">
        <v>8096.76</v>
      </c>
      <c r="E2713" s="844"/>
      <c r="F2713" s="844"/>
      <c r="G2713" s="25"/>
      <c r="H2713" s="25"/>
      <c r="I2713" s="25"/>
      <c r="J2713" s="25"/>
      <c r="K2713" s="25"/>
      <c r="L2713" s="25"/>
      <c r="N2713" s="25"/>
      <c r="O2713" s="25"/>
      <c r="P2713" s="35" t="s">
        <v>2496</v>
      </c>
      <c r="AS2713" s="570"/>
      <c r="AT2713" s="391"/>
      <c r="AU2713" s="222"/>
      <c r="AV2713" s="564"/>
      <c r="AW2713" s="60"/>
      <c r="AX2713" s="60"/>
      <c r="AY2713" s="60"/>
      <c r="AZ2713" s="283"/>
      <c r="BA2713" s="283"/>
      <c r="BB2713" s="283"/>
      <c r="BC2713" s="34"/>
      <c r="BD2713" s="27"/>
      <c r="BF2713" s="35"/>
      <c r="BG2713" s="35"/>
      <c r="BH2713" s="35"/>
    </row>
    <row r="2714" spans="1:60" ht="15" x14ac:dyDescent="0.25">
      <c r="A2714" s="570">
        <f t="shared" si="35"/>
        <v>2708</v>
      </c>
      <c r="B2714" s="571" t="s">
        <v>5000</v>
      </c>
      <c r="C2714" s="574" t="s">
        <v>12458</v>
      </c>
      <c r="D2714" s="843">
        <v>5420.45</v>
      </c>
      <c r="E2714" s="844"/>
      <c r="F2714" s="844"/>
      <c r="G2714" s="25"/>
      <c r="H2714" s="25"/>
      <c r="I2714" s="25"/>
      <c r="J2714" s="25"/>
      <c r="K2714" s="25"/>
      <c r="L2714" s="25"/>
      <c r="N2714" s="25"/>
      <c r="O2714" s="25"/>
      <c r="P2714" s="35" t="s">
        <v>2496</v>
      </c>
      <c r="AS2714" s="570"/>
      <c r="AT2714" s="391"/>
      <c r="AU2714" s="222"/>
      <c r="AV2714" s="564"/>
      <c r="AW2714" s="60"/>
      <c r="AX2714" s="60"/>
      <c r="AY2714" s="60"/>
      <c r="AZ2714" s="283"/>
      <c r="BA2714" s="283"/>
      <c r="BB2714" s="283"/>
      <c r="BC2714" s="34"/>
      <c r="BD2714" s="27"/>
      <c r="BF2714" s="35"/>
      <c r="BG2714" s="35"/>
      <c r="BH2714" s="35"/>
    </row>
    <row r="2715" spans="1:60" ht="15" x14ac:dyDescent="0.25">
      <c r="A2715" s="570">
        <f t="shared" si="35"/>
        <v>2709</v>
      </c>
      <c r="B2715" s="571" t="s">
        <v>5001</v>
      </c>
      <c r="C2715" s="574" t="s">
        <v>12458</v>
      </c>
      <c r="D2715" s="843">
        <v>4881.38</v>
      </c>
      <c r="E2715" s="844"/>
      <c r="F2715" s="844"/>
      <c r="G2715" s="25"/>
      <c r="H2715" s="25"/>
      <c r="I2715" s="25"/>
      <c r="J2715" s="25"/>
      <c r="K2715" s="25"/>
      <c r="L2715" s="25"/>
      <c r="N2715" s="25"/>
      <c r="O2715" s="25"/>
      <c r="P2715" s="35" t="s">
        <v>2496</v>
      </c>
      <c r="AS2715" s="570"/>
      <c r="AT2715" s="391"/>
      <c r="AU2715" s="222"/>
      <c r="AV2715" s="564"/>
      <c r="AW2715" s="60"/>
      <c r="AX2715" s="60"/>
      <c r="AY2715" s="60"/>
      <c r="AZ2715" s="283"/>
      <c r="BA2715" s="283"/>
      <c r="BB2715" s="283"/>
      <c r="BC2715" s="34"/>
      <c r="BD2715" s="27"/>
      <c r="BF2715" s="35"/>
      <c r="BG2715" s="35"/>
      <c r="BH2715" s="35"/>
    </row>
    <row r="2716" spans="1:60" ht="15" x14ac:dyDescent="0.25">
      <c r="A2716" s="570">
        <f t="shared" si="35"/>
        <v>2710</v>
      </c>
      <c r="B2716" s="571" t="s">
        <v>5002</v>
      </c>
      <c r="C2716" s="574" t="s">
        <v>12458</v>
      </c>
      <c r="D2716" s="843">
        <v>7865.9</v>
      </c>
      <c r="E2716" s="844"/>
      <c r="F2716" s="844"/>
      <c r="G2716" s="25"/>
      <c r="H2716" s="25"/>
      <c r="I2716" s="25"/>
      <c r="J2716" s="25"/>
      <c r="K2716" s="25"/>
      <c r="L2716" s="25"/>
      <c r="N2716" s="25"/>
      <c r="O2716" s="25"/>
      <c r="P2716" s="35" t="s">
        <v>2496</v>
      </c>
      <c r="AS2716" s="570"/>
      <c r="AT2716" s="391"/>
      <c r="AU2716" s="222"/>
      <c r="AV2716" s="564"/>
      <c r="AW2716" s="60"/>
      <c r="AX2716" s="60"/>
      <c r="AY2716" s="60"/>
      <c r="AZ2716" s="283"/>
      <c r="BA2716" s="283"/>
      <c r="BB2716" s="283"/>
      <c r="BC2716" s="34"/>
      <c r="BD2716" s="27"/>
      <c r="BF2716" s="35"/>
      <c r="BG2716" s="35"/>
      <c r="BH2716" s="35"/>
    </row>
    <row r="2717" spans="1:60" ht="15" x14ac:dyDescent="0.25">
      <c r="A2717" s="570">
        <f t="shared" si="35"/>
        <v>2711</v>
      </c>
      <c r="B2717" s="571" t="s">
        <v>5003</v>
      </c>
      <c r="C2717" s="574" t="s">
        <v>12458</v>
      </c>
      <c r="D2717" s="843">
        <v>3635.45</v>
      </c>
      <c r="E2717" s="844"/>
      <c r="F2717" s="844"/>
      <c r="G2717" s="25"/>
      <c r="H2717" s="25"/>
      <c r="I2717" s="25"/>
      <c r="J2717" s="25"/>
      <c r="K2717" s="25"/>
      <c r="L2717" s="25"/>
      <c r="N2717" s="25"/>
      <c r="O2717" s="25"/>
      <c r="P2717" s="35" t="s">
        <v>2496</v>
      </c>
      <c r="AS2717" s="570"/>
      <c r="AT2717" s="391"/>
      <c r="AU2717" s="222"/>
      <c r="AV2717" s="564"/>
      <c r="AW2717" s="60"/>
      <c r="AX2717" s="60"/>
      <c r="AY2717" s="60"/>
      <c r="AZ2717" s="283"/>
      <c r="BA2717" s="283"/>
      <c r="BB2717" s="283"/>
      <c r="BC2717" s="34"/>
      <c r="BD2717" s="27"/>
      <c r="BF2717" s="35"/>
      <c r="BG2717" s="35"/>
      <c r="BH2717" s="35"/>
    </row>
    <row r="2718" spans="1:60" ht="15" x14ac:dyDescent="0.25">
      <c r="A2718" s="570">
        <f t="shared" si="35"/>
        <v>2712</v>
      </c>
      <c r="B2718" s="571" t="s">
        <v>5004</v>
      </c>
      <c r="C2718" s="574" t="s">
        <v>12458</v>
      </c>
      <c r="D2718" s="843">
        <v>8733.41</v>
      </c>
      <c r="E2718" s="844"/>
      <c r="F2718" s="844"/>
      <c r="G2718" s="25"/>
      <c r="H2718" s="25"/>
      <c r="I2718" s="25"/>
      <c r="J2718" s="25"/>
      <c r="K2718" s="25"/>
      <c r="L2718" s="25"/>
      <c r="N2718" s="25"/>
      <c r="O2718" s="25"/>
      <c r="P2718" s="35" t="s">
        <v>2496</v>
      </c>
      <c r="AS2718" s="570"/>
      <c r="AT2718" s="391"/>
      <c r="AU2718" s="222"/>
      <c r="AV2718" s="564"/>
      <c r="AW2718" s="60"/>
      <c r="AX2718" s="60"/>
      <c r="AY2718" s="60"/>
      <c r="AZ2718" s="283"/>
      <c r="BA2718" s="283"/>
      <c r="BB2718" s="283"/>
      <c r="BC2718" s="34"/>
      <c r="BD2718" s="27"/>
      <c r="BF2718" s="35"/>
      <c r="BG2718" s="35"/>
      <c r="BH2718" s="35"/>
    </row>
    <row r="2719" spans="1:60" ht="15" x14ac:dyDescent="0.25">
      <c r="A2719" s="570">
        <f t="shared" si="35"/>
        <v>2713</v>
      </c>
      <c r="B2719" s="571" t="s">
        <v>5005</v>
      </c>
      <c r="C2719" s="574" t="s">
        <v>12458</v>
      </c>
      <c r="D2719" s="843">
        <v>7081.69</v>
      </c>
      <c r="E2719" s="844"/>
      <c r="F2719" s="844"/>
      <c r="G2719" s="25"/>
      <c r="H2719" s="25"/>
      <c r="I2719" s="25"/>
      <c r="J2719" s="25"/>
      <c r="K2719" s="25"/>
      <c r="L2719" s="25"/>
      <c r="N2719" s="25"/>
      <c r="O2719" s="25"/>
      <c r="P2719" s="35" t="s">
        <v>2496</v>
      </c>
      <c r="AS2719" s="570"/>
      <c r="AT2719" s="391"/>
      <c r="AU2719" s="222"/>
      <c r="AV2719" s="564"/>
      <c r="AW2719" s="60"/>
      <c r="AX2719" s="60"/>
      <c r="AY2719" s="60"/>
      <c r="AZ2719" s="283"/>
      <c r="BA2719" s="283"/>
      <c r="BB2719" s="283"/>
      <c r="BC2719" s="34"/>
      <c r="BD2719" s="27"/>
      <c r="BF2719" s="35"/>
      <c r="BG2719" s="35"/>
      <c r="BH2719" s="35"/>
    </row>
    <row r="2720" spans="1:60" ht="15" x14ac:dyDescent="0.25">
      <c r="A2720" s="570">
        <f t="shared" si="35"/>
        <v>2714</v>
      </c>
      <c r="B2720" s="571" t="s">
        <v>5006</v>
      </c>
      <c r="C2720" s="574" t="s">
        <v>12458</v>
      </c>
      <c r="D2720" s="843">
        <v>3861.55</v>
      </c>
      <c r="E2720" s="844"/>
      <c r="F2720" s="844"/>
      <c r="G2720" s="25"/>
      <c r="H2720" s="25"/>
      <c r="I2720" s="25"/>
      <c r="J2720" s="25"/>
      <c r="K2720" s="25"/>
      <c r="L2720" s="25"/>
      <c r="N2720" s="25"/>
      <c r="O2720" s="25"/>
      <c r="P2720" s="35" t="s">
        <v>2496</v>
      </c>
      <c r="AS2720" s="570"/>
      <c r="AT2720" s="391"/>
      <c r="AU2720" s="222"/>
      <c r="AV2720" s="564"/>
      <c r="AW2720" s="60"/>
      <c r="AX2720" s="60"/>
      <c r="AY2720" s="60"/>
      <c r="AZ2720" s="283"/>
      <c r="BA2720" s="283"/>
      <c r="BB2720" s="283"/>
      <c r="BC2720" s="34"/>
      <c r="BD2720" s="27"/>
      <c r="BF2720" s="35"/>
      <c r="BG2720" s="35"/>
      <c r="BH2720" s="35"/>
    </row>
    <row r="2721" spans="1:60" ht="15" x14ac:dyDescent="0.25">
      <c r="A2721" s="570">
        <f t="shared" si="35"/>
        <v>2715</v>
      </c>
      <c r="B2721" s="571" t="s">
        <v>5007</v>
      </c>
      <c r="C2721" s="574" t="s">
        <v>12458</v>
      </c>
      <c r="D2721" s="843">
        <v>8339.52</v>
      </c>
      <c r="E2721" s="844"/>
      <c r="F2721" s="844"/>
      <c r="G2721" s="25"/>
      <c r="H2721" s="25"/>
      <c r="I2721" s="25"/>
      <c r="J2721" s="25"/>
      <c r="K2721" s="25"/>
      <c r="L2721" s="25"/>
      <c r="N2721" s="25"/>
      <c r="O2721" s="25"/>
      <c r="P2721" s="35" t="s">
        <v>2496</v>
      </c>
      <c r="AS2721" s="570"/>
      <c r="AT2721" s="391"/>
      <c r="AU2721" s="222"/>
      <c r="AV2721" s="564"/>
      <c r="AW2721" s="60"/>
      <c r="AX2721" s="60"/>
      <c r="AY2721" s="60"/>
      <c r="AZ2721" s="283"/>
      <c r="BA2721" s="283"/>
      <c r="BB2721" s="283"/>
      <c r="BC2721" s="34"/>
      <c r="BD2721" s="27"/>
      <c r="BF2721" s="35"/>
      <c r="BG2721" s="35"/>
      <c r="BH2721" s="35"/>
    </row>
    <row r="2722" spans="1:60" ht="15" x14ac:dyDescent="0.25">
      <c r="A2722" s="570">
        <f t="shared" si="35"/>
        <v>2716</v>
      </c>
      <c r="B2722" s="571" t="s">
        <v>5008</v>
      </c>
      <c r="C2722" s="574" t="s">
        <v>12458</v>
      </c>
      <c r="D2722" s="843">
        <v>7865.9</v>
      </c>
      <c r="E2722" s="844"/>
      <c r="F2722" s="844"/>
      <c r="G2722" s="25"/>
      <c r="H2722" s="25"/>
      <c r="I2722" s="25"/>
      <c r="J2722" s="25"/>
      <c r="K2722" s="25"/>
      <c r="L2722" s="25"/>
      <c r="N2722" s="25"/>
      <c r="O2722" s="25"/>
      <c r="P2722" s="35" t="s">
        <v>2496</v>
      </c>
      <c r="AS2722" s="570"/>
      <c r="AT2722" s="391"/>
      <c r="AU2722" s="222"/>
      <c r="AV2722" s="564"/>
      <c r="AW2722" s="60"/>
      <c r="AX2722" s="60"/>
      <c r="AY2722" s="60"/>
      <c r="AZ2722" s="283"/>
      <c r="BA2722" s="283"/>
      <c r="BB2722" s="283"/>
      <c r="BC2722" s="34"/>
      <c r="BD2722" s="27"/>
      <c r="BF2722" s="35"/>
      <c r="BG2722" s="35"/>
      <c r="BH2722" s="35"/>
    </row>
    <row r="2723" spans="1:60" ht="15" x14ac:dyDescent="0.25">
      <c r="A2723" s="570">
        <f t="shared" si="35"/>
        <v>2717</v>
      </c>
      <c r="B2723" s="571" t="s">
        <v>5009</v>
      </c>
      <c r="C2723" s="574" t="s">
        <v>12458</v>
      </c>
      <c r="D2723" s="843">
        <v>3409.35</v>
      </c>
      <c r="E2723" s="844"/>
      <c r="F2723" s="844"/>
      <c r="G2723" s="25"/>
      <c r="H2723" s="25"/>
      <c r="I2723" s="25"/>
      <c r="J2723" s="25"/>
      <c r="K2723" s="25"/>
      <c r="L2723" s="25"/>
      <c r="N2723" s="25"/>
      <c r="O2723" s="25"/>
      <c r="P2723" s="35" t="s">
        <v>2496</v>
      </c>
      <c r="AS2723" s="570"/>
      <c r="AT2723" s="391"/>
      <c r="AU2723" s="222"/>
      <c r="AV2723" s="564"/>
      <c r="AW2723" s="60"/>
      <c r="AX2723" s="60"/>
      <c r="AY2723" s="60"/>
      <c r="AZ2723" s="283"/>
      <c r="BA2723" s="283"/>
      <c r="BB2723" s="283"/>
      <c r="BC2723" s="34"/>
      <c r="BD2723" s="27"/>
      <c r="BF2723" s="35"/>
      <c r="BG2723" s="35"/>
      <c r="BH2723" s="35"/>
    </row>
    <row r="2724" spans="1:60" ht="15" x14ac:dyDescent="0.25">
      <c r="A2724" s="570">
        <f t="shared" si="35"/>
        <v>2718</v>
      </c>
      <c r="B2724" s="571" t="s">
        <v>5010</v>
      </c>
      <c r="C2724" s="574" t="s">
        <v>12458</v>
      </c>
      <c r="D2724" s="843">
        <v>8197.91</v>
      </c>
      <c r="E2724" s="844"/>
      <c r="F2724" s="844"/>
      <c r="G2724" s="25"/>
      <c r="H2724" s="25"/>
      <c r="I2724" s="25"/>
      <c r="J2724" s="25"/>
      <c r="K2724" s="25"/>
      <c r="L2724" s="25"/>
      <c r="N2724" s="25"/>
      <c r="O2724" s="25"/>
      <c r="P2724" s="35" t="s">
        <v>2496</v>
      </c>
      <c r="AS2724" s="570"/>
      <c r="AT2724" s="391"/>
      <c r="AU2724" s="222"/>
      <c r="AV2724" s="564"/>
      <c r="AW2724" s="60"/>
      <c r="AX2724" s="60"/>
      <c r="AY2724" s="60"/>
      <c r="AZ2724" s="283"/>
      <c r="BA2724" s="283"/>
      <c r="BB2724" s="283"/>
      <c r="BC2724" s="34"/>
      <c r="BD2724" s="27"/>
      <c r="BF2724" s="35"/>
      <c r="BG2724" s="35"/>
      <c r="BH2724" s="35"/>
    </row>
    <row r="2725" spans="1:60" ht="15" x14ac:dyDescent="0.25">
      <c r="A2725" s="570">
        <f t="shared" si="35"/>
        <v>2719</v>
      </c>
      <c r="B2725" s="571" t="s">
        <v>5011</v>
      </c>
      <c r="C2725" s="574" t="s">
        <v>12458</v>
      </c>
      <c r="D2725" s="843">
        <v>21638.959999999999</v>
      </c>
      <c r="E2725" s="844"/>
      <c r="F2725" s="844"/>
      <c r="G2725" s="25"/>
      <c r="H2725" s="25"/>
      <c r="I2725" s="25"/>
      <c r="J2725" s="25"/>
      <c r="K2725" s="25"/>
      <c r="L2725" s="25"/>
      <c r="N2725" s="25"/>
      <c r="O2725" s="25"/>
      <c r="P2725" s="35" t="s">
        <v>2496</v>
      </c>
      <c r="AS2725" s="570"/>
      <c r="AT2725" s="391"/>
      <c r="AU2725" s="222"/>
      <c r="AV2725" s="564"/>
      <c r="AW2725" s="60"/>
      <c r="AX2725" s="60"/>
      <c r="AY2725" s="60"/>
      <c r="AZ2725" s="283"/>
      <c r="BA2725" s="283"/>
      <c r="BB2725" s="283"/>
      <c r="BC2725" s="34"/>
      <c r="BD2725" s="27"/>
      <c r="BF2725" s="35"/>
      <c r="BG2725" s="35"/>
      <c r="BH2725" s="35"/>
    </row>
    <row r="2726" spans="1:60" ht="15" x14ac:dyDescent="0.25">
      <c r="A2726" s="570">
        <f t="shared" si="35"/>
        <v>2720</v>
      </c>
      <c r="B2726" s="571" t="s">
        <v>5012</v>
      </c>
      <c r="C2726" s="574" t="s">
        <v>12458</v>
      </c>
      <c r="D2726" s="843">
        <v>27397.37</v>
      </c>
      <c r="E2726" s="844"/>
      <c r="F2726" s="844"/>
      <c r="G2726" s="25"/>
      <c r="H2726" s="25"/>
      <c r="I2726" s="25"/>
      <c r="J2726" s="25"/>
      <c r="K2726" s="25"/>
      <c r="L2726" s="25"/>
      <c r="N2726" s="25"/>
      <c r="O2726" s="25"/>
      <c r="P2726" s="35" t="s">
        <v>2496</v>
      </c>
      <c r="AS2726" s="570"/>
      <c r="AT2726" s="391"/>
      <c r="AU2726" s="222"/>
      <c r="AV2726" s="564"/>
      <c r="AW2726" s="60"/>
      <c r="AX2726" s="60"/>
      <c r="AY2726" s="60"/>
      <c r="AZ2726" s="283"/>
      <c r="BA2726" s="283"/>
      <c r="BB2726" s="283"/>
      <c r="BC2726" s="34"/>
      <c r="BD2726" s="27"/>
      <c r="BF2726" s="35"/>
      <c r="BG2726" s="35"/>
      <c r="BH2726" s="35"/>
    </row>
    <row r="2727" spans="1:60" ht="15" x14ac:dyDescent="0.25">
      <c r="A2727" s="570">
        <f t="shared" si="35"/>
        <v>2721</v>
      </c>
      <c r="B2727" s="571" t="s">
        <v>5013</v>
      </c>
      <c r="C2727" s="574" t="s">
        <v>12458</v>
      </c>
      <c r="D2727" s="843">
        <v>9465.26</v>
      </c>
      <c r="E2727" s="844"/>
      <c r="F2727" s="844"/>
      <c r="G2727" s="25"/>
      <c r="H2727" s="25"/>
      <c r="I2727" s="25"/>
      <c r="J2727" s="25"/>
      <c r="K2727" s="25"/>
      <c r="L2727" s="25"/>
      <c r="N2727" s="25"/>
      <c r="O2727" s="25"/>
      <c r="P2727" s="35" t="s">
        <v>2496</v>
      </c>
      <c r="AS2727" s="570"/>
      <c r="AT2727" s="391"/>
      <c r="AU2727" s="222"/>
      <c r="AV2727" s="564"/>
      <c r="AW2727" s="60"/>
      <c r="AX2727" s="60"/>
      <c r="AY2727" s="60"/>
      <c r="AZ2727" s="283"/>
      <c r="BA2727" s="283"/>
      <c r="BB2727" s="283"/>
      <c r="BC2727" s="34"/>
      <c r="BD2727" s="27"/>
      <c r="BF2727" s="35"/>
      <c r="BG2727" s="35"/>
      <c r="BH2727" s="35"/>
    </row>
    <row r="2728" spans="1:60" ht="15" x14ac:dyDescent="0.25">
      <c r="A2728" s="570">
        <f t="shared" si="35"/>
        <v>2722</v>
      </c>
      <c r="B2728" s="571" t="s">
        <v>5014</v>
      </c>
      <c r="C2728" s="574" t="s">
        <v>12458</v>
      </c>
      <c r="D2728" s="843">
        <v>8413.2999999999993</v>
      </c>
      <c r="E2728" s="844"/>
      <c r="F2728" s="844"/>
      <c r="G2728" s="25"/>
      <c r="H2728" s="25"/>
      <c r="I2728" s="25"/>
      <c r="J2728" s="25"/>
      <c r="K2728" s="25"/>
      <c r="L2728" s="25"/>
      <c r="N2728" s="25"/>
      <c r="O2728" s="25"/>
      <c r="P2728" s="35" t="s">
        <v>2496</v>
      </c>
      <c r="AS2728" s="570"/>
      <c r="AT2728" s="391"/>
      <c r="AU2728" s="222"/>
      <c r="AV2728" s="564"/>
      <c r="AW2728" s="60"/>
      <c r="AX2728" s="60"/>
      <c r="AY2728" s="60"/>
      <c r="AZ2728" s="283"/>
      <c r="BA2728" s="283"/>
      <c r="BB2728" s="283"/>
      <c r="BC2728" s="34"/>
      <c r="BD2728" s="27"/>
      <c r="BF2728" s="35"/>
      <c r="BG2728" s="35"/>
      <c r="BH2728" s="35"/>
    </row>
    <row r="2729" spans="1:60" ht="15" x14ac:dyDescent="0.25">
      <c r="A2729" s="570">
        <f t="shared" si="35"/>
        <v>2723</v>
      </c>
      <c r="B2729" s="571" t="s">
        <v>5015</v>
      </c>
      <c r="C2729" s="574" t="s">
        <v>12458</v>
      </c>
      <c r="D2729" s="843">
        <v>13727.84</v>
      </c>
      <c r="E2729" s="844"/>
      <c r="F2729" s="844"/>
      <c r="G2729" s="25"/>
      <c r="H2729" s="25"/>
      <c r="I2729" s="25"/>
      <c r="J2729" s="25"/>
      <c r="K2729" s="25"/>
      <c r="L2729" s="25"/>
      <c r="N2729" s="25"/>
      <c r="O2729" s="25"/>
      <c r="P2729" s="35" t="s">
        <v>2496</v>
      </c>
      <c r="AS2729" s="570"/>
      <c r="AT2729" s="391"/>
      <c r="AU2729" s="222"/>
      <c r="AV2729" s="564"/>
      <c r="AW2729" s="60"/>
      <c r="AX2729" s="60"/>
      <c r="AY2729" s="60"/>
      <c r="AZ2729" s="283"/>
      <c r="BA2729" s="283"/>
      <c r="BB2729" s="283"/>
      <c r="BC2729" s="34"/>
      <c r="BD2729" s="27"/>
      <c r="BF2729" s="35"/>
      <c r="BG2729" s="35"/>
      <c r="BH2729" s="35"/>
    </row>
    <row r="2730" spans="1:60" ht="15" x14ac:dyDescent="0.25">
      <c r="A2730" s="570">
        <f t="shared" si="35"/>
        <v>2724</v>
      </c>
      <c r="B2730" s="571" t="s">
        <v>5016</v>
      </c>
      <c r="C2730" s="574" t="s">
        <v>12458</v>
      </c>
      <c r="D2730" s="843">
        <v>7487.48</v>
      </c>
      <c r="E2730" s="844"/>
      <c r="F2730" s="844"/>
      <c r="G2730" s="25"/>
      <c r="H2730" s="25"/>
      <c r="I2730" s="25"/>
      <c r="J2730" s="25"/>
      <c r="K2730" s="25"/>
      <c r="L2730" s="25"/>
      <c r="N2730" s="25"/>
      <c r="O2730" s="25"/>
      <c r="P2730" s="35" t="s">
        <v>2496</v>
      </c>
      <c r="AS2730" s="570"/>
      <c r="AT2730" s="391"/>
      <c r="AU2730" s="222"/>
      <c r="AV2730" s="564"/>
      <c r="AW2730" s="60"/>
      <c r="AX2730" s="60"/>
      <c r="AY2730" s="60"/>
      <c r="AZ2730" s="283"/>
      <c r="BA2730" s="283"/>
      <c r="BB2730" s="283"/>
      <c r="BC2730" s="34"/>
      <c r="BD2730" s="27"/>
      <c r="BF2730" s="35"/>
      <c r="BG2730" s="35"/>
      <c r="BH2730" s="35"/>
    </row>
    <row r="2731" spans="1:60" ht="15" x14ac:dyDescent="0.25">
      <c r="A2731" s="570">
        <f t="shared" si="35"/>
        <v>2725</v>
      </c>
      <c r="B2731" s="571" t="s">
        <v>5017</v>
      </c>
      <c r="C2731" s="574" t="s">
        <v>12458</v>
      </c>
      <c r="D2731" s="843">
        <v>15130.85</v>
      </c>
      <c r="E2731" s="844"/>
      <c r="F2731" s="844"/>
      <c r="G2731" s="25"/>
      <c r="H2731" s="25"/>
      <c r="I2731" s="25"/>
      <c r="J2731" s="25"/>
      <c r="K2731" s="25"/>
      <c r="L2731" s="25"/>
      <c r="N2731" s="25"/>
      <c r="O2731" s="25"/>
      <c r="P2731" s="35" t="s">
        <v>2496</v>
      </c>
      <c r="AS2731" s="570"/>
      <c r="AT2731" s="391"/>
      <c r="AU2731" s="222"/>
      <c r="AV2731" s="564"/>
      <c r="AW2731" s="60"/>
      <c r="AX2731" s="60"/>
      <c r="AY2731" s="60"/>
      <c r="AZ2731" s="283"/>
      <c r="BA2731" s="283"/>
      <c r="BB2731" s="283"/>
      <c r="BC2731" s="34"/>
      <c r="BD2731" s="27"/>
      <c r="BF2731" s="35"/>
      <c r="BG2731" s="35"/>
      <c r="BH2731" s="35"/>
    </row>
    <row r="2732" spans="1:60" ht="15" x14ac:dyDescent="0.25">
      <c r="A2732" s="570">
        <f t="shared" si="35"/>
        <v>2726</v>
      </c>
      <c r="B2732" s="571" t="s">
        <v>5018</v>
      </c>
      <c r="C2732" s="574" t="s">
        <v>12458</v>
      </c>
      <c r="D2732" s="843">
        <v>12202.26</v>
      </c>
      <c r="E2732" s="844"/>
      <c r="F2732" s="844"/>
      <c r="G2732" s="25"/>
      <c r="H2732" s="25"/>
      <c r="I2732" s="25"/>
      <c r="J2732" s="25"/>
      <c r="K2732" s="25"/>
      <c r="L2732" s="25"/>
      <c r="N2732" s="25"/>
      <c r="O2732" s="25"/>
      <c r="P2732" s="35" t="s">
        <v>2496</v>
      </c>
      <c r="AS2732" s="570"/>
      <c r="AT2732" s="391"/>
      <c r="AU2732" s="222"/>
      <c r="AV2732" s="564"/>
      <c r="AW2732" s="60"/>
      <c r="AX2732" s="60"/>
      <c r="AY2732" s="60"/>
      <c r="AZ2732" s="283"/>
      <c r="BA2732" s="283"/>
      <c r="BB2732" s="283"/>
      <c r="BC2732" s="34"/>
      <c r="BD2732" s="27"/>
      <c r="BF2732" s="35"/>
      <c r="BG2732" s="35"/>
      <c r="BH2732" s="35"/>
    </row>
    <row r="2733" spans="1:60" ht="15" x14ac:dyDescent="0.25">
      <c r="A2733" s="570">
        <f t="shared" si="35"/>
        <v>2727</v>
      </c>
      <c r="B2733" s="571" t="s">
        <v>5019</v>
      </c>
      <c r="C2733" s="574" t="s">
        <v>12458</v>
      </c>
      <c r="D2733" s="843">
        <v>6896.05</v>
      </c>
      <c r="E2733" s="844"/>
      <c r="F2733" s="844"/>
      <c r="G2733" s="25"/>
      <c r="H2733" s="25"/>
      <c r="I2733" s="25"/>
      <c r="J2733" s="25"/>
      <c r="K2733" s="25"/>
      <c r="L2733" s="25"/>
      <c r="N2733" s="25"/>
      <c r="O2733" s="25"/>
      <c r="P2733" s="35" t="s">
        <v>2496</v>
      </c>
      <c r="AS2733" s="570"/>
      <c r="AT2733" s="391"/>
      <c r="AU2733" s="222"/>
      <c r="AV2733" s="564"/>
      <c r="AW2733" s="60"/>
      <c r="AX2733" s="60"/>
      <c r="AY2733" s="60"/>
      <c r="AZ2733" s="283"/>
      <c r="BA2733" s="283"/>
      <c r="BB2733" s="283"/>
      <c r="BC2733" s="34"/>
      <c r="BD2733" s="27"/>
      <c r="BF2733" s="35"/>
      <c r="BG2733" s="35"/>
      <c r="BH2733" s="35"/>
    </row>
    <row r="2734" spans="1:60" ht="15" x14ac:dyDescent="0.25">
      <c r="A2734" s="570">
        <f t="shared" si="35"/>
        <v>2728</v>
      </c>
      <c r="B2734" s="571" t="s">
        <v>5020</v>
      </c>
      <c r="C2734" s="574" t="s">
        <v>12458</v>
      </c>
      <c r="D2734" s="843">
        <v>14368.06</v>
      </c>
      <c r="E2734" s="844"/>
      <c r="F2734" s="844"/>
      <c r="G2734" s="25"/>
      <c r="H2734" s="25"/>
      <c r="I2734" s="25"/>
      <c r="J2734" s="25"/>
      <c r="K2734" s="25"/>
      <c r="L2734" s="25"/>
      <c r="N2734" s="25"/>
      <c r="O2734" s="25"/>
      <c r="P2734" s="35" t="s">
        <v>2496</v>
      </c>
      <c r="AS2734" s="570"/>
      <c r="AT2734" s="391"/>
      <c r="AU2734" s="222"/>
      <c r="AV2734" s="564"/>
      <c r="AW2734" s="60"/>
      <c r="AX2734" s="60"/>
      <c r="AY2734" s="60"/>
      <c r="AZ2734" s="283"/>
      <c r="BA2734" s="283"/>
      <c r="BB2734" s="283"/>
      <c r="BC2734" s="34"/>
      <c r="BD2734" s="27"/>
      <c r="BF2734" s="35"/>
      <c r="BG2734" s="35"/>
      <c r="BH2734" s="35"/>
    </row>
    <row r="2735" spans="1:60" ht="15" x14ac:dyDescent="0.25">
      <c r="A2735" s="570">
        <f t="shared" si="35"/>
        <v>2729</v>
      </c>
      <c r="B2735" s="571" t="s">
        <v>5021</v>
      </c>
      <c r="C2735" s="574" t="s">
        <v>12458</v>
      </c>
      <c r="D2735" s="843">
        <v>13727.84</v>
      </c>
      <c r="E2735" s="844"/>
      <c r="F2735" s="844"/>
      <c r="G2735" s="25"/>
      <c r="H2735" s="25"/>
      <c r="I2735" s="25"/>
      <c r="J2735" s="25"/>
      <c r="K2735" s="25"/>
      <c r="L2735" s="25"/>
      <c r="N2735" s="25"/>
      <c r="O2735" s="25"/>
      <c r="P2735" s="35" t="s">
        <v>2496</v>
      </c>
      <c r="AS2735" s="570"/>
      <c r="AT2735" s="391"/>
      <c r="AU2735" s="222"/>
      <c r="AV2735" s="564"/>
      <c r="AW2735" s="60"/>
      <c r="AX2735" s="60"/>
      <c r="AY2735" s="60"/>
      <c r="AZ2735" s="283"/>
      <c r="BA2735" s="283"/>
      <c r="BB2735" s="283"/>
      <c r="BC2735" s="34"/>
      <c r="BD2735" s="27"/>
      <c r="BF2735" s="35"/>
      <c r="BG2735" s="35"/>
      <c r="BH2735" s="35"/>
    </row>
    <row r="2736" spans="1:60" ht="15" x14ac:dyDescent="0.25">
      <c r="A2736" s="570">
        <f t="shared" si="35"/>
        <v>2730</v>
      </c>
      <c r="B2736" s="571" t="s">
        <v>5022</v>
      </c>
      <c r="C2736" s="574" t="s">
        <v>12458</v>
      </c>
      <c r="D2736" s="843">
        <v>15700.86</v>
      </c>
      <c r="E2736" s="844"/>
      <c r="F2736" s="844"/>
      <c r="G2736" s="25"/>
      <c r="H2736" s="25"/>
      <c r="I2736" s="25"/>
      <c r="J2736" s="25"/>
      <c r="K2736" s="25"/>
      <c r="L2736" s="25"/>
      <c r="N2736" s="25"/>
      <c r="O2736" s="25"/>
      <c r="P2736" s="35" t="s">
        <v>2496</v>
      </c>
      <c r="AS2736" s="570"/>
      <c r="AT2736" s="391"/>
      <c r="AU2736" s="222"/>
      <c r="AV2736" s="564"/>
      <c r="AW2736" s="60"/>
      <c r="AX2736" s="60"/>
      <c r="AY2736" s="60"/>
      <c r="AZ2736" s="283"/>
      <c r="BA2736" s="283"/>
      <c r="BB2736" s="283"/>
      <c r="BC2736" s="34"/>
      <c r="BD2736" s="27"/>
      <c r="BF2736" s="35"/>
      <c r="BG2736" s="35"/>
      <c r="BH2736" s="35"/>
    </row>
    <row r="2737" spans="1:60" ht="15" x14ac:dyDescent="0.25">
      <c r="A2737" s="570">
        <f t="shared" si="35"/>
        <v>2731</v>
      </c>
      <c r="B2737" s="571" t="s">
        <v>5023</v>
      </c>
      <c r="C2737" s="574" t="s">
        <v>12458</v>
      </c>
      <c r="D2737" s="843">
        <v>15042.79</v>
      </c>
      <c r="E2737" s="844"/>
      <c r="F2737" s="844"/>
      <c r="G2737" s="25"/>
      <c r="H2737" s="25"/>
      <c r="I2737" s="25"/>
      <c r="J2737" s="25"/>
      <c r="K2737" s="25"/>
      <c r="L2737" s="25"/>
      <c r="N2737" s="25"/>
      <c r="O2737" s="25"/>
      <c r="P2737" s="35" t="s">
        <v>2496</v>
      </c>
      <c r="AS2737" s="570"/>
      <c r="AT2737" s="391"/>
      <c r="AU2737" s="222"/>
      <c r="AV2737" s="564"/>
      <c r="AW2737" s="60"/>
      <c r="AX2737" s="60"/>
      <c r="AY2737" s="60"/>
      <c r="AZ2737" s="283"/>
      <c r="BA2737" s="283"/>
      <c r="BB2737" s="283"/>
      <c r="BC2737" s="34"/>
      <c r="BD2737" s="27"/>
      <c r="BF2737" s="35"/>
      <c r="BG2737" s="35"/>
      <c r="BH2737" s="35"/>
    </row>
    <row r="2738" spans="1:60" ht="15" x14ac:dyDescent="0.25">
      <c r="A2738" s="570">
        <f t="shared" si="35"/>
        <v>2732</v>
      </c>
      <c r="B2738" s="571" t="s">
        <v>5024</v>
      </c>
      <c r="C2738" s="574" t="s">
        <v>12458</v>
      </c>
      <c r="D2738" s="843">
        <v>28708.75</v>
      </c>
      <c r="E2738" s="844"/>
      <c r="F2738" s="844"/>
      <c r="G2738" s="25"/>
      <c r="H2738" s="25"/>
      <c r="I2738" s="25"/>
      <c r="J2738" s="25"/>
      <c r="K2738" s="25"/>
      <c r="L2738" s="25"/>
      <c r="N2738" s="25"/>
      <c r="O2738" s="25"/>
      <c r="P2738" s="35" t="s">
        <v>2496</v>
      </c>
      <c r="AS2738" s="570"/>
      <c r="AT2738" s="391"/>
      <c r="AU2738" s="222"/>
      <c r="AV2738" s="564"/>
      <c r="AW2738" s="60"/>
      <c r="AX2738" s="60"/>
      <c r="AY2738" s="60"/>
      <c r="AZ2738" s="283"/>
      <c r="BA2738" s="283"/>
      <c r="BB2738" s="283"/>
      <c r="BC2738" s="34"/>
      <c r="BD2738" s="27"/>
      <c r="BF2738" s="35"/>
      <c r="BG2738" s="35"/>
      <c r="BH2738" s="35"/>
    </row>
    <row r="2739" spans="1:60" ht="15" x14ac:dyDescent="0.25">
      <c r="A2739" s="570">
        <f t="shared" si="35"/>
        <v>2733</v>
      </c>
      <c r="B2739" s="571" t="s">
        <v>5025</v>
      </c>
      <c r="C2739" s="574" t="s">
        <v>12458</v>
      </c>
      <c r="D2739" s="843">
        <v>36124.83</v>
      </c>
      <c r="E2739" s="844"/>
      <c r="F2739" s="844"/>
      <c r="G2739" s="25"/>
      <c r="H2739" s="25"/>
      <c r="I2739" s="25"/>
      <c r="J2739" s="25"/>
      <c r="K2739" s="25"/>
      <c r="L2739" s="25"/>
      <c r="N2739" s="25"/>
      <c r="O2739" s="25"/>
      <c r="P2739" s="35" t="s">
        <v>2496</v>
      </c>
      <c r="AS2739" s="570"/>
      <c r="AT2739" s="391"/>
      <c r="AU2739" s="222"/>
      <c r="AV2739" s="564"/>
      <c r="AW2739" s="60"/>
      <c r="AX2739" s="60"/>
      <c r="AY2739" s="60"/>
      <c r="AZ2739" s="283"/>
      <c r="BA2739" s="283"/>
      <c r="BB2739" s="283"/>
      <c r="BC2739" s="34"/>
      <c r="BD2739" s="27"/>
      <c r="BF2739" s="35"/>
      <c r="BG2739" s="35"/>
      <c r="BH2739" s="35"/>
    </row>
    <row r="2740" spans="1:60" ht="15" x14ac:dyDescent="0.25">
      <c r="A2740" s="570">
        <f t="shared" si="35"/>
        <v>2734</v>
      </c>
      <c r="B2740" s="571" t="s">
        <v>5026</v>
      </c>
      <c r="C2740" s="574" t="s">
        <v>12458</v>
      </c>
      <c r="D2740" s="843">
        <v>13317.29</v>
      </c>
      <c r="E2740" s="844"/>
      <c r="F2740" s="844"/>
      <c r="G2740" s="25"/>
      <c r="H2740" s="25"/>
      <c r="I2740" s="25"/>
      <c r="J2740" s="25"/>
      <c r="K2740" s="25"/>
      <c r="L2740" s="25"/>
      <c r="N2740" s="25"/>
      <c r="O2740" s="25"/>
      <c r="P2740" s="35" t="s">
        <v>2496</v>
      </c>
      <c r="AS2740" s="570"/>
      <c r="AT2740" s="391"/>
      <c r="AU2740" s="222"/>
      <c r="AV2740" s="564"/>
      <c r="AW2740" s="60"/>
      <c r="AX2740" s="60"/>
      <c r="AY2740" s="60"/>
      <c r="AZ2740" s="283"/>
      <c r="BA2740" s="283"/>
      <c r="BB2740" s="283"/>
      <c r="BC2740" s="34"/>
      <c r="BD2740" s="27"/>
      <c r="BF2740" s="35"/>
      <c r="BG2740" s="35"/>
      <c r="BH2740" s="35"/>
    </row>
    <row r="2741" spans="1:60" ht="15" x14ac:dyDescent="0.25">
      <c r="A2741" s="570">
        <f t="shared" si="35"/>
        <v>2735</v>
      </c>
      <c r="B2741" s="571" t="s">
        <v>5027</v>
      </c>
      <c r="C2741" s="574" t="s">
        <v>12458</v>
      </c>
      <c r="D2741" s="843">
        <v>50378.65</v>
      </c>
      <c r="E2741" s="844"/>
      <c r="F2741" s="844"/>
      <c r="G2741" s="25"/>
      <c r="H2741" s="25"/>
      <c r="I2741" s="25"/>
      <c r="J2741" s="25"/>
      <c r="K2741" s="25"/>
      <c r="L2741" s="25"/>
      <c r="N2741" s="25"/>
      <c r="O2741" s="25"/>
      <c r="P2741" s="35" t="s">
        <v>2496</v>
      </c>
      <c r="AS2741" s="570"/>
      <c r="AT2741" s="391"/>
      <c r="AU2741" s="222"/>
      <c r="AV2741" s="564"/>
      <c r="AW2741" s="60"/>
      <c r="AX2741" s="60"/>
      <c r="AY2741" s="60"/>
      <c r="AZ2741" s="283"/>
      <c r="BA2741" s="283"/>
      <c r="BB2741" s="283"/>
      <c r="BC2741" s="34"/>
      <c r="BD2741" s="27"/>
      <c r="BF2741" s="35"/>
      <c r="BG2741" s="35"/>
      <c r="BH2741" s="35"/>
    </row>
    <row r="2742" spans="1:60" ht="15" x14ac:dyDescent="0.25">
      <c r="A2742" s="570">
        <f t="shared" si="35"/>
        <v>2736</v>
      </c>
      <c r="B2742" s="571" t="s">
        <v>5028</v>
      </c>
      <c r="C2742" s="574" t="s">
        <v>12458</v>
      </c>
      <c r="D2742" s="843">
        <v>62382.18</v>
      </c>
      <c r="E2742" s="844"/>
      <c r="F2742" s="844"/>
      <c r="G2742" s="25"/>
      <c r="H2742" s="25"/>
      <c r="I2742" s="25"/>
      <c r="J2742" s="25"/>
      <c r="K2742" s="25"/>
      <c r="L2742" s="25"/>
      <c r="N2742" s="25"/>
      <c r="O2742" s="25"/>
      <c r="P2742" s="35" t="s">
        <v>2496</v>
      </c>
      <c r="AS2742" s="570"/>
      <c r="AT2742" s="391"/>
      <c r="AU2742" s="222"/>
      <c r="AV2742" s="564"/>
      <c r="AW2742" s="60"/>
      <c r="AX2742" s="60"/>
      <c r="AY2742" s="60"/>
      <c r="AZ2742" s="283"/>
      <c r="BA2742" s="283"/>
      <c r="BB2742" s="283"/>
      <c r="BC2742" s="34"/>
      <c r="BD2742" s="27"/>
      <c r="BF2742" s="35"/>
      <c r="BG2742" s="35"/>
      <c r="BH2742" s="35"/>
    </row>
    <row r="2743" spans="1:60" ht="15" x14ac:dyDescent="0.25">
      <c r="A2743" s="570">
        <f t="shared" ref="A2743:A2806" si="36">A2742+1</f>
        <v>2737</v>
      </c>
      <c r="B2743" s="571" t="s">
        <v>5029</v>
      </c>
      <c r="C2743" s="574" t="s">
        <v>12458</v>
      </c>
      <c r="D2743" s="843">
        <v>104230.91</v>
      </c>
      <c r="E2743" s="844"/>
      <c r="F2743" s="844"/>
      <c r="G2743" s="25"/>
      <c r="H2743" s="25"/>
      <c r="I2743" s="25"/>
      <c r="J2743" s="25"/>
      <c r="K2743" s="25"/>
      <c r="L2743" s="25"/>
      <c r="N2743" s="25"/>
      <c r="O2743" s="25"/>
      <c r="P2743" s="35" t="s">
        <v>2496</v>
      </c>
      <c r="AS2743" s="570"/>
      <c r="AT2743" s="391"/>
      <c r="AU2743" s="222"/>
      <c r="AV2743" s="564"/>
      <c r="AW2743" s="60"/>
      <c r="AX2743" s="60"/>
      <c r="AY2743" s="60"/>
      <c r="AZ2743" s="283"/>
      <c r="BA2743" s="283"/>
      <c r="BB2743" s="283"/>
      <c r="BC2743" s="34"/>
      <c r="BD2743" s="27"/>
      <c r="BF2743" s="35"/>
      <c r="BG2743" s="35"/>
      <c r="BH2743" s="35"/>
    </row>
    <row r="2744" spans="1:60" ht="15" x14ac:dyDescent="0.25">
      <c r="A2744" s="570">
        <f t="shared" si="36"/>
        <v>2738</v>
      </c>
      <c r="B2744" s="571" t="s">
        <v>5030</v>
      </c>
      <c r="C2744" s="574" t="s">
        <v>12458</v>
      </c>
      <c r="D2744" s="843">
        <v>113717.59</v>
      </c>
      <c r="E2744" s="844"/>
      <c r="F2744" s="844"/>
      <c r="G2744" s="25"/>
      <c r="H2744" s="25"/>
      <c r="I2744" s="25"/>
      <c r="J2744" s="25"/>
      <c r="K2744" s="25"/>
      <c r="L2744" s="25"/>
      <c r="N2744" s="25"/>
      <c r="O2744" s="25"/>
      <c r="P2744" s="35" t="s">
        <v>2496</v>
      </c>
      <c r="AS2744" s="570"/>
      <c r="AT2744" s="391"/>
      <c r="AU2744" s="222"/>
      <c r="AV2744" s="564"/>
      <c r="AW2744" s="60"/>
      <c r="AX2744" s="60"/>
      <c r="AY2744" s="60"/>
      <c r="AZ2744" s="283"/>
      <c r="BA2744" s="283"/>
      <c r="BB2744" s="283"/>
      <c r="BC2744" s="34"/>
      <c r="BD2744" s="27"/>
      <c r="BF2744" s="35"/>
      <c r="BG2744" s="35"/>
      <c r="BH2744" s="35"/>
    </row>
    <row r="2745" spans="1:60" ht="15" x14ac:dyDescent="0.25">
      <c r="A2745" s="570">
        <f t="shared" si="36"/>
        <v>2739</v>
      </c>
      <c r="B2745" s="571" t="s">
        <v>5031</v>
      </c>
      <c r="C2745" s="574" t="s">
        <v>12458</v>
      </c>
      <c r="D2745" s="843">
        <v>50378.65</v>
      </c>
      <c r="E2745" s="844"/>
      <c r="F2745" s="844"/>
      <c r="G2745" s="25"/>
      <c r="H2745" s="25"/>
      <c r="I2745" s="25"/>
      <c r="J2745" s="25"/>
      <c r="K2745" s="25"/>
      <c r="L2745" s="25"/>
      <c r="N2745" s="25"/>
      <c r="O2745" s="25"/>
      <c r="P2745" s="35" t="s">
        <v>2496</v>
      </c>
      <c r="AS2745" s="570"/>
      <c r="AT2745" s="391"/>
      <c r="AU2745" s="222"/>
      <c r="AV2745" s="564"/>
      <c r="AW2745" s="60"/>
      <c r="AX2745" s="60"/>
      <c r="AY2745" s="60"/>
      <c r="AZ2745" s="283"/>
      <c r="BA2745" s="283"/>
      <c r="BB2745" s="283"/>
      <c r="BC2745" s="34"/>
      <c r="BD2745" s="27"/>
      <c r="BF2745" s="35"/>
      <c r="BG2745" s="35"/>
      <c r="BH2745" s="35"/>
    </row>
    <row r="2746" spans="1:60" ht="15" x14ac:dyDescent="0.25">
      <c r="A2746" s="570">
        <f t="shared" si="36"/>
        <v>2740</v>
      </c>
      <c r="B2746" s="571" t="s">
        <v>5032</v>
      </c>
      <c r="C2746" s="574" t="s">
        <v>12458</v>
      </c>
      <c r="D2746" s="843">
        <v>104230.91</v>
      </c>
      <c r="E2746" s="844"/>
      <c r="F2746" s="844"/>
      <c r="G2746" s="25"/>
      <c r="H2746" s="25"/>
      <c r="I2746" s="25"/>
      <c r="J2746" s="25"/>
      <c r="K2746" s="25"/>
      <c r="L2746" s="25"/>
      <c r="N2746" s="25"/>
      <c r="O2746" s="25"/>
      <c r="P2746" s="35" t="s">
        <v>2496</v>
      </c>
      <c r="AS2746" s="570"/>
      <c r="AT2746" s="391"/>
      <c r="AU2746" s="222"/>
      <c r="AV2746" s="564"/>
      <c r="AW2746" s="60"/>
      <c r="AX2746" s="60"/>
      <c r="AY2746" s="60"/>
      <c r="AZ2746" s="283"/>
      <c r="BA2746" s="283"/>
      <c r="BB2746" s="283"/>
      <c r="BC2746" s="34"/>
      <c r="BD2746" s="27"/>
      <c r="BF2746" s="35"/>
      <c r="BG2746" s="35"/>
      <c r="BH2746" s="35"/>
    </row>
    <row r="2747" spans="1:60" ht="15" x14ac:dyDescent="0.25">
      <c r="A2747" s="570">
        <f t="shared" si="36"/>
        <v>2741</v>
      </c>
      <c r="B2747" s="571" t="s">
        <v>5033</v>
      </c>
      <c r="C2747" s="574" t="s">
        <v>12458</v>
      </c>
      <c r="D2747" s="843">
        <v>149304.54</v>
      </c>
      <c r="E2747" s="844"/>
      <c r="F2747" s="844"/>
      <c r="G2747" s="25"/>
      <c r="H2747" s="25"/>
      <c r="I2747" s="25"/>
      <c r="J2747" s="25"/>
      <c r="K2747" s="25"/>
      <c r="L2747" s="25"/>
      <c r="N2747" s="25"/>
      <c r="O2747" s="25"/>
      <c r="P2747" s="35" t="s">
        <v>2496</v>
      </c>
      <c r="AS2747" s="570"/>
      <c r="AT2747" s="391"/>
      <c r="AU2747" s="222"/>
      <c r="AV2747" s="564"/>
      <c r="AW2747" s="60"/>
      <c r="AX2747" s="60"/>
      <c r="AY2747" s="60"/>
      <c r="AZ2747" s="283"/>
      <c r="BA2747" s="283"/>
      <c r="BB2747" s="283"/>
      <c r="BC2747" s="34"/>
      <c r="BD2747" s="27"/>
      <c r="BF2747" s="35"/>
      <c r="BG2747" s="35"/>
      <c r="BH2747" s="35"/>
    </row>
    <row r="2748" spans="1:60" ht="15" x14ac:dyDescent="0.25">
      <c r="A2748" s="570">
        <f t="shared" si="36"/>
        <v>2742</v>
      </c>
      <c r="B2748" s="571" t="s">
        <v>5034</v>
      </c>
      <c r="C2748" s="574" t="s">
        <v>12458</v>
      </c>
      <c r="D2748" s="843">
        <v>166206.10999999999</v>
      </c>
      <c r="E2748" s="844"/>
      <c r="F2748" s="844"/>
      <c r="G2748" s="25"/>
      <c r="H2748" s="25"/>
      <c r="I2748" s="25"/>
      <c r="J2748" s="25"/>
      <c r="K2748" s="25"/>
      <c r="L2748" s="25"/>
      <c r="N2748" s="25"/>
      <c r="O2748" s="25"/>
      <c r="P2748" s="35" t="s">
        <v>2496</v>
      </c>
      <c r="AS2748" s="570"/>
      <c r="AT2748" s="391"/>
      <c r="AU2748" s="222"/>
      <c r="AV2748" s="564"/>
      <c r="AW2748" s="60"/>
      <c r="AX2748" s="60"/>
      <c r="AY2748" s="60"/>
      <c r="AZ2748" s="283"/>
      <c r="BA2748" s="283"/>
      <c r="BB2748" s="283"/>
      <c r="BC2748" s="34"/>
      <c r="BD2748" s="27"/>
      <c r="BF2748" s="35"/>
      <c r="BG2748" s="35"/>
      <c r="BH2748" s="35"/>
    </row>
    <row r="2749" spans="1:60" ht="15" x14ac:dyDescent="0.25">
      <c r="A2749" s="570">
        <f t="shared" si="36"/>
        <v>2743</v>
      </c>
      <c r="B2749" s="571" t="s">
        <v>5035</v>
      </c>
      <c r="C2749" s="574" t="s">
        <v>12458</v>
      </c>
      <c r="D2749" s="843">
        <v>57873.27</v>
      </c>
      <c r="E2749" s="844"/>
      <c r="F2749" s="844"/>
      <c r="G2749" s="25"/>
      <c r="H2749" s="25"/>
      <c r="I2749" s="25"/>
      <c r="J2749" s="25"/>
      <c r="K2749" s="25"/>
      <c r="L2749" s="25"/>
      <c r="N2749" s="25"/>
      <c r="O2749" s="25"/>
      <c r="P2749" s="35" t="s">
        <v>2496</v>
      </c>
      <c r="AS2749" s="570"/>
      <c r="AT2749" s="391"/>
      <c r="AU2749" s="222"/>
      <c r="AV2749" s="564"/>
      <c r="AW2749" s="60"/>
      <c r="AX2749" s="60"/>
      <c r="AY2749" s="60"/>
      <c r="AZ2749" s="283"/>
      <c r="BA2749" s="283"/>
      <c r="BB2749" s="283"/>
      <c r="BC2749" s="34"/>
      <c r="BD2749" s="27"/>
      <c r="BF2749" s="35"/>
      <c r="BG2749" s="35"/>
      <c r="BH2749" s="35"/>
    </row>
    <row r="2750" spans="1:60" ht="15" x14ac:dyDescent="0.25">
      <c r="A2750" s="570">
        <f t="shared" si="36"/>
        <v>2744</v>
      </c>
      <c r="B2750" s="571" t="s">
        <v>5036</v>
      </c>
      <c r="C2750" s="574" t="s">
        <v>12458</v>
      </c>
      <c r="D2750" s="843">
        <v>35025.269999999997</v>
      </c>
      <c r="E2750" s="844"/>
      <c r="F2750" s="844"/>
      <c r="G2750" s="25"/>
      <c r="H2750" s="25"/>
      <c r="I2750" s="25"/>
      <c r="J2750" s="25"/>
      <c r="K2750" s="25"/>
      <c r="L2750" s="25"/>
      <c r="N2750" s="25"/>
      <c r="O2750" s="25"/>
      <c r="P2750" s="35" t="s">
        <v>2496</v>
      </c>
      <c r="AS2750" s="570"/>
      <c r="AT2750" s="391"/>
      <c r="AU2750" s="222"/>
      <c r="AV2750" s="564"/>
      <c r="AW2750" s="60"/>
      <c r="AX2750" s="60"/>
      <c r="AY2750" s="60"/>
      <c r="AZ2750" s="283"/>
      <c r="BA2750" s="283"/>
      <c r="BB2750" s="283"/>
      <c r="BC2750" s="34"/>
      <c r="BD2750" s="27"/>
      <c r="BF2750" s="35"/>
      <c r="BG2750" s="35"/>
      <c r="BH2750" s="35"/>
    </row>
    <row r="2751" spans="1:60" ht="15" x14ac:dyDescent="0.25">
      <c r="A2751" s="570">
        <f t="shared" si="36"/>
        <v>2745</v>
      </c>
      <c r="B2751" s="571" t="s">
        <v>5037</v>
      </c>
      <c r="C2751" s="574" t="s">
        <v>12458</v>
      </c>
      <c r="D2751" s="843">
        <v>94250.070600000006</v>
      </c>
      <c r="E2751" s="844"/>
      <c r="F2751" s="844"/>
      <c r="G2751" s="25"/>
      <c r="H2751" s="25"/>
      <c r="I2751" s="25"/>
      <c r="J2751" s="25"/>
      <c r="K2751" s="25"/>
      <c r="L2751" s="25"/>
      <c r="N2751" s="25"/>
      <c r="O2751" s="25"/>
      <c r="P2751" s="35" t="s">
        <v>2496</v>
      </c>
      <c r="AS2751" s="570"/>
      <c r="AT2751" s="391"/>
      <c r="AU2751" s="222"/>
      <c r="AV2751" s="564"/>
      <c r="AW2751" s="60"/>
      <c r="AX2751" s="60"/>
      <c r="AY2751" s="60"/>
      <c r="AZ2751" s="283"/>
      <c r="BA2751" s="283"/>
      <c r="BB2751" s="283"/>
      <c r="BC2751" s="34"/>
      <c r="BD2751" s="27"/>
      <c r="BF2751" s="35"/>
      <c r="BG2751" s="35"/>
      <c r="BH2751" s="35"/>
    </row>
    <row r="2752" spans="1:60" ht="15" x14ac:dyDescent="0.25">
      <c r="A2752" s="570">
        <f t="shared" si="36"/>
        <v>2746</v>
      </c>
      <c r="B2752" s="571" t="s">
        <v>5038</v>
      </c>
      <c r="C2752" s="574" t="s">
        <v>12458</v>
      </c>
      <c r="D2752" s="843">
        <v>160345.89550000001</v>
      </c>
      <c r="E2752" s="844"/>
      <c r="F2752" s="844"/>
      <c r="G2752" s="25"/>
      <c r="H2752" s="25"/>
      <c r="I2752" s="25"/>
      <c r="J2752" s="25"/>
      <c r="K2752" s="25"/>
      <c r="L2752" s="25"/>
      <c r="N2752" s="25"/>
      <c r="O2752" s="25"/>
      <c r="P2752" s="35" t="s">
        <v>2496</v>
      </c>
      <c r="AS2752" s="570"/>
      <c r="AT2752" s="391"/>
      <c r="AU2752" s="222"/>
      <c r="AV2752" s="564"/>
      <c r="AW2752" s="60"/>
      <c r="AX2752" s="60"/>
      <c r="AY2752" s="60"/>
      <c r="AZ2752" s="283"/>
      <c r="BA2752" s="283"/>
      <c r="BB2752" s="283"/>
      <c r="BC2752" s="34"/>
      <c r="BD2752" s="27"/>
      <c r="BF2752" s="35"/>
      <c r="BG2752" s="35"/>
      <c r="BH2752" s="35"/>
    </row>
    <row r="2753" spans="1:60" ht="15" x14ac:dyDescent="0.25">
      <c r="A2753" s="570">
        <f t="shared" si="36"/>
        <v>2747</v>
      </c>
      <c r="B2753" s="571" t="s">
        <v>5039</v>
      </c>
      <c r="C2753" s="574" t="s">
        <v>12458</v>
      </c>
      <c r="D2753" s="843">
        <v>35244.003900000003</v>
      </c>
      <c r="E2753" s="844"/>
      <c r="F2753" s="844"/>
      <c r="G2753" s="25"/>
      <c r="H2753" s="25"/>
      <c r="I2753" s="25"/>
      <c r="J2753" s="25"/>
      <c r="K2753" s="25"/>
      <c r="L2753" s="25"/>
      <c r="N2753" s="25"/>
      <c r="O2753" s="25"/>
      <c r="P2753" s="35" t="s">
        <v>2496</v>
      </c>
      <c r="AS2753" s="570"/>
      <c r="AT2753" s="391"/>
      <c r="AU2753" s="222"/>
      <c r="AV2753" s="564"/>
      <c r="AW2753" s="60"/>
      <c r="AX2753" s="60"/>
      <c r="AY2753" s="60"/>
      <c r="AZ2753" s="283"/>
      <c r="BA2753" s="283"/>
      <c r="BB2753" s="283"/>
      <c r="BC2753" s="34"/>
      <c r="BD2753" s="27"/>
      <c r="BF2753" s="35"/>
      <c r="BG2753" s="35"/>
      <c r="BH2753" s="35"/>
    </row>
    <row r="2754" spans="1:60" ht="15" x14ac:dyDescent="0.25">
      <c r="A2754" s="570">
        <f t="shared" si="36"/>
        <v>2748</v>
      </c>
      <c r="B2754" s="571" t="s">
        <v>5040</v>
      </c>
      <c r="C2754" s="574" t="s">
        <v>12458</v>
      </c>
      <c r="D2754" s="843">
        <v>47416.632899999997</v>
      </c>
      <c r="E2754" s="844"/>
      <c r="F2754" s="844"/>
      <c r="G2754" s="25"/>
      <c r="H2754" s="25"/>
      <c r="I2754" s="25"/>
      <c r="J2754" s="25"/>
      <c r="K2754" s="25"/>
      <c r="L2754" s="25"/>
      <c r="N2754" s="25"/>
      <c r="O2754" s="25"/>
      <c r="P2754" s="35" t="s">
        <v>2496</v>
      </c>
      <c r="AS2754" s="570"/>
      <c r="AT2754" s="391"/>
      <c r="AU2754" s="222"/>
      <c r="AV2754" s="564"/>
      <c r="AW2754" s="60"/>
      <c r="AX2754" s="60"/>
      <c r="AY2754" s="60"/>
      <c r="AZ2754" s="283"/>
      <c r="BA2754" s="283"/>
      <c r="BB2754" s="283"/>
      <c r="BC2754" s="34"/>
      <c r="BD2754" s="27"/>
      <c r="BF2754" s="35"/>
      <c r="BG2754" s="35"/>
      <c r="BH2754" s="35"/>
    </row>
    <row r="2755" spans="1:60" ht="15" x14ac:dyDescent="0.25">
      <c r="A2755" s="570">
        <f t="shared" si="36"/>
        <v>2749</v>
      </c>
      <c r="B2755" s="571" t="s">
        <v>5041</v>
      </c>
      <c r="C2755" s="574" t="s">
        <v>12458</v>
      </c>
      <c r="D2755" s="843">
        <v>58592.03</v>
      </c>
      <c r="E2755" s="844"/>
      <c r="F2755" s="844"/>
      <c r="G2755" s="25"/>
      <c r="H2755" s="25"/>
      <c r="I2755" s="25"/>
      <c r="J2755" s="25"/>
      <c r="K2755" s="25"/>
      <c r="L2755" s="25"/>
      <c r="N2755" s="25"/>
      <c r="O2755" s="25"/>
      <c r="P2755" s="35" t="s">
        <v>2496</v>
      </c>
      <c r="AS2755" s="570"/>
      <c r="AT2755" s="391"/>
      <c r="AU2755" s="222"/>
      <c r="AV2755" s="564"/>
      <c r="AW2755" s="60"/>
      <c r="AX2755" s="60"/>
      <c r="AY2755" s="60"/>
      <c r="AZ2755" s="283"/>
      <c r="BA2755" s="283"/>
      <c r="BB2755" s="283"/>
      <c r="BC2755" s="34"/>
      <c r="BD2755" s="27"/>
      <c r="BF2755" s="35"/>
      <c r="BG2755" s="35"/>
      <c r="BH2755" s="35"/>
    </row>
    <row r="2756" spans="1:60" ht="15" x14ac:dyDescent="0.25">
      <c r="A2756" s="570">
        <f t="shared" si="36"/>
        <v>2750</v>
      </c>
      <c r="B2756" s="571" t="s">
        <v>5042</v>
      </c>
      <c r="C2756" s="574" t="s">
        <v>12458</v>
      </c>
      <c r="D2756" s="843">
        <v>51092.65</v>
      </c>
      <c r="E2756" s="844"/>
      <c r="F2756" s="844"/>
      <c r="G2756" s="25"/>
      <c r="H2756" s="25"/>
      <c r="I2756" s="25"/>
      <c r="J2756" s="25"/>
      <c r="K2756" s="25"/>
      <c r="L2756" s="25"/>
      <c r="N2756" s="25"/>
      <c r="O2756" s="25"/>
      <c r="P2756" s="35" t="s">
        <v>2496</v>
      </c>
      <c r="AS2756" s="570"/>
      <c r="AT2756" s="391"/>
      <c r="AU2756" s="222"/>
      <c r="AV2756" s="564"/>
      <c r="AW2756" s="60"/>
      <c r="AX2756" s="60"/>
      <c r="AY2756" s="60"/>
      <c r="AZ2756" s="283"/>
      <c r="BA2756" s="283"/>
      <c r="BB2756" s="283"/>
      <c r="BC2756" s="34"/>
      <c r="BD2756" s="27"/>
      <c r="BF2756" s="35"/>
      <c r="BG2756" s="35"/>
      <c r="BH2756" s="35"/>
    </row>
    <row r="2757" spans="1:60" ht="15" x14ac:dyDescent="0.25">
      <c r="A2757" s="570">
        <f t="shared" si="36"/>
        <v>2751</v>
      </c>
      <c r="B2757" s="571" t="s">
        <v>5043</v>
      </c>
      <c r="C2757" s="574" t="s">
        <v>12458</v>
      </c>
      <c r="D2757" s="843">
        <v>47410.79</v>
      </c>
      <c r="E2757" s="844"/>
      <c r="F2757" s="844"/>
      <c r="G2757" s="25"/>
      <c r="H2757" s="25"/>
      <c r="I2757" s="25"/>
      <c r="J2757" s="25"/>
      <c r="K2757" s="25"/>
      <c r="L2757" s="25"/>
      <c r="N2757" s="25"/>
      <c r="O2757" s="25"/>
      <c r="P2757" s="35" t="s">
        <v>2496</v>
      </c>
      <c r="AS2757" s="570"/>
      <c r="AT2757" s="391"/>
      <c r="AU2757" s="222"/>
      <c r="AV2757" s="564"/>
      <c r="AW2757" s="60"/>
      <c r="AX2757" s="60"/>
      <c r="AY2757" s="60"/>
      <c r="AZ2757" s="283"/>
      <c r="BA2757" s="283"/>
      <c r="BB2757" s="283"/>
      <c r="BC2757" s="34"/>
      <c r="BD2757" s="27"/>
      <c r="BF2757" s="35"/>
      <c r="BG2757" s="35"/>
      <c r="BH2757" s="35"/>
    </row>
    <row r="2758" spans="1:60" ht="15" x14ac:dyDescent="0.25">
      <c r="A2758" s="570">
        <f t="shared" si="36"/>
        <v>2752</v>
      </c>
      <c r="B2758" s="571" t="s">
        <v>5044</v>
      </c>
      <c r="C2758" s="574" t="s">
        <v>12458</v>
      </c>
      <c r="D2758" s="843">
        <v>46030.39</v>
      </c>
      <c r="E2758" s="844"/>
      <c r="F2758" s="844"/>
      <c r="G2758" s="25"/>
      <c r="H2758" s="25"/>
      <c r="I2758" s="25"/>
      <c r="J2758" s="25"/>
      <c r="K2758" s="25"/>
      <c r="L2758" s="25"/>
      <c r="N2758" s="25"/>
      <c r="O2758" s="25"/>
      <c r="P2758" s="35" t="s">
        <v>2496</v>
      </c>
      <c r="AS2758" s="570"/>
      <c r="AT2758" s="391"/>
      <c r="AU2758" s="222"/>
      <c r="AV2758" s="564"/>
      <c r="AW2758" s="60"/>
      <c r="AX2758" s="60"/>
      <c r="AY2758" s="60"/>
      <c r="AZ2758" s="283"/>
      <c r="BA2758" s="283"/>
      <c r="BB2758" s="283"/>
      <c r="BC2758" s="34"/>
      <c r="BD2758" s="27"/>
      <c r="BF2758" s="35"/>
      <c r="BG2758" s="35"/>
      <c r="BH2758" s="35"/>
    </row>
    <row r="2759" spans="1:60" ht="15" x14ac:dyDescent="0.25">
      <c r="A2759" s="570">
        <f t="shared" si="36"/>
        <v>2753</v>
      </c>
      <c r="B2759" s="571" t="s">
        <v>5045</v>
      </c>
      <c r="C2759" s="574" t="s">
        <v>12458</v>
      </c>
      <c r="D2759" s="843">
        <v>43806.28</v>
      </c>
      <c r="E2759" s="844"/>
      <c r="F2759" s="844"/>
      <c r="G2759" s="25"/>
      <c r="H2759" s="25"/>
      <c r="I2759" s="25"/>
      <c r="J2759" s="25"/>
      <c r="K2759" s="25"/>
      <c r="L2759" s="25"/>
      <c r="N2759" s="25"/>
      <c r="O2759" s="25"/>
      <c r="P2759" s="35" t="s">
        <v>2496</v>
      </c>
      <c r="AS2759" s="570"/>
      <c r="AT2759" s="391"/>
      <c r="AU2759" s="222"/>
      <c r="AV2759" s="564"/>
      <c r="AW2759" s="60"/>
      <c r="AX2759" s="60"/>
      <c r="AY2759" s="60"/>
      <c r="AZ2759" s="283"/>
      <c r="BA2759" s="283"/>
      <c r="BB2759" s="283"/>
      <c r="BC2759" s="34"/>
      <c r="BD2759" s="27"/>
      <c r="BF2759" s="35"/>
      <c r="BG2759" s="35"/>
      <c r="BH2759" s="35"/>
    </row>
    <row r="2760" spans="1:60" ht="15" x14ac:dyDescent="0.25">
      <c r="A2760" s="570">
        <f t="shared" si="36"/>
        <v>2754</v>
      </c>
      <c r="B2760" s="571" t="s">
        <v>5046</v>
      </c>
      <c r="C2760" s="574" t="s">
        <v>12458</v>
      </c>
      <c r="D2760" s="843">
        <v>69046.179999999993</v>
      </c>
      <c r="E2760" s="844"/>
      <c r="F2760" s="844"/>
      <c r="G2760" s="25"/>
      <c r="H2760" s="25"/>
      <c r="I2760" s="25"/>
      <c r="J2760" s="25"/>
      <c r="K2760" s="25"/>
      <c r="L2760" s="25"/>
      <c r="N2760" s="25"/>
      <c r="O2760" s="25"/>
      <c r="P2760" s="35" t="s">
        <v>2496</v>
      </c>
      <c r="AS2760" s="570"/>
      <c r="AT2760" s="391"/>
      <c r="AU2760" s="222"/>
      <c r="AV2760" s="564"/>
      <c r="AW2760" s="60"/>
      <c r="AX2760" s="60"/>
      <c r="AY2760" s="60"/>
      <c r="AZ2760" s="283"/>
      <c r="BA2760" s="283"/>
      <c r="BB2760" s="283"/>
      <c r="BC2760" s="34"/>
      <c r="BD2760" s="27"/>
      <c r="BF2760" s="35"/>
      <c r="BG2760" s="35"/>
      <c r="BH2760" s="35"/>
    </row>
    <row r="2761" spans="1:60" ht="15" x14ac:dyDescent="0.25">
      <c r="A2761" s="570">
        <f t="shared" si="36"/>
        <v>2755</v>
      </c>
      <c r="B2761" s="571" t="s">
        <v>5047</v>
      </c>
      <c r="C2761" s="574" t="s">
        <v>12458</v>
      </c>
      <c r="D2761" s="843">
        <v>74248.86</v>
      </c>
      <c r="E2761" s="844"/>
      <c r="F2761" s="844"/>
      <c r="G2761" s="25"/>
      <c r="H2761" s="25"/>
      <c r="I2761" s="25"/>
      <c r="J2761" s="25"/>
      <c r="K2761" s="25"/>
      <c r="L2761" s="25"/>
      <c r="N2761" s="25"/>
      <c r="O2761" s="25"/>
      <c r="P2761" s="35" t="s">
        <v>2496</v>
      </c>
      <c r="AS2761" s="570"/>
      <c r="AT2761" s="391"/>
      <c r="AU2761" s="222"/>
      <c r="AV2761" s="564"/>
      <c r="AW2761" s="60"/>
      <c r="AX2761" s="60"/>
      <c r="AY2761" s="60"/>
      <c r="AZ2761" s="283"/>
      <c r="BA2761" s="283"/>
      <c r="BB2761" s="283"/>
      <c r="BC2761" s="34"/>
      <c r="BD2761" s="27"/>
      <c r="BF2761" s="35"/>
      <c r="BG2761" s="35"/>
      <c r="BH2761" s="35"/>
    </row>
    <row r="2762" spans="1:60" ht="15" x14ac:dyDescent="0.25">
      <c r="A2762" s="570">
        <f t="shared" si="36"/>
        <v>2756</v>
      </c>
      <c r="B2762" s="571" t="s">
        <v>5048</v>
      </c>
      <c r="C2762" s="574" t="s">
        <v>12458</v>
      </c>
      <c r="D2762" s="843">
        <v>72086.63</v>
      </c>
      <c r="E2762" s="844"/>
      <c r="F2762" s="844"/>
      <c r="G2762" s="25"/>
      <c r="H2762" s="25"/>
      <c r="I2762" s="25"/>
      <c r="J2762" s="25"/>
      <c r="K2762" s="25"/>
      <c r="L2762" s="25"/>
      <c r="N2762" s="25"/>
      <c r="O2762" s="25"/>
      <c r="P2762" s="35" t="s">
        <v>2496</v>
      </c>
      <c r="AS2762" s="570"/>
      <c r="AT2762" s="391"/>
      <c r="AU2762" s="222"/>
      <c r="AV2762" s="564"/>
      <c r="AW2762" s="60"/>
      <c r="AX2762" s="60"/>
      <c r="AY2762" s="60"/>
      <c r="AZ2762" s="283"/>
      <c r="BA2762" s="283"/>
      <c r="BB2762" s="283"/>
      <c r="BC2762" s="34"/>
      <c r="BD2762" s="27"/>
      <c r="BF2762" s="35"/>
      <c r="BG2762" s="35"/>
      <c r="BH2762" s="35"/>
    </row>
    <row r="2763" spans="1:60" ht="15" x14ac:dyDescent="0.25">
      <c r="A2763" s="570">
        <f t="shared" si="36"/>
        <v>2757</v>
      </c>
      <c r="B2763" s="571" t="s">
        <v>5049</v>
      </c>
      <c r="C2763" s="574" t="s">
        <v>12458</v>
      </c>
      <c r="D2763" s="843">
        <v>103788.23</v>
      </c>
      <c r="E2763" s="844"/>
      <c r="F2763" s="844"/>
      <c r="G2763" s="25"/>
      <c r="H2763" s="25"/>
      <c r="I2763" s="25"/>
      <c r="J2763" s="25"/>
      <c r="K2763" s="25"/>
      <c r="L2763" s="25"/>
      <c r="N2763" s="25"/>
      <c r="O2763" s="25"/>
      <c r="P2763" s="35" t="s">
        <v>2496</v>
      </c>
      <c r="AS2763" s="570"/>
      <c r="AT2763" s="391"/>
      <c r="AU2763" s="222"/>
      <c r="AV2763" s="564"/>
      <c r="AW2763" s="60"/>
      <c r="AX2763" s="60"/>
      <c r="AY2763" s="60"/>
      <c r="AZ2763" s="283"/>
      <c r="BA2763" s="283"/>
      <c r="BB2763" s="283"/>
      <c r="BC2763" s="34"/>
      <c r="BD2763" s="27"/>
      <c r="BF2763" s="35"/>
      <c r="BG2763" s="35"/>
      <c r="BH2763" s="35"/>
    </row>
    <row r="2764" spans="1:60" ht="15" x14ac:dyDescent="0.25">
      <c r="A2764" s="570">
        <f t="shared" si="36"/>
        <v>2758</v>
      </c>
      <c r="B2764" s="571" t="s">
        <v>5050</v>
      </c>
      <c r="C2764" s="574" t="s">
        <v>12458</v>
      </c>
      <c r="D2764" s="843">
        <v>109775.12</v>
      </c>
      <c r="E2764" s="844"/>
      <c r="F2764" s="844"/>
      <c r="G2764" s="25"/>
      <c r="H2764" s="25"/>
      <c r="I2764" s="25"/>
      <c r="J2764" s="25"/>
      <c r="K2764" s="25"/>
      <c r="L2764" s="25"/>
      <c r="N2764" s="25"/>
      <c r="O2764" s="25"/>
      <c r="P2764" s="35" t="s">
        <v>2496</v>
      </c>
      <c r="AS2764" s="570"/>
      <c r="AT2764" s="391"/>
      <c r="AU2764" s="222"/>
      <c r="AV2764" s="564"/>
      <c r="AW2764" s="60"/>
      <c r="AX2764" s="60"/>
      <c r="AY2764" s="60"/>
      <c r="AZ2764" s="283"/>
      <c r="BA2764" s="283"/>
      <c r="BB2764" s="283"/>
      <c r="BC2764" s="34"/>
      <c r="BD2764" s="27"/>
      <c r="BF2764" s="35"/>
      <c r="BG2764" s="35"/>
      <c r="BH2764" s="35"/>
    </row>
    <row r="2765" spans="1:60" ht="15" x14ac:dyDescent="0.25">
      <c r="A2765" s="570">
        <f t="shared" si="36"/>
        <v>2759</v>
      </c>
      <c r="B2765" s="571" t="s">
        <v>5051</v>
      </c>
      <c r="C2765" s="574" t="s">
        <v>12458</v>
      </c>
      <c r="D2765" s="843">
        <v>106576.4</v>
      </c>
      <c r="E2765" s="844"/>
      <c r="F2765" s="844"/>
      <c r="G2765" s="25"/>
      <c r="H2765" s="25"/>
      <c r="I2765" s="25"/>
      <c r="J2765" s="25"/>
      <c r="K2765" s="25"/>
      <c r="L2765" s="25"/>
      <c r="N2765" s="25"/>
      <c r="O2765" s="25"/>
      <c r="P2765" s="35" t="s">
        <v>2496</v>
      </c>
      <c r="AS2765" s="570"/>
      <c r="AT2765" s="391"/>
      <c r="AU2765" s="222"/>
      <c r="AV2765" s="564"/>
      <c r="AW2765" s="60"/>
      <c r="AX2765" s="60"/>
      <c r="AY2765" s="60"/>
      <c r="AZ2765" s="283"/>
      <c r="BA2765" s="283"/>
      <c r="BB2765" s="283"/>
      <c r="BC2765" s="34"/>
      <c r="BD2765" s="27"/>
      <c r="BF2765" s="35"/>
      <c r="BG2765" s="35"/>
      <c r="BH2765" s="35"/>
    </row>
    <row r="2766" spans="1:60" ht="15" x14ac:dyDescent="0.25">
      <c r="A2766" s="570">
        <f t="shared" si="36"/>
        <v>2760</v>
      </c>
      <c r="B2766" s="571" t="s">
        <v>5052</v>
      </c>
      <c r="C2766" s="574" t="s">
        <v>12458</v>
      </c>
      <c r="D2766" s="843">
        <v>197340.08</v>
      </c>
      <c r="E2766" s="844"/>
      <c r="F2766" s="844"/>
      <c r="G2766" s="25"/>
      <c r="H2766" s="25"/>
      <c r="I2766" s="25"/>
      <c r="J2766" s="25"/>
      <c r="K2766" s="25"/>
      <c r="L2766" s="25"/>
      <c r="N2766" s="25"/>
      <c r="O2766" s="25"/>
      <c r="P2766" s="35" t="s">
        <v>2496</v>
      </c>
      <c r="AS2766" s="570"/>
      <c r="AT2766" s="391"/>
      <c r="AU2766" s="222"/>
      <c r="AV2766" s="564"/>
      <c r="AW2766" s="60"/>
      <c r="AX2766" s="60"/>
      <c r="AY2766" s="60"/>
      <c r="AZ2766" s="283"/>
      <c r="BA2766" s="283"/>
      <c r="BB2766" s="283"/>
      <c r="BC2766" s="34"/>
      <c r="BD2766" s="27"/>
      <c r="BF2766" s="35"/>
      <c r="BG2766" s="35"/>
      <c r="BH2766" s="35"/>
    </row>
    <row r="2767" spans="1:60" ht="15" x14ac:dyDescent="0.25">
      <c r="A2767" s="570">
        <f t="shared" si="36"/>
        <v>2761</v>
      </c>
      <c r="B2767" s="571" t="s">
        <v>5053</v>
      </c>
      <c r="C2767" s="574" t="s">
        <v>12458</v>
      </c>
      <c r="D2767" s="843">
        <v>194832.75</v>
      </c>
      <c r="E2767" s="844"/>
      <c r="F2767" s="844"/>
      <c r="G2767" s="25"/>
      <c r="H2767" s="25"/>
      <c r="I2767" s="25"/>
      <c r="J2767" s="25"/>
      <c r="K2767" s="25"/>
      <c r="L2767" s="25"/>
      <c r="N2767" s="25"/>
      <c r="O2767" s="25"/>
      <c r="P2767" s="35" t="s">
        <v>2496</v>
      </c>
      <c r="AS2767" s="570"/>
      <c r="AT2767" s="391"/>
      <c r="AU2767" s="222"/>
      <c r="AV2767" s="564"/>
      <c r="AW2767" s="60"/>
      <c r="AX2767" s="60"/>
      <c r="AY2767" s="60"/>
      <c r="AZ2767" s="283"/>
      <c r="BA2767" s="283"/>
      <c r="BB2767" s="283"/>
      <c r="BC2767" s="34"/>
      <c r="BD2767" s="27"/>
      <c r="BF2767" s="35"/>
      <c r="BG2767" s="35"/>
      <c r="BH2767" s="35"/>
    </row>
    <row r="2768" spans="1:60" ht="15" x14ac:dyDescent="0.25">
      <c r="A2768" s="570">
        <f t="shared" si="36"/>
        <v>2762</v>
      </c>
      <c r="B2768" s="571" t="s">
        <v>5054</v>
      </c>
      <c r="C2768" s="574" t="s">
        <v>12458</v>
      </c>
      <c r="D2768" s="843">
        <v>189157.64</v>
      </c>
      <c r="E2768" s="844"/>
      <c r="F2768" s="844"/>
      <c r="G2768" s="25"/>
      <c r="H2768" s="25"/>
      <c r="I2768" s="25"/>
      <c r="J2768" s="25"/>
      <c r="K2768" s="25"/>
      <c r="L2768" s="25"/>
      <c r="N2768" s="25"/>
      <c r="O2768" s="25"/>
      <c r="P2768" s="35" t="s">
        <v>2496</v>
      </c>
      <c r="AS2768" s="570"/>
      <c r="AT2768" s="391"/>
      <c r="AU2768" s="222"/>
      <c r="AV2768" s="564"/>
      <c r="AW2768" s="60"/>
      <c r="AX2768" s="60"/>
      <c r="AY2768" s="60"/>
      <c r="AZ2768" s="283"/>
      <c r="BA2768" s="283"/>
      <c r="BB2768" s="283"/>
      <c r="BC2768" s="34"/>
      <c r="BD2768" s="27"/>
      <c r="BF2768" s="35"/>
      <c r="BG2768" s="35"/>
      <c r="BH2768" s="35"/>
    </row>
    <row r="2769" spans="1:60" ht="15" x14ac:dyDescent="0.25">
      <c r="A2769" s="570">
        <f t="shared" si="36"/>
        <v>2763</v>
      </c>
      <c r="B2769" s="571" t="s">
        <v>5055</v>
      </c>
      <c r="C2769" s="574" t="s">
        <v>12458</v>
      </c>
      <c r="D2769" s="843">
        <v>224466.13</v>
      </c>
      <c r="E2769" s="844"/>
      <c r="F2769" s="844"/>
      <c r="G2769" s="25"/>
      <c r="H2769" s="25"/>
      <c r="I2769" s="25"/>
      <c r="J2769" s="25"/>
      <c r="K2769" s="25"/>
      <c r="L2769" s="25"/>
      <c r="N2769" s="25"/>
      <c r="O2769" s="25"/>
      <c r="P2769" s="35" t="s">
        <v>2496</v>
      </c>
      <c r="AS2769" s="570"/>
      <c r="AT2769" s="391"/>
      <c r="AU2769" s="222"/>
      <c r="AV2769" s="564"/>
      <c r="AW2769" s="60"/>
      <c r="AX2769" s="60"/>
      <c r="AY2769" s="60"/>
      <c r="AZ2769" s="283"/>
      <c r="BA2769" s="283"/>
      <c r="BB2769" s="283"/>
      <c r="BC2769" s="34"/>
      <c r="BD2769" s="27"/>
      <c r="BF2769" s="35"/>
      <c r="BG2769" s="35"/>
      <c r="BH2769" s="35"/>
    </row>
    <row r="2770" spans="1:60" ht="15" x14ac:dyDescent="0.25">
      <c r="A2770" s="570">
        <f t="shared" si="36"/>
        <v>2764</v>
      </c>
      <c r="B2770" s="571" t="s">
        <v>5056</v>
      </c>
      <c r="C2770" s="574" t="s">
        <v>12458</v>
      </c>
      <c r="D2770" s="843">
        <v>217927.08</v>
      </c>
      <c r="E2770" s="844"/>
      <c r="F2770" s="844"/>
      <c r="G2770" s="25"/>
      <c r="H2770" s="25"/>
      <c r="I2770" s="25"/>
      <c r="J2770" s="25"/>
      <c r="K2770" s="25"/>
      <c r="L2770" s="25"/>
      <c r="N2770" s="25"/>
      <c r="O2770" s="25"/>
      <c r="P2770" s="35" t="s">
        <v>2496</v>
      </c>
      <c r="AS2770" s="570"/>
      <c r="AT2770" s="391"/>
      <c r="AU2770" s="222"/>
      <c r="AV2770" s="564"/>
      <c r="AW2770" s="60"/>
      <c r="AX2770" s="60"/>
      <c r="AY2770" s="60"/>
      <c r="AZ2770" s="283"/>
      <c r="BA2770" s="283"/>
      <c r="BB2770" s="283"/>
      <c r="BC2770" s="34"/>
      <c r="BD2770" s="27"/>
      <c r="BF2770" s="35"/>
      <c r="BG2770" s="35"/>
      <c r="BH2770" s="35"/>
    </row>
    <row r="2771" spans="1:60" ht="15" x14ac:dyDescent="0.25">
      <c r="A2771" s="570">
        <f t="shared" si="36"/>
        <v>2765</v>
      </c>
      <c r="B2771" s="571" t="s">
        <v>5057</v>
      </c>
      <c r="C2771" s="574" t="s">
        <v>12458</v>
      </c>
      <c r="D2771" s="843">
        <v>536544.81999999995</v>
      </c>
      <c r="E2771" s="844"/>
      <c r="F2771" s="844"/>
      <c r="G2771" s="25"/>
      <c r="H2771" s="25"/>
      <c r="I2771" s="25"/>
      <c r="J2771" s="25"/>
      <c r="K2771" s="25"/>
      <c r="L2771" s="25"/>
      <c r="N2771" s="25"/>
      <c r="O2771" s="25"/>
      <c r="P2771" s="35" t="s">
        <v>2496</v>
      </c>
      <c r="AS2771" s="570"/>
      <c r="AT2771" s="391"/>
      <c r="AU2771" s="222"/>
      <c r="AV2771" s="564"/>
      <c r="AW2771" s="60"/>
      <c r="AX2771" s="60"/>
      <c r="AY2771" s="60"/>
      <c r="AZ2771" s="283"/>
      <c r="BA2771" s="283"/>
      <c r="BB2771" s="283"/>
      <c r="BC2771" s="34"/>
      <c r="BD2771" s="27"/>
      <c r="BF2771" s="35"/>
      <c r="BG2771" s="35"/>
      <c r="BH2771" s="35"/>
    </row>
    <row r="2772" spans="1:60" ht="15" x14ac:dyDescent="0.25">
      <c r="A2772" s="570">
        <f t="shared" si="36"/>
        <v>2766</v>
      </c>
      <c r="B2772" s="571" t="s">
        <v>5058</v>
      </c>
      <c r="C2772" s="574" t="s">
        <v>12458</v>
      </c>
      <c r="D2772" s="843">
        <v>1179760.05</v>
      </c>
      <c r="E2772" s="844"/>
      <c r="F2772" s="844"/>
      <c r="G2772" s="25"/>
      <c r="H2772" s="25"/>
      <c r="I2772" s="25"/>
      <c r="J2772" s="25"/>
      <c r="K2772" s="25"/>
      <c r="L2772" s="25"/>
      <c r="N2772" s="25"/>
      <c r="O2772" s="25"/>
      <c r="P2772" s="35" t="s">
        <v>2496</v>
      </c>
      <c r="AS2772" s="570"/>
      <c r="AT2772" s="391"/>
      <c r="AU2772" s="222"/>
      <c r="AV2772" s="564"/>
      <c r="AW2772" s="60"/>
      <c r="AX2772" s="60"/>
      <c r="AY2772" s="60"/>
      <c r="AZ2772" s="283"/>
      <c r="BA2772" s="283"/>
      <c r="BB2772" s="283"/>
      <c r="BC2772" s="34"/>
      <c r="BD2772" s="27"/>
      <c r="BF2772" s="35"/>
      <c r="BG2772" s="35"/>
      <c r="BH2772" s="35"/>
    </row>
    <row r="2773" spans="1:60" ht="15" x14ac:dyDescent="0.25">
      <c r="A2773" s="570">
        <f t="shared" si="36"/>
        <v>2767</v>
      </c>
      <c r="B2773" s="571" t="s">
        <v>5059</v>
      </c>
      <c r="C2773" s="574" t="s">
        <v>12458</v>
      </c>
      <c r="D2773" s="843">
        <v>807585.17</v>
      </c>
      <c r="E2773" s="844"/>
      <c r="F2773" s="844"/>
      <c r="G2773" s="25"/>
      <c r="H2773" s="25"/>
      <c r="I2773" s="25"/>
      <c r="J2773" s="25"/>
      <c r="K2773" s="25"/>
      <c r="L2773" s="25"/>
      <c r="N2773" s="25"/>
      <c r="O2773" s="25"/>
      <c r="P2773" s="35" t="s">
        <v>2496</v>
      </c>
      <c r="AS2773" s="570"/>
      <c r="AT2773" s="391"/>
      <c r="AU2773" s="222"/>
      <c r="AV2773" s="564"/>
      <c r="AW2773" s="60"/>
      <c r="AX2773" s="60"/>
      <c r="AY2773" s="60"/>
      <c r="AZ2773" s="283"/>
      <c r="BA2773" s="283"/>
      <c r="BB2773" s="283"/>
      <c r="BC2773" s="34"/>
      <c r="BD2773" s="27"/>
      <c r="BF2773" s="35"/>
      <c r="BG2773" s="35"/>
      <c r="BH2773" s="35"/>
    </row>
    <row r="2774" spans="1:60" ht="15" x14ac:dyDescent="0.25">
      <c r="A2774" s="570">
        <f t="shared" si="36"/>
        <v>2768</v>
      </c>
      <c r="B2774" s="571" t="s">
        <v>5060</v>
      </c>
      <c r="C2774" s="574" t="s">
        <v>12458</v>
      </c>
      <c r="D2774" s="843">
        <v>216580</v>
      </c>
      <c r="E2774" s="844"/>
      <c r="F2774" s="844"/>
      <c r="G2774" s="25"/>
      <c r="H2774" s="25"/>
      <c r="I2774" s="25"/>
      <c r="J2774" s="25"/>
      <c r="K2774" s="25"/>
      <c r="L2774" s="25"/>
      <c r="N2774" s="25"/>
      <c r="O2774" s="25"/>
      <c r="P2774" s="35" t="s">
        <v>2496</v>
      </c>
      <c r="AS2774" s="570"/>
      <c r="AT2774" s="391"/>
      <c r="AU2774" s="222"/>
      <c r="AV2774" s="564"/>
      <c r="AW2774" s="60"/>
      <c r="AX2774" s="60"/>
      <c r="AY2774" s="60"/>
      <c r="AZ2774" s="283"/>
      <c r="BA2774" s="283"/>
      <c r="BB2774" s="283"/>
      <c r="BC2774" s="34"/>
      <c r="BD2774" s="27"/>
      <c r="BF2774" s="35"/>
      <c r="BG2774" s="35"/>
      <c r="BH2774" s="35"/>
    </row>
    <row r="2775" spans="1:60" ht="15" x14ac:dyDescent="0.25">
      <c r="A2775" s="570">
        <f t="shared" si="36"/>
        <v>2769</v>
      </c>
      <c r="B2775" s="571" t="s">
        <v>5061</v>
      </c>
      <c r="C2775" s="574" t="s">
        <v>12458</v>
      </c>
      <c r="D2775" s="843">
        <v>327250</v>
      </c>
      <c r="E2775" s="844"/>
      <c r="F2775" s="844"/>
      <c r="G2775" s="25"/>
      <c r="H2775" s="25"/>
      <c r="I2775" s="25"/>
      <c r="J2775" s="25"/>
      <c r="K2775" s="25"/>
      <c r="L2775" s="25"/>
      <c r="N2775" s="25"/>
      <c r="O2775" s="25"/>
      <c r="P2775" s="35" t="s">
        <v>2496</v>
      </c>
      <c r="AS2775" s="570"/>
      <c r="AT2775" s="391"/>
      <c r="AU2775" s="222"/>
      <c r="AV2775" s="564"/>
      <c r="AW2775" s="60"/>
      <c r="AX2775" s="60"/>
      <c r="AY2775" s="60"/>
      <c r="AZ2775" s="283"/>
      <c r="BA2775" s="283"/>
      <c r="BB2775" s="283"/>
      <c r="BC2775" s="34"/>
      <c r="BD2775" s="27"/>
      <c r="BF2775" s="35"/>
      <c r="BG2775" s="35"/>
      <c r="BH2775" s="35"/>
    </row>
    <row r="2776" spans="1:60" ht="15" x14ac:dyDescent="0.25">
      <c r="A2776" s="570">
        <f t="shared" si="36"/>
        <v>2770</v>
      </c>
      <c r="B2776" s="571" t="s">
        <v>5062</v>
      </c>
      <c r="C2776" s="574" t="s">
        <v>12458</v>
      </c>
      <c r="D2776" s="843">
        <v>10519.6</v>
      </c>
      <c r="E2776" s="844"/>
      <c r="F2776" s="844"/>
      <c r="G2776" s="25"/>
      <c r="H2776" s="25"/>
      <c r="I2776" s="25"/>
      <c r="J2776" s="25"/>
      <c r="K2776" s="25"/>
      <c r="L2776" s="25"/>
      <c r="N2776" s="25"/>
      <c r="O2776" s="25"/>
      <c r="P2776" s="35" t="s">
        <v>2496</v>
      </c>
      <c r="AS2776" s="570"/>
      <c r="AT2776" s="391"/>
      <c r="AU2776" s="222"/>
      <c r="AV2776" s="564"/>
      <c r="AW2776" s="60"/>
      <c r="AX2776" s="60"/>
      <c r="AY2776" s="60"/>
      <c r="AZ2776" s="283"/>
      <c r="BA2776" s="283"/>
      <c r="BB2776" s="283"/>
      <c r="BC2776" s="34"/>
      <c r="BD2776" s="27"/>
      <c r="BF2776" s="35"/>
      <c r="BG2776" s="35"/>
      <c r="BH2776" s="35"/>
    </row>
    <row r="2777" spans="1:60" ht="15" x14ac:dyDescent="0.25">
      <c r="A2777" s="570">
        <f t="shared" si="36"/>
        <v>2771</v>
      </c>
      <c r="B2777" s="571" t="s">
        <v>5063</v>
      </c>
      <c r="C2777" s="574" t="s">
        <v>12458</v>
      </c>
      <c r="D2777" s="843">
        <v>11913.09</v>
      </c>
      <c r="E2777" s="844"/>
      <c r="F2777" s="844"/>
      <c r="G2777" s="25"/>
      <c r="H2777" s="25"/>
      <c r="I2777" s="25"/>
      <c r="J2777" s="25"/>
      <c r="K2777" s="25"/>
      <c r="L2777" s="25"/>
      <c r="N2777" s="25"/>
      <c r="O2777" s="25"/>
      <c r="P2777" s="35" t="s">
        <v>2496</v>
      </c>
      <c r="AS2777" s="570"/>
      <c r="AT2777" s="391"/>
      <c r="AU2777" s="222"/>
      <c r="AV2777" s="564"/>
      <c r="AW2777" s="60"/>
      <c r="AX2777" s="60"/>
      <c r="AY2777" s="60"/>
      <c r="AZ2777" s="283"/>
      <c r="BA2777" s="283"/>
      <c r="BB2777" s="283"/>
      <c r="BC2777" s="34"/>
      <c r="BD2777" s="27"/>
      <c r="BF2777" s="35"/>
      <c r="BG2777" s="35"/>
      <c r="BH2777" s="35"/>
    </row>
    <row r="2778" spans="1:60" ht="15" x14ac:dyDescent="0.25">
      <c r="A2778" s="570">
        <f t="shared" si="36"/>
        <v>2772</v>
      </c>
      <c r="B2778" s="571" t="s">
        <v>5064</v>
      </c>
      <c r="C2778" s="574" t="s">
        <v>12458</v>
      </c>
      <c r="D2778" s="843">
        <v>7769.51</v>
      </c>
      <c r="E2778" s="844"/>
      <c r="F2778" s="844"/>
      <c r="G2778" s="25"/>
      <c r="H2778" s="25"/>
      <c r="I2778" s="25"/>
      <c r="J2778" s="25"/>
      <c r="K2778" s="25"/>
      <c r="L2778" s="25"/>
      <c r="N2778" s="25"/>
      <c r="O2778" s="25"/>
      <c r="P2778" s="35" t="s">
        <v>2496</v>
      </c>
      <c r="AS2778" s="570"/>
      <c r="AT2778" s="391"/>
      <c r="AU2778" s="222"/>
      <c r="AV2778" s="564"/>
      <c r="AW2778" s="60"/>
      <c r="AX2778" s="60"/>
      <c r="AY2778" s="60"/>
      <c r="AZ2778" s="283"/>
      <c r="BA2778" s="283"/>
      <c r="BB2778" s="283"/>
      <c r="BC2778" s="34"/>
      <c r="BD2778" s="27"/>
      <c r="BF2778" s="35"/>
      <c r="BG2778" s="35"/>
      <c r="BH2778" s="35"/>
    </row>
    <row r="2779" spans="1:60" ht="15" x14ac:dyDescent="0.25">
      <c r="A2779" s="570">
        <f t="shared" si="36"/>
        <v>2773</v>
      </c>
      <c r="B2779" s="571" t="s">
        <v>5065</v>
      </c>
      <c r="C2779" s="574" t="s">
        <v>12458</v>
      </c>
      <c r="D2779" s="843">
        <v>12623.52</v>
      </c>
      <c r="E2779" s="844"/>
      <c r="F2779" s="844"/>
      <c r="G2779" s="25"/>
      <c r="H2779" s="25"/>
      <c r="I2779" s="25"/>
      <c r="J2779" s="25"/>
      <c r="K2779" s="25"/>
      <c r="L2779" s="25"/>
      <c r="N2779" s="25"/>
      <c r="O2779" s="25"/>
      <c r="P2779" s="35" t="s">
        <v>2496</v>
      </c>
      <c r="AS2779" s="570"/>
      <c r="AT2779" s="391"/>
      <c r="AU2779" s="222"/>
      <c r="AV2779" s="564"/>
      <c r="AW2779" s="60"/>
      <c r="AX2779" s="60"/>
      <c r="AY2779" s="60"/>
      <c r="AZ2779" s="283"/>
      <c r="BA2779" s="283"/>
      <c r="BB2779" s="283"/>
      <c r="BC2779" s="34"/>
      <c r="BD2779" s="27"/>
      <c r="BF2779" s="35"/>
      <c r="BG2779" s="35"/>
      <c r="BH2779" s="35"/>
    </row>
    <row r="2780" spans="1:60" ht="15" x14ac:dyDescent="0.25">
      <c r="A2780" s="570">
        <f t="shared" si="36"/>
        <v>2774</v>
      </c>
      <c r="B2780" s="571" t="s">
        <v>5066</v>
      </c>
      <c r="C2780" s="574" t="s">
        <v>12458</v>
      </c>
      <c r="D2780" s="843">
        <v>11062.24</v>
      </c>
      <c r="E2780" s="844"/>
      <c r="F2780" s="844"/>
      <c r="G2780" s="25"/>
      <c r="H2780" s="25"/>
      <c r="I2780" s="25"/>
      <c r="J2780" s="25"/>
      <c r="K2780" s="25"/>
      <c r="L2780" s="25"/>
      <c r="N2780" s="25"/>
      <c r="O2780" s="25"/>
      <c r="P2780" s="35" t="s">
        <v>2496</v>
      </c>
      <c r="AS2780" s="570"/>
      <c r="AT2780" s="391"/>
      <c r="AU2780" s="222"/>
      <c r="AV2780" s="564"/>
      <c r="AW2780" s="60"/>
      <c r="AX2780" s="60"/>
      <c r="AY2780" s="60"/>
      <c r="AZ2780" s="283"/>
      <c r="BA2780" s="283"/>
      <c r="BB2780" s="283"/>
      <c r="BC2780" s="34"/>
      <c r="BD2780" s="27"/>
      <c r="BF2780" s="35"/>
      <c r="BG2780" s="35"/>
      <c r="BH2780" s="35"/>
    </row>
    <row r="2781" spans="1:60" ht="15" x14ac:dyDescent="0.25">
      <c r="A2781" s="570">
        <f t="shared" si="36"/>
        <v>2775</v>
      </c>
      <c r="B2781" s="571" t="s">
        <v>5067</v>
      </c>
      <c r="C2781" s="574" t="s">
        <v>12458</v>
      </c>
      <c r="D2781" s="843">
        <v>17659.599999999999</v>
      </c>
      <c r="E2781" s="844"/>
      <c r="F2781" s="844"/>
      <c r="G2781" s="25"/>
      <c r="H2781" s="25"/>
      <c r="I2781" s="25"/>
      <c r="J2781" s="25"/>
      <c r="K2781" s="25"/>
      <c r="L2781" s="25"/>
      <c r="N2781" s="25"/>
      <c r="O2781" s="25"/>
      <c r="P2781" s="35" t="s">
        <v>2496</v>
      </c>
      <c r="AS2781" s="570"/>
      <c r="AT2781" s="391"/>
      <c r="AU2781" s="222"/>
      <c r="AV2781" s="564"/>
      <c r="AW2781" s="60"/>
      <c r="AX2781" s="60"/>
      <c r="AY2781" s="60"/>
      <c r="AZ2781" s="283"/>
      <c r="BA2781" s="283"/>
      <c r="BB2781" s="283"/>
      <c r="BC2781" s="34"/>
      <c r="BD2781" s="27"/>
      <c r="BF2781" s="35"/>
      <c r="BG2781" s="35"/>
      <c r="BH2781" s="35"/>
    </row>
    <row r="2782" spans="1:60" ht="15" x14ac:dyDescent="0.25">
      <c r="A2782" s="570">
        <f t="shared" si="36"/>
        <v>2776</v>
      </c>
      <c r="B2782" s="571" t="s">
        <v>5068</v>
      </c>
      <c r="C2782" s="574" t="s">
        <v>12458</v>
      </c>
      <c r="D2782" s="843">
        <v>15540.21</v>
      </c>
      <c r="E2782" s="844"/>
      <c r="F2782" s="844"/>
      <c r="G2782" s="25"/>
      <c r="H2782" s="25"/>
      <c r="I2782" s="25"/>
      <c r="J2782" s="25"/>
      <c r="K2782" s="25"/>
      <c r="L2782" s="25"/>
      <c r="N2782" s="25"/>
      <c r="O2782" s="25"/>
      <c r="P2782" s="35" t="s">
        <v>2496</v>
      </c>
      <c r="AS2782" s="570"/>
      <c r="AT2782" s="391"/>
      <c r="AU2782" s="222"/>
      <c r="AV2782" s="564"/>
      <c r="AW2782" s="60"/>
      <c r="AX2782" s="60"/>
      <c r="AY2782" s="60"/>
      <c r="AZ2782" s="283"/>
      <c r="BA2782" s="283"/>
      <c r="BB2782" s="283"/>
      <c r="BC2782" s="34"/>
      <c r="BD2782" s="27"/>
      <c r="BF2782" s="35"/>
      <c r="BG2782" s="35"/>
      <c r="BH2782" s="35"/>
    </row>
    <row r="2783" spans="1:60" ht="15" x14ac:dyDescent="0.25">
      <c r="A2783" s="570">
        <f t="shared" si="36"/>
        <v>2777</v>
      </c>
      <c r="B2783" s="571" t="s">
        <v>5069</v>
      </c>
      <c r="C2783" s="574" t="s">
        <v>12458</v>
      </c>
      <c r="D2783" s="843">
        <v>20053.88</v>
      </c>
      <c r="E2783" s="844"/>
      <c r="F2783" s="844"/>
      <c r="G2783" s="25"/>
      <c r="H2783" s="25"/>
      <c r="I2783" s="25"/>
      <c r="J2783" s="25"/>
      <c r="K2783" s="25"/>
      <c r="L2783" s="25"/>
      <c r="N2783" s="25"/>
      <c r="O2783" s="25"/>
      <c r="P2783" s="35" t="s">
        <v>2496</v>
      </c>
      <c r="AS2783" s="570"/>
      <c r="AT2783" s="391"/>
      <c r="AU2783" s="222"/>
      <c r="AV2783" s="564"/>
      <c r="AW2783" s="60"/>
      <c r="AX2783" s="60"/>
      <c r="AY2783" s="60"/>
      <c r="AZ2783" s="283"/>
      <c r="BA2783" s="283"/>
      <c r="BB2783" s="283"/>
      <c r="BC2783" s="34"/>
      <c r="BD2783" s="27"/>
      <c r="BF2783" s="35"/>
      <c r="BG2783" s="35"/>
      <c r="BH2783" s="35"/>
    </row>
    <row r="2784" spans="1:60" ht="15" x14ac:dyDescent="0.25">
      <c r="A2784" s="570">
        <f t="shared" si="36"/>
        <v>2778</v>
      </c>
      <c r="B2784" s="571" t="s">
        <v>5070</v>
      </c>
      <c r="C2784" s="574" t="s">
        <v>12458</v>
      </c>
      <c r="D2784" s="843">
        <v>19066.18</v>
      </c>
      <c r="E2784" s="844"/>
      <c r="F2784" s="844"/>
      <c r="G2784" s="25"/>
      <c r="H2784" s="25"/>
      <c r="I2784" s="25"/>
      <c r="J2784" s="25"/>
      <c r="K2784" s="25"/>
      <c r="L2784" s="25"/>
      <c r="N2784" s="25"/>
      <c r="O2784" s="25"/>
      <c r="P2784" s="35" t="s">
        <v>2496</v>
      </c>
      <c r="AS2784" s="570"/>
      <c r="AT2784" s="391"/>
      <c r="AU2784" s="222"/>
      <c r="AV2784" s="564"/>
      <c r="AW2784" s="60"/>
      <c r="AX2784" s="60"/>
      <c r="AY2784" s="60"/>
      <c r="AZ2784" s="283"/>
      <c r="BA2784" s="283"/>
      <c r="BB2784" s="283"/>
      <c r="BC2784" s="34"/>
      <c r="BD2784" s="27"/>
      <c r="BF2784" s="35"/>
      <c r="BG2784" s="35"/>
      <c r="BH2784" s="35"/>
    </row>
    <row r="2785" spans="1:60" ht="15" x14ac:dyDescent="0.25">
      <c r="A2785" s="570">
        <f t="shared" si="36"/>
        <v>2779</v>
      </c>
      <c r="B2785" s="571" t="s">
        <v>5071</v>
      </c>
      <c r="C2785" s="574" t="s">
        <v>12458</v>
      </c>
      <c r="D2785" s="843">
        <v>25490.99</v>
      </c>
      <c r="E2785" s="844"/>
      <c r="F2785" s="844"/>
      <c r="G2785" s="25"/>
      <c r="H2785" s="25"/>
      <c r="I2785" s="25"/>
      <c r="J2785" s="25"/>
      <c r="K2785" s="25"/>
      <c r="L2785" s="25"/>
      <c r="N2785" s="25"/>
      <c r="O2785" s="25"/>
      <c r="P2785" s="35" t="s">
        <v>2496</v>
      </c>
      <c r="AS2785" s="570"/>
      <c r="AT2785" s="391"/>
      <c r="AU2785" s="222"/>
      <c r="AV2785" s="564"/>
      <c r="AW2785" s="60"/>
      <c r="AX2785" s="60"/>
      <c r="AY2785" s="60"/>
      <c r="AZ2785" s="283"/>
      <c r="BA2785" s="283"/>
      <c r="BB2785" s="283"/>
      <c r="BC2785" s="34"/>
      <c r="BD2785" s="27"/>
      <c r="BF2785" s="35"/>
      <c r="BG2785" s="35"/>
      <c r="BH2785" s="35"/>
    </row>
    <row r="2786" spans="1:60" ht="15" x14ac:dyDescent="0.25">
      <c r="A2786" s="570">
        <f t="shared" si="36"/>
        <v>2780</v>
      </c>
      <c r="B2786" s="571" t="s">
        <v>5072</v>
      </c>
      <c r="C2786" s="574" t="s">
        <v>12458</v>
      </c>
      <c r="D2786" s="843">
        <v>22361.29</v>
      </c>
      <c r="E2786" s="844"/>
      <c r="F2786" s="844"/>
      <c r="G2786" s="25"/>
      <c r="H2786" s="25"/>
      <c r="I2786" s="25"/>
      <c r="J2786" s="25"/>
      <c r="K2786" s="25"/>
      <c r="L2786" s="25"/>
      <c r="N2786" s="25"/>
      <c r="O2786" s="25"/>
      <c r="P2786" s="35" t="s">
        <v>2496</v>
      </c>
      <c r="AS2786" s="570"/>
      <c r="AT2786" s="391"/>
      <c r="AU2786" s="222"/>
      <c r="AV2786" s="564"/>
      <c r="AW2786" s="60"/>
      <c r="AX2786" s="60"/>
      <c r="AY2786" s="60"/>
      <c r="AZ2786" s="283"/>
      <c r="BA2786" s="283"/>
      <c r="BB2786" s="283"/>
      <c r="BC2786" s="34"/>
      <c r="BD2786" s="27"/>
      <c r="BF2786" s="35"/>
      <c r="BG2786" s="35"/>
      <c r="BH2786" s="35"/>
    </row>
    <row r="2787" spans="1:60" ht="15" x14ac:dyDescent="0.25">
      <c r="A2787" s="570">
        <f t="shared" si="36"/>
        <v>2781</v>
      </c>
      <c r="B2787" s="571" t="s">
        <v>5073</v>
      </c>
      <c r="C2787" s="574" t="s">
        <v>12458</v>
      </c>
      <c r="D2787" s="843">
        <v>53603.55</v>
      </c>
      <c r="E2787" s="844"/>
      <c r="F2787" s="844"/>
      <c r="G2787" s="25"/>
      <c r="H2787" s="25"/>
      <c r="I2787" s="25"/>
      <c r="J2787" s="25"/>
      <c r="K2787" s="25"/>
      <c r="L2787" s="25"/>
      <c r="N2787" s="25"/>
      <c r="O2787" s="25"/>
      <c r="P2787" s="35" t="s">
        <v>2496</v>
      </c>
      <c r="AS2787" s="570"/>
      <c r="AT2787" s="391"/>
      <c r="AU2787" s="222"/>
      <c r="AV2787" s="564"/>
      <c r="AW2787" s="60"/>
      <c r="AX2787" s="60"/>
      <c r="AY2787" s="60"/>
      <c r="AZ2787" s="283"/>
      <c r="BA2787" s="283"/>
      <c r="BB2787" s="283"/>
      <c r="BC2787" s="34"/>
      <c r="BD2787" s="27"/>
      <c r="BF2787" s="35"/>
      <c r="BG2787" s="35"/>
      <c r="BH2787" s="35"/>
    </row>
    <row r="2788" spans="1:60" ht="15" x14ac:dyDescent="0.25">
      <c r="A2788" s="570">
        <f t="shared" si="36"/>
        <v>2782</v>
      </c>
      <c r="B2788" s="571" t="s">
        <v>5074</v>
      </c>
      <c r="C2788" s="574" t="s">
        <v>12458</v>
      </c>
      <c r="D2788" s="843">
        <v>22217.3</v>
      </c>
      <c r="E2788" s="844"/>
      <c r="F2788" s="844"/>
      <c r="G2788" s="25"/>
      <c r="H2788" s="25"/>
      <c r="I2788" s="25"/>
      <c r="J2788" s="25"/>
      <c r="K2788" s="25"/>
      <c r="L2788" s="25"/>
      <c r="N2788" s="25"/>
      <c r="O2788" s="25"/>
      <c r="P2788" s="35" t="s">
        <v>2496</v>
      </c>
      <c r="AS2788" s="570"/>
      <c r="AT2788" s="391"/>
      <c r="AU2788" s="222"/>
      <c r="AV2788" s="564"/>
      <c r="AW2788" s="60"/>
      <c r="AX2788" s="60"/>
      <c r="AY2788" s="60"/>
      <c r="AZ2788" s="283"/>
      <c r="BA2788" s="283"/>
      <c r="BB2788" s="283"/>
      <c r="BC2788" s="34"/>
      <c r="BD2788" s="27"/>
      <c r="BF2788" s="35"/>
      <c r="BG2788" s="35"/>
      <c r="BH2788" s="35"/>
    </row>
    <row r="2789" spans="1:60" ht="15" x14ac:dyDescent="0.25">
      <c r="A2789" s="570">
        <f t="shared" si="36"/>
        <v>2783</v>
      </c>
      <c r="B2789" s="571" t="s">
        <v>5075</v>
      </c>
      <c r="C2789" s="574" t="s">
        <v>12458</v>
      </c>
      <c r="D2789" s="843">
        <v>5800</v>
      </c>
      <c r="E2789" s="844"/>
      <c r="F2789" s="844"/>
      <c r="G2789" s="25"/>
      <c r="H2789" s="25"/>
      <c r="I2789" s="25"/>
      <c r="J2789" s="25"/>
      <c r="K2789" s="25"/>
      <c r="L2789" s="25"/>
      <c r="N2789" s="25"/>
      <c r="O2789" s="25"/>
      <c r="P2789" s="35" t="s">
        <v>2496</v>
      </c>
      <c r="AS2789" s="570"/>
      <c r="AT2789" s="391"/>
      <c r="AU2789" s="222"/>
      <c r="AV2789" s="564"/>
      <c r="AW2789" s="60"/>
      <c r="AX2789" s="60"/>
      <c r="AY2789" s="60"/>
      <c r="AZ2789" s="283"/>
      <c r="BA2789" s="283"/>
      <c r="BB2789" s="283"/>
      <c r="BC2789" s="34"/>
      <c r="BD2789" s="27"/>
      <c r="BF2789" s="35"/>
      <c r="BG2789" s="35"/>
      <c r="BH2789" s="35"/>
    </row>
    <row r="2790" spans="1:60" ht="15" x14ac:dyDescent="0.25">
      <c r="A2790" s="570">
        <f t="shared" si="36"/>
        <v>2784</v>
      </c>
      <c r="B2790" s="571" t="s">
        <v>5076</v>
      </c>
      <c r="C2790" s="574" t="s">
        <v>12458</v>
      </c>
      <c r="D2790" s="843">
        <v>5800</v>
      </c>
      <c r="E2790" s="844"/>
      <c r="F2790" s="844"/>
      <c r="G2790" s="25"/>
      <c r="H2790" s="25"/>
      <c r="I2790" s="25"/>
      <c r="J2790" s="25"/>
      <c r="K2790" s="25"/>
      <c r="L2790" s="25"/>
      <c r="N2790" s="25"/>
      <c r="O2790" s="25"/>
      <c r="P2790" s="35" t="s">
        <v>2496</v>
      </c>
      <c r="AS2790" s="570"/>
      <c r="AT2790" s="391"/>
      <c r="AU2790" s="222"/>
      <c r="AV2790" s="564"/>
      <c r="AW2790" s="60"/>
      <c r="AX2790" s="60"/>
      <c r="AY2790" s="60"/>
      <c r="AZ2790" s="283"/>
      <c r="BA2790" s="283"/>
      <c r="BB2790" s="283"/>
      <c r="BC2790" s="34"/>
      <c r="BD2790" s="27"/>
      <c r="BF2790" s="35"/>
      <c r="BG2790" s="35"/>
      <c r="BH2790" s="35"/>
    </row>
    <row r="2791" spans="1:60" ht="15" x14ac:dyDescent="0.25">
      <c r="A2791" s="570">
        <f t="shared" si="36"/>
        <v>2785</v>
      </c>
      <c r="B2791" s="571" t="s">
        <v>5077</v>
      </c>
      <c r="C2791" s="574" t="s">
        <v>12458</v>
      </c>
      <c r="D2791" s="843">
        <v>7071</v>
      </c>
      <c r="E2791" s="844"/>
      <c r="F2791" s="844"/>
      <c r="G2791" s="25"/>
      <c r="H2791" s="25"/>
      <c r="I2791" s="25"/>
      <c r="J2791" s="25"/>
      <c r="K2791" s="25"/>
      <c r="L2791" s="25"/>
      <c r="N2791" s="25"/>
      <c r="O2791" s="25"/>
      <c r="P2791" s="35" t="s">
        <v>2496</v>
      </c>
      <c r="AS2791" s="570"/>
      <c r="AT2791" s="391"/>
      <c r="AU2791" s="222"/>
      <c r="AV2791" s="564"/>
      <c r="AW2791" s="60"/>
      <c r="AX2791" s="60"/>
      <c r="AY2791" s="60"/>
      <c r="AZ2791" s="283"/>
      <c r="BA2791" s="283"/>
      <c r="BB2791" s="283"/>
      <c r="BC2791" s="34"/>
      <c r="BD2791" s="27"/>
      <c r="BF2791" s="35"/>
      <c r="BG2791" s="35"/>
      <c r="BH2791" s="35"/>
    </row>
    <row r="2792" spans="1:60" ht="15" x14ac:dyDescent="0.25">
      <c r="A2792" s="570">
        <f t="shared" si="36"/>
        <v>2786</v>
      </c>
      <c r="B2792" s="571" t="s">
        <v>5078</v>
      </c>
      <c r="C2792" s="574" t="s">
        <v>12458</v>
      </c>
      <c r="D2792" s="843">
        <v>7071</v>
      </c>
      <c r="E2792" s="844"/>
      <c r="F2792" s="844"/>
      <c r="G2792" s="25"/>
      <c r="H2792" s="25"/>
      <c r="I2792" s="25"/>
      <c r="J2792" s="25"/>
      <c r="K2792" s="25"/>
      <c r="L2792" s="25"/>
      <c r="N2792" s="25"/>
      <c r="O2792" s="25"/>
      <c r="P2792" s="35" t="s">
        <v>2496</v>
      </c>
      <c r="AS2792" s="570"/>
      <c r="AT2792" s="391"/>
      <c r="AU2792" s="222"/>
      <c r="AV2792" s="564"/>
      <c r="AW2792" s="60"/>
      <c r="AX2792" s="60"/>
      <c r="AY2792" s="60"/>
      <c r="AZ2792" s="283"/>
      <c r="BA2792" s="283"/>
      <c r="BB2792" s="283"/>
      <c r="BC2792" s="34"/>
      <c r="BD2792" s="27"/>
      <c r="BF2792" s="35"/>
      <c r="BG2792" s="35"/>
      <c r="BH2792" s="35"/>
    </row>
    <row r="2793" spans="1:60" ht="15" x14ac:dyDescent="0.25">
      <c r="A2793" s="570">
        <f t="shared" si="36"/>
        <v>2787</v>
      </c>
      <c r="B2793" s="571" t="s">
        <v>5079</v>
      </c>
      <c r="C2793" s="574" t="s">
        <v>12458</v>
      </c>
      <c r="D2793" s="843">
        <v>7182.84</v>
      </c>
      <c r="E2793" s="844"/>
      <c r="F2793" s="844"/>
      <c r="G2793" s="25"/>
      <c r="H2793" s="25"/>
      <c r="I2793" s="25"/>
      <c r="J2793" s="25"/>
      <c r="K2793" s="25"/>
      <c r="L2793" s="25"/>
      <c r="N2793" s="25"/>
      <c r="O2793" s="25"/>
      <c r="P2793" s="35" t="s">
        <v>2496</v>
      </c>
      <c r="AS2793" s="570"/>
      <c r="AT2793" s="391"/>
      <c r="AU2793" s="222"/>
      <c r="AV2793" s="564"/>
      <c r="AW2793" s="60"/>
      <c r="AX2793" s="60"/>
      <c r="AY2793" s="60"/>
      <c r="AZ2793" s="283"/>
      <c r="BA2793" s="283"/>
      <c r="BB2793" s="283"/>
      <c r="BC2793" s="34"/>
      <c r="BD2793" s="27"/>
      <c r="BF2793" s="35"/>
      <c r="BG2793" s="35"/>
      <c r="BH2793" s="35"/>
    </row>
    <row r="2794" spans="1:60" ht="15" x14ac:dyDescent="0.25">
      <c r="A2794" s="570">
        <f t="shared" si="36"/>
        <v>2788</v>
      </c>
      <c r="B2794" s="571" t="s">
        <v>5080</v>
      </c>
      <c r="C2794" s="574" t="s">
        <v>12458</v>
      </c>
      <c r="D2794" s="843">
        <v>11571</v>
      </c>
      <c r="E2794" s="844"/>
      <c r="F2794" s="844"/>
      <c r="G2794" s="25"/>
      <c r="H2794" s="25"/>
      <c r="I2794" s="25"/>
      <c r="J2794" s="25"/>
      <c r="K2794" s="25"/>
      <c r="L2794" s="25"/>
      <c r="N2794" s="25"/>
      <c r="O2794" s="25"/>
      <c r="P2794" s="35" t="s">
        <v>2496</v>
      </c>
      <c r="AS2794" s="570"/>
      <c r="AT2794" s="391"/>
      <c r="AU2794" s="222"/>
      <c r="AV2794" s="564"/>
      <c r="AW2794" s="60"/>
      <c r="AX2794" s="60"/>
      <c r="AY2794" s="60"/>
      <c r="AZ2794" s="283"/>
      <c r="BA2794" s="283"/>
      <c r="BB2794" s="283"/>
      <c r="BC2794" s="34"/>
      <c r="BD2794" s="27"/>
      <c r="BF2794" s="35"/>
      <c r="BG2794" s="35"/>
      <c r="BH2794" s="35"/>
    </row>
    <row r="2795" spans="1:60" ht="15" x14ac:dyDescent="0.25">
      <c r="A2795" s="570">
        <f t="shared" si="36"/>
        <v>2789</v>
      </c>
      <c r="B2795" s="571" t="s">
        <v>5081</v>
      </c>
      <c r="C2795" s="574" t="s">
        <v>12458</v>
      </c>
      <c r="D2795" s="843">
        <v>11867</v>
      </c>
      <c r="E2795" s="844"/>
      <c r="F2795" s="844"/>
      <c r="G2795" s="25"/>
      <c r="H2795" s="25"/>
      <c r="I2795" s="25"/>
      <c r="J2795" s="25"/>
      <c r="K2795" s="25"/>
      <c r="L2795" s="25"/>
      <c r="N2795" s="25"/>
      <c r="O2795" s="25"/>
      <c r="P2795" s="35" t="s">
        <v>2496</v>
      </c>
      <c r="AS2795" s="570"/>
      <c r="AT2795" s="391"/>
      <c r="AU2795" s="222"/>
      <c r="AV2795" s="564"/>
      <c r="AW2795" s="60"/>
      <c r="AX2795" s="60"/>
      <c r="AY2795" s="60"/>
      <c r="AZ2795" s="283"/>
      <c r="BA2795" s="283"/>
      <c r="BB2795" s="283"/>
      <c r="BC2795" s="34"/>
      <c r="BD2795" s="27"/>
      <c r="BF2795" s="35"/>
      <c r="BG2795" s="35"/>
      <c r="BH2795" s="35"/>
    </row>
    <row r="2796" spans="1:60" ht="15" x14ac:dyDescent="0.25">
      <c r="A2796" s="570">
        <f t="shared" si="36"/>
        <v>2790</v>
      </c>
      <c r="B2796" s="571" t="s">
        <v>5082</v>
      </c>
      <c r="C2796" s="574" t="s">
        <v>12458</v>
      </c>
      <c r="D2796" s="843">
        <v>20571</v>
      </c>
      <c r="E2796" s="844"/>
      <c r="F2796" s="844"/>
      <c r="G2796" s="25"/>
      <c r="H2796" s="25"/>
      <c r="I2796" s="25"/>
      <c r="J2796" s="25"/>
      <c r="K2796" s="25"/>
      <c r="L2796" s="25"/>
      <c r="N2796" s="25"/>
      <c r="O2796" s="25"/>
      <c r="P2796" s="35" t="s">
        <v>2496</v>
      </c>
      <c r="AS2796" s="570"/>
      <c r="AT2796" s="391"/>
      <c r="AU2796" s="222"/>
      <c r="AV2796" s="564"/>
      <c r="AW2796" s="60"/>
      <c r="AX2796" s="60"/>
      <c r="AY2796" s="60"/>
      <c r="AZ2796" s="283"/>
      <c r="BA2796" s="283"/>
      <c r="BB2796" s="283"/>
      <c r="BC2796" s="34"/>
      <c r="BD2796" s="27"/>
      <c r="BF2796" s="35"/>
      <c r="BG2796" s="35"/>
      <c r="BH2796" s="35"/>
    </row>
    <row r="2797" spans="1:60" ht="15" x14ac:dyDescent="0.25">
      <c r="A2797" s="570">
        <f t="shared" si="36"/>
        <v>2791</v>
      </c>
      <c r="B2797" s="571" t="s">
        <v>5083</v>
      </c>
      <c r="C2797" s="574" t="s">
        <v>12458</v>
      </c>
      <c r="D2797" s="843">
        <v>20571</v>
      </c>
      <c r="E2797" s="844"/>
      <c r="F2797" s="844"/>
      <c r="G2797" s="25"/>
      <c r="H2797" s="25"/>
      <c r="I2797" s="25"/>
      <c r="J2797" s="25"/>
      <c r="K2797" s="25"/>
      <c r="L2797" s="25"/>
      <c r="N2797" s="25"/>
      <c r="O2797" s="25"/>
      <c r="P2797" s="35" t="s">
        <v>2496</v>
      </c>
      <c r="AS2797" s="570"/>
      <c r="AT2797" s="391"/>
      <c r="AU2797" s="222"/>
      <c r="AV2797" s="564"/>
      <c r="AW2797" s="60"/>
      <c r="AX2797" s="60"/>
      <c r="AY2797" s="60"/>
      <c r="AZ2797" s="283"/>
      <c r="BA2797" s="283"/>
      <c r="BB2797" s="283"/>
      <c r="BC2797" s="34"/>
      <c r="BD2797" s="27"/>
      <c r="BF2797" s="35"/>
      <c r="BG2797" s="35"/>
      <c r="BH2797" s="35"/>
    </row>
    <row r="2798" spans="1:60" ht="15" x14ac:dyDescent="0.25">
      <c r="A2798" s="570">
        <f t="shared" si="36"/>
        <v>2792</v>
      </c>
      <c r="B2798" s="571" t="s">
        <v>5084</v>
      </c>
      <c r="C2798" s="574" t="s">
        <v>12458</v>
      </c>
      <c r="D2798" s="843">
        <v>20571</v>
      </c>
      <c r="E2798" s="844"/>
      <c r="F2798" s="844"/>
      <c r="G2798" s="25"/>
      <c r="H2798" s="25"/>
      <c r="I2798" s="25"/>
      <c r="J2798" s="25"/>
      <c r="K2798" s="25"/>
      <c r="L2798" s="25"/>
      <c r="N2798" s="25"/>
      <c r="O2798" s="25"/>
      <c r="P2798" s="35" t="s">
        <v>2496</v>
      </c>
      <c r="AS2798" s="570"/>
      <c r="AT2798" s="391"/>
      <c r="AU2798" s="222"/>
      <c r="AV2798" s="564"/>
      <c r="AW2798" s="60"/>
      <c r="AX2798" s="60"/>
      <c r="AY2798" s="60"/>
      <c r="AZ2798" s="283"/>
      <c r="BA2798" s="283"/>
      <c r="BB2798" s="283"/>
      <c r="BC2798" s="34"/>
      <c r="BD2798" s="27"/>
      <c r="BF2798" s="35"/>
      <c r="BG2798" s="35"/>
      <c r="BH2798" s="35"/>
    </row>
    <row r="2799" spans="1:60" ht="15" x14ac:dyDescent="0.25">
      <c r="A2799" s="570">
        <f t="shared" si="36"/>
        <v>2793</v>
      </c>
      <c r="B2799" s="571" t="s">
        <v>5085</v>
      </c>
      <c r="C2799" s="574" t="s">
        <v>12458</v>
      </c>
      <c r="D2799" s="843">
        <v>95961.600000000006</v>
      </c>
      <c r="E2799" s="844"/>
      <c r="F2799" s="844"/>
      <c r="G2799" s="25"/>
      <c r="H2799" s="25"/>
      <c r="I2799" s="25"/>
      <c r="J2799" s="25"/>
      <c r="K2799" s="25"/>
      <c r="L2799" s="25"/>
      <c r="N2799" s="25"/>
      <c r="O2799" s="25"/>
      <c r="P2799" s="35" t="s">
        <v>2496</v>
      </c>
      <c r="AS2799" s="570"/>
      <c r="AT2799" s="391"/>
      <c r="AU2799" s="222"/>
      <c r="AV2799" s="564"/>
      <c r="AW2799" s="60"/>
      <c r="AX2799" s="60"/>
      <c r="AY2799" s="60"/>
      <c r="AZ2799" s="283"/>
      <c r="BA2799" s="283"/>
      <c r="BB2799" s="283"/>
      <c r="BC2799" s="34"/>
      <c r="BD2799" s="27"/>
      <c r="BF2799" s="35"/>
      <c r="BG2799" s="35"/>
      <c r="BH2799" s="35"/>
    </row>
    <row r="2800" spans="1:60" ht="15" x14ac:dyDescent="0.25">
      <c r="A2800" s="570">
        <f t="shared" si="36"/>
        <v>2794</v>
      </c>
      <c r="B2800" s="571" t="s">
        <v>5086</v>
      </c>
      <c r="C2800" s="574" t="s">
        <v>12458</v>
      </c>
      <c r="D2800" s="843">
        <v>1963.5</v>
      </c>
      <c r="E2800" s="844"/>
      <c r="F2800" s="844"/>
      <c r="G2800" s="25"/>
      <c r="H2800" s="25"/>
      <c r="I2800" s="25"/>
      <c r="J2800" s="25"/>
      <c r="K2800" s="25"/>
      <c r="L2800" s="25"/>
      <c r="N2800" s="25"/>
      <c r="O2800" s="25"/>
      <c r="P2800" s="35" t="s">
        <v>2496</v>
      </c>
      <c r="AS2800" s="570"/>
      <c r="AT2800" s="391"/>
      <c r="AU2800" s="222"/>
      <c r="AV2800" s="564"/>
      <c r="AW2800" s="60"/>
      <c r="AX2800" s="60"/>
      <c r="AY2800" s="60"/>
      <c r="AZ2800" s="283"/>
      <c r="BA2800" s="283"/>
      <c r="BB2800" s="283"/>
      <c r="BC2800" s="34"/>
      <c r="BD2800" s="27"/>
      <c r="BF2800" s="35"/>
      <c r="BG2800" s="35"/>
      <c r="BH2800" s="35"/>
    </row>
    <row r="2801" spans="1:60" ht="15" x14ac:dyDescent="0.25">
      <c r="A2801" s="570">
        <f t="shared" si="36"/>
        <v>2795</v>
      </c>
      <c r="B2801" s="571" t="s">
        <v>5087</v>
      </c>
      <c r="C2801" s="574" t="s">
        <v>12458</v>
      </c>
      <c r="D2801" s="843">
        <v>3329.62</v>
      </c>
      <c r="E2801" s="844"/>
      <c r="F2801" s="844"/>
      <c r="G2801" s="25"/>
      <c r="H2801" s="25"/>
      <c r="I2801" s="25"/>
      <c r="J2801" s="25"/>
      <c r="K2801" s="25"/>
      <c r="L2801" s="25"/>
      <c r="N2801" s="25"/>
      <c r="O2801" s="25"/>
      <c r="P2801" s="35" t="s">
        <v>2496</v>
      </c>
      <c r="AS2801" s="570"/>
      <c r="AT2801" s="391"/>
      <c r="AU2801" s="222"/>
      <c r="AV2801" s="564"/>
      <c r="AW2801" s="60"/>
      <c r="AX2801" s="60"/>
      <c r="AY2801" s="60"/>
      <c r="AZ2801" s="283"/>
      <c r="BA2801" s="283"/>
      <c r="BB2801" s="283"/>
      <c r="BC2801" s="34"/>
      <c r="BD2801" s="27"/>
      <c r="BF2801" s="35"/>
      <c r="BG2801" s="35"/>
      <c r="BH2801" s="35"/>
    </row>
    <row r="2802" spans="1:60" ht="15" x14ac:dyDescent="0.25">
      <c r="A2802" s="570">
        <f t="shared" si="36"/>
        <v>2796</v>
      </c>
      <c r="B2802" s="571" t="s">
        <v>5088</v>
      </c>
      <c r="C2802" s="574" t="s">
        <v>12458</v>
      </c>
      <c r="D2802" s="843">
        <v>39826.92</v>
      </c>
      <c r="E2802" s="844"/>
      <c r="F2802" s="844"/>
      <c r="G2802" s="25"/>
      <c r="H2802" s="25"/>
      <c r="I2802" s="25"/>
      <c r="J2802" s="25"/>
      <c r="K2802" s="25"/>
      <c r="L2802" s="25"/>
      <c r="N2802" s="25"/>
      <c r="O2802" s="25"/>
      <c r="P2802" s="35" t="s">
        <v>2496</v>
      </c>
      <c r="AS2802" s="570"/>
      <c r="AT2802" s="391"/>
      <c r="AU2802" s="222"/>
      <c r="AV2802" s="564"/>
      <c r="AW2802" s="60"/>
      <c r="AX2802" s="60"/>
      <c r="AY2802" s="60"/>
      <c r="AZ2802" s="283"/>
      <c r="BA2802" s="283"/>
      <c r="BB2802" s="283"/>
      <c r="BC2802" s="34"/>
      <c r="BD2802" s="27"/>
      <c r="BF2802" s="35"/>
      <c r="BG2802" s="35"/>
      <c r="BH2802" s="35"/>
    </row>
    <row r="2803" spans="1:60" ht="15" x14ac:dyDescent="0.25">
      <c r="A2803" s="570">
        <f t="shared" si="36"/>
        <v>2797</v>
      </c>
      <c r="B2803" s="571" t="s">
        <v>5089</v>
      </c>
      <c r="C2803" s="574" t="s">
        <v>12458</v>
      </c>
      <c r="D2803" s="843">
        <v>209797</v>
      </c>
      <c r="E2803" s="844"/>
      <c r="F2803" s="844"/>
      <c r="G2803" s="25"/>
      <c r="H2803" s="25"/>
      <c r="I2803" s="25"/>
      <c r="J2803" s="25"/>
      <c r="K2803" s="25"/>
      <c r="L2803" s="25"/>
      <c r="N2803" s="25"/>
      <c r="O2803" s="25"/>
      <c r="P2803" s="35" t="s">
        <v>2496</v>
      </c>
      <c r="AS2803" s="570"/>
      <c r="AT2803" s="391"/>
      <c r="AU2803" s="222"/>
      <c r="AV2803" s="564"/>
      <c r="AW2803" s="60"/>
      <c r="AX2803" s="60"/>
      <c r="AY2803" s="60"/>
      <c r="AZ2803" s="283"/>
      <c r="BA2803" s="283"/>
      <c r="BB2803" s="283"/>
      <c r="BC2803" s="34"/>
      <c r="BD2803" s="27"/>
      <c r="BF2803" s="35"/>
      <c r="BG2803" s="35"/>
      <c r="BH2803" s="35"/>
    </row>
    <row r="2804" spans="1:60" ht="15" x14ac:dyDescent="0.25">
      <c r="A2804" s="570">
        <f t="shared" si="36"/>
        <v>2798</v>
      </c>
      <c r="B2804" s="571" t="s">
        <v>5090</v>
      </c>
      <c r="C2804" s="574" t="s">
        <v>12458</v>
      </c>
      <c r="D2804" s="843">
        <v>225505</v>
      </c>
      <c r="E2804" s="844"/>
      <c r="F2804" s="844"/>
      <c r="G2804" s="25"/>
      <c r="H2804" s="25"/>
      <c r="I2804" s="25"/>
      <c r="J2804" s="25"/>
      <c r="K2804" s="25"/>
      <c r="L2804" s="25"/>
      <c r="N2804" s="25"/>
      <c r="O2804" s="25"/>
      <c r="P2804" s="35" t="s">
        <v>2496</v>
      </c>
      <c r="AS2804" s="570"/>
      <c r="AT2804" s="391"/>
      <c r="AU2804" s="222"/>
      <c r="AV2804" s="564"/>
      <c r="AW2804" s="60"/>
      <c r="AX2804" s="60"/>
      <c r="AY2804" s="60"/>
      <c r="AZ2804" s="283"/>
      <c r="BA2804" s="283"/>
      <c r="BB2804" s="283"/>
      <c r="BC2804" s="34"/>
      <c r="BD2804" s="27"/>
      <c r="BF2804" s="35"/>
      <c r="BG2804" s="35"/>
      <c r="BH2804" s="35"/>
    </row>
    <row r="2805" spans="1:60" ht="15" x14ac:dyDescent="0.25">
      <c r="A2805" s="570">
        <f t="shared" si="36"/>
        <v>2799</v>
      </c>
      <c r="B2805" s="571" t="s">
        <v>5091</v>
      </c>
      <c r="C2805" s="574" t="s">
        <v>12458</v>
      </c>
      <c r="D2805" s="843">
        <v>225624</v>
      </c>
      <c r="E2805" s="844"/>
      <c r="F2805" s="844"/>
      <c r="G2805" s="25"/>
      <c r="H2805" s="25"/>
      <c r="I2805" s="25"/>
      <c r="J2805" s="25"/>
      <c r="K2805" s="25"/>
      <c r="L2805" s="25"/>
      <c r="N2805" s="25"/>
      <c r="O2805" s="25"/>
      <c r="P2805" s="35" t="s">
        <v>2496</v>
      </c>
      <c r="AS2805" s="570"/>
      <c r="AT2805" s="391"/>
      <c r="AU2805" s="222"/>
      <c r="AV2805" s="564"/>
      <c r="AW2805" s="60"/>
      <c r="AX2805" s="60"/>
      <c r="AY2805" s="60"/>
      <c r="AZ2805" s="283"/>
      <c r="BA2805" s="283"/>
      <c r="BB2805" s="283"/>
      <c r="BC2805" s="34"/>
      <c r="BD2805" s="27"/>
      <c r="BF2805" s="35"/>
      <c r="BG2805" s="35"/>
      <c r="BH2805" s="35"/>
    </row>
    <row r="2806" spans="1:60" ht="15" x14ac:dyDescent="0.25">
      <c r="A2806" s="570">
        <f t="shared" si="36"/>
        <v>2800</v>
      </c>
      <c r="B2806" s="571" t="s">
        <v>5092</v>
      </c>
      <c r="C2806" s="574" t="s">
        <v>12458</v>
      </c>
      <c r="D2806" s="843">
        <v>543830</v>
      </c>
      <c r="E2806" s="844"/>
      <c r="F2806" s="844"/>
      <c r="G2806" s="25"/>
      <c r="H2806" s="25"/>
      <c r="I2806" s="25"/>
      <c r="J2806" s="25"/>
      <c r="K2806" s="25"/>
      <c r="L2806" s="25"/>
      <c r="N2806" s="25"/>
      <c r="O2806" s="25"/>
      <c r="P2806" s="35" t="s">
        <v>2496</v>
      </c>
      <c r="AS2806" s="570"/>
      <c r="AT2806" s="391"/>
      <c r="AU2806" s="222"/>
      <c r="AV2806" s="564"/>
      <c r="AW2806" s="60"/>
      <c r="AX2806" s="60"/>
      <c r="AY2806" s="60"/>
      <c r="AZ2806" s="283"/>
      <c r="BA2806" s="283"/>
      <c r="BB2806" s="283"/>
      <c r="BC2806" s="34"/>
      <c r="BD2806" s="27"/>
      <c r="BF2806" s="35"/>
      <c r="BG2806" s="35"/>
      <c r="BH2806" s="35"/>
    </row>
    <row r="2807" spans="1:60" ht="15" x14ac:dyDescent="0.25">
      <c r="A2807" s="570">
        <f t="shared" ref="A2807:A2870" si="37">A2806+1</f>
        <v>2801</v>
      </c>
      <c r="B2807" s="571" t="s">
        <v>5093</v>
      </c>
      <c r="C2807" s="574" t="s">
        <v>12458</v>
      </c>
      <c r="D2807" s="843">
        <v>255255</v>
      </c>
      <c r="E2807" s="844"/>
      <c r="F2807" s="844"/>
      <c r="G2807" s="25"/>
      <c r="H2807" s="25"/>
      <c r="I2807" s="25"/>
      <c r="J2807" s="25"/>
      <c r="K2807" s="25"/>
      <c r="L2807" s="25"/>
      <c r="N2807" s="25"/>
      <c r="O2807" s="25"/>
      <c r="P2807" s="35" t="s">
        <v>2496</v>
      </c>
      <c r="AS2807" s="570"/>
      <c r="AT2807" s="391"/>
      <c r="AU2807" s="222"/>
      <c r="AV2807" s="564"/>
      <c r="AW2807" s="60"/>
      <c r="AX2807" s="60"/>
      <c r="AY2807" s="60"/>
      <c r="AZ2807" s="283"/>
      <c r="BA2807" s="283"/>
      <c r="BB2807" s="283"/>
      <c r="BC2807" s="34"/>
      <c r="BD2807" s="27"/>
      <c r="BF2807" s="35"/>
      <c r="BG2807" s="35"/>
      <c r="BH2807" s="35"/>
    </row>
    <row r="2808" spans="1:60" ht="15" x14ac:dyDescent="0.25">
      <c r="A2808" s="570">
        <f t="shared" si="37"/>
        <v>2802</v>
      </c>
      <c r="B2808" s="571" t="s">
        <v>5094</v>
      </c>
      <c r="C2808" s="574" t="s">
        <v>12458</v>
      </c>
      <c r="D2808" s="843">
        <v>2760800</v>
      </c>
      <c r="E2808" s="844"/>
      <c r="F2808" s="844"/>
      <c r="G2808" s="25"/>
      <c r="H2808" s="25"/>
      <c r="I2808" s="25"/>
      <c r="J2808" s="25"/>
      <c r="K2808" s="25"/>
      <c r="L2808" s="25"/>
      <c r="N2808" s="25"/>
      <c r="O2808" s="25"/>
      <c r="P2808" s="35" t="s">
        <v>2496</v>
      </c>
      <c r="AS2808" s="570"/>
      <c r="AT2808" s="391"/>
      <c r="AU2808" s="222"/>
      <c r="AV2808" s="564"/>
      <c r="AW2808" s="60"/>
      <c r="AX2808" s="60"/>
      <c r="AY2808" s="60"/>
      <c r="AZ2808" s="283"/>
      <c r="BA2808" s="283"/>
      <c r="BB2808" s="283"/>
      <c r="BC2808" s="34"/>
      <c r="BD2808" s="27"/>
      <c r="BF2808" s="35"/>
      <c r="BG2808" s="35"/>
      <c r="BH2808" s="35"/>
    </row>
    <row r="2809" spans="1:60" ht="15" x14ac:dyDescent="0.25">
      <c r="A2809" s="570">
        <f t="shared" si="37"/>
        <v>2803</v>
      </c>
      <c r="B2809" s="571" t="s">
        <v>5095</v>
      </c>
      <c r="C2809" s="574" t="s">
        <v>12458</v>
      </c>
      <c r="D2809" s="843">
        <v>306123.93</v>
      </c>
      <c r="E2809" s="844"/>
      <c r="F2809" s="844"/>
      <c r="G2809" s="25"/>
      <c r="H2809" s="25"/>
      <c r="I2809" s="25"/>
      <c r="J2809" s="25"/>
      <c r="K2809" s="25"/>
      <c r="L2809" s="25"/>
      <c r="N2809" s="25"/>
      <c r="O2809" s="25"/>
      <c r="P2809" s="35" t="s">
        <v>2496</v>
      </c>
      <c r="AS2809" s="570"/>
      <c r="AT2809" s="391"/>
      <c r="AU2809" s="222"/>
      <c r="AV2809" s="564"/>
      <c r="AW2809" s="60"/>
      <c r="AX2809" s="60"/>
      <c r="AY2809" s="60"/>
      <c r="AZ2809" s="283"/>
      <c r="BA2809" s="283"/>
      <c r="BB2809" s="283"/>
      <c r="BC2809" s="34"/>
      <c r="BD2809" s="27"/>
      <c r="BF2809" s="35"/>
      <c r="BG2809" s="35"/>
      <c r="BH2809" s="35"/>
    </row>
    <row r="2810" spans="1:60" ht="15" x14ac:dyDescent="0.25">
      <c r="A2810" s="570">
        <f t="shared" si="37"/>
        <v>2804</v>
      </c>
      <c r="B2810" s="571" t="s">
        <v>5096</v>
      </c>
      <c r="C2810" s="574" t="s">
        <v>12458</v>
      </c>
      <c r="D2810" s="843">
        <v>251090</v>
      </c>
      <c r="E2810" s="844"/>
      <c r="F2810" s="844"/>
      <c r="G2810" s="25"/>
      <c r="H2810" s="25"/>
      <c r="I2810" s="25"/>
      <c r="J2810" s="25"/>
      <c r="K2810" s="25"/>
      <c r="L2810" s="25"/>
      <c r="N2810" s="25"/>
      <c r="O2810" s="25"/>
      <c r="P2810" s="35" t="s">
        <v>2496</v>
      </c>
      <c r="AS2810" s="570"/>
      <c r="AT2810" s="391"/>
      <c r="AU2810" s="222"/>
      <c r="AV2810" s="564"/>
      <c r="AW2810" s="60"/>
      <c r="AX2810" s="60"/>
      <c r="AY2810" s="60"/>
      <c r="AZ2810" s="283"/>
      <c r="BA2810" s="283"/>
      <c r="BB2810" s="283"/>
      <c r="BC2810" s="34"/>
      <c r="BD2810" s="27"/>
      <c r="BF2810" s="35"/>
      <c r="BG2810" s="35"/>
      <c r="BH2810" s="35"/>
    </row>
    <row r="2811" spans="1:60" ht="15" x14ac:dyDescent="0.25">
      <c r="A2811" s="570">
        <f t="shared" si="37"/>
        <v>2805</v>
      </c>
      <c r="B2811" s="571" t="s">
        <v>5097</v>
      </c>
      <c r="C2811" s="574" t="s">
        <v>12458</v>
      </c>
      <c r="D2811" s="843">
        <v>215628</v>
      </c>
      <c r="E2811" s="844"/>
      <c r="F2811" s="844"/>
      <c r="G2811" s="25"/>
      <c r="H2811" s="25"/>
      <c r="I2811" s="25"/>
      <c r="J2811" s="25"/>
      <c r="K2811" s="25"/>
      <c r="L2811" s="25"/>
      <c r="N2811" s="25"/>
      <c r="O2811" s="25"/>
      <c r="P2811" s="35" t="s">
        <v>2496</v>
      </c>
      <c r="AS2811" s="570"/>
      <c r="AT2811" s="391"/>
      <c r="AU2811" s="222"/>
      <c r="AV2811" s="564"/>
      <c r="AW2811" s="60"/>
      <c r="AX2811" s="60"/>
      <c r="AY2811" s="60"/>
      <c r="AZ2811" s="283"/>
      <c r="BA2811" s="283"/>
      <c r="BB2811" s="283"/>
      <c r="BC2811" s="34"/>
      <c r="BD2811" s="27"/>
      <c r="BF2811" s="35"/>
      <c r="BG2811" s="35"/>
      <c r="BH2811" s="35"/>
    </row>
    <row r="2812" spans="1:60" ht="15" x14ac:dyDescent="0.25">
      <c r="A2812" s="570">
        <f t="shared" si="37"/>
        <v>2806</v>
      </c>
      <c r="B2812" s="571" t="s">
        <v>5098</v>
      </c>
      <c r="C2812" s="574" t="s">
        <v>12458</v>
      </c>
      <c r="D2812" s="843">
        <v>218960</v>
      </c>
      <c r="E2812" s="844"/>
      <c r="F2812" s="844"/>
      <c r="G2812" s="25"/>
      <c r="H2812" s="25"/>
      <c r="I2812" s="25"/>
      <c r="J2812" s="25"/>
      <c r="K2812" s="25"/>
      <c r="L2812" s="25"/>
      <c r="N2812" s="25"/>
      <c r="O2812" s="25"/>
      <c r="P2812" s="35" t="s">
        <v>2496</v>
      </c>
      <c r="AS2812" s="570"/>
      <c r="AT2812" s="391"/>
      <c r="AU2812" s="222"/>
      <c r="AV2812" s="564"/>
      <c r="AW2812" s="60"/>
      <c r="AX2812" s="60"/>
      <c r="AY2812" s="60"/>
      <c r="AZ2812" s="283"/>
      <c r="BA2812" s="283"/>
      <c r="BB2812" s="283"/>
      <c r="BC2812" s="34"/>
      <c r="BD2812" s="27"/>
      <c r="BF2812" s="35"/>
      <c r="BG2812" s="35"/>
      <c r="BH2812" s="35"/>
    </row>
    <row r="2813" spans="1:60" ht="15" x14ac:dyDescent="0.25">
      <c r="A2813" s="570">
        <f t="shared" si="37"/>
        <v>2807</v>
      </c>
      <c r="B2813" s="571" t="s">
        <v>5099</v>
      </c>
      <c r="C2813" s="574" t="s">
        <v>12460</v>
      </c>
      <c r="D2813" s="843">
        <v>8088</v>
      </c>
      <c r="E2813" s="844"/>
      <c r="F2813" s="844"/>
      <c r="G2813" s="25"/>
      <c r="H2813" s="25"/>
      <c r="I2813" s="25"/>
      <c r="J2813" s="25"/>
      <c r="K2813" s="25"/>
      <c r="L2813" s="25"/>
      <c r="N2813" s="25"/>
      <c r="O2813" s="25"/>
      <c r="P2813" s="35" t="s">
        <v>2496</v>
      </c>
      <c r="AS2813" s="570"/>
      <c r="AT2813" s="391"/>
      <c r="AU2813" s="222"/>
      <c r="AV2813" s="564"/>
      <c r="AW2813" s="60"/>
      <c r="AX2813" s="60"/>
      <c r="AY2813" s="60"/>
      <c r="AZ2813" s="283"/>
      <c r="BA2813" s="283"/>
      <c r="BB2813" s="283"/>
      <c r="BC2813" s="34"/>
      <c r="BD2813" s="27"/>
      <c r="BF2813" s="35"/>
      <c r="BG2813" s="35"/>
      <c r="BH2813" s="35"/>
    </row>
    <row r="2814" spans="1:60" ht="15" x14ac:dyDescent="0.25">
      <c r="A2814" s="570">
        <f t="shared" si="37"/>
        <v>2808</v>
      </c>
      <c r="B2814" s="571" t="s">
        <v>5100</v>
      </c>
      <c r="C2814" s="574" t="s">
        <v>12460</v>
      </c>
      <c r="D2814" s="843">
        <v>7950</v>
      </c>
      <c r="E2814" s="844"/>
      <c r="F2814" s="844"/>
      <c r="G2814" s="25"/>
      <c r="H2814" s="25"/>
      <c r="I2814" s="25"/>
      <c r="J2814" s="25"/>
      <c r="K2814" s="25"/>
      <c r="L2814" s="25"/>
      <c r="N2814" s="25"/>
      <c r="O2814" s="25"/>
      <c r="P2814" s="35" t="s">
        <v>2496</v>
      </c>
      <c r="AS2814" s="570"/>
      <c r="AT2814" s="391"/>
      <c r="AU2814" s="222"/>
      <c r="AV2814" s="564"/>
      <c r="AW2814" s="60"/>
      <c r="AX2814" s="60"/>
      <c r="AY2814" s="60"/>
      <c r="AZ2814" s="283"/>
      <c r="BA2814" s="283"/>
      <c r="BB2814" s="283"/>
      <c r="BC2814" s="34"/>
      <c r="BD2814" s="27"/>
      <c r="BF2814" s="35"/>
      <c r="BG2814" s="35"/>
      <c r="BH2814" s="35"/>
    </row>
    <row r="2815" spans="1:60" ht="15" x14ac:dyDescent="0.25">
      <c r="A2815" s="570">
        <f t="shared" si="37"/>
        <v>2809</v>
      </c>
      <c r="B2815" s="571" t="s">
        <v>5101</v>
      </c>
      <c r="C2815" s="574" t="s">
        <v>12458</v>
      </c>
      <c r="D2815" s="843">
        <v>160832.07</v>
      </c>
      <c r="E2815" s="844"/>
      <c r="F2815" s="844"/>
      <c r="G2815" s="25"/>
      <c r="H2815" s="25"/>
      <c r="I2815" s="25"/>
      <c r="J2815" s="25"/>
      <c r="K2815" s="25"/>
      <c r="L2815" s="25"/>
      <c r="N2815" s="25"/>
      <c r="O2815" s="25"/>
      <c r="P2815" s="35" t="s">
        <v>2496</v>
      </c>
      <c r="AS2815" s="570"/>
      <c r="AT2815" s="391"/>
      <c r="AU2815" s="222"/>
      <c r="AV2815" s="564"/>
      <c r="AW2815" s="60"/>
      <c r="AX2815" s="60"/>
      <c r="AY2815" s="60"/>
      <c r="AZ2815" s="283"/>
      <c r="BA2815" s="283"/>
      <c r="BB2815" s="283"/>
      <c r="BC2815" s="34"/>
      <c r="BD2815" s="27"/>
      <c r="BF2815" s="35"/>
      <c r="BG2815" s="35"/>
      <c r="BH2815" s="35"/>
    </row>
    <row r="2816" spans="1:60" ht="15" x14ac:dyDescent="0.25">
      <c r="A2816" s="570">
        <f t="shared" si="37"/>
        <v>2810</v>
      </c>
      <c r="B2816" s="571" t="s">
        <v>5102</v>
      </c>
      <c r="C2816" s="574" t="s">
        <v>12458</v>
      </c>
      <c r="D2816" s="843">
        <v>101655.75</v>
      </c>
      <c r="E2816" s="844"/>
      <c r="F2816" s="844"/>
      <c r="G2816" s="25"/>
      <c r="H2816" s="25"/>
      <c r="I2816" s="25"/>
      <c r="J2816" s="25"/>
      <c r="K2816" s="25"/>
      <c r="L2816" s="25"/>
      <c r="N2816" s="25"/>
      <c r="O2816" s="25"/>
      <c r="P2816" s="35" t="s">
        <v>2496</v>
      </c>
      <c r="AS2816" s="570"/>
      <c r="AT2816" s="391"/>
      <c r="AU2816" s="222"/>
      <c r="AV2816" s="564"/>
      <c r="AW2816" s="60"/>
      <c r="AX2816" s="60"/>
      <c r="AY2816" s="60"/>
      <c r="AZ2816" s="283"/>
      <c r="BA2816" s="283"/>
      <c r="BB2816" s="283"/>
      <c r="BC2816" s="34"/>
      <c r="BD2816" s="27"/>
      <c r="BF2816" s="35"/>
      <c r="BG2816" s="35"/>
      <c r="BH2816" s="35"/>
    </row>
    <row r="2817" spans="1:60" ht="15" x14ac:dyDescent="0.25">
      <c r="A2817" s="570">
        <f t="shared" si="37"/>
        <v>2811</v>
      </c>
      <c r="B2817" s="571" t="s">
        <v>5103</v>
      </c>
      <c r="C2817" s="574" t="s">
        <v>81</v>
      </c>
      <c r="D2817" s="843">
        <v>82509.84</v>
      </c>
      <c r="E2817" s="844"/>
      <c r="F2817" s="844"/>
      <c r="G2817" s="25"/>
      <c r="H2817" s="25"/>
      <c r="I2817" s="25"/>
      <c r="J2817" s="25"/>
      <c r="K2817" s="25"/>
      <c r="L2817" s="25"/>
      <c r="N2817" s="25"/>
      <c r="O2817" s="25"/>
      <c r="P2817" s="35" t="s">
        <v>2496</v>
      </c>
      <c r="AS2817" s="570"/>
      <c r="AT2817" s="391"/>
      <c r="AU2817" s="222"/>
      <c r="AV2817" s="564"/>
      <c r="AW2817" s="60"/>
      <c r="AX2817" s="60"/>
      <c r="AY2817" s="60"/>
      <c r="AZ2817" s="283"/>
      <c r="BA2817" s="283"/>
      <c r="BB2817" s="283"/>
      <c r="BC2817" s="34"/>
      <c r="BD2817" s="27"/>
      <c r="BF2817" s="35"/>
      <c r="BG2817" s="35"/>
      <c r="BH2817" s="35"/>
    </row>
    <row r="2818" spans="1:60" ht="15" x14ac:dyDescent="0.25">
      <c r="A2818" s="570">
        <f t="shared" si="37"/>
        <v>2812</v>
      </c>
      <c r="B2818" s="571" t="s">
        <v>5104</v>
      </c>
      <c r="C2818" s="574" t="s">
        <v>12458</v>
      </c>
      <c r="D2818" s="843">
        <v>4877.8100000000004</v>
      </c>
      <c r="E2818" s="844"/>
      <c r="F2818" s="844"/>
      <c r="G2818" s="25"/>
      <c r="H2818" s="25"/>
      <c r="I2818" s="25"/>
      <c r="J2818" s="25"/>
      <c r="K2818" s="25"/>
      <c r="L2818" s="25"/>
      <c r="N2818" s="25"/>
      <c r="O2818" s="25"/>
      <c r="P2818" s="35" t="s">
        <v>2496</v>
      </c>
      <c r="AS2818" s="570"/>
      <c r="AT2818" s="391"/>
      <c r="AU2818" s="222"/>
      <c r="AV2818" s="564"/>
      <c r="AW2818" s="60"/>
      <c r="AX2818" s="60"/>
      <c r="AY2818" s="60"/>
      <c r="AZ2818" s="283"/>
      <c r="BA2818" s="283"/>
      <c r="BB2818" s="283"/>
      <c r="BC2818" s="34"/>
      <c r="BD2818" s="27"/>
      <c r="BF2818" s="35"/>
      <c r="BG2818" s="35"/>
      <c r="BH2818" s="35"/>
    </row>
    <row r="2819" spans="1:60" ht="15" x14ac:dyDescent="0.25">
      <c r="A2819" s="570">
        <f t="shared" si="37"/>
        <v>2813</v>
      </c>
      <c r="B2819" s="571" t="s">
        <v>5105</v>
      </c>
      <c r="C2819" s="574" t="s">
        <v>12458</v>
      </c>
      <c r="D2819" s="843">
        <v>957471.62</v>
      </c>
      <c r="E2819" s="844"/>
      <c r="F2819" s="844"/>
      <c r="G2819" s="25"/>
      <c r="H2819" s="25"/>
      <c r="I2819" s="25"/>
      <c r="J2819" s="25"/>
      <c r="K2819" s="25"/>
      <c r="L2819" s="25"/>
      <c r="N2819" s="25"/>
      <c r="O2819" s="25"/>
      <c r="P2819" s="35" t="s">
        <v>2496</v>
      </c>
      <c r="AS2819" s="570"/>
      <c r="AT2819" s="391"/>
      <c r="AU2819" s="222"/>
      <c r="AV2819" s="564"/>
      <c r="AW2819" s="60"/>
      <c r="AX2819" s="60"/>
      <c r="AY2819" s="60"/>
      <c r="AZ2819" s="283"/>
      <c r="BA2819" s="283"/>
      <c r="BB2819" s="283"/>
      <c r="BC2819" s="34"/>
      <c r="BD2819" s="27"/>
      <c r="BF2819" s="35"/>
      <c r="BG2819" s="35"/>
      <c r="BH2819" s="35"/>
    </row>
    <row r="2820" spans="1:60" ht="15" x14ac:dyDescent="0.25">
      <c r="A2820" s="570">
        <f t="shared" si="37"/>
        <v>2814</v>
      </c>
      <c r="B2820" s="571" t="s">
        <v>5106</v>
      </c>
      <c r="C2820" s="574" t="s">
        <v>12458</v>
      </c>
      <c r="D2820" s="843">
        <v>957950</v>
      </c>
      <c r="E2820" s="844"/>
      <c r="F2820" s="844"/>
      <c r="G2820" s="25"/>
      <c r="H2820" s="25"/>
      <c r="I2820" s="25"/>
      <c r="J2820" s="25"/>
      <c r="K2820" s="25"/>
      <c r="L2820" s="25"/>
      <c r="N2820" s="25"/>
      <c r="O2820" s="25"/>
      <c r="P2820" s="35" t="s">
        <v>2496</v>
      </c>
      <c r="AS2820" s="570"/>
      <c r="AT2820" s="391"/>
      <c r="AU2820" s="222"/>
      <c r="AV2820" s="564"/>
      <c r="AW2820" s="60"/>
      <c r="AX2820" s="60"/>
      <c r="AY2820" s="60"/>
      <c r="AZ2820" s="283"/>
      <c r="BA2820" s="283"/>
      <c r="BB2820" s="283"/>
      <c r="BC2820" s="34"/>
      <c r="BD2820" s="27"/>
      <c r="BF2820" s="35"/>
      <c r="BG2820" s="35"/>
      <c r="BH2820" s="35"/>
    </row>
    <row r="2821" spans="1:60" ht="15" x14ac:dyDescent="0.25">
      <c r="A2821" s="570">
        <f t="shared" si="37"/>
        <v>2815</v>
      </c>
      <c r="B2821" s="571" t="s">
        <v>5107</v>
      </c>
      <c r="C2821" s="574" t="s">
        <v>12458</v>
      </c>
      <c r="D2821" s="843">
        <v>2040017</v>
      </c>
      <c r="E2821" s="844"/>
      <c r="F2821" s="844"/>
      <c r="G2821" s="25"/>
      <c r="H2821" s="25"/>
      <c r="I2821" s="25"/>
      <c r="J2821" s="25"/>
      <c r="K2821" s="25"/>
      <c r="L2821" s="25"/>
      <c r="N2821" s="25"/>
      <c r="O2821" s="25"/>
      <c r="P2821" s="35" t="s">
        <v>2496</v>
      </c>
      <c r="AS2821" s="570"/>
      <c r="AT2821" s="391"/>
      <c r="AU2821" s="222"/>
      <c r="AV2821" s="564"/>
      <c r="AW2821" s="60"/>
      <c r="AX2821" s="60"/>
      <c r="AY2821" s="60"/>
      <c r="AZ2821" s="283"/>
      <c r="BA2821" s="283"/>
      <c r="BB2821" s="283"/>
      <c r="BC2821" s="34"/>
      <c r="BD2821" s="27"/>
      <c r="BF2821" s="35"/>
      <c r="BG2821" s="35"/>
      <c r="BH2821" s="35"/>
    </row>
    <row r="2822" spans="1:60" ht="15" x14ac:dyDescent="0.25">
      <c r="A2822" s="570">
        <f t="shared" si="37"/>
        <v>2816</v>
      </c>
      <c r="B2822" s="571" t="s">
        <v>5108</v>
      </c>
      <c r="C2822" s="574" t="s">
        <v>12458</v>
      </c>
      <c r="D2822" s="843">
        <v>530448.44999999995</v>
      </c>
      <c r="E2822" s="844"/>
      <c r="F2822" s="844"/>
      <c r="G2822" s="25"/>
      <c r="H2822" s="25"/>
      <c r="I2822" s="25"/>
      <c r="J2822" s="25"/>
      <c r="K2822" s="25"/>
      <c r="L2822" s="25"/>
      <c r="N2822" s="25"/>
      <c r="O2822" s="25"/>
      <c r="P2822" s="35" t="s">
        <v>2496</v>
      </c>
      <c r="AS2822" s="570"/>
      <c r="AT2822" s="391"/>
      <c r="AU2822" s="222"/>
      <c r="AV2822" s="564"/>
      <c r="AW2822" s="60"/>
      <c r="AX2822" s="60"/>
      <c r="AY2822" s="60"/>
      <c r="AZ2822" s="283"/>
      <c r="BA2822" s="283"/>
      <c r="BB2822" s="283"/>
      <c r="BC2822" s="34"/>
      <c r="BD2822" s="27"/>
      <c r="BF2822" s="35"/>
      <c r="BG2822" s="35"/>
      <c r="BH2822" s="35"/>
    </row>
    <row r="2823" spans="1:60" ht="15" x14ac:dyDescent="0.25">
      <c r="A2823" s="570">
        <f t="shared" si="37"/>
        <v>2817</v>
      </c>
      <c r="B2823" s="571" t="s">
        <v>5109</v>
      </c>
      <c r="C2823" s="574" t="s">
        <v>12458</v>
      </c>
      <c r="D2823" s="843">
        <v>1729466.27</v>
      </c>
      <c r="E2823" s="844"/>
      <c r="F2823" s="844"/>
      <c r="G2823" s="25"/>
      <c r="H2823" s="25"/>
      <c r="I2823" s="25"/>
      <c r="J2823" s="25"/>
      <c r="K2823" s="25"/>
      <c r="L2823" s="25"/>
      <c r="N2823" s="25"/>
      <c r="O2823" s="25"/>
      <c r="P2823" s="35" t="s">
        <v>2496</v>
      </c>
      <c r="AS2823" s="570"/>
      <c r="AT2823" s="391"/>
      <c r="AU2823" s="222"/>
      <c r="AV2823" s="564"/>
      <c r="AW2823" s="60"/>
      <c r="AX2823" s="60"/>
      <c r="AY2823" s="60"/>
      <c r="AZ2823" s="283"/>
      <c r="BA2823" s="283"/>
      <c r="BB2823" s="283"/>
      <c r="BC2823" s="34"/>
      <c r="BD2823" s="27"/>
      <c r="BF2823" s="35"/>
      <c r="BG2823" s="35"/>
      <c r="BH2823" s="35"/>
    </row>
    <row r="2824" spans="1:60" ht="15" x14ac:dyDescent="0.25">
      <c r="A2824" s="570">
        <f t="shared" si="37"/>
        <v>2818</v>
      </c>
      <c r="B2824" s="571" t="s">
        <v>5110</v>
      </c>
      <c r="C2824" s="574" t="s">
        <v>12458</v>
      </c>
      <c r="D2824" s="843">
        <v>386829.73</v>
      </c>
      <c r="E2824" s="844"/>
      <c r="F2824" s="844"/>
      <c r="G2824" s="25"/>
      <c r="H2824" s="25"/>
      <c r="I2824" s="25"/>
      <c r="J2824" s="25"/>
      <c r="K2824" s="25"/>
      <c r="L2824" s="25"/>
      <c r="N2824" s="25"/>
      <c r="O2824" s="25"/>
      <c r="P2824" s="35" t="s">
        <v>2496</v>
      </c>
      <c r="AS2824" s="570"/>
      <c r="AT2824" s="391"/>
      <c r="AU2824" s="222"/>
      <c r="AV2824" s="564"/>
      <c r="AW2824" s="60"/>
      <c r="AX2824" s="60"/>
      <c r="AY2824" s="60"/>
      <c r="AZ2824" s="283"/>
      <c r="BA2824" s="283"/>
      <c r="BB2824" s="283"/>
      <c r="BC2824" s="34"/>
      <c r="BD2824" s="27"/>
      <c r="BF2824" s="35"/>
      <c r="BG2824" s="35"/>
      <c r="BH2824" s="35"/>
    </row>
    <row r="2825" spans="1:60" ht="15" x14ac:dyDescent="0.25">
      <c r="A2825" s="570">
        <f t="shared" si="37"/>
        <v>2819</v>
      </c>
      <c r="B2825" s="571" t="s">
        <v>5111</v>
      </c>
      <c r="C2825" s="574" t="s">
        <v>12470</v>
      </c>
      <c r="D2825" s="843">
        <v>100555</v>
      </c>
      <c r="E2825" s="844"/>
      <c r="F2825" s="844"/>
      <c r="G2825" s="25"/>
      <c r="H2825" s="25"/>
      <c r="I2825" s="25"/>
      <c r="J2825" s="25"/>
      <c r="K2825" s="25"/>
      <c r="L2825" s="25"/>
      <c r="N2825" s="25"/>
      <c r="O2825" s="25"/>
      <c r="P2825" s="35" t="s">
        <v>2496</v>
      </c>
      <c r="AS2825" s="570"/>
      <c r="AT2825" s="391"/>
      <c r="AU2825" s="222"/>
      <c r="AV2825" s="564"/>
      <c r="AW2825" s="60"/>
      <c r="AX2825" s="60"/>
      <c r="AY2825" s="60"/>
      <c r="AZ2825" s="283"/>
      <c r="BA2825" s="283"/>
      <c r="BB2825" s="283"/>
      <c r="BC2825" s="34"/>
      <c r="BD2825" s="27"/>
      <c r="BF2825" s="35"/>
      <c r="BG2825" s="35"/>
      <c r="BH2825" s="35"/>
    </row>
    <row r="2826" spans="1:60" ht="15" x14ac:dyDescent="0.25">
      <c r="A2826" s="570">
        <f t="shared" si="37"/>
        <v>2820</v>
      </c>
      <c r="B2826" s="571" t="s">
        <v>5112</v>
      </c>
      <c r="C2826" s="574" t="s">
        <v>12470</v>
      </c>
      <c r="D2826" s="843">
        <v>58072</v>
      </c>
      <c r="E2826" s="844"/>
      <c r="F2826" s="844"/>
      <c r="G2826" s="25"/>
      <c r="H2826" s="25"/>
      <c r="I2826" s="25"/>
      <c r="J2826" s="25"/>
      <c r="K2826" s="25"/>
      <c r="L2826" s="25"/>
      <c r="N2826" s="25"/>
      <c r="O2826" s="25"/>
      <c r="P2826" s="35" t="s">
        <v>2496</v>
      </c>
      <c r="AS2826" s="570"/>
      <c r="AT2826" s="391"/>
      <c r="AU2826" s="222"/>
      <c r="AV2826" s="564"/>
      <c r="AW2826" s="60"/>
      <c r="AX2826" s="60"/>
      <c r="AY2826" s="60"/>
      <c r="AZ2826" s="283"/>
      <c r="BA2826" s="283"/>
      <c r="BB2826" s="283"/>
      <c r="BC2826" s="34"/>
      <c r="BD2826" s="27"/>
      <c r="BF2826" s="35"/>
      <c r="BG2826" s="35"/>
      <c r="BH2826" s="35"/>
    </row>
    <row r="2827" spans="1:60" ht="15" x14ac:dyDescent="0.25">
      <c r="A2827" s="570">
        <f t="shared" si="37"/>
        <v>2821</v>
      </c>
      <c r="B2827" s="571" t="s">
        <v>5113</v>
      </c>
      <c r="C2827" s="574" t="s">
        <v>12458</v>
      </c>
      <c r="D2827" s="843">
        <v>5553.73</v>
      </c>
      <c r="E2827" s="844"/>
      <c r="F2827" s="844"/>
      <c r="G2827" s="25"/>
      <c r="H2827" s="25"/>
      <c r="I2827" s="25"/>
      <c r="J2827" s="25"/>
      <c r="K2827" s="25"/>
      <c r="L2827" s="25"/>
      <c r="N2827" s="25"/>
      <c r="O2827" s="25"/>
      <c r="P2827" s="35" t="s">
        <v>2496</v>
      </c>
      <c r="AS2827" s="570"/>
      <c r="AT2827" s="391"/>
      <c r="AU2827" s="222"/>
      <c r="AV2827" s="564"/>
      <c r="AW2827" s="60"/>
      <c r="AX2827" s="60"/>
      <c r="AY2827" s="60"/>
      <c r="AZ2827" s="283"/>
      <c r="BA2827" s="283"/>
      <c r="BB2827" s="283"/>
      <c r="BC2827" s="34"/>
      <c r="BD2827" s="27"/>
      <c r="BF2827" s="35"/>
      <c r="BG2827" s="35"/>
      <c r="BH2827" s="35"/>
    </row>
    <row r="2828" spans="1:60" ht="15" x14ac:dyDescent="0.25">
      <c r="A2828" s="570">
        <f t="shared" si="37"/>
        <v>2822</v>
      </c>
      <c r="B2828" s="571" t="s">
        <v>5114</v>
      </c>
      <c r="C2828" s="574" t="s">
        <v>12458</v>
      </c>
      <c r="D2828" s="843">
        <v>10830.19</v>
      </c>
      <c r="E2828" s="844"/>
      <c r="F2828" s="844"/>
      <c r="G2828" s="25"/>
      <c r="H2828" s="25"/>
      <c r="I2828" s="25"/>
      <c r="J2828" s="25"/>
      <c r="K2828" s="25"/>
      <c r="L2828" s="25"/>
      <c r="N2828" s="25"/>
      <c r="O2828" s="25"/>
      <c r="P2828" s="35" t="s">
        <v>2496</v>
      </c>
      <c r="AS2828" s="570"/>
      <c r="AT2828" s="391"/>
      <c r="AU2828" s="222"/>
      <c r="AV2828" s="564"/>
      <c r="AW2828" s="60"/>
      <c r="AX2828" s="60"/>
      <c r="AY2828" s="60"/>
      <c r="AZ2828" s="283"/>
      <c r="BA2828" s="283"/>
      <c r="BB2828" s="283"/>
      <c r="BC2828" s="34"/>
      <c r="BD2828" s="27"/>
      <c r="BF2828" s="35"/>
      <c r="BG2828" s="35"/>
      <c r="BH2828" s="35"/>
    </row>
    <row r="2829" spans="1:60" ht="15" x14ac:dyDescent="0.25">
      <c r="A2829" s="570">
        <f t="shared" si="37"/>
        <v>2823</v>
      </c>
      <c r="B2829" s="571" t="s">
        <v>5115</v>
      </c>
      <c r="C2829" s="574" t="s">
        <v>12458</v>
      </c>
      <c r="D2829" s="843">
        <v>10257.799999999999</v>
      </c>
      <c r="E2829" s="844"/>
      <c r="F2829" s="844"/>
      <c r="G2829" s="25"/>
      <c r="H2829" s="25"/>
      <c r="I2829" s="25"/>
      <c r="J2829" s="25"/>
      <c r="K2829" s="25"/>
      <c r="L2829" s="25"/>
      <c r="N2829" s="25"/>
      <c r="O2829" s="25"/>
      <c r="P2829" s="35" t="s">
        <v>2496</v>
      </c>
      <c r="AS2829" s="570"/>
      <c r="AT2829" s="391"/>
      <c r="AU2829" s="222"/>
      <c r="AV2829" s="564"/>
      <c r="AW2829" s="60"/>
      <c r="AX2829" s="60"/>
      <c r="AY2829" s="60"/>
      <c r="AZ2829" s="283"/>
      <c r="BA2829" s="283"/>
      <c r="BB2829" s="283"/>
      <c r="BC2829" s="34"/>
      <c r="BD2829" s="27"/>
      <c r="BF2829" s="35"/>
      <c r="BG2829" s="35"/>
      <c r="BH2829" s="35"/>
    </row>
    <row r="2830" spans="1:60" ht="15" x14ac:dyDescent="0.25">
      <c r="A2830" s="570">
        <f t="shared" si="37"/>
        <v>2824</v>
      </c>
      <c r="B2830" s="571" t="s">
        <v>5116</v>
      </c>
      <c r="C2830" s="574" t="s">
        <v>12458</v>
      </c>
      <c r="D2830" s="843">
        <v>17157.419999999998</v>
      </c>
      <c r="E2830" s="844"/>
      <c r="F2830" s="844"/>
      <c r="G2830" s="25"/>
      <c r="H2830" s="25"/>
      <c r="I2830" s="25"/>
      <c r="J2830" s="25"/>
      <c r="K2830" s="25"/>
      <c r="L2830" s="25"/>
      <c r="N2830" s="25"/>
      <c r="O2830" s="25"/>
      <c r="P2830" s="35" t="s">
        <v>2496</v>
      </c>
      <c r="AS2830" s="570"/>
      <c r="AT2830" s="391"/>
      <c r="AU2830" s="222"/>
      <c r="AV2830" s="564"/>
      <c r="AW2830" s="60"/>
      <c r="AX2830" s="60"/>
      <c r="AY2830" s="60"/>
      <c r="AZ2830" s="283"/>
      <c r="BA2830" s="283"/>
      <c r="BB2830" s="283"/>
      <c r="BC2830" s="34"/>
      <c r="BD2830" s="27"/>
      <c r="BF2830" s="35"/>
      <c r="BG2830" s="35"/>
      <c r="BH2830" s="35"/>
    </row>
    <row r="2831" spans="1:60" ht="15" x14ac:dyDescent="0.25">
      <c r="A2831" s="570">
        <f t="shared" si="37"/>
        <v>2825</v>
      </c>
      <c r="B2831" s="571" t="s">
        <v>5117</v>
      </c>
      <c r="C2831" s="574" t="s">
        <v>12458</v>
      </c>
      <c r="D2831" s="843">
        <v>35176.400000000001</v>
      </c>
      <c r="E2831" s="844"/>
      <c r="F2831" s="844"/>
      <c r="G2831" s="25"/>
      <c r="H2831" s="25"/>
      <c r="I2831" s="25"/>
      <c r="J2831" s="25"/>
      <c r="K2831" s="25"/>
      <c r="L2831" s="25"/>
      <c r="N2831" s="25"/>
      <c r="O2831" s="25"/>
      <c r="P2831" s="35" t="s">
        <v>2496</v>
      </c>
      <c r="AS2831" s="570"/>
      <c r="AT2831" s="391"/>
      <c r="AU2831" s="222"/>
      <c r="AV2831" s="564"/>
      <c r="AW2831" s="60"/>
      <c r="AX2831" s="60"/>
      <c r="AY2831" s="60"/>
      <c r="AZ2831" s="283"/>
      <c r="BA2831" s="283"/>
      <c r="BB2831" s="283"/>
      <c r="BC2831" s="34"/>
      <c r="BD2831" s="27"/>
      <c r="BF2831" s="35"/>
      <c r="BG2831" s="35"/>
      <c r="BH2831" s="35"/>
    </row>
    <row r="2832" spans="1:60" ht="15" x14ac:dyDescent="0.25">
      <c r="A2832" s="570">
        <f t="shared" si="37"/>
        <v>2826</v>
      </c>
      <c r="B2832" s="571" t="s">
        <v>5118</v>
      </c>
      <c r="C2832" s="574" t="s">
        <v>12458</v>
      </c>
      <c r="D2832" s="843">
        <v>22372</v>
      </c>
      <c r="E2832" s="844"/>
      <c r="F2832" s="844"/>
      <c r="G2832" s="25"/>
      <c r="H2832" s="25"/>
      <c r="I2832" s="25"/>
      <c r="J2832" s="25"/>
      <c r="K2832" s="25"/>
      <c r="L2832" s="25"/>
      <c r="N2832" s="25"/>
      <c r="O2832" s="25"/>
      <c r="P2832" s="35" t="s">
        <v>2496</v>
      </c>
      <c r="AS2832" s="570"/>
      <c r="AT2832" s="391"/>
      <c r="AU2832" s="222"/>
      <c r="AV2832" s="564"/>
      <c r="AW2832" s="60"/>
      <c r="AX2832" s="60"/>
      <c r="AY2832" s="60"/>
      <c r="AZ2832" s="283"/>
      <c r="BA2832" s="283"/>
      <c r="BB2832" s="283"/>
      <c r="BC2832" s="34"/>
      <c r="BD2832" s="27"/>
      <c r="BF2832" s="35"/>
      <c r="BG2832" s="35"/>
      <c r="BH2832" s="35"/>
    </row>
    <row r="2833" spans="1:60" ht="15" x14ac:dyDescent="0.25">
      <c r="A2833" s="570">
        <f t="shared" si="37"/>
        <v>2827</v>
      </c>
      <c r="B2833" s="571" t="s">
        <v>5119</v>
      </c>
      <c r="C2833" s="574" t="s">
        <v>12458</v>
      </c>
      <c r="D2833" s="843">
        <v>37485</v>
      </c>
      <c r="E2833" s="844"/>
      <c r="F2833" s="844"/>
      <c r="G2833" s="25"/>
      <c r="H2833" s="25"/>
      <c r="I2833" s="25"/>
      <c r="J2833" s="25"/>
      <c r="K2833" s="25"/>
      <c r="L2833" s="25"/>
      <c r="N2833" s="25"/>
      <c r="O2833" s="25"/>
      <c r="P2833" s="35" t="s">
        <v>2496</v>
      </c>
      <c r="AS2833" s="570"/>
      <c r="AT2833" s="391"/>
      <c r="AU2833" s="222"/>
      <c r="AV2833" s="564"/>
      <c r="AW2833" s="60"/>
      <c r="AX2833" s="60"/>
      <c r="AY2833" s="60"/>
      <c r="AZ2833" s="283"/>
      <c r="BA2833" s="283"/>
      <c r="BB2833" s="283"/>
      <c r="BC2833" s="34"/>
      <c r="BD2833" s="27"/>
      <c r="BF2833" s="35"/>
      <c r="BG2833" s="35"/>
      <c r="BH2833" s="35"/>
    </row>
    <row r="2834" spans="1:60" ht="15" x14ac:dyDescent="0.25">
      <c r="A2834" s="570">
        <f t="shared" si="37"/>
        <v>2828</v>
      </c>
      <c r="B2834" s="571" t="s">
        <v>5120</v>
      </c>
      <c r="C2834" s="574" t="s">
        <v>12458</v>
      </c>
      <c r="D2834" s="843">
        <v>10047.17</v>
      </c>
      <c r="E2834" s="844"/>
      <c r="F2834" s="844"/>
      <c r="G2834" s="25"/>
      <c r="H2834" s="25"/>
      <c r="I2834" s="25"/>
      <c r="J2834" s="25"/>
      <c r="K2834" s="25"/>
      <c r="L2834" s="25"/>
      <c r="N2834" s="25"/>
      <c r="O2834" s="25"/>
      <c r="P2834" s="35" t="s">
        <v>2496</v>
      </c>
      <c r="AS2834" s="570"/>
      <c r="AT2834" s="391"/>
      <c r="AU2834" s="222"/>
      <c r="AV2834" s="564"/>
      <c r="AW2834" s="60"/>
      <c r="AX2834" s="60"/>
      <c r="AY2834" s="60"/>
      <c r="AZ2834" s="283"/>
      <c r="BA2834" s="283"/>
      <c r="BB2834" s="283"/>
      <c r="BC2834" s="34"/>
      <c r="BD2834" s="27"/>
      <c r="BF2834" s="35"/>
      <c r="BG2834" s="35"/>
      <c r="BH2834" s="35"/>
    </row>
    <row r="2835" spans="1:60" ht="15" x14ac:dyDescent="0.25">
      <c r="A2835" s="570">
        <f t="shared" si="37"/>
        <v>2829</v>
      </c>
      <c r="B2835" s="571" t="s">
        <v>5121</v>
      </c>
      <c r="C2835" s="574" t="s">
        <v>12458</v>
      </c>
      <c r="D2835" s="843">
        <v>18246.27</v>
      </c>
      <c r="E2835" s="844"/>
      <c r="F2835" s="844"/>
      <c r="G2835" s="25"/>
      <c r="H2835" s="25"/>
      <c r="I2835" s="25"/>
      <c r="J2835" s="25"/>
      <c r="K2835" s="25"/>
      <c r="L2835" s="25"/>
      <c r="N2835" s="25"/>
      <c r="O2835" s="25"/>
      <c r="P2835" s="35" t="s">
        <v>2496</v>
      </c>
      <c r="AS2835" s="570"/>
      <c r="AT2835" s="391"/>
      <c r="AU2835" s="222"/>
      <c r="AV2835" s="564"/>
      <c r="AW2835" s="60"/>
      <c r="AX2835" s="60"/>
      <c r="AY2835" s="60"/>
      <c r="AZ2835" s="283"/>
      <c r="BA2835" s="283"/>
      <c r="BB2835" s="283"/>
      <c r="BC2835" s="34"/>
      <c r="BD2835" s="27"/>
      <c r="BF2835" s="35"/>
      <c r="BG2835" s="35"/>
      <c r="BH2835" s="35"/>
    </row>
    <row r="2836" spans="1:60" ht="15" x14ac:dyDescent="0.25">
      <c r="A2836" s="570">
        <f t="shared" si="37"/>
        <v>2830</v>
      </c>
      <c r="B2836" s="571" t="s">
        <v>5122</v>
      </c>
      <c r="C2836" s="574" t="s">
        <v>12458</v>
      </c>
      <c r="D2836" s="843">
        <v>29182.37</v>
      </c>
      <c r="E2836" s="844"/>
      <c r="F2836" s="844"/>
      <c r="G2836" s="25"/>
      <c r="H2836" s="25"/>
      <c r="I2836" s="25"/>
      <c r="J2836" s="25"/>
      <c r="K2836" s="25"/>
      <c r="L2836" s="25"/>
      <c r="N2836" s="25"/>
      <c r="O2836" s="25"/>
      <c r="P2836" s="35" t="s">
        <v>2496</v>
      </c>
      <c r="AS2836" s="570"/>
      <c r="AT2836" s="391"/>
      <c r="AU2836" s="222"/>
      <c r="AV2836" s="564"/>
      <c r="AW2836" s="60"/>
      <c r="AX2836" s="60"/>
      <c r="AY2836" s="60"/>
      <c r="AZ2836" s="283"/>
      <c r="BA2836" s="283"/>
      <c r="BB2836" s="283"/>
      <c r="BC2836" s="34"/>
      <c r="BD2836" s="27"/>
      <c r="BF2836" s="35"/>
      <c r="BG2836" s="35"/>
      <c r="BH2836" s="35"/>
    </row>
    <row r="2837" spans="1:60" ht="15" x14ac:dyDescent="0.25">
      <c r="A2837" s="570">
        <f t="shared" si="37"/>
        <v>2831</v>
      </c>
      <c r="B2837" s="571" t="s">
        <v>5123</v>
      </c>
      <c r="C2837" s="574" t="s">
        <v>12458</v>
      </c>
      <c r="D2837" s="843">
        <v>7021</v>
      </c>
      <c r="E2837" s="844"/>
      <c r="F2837" s="844"/>
      <c r="G2837" s="25"/>
      <c r="H2837" s="25"/>
      <c r="I2837" s="25"/>
      <c r="J2837" s="25"/>
      <c r="K2837" s="25"/>
      <c r="L2837" s="25"/>
      <c r="N2837" s="25"/>
      <c r="O2837" s="25"/>
      <c r="P2837" s="35" t="s">
        <v>2496</v>
      </c>
      <c r="AS2837" s="570"/>
      <c r="AT2837" s="391"/>
      <c r="AU2837" s="222"/>
      <c r="AV2837" s="564"/>
      <c r="AW2837" s="60"/>
      <c r="AX2837" s="60"/>
      <c r="AY2837" s="60"/>
      <c r="AZ2837" s="283"/>
      <c r="BA2837" s="283"/>
      <c r="BB2837" s="283"/>
      <c r="BC2837" s="34"/>
      <c r="BD2837" s="27"/>
      <c r="BF2837" s="35"/>
      <c r="BG2837" s="35"/>
      <c r="BH2837" s="35"/>
    </row>
    <row r="2838" spans="1:60" ht="15" x14ac:dyDescent="0.25">
      <c r="A2838" s="570">
        <f t="shared" si="37"/>
        <v>2832</v>
      </c>
      <c r="B2838" s="571" t="s">
        <v>5124</v>
      </c>
      <c r="C2838" s="574" t="s">
        <v>12458</v>
      </c>
      <c r="D2838" s="843">
        <v>4439.8900000000003</v>
      </c>
      <c r="E2838" s="844"/>
      <c r="F2838" s="844"/>
      <c r="G2838" s="25"/>
      <c r="H2838" s="25"/>
      <c r="I2838" s="25"/>
      <c r="J2838" s="25"/>
      <c r="K2838" s="25"/>
      <c r="L2838" s="25"/>
      <c r="N2838" s="25"/>
      <c r="O2838" s="25"/>
      <c r="P2838" s="35" t="s">
        <v>2496</v>
      </c>
      <c r="AS2838" s="570"/>
      <c r="AT2838" s="391"/>
      <c r="AU2838" s="222"/>
      <c r="AV2838" s="564"/>
      <c r="AW2838" s="60"/>
      <c r="AX2838" s="60"/>
      <c r="AY2838" s="60"/>
      <c r="AZ2838" s="283"/>
      <c r="BA2838" s="283"/>
      <c r="BB2838" s="283"/>
      <c r="BC2838" s="34"/>
      <c r="BD2838" s="27"/>
      <c r="BF2838" s="35"/>
      <c r="BG2838" s="35"/>
      <c r="BH2838" s="35"/>
    </row>
    <row r="2839" spans="1:60" ht="15" x14ac:dyDescent="0.25">
      <c r="A2839" s="570">
        <f t="shared" si="37"/>
        <v>2833</v>
      </c>
      <c r="B2839" s="571" t="s">
        <v>5125</v>
      </c>
      <c r="C2839" s="574" t="s">
        <v>12458</v>
      </c>
      <c r="D2839" s="843">
        <v>9044</v>
      </c>
      <c r="E2839" s="844"/>
      <c r="F2839" s="844"/>
      <c r="G2839" s="25"/>
      <c r="H2839" s="25"/>
      <c r="I2839" s="25"/>
      <c r="J2839" s="25"/>
      <c r="K2839" s="25"/>
      <c r="L2839" s="25"/>
      <c r="N2839" s="25"/>
      <c r="O2839" s="25"/>
      <c r="P2839" s="35" t="s">
        <v>2496</v>
      </c>
      <c r="AS2839" s="570"/>
      <c r="AT2839" s="391"/>
      <c r="AU2839" s="222"/>
      <c r="AV2839" s="564"/>
      <c r="AW2839" s="60"/>
      <c r="AX2839" s="60"/>
      <c r="AY2839" s="60"/>
      <c r="AZ2839" s="283"/>
      <c r="BA2839" s="283"/>
      <c r="BB2839" s="283"/>
      <c r="BC2839" s="34"/>
      <c r="BD2839" s="27"/>
      <c r="BF2839" s="35"/>
      <c r="BG2839" s="35"/>
      <c r="BH2839" s="35"/>
    </row>
    <row r="2840" spans="1:60" ht="15" x14ac:dyDescent="0.25">
      <c r="A2840" s="570">
        <f t="shared" si="37"/>
        <v>2834</v>
      </c>
      <c r="B2840" s="571" t="s">
        <v>5126</v>
      </c>
      <c r="C2840" s="574" t="s">
        <v>12458</v>
      </c>
      <c r="D2840" s="843">
        <v>27251</v>
      </c>
      <c r="E2840" s="844"/>
      <c r="F2840" s="844"/>
      <c r="G2840" s="25"/>
      <c r="H2840" s="25"/>
      <c r="I2840" s="25"/>
      <c r="J2840" s="25"/>
      <c r="K2840" s="25"/>
      <c r="L2840" s="25"/>
      <c r="N2840" s="25"/>
      <c r="O2840" s="25"/>
      <c r="P2840" s="35" t="s">
        <v>2496</v>
      </c>
      <c r="AS2840" s="570"/>
      <c r="AT2840" s="391"/>
      <c r="AU2840" s="222"/>
      <c r="AV2840" s="564"/>
      <c r="AW2840" s="60"/>
      <c r="AX2840" s="60"/>
      <c r="AY2840" s="60"/>
      <c r="AZ2840" s="283"/>
      <c r="BA2840" s="283"/>
      <c r="BB2840" s="283"/>
      <c r="BC2840" s="34"/>
      <c r="BD2840" s="27"/>
      <c r="BF2840" s="35"/>
      <c r="BG2840" s="35"/>
      <c r="BH2840" s="35"/>
    </row>
    <row r="2841" spans="1:60" ht="15" x14ac:dyDescent="0.25">
      <c r="A2841" s="570">
        <f t="shared" si="37"/>
        <v>2835</v>
      </c>
      <c r="B2841" s="571" t="s">
        <v>5127</v>
      </c>
      <c r="C2841" s="574" t="s">
        <v>12458</v>
      </c>
      <c r="D2841" s="843">
        <v>50546.44</v>
      </c>
      <c r="E2841" s="844"/>
      <c r="F2841" s="844"/>
      <c r="G2841" s="25"/>
      <c r="H2841" s="25"/>
      <c r="I2841" s="25"/>
      <c r="J2841" s="25"/>
      <c r="K2841" s="25"/>
      <c r="L2841" s="25"/>
      <c r="N2841" s="25"/>
      <c r="O2841" s="25"/>
      <c r="P2841" s="35" t="s">
        <v>2496</v>
      </c>
      <c r="AS2841" s="570"/>
      <c r="AT2841" s="391"/>
      <c r="AU2841" s="222"/>
      <c r="AV2841" s="564"/>
      <c r="AW2841" s="60"/>
      <c r="AX2841" s="60"/>
      <c r="AY2841" s="60"/>
      <c r="AZ2841" s="283"/>
      <c r="BA2841" s="283"/>
      <c r="BB2841" s="283"/>
      <c r="BC2841" s="34"/>
      <c r="BD2841" s="27"/>
      <c r="BF2841" s="35"/>
      <c r="BG2841" s="35"/>
      <c r="BH2841" s="35"/>
    </row>
    <row r="2842" spans="1:60" ht="15" x14ac:dyDescent="0.25">
      <c r="A2842" s="570">
        <f t="shared" si="37"/>
        <v>2836</v>
      </c>
      <c r="B2842" s="571" t="s">
        <v>5128</v>
      </c>
      <c r="C2842" s="574" t="s">
        <v>12458</v>
      </c>
      <c r="D2842" s="843">
        <v>4470.83</v>
      </c>
      <c r="E2842" s="844"/>
      <c r="F2842" s="844"/>
      <c r="G2842" s="25"/>
      <c r="H2842" s="25"/>
      <c r="I2842" s="25"/>
      <c r="J2842" s="25"/>
      <c r="K2842" s="25"/>
      <c r="L2842" s="25"/>
      <c r="N2842" s="25"/>
      <c r="O2842" s="25"/>
      <c r="P2842" s="35" t="s">
        <v>2496</v>
      </c>
      <c r="AS2842" s="570"/>
      <c r="AT2842" s="391"/>
      <c r="AU2842" s="222"/>
      <c r="AV2842" s="564"/>
      <c r="AW2842" s="60"/>
      <c r="AX2842" s="60"/>
      <c r="AY2842" s="60"/>
      <c r="AZ2842" s="283"/>
      <c r="BA2842" s="283"/>
      <c r="BB2842" s="283"/>
      <c r="BC2842" s="34"/>
      <c r="BD2842" s="27"/>
      <c r="BF2842" s="35"/>
      <c r="BG2842" s="35"/>
      <c r="BH2842" s="35"/>
    </row>
    <row r="2843" spans="1:60" ht="15" x14ac:dyDescent="0.25">
      <c r="A2843" s="570">
        <f t="shared" si="37"/>
        <v>2837</v>
      </c>
      <c r="B2843" s="571" t="s">
        <v>5129</v>
      </c>
      <c r="C2843" s="574" t="s">
        <v>12458</v>
      </c>
      <c r="D2843" s="843">
        <v>24395</v>
      </c>
      <c r="E2843" s="844"/>
      <c r="F2843" s="844"/>
      <c r="G2843" s="25"/>
      <c r="H2843" s="25"/>
      <c r="I2843" s="25"/>
      <c r="J2843" s="25"/>
      <c r="K2843" s="25"/>
      <c r="L2843" s="25"/>
      <c r="N2843" s="25"/>
      <c r="O2843" s="25"/>
      <c r="P2843" s="35" t="s">
        <v>2496</v>
      </c>
      <c r="AS2843" s="570"/>
      <c r="AT2843" s="391"/>
      <c r="AU2843" s="222"/>
      <c r="AV2843" s="564"/>
      <c r="AW2843" s="60"/>
      <c r="AX2843" s="60"/>
      <c r="AY2843" s="60"/>
      <c r="AZ2843" s="283"/>
      <c r="BA2843" s="283"/>
      <c r="BB2843" s="283"/>
      <c r="BC2843" s="34"/>
      <c r="BD2843" s="27"/>
      <c r="BF2843" s="35"/>
      <c r="BG2843" s="35"/>
      <c r="BH2843" s="35"/>
    </row>
    <row r="2844" spans="1:60" ht="15" x14ac:dyDescent="0.25">
      <c r="A2844" s="570">
        <f t="shared" si="37"/>
        <v>2838</v>
      </c>
      <c r="B2844" s="571" t="s">
        <v>5130</v>
      </c>
      <c r="C2844" s="574" t="s">
        <v>12458</v>
      </c>
      <c r="D2844" s="843">
        <v>8399.02</v>
      </c>
      <c r="E2844" s="844"/>
      <c r="F2844" s="844"/>
      <c r="G2844" s="25"/>
      <c r="H2844" s="25"/>
      <c r="I2844" s="25"/>
      <c r="J2844" s="25"/>
      <c r="K2844" s="25"/>
      <c r="L2844" s="25"/>
      <c r="N2844" s="25"/>
      <c r="O2844" s="25"/>
      <c r="P2844" s="35" t="s">
        <v>2496</v>
      </c>
      <c r="AS2844" s="570"/>
      <c r="AT2844" s="391"/>
      <c r="AU2844" s="222"/>
      <c r="AV2844" s="564"/>
      <c r="AW2844" s="60"/>
      <c r="AX2844" s="60"/>
      <c r="AY2844" s="60"/>
      <c r="AZ2844" s="283"/>
      <c r="BA2844" s="283"/>
      <c r="BB2844" s="283"/>
      <c r="BC2844" s="34"/>
      <c r="BD2844" s="27"/>
      <c r="BF2844" s="35"/>
      <c r="BG2844" s="35"/>
      <c r="BH2844" s="35"/>
    </row>
    <row r="2845" spans="1:60" ht="15" x14ac:dyDescent="0.25">
      <c r="A2845" s="570">
        <f t="shared" si="37"/>
        <v>2839</v>
      </c>
      <c r="B2845" s="571" t="s">
        <v>5131</v>
      </c>
      <c r="C2845" s="574" t="s">
        <v>12458</v>
      </c>
      <c r="D2845" s="843">
        <v>22213.73</v>
      </c>
      <c r="E2845" s="844"/>
      <c r="F2845" s="844"/>
      <c r="G2845" s="25"/>
      <c r="H2845" s="25"/>
      <c r="I2845" s="25"/>
      <c r="J2845" s="25"/>
      <c r="K2845" s="25"/>
      <c r="L2845" s="25"/>
      <c r="N2845" s="25"/>
      <c r="O2845" s="25"/>
      <c r="P2845" s="35" t="s">
        <v>2496</v>
      </c>
      <c r="AS2845" s="570"/>
      <c r="AT2845" s="391"/>
      <c r="AU2845" s="222"/>
      <c r="AV2845" s="564"/>
      <c r="AW2845" s="60"/>
      <c r="AX2845" s="60"/>
      <c r="AY2845" s="60"/>
      <c r="AZ2845" s="283"/>
      <c r="BA2845" s="283"/>
      <c r="BB2845" s="283"/>
      <c r="BC2845" s="34"/>
      <c r="BD2845" s="27"/>
      <c r="BF2845" s="35"/>
      <c r="BG2845" s="35"/>
      <c r="BH2845" s="35"/>
    </row>
    <row r="2846" spans="1:60" ht="15" x14ac:dyDescent="0.25">
      <c r="A2846" s="570">
        <f t="shared" si="37"/>
        <v>2840</v>
      </c>
      <c r="B2846" s="571" t="s">
        <v>5132</v>
      </c>
      <c r="C2846" s="574" t="s">
        <v>12458</v>
      </c>
      <c r="D2846" s="843">
        <v>299.88</v>
      </c>
      <c r="E2846" s="844"/>
      <c r="F2846" s="844"/>
      <c r="G2846" s="25"/>
      <c r="H2846" s="25"/>
      <c r="I2846" s="25"/>
      <c r="J2846" s="25"/>
      <c r="K2846" s="25"/>
      <c r="L2846" s="25"/>
      <c r="N2846" s="25"/>
      <c r="O2846" s="25"/>
      <c r="P2846" s="35" t="s">
        <v>2496</v>
      </c>
      <c r="AS2846" s="570"/>
      <c r="AT2846" s="391"/>
      <c r="AU2846" s="222"/>
      <c r="AV2846" s="564"/>
      <c r="AW2846" s="60"/>
      <c r="AX2846" s="60"/>
      <c r="AY2846" s="60"/>
      <c r="AZ2846" s="283"/>
      <c r="BA2846" s="283"/>
      <c r="BB2846" s="283"/>
      <c r="BC2846" s="34"/>
      <c r="BD2846" s="27"/>
      <c r="BF2846" s="35"/>
      <c r="BG2846" s="35"/>
      <c r="BH2846" s="35"/>
    </row>
    <row r="2847" spans="1:60" ht="15" x14ac:dyDescent="0.25">
      <c r="A2847" s="570">
        <f t="shared" si="37"/>
        <v>2841</v>
      </c>
      <c r="B2847" s="571" t="s">
        <v>5133</v>
      </c>
      <c r="C2847" s="574" t="s">
        <v>12458</v>
      </c>
      <c r="D2847" s="843">
        <v>666.4</v>
      </c>
      <c r="E2847" s="844"/>
      <c r="F2847" s="844"/>
      <c r="G2847" s="25"/>
      <c r="H2847" s="25"/>
      <c r="I2847" s="25"/>
      <c r="J2847" s="25"/>
      <c r="K2847" s="25"/>
      <c r="L2847" s="25"/>
      <c r="N2847" s="25"/>
      <c r="O2847" s="25"/>
      <c r="P2847" s="35" t="s">
        <v>2496</v>
      </c>
      <c r="AS2847" s="570"/>
      <c r="AT2847" s="391"/>
      <c r="AU2847" s="222"/>
      <c r="AV2847" s="564"/>
      <c r="AW2847" s="60"/>
      <c r="AX2847" s="60"/>
      <c r="AY2847" s="60"/>
      <c r="AZ2847" s="283"/>
      <c r="BA2847" s="283"/>
      <c r="BB2847" s="283"/>
      <c r="BC2847" s="34"/>
      <c r="BD2847" s="27"/>
      <c r="BF2847" s="35"/>
      <c r="BG2847" s="35"/>
      <c r="BH2847" s="35"/>
    </row>
    <row r="2848" spans="1:60" ht="15" x14ac:dyDescent="0.25">
      <c r="A2848" s="570">
        <f t="shared" si="37"/>
        <v>2842</v>
      </c>
      <c r="B2848" s="571" t="s">
        <v>5134</v>
      </c>
      <c r="C2848" s="574" t="s">
        <v>12458</v>
      </c>
      <c r="D2848" s="843">
        <v>10587.43</v>
      </c>
      <c r="E2848" s="844"/>
      <c r="F2848" s="844"/>
      <c r="G2848" s="25"/>
      <c r="H2848" s="25"/>
      <c r="I2848" s="25"/>
      <c r="J2848" s="25"/>
      <c r="K2848" s="25"/>
      <c r="L2848" s="25"/>
      <c r="N2848" s="25"/>
      <c r="O2848" s="25"/>
      <c r="P2848" s="35" t="s">
        <v>2496</v>
      </c>
      <c r="AS2848" s="570"/>
      <c r="AT2848" s="391"/>
      <c r="AU2848" s="222"/>
      <c r="AV2848" s="564"/>
      <c r="AW2848" s="60"/>
      <c r="AX2848" s="60"/>
      <c r="AY2848" s="60"/>
      <c r="AZ2848" s="283"/>
      <c r="BA2848" s="283"/>
      <c r="BB2848" s="283"/>
      <c r="BC2848" s="34"/>
      <c r="BD2848" s="27"/>
      <c r="BF2848" s="35"/>
      <c r="BG2848" s="35"/>
      <c r="BH2848" s="35"/>
    </row>
    <row r="2849" spans="1:60" ht="15" x14ac:dyDescent="0.25">
      <c r="A2849" s="570">
        <f t="shared" si="37"/>
        <v>2843</v>
      </c>
      <c r="B2849" s="571" t="s">
        <v>5135</v>
      </c>
      <c r="C2849" s="574" t="s">
        <v>12458</v>
      </c>
      <c r="D2849" s="843">
        <v>4745.72</v>
      </c>
      <c r="E2849" s="844"/>
      <c r="F2849" s="844"/>
      <c r="G2849" s="25"/>
      <c r="H2849" s="25"/>
      <c r="I2849" s="25"/>
      <c r="J2849" s="25"/>
      <c r="K2849" s="25"/>
      <c r="L2849" s="25"/>
      <c r="N2849" s="25"/>
      <c r="O2849" s="25"/>
      <c r="P2849" s="35" t="s">
        <v>2496</v>
      </c>
      <c r="AS2849" s="570"/>
      <c r="AT2849" s="391"/>
      <c r="AU2849" s="222"/>
      <c r="AV2849" s="564"/>
      <c r="AW2849" s="60"/>
      <c r="AX2849" s="60"/>
      <c r="AY2849" s="60"/>
      <c r="AZ2849" s="283"/>
      <c r="BA2849" s="283"/>
      <c r="BB2849" s="283"/>
      <c r="BC2849" s="34"/>
      <c r="BD2849" s="27"/>
      <c r="BF2849" s="35"/>
      <c r="BG2849" s="35"/>
      <c r="BH2849" s="35"/>
    </row>
    <row r="2850" spans="1:60" ht="15" x14ac:dyDescent="0.25">
      <c r="A2850" s="570">
        <f t="shared" si="37"/>
        <v>2844</v>
      </c>
      <c r="B2850" s="571" t="s">
        <v>5136</v>
      </c>
      <c r="C2850" s="574" t="s">
        <v>12458</v>
      </c>
      <c r="D2850" s="843">
        <v>5969.04</v>
      </c>
      <c r="E2850" s="844"/>
      <c r="F2850" s="844"/>
      <c r="G2850" s="25"/>
      <c r="H2850" s="25"/>
      <c r="I2850" s="25"/>
      <c r="J2850" s="25"/>
      <c r="K2850" s="25"/>
      <c r="L2850" s="25"/>
      <c r="N2850" s="25"/>
      <c r="O2850" s="25"/>
      <c r="P2850" s="35" t="s">
        <v>2496</v>
      </c>
      <c r="AS2850" s="570"/>
      <c r="AT2850" s="391"/>
      <c r="AU2850" s="222"/>
      <c r="AV2850" s="564"/>
      <c r="AW2850" s="60"/>
      <c r="AX2850" s="60"/>
      <c r="AY2850" s="60"/>
      <c r="AZ2850" s="283"/>
      <c r="BA2850" s="283"/>
      <c r="BB2850" s="283"/>
      <c r="BC2850" s="34"/>
      <c r="BD2850" s="27"/>
      <c r="BF2850" s="35"/>
      <c r="BG2850" s="35"/>
      <c r="BH2850" s="35"/>
    </row>
    <row r="2851" spans="1:60" ht="15" x14ac:dyDescent="0.25">
      <c r="A2851" s="570">
        <f t="shared" si="37"/>
        <v>2845</v>
      </c>
      <c r="B2851" s="571" t="s">
        <v>5137</v>
      </c>
      <c r="C2851" s="574" t="s">
        <v>12458</v>
      </c>
      <c r="D2851" s="843">
        <v>16529.099999999999</v>
      </c>
      <c r="E2851" s="844"/>
      <c r="F2851" s="844"/>
      <c r="G2851" s="25"/>
      <c r="H2851" s="25"/>
      <c r="I2851" s="25"/>
      <c r="J2851" s="25"/>
      <c r="K2851" s="25"/>
      <c r="L2851" s="25"/>
      <c r="N2851" s="25"/>
      <c r="O2851" s="25"/>
      <c r="P2851" s="35" t="s">
        <v>2496</v>
      </c>
      <c r="AS2851" s="570"/>
      <c r="AT2851" s="391"/>
      <c r="AU2851" s="222"/>
      <c r="AV2851" s="564"/>
      <c r="AW2851" s="60"/>
      <c r="AX2851" s="60"/>
      <c r="AY2851" s="60"/>
      <c r="AZ2851" s="283"/>
      <c r="BA2851" s="283"/>
      <c r="BB2851" s="283"/>
      <c r="BC2851" s="34"/>
      <c r="BD2851" s="27"/>
      <c r="BF2851" s="35"/>
      <c r="BG2851" s="35"/>
      <c r="BH2851" s="35"/>
    </row>
    <row r="2852" spans="1:60" ht="15" x14ac:dyDescent="0.25">
      <c r="A2852" s="570">
        <f t="shared" si="37"/>
        <v>2846</v>
      </c>
      <c r="B2852" s="571" t="s">
        <v>5138</v>
      </c>
      <c r="C2852" s="574" t="s">
        <v>12458</v>
      </c>
      <c r="D2852" s="843">
        <v>6184.43</v>
      </c>
      <c r="E2852" s="844"/>
      <c r="F2852" s="844"/>
      <c r="G2852" s="25"/>
      <c r="H2852" s="25"/>
      <c r="I2852" s="25"/>
      <c r="J2852" s="25"/>
      <c r="K2852" s="25"/>
      <c r="L2852" s="25"/>
      <c r="N2852" s="25"/>
      <c r="O2852" s="25"/>
      <c r="P2852" s="35" t="s">
        <v>2496</v>
      </c>
      <c r="AS2852" s="570"/>
      <c r="AT2852" s="391"/>
      <c r="AU2852" s="222"/>
      <c r="AV2852" s="564"/>
      <c r="AW2852" s="60"/>
      <c r="AX2852" s="60"/>
      <c r="AY2852" s="60"/>
      <c r="AZ2852" s="283"/>
      <c r="BA2852" s="283"/>
      <c r="BB2852" s="283"/>
      <c r="BC2852" s="34"/>
      <c r="BD2852" s="27"/>
      <c r="BF2852" s="35"/>
      <c r="BG2852" s="35"/>
      <c r="BH2852" s="35"/>
    </row>
    <row r="2853" spans="1:60" ht="15" x14ac:dyDescent="0.25">
      <c r="A2853" s="570">
        <f t="shared" si="37"/>
        <v>2847</v>
      </c>
      <c r="B2853" s="571" t="s">
        <v>5139</v>
      </c>
      <c r="C2853" s="574" t="s">
        <v>12458</v>
      </c>
      <c r="D2853" s="843">
        <v>3019.03</v>
      </c>
      <c r="E2853" s="844"/>
      <c r="F2853" s="844"/>
      <c r="G2853" s="25"/>
      <c r="H2853" s="25"/>
      <c r="I2853" s="25"/>
      <c r="J2853" s="25"/>
      <c r="K2853" s="25"/>
      <c r="L2853" s="25"/>
      <c r="N2853" s="25"/>
      <c r="O2853" s="25"/>
      <c r="P2853" s="35" t="s">
        <v>2496</v>
      </c>
      <c r="AS2853" s="570"/>
      <c r="AT2853" s="391"/>
      <c r="AU2853" s="222"/>
      <c r="AV2853" s="564"/>
      <c r="AW2853" s="60"/>
      <c r="AX2853" s="60"/>
      <c r="AY2853" s="60"/>
      <c r="AZ2853" s="283"/>
      <c r="BA2853" s="283"/>
      <c r="BB2853" s="283"/>
      <c r="BC2853" s="34"/>
      <c r="BD2853" s="27"/>
      <c r="BF2853" s="35"/>
      <c r="BG2853" s="35"/>
      <c r="BH2853" s="35"/>
    </row>
    <row r="2854" spans="1:60" ht="15" x14ac:dyDescent="0.25">
      <c r="A2854" s="570">
        <f t="shared" si="37"/>
        <v>2848</v>
      </c>
      <c r="B2854" s="571" t="s">
        <v>5140</v>
      </c>
      <c r="C2854" s="574" t="s">
        <v>12458</v>
      </c>
      <c r="D2854" s="843">
        <v>3446.24</v>
      </c>
      <c r="E2854" s="844"/>
      <c r="F2854" s="844"/>
      <c r="G2854" s="25"/>
      <c r="H2854" s="25"/>
      <c r="I2854" s="25"/>
      <c r="J2854" s="25"/>
      <c r="K2854" s="25"/>
      <c r="L2854" s="25"/>
      <c r="N2854" s="25"/>
      <c r="O2854" s="25"/>
      <c r="P2854" s="35" t="s">
        <v>2496</v>
      </c>
      <c r="AS2854" s="570"/>
      <c r="AT2854" s="391"/>
      <c r="AU2854" s="222"/>
      <c r="AV2854" s="564"/>
      <c r="AW2854" s="60"/>
      <c r="AX2854" s="60"/>
      <c r="AY2854" s="60"/>
      <c r="AZ2854" s="283"/>
      <c r="BA2854" s="283"/>
      <c r="BB2854" s="283"/>
      <c r="BC2854" s="34"/>
      <c r="BD2854" s="27"/>
      <c r="BF2854" s="35"/>
      <c r="BG2854" s="35"/>
      <c r="BH2854" s="35"/>
    </row>
    <row r="2855" spans="1:60" ht="15" x14ac:dyDescent="0.25">
      <c r="A2855" s="570">
        <f t="shared" si="37"/>
        <v>2849</v>
      </c>
      <c r="B2855" s="571" t="s">
        <v>5141</v>
      </c>
      <c r="C2855" s="574" t="s">
        <v>12458</v>
      </c>
      <c r="D2855" s="843">
        <v>2770.32</v>
      </c>
      <c r="E2855" s="844"/>
      <c r="F2855" s="844"/>
      <c r="G2855" s="25"/>
      <c r="H2855" s="25"/>
      <c r="I2855" s="25"/>
      <c r="J2855" s="25"/>
      <c r="K2855" s="25"/>
      <c r="L2855" s="25"/>
      <c r="N2855" s="25"/>
      <c r="O2855" s="25"/>
      <c r="P2855" s="35" t="s">
        <v>2496</v>
      </c>
      <c r="AS2855" s="570"/>
      <c r="AT2855" s="391"/>
      <c r="AU2855" s="222"/>
      <c r="AV2855" s="564"/>
      <c r="AW2855" s="60"/>
      <c r="AX2855" s="60"/>
      <c r="AY2855" s="60"/>
      <c r="AZ2855" s="283"/>
      <c r="BA2855" s="283"/>
      <c r="BB2855" s="283"/>
      <c r="BC2855" s="34"/>
      <c r="BD2855" s="27"/>
      <c r="BF2855" s="35"/>
      <c r="BG2855" s="35"/>
      <c r="BH2855" s="35"/>
    </row>
    <row r="2856" spans="1:60" ht="15" x14ac:dyDescent="0.25">
      <c r="A2856" s="570">
        <f t="shared" si="37"/>
        <v>2850</v>
      </c>
      <c r="B2856" s="571" t="s">
        <v>5142</v>
      </c>
      <c r="C2856" s="574" t="s">
        <v>12458</v>
      </c>
      <c r="D2856" s="843">
        <v>297.5</v>
      </c>
      <c r="E2856" s="844"/>
      <c r="F2856" s="844"/>
      <c r="G2856" s="25"/>
      <c r="H2856" s="25"/>
      <c r="I2856" s="25"/>
      <c r="J2856" s="25"/>
      <c r="K2856" s="25"/>
      <c r="L2856" s="25"/>
      <c r="N2856" s="25"/>
      <c r="O2856" s="25"/>
      <c r="P2856" s="35" t="s">
        <v>2496</v>
      </c>
      <c r="AS2856" s="570"/>
      <c r="AT2856" s="391"/>
      <c r="AU2856" s="222"/>
      <c r="AV2856" s="564"/>
      <c r="AW2856" s="60"/>
      <c r="AX2856" s="60"/>
      <c r="AY2856" s="60"/>
      <c r="AZ2856" s="283"/>
      <c r="BA2856" s="283"/>
      <c r="BB2856" s="283"/>
      <c r="BC2856" s="34"/>
      <c r="BD2856" s="27"/>
      <c r="BF2856" s="35"/>
      <c r="BG2856" s="35"/>
      <c r="BH2856" s="35"/>
    </row>
    <row r="2857" spans="1:60" ht="15" x14ac:dyDescent="0.25">
      <c r="A2857" s="570">
        <f t="shared" si="37"/>
        <v>2851</v>
      </c>
      <c r="B2857" s="571" t="s">
        <v>5143</v>
      </c>
      <c r="C2857" s="574" t="s">
        <v>12458</v>
      </c>
      <c r="D2857" s="843">
        <v>178.5</v>
      </c>
      <c r="E2857" s="844"/>
      <c r="F2857" s="844"/>
      <c r="G2857" s="25"/>
      <c r="H2857" s="25"/>
      <c r="I2857" s="25"/>
      <c r="J2857" s="25"/>
      <c r="K2857" s="25"/>
      <c r="L2857" s="25"/>
      <c r="N2857" s="25"/>
      <c r="O2857" s="25"/>
      <c r="P2857" s="35" t="s">
        <v>2496</v>
      </c>
      <c r="AS2857" s="570"/>
      <c r="AT2857" s="391"/>
      <c r="AU2857" s="222"/>
      <c r="AV2857" s="564"/>
      <c r="AW2857" s="60"/>
      <c r="AX2857" s="60"/>
      <c r="AY2857" s="60"/>
      <c r="AZ2857" s="283"/>
      <c r="BA2857" s="283"/>
      <c r="BB2857" s="283"/>
      <c r="BC2857" s="34"/>
      <c r="BD2857" s="27"/>
      <c r="BF2857" s="35"/>
      <c r="BG2857" s="35"/>
      <c r="BH2857" s="35"/>
    </row>
    <row r="2858" spans="1:60" ht="15" x14ac:dyDescent="0.25">
      <c r="A2858" s="570">
        <f t="shared" si="37"/>
        <v>2852</v>
      </c>
      <c r="B2858" s="571" t="s">
        <v>5144</v>
      </c>
      <c r="C2858" s="574" t="s">
        <v>12458</v>
      </c>
      <c r="D2858" s="843">
        <v>661.64</v>
      </c>
      <c r="E2858" s="844"/>
      <c r="F2858" s="844"/>
      <c r="G2858" s="25"/>
      <c r="H2858" s="25"/>
      <c r="I2858" s="25"/>
      <c r="J2858" s="25"/>
      <c r="K2858" s="25"/>
      <c r="L2858" s="25"/>
      <c r="N2858" s="25"/>
      <c r="O2858" s="25"/>
      <c r="P2858" s="35" t="s">
        <v>2496</v>
      </c>
      <c r="AS2858" s="570"/>
      <c r="AT2858" s="391"/>
      <c r="AU2858" s="222"/>
      <c r="AV2858" s="564"/>
      <c r="AW2858" s="60"/>
      <c r="AX2858" s="60"/>
      <c r="AY2858" s="60"/>
      <c r="AZ2858" s="283"/>
      <c r="BA2858" s="283"/>
      <c r="BB2858" s="283"/>
      <c r="BC2858" s="34"/>
      <c r="BD2858" s="27"/>
      <c r="BF2858" s="35"/>
      <c r="BG2858" s="35"/>
      <c r="BH2858" s="35"/>
    </row>
    <row r="2859" spans="1:60" ht="15" x14ac:dyDescent="0.25">
      <c r="A2859" s="570">
        <f t="shared" si="37"/>
        <v>2853</v>
      </c>
      <c r="B2859" s="571" t="s">
        <v>5145</v>
      </c>
      <c r="C2859" s="574" t="s">
        <v>12458</v>
      </c>
      <c r="D2859" s="843">
        <v>1368500</v>
      </c>
      <c r="E2859" s="844"/>
      <c r="F2859" s="844"/>
      <c r="G2859" s="25"/>
      <c r="H2859" s="25"/>
      <c r="I2859" s="25"/>
      <c r="J2859" s="25"/>
      <c r="K2859" s="25"/>
      <c r="L2859" s="25"/>
      <c r="N2859" s="25"/>
      <c r="O2859" s="25"/>
      <c r="P2859" s="35" t="s">
        <v>2496</v>
      </c>
      <c r="AS2859" s="570"/>
      <c r="AT2859" s="391"/>
      <c r="AU2859" s="222"/>
      <c r="AV2859" s="564"/>
      <c r="AW2859" s="60"/>
      <c r="AX2859" s="60"/>
      <c r="AY2859" s="60"/>
      <c r="AZ2859" s="283"/>
      <c r="BA2859" s="283"/>
      <c r="BB2859" s="283"/>
      <c r="BC2859" s="34"/>
      <c r="BD2859" s="27"/>
      <c r="BF2859" s="35"/>
      <c r="BG2859" s="35"/>
      <c r="BH2859" s="35"/>
    </row>
    <row r="2860" spans="1:60" ht="15" x14ac:dyDescent="0.25">
      <c r="A2860" s="570">
        <f t="shared" si="37"/>
        <v>2854</v>
      </c>
      <c r="B2860" s="571" t="s">
        <v>5146</v>
      </c>
      <c r="C2860" s="574" t="s">
        <v>12458</v>
      </c>
      <c r="D2860" s="843">
        <v>2910705.49</v>
      </c>
      <c r="E2860" s="844"/>
      <c r="F2860" s="844"/>
      <c r="G2860" s="25"/>
      <c r="H2860" s="25"/>
      <c r="I2860" s="25"/>
      <c r="J2860" s="25"/>
      <c r="K2860" s="25"/>
      <c r="L2860" s="25"/>
      <c r="N2860" s="25"/>
      <c r="O2860" s="25"/>
      <c r="P2860" s="35" t="s">
        <v>2496</v>
      </c>
      <c r="AS2860" s="570"/>
      <c r="AT2860" s="391"/>
      <c r="AU2860" s="222"/>
      <c r="AV2860" s="564"/>
      <c r="AW2860" s="60"/>
      <c r="AX2860" s="60"/>
      <c r="AY2860" s="60"/>
      <c r="AZ2860" s="283"/>
      <c r="BA2860" s="283"/>
      <c r="BB2860" s="283"/>
      <c r="BC2860" s="34"/>
      <c r="BD2860" s="27"/>
      <c r="BF2860" s="35"/>
      <c r="BG2860" s="35"/>
      <c r="BH2860" s="35"/>
    </row>
    <row r="2861" spans="1:60" ht="15" x14ac:dyDescent="0.25">
      <c r="A2861" s="570">
        <f t="shared" si="37"/>
        <v>2855</v>
      </c>
      <c r="B2861" s="571" t="s">
        <v>5147</v>
      </c>
      <c r="C2861" s="574" t="s">
        <v>12458</v>
      </c>
      <c r="D2861" s="843">
        <v>5712000</v>
      </c>
      <c r="E2861" s="844"/>
      <c r="F2861" s="844"/>
      <c r="G2861" s="25"/>
      <c r="H2861" s="25"/>
      <c r="I2861" s="25"/>
      <c r="J2861" s="25"/>
      <c r="K2861" s="25"/>
      <c r="L2861" s="25"/>
      <c r="N2861" s="25"/>
      <c r="O2861" s="25"/>
      <c r="P2861" s="35" t="s">
        <v>2496</v>
      </c>
      <c r="AS2861" s="570"/>
      <c r="AT2861" s="391"/>
      <c r="AU2861" s="222"/>
      <c r="AV2861" s="564"/>
      <c r="AW2861" s="60"/>
      <c r="AX2861" s="60"/>
      <c r="AY2861" s="60"/>
      <c r="AZ2861" s="283"/>
      <c r="BA2861" s="283"/>
      <c r="BB2861" s="283"/>
      <c r="BC2861" s="34"/>
      <c r="BD2861" s="27"/>
      <c r="BF2861" s="35"/>
      <c r="BG2861" s="35"/>
      <c r="BH2861" s="35"/>
    </row>
    <row r="2862" spans="1:60" ht="15" x14ac:dyDescent="0.25">
      <c r="A2862" s="570">
        <f t="shared" si="37"/>
        <v>2856</v>
      </c>
      <c r="B2862" s="571" t="s">
        <v>5148</v>
      </c>
      <c r="C2862" s="574" t="s">
        <v>12458</v>
      </c>
      <c r="D2862" s="843">
        <v>77469</v>
      </c>
      <c r="E2862" s="844"/>
      <c r="F2862" s="844"/>
      <c r="G2862" s="25"/>
      <c r="H2862" s="25"/>
      <c r="I2862" s="25"/>
      <c r="J2862" s="25"/>
      <c r="K2862" s="25"/>
      <c r="L2862" s="25"/>
      <c r="N2862" s="25"/>
      <c r="O2862" s="25"/>
      <c r="P2862" s="35" t="s">
        <v>2496</v>
      </c>
      <c r="AS2862" s="570"/>
      <c r="AT2862" s="391"/>
      <c r="AU2862" s="222"/>
      <c r="AV2862" s="564"/>
      <c r="AW2862" s="60"/>
      <c r="AX2862" s="60"/>
      <c r="AY2862" s="60"/>
      <c r="AZ2862" s="283"/>
      <c r="BA2862" s="283"/>
      <c r="BB2862" s="283"/>
      <c r="BC2862" s="34"/>
      <c r="BD2862" s="27"/>
      <c r="BF2862" s="35"/>
      <c r="BG2862" s="35"/>
      <c r="BH2862" s="35"/>
    </row>
    <row r="2863" spans="1:60" ht="15" x14ac:dyDescent="0.25">
      <c r="A2863" s="570">
        <f t="shared" si="37"/>
        <v>2857</v>
      </c>
      <c r="B2863" s="571" t="s">
        <v>5149</v>
      </c>
      <c r="C2863" s="574" t="s">
        <v>12458</v>
      </c>
      <c r="D2863" s="843">
        <v>68905.759999999995</v>
      </c>
      <c r="E2863" s="844"/>
      <c r="F2863" s="844"/>
      <c r="G2863" s="25"/>
      <c r="H2863" s="25"/>
      <c r="I2863" s="25"/>
      <c r="J2863" s="25"/>
      <c r="K2863" s="25"/>
      <c r="L2863" s="25"/>
      <c r="N2863" s="25"/>
      <c r="O2863" s="25"/>
      <c r="P2863" s="35" t="s">
        <v>2496</v>
      </c>
      <c r="AS2863" s="570"/>
      <c r="AT2863" s="391"/>
      <c r="AU2863" s="222"/>
      <c r="AV2863" s="564"/>
      <c r="AW2863" s="60"/>
      <c r="AX2863" s="60"/>
      <c r="AY2863" s="60"/>
      <c r="AZ2863" s="283"/>
      <c r="BA2863" s="283"/>
      <c r="BB2863" s="283"/>
      <c r="BC2863" s="34"/>
      <c r="BD2863" s="27"/>
      <c r="BF2863" s="35"/>
      <c r="BG2863" s="35"/>
      <c r="BH2863" s="35"/>
    </row>
    <row r="2864" spans="1:60" ht="15" x14ac:dyDescent="0.25">
      <c r="A2864" s="570">
        <f t="shared" si="37"/>
        <v>2858</v>
      </c>
      <c r="B2864" s="571" t="s">
        <v>5150</v>
      </c>
      <c r="C2864" s="574" t="s">
        <v>12458</v>
      </c>
      <c r="D2864" s="843">
        <v>29752.38</v>
      </c>
      <c r="E2864" s="844"/>
      <c r="F2864" s="844"/>
      <c r="G2864" s="25"/>
      <c r="H2864" s="25"/>
      <c r="I2864" s="25"/>
      <c r="J2864" s="25"/>
      <c r="K2864" s="25"/>
      <c r="L2864" s="25"/>
      <c r="N2864" s="25"/>
      <c r="O2864" s="25"/>
      <c r="P2864" s="35" t="s">
        <v>2496</v>
      </c>
      <c r="AS2864" s="570"/>
      <c r="AT2864" s="391"/>
      <c r="AU2864" s="222"/>
      <c r="AV2864" s="564"/>
      <c r="AW2864" s="60"/>
      <c r="AX2864" s="60"/>
      <c r="AY2864" s="60"/>
      <c r="AZ2864" s="283"/>
      <c r="BA2864" s="283"/>
      <c r="BB2864" s="283"/>
      <c r="BC2864" s="34"/>
      <c r="BD2864" s="27"/>
      <c r="BF2864" s="35"/>
      <c r="BG2864" s="35"/>
      <c r="BH2864" s="35"/>
    </row>
    <row r="2865" spans="1:60" ht="15" x14ac:dyDescent="0.25">
      <c r="A2865" s="570">
        <f t="shared" si="37"/>
        <v>2859</v>
      </c>
      <c r="B2865" s="571" t="s">
        <v>5151</v>
      </c>
      <c r="C2865" s="574" t="s">
        <v>12458</v>
      </c>
      <c r="D2865" s="843">
        <v>55539.68</v>
      </c>
      <c r="E2865" s="844"/>
      <c r="F2865" s="844"/>
      <c r="G2865" s="25"/>
      <c r="H2865" s="25"/>
      <c r="I2865" s="25"/>
      <c r="J2865" s="25"/>
      <c r="K2865" s="25"/>
      <c r="L2865" s="25"/>
      <c r="N2865" s="25"/>
      <c r="O2865" s="25"/>
      <c r="P2865" s="35" t="s">
        <v>2496</v>
      </c>
      <c r="AS2865" s="570"/>
      <c r="AT2865" s="391"/>
      <c r="AU2865" s="222"/>
      <c r="AV2865" s="564"/>
      <c r="AW2865" s="60"/>
      <c r="AX2865" s="60"/>
      <c r="AY2865" s="60"/>
      <c r="AZ2865" s="283"/>
      <c r="BA2865" s="283"/>
      <c r="BB2865" s="283"/>
      <c r="BC2865" s="34"/>
      <c r="BD2865" s="27"/>
      <c r="BF2865" s="35"/>
      <c r="BG2865" s="35"/>
      <c r="BH2865" s="35"/>
    </row>
    <row r="2866" spans="1:60" ht="15" x14ac:dyDescent="0.25">
      <c r="A2866" s="570">
        <f t="shared" si="37"/>
        <v>2860</v>
      </c>
      <c r="B2866" s="571" t="s">
        <v>5152</v>
      </c>
      <c r="C2866" s="574" t="s">
        <v>12458</v>
      </c>
      <c r="D2866" s="843">
        <v>62356</v>
      </c>
      <c r="E2866" s="844"/>
      <c r="F2866" s="844"/>
      <c r="G2866" s="25"/>
      <c r="H2866" s="25"/>
      <c r="I2866" s="25"/>
      <c r="J2866" s="25"/>
      <c r="K2866" s="25"/>
      <c r="L2866" s="25"/>
      <c r="N2866" s="25"/>
      <c r="O2866" s="25"/>
      <c r="P2866" s="35" t="s">
        <v>2496</v>
      </c>
      <c r="AS2866" s="570"/>
      <c r="AT2866" s="391"/>
      <c r="AU2866" s="222"/>
      <c r="AV2866" s="564"/>
      <c r="AW2866" s="60"/>
      <c r="AX2866" s="60"/>
      <c r="AY2866" s="60"/>
      <c r="AZ2866" s="283"/>
      <c r="BA2866" s="283"/>
      <c r="BB2866" s="283"/>
      <c r="BC2866" s="34"/>
      <c r="BD2866" s="27"/>
      <c r="BF2866" s="35"/>
      <c r="BG2866" s="35"/>
      <c r="BH2866" s="35"/>
    </row>
    <row r="2867" spans="1:60" ht="15" x14ac:dyDescent="0.25">
      <c r="A2867" s="570">
        <f t="shared" si="37"/>
        <v>2861</v>
      </c>
      <c r="B2867" s="571" t="s">
        <v>5153</v>
      </c>
      <c r="C2867" s="574" t="s">
        <v>12458</v>
      </c>
      <c r="D2867" s="843">
        <v>40222</v>
      </c>
      <c r="E2867" s="844"/>
      <c r="F2867" s="844"/>
      <c r="G2867" s="25"/>
      <c r="H2867" s="25"/>
      <c r="I2867" s="25"/>
      <c r="J2867" s="25"/>
      <c r="K2867" s="25"/>
      <c r="L2867" s="25"/>
      <c r="N2867" s="25"/>
      <c r="O2867" s="25"/>
      <c r="P2867" s="35" t="s">
        <v>2496</v>
      </c>
      <c r="AS2867" s="570"/>
      <c r="AT2867" s="391"/>
      <c r="AU2867" s="222"/>
      <c r="AV2867" s="564"/>
      <c r="AW2867" s="60"/>
      <c r="AX2867" s="60"/>
      <c r="AY2867" s="60"/>
      <c r="AZ2867" s="283"/>
      <c r="BA2867" s="283"/>
      <c r="BB2867" s="283"/>
      <c r="BC2867" s="34"/>
      <c r="BD2867" s="27"/>
      <c r="BF2867" s="35"/>
      <c r="BG2867" s="35"/>
      <c r="BH2867" s="35"/>
    </row>
    <row r="2868" spans="1:60" ht="15" x14ac:dyDescent="0.25">
      <c r="A2868" s="570">
        <f t="shared" si="37"/>
        <v>2862</v>
      </c>
      <c r="B2868" s="571" t="s">
        <v>5154</v>
      </c>
      <c r="C2868" s="574" t="s">
        <v>12458</v>
      </c>
      <c r="D2868" s="843">
        <v>46277.91</v>
      </c>
      <c r="E2868" s="844"/>
      <c r="F2868" s="844"/>
      <c r="G2868" s="25"/>
      <c r="H2868" s="25"/>
      <c r="I2868" s="25"/>
      <c r="J2868" s="25"/>
      <c r="K2868" s="25"/>
      <c r="L2868" s="25"/>
      <c r="N2868" s="25"/>
      <c r="O2868" s="25"/>
      <c r="P2868" s="35" t="s">
        <v>2496</v>
      </c>
      <c r="AS2868" s="570"/>
      <c r="AT2868" s="391"/>
      <c r="AU2868" s="222"/>
      <c r="AV2868" s="564"/>
      <c r="AW2868" s="60"/>
      <c r="AX2868" s="60"/>
      <c r="AY2868" s="60"/>
      <c r="AZ2868" s="283"/>
      <c r="BA2868" s="283"/>
      <c r="BB2868" s="283"/>
      <c r="BC2868" s="34"/>
      <c r="BD2868" s="27"/>
      <c r="BF2868" s="35"/>
      <c r="BG2868" s="35"/>
      <c r="BH2868" s="35"/>
    </row>
    <row r="2869" spans="1:60" ht="15" x14ac:dyDescent="0.25">
      <c r="A2869" s="570">
        <f t="shared" si="37"/>
        <v>2863</v>
      </c>
      <c r="B2869" s="571" t="s">
        <v>5155</v>
      </c>
      <c r="C2869" s="574" t="s">
        <v>12458</v>
      </c>
      <c r="D2869" s="843">
        <v>55437.34</v>
      </c>
      <c r="E2869" s="844"/>
      <c r="F2869" s="844"/>
      <c r="G2869" s="25"/>
      <c r="H2869" s="25"/>
      <c r="I2869" s="25"/>
      <c r="J2869" s="25"/>
      <c r="K2869" s="25"/>
      <c r="L2869" s="25"/>
      <c r="N2869" s="25"/>
      <c r="O2869" s="25"/>
      <c r="P2869" s="35" t="s">
        <v>2496</v>
      </c>
      <c r="AS2869" s="570"/>
      <c r="AT2869" s="391"/>
      <c r="AU2869" s="222"/>
      <c r="AV2869" s="564"/>
      <c r="AW2869" s="60"/>
      <c r="AX2869" s="60"/>
      <c r="AY2869" s="60"/>
      <c r="AZ2869" s="283"/>
      <c r="BA2869" s="283"/>
      <c r="BB2869" s="283"/>
      <c r="BC2869" s="34"/>
      <c r="BD2869" s="27"/>
      <c r="BF2869" s="35"/>
      <c r="BG2869" s="35"/>
      <c r="BH2869" s="35"/>
    </row>
    <row r="2870" spans="1:60" ht="15" x14ac:dyDescent="0.25">
      <c r="A2870" s="570">
        <f t="shared" si="37"/>
        <v>2864</v>
      </c>
      <c r="B2870" s="571" t="s">
        <v>5156</v>
      </c>
      <c r="C2870" s="574" t="s">
        <v>12458</v>
      </c>
      <c r="D2870" s="843">
        <v>56168</v>
      </c>
      <c r="E2870" s="844"/>
      <c r="F2870" s="844"/>
      <c r="G2870" s="25"/>
      <c r="H2870" s="25"/>
      <c r="I2870" s="25"/>
      <c r="J2870" s="25"/>
      <c r="K2870" s="25"/>
      <c r="L2870" s="25"/>
      <c r="N2870" s="25"/>
      <c r="O2870" s="25"/>
      <c r="P2870" s="35" t="s">
        <v>2496</v>
      </c>
      <c r="AS2870" s="570"/>
      <c r="AT2870" s="391"/>
      <c r="AU2870" s="222"/>
      <c r="AV2870" s="564"/>
      <c r="AW2870" s="60"/>
      <c r="AX2870" s="60"/>
      <c r="AY2870" s="60"/>
      <c r="AZ2870" s="283"/>
      <c r="BA2870" s="283"/>
      <c r="BB2870" s="283"/>
      <c r="BC2870" s="34"/>
      <c r="BD2870" s="27"/>
      <c r="BF2870" s="35"/>
      <c r="BG2870" s="35"/>
      <c r="BH2870" s="35"/>
    </row>
    <row r="2871" spans="1:60" ht="15" x14ac:dyDescent="0.25">
      <c r="A2871" s="570">
        <f t="shared" ref="A2871:A2934" si="38">A2870+1</f>
        <v>2865</v>
      </c>
      <c r="B2871" s="571" t="s">
        <v>5157</v>
      </c>
      <c r="C2871" s="574" t="s">
        <v>12458</v>
      </c>
      <c r="D2871" s="843">
        <v>55335</v>
      </c>
      <c r="E2871" s="844"/>
      <c r="F2871" s="844"/>
      <c r="G2871" s="25"/>
      <c r="H2871" s="25"/>
      <c r="I2871" s="25"/>
      <c r="J2871" s="25"/>
      <c r="K2871" s="25"/>
      <c r="L2871" s="25"/>
      <c r="N2871" s="25"/>
      <c r="O2871" s="25"/>
      <c r="P2871" s="35" t="s">
        <v>2496</v>
      </c>
      <c r="AS2871" s="570"/>
      <c r="AT2871" s="391"/>
      <c r="AU2871" s="222"/>
      <c r="AV2871" s="564"/>
      <c r="AW2871" s="60"/>
      <c r="AX2871" s="60"/>
      <c r="AY2871" s="60"/>
      <c r="AZ2871" s="283"/>
      <c r="BA2871" s="283"/>
      <c r="BB2871" s="283"/>
      <c r="BC2871" s="34"/>
      <c r="BD2871" s="27"/>
      <c r="BF2871" s="35"/>
      <c r="BG2871" s="35"/>
      <c r="BH2871" s="35"/>
    </row>
    <row r="2872" spans="1:60" ht="15" x14ac:dyDescent="0.25">
      <c r="A2872" s="570">
        <f t="shared" si="38"/>
        <v>2866</v>
      </c>
      <c r="B2872" s="571" t="s">
        <v>5158</v>
      </c>
      <c r="C2872" s="574" t="s">
        <v>12458</v>
      </c>
      <c r="D2872" s="843">
        <v>34867</v>
      </c>
      <c r="E2872" s="844"/>
      <c r="F2872" s="844"/>
      <c r="G2872" s="25"/>
      <c r="H2872" s="25"/>
      <c r="I2872" s="25"/>
      <c r="J2872" s="25"/>
      <c r="K2872" s="25"/>
      <c r="L2872" s="25"/>
      <c r="N2872" s="25"/>
      <c r="O2872" s="25"/>
      <c r="P2872" s="35" t="s">
        <v>2496</v>
      </c>
      <c r="AS2872" s="570"/>
      <c r="AT2872" s="391"/>
      <c r="AU2872" s="222"/>
      <c r="AV2872" s="564"/>
      <c r="AW2872" s="60"/>
      <c r="AX2872" s="60"/>
      <c r="AY2872" s="60"/>
      <c r="AZ2872" s="283"/>
      <c r="BA2872" s="283"/>
      <c r="BB2872" s="283"/>
      <c r="BC2872" s="34"/>
      <c r="BD2872" s="27"/>
      <c r="BF2872" s="35"/>
      <c r="BG2872" s="35"/>
      <c r="BH2872" s="35"/>
    </row>
    <row r="2873" spans="1:60" ht="15" x14ac:dyDescent="0.25">
      <c r="A2873" s="570">
        <f t="shared" si="38"/>
        <v>2867</v>
      </c>
      <c r="B2873" s="571" t="s">
        <v>5159</v>
      </c>
      <c r="C2873" s="574" t="s">
        <v>12458</v>
      </c>
      <c r="D2873" s="843">
        <v>20003.900000000001</v>
      </c>
      <c r="E2873" s="844"/>
      <c r="F2873" s="844"/>
      <c r="G2873" s="25"/>
      <c r="H2873" s="25"/>
      <c r="I2873" s="25"/>
      <c r="J2873" s="25"/>
      <c r="K2873" s="25"/>
      <c r="L2873" s="25"/>
      <c r="N2873" s="25"/>
      <c r="O2873" s="25"/>
      <c r="P2873" s="35" t="s">
        <v>2496</v>
      </c>
      <c r="AS2873" s="570"/>
      <c r="AT2873" s="391"/>
      <c r="AU2873" s="222"/>
      <c r="AV2873" s="564"/>
      <c r="AW2873" s="60"/>
      <c r="AX2873" s="60"/>
      <c r="AY2873" s="60"/>
      <c r="AZ2873" s="283"/>
      <c r="BA2873" s="283"/>
      <c r="BB2873" s="283"/>
      <c r="BC2873" s="34"/>
      <c r="BD2873" s="27"/>
      <c r="BF2873" s="35"/>
      <c r="BG2873" s="35"/>
      <c r="BH2873" s="35"/>
    </row>
    <row r="2874" spans="1:60" ht="15" x14ac:dyDescent="0.25">
      <c r="A2874" s="570">
        <f t="shared" si="38"/>
        <v>2868</v>
      </c>
      <c r="B2874" s="571" t="s">
        <v>5160</v>
      </c>
      <c r="C2874" s="574" t="s">
        <v>12458</v>
      </c>
      <c r="D2874" s="843">
        <v>39032</v>
      </c>
      <c r="E2874" s="844"/>
      <c r="F2874" s="844"/>
      <c r="G2874" s="25"/>
      <c r="H2874" s="25"/>
      <c r="I2874" s="25"/>
      <c r="J2874" s="25"/>
      <c r="K2874" s="25"/>
      <c r="L2874" s="25"/>
      <c r="N2874" s="25"/>
      <c r="O2874" s="25"/>
      <c r="P2874" s="35" t="s">
        <v>2496</v>
      </c>
      <c r="AS2874" s="570"/>
      <c r="AT2874" s="391"/>
      <c r="AU2874" s="222"/>
      <c r="AV2874" s="564"/>
      <c r="AW2874" s="60"/>
      <c r="AX2874" s="60"/>
      <c r="AY2874" s="60"/>
      <c r="AZ2874" s="283"/>
      <c r="BA2874" s="283"/>
      <c r="BB2874" s="283"/>
      <c r="BC2874" s="34"/>
      <c r="BD2874" s="27"/>
      <c r="BF2874" s="35"/>
      <c r="BG2874" s="35"/>
      <c r="BH2874" s="35"/>
    </row>
    <row r="2875" spans="1:60" ht="15" x14ac:dyDescent="0.25">
      <c r="A2875" s="570">
        <f t="shared" si="38"/>
        <v>2869</v>
      </c>
      <c r="B2875" s="571" t="s">
        <v>5161</v>
      </c>
      <c r="C2875" s="574" t="s">
        <v>12458</v>
      </c>
      <c r="D2875" s="843">
        <v>23495.360000000001</v>
      </c>
      <c r="E2875" s="844"/>
      <c r="F2875" s="844"/>
      <c r="G2875" s="25"/>
      <c r="H2875" s="25"/>
      <c r="I2875" s="25"/>
      <c r="J2875" s="25"/>
      <c r="K2875" s="25"/>
      <c r="L2875" s="25"/>
      <c r="N2875" s="25"/>
      <c r="O2875" s="25"/>
      <c r="P2875" s="35" t="s">
        <v>2496</v>
      </c>
      <c r="AS2875" s="570"/>
      <c r="AT2875" s="391"/>
      <c r="AU2875" s="222"/>
      <c r="AV2875" s="564"/>
      <c r="AW2875" s="60"/>
      <c r="AX2875" s="60"/>
      <c r="AY2875" s="60"/>
      <c r="AZ2875" s="283"/>
      <c r="BA2875" s="283"/>
      <c r="BB2875" s="283"/>
      <c r="BC2875" s="34"/>
      <c r="BD2875" s="27"/>
      <c r="BF2875" s="35"/>
      <c r="BG2875" s="35"/>
      <c r="BH2875" s="35"/>
    </row>
    <row r="2876" spans="1:60" ht="15" x14ac:dyDescent="0.25">
      <c r="A2876" s="570">
        <f t="shared" si="38"/>
        <v>2870</v>
      </c>
      <c r="B2876" s="571" t="s">
        <v>5162</v>
      </c>
      <c r="C2876" s="574" t="s">
        <v>12458</v>
      </c>
      <c r="D2876" s="843">
        <v>37842</v>
      </c>
      <c r="E2876" s="844"/>
      <c r="F2876" s="844"/>
      <c r="G2876" s="25"/>
      <c r="H2876" s="25"/>
      <c r="I2876" s="25"/>
      <c r="J2876" s="25"/>
      <c r="K2876" s="25"/>
      <c r="L2876" s="25"/>
      <c r="N2876" s="25"/>
      <c r="O2876" s="25"/>
      <c r="P2876" s="35" t="s">
        <v>2496</v>
      </c>
      <c r="AS2876" s="570"/>
      <c r="AT2876" s="391"/>
      <c r="AU2876" s="222"/>
      <c r="AV2876" s="564"/>
      <c r="AW2876" s="60"/>
      <c r="AX2876" s="60"/>
      <c r="AY2876" s="60"/>
      <c r="AZ2876" s="283"/>
      <c r="BA2876" s="283"/>
      <c r="BB2876" s="283"/>
      <c r="BC2876" s="34"/>
      <c r="BD2876" s="27"/>
      <c r="BF2876" s="35"/>
      <c r="BG2876" s="35"/>
      <c r="BH2876" s="35"/>
    </row>
    <row r="2877" spans="1:60" ht="15" x14ac:dyDescent="0.25">
      <c r="A2877" s="570">
        <f t="shared" si="38"/>
        <v>2871</v>
      </c>
      <c r="B2877" s="571" t="s">
        <v>5163</v>
      </c>
      <c r="C2877" s="574" t="s">
        <v>12458</v>
      </c>
      <c r="D2877" s="843">
        <v>36628.199999999997</v>
      </c>
      <c r="E2877" s="844"/>
      <c r="F2877" s="844"/>
      <c r="G2877" s="25"/>
      <c r="H2877" s="25"/>
      <c r="I2877" s="25"/>
      <c r="J2877" s="25"/>
      <c r="K2877" s="25"/>
      <c r="L2877" s="25"/>
      <c r="N2877" s="25"/>
      <c r="O2877" s="25"/>
      <c r="P2877" s="35" t="s">
        <v>2496</v>
      </c>
      <c r="AS2877" s="570"/>
      <c r="AT2877" s="391"/>
      <c r="AU2877" s="222"/>
      <c r="AV2877" s="564"/>
      <c r="AW2877" s="60"/>
      <c r="AX2877" s="60"/>
      <c r="AY2877" s="60"/>
      <c r="AZ2877" s="283"/>
      <c r="BA2877" s="283"/>
      <c r="BB2877" s="283"/>
      <c r="BC2877" s="34"/>
      <c r="BD2877" s="27"/>
      <c r="BF2877" s="35"/>
      <c r="BG2877" s="35"/>
      <c r="BH2877" s="35"/>
    </row>
    <row r="2878" spans="1:60" ht="15" x14ac:dyDescent="0.25">
      <c r="A2878" s="570">
        <f t="shared" si="38"/>
        <v>2872</v>
      </c>
      <c r="B2878" s="571" t="s">
        <v>5164</v>
      </c>
      <c r="C2878" s="574" t="s">
        <v>12458</v>
      </c>
      <c r="D2878" s="843">
        <v>57391.32</v>
      </c>
      <c r="E2878" s="844"/>
      <c r="F2878" s="844"/>
      <c r="G2878" s="25"/>
      <c r="H2878" s="25"/>
      <c r="I2878" s="25"/>
      <c r="J2878" s="25"/>
      <c r="K2878" s="25"/>
      <c r="L2878" s="25"/>
      <c r="N2878" s="25"/>
      <c r="O2878" s="25"/>
      <c r="P2878" s="35" t="s">
        <v>2496</v>
      </c>
      <c r="AS2878" s="570"/>
      <c r="AT2878" s="391"/>
      <c r="AU2878" s="222"/>
      <c r="AV2878" s="564"/>
      <c r="AW2878" s="60"/>
      <c r="AX2878" s="60"/>
      <c r="AY2878" s="60"/>
      <c r="AZ2878" s="283"/>
      <c r="BA2878" s="283"/>
      <c r="BB2878" s="283"/>
      <c r="BC2878" s="34"/>
      <c r="BD2878" s="27"/>
      <c r="BF2878" s="35"/>
      <c r="BG2878" s="35"/>
      <c r="BH2878" s="35"/>
    </row>
    <row r="2879" spans="1:60" ht="15" x14ac:dyDescent="0.25">
      <c r="A2879" s="570">
        <f t="shared" si="38"/>
        <v>2873</v>
      </c>
      <c r="B2879" s="571" t="s">
        <v>5165</v>
      </c>
      <c r="C2879" s="574" t="s">
        <v>12458</v>
      </c>
      <c r="D2879" s="843">
        <v>198728140</v>
      </c>
      <c r="E2879" s="844"/>
      <c r="F2879" s="844"/>
      <c r="G2879" s="25"/>
      <c r="H2879" s="25"/>
      <c r="I2879" s="25"/>
      <c r="J2879" s="25"/>
      <c r="K2879" s="25"/>
      <c r="L2879" s="25"/>
      <c r="N2879" s="25"/>
      <c r="O2879" s="25"/>
      <c r="P2879" s="35" t="s">
        <v>2496</v>
      </c>
      <c r="AS2879" s="570"/>
      <c r="AT2879" s="391"/>
      <c r="AU2879" s="222"/>
      <c r="AV2879" s="564"/>
      <c r="AW2879" s="60"/>
      <c r="AX2879" s="60"/>
      <c r="AY2879" s="60"/>
      <c r="AZ2879" s="283"/>
      <c r="BA2879" s="283"/>
      <c r="BB2879" s="283"/>
      <c r="BC2879" s="34"/>
      <c r="BD2879" s="27"/>
      <c r="BF2879" s="35"/>
      <c r="BG2879" s="35"/>
      <c r="BH2879" s="35"/>
    </row>
    <row r="2880" spans="1:60" ht="15" x14ac:dyDescent="0.25">
      <c r="A2880" s="570">
        <f t="shared" si="38"/>
        <v>2874</v>
      </c>
      <c r="B2880" s="571" t="s">
        <v>5166</v>
      </c>
      <c r="C2880" s="574" t="s">
        <v>12460</v>
      </c>
      <c r="D2880" s="843">
        <v>12899.6</v>
      </c>
      <c r="E2880" s="844"/>
      <c r="F2880" s="844"/>
      <c r="G2880" s="25"/>
      <c r="H2880" s="25"/>
      <c r="I2880" s="25"/>
      <c r="J2880" s="25"/>
      <c r="K2880" s="25"/>
      <c r="L2880" s="25"/>
      <c r="N2880" s="25"/>
      <c r="O2880" s="25"/>
      <c r="P2880" s="35" t="s">
        <v>2496</v>
      </c>
      <c r="AS2880" s="570"/>
      <c r="AT2880" s="391"/>
      <c r="AU2880" s="222"/>
      <c r="AV2880" s="564"/>
      <c r="AW2880" s="60"/>
      <c r="AX2880" s="60"/>
      <c r="AY2880" s="60"/>
      <c r="AZ2880" s="283"/>
      <c r="BA2880" s="283"/>
      <c r="BB2880" s="283"/>
      <c r="BC2880" s="34"/>
      <c r="BD2880" s="27"/>
      <c r="BF2880" s="35"/>
      <c r="BG2880" s="35"/>
      <c r="BH2880" s="35"/>
    </row>
    <row r="2881" spans="1:60" ht="15" x14ac:dyDescent="0.25">
      <c r="A2881" s="570">
        <f t="shared" si="38"/>
        <v>2875</v>
      </c>
      <c r="B2881" s="571" t="s">
        <v>5166</v>
      </c>
      <c r="C2881" s="574" t="s">
        <v>12463</v>
      </c>
      <c r="D2881" s="843">
        <v>41899.9</v>
      </c>
      <c r="E2881" s="844"/>
      <c r="F2881" s="844"/>
      <c r="G2881" s="25"/>
      <c r="H2881" s="25"/>
      <c r="I2881" s="25"/>
      <c r="J2881" s="25"/>
      <c r="K2881" s="25"/>
      <c r="L2881" s="25"/>
      <c r="N2881" s="25"/>
      <c r="O2881" s="25"/>
      <c r="P2881" s="35" t="s">
        <v>2496</v>
      </c>
      <c r="AS2881" s="570"/>
      <c r="AT2881" s="391"/>
      <c r="AU2881" s="222"/>
      <c r="AV2881" s="564"/>
      <c r="AW2881" s="60"/>
      <c r="AX2881" s="60"/>
      <c r="AY2881" s="60"/>
      <c r="AZ2881" s="283"/>
      <c r="BA2881" s="283"/>
      <c r="BB2881" s="283"/>
      <c r="BC2881" s="34"/>
      <c r="BD2881" s="27"/>
      <c r="BF2881" s="35"/>
      <c r="BG2881" s="35"/>
      <c r="BH2881" s="35"/>
    </row>
    <row r="2882" spans="1:60" ht="15" x14ac:dyDescent="0.25">
      <c r="A2882" s="570">
        <f t="shared" si="38"/>
        <v>2876</v>
      </c>
      <c r="B2882" s="571" t="s">
        <v>5167</v>
      </c>
      <c r="C2882" s="574" t="s">
        <v>12481</v>
      </c>
      <c r="D2882" s="843">
        <v>24514</v>
      </c>
      <c r="E2882" s="844"/>
      <c r="F2882" s="844"/>
      <c r="G2882" s="25"/>
      <c r="H2882" s="25"/>
      <c r="I2882" s="25"/>
      <c r="J2882" s="25"/>
      <c r="K2882" s="25"/>
      <c r="L2882" s="25"/>
      <c r="N2882" s="25"/>
      <c r="O2882" s="25"/>
      <c r="P2882" s="35" t="s">
        <v>2496</v>
      </c>
      <c r="AS2882" s="570"/>
      <c r="AT2882" s="391"/>
      <c r="AU2882" s="222"/>
      <c r="AV2882" s="564"/>
      <c r="AW2882" s="60"/>
      <c r="AX2882" s="60"/>
      <c r="AY2882" s="60"/>
      <c r="AZ2882" s="283"/>
      <c r="BA2882" s="283"/>
      <c r="BB2882" s="283"/>
      <c r="BC2882" s="34"/>
      <c r="BD2882" s="27"/>
      <c r="BF2882" s="35"/>
      <c r="BG2882" s="35"/>
      <c r="BH2882" s="35"/>
    </row>
    <row r="2883" spans="1:60" ht="15" x14ac:dyDescent="0.25">
      <c r="A2883" s="570">
        <f t="shared" si="38"/>
        <v>2877</v>
      </c>
      <c r="B2883" s="571" t="s">
        <v>5168</v>
      </c>
      <c r="C2883" s="574" t="s">
        <v>12463</v>
      </c>
      <c r="D2883" s="843">
        <v>157684.51999999999</v>
      </c>
      <c r="E2883" s="844"/>
      <c r="F2883" s="844"/>
      <c r="G2883" s="25"/>
      <c r="H2883" s="25"/>
      <c r="I2883" s="25"/>
      <c r="J2883" s="25"/>
      <c r="K2883" s="25"/>
      <c r="L2883" s="25"/>
      <c r="N2883" s="25"/>
      <c r="O2883" s="25"/>
      <c r="P2883" s="35" t="s">
        <v>2496</v>
      </c>
      <c r="AS2883" s="570"/>
      <c r="AT2883" s="391"/>
      <c r="AU2883" s="222"/>
      <c r="AV2883" s="564"/>
      <c r="AW2883" s="60"/>
      <c r="AX2883" s="60"/>
      <c r="AY2883" s="60"/>
      <c r="AZ2883" s="283"/>
      <c r="BA2883" s="283"/>
      <c r="BB2883" s="283"/>
      <c r="BC2883" s="34"/>
      <c r="BD2883" s="27"/>
      <c r="BF2883" s="35"/>
      <c r="BG2883" s="35"/>
      <c r="BH2883" s="35"/>
    </row>
    <row r="2884" spans="1:60" ht="15" x14ac:dyDescent="0.25">
      <c r="A2884" s="570">
        <f t="shared" si="38"/>
        <v>2878</v>
      </c>
      <c r="B2884" s="571" t="s">
        <v>5169</v>
      </c>
      <c r="C2884" s="574" t="s">
        <v>12458</v>
      </c>
      <c r="D2884" s="843">
        <v>12186.79</v>
      </c>
      <c r="E2884" s="844"/>
      <c r="F2884" s="844"/>
      <c r="G2884" s="25"/>
      <c r="H2884" s="25"/>
      <c r="I2884" s="25"/>
      <c r="J2884" s="25"/>
      <c r="K2884" s="25"/>
      <c r="L2884" s="25"/>
      <c r="N2884" s="25"/>
      <c r="O2884" s="25"/>
      <c r="P2884" s="35" t="s">
        <v>2496</v>
      </c>
      <c r="AS2884" s="570"/>
      <c r="AT2884" s="391"/>
      <c r="AU2884" s="222"/>
      <c r="AV2884" s="564"/>
      <c r="AW2884" s="60"/>
      <c r="AX2884" s="60"/>
      <c r="AY2884" s="60"/>
      <c r="AZ2884" s="283"/>
      <c r="BA2884" s="283"/>
      <c r="BB2884" s="283"/>
      <c r="BC2884" s="34"/>
      <c r="BD2884" s="27"/>
      <c r="BF2884" s="35"/>
      <c r="BG2884" s="35"/>
      <c r="BH2884" s="35"/>
    </row>
    <row r="2885" spans="1:60" ht="15" x14ac:dyDescent="0.25">
      <c r="A2885" s="570">
        <f t="shared" si="38"/>
        <v>2879</v>
      </c>
      <c r="B2885" s="571" t="s">
        <v>5170</v>
      </c>
      <c r="C2885" s="574" t="s">
        <v>12460</v>
      </c>
      <c r="D2885" s="843">
        <v>28489.79</v>
      </c>
      <c r="E2885" s="844"/>
      <c r="F2885" s="844"/>
      <c r="G2885" s="25"/>
      <c r="H2885" s="25"/>
      <c r="I2885" s="25"/>
      <c r="J2885" s="25"/>
      <c r="K2885" s="25"/>
      <c r="L2885" s="25"/>
      <c r="N2885" s="25"/>
      <c r="O2885" s="25"/>
      <c r="P2885" s="35" t="s">
        <v>2496</v>
      </c>
      <c r="AS2885" s="570"/>
      <c r="AT2885" s="391"/>
      <c r="AU2885" s="222"/>
      <c r="AV2885" s="564"/>
      <c r="AW2885" s="60"/>
      <c r="AX2885" s="60"/>
      <c r="AY2885" s="60"/>
      <c r="AZ2885" s="283"/>
      <c r="BA2885" s="283"/>
      <c r="BB2885" s="283"/>
      <c r="BC2885" s="34"/>
      <c r="BD2885" s="27"/>
      <c r="BF2885" s="35"/>
      <c r="BG2885" s="35"/>
      <c r="BH2885" s="35"/>
    </row>
    <row r="2886" spans="1:60" ht="15" x14ac:dyDescent="0.25">
      <c r="A2886" s="570">
        <f t="shared" si="38"/>
        <v>2880</v>
      </c>
      <c r="B2886" s="571" t="s">
        <v>5170</v>
      </c>
      <c r="C2886" s="574" t="s">
        <v>12459</v>
      </c>
      <c r="D2886" s="843">
        <v>7916.8320000000003</v>
      </c>
      <c r="E2886" s="844"/>
      <c r="F2886" s="844"/>
      <c r="G2886" s="25"/>
      <c r="H2886" s="25"/>
      <c r="I2886" s="25"/>
      <c r="J2886" s="25"/>
      <c r="K2886" s="25"/>
      <c r="L2886" s="25"/>
      <c r="N2886" s="25"/>
      <c r="O2886" s="25"/>
      <c r="P2886" s="35" t="s">
        <v>2496</v>
      </c>
      <c r="AS2886" s="570"/>
      <c r="AT2886" s="391"/>
      <c r="AU2886" s="222"/>
      <c r="AV2886" s="564"/>
      <c r="AW2886" s="60"/>
      <c r="AX2886" s="60"/>
      <c r="AY2886" s="60"/>
      <c r="AZ2886" s="283"/>
      <c r="BA2886" s="283"/>
      <c r="BB2886" s="283"/>
      <c r="BC2886" s="34"/>
      <c r="BD2886" s="27"/>
      <c r="BF2886" s="35"/>
      <c r="BG2886" s="35"/>
      <c r="BH2886" s="35"/>
    </row>
    <row r="2887" spans="1:60" ht="15" x14ac:dyDescent="0.25">
      <c r="A2887" s="570">
        <f t="shared" si="38"/>
        <v>2881</v>
      </c>
      <c r="B2887" s="571" t="s">
        <v>5171</v>
      </c>
      <c r="C2887" s="574" t="s">
        <v>12463</v>
      </c>
      <c r="D2887" s="843">
        <v>128857.96</v>
      </c>
      <c r="E2887" s="844"/>
      <c r="F2887" s="844"/>
      <c r="G2887" s="25"/>
      <c r="H2887" s="25"/>
      <c r="I2887" s="25"/>
      <c r="J2887" s="25"/>
      <c r="K2887" s="25"/>
      <c r="L2887" s="25"/>
      <c r="N2887" s="25"/>
      <c r="O2887" s="25"/>
      <c r="P2887" s="35" t="s">
        <v>2496</v>
      </c>
      <c r="AS2887" s="570"/>
      <c r="AT2887" s="391"/>
      <c r="AU2887" s="222"/>
      <c r="AV2887" s="564"/>
      <c r="AW2887" s="60"/>
      <c r="AX2887" s="60"/>
      <c r="AY2887" s="60"/>
      <c r="AZ2887" s="283"/>
      <c r="BA2887" s="283"/>
      <c r="BB2887" s="283"/>
      <c r="BC2887" s="34"/>
      <c r="BD2887" s="27"/>
      <c r="BF2887" s="35"/>
      <c r="BG2887" s="35"/>
      <c r="BH2887" s="35"/>
    </row>
    <row r="2888" spans="1:60" ht="15" x14ac:dyDescent="0.25">
      <c r="A2888" s="570">
        <f t="shared" si="38"/>
        <v>2882</v>
      </c>
      <c r="B2888" s="571" t="s">
        <v>5172</v>
      </c>
      <c r="C2888" s="574" t="s">
        <v>12459</v>
      </c>
      <c r="D2888" s="843">
        <v>7916.8914999999997</v>
      </c>
      <c r="E2888" s="844"/>
      <c r="F2888" s="844"/>
      <c r="G2888" s="25"/>
      <c r="H2888" s="25"/>
      <c r="I2888" s="25"/>
      <c r="J2888" s="25"/>
      <c r="K2888" s="25"/>
      <c r="L2888" s="25"/>
      <c r="N2888" s="25"/>
      <c r="O2888" s="25"/>
      <c r="P2888" s="35" t="s">
        <v>2496</v>
      </c>
      <c r="AS2888" s="570"/>
      <c r="AT2888" s="391"/>
      <c r="AU2888" s="222"/>
      <c r="AV2888" s="564"/>
      <c r="AW2888" s="60"/>
      <c r="AX2888" s="60"/>
      <c r="AY2888" s="60"/>
      <c r="AZ2888" s="283"/>
      <c r="BA2888" s="283"/>
      <c r="BB2888" s="283"/>
      <c r="BC2888" s="34"/>
      <c r="BD2888" s="27"/>
      <c r="BF2888" s="35"/>
      <c r="BG2888" s="35"/>
      <c r="BH2888" s="35"/>
    </row>
    <row r="2889" spans="1:60" ht="15" x14ac:dyDescent="0.25">
      <c r="A2889" s="570">
        <f t="shared" si="38"/>
        <v>2883</v>
      </c>
      <c r="B2889" s="571" t="s">
        <v>5172</v>
      </c>
      <c r="C2889" s="574" t="s">
        <v>12463</v>
      </c>
      <c r="D2889" s="843">
        <v>128857.96</v>
      </c>
      <c r="E2889" s="844"/>
      <c r="F2889" s="844"/>
      <c r="G2889" s="25"/>
      <c r="H2889" s="25"/>
      <c r="I2889" s="25"/>
      <c r="J2889" s="25"/>
      <c r="K2889" s="25"/>
      <c r="L2889" s="25"/>
      <c r="N2889" s="25"/>
      <c r="O2889" s="25"/>
      <c r="P2889" s="35" t="s">
        <v>2496</v>
      </c>
      <c r="AS2889" s="570"/>
      <c r="AT2889" s="391"/>
      <c r="AU2889" s="222"/>
      <c r="AV2889" s="564"/>
      <c r="AW2889" s="60"/>
      <c r="AX2889" s="60"/>
      <c r="AY2889" s="60"/>
      <c r="AZ2889" s="283"/>
      <c r="BA2889" s="283"/>
      <c r="BB2889" s="283"/>
      <c r="BC2889" s="34"/>
      <c r="BD2889" s="27"/>
      <c r="BF2889" s="35"/>
      <c r="BG2889" s="35"/>
      <c r="BH2889" s="35"/>
    </row>
    <row r="2890" spans="1:60" ht="15" x14ac:dyDescent="0.25">
      <c r="A2890" s="570">
        <f t="shared" si="38"/>
        <v>2884</v>
      </c>
      <c r="B2890" s="571" t="s">
        <v>5173</v>
      </c>
      <c r="C2890" s="574" t="s">
        <v>12460</v>
      </c>
      <c r="D2890" s="843">
        <v>28489.79</v>
      </c>
      <c r="E2890" s="844"/>
      <c r="F2890" s="844"/>
      <c r="G2890" s="25"/>
      <c r="H2890" s="25"/>
      <c r="I2890" s="25"/>
      <c r="J2890" s="25"/>
      <c r="K2890" s="25"/>
      <c r="L2890" s="25"/>
      <c r="N2890" s="25"/>
      <c r="O2890" s="25"/>
      <c r="P2890" s="35" t="s">
        <v>2496</v>
      </c>
      <c r="AS2890" s="570"/>
      <c r="AT2890" s="391"/>
      <c r="AU2890" s="222"/>
      <c r="AV2890" s="564"/>
      <c r="AW2890" s="60"/>
      <c r="AX2890" s="60"/>
      <c r="AY2890" s="60"/>
      <c r="AZ2890" s="283"/>
      <c r="BA2890" s="283"/>
      <c r="BB2890" s="283"/>
      <c r="BC2890" s="34"/>
      <c r="BD2890" s="27"/>
      <c r="BF2890" s="35"/>
      <c r="BG2890" s="35"/>
      <c r="BH2890" s="35"/>
    </row>
    <row r="2891" spans="1:60" ht="15" x14ac:dyDescent="0.25">
      <c r="A2891" s="570">
        <f t="shared" si="38"/>
        <v>2885</v>
      </c>
      <c r="B2891" s="571" t="s">
        <v>5174</v>
      </c>
      <c r="C2891" s="574" t="s">
        <v>12460</v>
      </c>
      <c r="D2891" s="843">
        <v>24266.48</v>
      </c>
      <c r="E2891" s="844"/>
      <c r="F2891" s="844"/>
      <c r="G2891" s="25"/>
      <c r="H2891" s="25"/>
      <c r="I2891" s="25"/>
      <c r="J2891" s="25"/>
      <c r="K2891" s="25"/>
      <c r="L2891" s="25"/>
      <c r="N2891" s="25"/>
      <c r="O2891" s="25"/>
      <c r="P2891" s="35" t="s">
        <v>2496</v>
      </c>
      <c r="AS2891" s="570"/>
      <c r="AT2891" s="391"/>
      <c r="AU2891" s="222"/>
      <c r="AV2891" s="564"/>
      <c r="AW2891" s="60"/>
      <c r="AX2891" s="60"/>
      <c r="AY2891" s="60"/>
      <c r="AZ2891" s="283"/>
      <c r="BA2891" s="283"/>
      <c r="BB2891" s="283"/>
      <c r="BC2891" s="34"/>
      <c r="BD2891" s="27"/>
      <c r="BF2891" s="35"/>
      <c r="BG2891" s="35"/>
      <c r="BH2891" s="35"/>
    </row>
    <row r="2892" spans="1:60" ht="15" x14ac:dyDescent="0.25">
      <c r="A2892" s="570">
        <f t="shared" si="38"/>
        <v>2886</v>
      </c>
      <c r="B2892" s="571" t="s">
        <v>5175</v>
      </c>
      <c r="C2892" s="574" t="s">
        <v>12458</v>
      </c>
      <c r="D2892" s="843">
        <v>5900.7340000000004</v>
      </c>
      <c r="E2892" s="844"/>
      <c r="F2892" s="844"/>
      <c r="G2892" s="25"/>
      <c r="H2892" s="25"/>
      <c r="I2892" s="25"/>
      <c r="J2892" s="25"/>
      <c r="K2892" s="25"/>
      <c r="L2892" s="25"/>
      <c r="N2892" s="25"/>
      <c r="O2892" s="25"/>
      <c r="P2892" s="35" t="s">
        <v>2496</v>
      </c>
      <c r="AS2892" s="570"/>
      <c r="AT2892" s="391"/>
      <c r="AU2892" s="222"/>
      <c r="AV2892" s="564"/>
      <c r="AW2892" s="60"/>
      <c r="AX2892" s="60"/>
      <c r="AY2892" s="60"/>
      <c r="AZ2892" s="283"/>
      <c r="BA2892" s="283"/>
      <c r="BB2892" s="283"/>
      <c r="BC2892" s="34"/>
      <c r="BD2892" s="27"/>
      <c r="BF2892" s="35"/>
      <c r="BG2892" s="35"/>
      <c r="BH2892" s="35"/>
    </row>
    <row r="2893" spans="1:60" ht="15" x14ac:dyDescent="0.25">
      <c r="A2893" s="570">
        <f t="shared" si="38"/>
        <v>2887</v>
      </c>
      <c r="B2893" s="571" t="s">
        <v>5176</v>
      </c>
      <c r="C2893" s="574" t="s">
        <v>12458</v>
      </c>
      <c r="D2893" s="843">
        <v>63035.49</v>
      </c>
      <c r="E2893" s="844"/>
      <c r="F2893" s="844"/>
      <c r="G2893" s="25"/>
      <c r="H2893" s="25"/>
      <c r="I2893" s="25"/>
      <c r="J2893" s="25"/>
      <c r="K2893" s="25"/>
      <c r="L2893" s="25"/>
      <c r="N2893" s="25"/>
      <c r="O2893" s="25"/>
      <c r="P2893" s="35" t="s">
        <v>2496</v>
      </c>
      <c r="AS2893" s="570"/>
      <c r="AT2893" s="391"/>
      <c r="AU2893" s="222"/>
      <c r="AV2893" s="564"/>
      <c r="AW2893" s="60"/>
      <c r="AX2893" s="60"/>
      <c r="AY2893" s="60"/>
      <c r="AZ2893" s="283"/>
      <c r="BA2893" s="283"/>
      <c r="BB2893" s="283"/>
      <c r="BC2893" s="34"/>
      <c r="BD2893" s="27"/>
      <c r="BF2893" s="35"/>
      <c r="BG2893" s="35"/>
      <c r="BH2893" s="35"/>
    </row>
    <row r="2894" spans="1:60" ht="15" x14ac:dyDescent="0.25">
      <c r="A2894" s="570">
        <f t="shared" si="38"/>
        <v>2888</v>
      </c>
      <c r="B2894" s="571" t="s">
        <v>5177</v>
      </c>
      <c r="C2894" s="574" t="s">
        <v>12458</v>
      </c>
      <c r="D2894" s="843">
        <v>6529.53</v>
      </c>
      <c r="E2894" s="844"/>
      <c r="F2894" s="844"/>
      <c r="G2894" s="25"/>
      <c r="H2894" s="25"/>
      <c r="I2894" s="25"/>
      <c r="J2894" s="25"/>
      <c r="K2894" s="25"/>
      <c r="L2894" s="25"/>
      <c r="N2894" s="25"/>
      <c r="O2894" s="25"/>
      <c r="P2894" s="35" t="s">
        <v>2496</v>
      </c>
      <c r="AS2894" s="570"/>
      <c r="AT2894" s="391"/>
      <c r="AU2894" s="222"/>
      <c r="AV2894" s="564"/>
      <c r="AW2894" s="60"/>
      <c r="AX2894" s="60"/>
      <c r="AY2894" s="60"/>
      <c r="AZ2894" s="283"/>
      <c r="BA2894" s="283"/>
      <c r="BB2894" s="283"/>
      <c r="BC2894" s="34"/>
      <c r="BD2894" s="27"/>
      <c r="BF2894" s="35"/>
      <c r="BG2894" s="35"/>
      <c r="BH2894" s="35"/>
    </row>
    <row r="2895" spans="1:60" ht="15" x14ac:dyDescent="0.25">
      <c r="A2895" s="570">
        <f t="shared" si="38"/>
        <v>2889</v>
      </c>
      <c r="B2895" s="571" t="s">
        <v>5178</v>
      </c>
      <c r="C2895" s="574" t="s">
        <v>12481</v>
      </c>
      <c r="D2895" s="843">
        <v>31673.040000000001</v>
      </c>
      <c r="E2895" s="844"/>
      <c r="F2895" s="844"/>
      <c r="G2895" s="25"/>
      <c r="H2895" s="25"/>
      <c r="I2895" s="25"/>
      <c r="J2895" s="25"/>
      <c r="K2895" s="25"/>
      <c r="L2895" s="25"/>
      <c r="N2895" s="25"/>
      <c r="O2895" s="25"/>
      <c r="P2895" s="35" t="s">
        <v>2496</v>
      </c>
      <c r="AS2895" s="570"/>
      <c r="AT2895" s="391"/>
      <c r="AU2895" s="222"/>
      <c r="AV2895" s="564"/>
      <c r="AW2895" s="60"/>
      <c r="AX2895" s="60"/>
      <c r="AY2895" s="60"/>
      <c r="AZ2895" s="283"/>
      <c r="BA2895" s="283"/>
      <c r="BB2895" s="283"/>
      <c r="BC2895" s="34"/>
      <c r="BD2895" s="27"/>
      <c r="BF2895" s="35"/>
      <c r="BG2895" s="35"/>
      <c r="BH2895" s="35"/>
    </row>
    <row r="2896" spans="1:60" ht="15" x14ac:dyDescent="0.25">
      <c r="A2896" s="570">
        <f t="shared" si="38"/>
        <v>2890</v>
      </c>
      <c r="B2896" s="571" t="s">
        <v>5179</v>
      </c>
      <c r="C2896" s="574" t="s">
        <v>12458</v>
      </c>
      <c r="D2896" s="843">
        <v>7681.45</v>
      </c>
      <c r="E2896" s="844"/>
      <c r="F2896" s="844"/>
      <c r="G2896" s="25"/>
      <c r="H2896" s="25"/>
      <c r="I2896" s="25"/>
      <c r="J2896" s="25"/>
      <c r="K2896" s="25"/>
      <c r="L2896" s="25"/>
      <c r="N2896" s="25"/>
      <c r="O2896" s="25"/>
      <c r="P2896" s="35" t="s">
        <v>2496</v>
      </c>
      <c r="AS2896" s="570"/>
      <c r="AT2896" s="391"/>
      <c r="AU2896" s="222"/>
      <c r="AV2896" s="564"/>
      <c r="AW2896" s="60"/>
      <c r="AX2896" s="60"/>
      <c r="AY2896" s="60"/>
      <c r="AZ2896" s="283"/>
      <c r="BA2896" s="283"/>
      <c r="BB2896" s="283"/>
      <c r="BC2896" s="34"/>
      <c r="BD2896" s="27"/>
      <c r="BF2896" s="35"/>
      <c r="BG2896" s="35"/>
      <c r="BH2896" s="35"/>
    </row>
    <row r="2897" spans="1:60" ht="15" x14ac:dyDescent="0.25">
      <c r="A2897" s="570">
        <f t="shared" si="38"/>
        <v>2891</v>
      </c>
      <c r="B2897" s="571" t="s">
        <v>5180</v>
      </c>
      <c r="C2897" s="574" t="s">
        <v>12458</v>
      </c>
      <c r="D2897" s="843">
        <v>11084.85</v>
      </c>
      <c r="E2897" s="844"/>
      <c r="F2897" s="844"/>
      <c r="G2897" s="25"/>
      <c r="H2897" s="25"/>
      <c r="I2897" s="25"/>
      <c r="J2897" s="25"/>
      <c r="K2897" s="25"/>
      <c r="L2897" s="25"/>
      <c r="N2897" s="25"/>
      <c r="O2897" s="25"/>
      <c r="P2897" s="35" t="s">
        <v>2496</v>
      </c>
      <c r="AS2897" s="570"/>
      <c r="AT2897" s="391"/>
      <c r="AU2897" s="222"/>
      <c r="AV2897" s="564"/>
      <c r="AW2897" s="60"/>
      <c r="AX2897" s="60"/>
      <c r="AY2897" s="60"/>
      <c r="AZ2897" s="283"/>
      <c r="BA2897" s="283"/>
      <c r="BB2897" s="283"/>
      <c r="BC2897" s="34"/>
      <c r="BD2897" s="27"/>
      <c r="BF2897" s="35"/>
      <c r="BG2897" s="35"/>
      <c r="BH2897" s="35"/>
    </row>
    <row r="2898" spans="1:60" ht="15" x14ac:dyDescent="0.25">
      <c r="A2898" s="570">
        <f t="shared" si="38"/>
        <v>2892</v>
      </c>
      <c r="B2898" s="571" t="s">
        <v>5181</v>
      </c>
      <c r="C2898" s="574" t="s">
        <v>12458</v>
      </c>
      <c r="D2898" s="843">
        <v>21663.95</v>
      </c>
      <c r="E2898" s="844"/>
      <c r="F2898" s="844"/>
      <c r="G2898" s="25"/>
      <c r="H2898" s="25"/>
      <c r="I2898" s="25"/>
      <c r="J2898" s="25"/>
      <c r="K2898" s="25"/>
      <c r="L2898" s="25"/>
      <c r="N2898" s="25"/>
      <c r="O2898" s="25"/>
      <c r="P2898" s="35" t="s">
        <v>2496</v>
      </c>
      <c r="AS2898" s="570"/>
      <c r="AT2898" s="391"/>
      <c r="AU2898" s="222"/>
      <c r="AV2898" s="564"/>
      <c r="AW2898" s="60"/>
      <c r="AX2898" s="60"/>
      <c r="AY2898" s="60"/>
      <c r="AZ2898" s="283"/>
      <c r="BA2898" s="283"/>
      <c r="BB2898" s="283"/>
      <c r="BC2898" s="34"/>
      <c r="BD2898" s="27"/>
      <c r="BF2898" s="35"/>
      <c r="BG2898" s="35"/>
      <c r="BH2898" s="35"/>
    </row>
    <row r="2899" spans="1:60" ht="15" x14ac:dyDescent="0.25">
      <c r="A2899" s="570">
        <f t="shared" si="38"/>
        <v>2893</v>
      </c>
      <c r="B2899" s="571" t="s">
        <v>5182</v>
      </c>
      <c r="C2899" s="574" t="s">
        <v>12460</v>
      </c>
      <c r="D2899" s="843">
        <v>24311.7</v>
      </c>
      <c r="E2899" s="844"/>
      <c r="F2899" s="844"/>
      <c r="G2899" s="25"/>
      <c r="H2899" s="25"/>
      <c r="I2899" s="25"/>
      <c r="J2899" s="25"/>
      <c r="K2899" s="25"/>
      <c r="L2899" s="25"/>
      <c r="N2899" s="25"/>
      <c r="O2899" s="25"/>
      <c r="P2899" s="35" t="s">
        <v>2496</v>
      </c>
      <c r="AS2899" s="570"/>
      <c r="AT2899" s="391"/>
      <c r="AU2899" s="222"/>
      <c r="AV2899" s="564"/>
      <c r="AW2899" s="60"/>
      <c r="AX2899" s="60"/>
      <c r="AY2899" s="60"/>
      <c r="AZ2899" s="283"/>
      <c r="BA2899" s="283"/>
      <c r="BB2899" s="283"/>
      <c r="BC2899" s="34"/>
      <c r="BD2899" s="27"/>
      <c r="BF2899" s="35"/>
      <c r="BG2899" s="35"/>
      <c r="BH2899" s="35"/>
    </row>
    <row r="2900" spans="1:60" ht="15" x14ac:dyDescent="0.25">
      <c r="A2900" s="570">
        <f t="shared" si="38"/>
        <v>2894</v>
      </c>
      <c r="B2900" s="571" t="s">
        <v>5183</v>
      </c>
      <c r="C2900" s="574" t="s">
        <v>12460</v>
      </c>
      <c r="D2900" s="843">
        <v>39905.46</v>
      </c>
      <c r="E2900" s="844"/>
      <c r="F2900" s="844"/>
      <c r="G2900" s="25"/>
      <c r="H2900" s="25"/>
      <c r="I2900" s="25"/>
      <c r="J2900" s="25"/>
      <c r="K2900" s="25"/>
      <c r="L2900" s="25"/>
      <c r="N2900" s="25"/>
      <c r="O2900" s="25"/>
      <c r="P2900" s="35" t="s">
        <v>2496</v>
      </c>
      <c r="AS2900" s="570"/>
      <c r="AT2900" s="391"/>
      <c r="AU2900" s="222"/>
      <c r="AV2900" s="564"/>
      <c r="AW2900" s="60"/>
      <c r="AX2900" s="60"/>
      <c r="AY2900" s="60"/>
      <c r="AZ2900" s="283"/>
      <c r="BA2900" s="283"/>
      <c r="BB2900" s="283"/>
      <c r="BC2900" s="34"/>
      <c r="BD2900" s="27"/>
      <c r="BF2900" s="35"/>
      <c r="BG2900" s="35"/>
      <c r="BH2900" s="35"/>
    </row>
    <row r="2901" spans="1:60" ht="15" x14ac:dyDescent="0.25">
      <c r="A2901" s="570">
        <f t="shared" si="38"/>
        <v>2895</v>
      </c>
      <c r="B2901" s="571" t="s">
        <v>5184</v>
      </c>
      <c r="C2901" s="574" t="s">
        <v>12460</v>
      </c>
      <c r="D2901" s="843">
        <v>19329.169999999998</v>
      </c>
      <c r="E2901" s="844"/>
      <c r="F2901" s="844"/>
      <c r="G2901" s="25"/>
      <c r="H2901" s="25"/>
      <c r="I2901" s="25"/>
      <c r="J2901" s="25"/>
      <c r="K2901" s="25"/>
      <c r="L2901" s="25"/>
      <c r="N2901" s="25"/>
      <c r="O2901" s="25"/>
      <c r="P2901" s="35" t="s">
        <v>2496</v>
      </c>
      <c r="AS2901" s="570"/>
      <c r="AT2901" s="391"/>
      <c r="AU2901" s="222"/>
      <c r="AV2901" s="564"/>
      <c r="AW2901" s="60"/>
      <c r="AX2901" s="60"/>
      <c r="AY2901" s="60"/>
      <c r="AZ2901" s="283"/>
      <c r="BA2901" s="283"/>
      <c r="BB2901" s="283"/>
      <c r="BC2901" s="34"/>
      <c r="BD2901" s="27"/>
      <c r="BF2901" s="35"/>
      <c r="BG2901" s="35"/>
      <c r="BH2901" s="35"/>
    </row>
    <row r="2902" spans="1:60" ht="15" x14ac:dyDescent="0.25">
      <c r="A2902" s="570">
        <f t="shared" si="38"/>
        <v>2896</v>
      </c>
      <c r="B2902" s="571" t="s">
        <v>5185</v>
      </c>
      <c r="C2902" s="574" t="s">
        <v>12460</v>
      </c>
      <c r="D2902" s="843">
        <v>30199.106</v>
      </c>
      <c r="E2902" s="844"/>
      <c r="F2902" s="844"/>
      <c r="G2902" s="25"/>
      <c r="H2902" s="25"/>
      <c r="I2902" s="25"/>
      <c r="J2902" s="25"/>
      <c r="K2902" s="25"/>
      <c r="L2902" s="25"/>
      <c r="N2902" s="25"/>
      <c r="O2902" s="25"/>
      <c r="P2902" s="35" t="s">
        <v>2496</v>
      </c>
      <c r="AS2902" s="570"/>
      <c r="AT2902" s="391"/>
      <c r="AU2902" s="222"/>
      <c r="AV2902" s="564"/>
      <c r="AW2902" s="60"/>
      <c r="AX2902" s="60"/>
      <c r="AY2902" s="60"/>
      <c r="AZ2902" s="283"/>
      <c r="BA2902" s="283"/>
      <c r="BB2902" s="283"/>
      <c r="BC2902" s="34"/>
      <c r="BD2902" s="27"/>
      <c r="BF2902" s="35"/>
      <c r="BG2902" s="35"/>
      <c r="BH2902" s="35"/>
    </row>
    <row r="2903" spans="1:60" ht="15" x14ac:dyDescent="0.25">
      <c r="A2903" s="570">
        <f t="shared" si="38"/>
        <v>2897</v>
      </c>
      <c r="B2903" s="571" t="s">
        <v>5185</v>
      </c>
      <c r="C2903" s="574" t="s">
        <v>12463</v>
      </c>
      <c r="D2903" s="843">
        <v>150900.32999999999</v>
      </c>
      <c r="E2903" s="844"/>
      <c r="F2903" s="844"/>
      <c r="G2903" s="25"/>
      <c r="H2903" s="25"/>
      <c r="I2903" s="25"/>
      <c r="J2903" s="25"/>
      <c r="K2903" s="25"/>
      <c r="L2903" s="25"/>
      <c r="N2903" s="25"/>
      <c r="O2903" s="25"/>
      <c r="P2903" s="35" t="s">
        <v>2496</v>
      </c>
      <c r="AS2903" s="570"/>
      <c r="AT2903" s="391"/>
      <c r="AU2903" s="222"/>
      <c r="AV2903" s="564"/>
      <c r="AW2903" s="60"/>
      <c r="AX2903" s="60"/>
      <c r="AY2903" s="60"/>
      <c r="AZ2903" s="283"/>
      <c r="BA2903" s="283"/>
      <c r="BB2903" s="283"/>
      <c r="BC2903" s="34"/>
      <c r="BD2903" s="27"/>
      <c r="BF2903" s="35"/>
      <c r="BG2903" s="35"/>
      <c r="BH2903" s="35"/>
    </row>
    <row r="2904" spans="1:60" ht="15" x14ac:dyDescent="0.25">
      <c r="A2904" s="570">
        <f t="shared" si="38"/>
        <v>2898</v>
      </c>
      <c r="B2904" s="571" t="s">
        <v>5186</v>
      </c>
      <c r="C2904" s="574" t="s">
        <v>12458</v>
      </c>
      <c r="D2904" s="843">
        <v>442436.05</v>
      </c>
      <c r="E2904" s="844"/>
      <c r="F2904" s="844"/>
      <c r="G2904" s="25"/>
      <c r="H2904" s="25"/>
      <c r="I2904" s="25"/>
      <c r="J2904" s="25"/>
      <c r="K2904" s="25"/>
      <c r="L2904" s="25"/>
      <c r="N2904" s="25"/>
      <c r="O2904" s="25"/>
      <c r="P2904" s="35" t="s">
        <v>2496</v>
      </c>
      <c r="AS2904" s="570"/>
      <c r="AT2904" s="391"/>
      <c r="AU2904" s="222"/>
      <c r="AV2904" s="564"/>
      <c r="AW2904" s="60"/>
      <c r="AX2904" s="60"/>
      <c r="AY2904" s="60"/>
      <c r="AZ2904" s="283"/>
      <c r="BA2904" s="283"/>
      <c r="BB2904" s="283"/>
      <c r="BC2904" s="34"/>
      <c r="BD2904" s="27"/>
      <c r="BF2904" s="35"/>
      <c r="BG2904" s="35"/>
      <c r="BH2904" s="35"/>
    </row>
    <row r="2905" spans="1:60" ht="15" x14ac:dyDescent="0.25">
      <c r="A2905" s="570">
        <f t="shared" si="38"/>
        <v>2899</v>
      </c>
      <c r="B2905" s="571" t="s">
        <v>5187</v>
      </c>
      <c r="C2905" s="574" t="s">
        <v>12458</v>
      </c>
      <c r="D2905" s="843">
        <v>39999.47</v>
      </c>
      <c r="E2905" s="844"/>
      <c r="F2905" s="844"/>
      <c r="G2905" s="25"/>
      <c r="H2905" s="25"/>
      <c r="I2905" s="25"/>
      <c r="J2905" s="25"/>
      <c r="K2905" s="25"/>
      <c r="L2905" s="25"/>
      <c r="N2905" s="25"/>
      <c r="O2905" s="25"/>
      <c r="P2905" s="35" t="s">
        <v>2496</v>
      </c>
      <c r="AS2905" s="570"/>
      <c r="AT2905" s="391"/>
      <c r="AU2905" s="222"/>
      <c r="AV2905" s="564"/>
      <c r="AW2905" s="60"/>
      <c r="AX2905" s="60"/>
      <c r="AY2905" s="60"/>
      <c r="AZ2905" s="283"/>
      <c r="BA2905" s="283"/>
      <c r="BB2905" s="283"/>
      <c r="BC2905" s="34"/>
      <c r="BD2905" s="27"/>
      <c r="BF2905" s="35"/>
      <c r="BG2905" s="35"/>
      <c r="BH2905" s="35"/>
    </row>
    <row r="2906" spans="1:60" ht="15" x14ac:dyDescent="0.25">
      <c r="A2906" s="570">
        <f t="shared" si="38"/>
        <v>2900</v>
      </c>
      <c r="B2906" s="571" t="s">
        <v>5188</v>
      </c>
      <c r="C2906" s="574" t="s">
        <v>12458</v>
      </c>
      <c r="D2906" s="843">
        <v>26096.7</v>
      </c>
      <c r="E2906" s="844"/>
      <c r="F2906" s="844"/>
      <c r="G2906" s="25"/>
      <c r="H2906" s="25"/>
      <c r="I2906" s="25"/>
      <c r="J2906" s="25"/>
      <c r="K2906" s="25"/>
      <c r="L2906" s="25"/>
      <c r="N2906" s="25"/>
      <c r="O2906" s="25"/>
      <c r="P2906" s="35" t="s">
        <v>2496</v>
      </c>
      <c r="AS2906" s="570"/>
      <c r="AT2906" s="391"/>
      <c r="AU2906" s="222"/>
      <c r="AV2906" s="564"/>
      <c r="AW2906" s="60"/>
      <c r="AX2906" s="60"/>
      <c r="AY2906" s="60"/>
      <c r="AZ2906" s="283"/>
      <c r="BA2906" s="283"/>
      <c r="BB2906" s="283"/>
      <c r="BC2906" s="34"/>
      <c r="BD2906" s="27"/>
      <c r="BF2906" s="35"/>
      <c r="BG2906" s="35"/>
      <c r="BH2906" s="35"/>
    </row>
    <row r="2907" spans="1:60" ht="15" x14ac:dyDescent="0.25">
      <c r="A2907" s="570">
        <f t="shared" si="38"/>
        <v>2901</v>
      </c>
      <c r="B2907" s="571" t="s">
        <v>5189</v>
      </c>
      <c r="C2907" s="574" t="s">
        <v>12458</v>
      </c>
      <c r="D2907" s="843">
        <v>27546.12</v>
      </c>
      <c r="E2907" s="844"/>
      <c r="F2907" s="844"/>
      <c r="G2907" s="25"/>
      <c r="H2907" s="25"/>
      <c r="I2907" s="25"/>
      <c r="J2907" s="25"/>
      <c r="K2907" s="25"/>
      <c r="L2907" s="25"/>
      <c r="N2907" s="25"/>
      <c r="O2907" s="25"/>
      <c r="P2907" s="35" t="s">
        <v>2496</v>
      </c>
      <c r="AS2907" s="570"/>
      <c r="AT2907" s="391"/>
      <c r="AU2907" s="222"/>
      <c r="AV2907" s="564"/>
      <c r="AW2907" s="60"/>
      <c r="AX2907" s="60"/>
      <c r="AY2907" s="60"/>
      <c r="AZ2907" s="283"/>
      <c r="BA2907" s="283"/>
      <c r="BB2907" s="283"/>
      <c r="BC2907" s="34"/>
      <c r="BD2907" s="27"/>
      <c r="BF2907" s="35"/>
      <c r="BG2907" s="35"/>
      <c r="BH2907" s="35"/>
    </row>
    <row r="2908" spans="1:60" ht="15" x14ac:dyDescent="0.25">
      <c r="A2908" s="570">
        <f t="shared" si="38"/>
        <v>2902</v>
      </c>
      <c r="B2908" s="571" t="s">
        <v>5190</v>
      </c>
      <c r="C2908" s="574" t="s">
        <v>12458</v>
      </c>
      <c r="D2908" s="843">
        <v>15537.83</v>
      </c>
      <c r="E2908" s="844"/>
      <c r="F2908" s="844"/>
      <c r="G2908" s="25"/>
      <c r="H2908" s="25"/>
      <c r="I2908" s="25"/>
      <c r="J2908" s="25"/>
      <c r="K2908" s="25"/>
      <c r="L2908" s="25"/>
      <c r="N2908" s="25"/>
      <c r="O2908" s="25"/>
      <c r="P2908" s="35" t="s">
        <v>2496</v>
      </c>
      <c r="AS2908" s="570"/>
      <c r="AT2908" s="391"/>
      <c r="AU2908" s="222"/>
      <c r="AV2908" s="564"/>
      <c r="AW2908" s="60"/>
      <c r="AX2908" s="60"/>
      <c r="AY2908" s="60"/>
      <c r="AZ2908" s="283"/>
      <c r="BA2908" s="283"/>
      <c r="BB2908" s="283"/>
      <c r="BC2908" s="34"/>
      <c r="BD2908" s="27"/>
      <c r="BF2908" s="35"/>
      <c r="BG2908" s="35"/>
      <c r="BH2908" s="35"/>
    </row>
    <row r="2909" spans="1:60" ht="15" x14ac:dyDescent="0.25">
      <c r="A2909" s="570">
        <f t="shared" si="38"/>
        <v>2903</v>
      </c>
      <c r="B2909" s="571" t="s">
        <v>5191</v>
      </c>
      <c r="C2909" s="574" t="s">
        <v>12458</v>
      </c>
      <c r="D2909" s="843">
        <v>16413.669999999998</v>
      </c>
      <c r="E2909" s="844"/>
      <c r="F2909" s="844"/>
      <c r="G2909" s="25"/>
      <c r="H2909" s="25"/>
      <c r="I2909" s="25"/>
      <c r="J2909" s="25"/>
      <c r="K2909" s="25"/>
      <c r="L2909" s="25"/>
      <c r="N2909" s="25"/>
      <c r="O2909" s="25"/>
      <c r="P2909" s="35" t="s">
        <v>2496</v>
      </c>
      <c r="AS2909" s="570"/>
      <c r="AT2909" s="391"/>
      <c r="AU2909" s="222"/>
      <c r="AV2909" s="564"/>
      <c r="AW2909" s="60"/>
      <c r="AX2909" s="60"/>
      <c r="AY2909" s="60"/>
      <c r="AZ2909" s="283"/>
      <c r="BA2909" s="283"/>
      <c r="BB2909" s="283"/>
      <c r="BC2909" s="34"/>
      <c r="BD2909" s="27"/>
      <c r="BF2909" s="35"/>
      <c r="BG2909" s="35"/>
      <c r="BH2909" s="35"/>
    </row>
    <row r="2910" spans="1:60" ht="15" x14ac:dyDescent="0.25">
      <c r="A2910" s="570">
        <f t="shared" si="38"/>
        <v>2904</v>
      </c>
      <c r="B2910" s="571" t="s">
        <v>5192</v>
      </c>
      <c r="C2910" s="574" t="s">
        <v>12458</v>
      </c>
      <c r="D2910" s="843">
        <v>452200</v>
      </c>
      <c r="E2910" s="844"/>
      <c r="F2910" s="844"/>
      <c r="G2910" s="25"/>
      <c r="H2910" s="25"/>
      <c r="I2910" s="25"/>
      <c r="J2910" s="25"/>
      <c r="K2910" s="25"/>
      <c r="L2910" s="25"/>
      <c r="N2910" s="25"/>
      <c r="O2910" s="25"/>
      <c r="P2910" s="35" t="s">
        <v>2496</v>
      </c>
      <c r="AS2910" s="570"/>
      <c r="AT2910" s="391"/>
      <c r="AU2910" s="222"/>
      <c r="AV2910" s="564"/>
      <c r="AW2910" s="60"/>
      <c r="AX2910" s="60"/>
      <c r="AY2910" s="60"/>
      <c r="AZ2910" s="283"/>
      <c r="BA2910" s="283"/>
      <c r="BB2910" s="283"/>
      <c r="BC2910" s="34"/>
      <c r="BD2910" s="27"/>
      <c r="BF2910" s="35"/>
      <c r="BG2910" s="35"/>
      <c r="BH2910" s="35"/>
    </row>
    <row r="2911" spans="1:60" ht="15" x14ac:dyDescent="0.25">
      <c r="A2911" s="570">
        <f t="shared" si="38"/>
        <v>2905</v>
      </c>
      <c r="B2911" s="571" t="s">
        <v>5193</v>
      </c>
      <c r="C2911" s="574" t="s">
        <v>12458</v>
      </c>
      <c r="D2911" s="843">
        <v>141689.73000000001</v>
      </c>
      <c r="E2911" s="844"/>
      <c r="F2911" s="844"/>
      <c r="G2911" s="25"/>
      <c r="H2911" s="25"/>
      <c r="I2911" s="25"/>
      <c r="J2911" s="25"/>
      <c r="K2911" s="25"/>
      <c r="L2911" s="25"/>
      <c r="N2911" s="25"/>
      <c r="O2911" s="25"/>
      <c r="P2911" s="35" t="s">
        <v>2496</v>
      </c>
      <c r="AS2911" s="570"/>
      <c r="AT2911" s="391"/>
      <c r="AU2911" s="222"/>
      <c r="AV2911" s="564"/>
      <c r="AW2911" s="60"/>
      <c r="AX2911" s="60"/>
      <c r="AY2911" s="60"/>
      <c r="AZ2911" s="283"/>
      <c r="BA2911" s="283"/>
      <c r="BB2911" s="283"/>
      <c r="BC2911" s="34"/>
      <c r="BD2911" s="27"/>
      <c r="BF2911" s="35"/>
      <c r="BG2911" s="35"/>
      <c r="BH2911" s="35"/>
    </row>
    <row r="2912" spans="1:60" ht="15" x14ac:dyDescent="0.25">
      <c r="A2912" s="570">
        <f t="shared" si="38"/>
        <v>2906</v>
      </c>
      <c r="B2912" s="571" t="s">
        <v>5194</v>
      </c>
      <c r="C2912" s="574" t="s">
        <v>12458</v>
      </c>
      <c r="D2912" s="843">
        <v>146813.87</v>
      </c>
      <c r="E2912" s="844"/>
      <c r="F2912" s="844"/>
      <c r="G2912" s="25"/>
      <c r="H2912" s="25"/>
      <c r="I2912" s="25"/>
      <c r="J2912" s="25"/>
      <c r="K2912" s="25"/>
      <c r="L2912" s="25"/>
      <c r="N2912" s="25"/>
      <c r="O2912" s="25"/>
      <c r="P2912" s="35" t="s">
        <v>2496</v>
      </c>
      <c r="AS2912" s="570"/>
      <c r="AT2912" s="391"/>
      <c r="AU2912" s="222"/>
      <c r="AV2912" s="564"/>
      <c r="AW2912" s="60"/>
      <c r="AX2912" s="60"/>
      <c r="AY2912" s="60"/>
      <c r="AZ2912" s="283"/>
      <c r="BA2912" s="283"/>
      <c r="BB2912" s="283"/>
      <c r="BC2912" s="34"/>
      <c r="BD2912" s="27"/>
      <c r="BF2912" s="35"/>
      <c r="BG2912" s="35"/>
      <c r="BH2912" s="35"/>
    </row>
    <row r="2913" spans="1:60" ht="15" x14ac:dyDescent="0.25">
      <c r="A2913" s="570">
        <f t="shared" si="38"/>
        <v>2907</v>
      </c>
      <c r="B2913" s="571" t="s">
        <v>5195</v>
      </c>
      <c r="C2913" s="574" t="s">
        <v>12458</v>
      </c>
      <c r="D2913" s="843">
        <v>352240</v>
      </c>
      <c r="E2913" s="844"/>
      <c r="F2913" s="844"/>
      <c r="G2913" s="25"/>
      <c r="H2913" s="25"/>
      <c r="I2913" s="25"/>
      <c r="J2913" s="25"/>
      <c r="K2913" s="25"/>
      <c r="L2913" s="25"/>
      <c r="N2913" s="25"/>
      <c r="O2913" s="25"/>
      <c r="P2913" s="35" t="s">
        <v>2496</v>
      </c>
      <c r="AS2913" s="570"/>
      <c r="AT2913" s="391"/>
      <c r="AU2913" s="222"/>
      <c r="AV2913" s="564"/>
      <c r="AW2913" s="60"/>
      <c r="AX2913" s="60"/>
      <c r="AY2913" s="60"/>
      <c r="AZ2913" s="283"/>
      <c r="BA2913" s="283"/>
      <c r="BB2913" s="283"/>
      <c r="BC2913" s="34"/>
      <c r="BD2913" s="27"/>
      <c r="BF2913" s="35"/>
      <c r="BG2913" s="35"/>
      <c r="BH2913" s="35"/>
    </row>
    <row r="2914" spans="1:60" ht="15" x14ac:dyDescent="0.25">
      <c r="A2914" s="570">
        <f t="shared" si="38"/>
        <v>2908</v>
      </c>
      <c r="B2914" s="571" t="s">
        <v>5196</v>
      </c>
      <c r="C2914" s="574" t="s">
        <v>12458</v>
      </c>
      <c r="D2914" s="843">
        <v>263532.64</v>
      </c>
      <c r="E2914" s="844"/>
      <c r="F2914" s="844"/>
      <c r="G2914" s="25"/>
      <c r="H2914" s="25"/>
      <c r="I2914" s="25"/>
      <c r="J2914" s="25"/>
      <c r="K2914" s="25"/>
      <c r="L2914" s="25"/>
      <c r="N2914" s="25"/>
      <c r="O2914" s="25"/>
      <c r="P2914" s="35" t="s">
        <v>2496</v>
      </c>
      <c r="AS2914" s="570"/>
      <c r="AT2914" s="391"/>
      <c r="AU2914" s="222"/>
      <c r="AV2914" s="564"/>
      <c r="AW2914" s="60"/>
      <c r="AX2914" s="60"/>
      <c r="AY2914" s="60"/>
      <c r="AZ2914" s="283"/>
      <c r="BA2914" s="283"/>
      <c r="BB2914" s="283"/>
      <c r="BC2914" s="34"/>
      <c r="BD2914" s="27"/>
      <c r="BF2914" s="35"/>
      <c r="BG2914" s="35"/>
      <c r="BH2914" s="35"/>
    </row>
    <row r="2915" spans="1:60" ht="15" x14ac:dyDescent="0.25">
      <c r="A2915" s="570">
        <f t="shared" si="38"/>
        <v>2909</v>
      </c>
      <c r="B2915" s="571" t="s">
        <v>5197</v>
      </c>
      <c r="C2915" s="574" t="s">
        <v>12458</v>
      </c>
      <c r="D2915" s="843">
        <v>82.11</v>
      </c>
      <c r="E2915" s="844"/>
      <c r="F2915" s="844"/>
      <c r="G2915" s="25"/>
      <c r="H2915" s="25"/>
      <c r="I2915" s="25"/>
      <c r="J2915" s="25"/>
      <c r="K2915" s="25"/>
      <c r="L2915" s="25"/>
      <c r="N2915" s="25"/>
      <c r="O2915" s="25"/>
      <c r="P2915" s="35" t="s">
        <v>2496</v>
      </c>
      <c r="AS2915" s="570"/>
      <c r="AT2915" s="391"/>
      <c r="AU2915" s="222"/>
      <c r="AV2915" s="564"/>
      <c r="AW2915" s="60"/>
      <c r="AX2915" s="60"/>
      <c r="AY2915" s="60"/>
      <c r="AZ2915" s="283"/>
      <c r="BA2915" s="283"/>
      <c r="BB2915" s="283"/>
      <c r="BC2915" s="34"/>
      <c r="BD2915" s="27"/>
      <c r="BF2915" s="35"/>
      <c r="BG2915" s="35"/>
      <c r="BH2915" s="35"/>
    </row>
    <row r="2916" spans="1:60" ht="15" x14ac:dyDescent="0.25">
      <c r="A2916" s="570">
        <f t="shared" si="38"/>
        <v>2910</v>
      </c>
      <c r="B2916" s="571" t="s">
        <v>5198</v>
      </c>
      <c r="C2916" s="574" t="s">
        <v>12458</v>
      </c>
      <c r="D2916" s="843">
        <v>658.07</v>
      </c>
      <c r="E2916" s="844"/>
      <c r="F2916" s="844"/>
      <c r="G2916" s="25"/>
      <c r="H2916" s="25"/>
      <c r="I2916" s="25"/>
      <c r="J2916" s="25"/>
      <c r="K2916" s="25"/>
      <c r="L2916" s="25"/>
      <c r="N2916" s="25"/>
      <c r="O2916" s="25"/>
      <c r="P2916" s="35" t="s">
        <v>2496</v>
      </c>
      <c r="AS2916" s="570"/>
      <c r="AT2916" s="391"/>
      <c r="AU2916" s="222"/>
      <c r="AV2916" s="564"/>
      <c r="AW2916" s="60"/>
      <c r="AX2916" s="60"/>
      <c r="AY2916" s="60"/>
      <c r="AZ2916" s="283"/>
      <c r="BA2916" s="283"/>
      <c r="BB2916" s="283"/>
      <c r="BC2916" s="34"/>
      <c r="BD2916" s="27"/>
      <c r="BF2916" s="35"/>
      <c r="BG2916" s="35"/>
      <c r="BH2916" s="35"/>
    </row>
    <row r="2917" spans="1:60" ht="15" x14ac:dyDescent="0.25">
      <c r="A2917" s="570">
        <f t="shared" si="38"/>
        <v>2911</v>
      </c>
      <c r="B2917" s="571" t="s">
        <v>5199</v>
      </c>
      <c r="C2917" s="574" t="s">
        <v>12458</v>
      </c>
      <c r="D2917" s="843">
        <v>214.2</v>
      </c>
      <c r="E2917" s="844"/>
      <c r="F2917" s="844"/>
      <c r="G2917" s="25"/>
      <c r="H2917" s="25"/>
      <c r="I2917" s="25"/>
      <c r="J2917" s="25"/>
      <c r="K2917" s="25"/>
      <c r="L2917" s="25"/>
      <c r="N2917" s="25"/>
      <c r="O2917" s="25"/>
      <c r="P2917" s="35" t="s">
        <v>2496</v>
      </c>
      <c r="AS2917" s="570"/>
      <c r="AT2917" s="391"/>
      <c r="AU2917" s="222"/>
      <c r="AV2917" s="564"/>
      <c r="AW2917" s="60"/>
      <c r="AX2917" s="60"/>
      <c r="AY2917" s="60"/>
      <c r="AZ2917" s="283"/>
      <c r="BA2917" s="283"/>
      <c r="BB2917" s="283"/>
      <c r="BC2917" s="34"/>
      <c r="BD2917" s="27"/>
      <c r="BF2917" s="35"/>
      <c r="BG2917" s="35"/>
      <c r="BH2917" s="35"/>
    </row>
    <row r="2918" spans="1:60" ht="15" x14ac:dyDescent="0.25">
      <c r="A2918" s="570">
        <f t="shared" si="38"/>
        <v>2912</v>
      </c>
      <c r="B2918" s="571" t="s">
        <v>5200</v>
      </c>
      <c r="C2918" s="574" t="s">
        <v>12458</v>
      </c>
      <c r="D2918" s="843">
        <v>178.5</v>
      </c>
      <c r="E2918" s="844"/>
      <c r="F2918" s="844"/>
      <c r="G2918" s="25"/>
      <c r="H2918" s="25"/>
      <c r="I2918" s="25"/>
      <c r="J2918" s="25"/>
      <c r="K2918" s="25"/>
      <c r="L2918" s="25"/>
      <c r="N2918" s="25"/>
      <c r="O2918" s="25"/>
      <c r="P2918" s="35" t="s">
        <v>2496</v>
      </c>
      <c r="AS2918" s="570"/>
      <c r="AT2918" s="391"/>
      <c r="AU2918" s="222"/>
      <c r="AV2918" s="564"/>
      <c r="AW2918" s="60"/>
      <c r="AX2918" s="60"/>
      <c r="AY2918" s="60"/>
      <c r="AZ2918" s="283"/>
      <c r="BA2918" s="283"/>
      <c r="BB2918" s="283"/>
      <c r="BC2918" s="34"/>
      <c r="BD2918" s="27"/>
      <c r="BF2918" s="35"/>
      <c r="BG2918" s="35"/>
      <c r="BH2918" s="35"/>
    </row>
    <row r="2919" spans="1:60" ht="15" x14ac:dyDescent="0.25">
      <c r="A2919" s="570">
        <f t="shared" si="38"/>
        <v>2913</v>
      </c>
      <c r="B2919" s="571" t="s">
        <v>5201</v>
      </c>
      <c r="C2919" s="574" t="s">
        <v>12458</v>
      </c>
      <c r="D2919" s="843">
        <v>1483.93</v>
      </c>
      <c r="E2919" s="844"/>
      <c r="F2919" s="844"/>
      <c r="G2919" s="25"/>
      <c r="H2919" s="25"/>
      <c r="I2919" s="25"/>
      <c r="J2919" s="25"/>
      <c r="K2919" s="25"/>
      <c r="L2919" s="25"/>
      <c r="N2919" s="25"/>
      <c r="O2919" s="25"/>
      <c r="P2919" s="35" t="s">
        <v>2496</v>
      </c>
      <c r="AS2919" s="570"/>
      <c r="AT2919" s="391"/>
      <c r="AU2919" s="222"/>
      <c r="AV2919" s="564"/>
      <c r="AW2919" s="60"/>
      <c r="AX2919" s="60"/>
      <c r="AY2919" s="60"/>
      <c r="AZ2919" s="283"/>
      <c r="BA2919" s="283"/>
      <c r="BB2919" s="283"/>
      <c r="BC2919" s="34"/>
      <c r="BD2919" s="27"/>
      <c r="BF2919" s="35"/>
      <c r="BG2919" s="35"/>
      <c r="BH2919" s="35"/>
    </row>
    <row r="2920" spans="1:60" ht="15" x14ac:dyDescent="0.25">
      <c r="A2920" s="570">
        <f t="shared" si="38"/>
        <v>2914</v>
      </c>
      <c r="B2920" s="571" t="s">
        <v>5202</v>
      </c>
      <c r="C2920" s="574" t="s">
        <v>12458</v>
      </c>
      <c r="D2920" s="843">
        <v>36828.120000000003</v>
      </c>
      <c r="E2920" s="844"/>
      <c r="F2920" s="844"/>
      <c r="G2920" s="25"/>
      <c r="H2920" s="25"/>
      <c r="I2920" s="25"/>
      <c r="J2920" s="25"/>
      <c r="K2920" s="25"/>
      <c r="L2920" s="25"/>
      <c r="N2920" s="25"/>
      <c r="O2920" s="25"/>
      <c r="P2920" s="35" t="s">
        <v>2496</v>
      </c>
      <c r="AS2920" s="570"/>
      <c r="AT2920" s="391"/>
      <c r="AU2920" s="222"/>
      <c r="AV2920" s="564"/>
      <c r="AW2920" s="60"/>
      <c r="AX2920" s="60"/>
      <c r="AY2920" s="60"/>
      <c r="AZ2920" s="283"/>
      <c r="BA2920" s="283"/>
      <c r="BB2920" s="283"/>
      <c r="BC2920" s="34"/>
      <c r="BD2920" s="27"/>
      <c r="BF2920" s="35"/>
      <c r="BG2920" s="35"/>
      <c r="BH2920" s="35"/>
    </row>
    <row r="2921" spans="1:60" ht="15" x14ac:dyDescent="0.25">
      <c r="A2921" s="570">
        <f t="shared" si="38"/>
        <v>2915</v>
      </c>
      <c r="B2921" s="571" t="s">
        <v>5203</v>
      </c>
      <c r="C2921" s="574" t="s">
        <v>12458</v>
      </c>
      <c r="D2921" s="843">
        <v>22301.79</v>
      </c>
      <c r="E2921" s="844"/>
      <c r="F2921" s="844"/>
      <c r="G2921" s="25"/>
      <c r="H2921" s="25"/>
      <c r="I2921" s="25"/>
      <c r="J2921" s="25"/>
      <c r="K2921" s="25"/>
      <c r="L2921" s="25"/>
      <c r="N2921" s="25"/>
      <c r="O2921" s="25"/>
      <c r="P2921" s="35" t="s">
        <v>2496</v>
      </c>
      <c r="AS2921" s="570"/>
      <c r="AT2921" s="391"/>
      <c r="AU2921" s="222"/>
      <c r="AV2921" s="564"/>
      <c r="AW2921" s="60"/>
      <c r="AX2921" s="60"/>
      <c r="AY2921" s="60"/>
      <c r="AZ2921" s="283"/>
      <c r="BA2921" s="283"/>
      <c r="BB2921" s="283"/>
      <c r="BC2921" s="34"/>
      <c r="BD2921" s="27"/>
      <c r="BF2921" s="35"/>
      <c r="BG2921" s="35"/>
      <c r="BH2921" s="35"/>
    </row>
    <row r="2922" spans="1:60" ht="15" x14ac:dyDescent="0.25">
      <c r="A2922" s="570">
        <f t="shared" si="38"/>
        <v>2916</v>
      </c>
      <c r="B2922" s="571" t="s">
        <v>5204</v>
      </c>
      <c r="C2922" s="574" t="s">
        <v>12458</v>
      </c>
      <c r="D2922" s="843">
        <v>5507.32</v>
      </c>
      <c r="E2922" s="844"/>
      <c r="F2922" s="844"/>
      <c r="G2922" s="25"/>
      <c r="H2922" s="25"/>
      <c r="I2922" s="25"/>
      <c r="J2922" s="25"/>
      <c r="K2922" s="25"/>
      <c r="L2922" s="25"/>
      <c r="N2922" s="25"/>
      <c r="O2922" s="25"/>
      <c r="P2922" s="35" t="s">
        <v>2496</v>
      </c>
      <c r="AS2922" s="570"/>
      <c r="AT2922" s="391"/>
      <c r="AU2922" s="222"/>
      <c r="AV2922" s="564"/>
      <c r="AW2922" s="60"/>
      <c r="AX2922" s="60"/>
      <c r="AY2922" s="60"/>
      <c r="AZ2922" s="283"/>
      <c r="BA2922" s="283"/>
      <c r="BB2922" s="283"/>
      <c r="BC2922" s="34"/>
      <c r="BD2922" s="27"/>
      <c r="BF2922" s="35"/>
      <c r="BG2922" s="35"/>
      <c r="BH2922" s="35"/>
    </row>
    <row r="2923" spans="1:60" ht="15" x14ac:dyDescent="0.25">
      <c r="A2923" s="570">
        <f t="shared" si="38"/>
        <v>2917</v>
      </c>
      <c r="B2923" s="571" t="s">
        <v>5205</v>
      </c>
      <c r="C2923" s="574" t="s">
        <v>12458</v>
      </c>
      <c r="D2923" s="843">
        <v>47897.5</v>
      </c>
      <c r="E2923" s="844"/>
      <c r="F2923" s="844"/>
      <c r="G2923" s="25"/>
      <c r="H2923" s="25"/>
      <c r="I2923" s="25"/>
      <c r="J2923" s="25"/>
      <c r="K2923" s="25"/>
      <c r="L2923" s="25"/>
      <c r="N2923" s="25"/>
      <c r="O2923" s="25"/>
      <c r="P2923" s="35" t="s">
        <v>2496</v>
      </c>
      <c r="AS2923" s="570"/>
      <c r="AT2923" s="391"/>
      <c r="AU2923" s="222"/>
      <c r="AV2923" s="564"/>
      <c r="AW2923" s="60"/>
      <c r="AX2923" s="60"/>
      <c r="AY2923" s="60"/>
      <c r="AZ2923" s="283"/>
      <c r="BA2923" s="283"/>
      <c r="BB2923" s="283"/>
      <c r="BC2923" s="34"/>
      <c r="BD2923" s="27"/>
      <c r="BF2923" s="35"/>
      <c r="BG2923" s="35"/>
      <c r="BH2923" s="35"/>
    </row>
    <row r="2924" spans="1:60" ht="15" x14ac:dyDescent="0.25">
      <c r="A2924" s="570">
        <f t="shared" si="38"/>
        <v>2918</v>
      </c>
      <c r="B2924" s="571" t="s">
        <v>5206</v>
      </c>
      <c r="C2924" s="574" t="s">
        <v>12458</v>
      </c>
      <c r="D2924" s="843">
        <v>9324.84</v>
      </c>
      <c r="E2924" s="844"/>
      <c r="F2924" s="844"/>
      <c r="G2924" s="25"/>
      <c r="H2924" s="25"/>
      <c r="I2924" s="25"/>
      <c r="J2924" s="25"/>
      <c r="K2924" s="25"/>
      <c r="L2924" s="25"/>
      <c r="N2924" s="25"/>
      <c r="O2924" s="25"/>
      <c r="P2924" s="35" t="s">
        <v>2496</v>
      </c>
      <c r="AS2924" s="570"/>
      <c r="AT2924" s="391"/>
      <c r="AU2924" s="222"/>
      <c r="AV2924" s="564"/>
      <c r="AW2924" s="60"/>
      <c r="AX2924" s="60"/>
      <c r="AY2924" s="60"/>
      <c r="AZ2924" s="283"/>
      <c r="BA2924" s="283"/>
      <c r="BB2924" s="283"/>
      <c r="BC2924" s="34"/>
      <c r="BD2924" s="27"/>
      <c r="BF2924" s="35"/>
      <c r="BG2924" s="35"/>
      <c r="BH2924" s="35"/>
    </row>
    <row r="2925" spans="1:60" ht="15" x14ac:dyDescent="0.25">
      <c r="A2925" s="570">
        <f t="shared" si="38"/>
        <v>2919</v>
      </c>
      <c r="B2925" s="571" t="s">
        <v>5207</v>
      </c>
      <c r="C2925" s="574" t="s">
        <v>12458</v>
      </c>
      <c r="D2925" s="843">
        <v>105796.95</v>
      </c>
      <c r="E2925" s="844"/>
      <c r="F2925" s="844"/>
      <c r="G2925" s="25"/>
      <c r="H2925" s="25"/>
      <c r="I2925" s="25"/>
      <c r="J2925" s="25"/>
      <c r="K2925" s="25"/>
      <c r="L2925" s="25"/>
      <c r="N2925" s="25"/>
      <c r="O2925" s="25"/>
      <c r="P2925" s="35" t="s">
        <v>2496</v>
      </c>
      <c r="AS2925" s="570"/>
      <c r="AT2925" s="391"/>
      <c r="AU2925" s="222"/>
      <c r="AV2925" s="564"/>
      <c r="AW2925" s="60"/>
      <c r="AX2925" s="60"/>
      <c r="AY2925" s="60"/>
      <c r="AZ2925" s="283"/>
      <c r="BA2925" s="283"/>
      <c r="BB2925" s="283"/>
      <c r="BC2925" s="34"/>
      <c r="BD2925" s="27"/>
      <c r="BF2925" s="35"/>
      <c r="BG2925" s="35"/>
      <c r="BH2925" s="35"/>
    </row>
    <row r="2926" spans="1:60" ht="15" x14ac:dyDescent="0.25">
      <c r="A2926" s="570">
        <f t="shared" si="38"/>
        <v>2920</v>
      </c>
      <c r="B2926" s="571" t="s">
        <v>5208</v>
      </c>
      <c r="C2926" s="574" t="s">
        <v>12458</v>
      </c>
      <c r="D2926" s="843">
        <v>192780</v>
      </c>
      <c r="E2926" s="844"/>
      <c r="F2926" s="844"/>
      <c r="G2926" s="25"/>
      <c r="H2926" s="25"/>
      <c r="I2926" s="25"/>
      <c r="J2926" s="25"/>
      <c r="K2926" s="25"/>
      <c r="L2926" s="25"/>
      <c r="N2926" s="25"/>
      <c r="O2926" s="25"/>
      <c r="P2926" s="35" t="s">
        <v>2496</v>
      </c>
      <c r="AS2926" s="570"/>
      <c r="AT2926" s="391"/>
      <c r="AU2926" s="222"/>
      <c r="AV2926" s="564"/>
      <c r="AW2926" s="60"/>
      <c r="AX2926" s="60"/>
      <c r="AY2926" s="60"/>
      <c r="AZ2926" s="283"/>
      <c r="BA2926" s="283"/>
      <c r="BB2926" s="283"/>
      <c r="BC2926" s="34"/>
      <c r="BD2926" s="27"/>
      <c r="BF2926" s="35"/>
      <c r="BG2926" s="35"/>
      <c r="BH2926" s="35"/>
    </row>
    <row r="2927" spans="1:60" ht="15" x14ac:dyDescent="0.25">
      <c r="A2927" s="570">
        <f t="shared" si="38"/>
        <v>2921</v>
      </c>
      <c r="B2927" s="571" t="s">
        <v>5209</v>
      </c>
      <c r="C2927" s="574" t="s">
        <v>12458</v>
      </c>
      <c r="D2927" s="843">
        <v>23184.77</v>
      </c>
      <c r="E2927" s="844"/>
      <c r="F2927" s="844"/>
      <c r="G2927" s="25"/>
      <c r="H2927" s="25"/>
      <c r="I2927" s="25"/>
      <c r="J2927" s="25"/>
      <c r="K2927" s="25"/>
      <c r="L2927" s="25"/>
      <c r="N2927" s="25"/>
      <c r="O2927" s="25"/>
      <c r="P2927" s="35" t="s">
        <v>2496</v>
      </c>
      <c r="AS2927" s="570"/>
      <c r="AT2927" s="391"/>
      <c r="AU2927" s="222"/>
      <c r="AV2927" s="564"/>
      <c r="AW2927" s="60"/>
      <c r="AX2927" s="60"/>
      <c r="AY2927" s="60"/>
      <c r="AZ2927" s="283"/>
      <c r="BA2927" s="283"/>
      <c r="BB2927" s="283"/>
      <c r="BC2927" s="34"/>
      <c r="BD2927" s="27"/>
      <c r="BF2927" s="35"/>
      <c r="BG2927" s="35"/>
      <c r="BH2927" s="35"/>
    </row>
    <row r="2928" spans="1:60" ht="15" x14ac:dyDescent="0.25">
      <c r="A2928" s="570">
        <f t="shared" si="38"/>
        <v>2922</v>
      </c>
      <c r="B2928" s="571" t="s">
        <v>5210</v>
      </c>
      <c r="C2928" s="574" t="s">
        <v>12458</v>
      </c>
      <c r="D2928" s="843">
        <v>148492.96</v>
      </c>
      <c r="E2928" s="844"/>
      <c r="F2928" s="844"/>
      <c r="G2928" s="25"/>
      <c r="H2928" s="25"/>
      <c r="I2928" s="25"/>
      <c r="J2928" s="25"/>
      <c r="K2928" s="25"/>
      <c r="L2928" s="25"/>
      <c r="N2928" s="25"/>
      <c r="O2928" s="25"/>
      <c r="P2928" s="35" t="s">
        <v>2496</v>
      </c>
      <c r="AS2928" s="570"/>
      <c r="AT2928" s="391"/>
      <c r="AU2928" s="222"/>
      <c r="AV2928" s="564"/>
      <c r="AW2928" s="60"/>
      <c r="AX2928" s="60"/>
      <c r="AY2928" s="60"/>
      <c r="AZ2928" s="283"/>
      <c r="BA2928" s="283"/>
      <c r="BB2928" s="283"/>
      <c r="BC2928" s="34"/>
      <c r="BD2928" s="27"/>
      <c r="BF2928" s="35"/>
      <c r="BG2928" s="35"/>
      <c r="BH2928" s="35"/>
    </row>
    <row r="2929" spans="1:60" ht="15" x14ac:dyDescent="0.25">
      <c r="A2929" s="570">
        <f t="shared" si="38"/>
        <v>2923</v>
      </c>
      <c r="B2929" s="571" t="s">
        <v>5211</v>
      </c>
      <c r="C2929" s="574" t="s">
        <v>12458</v>
      </c>
      <c r="D2929" s="843">
        <v>375529.49</v>
      </c>
      <c r="E2929" s="844"/>
      <c r="F2929" s="844"/>
      <c r="G2929" s="25"/>
      <c r="H2929" s="25"/>
      <c r="I2929" s="25"/>
      <c r="J2929" s="25"/>
      <c r="K2929" s="25"/>
      <c r="L2929" s="25"/>
      <c r="N2929" s="25"/>
      <c r="O2929" s="25"/>
      <c r="P2929" s="35" t="s">
        <v>2496</v>
      </c>
      <c r="AS2929" s="570"/>
      <c r="AT2929" s="391"/>
      <c r="AU2929" s="222"/>
      <c r="AV2929" s="564"/>
      <c r="AW2929" s="60"/>
      <c r="AX2929" s="60"/>
      <c r="AY2929" s="60"/>
      <c r="AZ2929" s="283"/>
      <c r="BA2929" s="283"/>
      <c r="BB2929" s="283"/>
      <c r="BC2929" s="34"/>
      <c r="BD2929" s="27"/>
      <c r="BF2929" s="35"/>
      <c r="BG2929" s="35"/>
      <c r="BH2929" s="35"/>
    </row>
    <row r="2930" spans="1:60" ht="15" x14ac:dyDescent="0.25">
      <c r="A2930" s="570">
        <f t="shared" si="38"/>
        <v>2924</v>
      </c>
      <c r="B2930" s="571" t="s">
        <v>2539</v>
      </c>
      <c r="C2930" s="574" t="s">
        <v>12458</v>
      </c>
      <c r="D2930" s="843">
        <v>840693.35</v>
      </c>
      <c r="E2930" s="844"/>
      <c r="F2930" s="844"/>
      <c r="G2930" s="25"/>
      <c r="H2930" s="25"/>
      <c r="I2930" s="25"/>
      <c r="J2930" s="25"/>
      <c r="K2930" s="25"/>
      <c r="L2930" s="25"/>
      <c r="N2930" s="25"/>
      <c r="O2930" s="25"/>
      <c r="P2930" s="35" t="s">
        <v>2496</v>
      </c>
      <c r="AS2930" s="570"/>
      <c r="AT2930" s="391"/>
      <c r="AU2930" s="222"/>
      <c r="AV2930" s="564"/>
      <c r="AW2930" s="60"/>
      <c r="AX2930" s="60"/>
      <c r="AY2930" s="60"/>
      <c r="AZ2930" s="283"/>
      <c r="BA2930" s="283"/>
      <c r="BB2930" s="283"/>
      <c r="BC2930" s="34"/>
      <c r="BD2930" s="27"/>
      <c r="BF2930" s="35"/>
      <c r="BG2930" s="35"/>
      <c r="BH2930" s="35"/>
    </row>
    <row r="2931" spans="1:60" ht="15" x14ac:dyDescent="0.25">
      <c r="A2931" s="570">
        <f t="shared" si="38"/>
        <v>2925</v>
      </c>
      <c r="B2931" s="571" t="s">
        <v>5212</v>
      </c>
      <c r="C2931" s="574" t="s">
        <v>12469</v>
      </c>
      <c r="D2931" s="843">
        <v>21063</v>
      </c>
      <c r="E2931" s="844"/>
      <c r="F2931" s="844"/>
      <c r="G2931" s="25"/>
      <c r="H2931" s="25"/>
      <c r="I2931" s="25"/>
      <c r="J2931" s="25"/>
      <c r="K2931" s="25"/>
      <c r="L2931" s="25"/>
      <c r="N2931" s="25"/>
      <c r="O2931" s="25"/>
      <c r="P2931" s="35" t="s">
        <v>2496</v>
      </c>
      <c r="AS2931" s="570"/>
      <c r="AT2931" s="391"/>
      <c r="AU2931" s="222"/>
      <c r="AV2931" s="564"/>
      <c r="AW2931" s="60"/>
      <c r="AX2931" s="60"/>
      <c r="AY2931" s="60"/>
      <c r="AZ2931" s="283"/>
      <c r="BA2931" s="283"/>
      <c r="BB2931" s="283"/>
      <c r="BC2931" s="34"/>
      <c r="BD2931" s="27"/>
      <c r="BF2931" s="35"/>
      <c r="BG2931" s="35"/>
      <c r="BH2931" s="35"/>
    </row>
    <row r="2932" spans="1:60" ht="15" x14ac:dyDescent="0.25">
      <c r="A2932" s="570">
        <f t="shared" si="38"/>
        <v>2926</v>
      </c>
      <c r="B2932" s="571" t="s">
        <v>5213</v>
      </c>
      <c r="C2932" s="574" t="s">
        <v>12469</v>
      </c>
      <c r="D2932" s="843">
        <v>19995.57</v>
      </c>
      <c r="E2932" s="844"/>
      <c r="F2932" s="844"/>
      <c r="G2932" s="25"/>
      <c r="H2932" s="25"/>
      <c r="I2932" s="25"/>
      <c r="J2932" s="25"/>
      <c r="K2932" s="25"/>
      <c r="L2932" s="25"/>
      <c r="N2932" s="25"/>
      <c r="O2932" s="25"/>
      <c r="P2932" s="35" t="s">
        <v>2496</v>
      </c>
      <c r="AS2932" s="570"/>
      <c r="AT2932" s="391"/>
      <c r="AU2932" s="222"/>
      <c r="AV2932" s="564"/>
      <c r="AW2932" s="60"/>
      <c r="AX2932" s="60"/>
      <c r="AY2932" s="60"/>
      <c r="AZ2932" s="283"/>
      <c r="BA2932" s="283"/>
      <c r="BB2932" s="283"/>
      <c r="BC2932" s="34"/>
      <c r="BD2932" s="27"/>
      <c r="BF2932" s="35"/>
      <c r="BG2932" s="35"/>
      <c r="BH2932" s="35"/>
    </row>
    <row r="2933" spans="1:60" ht="15" x14ac:dyDescent="0.25">
      <c r="A2933" s="570">
        <f t="shared" si="38"/>
        <v>2927</v>
      </c>
      <c r="B2933" s="571" t="s">
        <v>5214</v>
      </c>
      <c r="C2933" s="574" t="s">
        <v>12458</v>
      </c>
      <c r="D2933" s="843">
        <v>63085.47</v>
      </c>
      <c r="E2933" s="844"/>
      <c r="F2933" s="844"/>
      <c r="G2933" s="25"/>
      <c r="H2933" s="25"/>
      <c r="I2933" s="25"/>
      <c r="J2933" s="25"/>
      <c r="K2933" s="25"/>
      <c r="L2933" s="25"/>
      <c r="N2933" s="25"/>
      <c r="O2933" s="25"/>
      <c r="P2933" s="35" t="s">
        <v>2496</v>
      </c>
      <c r="AS2933" s="570"/>
      <c r="AT2933" s="391"/>
      <c r="AU2933" s="222"/>
      <c r="AV2933" s="564"/>
      <c r="AW2933" s="60"/>
      <c r="AX2933" s="60"/>
      <c r="AY2933" s="60"/>
      <c r="AZ2933" s="283"/>
      <c r="BA2933" s="283"/>
      <c r="BB2933" s="283"/>
      <c r="BC2933" s="34"/>
      <c r="BD2933" s="27"/>
      <c r="BF2933" s="35"/>
      <c r="BG2933" s="35"/>
      <c r="BH2933" s="35"/>
    </row>
    <row r="2934" spans="1:60" ht="15" x14ac:dyDescent="0.25">
      <c r="A2934" s="570">
        <f t="shared" si="38"/>
        <v>2928</v>
      </c>
      <c r="B2934" s="571" t="s">
        <v>5215</v>
      </c>
      <c r="C2934" s="574" t="s">
        <v>12458</v>
      </c>
      <c r="D2934" s="843">
        <v>17481.099999999999</v>
      </c>
      <c r="E2934" s="844"/>
      <c r="F2934" s="844"/>
      <c r="G2934" s="25"/>
      <c r="H2934" s="25"/>
      <c r="I2934" s="25"/>
      <c r="J2934" s="25"/>
      <c r="K2934" s="25"/>
      <c r="L2934" s="25"/>
      <c r="N2934" s="25"/>
      <c r="O2934" s="25"/>
      <c r="P2934" s="35" t="s">
        <v>2496</v>
      </c>
      <c r="AS2934" s="570"/>
      <c r="AT2934" s="391"/>
      <c r="AU2934" s="222"/>
      <c r="AV2934" s="564"/>
      <c r="AW2934" s="60"/>
      <c r="AX2934" s="60"/>
      <c r="AY2934" s="60"/>
      <c r="AZ2934" s="283"/>
      <c r="BA2934" s="283"/>
      <c r="BB2934" s="283"/>
      <c r="BC2934" s="34"/>
      <c r="BD2934" s="27"/>
      <c r="BF2934" s="35"/>
      <c r="BG2934" s="35"/>
      <c r="BH2934" s="35"/>
    </row>
    <row r="2935" spans="1:60" ht="15" x14ac:dyDescent="0.25">
      <c r="A2935" s="570">
        <f t="shared" ref="A2935:A2998" si="39">A2934+1</f>
        <v>2929</v>
      </c>
      <c r="B2935" s="571" t="s">
        <v>5216</v>
      </c>
      <c r="C2935" s="574" t="s">
        <v>12458</v>
      </c>
      <c r="D2935" s="843">
        <v>780640</v>
      </c>
      <c r="E2935" s="844"/>
      <c r="F2935" s="844"/>
      <c r="G2935" s="25"/>
      <c r="H2935" s="25"/>
      <c r="I2935" s="25"/>
      <c r="J2935" s="25"/>
      <c r="K2935" s="25"/>
      <c r="L2935" s="25"/>
      <c r="N2935" s="25"/>
      <c r="O2935" s="25"/>
      <c r="P2935" s="35" t="s">
        <v>2496</v>
      </c>
      <c r="AS2935" s="570"/>
      <c r="AT2935" s="391"/>
      <c r="AU2935" s="222"/>
      <c r="AV2935" s="564"/>
      <c r="AW2935" s="60"/>
      <c r="AX2935" s="60"/>
      <c r="AY2935" s="60"/>
      <c r="AZ2935" s="283"/>
      <c r="BA2935" s="283"/>
      <c r="BB2935" s="283"/>
      <c r="BC2935" s="34"/>
      <c r="BD2935" s="27"/>
      <c r="BF2935" s="35"/>
      <c r="BG2935" s="35"/>
      <c r="BH2935" s="35"/>
    </row>
    <row r="2936" spans="1:60" ht="15" x14ac:dyDescent="0.25">
      <c r="A2936" s="570">
        <f t="shared" si="39"/>
        <v>2930</v>
      </c>
      <c r="B2936" s="571" t="s">
        <v>5217</v>
      </c>
      <c r="C2936" s="574" t="s">
        <v>12458</v>
      </c>
      <c r="D2936" s="843">
        <v>172578.56</v>
      </c>
      <c r="E2936" s="844"/>
      <c r="F2936" s="844"/>
      <c r="G2936" s="25"/>
      <c r="H2936" s="25"/>
      <c r="I2936" s="25"/>
      <c r="J2936" s="25"/>
      <c r="K2936" s="25"/>
      <c r="L2936" s="25"/>
      <c r="N2936" s="25"/>
      <c r="O2936" s="25"/>
      <c r="P2936" s="35" t="s">
        <v>2496</v>
      </c>
      <c r="AS2936" s="570"/>
      <c r="AT2936" s="391"/>
      <c r="AU2936" s="222"/>
      <c r="AV2936" s="564"/>
      <c r="AW2936" s="60"/>
      <c r="AX2936" s="60"/>
      <c r="AY2936" s="60"/>
      <c r="AZ2936" s="283"/>
      <c r="BA2936" s="283"/>
      <c r="BB2936" s="283"/>
      <c r="BC2936" s="34"/>
      <c r="BD2936" s="27"/>
      <c r="BF2936" s="35"/>
      <c r="BG2936" s="35"/>
      <c r="BH2936" s="35"/>
    </row>
    <row r="2937" spans="1:60" ht="15" x14ac:dyDescent="0.25">
      <c r="A2937" s="570">
        <f t="shared" si="39"/>
        <v>2931</v>
      </c>
      <c r="B2937" s="571" t="s">
        <v>5218</v>
      </c>
      <c r="C2937" s="574" t="s">
        <v>12458</v>
      </c>
      <c r="D2937" s="843">
        <v>359538.27</v>
      </c>
      <c r="E2937" s="844"/>
      <c r="F2937" s="844"/>
      <c r="G2937" s="25"/>
      <c r="H2937" s="25"/>
      <c r="I2937" s="25"/>
      <c r="J2937" s="25"/>
      <c r="K2937" s="25"/>
      <c r="L2937" s="25"/>
      <c r="N2937" s="25"/>
      <c r="O2937" s="25"/>
      <c r="P2937" s="35" t="s">
        <v>2496</v>
      </c>
      <c r="AS2937" s="570"/>
      <c r="AT2937" s="391"/>
      <c r="AU2937" s="222"/>
      <c r="AV2937" s="564"/>
      <c r="AW2937" s="60"/>
      <c r="AX2937" s="60"/>
      <c r="AY2937" s="60"/>
      <c r="AZ2937" s="283"/>
      <c r="BA2937" s="283"/>
      <c r="BB2937" s="283"/>
      <c r="BC2937" s="34"/>
      <c r="BD2937" s="27"/>
      <c r="BF2937" s="35"/>
      <c r="BG2937" s="35"/>
      <c r="BH2937" s="35"/>
    </row>
    <row r="2938" spans="1:60" ht="15" x14ac:dyDescent="0.25">
      <c r="A2938" s="570">
        <f t="shared" si="39"/>
        <v>2932</v>
      </c>
      <c r="B2938" s="571" t="s">
        <v>5219</v>
      </c>
      <c r="C2938" s="574" t="s">
        <v>12458</v>
      </c>
      <c r="D2938" s="843">
        <v>413469.07</v>
      </c>
      <c r="E2938" s="844"/>
      <c r="F2938" s="844"/>
      <c r="G2938" s="25"/>
      <c r="H2938" s="25"/>
      <c r="I2938" s="25"/>
      <c r="J2938" s="25"/>
      <c r="K2938" s="25"/>
      <c r="L2938" s="25"/>
      <c r="N2938" s="25"/>
      <c r="O2938" s="25"/>
      <c r="P2938" s="35" t="s">
        <v>2496</v>
      </c>
      <c r="AS2938" s="570"/>
      <c r="AT2938" s="391"/>
      <c r="AU2938" s="222"/>
      <c r="AV2938" s="564"/>
      <c r="AW2938" s="60"/>
      <c r="AX2938" s="60"/>
      <c r="AY2938" s="60"/>
      <c r="AZ2938" s="283"/>
      <c r="BA2938" s="283"/>
      <c r="BB2938" s="283"/>
      <c r="BC2938" s="34"/>
      <c r="BD2938" s="27"/>
      <c r="BF2938" s="35"/>
      <c r="BG2938" s="35"/>
      <c r="BH2938" s="35"/>
    </row>
    <row r="2939" spans="1:60" ht="15" x14ac:dyDescent="0.25">
      <c r="A2939" s="570">
        <f t="shared" si="39"/>
        <v>2933</v>
      </c>
      <c r="B2939" s="571" t="s">
        <v>5220</v>
      </c>
      <c r="C2939" s="574" t="s">
        <v>12458</v>
      </c>
      <c r="D2939" s="843">
        <v>328202</v>
      </c>
      <c r="E2939" s="844"/>
      <c r="F2939" s="844"/>
      <c r="G2939" s="25"/>
      <c r="H2939" s="25"/>
      <c r="I2939" s="25"/>
      <c r="J2939" s="25"/>
      <c r="K2939" s="25"/>
      <c r="L2939" s="25"/>
      <c r="N2939" s="25"/>
      <c r="O2939" s="25"/>
      <c r="P2939" s="35" t="s">
        <v>2496</v>
      </c>
      <c r="AS2939" s="570"/>
      <c r="AT2939" s="391"/>
      <c r="AU2939" s="222"/>
      <c r="AV2939" s="564"/>
      <c r="AW2939" s="60"/>
      <c r="AX2939" s="60"/>
      <c r="AY2939" s="60"/>
      <c r="AZ2939" s="283"/>
      <c r="BA2939" s="283"/>
      <c r="BB2939" s="283"/>
      <c r="BC2939" s="34"/>
      <c r="BD2939" s="27"/>
      <c r="BF2939" s="35"/>
      <c r="BG2939" s="35"/>
      <c r="BH2939" s="35"/>
    </row>
    <row r="2940" spans="1:60" ht="15" x14ac:dyDescent="0.25">
      <c r="A2940" s="570">
        <f t="shared" si="39"/>
        <v>2934</v>
      </c>
      <c r="B2940" s="571" t="s">
        <v>5221</v>
      </c>
      <c r="C2940" s="574" t="s">
        <v>12458</v>
      </c>
      <c r="D2940" s="843">
        <v>337687.49</v>
      </c>
      <c r="E2940" s="844"/>
      <c r="F2940" s="844"/>
      <c r="G2940" s="25"/>
      <c r="H2940" s="25"/>
      <c r="I2940" s="25"/>
      <c r="J2940" s="25"/>
      <c r="K2940" s="25"/>
      <c r="L2940" s="25"/>
      <c r="N2940" s="25"/>
      <c r="O2940" s="25"/>
      <c r="P2940" s="35" t="s">
        <v>2496</v>
      </c>
      <c r="AS2940" s="570"/>
      <c r="AT2940" s="391"/>
      <c r="AU2940" s="222"/>
      <c r="AV2940" s="564"/>
      <c r="AW2940" s="60"/>
      <c r="AX2940" s="60"/>
      <c r="AY2940" s="60"/>
      <c r="AZ2940" s="283"/>
      <c r="BA2940" s="283"/>
      <c r="BB2940" s="283"/>
      <c r="BC2940" s="34"/>
      <c r="BD2940" s="27"/>
      <c r="BF2940" s="35"/>
      <c r="BG2940" s="35"/>
      <c r="BH2940" s="35"/>
    </row>
    <row r="2941" spans="1:60" ht="15" x14ac:dyDescent="0.25">
      <c r="A2941" s="570">
        <f t="shared" si="39"/>
        <v>2935</v>
      </c>
      <c r="B2941" s="571" t="s">
        <v>5222</v>
      </c>
      <c r="C2941" s="574" t="s">
        <v>12458</v>
      </c>
      <c r="D2941" s="843">
        <v>371732.2</v>
      </c>
      <c r="E2941" s="844"/>
      <c r="F2941" s="844"/>
      <c r="G2941" s="25"/>
      <c r="H2941" s="25"/>
      <c r="I2941" s="25"/>
      <c r="J2941" s="25"/>
      <c r="K2941" s="25"/>
      <c r="L2941" s="25"/>
      <c r="N2941" s="25"/>
      <c r="O2941" s="25"/>
      <c r="P2941" s="35" t="s">
        <v>2496</v>
      </c>
      <c r="AS2941" s="570"/>
      <c r="AT2941" s="391"/>
      <c r="AU2941" s="222"/>
      <c r="AV2941" s="564"/>
      <c r="AW2941" s="60"/>
      <c r="AX2941" s="60"/>
      <c r="AY2941" s="60"/>
      <c r="AZ2941" s="283"/>
      <c r="BA2941" s="283"/>
      <c r="BB2941" s="283"/>
      <c r="BC2941" s="34"/>
      <c r="BD2941" s="27"/>
      <c r="BF2941" s="35"/>
      <c r="BG2941" s="35"/>
      <c r="BH2941" s="35"/>
    </row>
    <row r="2942" spans="1:60" ht="15" x14ac:dyDescent="0.25">
      <c r="A2942" s="570">
        <f t="shared" si="39"/>
        <v>2936</v>
      </c>
      <c r="B2942" s="571" t="s">
        <v>5223</v>
      </c>
      <c r="C2942" s="574" t="s">
        <v>12458</v>
      </c>
      <c r="D2942" s="843">
        <v>149781.73000000001</v>
      </c>
      <c r="E2942" s="844"/>
      <c r="F2942" s="844"/>
      <c r="G2942" s="25"/>
      <c r="H2942" s="25"/>
      <c r="I2942" s="25"/>
      <c r="J2942" s="25"/>
      <c r="K2942" s="25"/>
      <c r="L2942" s="25"/>
      <c r="N2942" s="25"/>
      <c r="O2942" s="25"/>
      <c r="P2942" s="35" t="s">
        <v>2496</v>
      </c>
      <c r="AS2942" s="570"/>
      <c r="AT2942" s="391"/>
      <c r="AU2942" s="222"/>
      <c r="AV2942" s="564"/>
      <c r="AW2942" s="60"/>
      <c r="AX2942" s="60"/>
      <c r="AY2942" s="60"/>
      <c r="AZ2942" s="283"/>
      <c r="BA2942" s="283"/>
      <c r="BB2942" s="283"/>
      <c r="BC2942" s="34"/>
      <c r="BD2942" s="27"/>
      <c r="BF2942" s="35"/>
      <c r="BG2942" s="35"/>
      <c r="BH2942" s="35"/>
    </row>
    <row r="2943" spans="1:60" ht="15" x14ac:dyDescent="0.25">
      <c r="A2943" s="570">
        <f t="shared" si="39"/>
        <v>2937</v>
      </c>
      <c r="B2943" s="571" t="s">
        <v>5224</v>
      </c>
      <c r="C2943" s="574" t="s">
        <v>12458</v>
      </c>
      <c r="D2943" s="843">
        <v>991475.87</v>
      </c>
      <c r="E2943" s="844"/>
      <c r="F2943" s="844"/>
      <c r="G2943" s="25"/>
      <c r="H2943" s="25"/>
      <c r="I2943" s="25"/>
      <c r="J2943" s="25"/>
      <c r="K2943" s="25"/>
      <c r="L2943" s="25"/>
      <c r="N2943" s="25"/>
      <c r="O2943" s="25"/>
      <c r="P2943" s="35" t="s">
        <v>2496</v>
      </c>
      <c r="AS2943" s="570"/>
      <c r="AT2943" s="391"/>
      <c r="AU2943" s="222"/>
      <c r="AV2943" s="564"/>
      <c r="AW2943" s="60"/>
      <c r="AX2943" s="60"/>
      <c r="AY2943" s="60"/>
      <c r="AZ2943" s="283"/>
      <c r="BA2943" s="283"/>
      <c r="BB2943" s="283"/>
      <c r="BC2943" s="34"/>
      <c r="BD2943" s="27"/>
      <c r="BF2943" s="35"/>
      <c r="BG2943" s="35"/>
      <c r="BH2943" s="35"/>
    </row>
    <row r="2944" spans="1:60" ht="15" x14ac:dyDescent="0.25">
      <c r="A2944" s="570">
        <f t="shared" si="39"/>
        <v>2938</v>
      </c>
      <c r="B2944" s="571" t="s">
        <v>5225</v>
      </c>
      <c r="C2944" s="574" t="s">
        <v>12458</v>
      </c>
      <c r="D2944" s="843">
        <v>856800</v>
      </c>
      <c r="E2944" s="844"/>
      <c r="F2944" s="844"/>
      <c r="G2944" s="25"/>
      <c r="H2944" s="25"/>
      <c r="I2944" s="25"/>
      <c r="J2944" s="25"/>
      <c r="K2944" s="25"/>
      <c r="L2944" s="25"/>
      <c r="N2944" s="25"/>
      <c r="O2944" s="25"/>
      <c r="P2944" s="35" t="s">
        <v>2496</v>
      </c>
      <c r="AS2944" s="570"/>
      <c r="AT2944" s="391"/>
      <c r="AU2944" s="222"/>
      <c r="AV2944" s="564"/>
      <c r="AW2944" s="60"/>
      <c r="AX2944" s="60"/>
      <c r="AY2944" s="60"/>
      <c r="AZ2944" s="283"/>
      <c r="BA2944" s="283"/>
      <c r="BB2944" s="283"/>
      <c r="BC2944" s="34"/>
      <c r="BD2944" s="27"/>
      <c r="BF2944" s="35"/>
      <c r="BG2944" s="35"/>
      <c r="BH2944" s="35"/>
    </row>
    <row r="2945" spans="1:60" ht="15" x14ac:dyDescent="0.25">
      <c r="A2945" s="570">
        <f t="shared" si="39"/>
        <v>2939</v>
      </c>
      <c r="B2945" s="571" t="s">
        <v>5226</v>
      </c>
      <c r="C2945" s="574" t="s">
        <v>12458</v>
      </c>
      <c r="D2945" s="843">
        <v>271736.5</v>
      </c>
      <c r="E2945" s="844"/>
      <c r="F2945" s="844"/>
      <c r="G2945" s="25"/>
      <c r="H2945" s="25"/>
      <c r="I2945" s="25"/>
      <c r="J2945" s="25"/>
      <c r="K2945" s="25"/>
      <c r="L2945" s="25"/>
      <c r="N2945" s="25"/>
      <c r="O2945" s="25"/>
      <c r="P2945" s="35" t="s">
        <v>2496</v>
      </c>
      <c r="AS2945" s="570"/>
      <c r="AT2945" s="391"/>
      <c r="AU2945" s="222"/>
      <c r="AV2945" s="564"/>
      <c r="AW2945" s="60"/>
      <c r="AX2945" s="60"/>
      <c r="AY2945" s="60"/>
      <c r="AZ2945" s="283"/>
      <c r="BA2945" s="283"/>
      <c r="BB2945" s="283"/>
      <c r="BC2945" s="34"/>
      <c r="BD2945" s="27"/>
      <c r="BF2945" s="35"/>
      <c r="BG2945" s="35"/>
      <c r="BH2945" s="35"/>
    </row>
    <row r="2946" spans="1:60" ht="15" x14ac:dyDescent="0.25">
      <c r="A2946" s="570">
        <f t="shared" si="39"/>
        <v>2940</v>
      </c>
      <c r="B2946" s="571" t="s">
        <v>5227</v>
      </c>
      <c r="C2946" s="574" t="s">
        <v>12458</v>
      </c>
      <c r="D2946" s="843">
        <v>82224.240000000005</v>
      </c>
      <c r="E2946" s="844"/>
      <c r="F2946" s="844"/>
      <c r="G2946" s="25"/>
      <c r="H2946" s="25"/>
      <c r="I2946" s="25"/>
      <c r="J2946" s="25"/>
      <c r="K2946" s="25"/>
      <c r="L2946" s="25"/>
      <c r="N2946" s="25"/>
      <c r="O2946" s="25"/>
      <c r="P2946" s="35" t="s">
        <v>2496</v>
      </c>
      <c r="AS2946" s="570"/>
      <c r="AT2946" s="391"/>
      <c r="AU2946" s="222"/>
      <c r="AV2946" s="564"/>
      <c r="AW2946" s="60"/>
      <c r="AX2946" s="60"/>
      <c r="AY2946" s="60"/>
      <c r="AZ2946" s="283"/>
      <c r="BA2946" s="283"/>
      <c r="BB2946" s="283"/>
      <c r="BC2946" s="34"/>
      <c r="BD2946" s="27"/>
      <c r="BF2946" s="35"/>
      <c r="BG2946" s="35"/>
      <c r="BH2946" s="35"/>
    </row>
    <row r="2947" spans="1:60" ht="15" x14ac:dyDescent="0.25">
      <c r="A2947" s="570">
        <f t="shared" si="39"/>
        <v>2941</v>
      </c>
      <c r="B2947" s="571" t="s">
        <v>5228</v>
      </c>
      <c r="C2947" s="574" t="s">
        <v>12458</v>
      </c>
      <c r="D2947" s="843">
        <v>10830.19</v>
      </c>
      <c r="E2947" s="844"/>
      <c r="F2947" s="844"/>
      <c r="G2947" s="25"/>
      <c r="H2947" s="25"/>
      <c r="I2947" s="25"/>
      <c r="J2947" s="25"/>
      <c r="K2947" s="25"/>
      <c r="L2947" s="25"/>
      <c r="N2947" s="25"/>
      <c r="O2947" s="25"/>
      <c r="P2947" s="35" t="s">
        <v>2496</v>
      </c>
      <c r="AS2947" s="570"/>
      <c r="AT2947" s="391"/>
      <c r="AU2947" s="222"/>
      <c r="AV2947" s="564"/>
      <c r="AW2947" s="60"/>
      <c r="AX2947" s="60"/>
      <c r="AY2947" s="60"/>
      <c r="AZ2947" s="283"/>
      <c r="BA2947" s="283"/>
      <c r="BB2947" s="283"/>
      <c r="BC2947" s="34"/>
      <c r="BD2947" s="27"/>
      <c r="BF2947" s="35"/>
      <c r="BG2947" s="35"/>
      <c r="BH2947" s="35"/>
    </row>
    <row r="2948" spans="1:60" ht="15" x14ac:dyDescent="0.25">
      <c r="A2948" s="570">
        <f t="shared" si="39"/>
        <v>2942</v>
      </c>
      <c r="B2948" s="571" t="s">
        <v>5229</v>
      </c>
      <c r="C2948" s="574" t="s">
        <v>12458</v>
      </c>
      <c r="D2948" s="843">
        <v>15793.68</v>
      </c>
      <c r="E2948" s="844"/>
      <c r="F2948" s="844"/>
      <c r="G2948" s="25"/>
      <c r="H2948" s="25"/>
      <c r="I2948" s="25"/>
      <c r="J2948" s="25"/>
      <c r="K2948" s="25"/>
      <c r="L2948" s="25"/>
      <c r="N2948" s="25"/>
      <c r="O2948" s="25"/>
      <c r="P2948" s="35" t="s">
        <v>2496</v>
      </c>
      <c r="AS2948" s="570"/>
      <c r="AT2948" s="391"/>
      <c r="AU2948" s="222"/>
      <c r="AV2948" s="564"/>
      <c r="AW2948" s="60"/>
      <c r="AX2948" s="60"/>
      <c r="AY2948" s="60"/>
      <c r="AZ2948" s="283"/>
      <c r="BA2948" s="283"/>
      <c r="BB2948" s="283"/>
      <c r="BC2948" s="34"/>
      <c r="BD2948" s="27"/>
      <c r="BF2948" s="35"/>
      <c r="BG2948" s="35"/>
      <c r="BH2948" s="35"/>
    </row>
    <row r="2949" spans="1:60" ht="15" x14ac:dyDescent="0.25">
      <c r="A2949" s="570">
        <f t="shared" si="39"/>
        <v>2943</v>
      </c>
      <c r="B2949" s="571" t="s">
        <v>5230</v>
      </c>
      <c r="C2949" s="574" t="s">
        <v>12458</v>
      </c>
      <c r="D2949" s="843">
        <v>21174.86</v>
      </c>
      <c r="E2949" s="844"/>
      <c r="F2949" s="844"/>
      <c r="G2949" s="25"/>
      <c r="H2949" s="25"/>
      <c r="I2949" s="25"/>
      <c r="J2949" s="25"/>
      <c r="K2949" s="25"/>
      <c r="L2949" s="25"/>
      <c r="N2949" s="25"/>
      <c r="O2949" s="25"/>
      <c r="P2949" s="35" t="s">
        <v>2496</v>
      </c>
      <c r="AS2949" s="570"/>
      <c r="AT2949" s="391"/>
      <c r="AU2949" s="222"/>
      <c r="AV2949" s="564"/>
      <c r="AW2949" s="60"/>
      <c r="AX2949" s="60"/>
      <c r="AY2949" s="60"/>
      <c r="AZ2949" s="283"/>
      <c r="BA2949" s="283"/>
      <c r="BB2949" s="283"/>
      <c r="BC2949" s="34"/>
      <c r="BD2949" s="27"/>
      <c r="BF2949" s="35"/>
      <c r="BG2949" s="35"/>
      <c r="BH2949" s="35"/>
    </row>
    <row r="2950" spans="1:60" ht="15" x14ac:dyDescent="0.25">
      <c r="A2950" s="570">
        <f t="shared" si="39"/>
        <v>2944</v>
      </c>
      <c r="B2950" s="571" t="s">
        <v>5231</v>
      </c>
      <c r="C2950" s="574" t="s">
        <v>12458</v>
      </c>
      <c r="D2950" s="843">
        <v>6567.61</v>
      </c>
      <c r="E2950" s="844"/>
      <c r="F2950" s="844"/>
      <c r="G2950" s="25"/>
      <c r="H2950" s="25"/>
      <c r="I2950" s="25"/>
      <c r="J2950" s="25"/>
      <c r="K2950" s="25"/>
      <c r="L2950" s="25"/>
      <c r="N2950" s="25"/>
      <c r="O2950" s="25"/>
      <c r="P2950" s="35" t="s">
        <v>2496</v>
      </c>
      <c r="AS2950" s="570"/>
      <c r="AT2950" s="391"/>
      <c r="AU2950" s="222"/>
      <c r="AV2950" s="564"/>
      <c r="AW2950" s="60"/>
      <c r="AX2950" s="60"/>
      <c r="AY2950" s="60"/>
      <c r="AZ2950" s="283"/>
      <c r="BA2950" s="283"/>
      <c r="BB2950" s="283"/>
      <c r="BC2950" s="34"/>
      <c r="BD2950" s="27"/>
      <c r="BF2950" s="35"/>
      <c r="BG2950" s="35"/>
      <c r="BH2950" s="35"/>
    </row>
    <row r="2951" spans="1:60" ht="15" x14ac:dyDescent="0.25">
      <c r="A2951" s="570">
        <f t="shared" si="39"/>
        <v>2945</v>
      </c>
      <c r="B2951" s="571" t="s">
        <v>5232</v>
      </c>
      <c r="C2951" s="574" t="s">
        <v>12458</v>
      </c>
      <c r="D2951" s="843">
        <v>4760</v>
      </c>
      <c r="E2951" s="844"/>
      <c r="F2951" s="844"/>
      <c r="G2951" s="25"/>
      <c r="H2951" s="25"/>
      <c r="I2951" s="25"/>
      <c r="J2951" s="25"/>
      <c r="K2951" s="25"/>
      <c r="L2951" s="25"/>
      <c r="N2951" s="25"/>
      <c r="O2951" s="25"/>
      <c r="P2951" s="35" t="s">
        <v>2496</v>
      </c>
      <c r="AS2951" s="570"/>
      <c r="AT2951" s="391"/>
      <c r="AU2951" s="222"/>
      <c r="AV2951" s="564"/>
      <c r="AW2951" s="60"/>
      <c r="AX2951" s="60"/>
      <c r="AY2951" s="60"/>
      <c r="AZ2951" s="283"/>
      <c r="BA2951" s="283"/>
      <c r="BB2951" s="283"/>
      <c r="BC2951" s="34"/>
      <c r="BD2951" s="27"/>
      <c r="BF2951" s="35"/>
      <c r="BG2951" s="35"/>
      <c r="BH2951" s="35"/>
    </row>
    <row r="2952" spans="1:60" ht="15" x14ac:dyDescent="0.25">
      <c r="A2952" s="570">
        <f t="shared" si="39"/>
        <v>2946</v>
      </c>
      <c r="B2952" s="571" t="s">
        <v>5233</v>
      </c>
      <c r="C2952" s="574" t="s">
        <v>12458</v>
      </c>
      <c r="D2952" s="843">
        <v>18881.73</v>
      </c>
      <c r="E2952" s="844"/>
      <c r="F2952" s="844"/>
      <c r="G2952" s="25"/>
      <c r="H2952" s="25"/>
      <c r="I2952" s="25"/>
      <c r="J2952" s="25"/>
      <c r="K2952" s="25"/>
      <c r="L2952" s="25"/>
      <c r="N2952" s="25"/>
      <c r="O2952" s="25"/>
      <c r="P2952" s="35" t="s">
        <v>2496</v>
      </c>
      <c r="AS2952" s="570"/>
      <c r="AT2952" s="391"/>
      <c r="AU2952" s="222"/>
      <c r="AV2952" s="564"/>
      <c r="AW2952" s="60"/>
      <c r="AX2952" s="60"/>
      <c r="AY2952" s="60"/>
      <c r="AZ2952" s="283"/>
      <c r="BA2952" s="283"/>
      <c r="BB2952" s="283"/>
      <c r="BC2952" s="34"/>
      <c r="BD2952" s="27"/>
      <c r="BF2952" s="35"/>
      <c r="BG2952" s="35"/>
      <c r="BH2952" s="35"/>
    </row>
    <row r="2953" spans="1:60" ht="15" x14ac:dyDescent="0.25">
      <c r="A2953" s="570">
        <f t="shared" si="39"/>
        <v>2947</v>
      </c>
      <c r="B2953" s="571" t="s">
        <v>5234</v>
      </c>
      <c r="C2953" s="574" t="s">
        <v>12458</v>
      </c>
      <c r="D2953" s="843">
        <v>12090.4</v>
      </c>
      <c r="E2953" s="844"/>
      <c r="F2953" s="844"/>
      <c r="G2953" s="25"/>
      <c r="H2953" s="25"/>
      <c r="I2953" s="25"/>
      <c r="J2953" s="25"/>
      <c r="K2953" s="25"/>
      <c r="L2953" s="25"/>
      <c r="N2953" s="25"/>
      <c r="O2953" s="25"/>
      <c r="P2953" s="35" t="s">
        <v>2496</v>
      </c>
      <c r="AS2953" s="570"/>
      <c r="AT2953" s="391"/>
      <c r="AU2953" s="222"/>
      <c r="AV2953" s="564"/>
      <c r="AW2953" s="60"/>
      <c r="AX2953" s="60"/>
      <c r="AY2953" s="60"/>
      <c r="AZ2953" s="283"/>
      <c r="BA2953" s="283"/>
      <c r="BB2953" s="283"/>
      <c r="BC2953" s="34"/>
      <c r="BD2953" s="27"/>
      <c r="BF2953" s="35"/>
      <c r="BG2953" s="35"/>
      <c r="BH2953" s="35"/>
    </row>
    <row r="2954" spans="1:60" ht="15" x14ac:dyDescent="0.25">
      <c r="A2954" s="570">
        <f t="shared" si="39"/>
        <v>2948</v>
      </c>
      <c r="B2954" s="571" t="s">
        <v>5235</v>
      </c>
      <c r="C2954" s="574" t="s">
        <v>12458</v>
      </c>
      <c r="D2954" s="843">
        <v>60479.37</v>
      </c>
      <c r="E2954" s="844"/>
      <c r="F2954" s="844"/>
      <c r="G2954" s="25"/>
      <c r="H2954" s="25"/>
      <c r="I2954" s="25"/>
      <c r="J2954" s="25"/>
      <c r="K2954" s="25"/>
      <c r="L2954" s="25"/>
      <c r="N2954" s="25"/>
      <c r="O2954" s="25"/>
      <c r="P2954" s="35" t="s">
        <v>2496</v>
      </c>
      <c r="AS2954" s="570"/>
      <c r="AT2954" s="391"/>
      <c r="AU2954" s="222"/>
      <c r="AV2954" s="564"/>
      <c r="AW2954" s="60"/>
      <c r="AX2954" s="60"/>
      <c r="AY2954" s="60"/>
      <c r="AZ2954" s="283"/>
      <c r="BA2954" s="283"/>
      <c r="BB2954" s="283"/>
      <c r="BC2954" s="34"/>
      <c r="BD2954" s="27"/>
      <c r="BF2954" s="35"/>
      <c r="BG2954" s="35"/>
      <c r="BH2954" s="35"/>
    </row>
    <row r="2955" spans="1:60" ht="15" x14ac:dyDescent="0.25">
      <c r="A2955" s="570">
        <f t="shared" si="39"/>
        <v>2949</v>
      </c>
      <c r="B2955" s="571" t="s">
        <v>5236</v>
      </c>
      <c r="C2955" s="574" t="s">
        <v>12458</v>
      </c>
      <c r="D2955" s="843">
        <v>28686.14</v>
      </c>
      <c r="E2955" s="844"/>
      <c r="F2955" s="844"/>
      <c r="G2955" s="25"/>
      <c r="H2955" s="25"/>
      <c r="I2955" s="25"/>
      <c r="J2955" s="25"/>
      <c r="K2955" s="25"/>
      <c r="L2955" s="25"/>
      <c r="N2955" s="25"/>
      <c r="O2955" s="25"/>
      <c r="P2955" s="35" t="s">
        <v>2496</v>
      </c>
      <c r="AS2955" s="570"/>
      <c r="AT2955" s="391"/>
      <c r="AU2955" s="222"/>
      <c r="AV2955" s="564"/>
      <c r="AW2955" s="60"/>
      <c r="AX2955" s="60"/>
      <c r="AY2955" s="60"/>
      <c r="AZ2955" s="283"/>
      <c r="BA2955" s="283"/>
      <c r="BB2955" s="283"/>
      <c r="BC2955" s="34"/>
      <c r="BD2955" s="27"/>
      <c r="BF2955" s="35"/>
      <c r="BG2955" s="35"/>
      <c r="BH2955" s="35"/>
    </row>
    <row r="2956" spans="1:60" ht="15" x14ac:dyDescent="0.25">
      <c r="A2956" s="570">
        <f t="shared" si="39"/>
        <v>2950</v>
      </c>
      <c r="B2956" s="571" t="s">
        <v>5237</v>
      </c>
      <c r="C2956" s="574" t="s">
        <v>12458</v>
      </c>
      <c r="D2956" s="843">
        <v>84870.8</v>
      </c>
      <c r="E2956" s="844"/>
      <c r="F2956" s="844"/>
      <c r="G2956" s="25"/>
      <c r="H2956" s="25"/>
      <c r="I2956" s="25"/>
      <c r="J2956" s="25"/>
      <c r="K2956" s="25"/>
      <c r="L2956" s="25"/>
      <c r="N2956" s="25"/>
      <c r="O2956" s="25"/>
      <c r="P2956" s="35" t="s">
        <v>2496</v>
      </c>
      <c r="AS2956" s="570"/>
      <c r="AT2956" s="391"/>
      <c r="AU2956" s="222"/>
      <c r="AV2956" s="564"/>
      <c r="AW2956" s="60"/>
      <c r="AX2956" s="60"/>
      <c r="AY2956" s="60"/>
      <c r="AZ2956" s="283"/>
      <c r="BA2956" s="283"/>
      <c r="BB2956" s="283"/>
      <c r="BC2956" s="34"/>
      <c r="BD2956" s="27"/>
      <c r="BF2956" s="35"/>
      <c r="BG2956" s="35"/>
      <c r="BH2956" s="35"/>
    </row>
    <row r="2957" spans="1:60" ht="15" x14ac:dyDescent="0.25">
      <c r="A2957" s="570">
        <f t="shared" si="39"/>
        <v>2951</v>
      </c>
      <c r="B2957" s="571" t="s">
        <v>5238</v>
      </c>
      <c r="C2957" s="574" t="s">
        <v>12458</v>
      </c>
      <c r="D2957" s="843">
        <v>41007.4</v>
      </c>
      <c r="E2957" s="844"/>
      <c r="F2957" s="844"/>
      <c r="G2957" s="25"/>
      <c r="H2957" s="25"/>
      <c r="I2957" s="25"/>
      <c r="J2957" s="25"/>
      <c r="K2957" s="25"/>
      <c r="L2957" s="25"/>
      <c r="N2957" s="25"/>
      <c r="O2957" s="25"/>
      <c r="P2957" s="35" t="s">
        <v>2496</v>
      </c>
      <c r="AS2957" s="570"/>
      <c r="AT2957" s="391"/>
      <c r="AU2957" s="222"/>
      <c r="AV2957" s="564"/>
      <c r="AW2957" s="60"/>
      <c r="AX2957" s="60"/>
      <c r="AY2957" s="60"/>
      <c r="AZ2957" s="283"/>
      <c r="BA2957" s="283"/>
      <c r="BB2957" s="283"/>
      <c r="BC2957" s="34"/>
      <c r="BD2957" s="27"/>
      <c r="BF2957" s="35"/>
      <c r="BG2957" s="35"/>
      <c r="BH2957" s="35"/>
    </row>
    <row r="2958" spans="1:60" ht="15" x14ac:dyDescent="0.25">
      <c r="A2958" s="570">
        <f t="shared" si="39"/>
        <v>2952</v>
      </c>
      <c r="B2958" s="571" t="s">
        <v>5239</v>
      </c>
      <c r="C2958" s="574" t="s">
        <v>12458</v>
      </c>
      <c r="D2958" s="843">
        <v>46285.05</v>
      </c>
      <c r="E2958" s="844"/>
      <c r="F2958" s="844"/>
      <c r="G2958" s="25"/>
      <c r="H2958" s="25"/>
      <c r="I2958" s="25"/>
      <c r="J2958" s="25"/>
      <c r="K2958" s="25"/>
      <c r="L2958" s="25"/>
      <c r="N2958" s="25"/>
      <c r="O2958" s="25"/>
      <c r="P2958" s="35" t="s">
        <v>2496</v>
      </c>
      <c r="AS2958" s="570"/>
      <c r="AT2958" s="391"/>
      <c r="AU2958" s="222"/>
      <c r="AV2958" s="564"/>
      <c r="AW2958" s="60"/>
      <c r="AX2958" s="60"/>
      <c r="AY2958" s="60"/>
      <c r="AZ2958" s="283"/>
      <c r="BA2958" s="283"/>
      <c r="BB2958" s="283"/>
      <c r="BC2958" s="34"/>
      <c r="BD2958" s="27"/>
      <c r="BF2958" s="35"/>
      <c r="BG2958" s="35"/>
      <c r="BH2958" s="35"/>
    </row>
    <row r="2959" spans="1:60" ht="15" x14ac:dyDescent="0.25">
      <c r="A2959" s="570">
        <f t="shared" si="39"/>
        <v>2953</v>
      </c>
      <c r="B2959" s="571" t="s">
        <v>5240</v>
      </c>
      <c r="C2959" s="574" t="s">
        <v>12458</v>
      </c>
      <c r="D2959" s="843">
        <v>9859.15</v>
      </c>
      <c r="E2959" s="844"/>
      <c r="F2959" s="844"/>
      <c r="G2959" s="25"/>
      <c r="H2959" s="25"/>
      <c r="I2959" s="25"/>
      <c r="J2959" s="25"/>
      <c r="K2959" s="25"/>
      <c r="L2959" s="25"/>
      <c r="N2959" s="25"/>
      <c r="O2959" s="25"/>
      <c r="P2959" s="35" t="s">
        <v>2496</v>
      </c>
      <c r="AS2959" s="570"/>
      <c r="AT2959" s="391"/>
      <c r="AU2959" s="222"/>
      <c r="AV2959" s="564"/>
      <c r="AW2959" s="60"/>
      <c r="AX2959" s="60"/>
      <c r="AY2959" s="60"/>
      <c r="AZ2959" s="283"/>
      <c r="BA2959" s="283"/>
      <c r="BB2959" s="283"/>
      <c r="BC2959" s="34"/>
      <c r="BD2959" s="27"/>
      <c r="BF2959" s="35"/>
      <c r="BG2959" s="35"/>
      <c r="BH2959" s="35"/>
    </row>
    <row r="2960" spans="1:60" ht="15" x14ac:dyDescent="0.25">
      <c r="A2960" s="570">
        <f t="shared" si="39"/>
        <v>2954</v>
      </c>
      <c r="B2960" s="571" t="s">
        <v>5241</v>
      </c>
      <c r="C2960" s="574" t="s">
        <v>12458</v>
      </c>
      <c r="D2960" s="843">
        <v>35870.17</v>
      </c>
      <c r="E2960" s="844"/>
      <c r="F2960" s="844"/>
      <c r="G2960" s="25"/>
      <c r="H2960" s="25"/>
      <c r="I2960" s="25"/>
      <c r="J2960" s="25"/>
      <c r="K2960" s="25"/>
      <c r="L2960" s="25"/>
      <c r="N2960" s="25"/>
      <c r="O2960" s="25"/>
      <c r="P2960" s="35" t="s">
        <v>2496</v>
      </c>
      <c r="AS2960" s="570"/>
      <c r="AT2960" s="391"/>
      <c r="AU2960" s="222"/>
      <c r="AV2960" s="564"/>
      <c r="AW2960" s="60"/>
      <c r="AX2960" s="60"/>
      <c r="AY2960" s="60"/>
      <c r="AZ2960" s="283"/>
      <c r="BA2960" s="283"/>
      <c r="BB2960" s="283"/>
      <c r="BC2960" s="34"/>
      <c r="BD2960" s="27"/>
      <c r="BF2960" s="35"/>
      <c r="BG2960" s="35"/>
      <c r="BH2960" s="35"/>
    </row>
    <row r="2961" spans="1:60" ht="15" x14ac:dyDescent="0.25">
      <c r="A2961" s="570">
        <f t="shared" si="39"/>
        <v>2955</v>
      </c>
      <c r="B2961" s="571" t="s">
        <v>5242</v>
      </c>
      <c r="C2961" s="574" t="s">
        <v>12458</v>
      </c>
      <c r="D2961" s="843">
        <v>31123.26</v>
      </c>
      <c r="E2961" s="844"/>
      <c r="F2961" s="844"/>
      <c r="G2961" s="25"/>
      <c r="H2961" s="25"/>
      <c r="I2961" s="25"/>
      <c r="J2961" s="25"/>
      <c r="K2961" s="25"/>
      <c r="L2961" s="25"/>
      <c r="N2961" s="25"/>
      <c r="O2961" s="25"/>
      <c r="P2961" s="35" t="s">
        <v>2496</v>
      </c>
      <c r="AS2961" s="570"/>
      <c r="AT2961" s="391"/>
      <c r="AU2961" s="222"/>
      <c r="AV2961" s="564"/>
      <c r="AW2961" s="60"/>
      <c r="AX2961" s="60"/>
      <c r="AY2961" s="60"/>
      <c r="AZ2961" s="283"/>
      <c r="BA2961" s="283"/>
      <c r="BB2961" s="283"/>
      <c r="BC2961" s="34"/>
      <c r="BD2961" s="27"/>
      <c r="BF2961" s="35"/>
      <c r="BG2961" s="35"/>
      <c r="BH2961" s="35"/>
    </row>
    <row r="2962" spans="1:60" ht="15" x14ac:dyDescent="0.25">
      <c r="A2962" s="570">
        <f t="shared" si="39"/>
        <v>2956</v>
      </c>
      <c r="B2962" s="571" t="s">
        <v>5243</v>
      </c>
      <c r="C2962" s="574" t="s">
        <v>12458</v>
      </c>
      <c r="D2962" s="843">
        <v>17349.009999999998</v>
      </c>
      <c r="E2962" s="844"/>
      <c r="F2962" s="844"/>
      <c r="G2962" s="25"/>
      <c r="H2962" s="25"/>
      <c r="I2962" s="25"/>
      <c r="J2962" s="25"/>
      <c r="K2962" s="25"/>
      <c r="L2962" s="25"/>
      <c r="N2962" s="25"/>
      <c r="O2962" s="25"/>
      <c r="P2962" s="35" t="s">
        <v>2496</v>
      </c>
      <c r="AS2962" s="570"/>
      <c r="AT2962" s="391"/>
      <c r="AU2962" s="222"/>
      <c r="AV2962" s="564"/>
      <c r="AW2962" s="60"/>
      <c r="AX2962" s="60"/>
      <c r="AY2962" s="60"/>
      <c r="AZ2962" s="283"/>
      <c r="BA2962" s="283"/>
      <c r="BB2962" s="283"/>
      <c r="BC2962" s="34"/>
      <c r="BD2962" s="27"/>
      <c r="BF2962" s="35"/>
      <c r="BG2962" s="35"/>
      <c r="BH2962" s="35"/>
    </row>
    <row r="2963" spans="1:60" ht="15" x14ac:dyDescent="0.25">
      <c r="A2963" s="570">
        <f t="shared" si="39"/>
        <v>2957</v>
      </c>
      <c r="B2963" s="571" t="s">
        <v>5244</v>
      </c>
      <c r="C2963" s="574" t="s">
        <v>12458</v>
      </c>
      <c r="D2963" s="843">
        <v>45897.11</v>
      </c>
      <c r="E2963" s="844"/>
      <c r="F2963" s="844"/>
      <c r="G2963" s="25"/>
      <c r="H2963" s="25"/>
      <c r="I2963" s="25"/>
      <c r="J2963" s="25"/>
      <c r="K2963" s="25"/>
      <c r="L2963" s="25"/>
      <c r="N2963" s="25"/>
      <c r="O2963" s="25"/>
      <c r="P2963" s="35" t="s">
        <v>2496</v>
      </c>
      <c r="AS2963" s="570"/>
      <c r="AT2963" s="391"/>
      <c r="AU2963" s="222"/>
      <c r="AV2963" s="564"/>
      <c r="AW2963" s="60"/>
      <c r="AX2963" s="60"/>
      <c r="AY2963" s="60"/>
      <c r="AZ2963" s="283"/>
      <c r="BA2963" s="283"/>
      <c r="BB2963" s="283"/>
      <c r="BC2963" s="34"/>
      <c r="BD2963" s="27"/>
      <c r="BF2963" s="35"/>
      <c r="BG2963" s="35"/>
      <c r="BH2963" s="35"/>
    </row>
    <row r="2964" spans="1:60" ht="15" x14ac:dyDescent="0.25">
      <c r="A2964" s="570">
        <f t="shared" si="39"/>
        <v>2958</v>
      </c>
      <c r="B2964" s="571" t="s">
        <v>5245</v>
      </c>
      <c r="C2964" s="574" t="s">
        <v>12458</v>
      </c>
      <c r="D2964" s="843">
        <v>16805.18</v>
      </c>
      <c r="E2964" s="844"/>
      <c r="F2964" s="844"/>
      <c r="G2964" s="25"/>
      <c r="H2964" s="25"/>
      <c r="I2964" s="25"/>
      <c r="J2964" s="25"/>
      <c r="K2964" s="25"/>
      <c r="L2964" s="25"/>
      <c r="N2964" s="25"/>
      <c r="O2964" s="25"/>
      <c r="P2964" s="35" t="s">
        <v>2496</v>
      </c>
      <c r="AS2964" s="570"/>
      <c r="AT2964" s="391"/>
      <c r="AU2964" s="222"/>
      <c r="AV2964" s="564"/>
      <c r="AW2964" s="60"/>
      <c r="AX2964" s="60"/>
      <c r="AY2964" s="60"/>
      <c r="AZ2964" s="283"/>
      <c r="BA2964" s="283"/>
      <c r="BB2964" s="283"/>
      <c r="BC2964" s="34"/>
      <c r="BD2964" s="27"/>
      <c r="BF2964" s="35"/>
      <c r="BG2964" s="35"/>
      <c r="BH2964" s="35"/>
    </row>
    <row r="2965" spans="1:60" ht="15" x14ac:dyDescent="0.25">
      <c r="A2965" s="570">
        <f t="shared" si="39"/>
        <v>2959</v>
      </c>
      <c r="B2965" s="571" t="s">
        <v>5246</v>
      </c>
      <c r="C2965" s="574" t="s">
        <v>12458</v>
      </c>
      <c r="D2965" s="843">
        <v>35874.93</v>
      </c>
      <c r="E2965" s="844"/>
      <c r="F2965" s="844"/>
      <c r="G2965" s="25"/>
      <c r="H2965" s="25"/>
      <c r="I2965" s="25"/>
      <c r="J2965" s="25"/>
      <c r="K2965" s="25"/>
      <c r="L2965" s="25"/>
      <c r="N2965" s="25"/>
      <c r="O2965" s="25"/>
      <c r="P2965" s="35" t="s">
        <v>2496</v>
      </c>
      <c r="AS2965" s="570"/>
      <c r="AT2965" s="391"/>
      <c r="AU2965" s="222"/>
      <c r="AV2965" s="564"/>
      <c r="AW2965" s="60"/>
      <c r="AX2965" s="60"/>
      <c r="AY2965" s="60"/>
      <c r="AZ2965" s="283"/>
      <c r="BA2965" s="283"/>
      <c r="BB2965" s="283"/>
      <c r="BC2965" s="34"/>
      <c r="BD2965" s="27"/>
      <c r="BF2965" s="35"/>
      <c r="BG2965" s="35"/>
      <c r="BH2965" s="35"/>
    </row>
    <row r="2966" spans="1:60" ht="15" x14ac:dyDescent="0.25">
      <c r="A2966" s="570">
        <f t="shared" si="39"/>
        <v>2960</v>
      </c>
      <c r="B2966" s="571" t="s">
        <v>5247</v>
      </c>
      <c r="C2966" s="574" t="s">
        <v>12458</v>
      </c>
      <c r="D2966" s="843">
        <v>36492.54</v>
      </c>
      <c r="E2966" s="844"/>
      <c r="F2966" s="844"/>
      <c r="G2966" s="25"/>
      <c r="H2966" s="25"/>
      <c r="I2966" s="25"/>
      <c r="J2966" s="25"/>
      <c r="K2966" s="25"/>
      <c r="L2966" s="25"/>
      <c r="N2966" s="25"/>
      <c r="O2966" s="25"/>
      <c r="P2966" s="35" t="s">
        <v>2496</v>
      </c>
      <c r="AS2966" s="570"/>
      <c r="AT2966" s="391"/>
      <c r="AU2966" s="222"/>
      <c r="AV2966" s="564"/>
      <c r="AW2966" s="60"/>
      <c r="AX2966" s="60"/>
      <c r="AY2966" s="60"/>
      <c r="AZ2966" s="283"/>
      <c r="BA2966" s="283"/>
      <c r="BB2966" s="283"/>
      <c r="BC2966" s="34"/>
      <c r="BD2966" s="27"/>
      <c r="BF2966" s="35"/>
      <c r="BG2966" s="35"/>
      <c r="BH2966" s="35"/>
    </row>
    <row r="2967" spans="1:60" ht="15" x14ac:dyDescent="0.25">
      <c r="A2967" s="570">
        <f t="shared" si="39"/>
        <v>2961</v>
      </c>
      <c r="B2967" s="571" t="s">
        <v>5248</v>
      </c>
      <c r="C2967" s="574" t="s">
        <v>12480</v>
      </c>
      <c r="D2967" s="843">
        <v>44422.7</v>
      </c>
      <c r="E2967" s="844"/>
      <c r="F2967" s="844"/>
      <c r="G2967" s="25"/>
      <c r="H2967" s="25"/>
      <c r="I2967" s="25"/>
      <c r="J2967" s="25"/>
      <c r="K2967" s="25"/>
      <c r="L2967" s="25"/>
      <c r="N2967" s="25"/>
      <c r="O2967" s="25"/>
      <c r="P2967" s="35" t="s">
        <v>2496</v>
      </c>
      <c r="AS2967" s="570"/>
      <c r="AT2967" s="391"/>
      <c r="AU2967" s="222"/>
      <c r="AV2967" s="564"/>
      <c r="AW2967" s="60"/>
      <c r="AX2967" s="60"/>
      <c r="AY2967" s="60"/>
      <c r="AZ2967" s="283"/>
      <c r="BA2967" s="283"/>
      <c r="BB2967" s="283"/>
      <c r="BC2967" s="34"/>
      <c r="BD2967" s="27"/>
      <c r="BF2967" s="35"/>
      <c r="BG2967" s="35"/>
      <c r="BH2967" s="35"/>
    </row>
    <row r="2968" spans="1:60" ht="15" x14ac:dyDescent="0.25">
      <c r="A2968" s="570">
        <f t="shared" si="39"/>
        <v>2962</v>
      </c>
      <c r="B2968" s="571" t="s">
        <v>5249</v>
      </c>
      <c r="C2968" s="574" t="s">
        <v>12458</v>
      </c>
      <c r="D2968" s="843">
        <v>666733.19999999995</v>
      </c>
      <c r="E2968" s="844"/>
      <c r="F2968" s="844"/>
      <c r="G2968" s="25"/>
      <c r="H2968" s="25"/>
      <c r="I2968" s="25"/>
      <c r="J2968" s="25"/>
      <c r="K2968" s="25"/>
      <c r="L2968" s="25"/>
      <c r="N2968" s="25"/>
      <c r="O2968" s="25"/>
      <c r="P2968" s="35" t="s">
        <v>2496</v>
      </c>
      <c r="AS2968" s="570"/>
      <c r="AT2968" s="391"/>
      <c r="AU2968" s="222"/>
      <c r="AV2968" s="564"/>
      <c r="AW2968" s="60"/>
      <c r="AX2968" s="60"/>
      <c r="AY2968" s="60"/>
      <c r="AZ2968" s="283"/>
      <c r="BA2968" s="283"/>
      <c r="BB2968" s="283"/>
      <c r="BC2968" s="34"/>
      <c r="BD2968" s="27"/>
      <c r="BF2968" s="35"/>
      <c r="BG2968" s="35"/>
      <c r="BH2968" s="35"/>
    </row>
    <row r="2969" spans="1:60" ht="15" x14ac:dyDescent="0.25">
      <c r="A2969" s="570">
        <f t="shared" si="39"/>
        <v>2963</v>
      </c>
      <c r="B2969" s="571" t="s">
        <v>5250</v>
      </c>
      <c r="C2969" s="574" t="s">
        <v>12458</v>
      </c>
      <c r="D2969" s="843">
        <v>2380000</v>
      </c>
      <c r="E2969" s="844"/>
      <c r="F2969" s="844"/>
      <c r="G2969" s="25"/>
      <c r="H2969" s="25"/>
      <c r="I2969" s="25"/>
      <c r="J2969" s="25"/>
      <c r="K2969" s="25"/>
      <c r="L2969" s="25"/>
      <c r="N2969" s="25"/>
      <c r="O2969" s="25"/>
      <c r="P2969" s="35" t="s">
        <v>2496</v>
      </c>
      <c r="AS2969" s="570"/>
      <c r="AT2969" s="391"/>
      <c r="AU2969" s="222"/>
      <c r="AV2969" s="564"/>
      <c r="AW2969" s="60"/>
      <c r="AX2969" s="60"/>
      <c r="AY2969" s="60"/>
      <c r="AZ2969" s="283"/>
      <c r="BA2969" s="283"/>
      <c r="BB2969" s="283"/>
      <c r="BC2969" s="34"/>
      <c r="BD2969" s="27"/>
      <c r="BF2969" s="35"/>
      <c r="BG2969" s="35"/>
      <c r="BH2969" s="35"/>
    </row>
    <row r="2970" spans="1:60" ht="15" x14ac:dyDescent="0.25">
      <c r="A2970" s="570">
        <f t="shared" si="39"/>
        <v>2964</v>
      </c>
      <c r="B2970" s="571" t="s">
        <v>5251</v>
      </c>
      <c r="C2970" s="574" t="s">
        <v>12458</v>
      </c>
      <c r="D2970" s="843">
        <v>4450600</v>
      </c>
      <c r="E2970" s="844"/>
      <c r="F2970" s="844"/>
      <c r="G2970" s="25"/>
      <c r="H2970" s="25"/>
      <c r="I2970" s="25"/>
      <c r="J2970" s="25"/>
      <c r="K2970" s="25"/>
      <c r="L2970" s="25"/>
      <c r="N2970" s="25"/>
      <c r="O2970" s="25"/>
      <c r="P2970" s="35" t="s">
        <v>2496</v>
      </c>
      <c r="AS2970" s="570"/>
      <c r="AT2970" s="391"/>
      <c r="AU2970" s="222"/>
      <c r="AV2970" s="564"/>
      <c r="AW2970" s="60"/>
      <c r="AX2970" s="60"/>
      <c r="AY2970" s="60"/>
      <c r="AZ2970" s="283"/>
      <c r="BA2970" s="283"/>
      <c r="BB2970" s="283"/>
      <c r="BC2970" s="34"/>
      <c r="BD2970" s="27"/>
      <c r="BF2970" s="35"/>
      <c r="BG2970" s="35"/>
      <c r="BH2970" s="35"/>
    </row>
    <row r="2971" spans="1:60" ht="15" x14ac:dyDescent="0.25">
      <c r="A2971" s="570">
        <f t="shared" si="39"/>
        <v>2965</v>
      </c>
      <c r="B2971" s="571" t="s">
        <v>5252</v>
      </c>
      <c r="C2971" s="574" t="s">
        <v>12458</v>
      </c>
      <c r="D2971" s="843">
        <v>4450600</v>
      </c>
      <c r="E2971" s="844"/>
      <c r="F2971" s="844"/>
      <c r="G2971" s="25"/>
      <c r="H2971" s="25"/>
      <c r="I2971" s="25"/>
      <c r="J2971" s="25"/>
      <c r="K2971" s="25"/>
      <c r="L2971" s="25"/>
      <c r="N2971" s="25"/>
      <c r="O2971" s="25"/>
      <c r="P2971" s="35" t="s">
        <v>2496</v>
      </c>
      <c r="AS2971" s="570"/>
      <c r="AT2971" s="391"/>
      <c r="AU2971" s="222"/>
      <c r="AV2971" s="564"/>
      <c r="AW2971" s="60"/>
      <c r="AX2971" s="60"/>
      <c r="AY2971" s="60"/>
      <c r="AZ2971" s="283"/>
      <c r="BA2971" s="283"/>
      <c r="BB2971" s="283"/>
      <c r="BC2971" s="34"/>
      <c r="BD2971" s="27"/>
      <c r="BF2971" s="35"/>
      <c r="BG2971" s="35"/>
      <c r="BH2971" s="35"/>
    </row>
    <row r="2972" spans="1:60" ht="15" x14ac:dyDescent="0.25">
      <c r="A2972" s="570">
        <f t="shared" si="39"/>
        <v>2966</v>
      </c>
      <c r="B2972" s="571" t="s">
        <v>5253</v>
      </c>
      <c r="C2972" s="574" t="s">
        <v>12458</v>
      </c>
      <c r="D2972" s="843">
        <v>2902013.73</v>
      </c>
      <c r="E2972" s="844"/>
      <c r="F2972" s="844"/>
      <c r="G2972" s="25"/>
      <c r="H2972" s="25"/>
      <c r="I2972" s="25"/>
      <c r="J2972" s="25"/>
      <c r="K2972" s="25"/>
      <c r="L2972" s="25"/>
      <c r="N2972" s="25"/>
      <c r="O2972" s="25"/>
      <c r="P2972" s="35" t="s">
        <v>2496</v>
      </c>
      <c r="AS2972" s="570"/>
      <c r="AT2972" s="391"/>
      <c r="AU2972" s="222"/>
      <c r="AV2972" s="564"/>
      <c r="AW2972" s="60"/>
      <c r="AX2972" s="60"/>
      <c r="AY2972" s="60"/>
      <c r="AZ2972" s="283"/>
      <c r="BA2972" s="283"/>
      <c r="BB2972" s="283"/>
      <c r="BC2972" s="34"/>
      <c r="BD2972" s="27"/>
      <c r="BF2972" s="35"/>
      <c r="BG2972" s="35"/>
      <c r="BH2972" s="35"/>
    </row>
    <row r="2973" spans="1:60" ht="15" x14ac:dyDescent="0.25">
      <c r="A2973" s="570">
        <f t="shared" si="39"/>
        <v>2967</v>
      </c>
      <c r="B2973" s="571" t="s">
        <v>5254</v>
      </c>
      <c r="C2973" s="574" t="s">
        <v>12458</v>
      </c>
      <c r="D2973" s="843">
        <v>10169.74</v>
      </c>
      <c r="E2973" s="844"/>
      <c r="F2973" s="844"/>
      <c r="G2973" s="25"/>
      <c r="H2973" s="25"/>
      <c r="I2973" s="25"/>
      <c r="J2973" s="25"/>
      <c r="K2973" s="25"/>
      <c r="L2973" s="25"/>
      <c r="N2973" s="25"/>
      <c r="O2973" s="25"/>
      <c r="P2973" s="35" t="s">
        <v>2496</v>
      </c>
      <c r="AS2973" s="570"/>
      <c r="AT2973" s="391"/>
      <c r="AU2973" s="222"/>
      <c r="AV2973" s="564"/>
      <c r="AW2973" s="60"/>
      <c r="AX2973" s="60"/>
      <c r="AY2973" s="60"/>
      <c r="AZ2973" s="283"/>
      <c r="BA2973" s="283"/>
      <c r="BB2973" s="283"/>
      <c r="BC2973" s="34"/>
      <c r="BD2973" s="27"/>
      <c r="BF2973" s="35"/>
      <c r="BG2973" s="35"/>
      <c r="BH2973" s="35"/>
    </row>
    <row r="2974" spans="1:60" ht="15" x14ac:dyDescent="0.25">
      <c r="A2974" s="570">
        <f t="shared" si="39"/>
        <v>2968</v>
      </c>
      <c r="B2974" s="571" t="s">
        <v>5255</v>
      </c>
      <c r="C2974" s="574" t="s">
        <v>12458</v>
      </c>
      <c r="D2974" s="843">
        <v>12673.5</v>
      </c>
      <c r="E2974" s="844"/>
      <c r="F2974" s="844"/>
      <c r="G2974" s="25"/>
      <c r="H2974" s="25"/>
      <c r="I2974" s="25"/>
      <c r="J2974" s="25"/>
      <c r="K2974" s="25"/>
      <c r="L2974" s="25"/>
      <c r="N2974" s="25"/>
      <c r="O2974" s="25"/>
      <c r="P2974" s="35" t="s">
        <v>2496</v>
      </c>
      <c r="AS2974" s="570"/>
      <c r="AT2974" s="391"/>
      <c r="AU2974" s="222"/>
      <c r="AV2974" s="564"/>
      <c r="AW2974" s="60"/>
      <c r="AX2974" s="60"/>
      <c r="AY2974" s="60"/>
      <c r="AZ2974" s="283"/>
      <c r="BA2974" s="283"/>
      <c r="BB2974" s="283"/>
      <c r="BC2974" s="34"/>
      <c r="BD2974" s="27"/>
      <c r="BF2974" s="35"/>
      <c r="BG2974" s="35"/>
      <c r="BH2974" s="35"/>
    </row>
    <row r="2975" spans="1:60" ht="15" x14ac:dyDescent="0.25">
      <c r="A2975" s="570">
        <f t="shared" si="39"/>
        <v>2969</v>
      </c>
      <c r="B2975" s="571" t="s">
        <v>5256</v>
      </c>
      <c r="C2975" s="574" t="s">
        <v>12458</v>
      </c>
      <c r="D2975" s="843">
        <v>2000</v>
      </c>
      <c r="E2975" s="844"/>
      <c r="F2975" s="844"/>
      <c r="G2975" s="25"/>
      <c r="H2975" s="25"/>
      <c r="I2975" s="25"/>
      <c r="J2975" s="25"/>
      <c r="K2975" s="25"/>
      <c r="L2975" s="25"/>
      <c r="N2975" s="25"/>
      <c r="O2975" s="25"/>
      <c r="P2975" s="35" t="s">
        <v>2496</v>
      </c>
      <c r="AS2975" s="570"/>
      <c r="AT2975" s="391"/>
      <c r="AU2975" s="222"/>
      <c r="AV2975" s="564"/>
      <c r="AW2975" s="60"/>
      <c r="AX2975" s="60"/>
      <c r="AY2975" s="60"/>
      <c r="AZ2975" s="283"/>
      <c r="BA2975" s="283"/>
      <c r="BB2975" s="283"/>
      <c r="BC2975" s="34"/>
      <c r="BD2975" s="27"/>
      <c r="BF2975" s="35"/>
      <c r="BG2975" s="35"/>
      <c r="BH2975" s="35"/>
    </row>
    <row r="2976" spans="1:60" ht="15" x14ac:dyDescent="0.25">
      <c r="A2976" s="570">
        <f t="shared" si="39"/>
        <v>2970</v>
      </c>
      <c r="B2976" s="571" t="s">
        <v>5257</v>
      </c>
      <c r="C2976" s="574" t="s">
        <v>12458</v>
      </c>
      <c r="D2976" s="843">
        <v>214200</v>
      </c>
      <c r="E2976" s="844"/>
      <c r="F2976" s="844"/>
      <c r="G2976" s="25"/>
      <c r="H2976" s="25"/>
      <c r="I2976" s="25"/>
      <c r="J2976" s="25"/>
      <c r="K2976" s="25"/>
      <c r="L2976" s="25"/>
      <c r="N2976" s="25"/>
      <c r="O2976" s="25"/>
      <c r="P2976" s="35" t="s">
        <v>2496</v>
      </c>
      <c r="AS2976" s="570"/>
      <c r="AT2976" s="391"/>
      <c r="AU2976" s="222"/>
      <c r="AV2976" s="564"/>
      <c r="AW2976" s="60"/>
      <c r="AX2976" s="60"/>
      <c r="AY2976" s="60"/>
      <c r="AZ2976" s="283"/>
      <c r="BA2976" s="283"/>
      <c r="BB2976" s="283"/>
      <c r="BC2976" s="34"/>
      <c r="BD2976" s="27"/>
      <c r="BF2976" s="35"/>
      <c r="BG2976" s="35"/>
      <c r="BH2976" s="35"/>
    </row>
    <row r="2977" spans="1:60" ht="15" x14ac:dyDescent="0.25">
      <c r="A2977" s="570">
        <f t="shared" si="39"/>
        <v>2971</v>
      </c>
      <c r="B2977" s="571" t="s">
        <v>5258</v>
      </c>
      <c r="C2977" s="574" t="s">
        <v>12458</v>
      </c>
      <c r="D2977" s="843">
        <v>22.61</v>
      </c>
      <c r="E2977" s="844"/>
      <c r="F2977" s="844"/>
      <c r="G2977" s="25"/>
      <c r="H2977" s="25"/>
      <c r="I2977" s="25"/>
      <c r="J2977" s="25"/>
      <c r="K2977" s="25"/>
      <c r="L2977" s="25"/>
      <c r="N2977" s="25"/>
      <c r="O2977" s="25"/>
      <c r="P2977" s="35" t="s">
        <v>2496</v>
      </c>
      <c r="AS2977" s="570"/>
      <c r="AT2977" s="391"/>
      <c r="AU2977" s="222"/>
      <c r="AV2977" s="564"/>
      <c r="AW2977" s="60"/>
      <c r="AX2977" s="60"/>
      <c r="AY2977" s="60"/>
      <c r="AZ2977" s="283"/>
      <c r="BA2977" s="283"/>
      <c r="BB2977" s="283"/>
      <c r="BC2977" s="34"/>
      <c r="BD2977" s="27"/>
      <c r="BF2977" s="35"/>
      <c r="BG2977" s="35"/>
      <c r="BH2977" s="35"/>
    </row>
    <row r="2978" spans="1:60" ht="15" x14ac:dyDescent="0.25">
      <c r="A2978" s="570">
        <f t="shared" si="39"/>
        <v>2972</v>
      </c>
      <c r="B2978" s="571" t="s">
        <v>5259</v>
      </c>
      <c r="C2978" s="574" t="s">
        <v>2526</v>
      </c>
      <c r="D2978" s="843">
        <v>5553.73</v>
      </c>
      <c r="E2978" s="844"/>
      <c r="F2978" s="844"/>
      <c r="G2978" s="25"/>
      <c r="H2978" s="25"/>
      <c r="I2978" s="25"/>
      <c r="J2978" s="25"/>
      <c r="K2978" s="25"/>
      <c r="L2978" s="25"/>
      <c r="N2978" s="25"/>
      <c r="O2978" s="25"/>
      <c r="P2978" s="35" t="s">
        <v>2496</v>
      </c>
      <c r="AS2978" s="570"/>
      <c r="AT2978" s="391"/>
      <c r="AU2978" s="222"/>
      <c r="AV2978" s="564"/>
      <c r="AW2978" s="60"/>
      <c r="AX2978" s="60"/>
      <c r="AY2978" s="60"/>
      <c r="AZ2978" s="283"/>
      <c r="BA2978" s="283"/>
      <c r="BB2978" s="283"/>
      <c r="BC2978" s="34"/>
      <c r="BD2978" s="27"/>
      <c r="BF2978" s="35"/>
      <c r="BG2978" s="35"/>
      <c r="BH2978" s="35"/>
    </row>
    <row r="2979" spans="1:60" ht="15" x14ac:dyDescent="0.25">
      <c r="A2979" s="570">
        <f t="shared" si="39"/>
        <v>2973</v>
      </c>
      <c r="B2979" s="571" t="s">
        <v>5260</v>
      </c>
      <c r="C2979" s="574" t="s">
        <v>12458</v>
      </c>
      <c r="D2979" s="843">
        <v>17850</v>
      </c>
      <c r="E2979" s="844"/>
      <c r="F2979" s="844"/>
      <c r="G2979" s="25"/>
      <c r="H2979" s="25"/>
      <c r="I2979" s="25"/>
      <c r="J2979" s="25"/>
      <c r="K2979" s="25"/>
      <c r="L2979" s="25"/>
      <c r="N2979" s="25"/>
      <c r="O2979" s="25"/>
      <c r="P2979" s="35" t="s">
        <v>2496</v>
      </c>
      <c r="AS2979" s="570"/>
      <c r="AT2979" s="391"/>
      <c r="AU2979" s="222"/>
      <c r="AV2979" s="564"/>
      <c r="AW2979" s="60"/>
      <c r="AX2979" s="60"/>
      <c r="AY2979" s="60"/>
      <c r="AZ2979" s="283"/>
      <c r="BA2979" s="283"/>
      <c r="BB2979" s="283"/>
      <c r="BC2979" s="34"/>
      <c r="BD2979" s="27"/>
      <c r="BF2979" s="35"/>
      <c r="BG2979" s="35"/>
      <c r="BH2979" s="35"/>
    </row>
    <row r="2980" spans="1:60" ht="15" x14ac:dyDescent="0.25">
      <c r="A2980" s="570">
        <f t="shared" si="39"/>
        <v>2974</v>
      </c>
      <c r="B2980" s="571" t="s">
        <v>5261</v>
      </c>
      <c r="C2980" s="574" t="s">
        <v>12458</v>
      </c>
      <c r="D2980" s="843">
        <v>14280</v>
      </c>
      <c r="E2980" s="844"/>
      <c r="F2980" s="844"/>
      <c r="G2980" s="25"/>
      <c r="H2980" s="25"/>
      <c r="I2980" s="25"/>
      <c r="J2980" s="25"/>
      <c r="K2980" s="25"/>
      <c r="L2980" s="25"/>
      <c r="N2980" s="25"/>
      <c r="O2980" s="25"/>
      <c r="P2980" s="35" t="s">
        <v>2496</v>
      </c>
      <c r="AS2980" s="570"/>
      <c r="AT2980" s="391"/>
      <c r="AU2980" s="222"/>
      <c r="AV2980" s="564"/>
      <c r="AW2980" s="60"/>
      <c r="AX2980" s="60"/>
      <c r="AY2980" s="60"/>
      <c r="AZ2980" s="283"/>
      <c r="BA2980" s="283"/>
      <c r="BB2980" s="283"/>
      <c r="BC2980" s="34"/>
      <c r="BD2980" s="27"/>
      <c r="BF2980" s="35"/>
      <c r="BG2980" s="35"/>
      <c r="BH2980" s="35"/>
    </row>
    <row r="2981" spans="1:60" ht="15" x14ac:dyDescent="0.25">
      <c r="A2981" s="570">
        <f t="shared" si="39"/>
        <v>2975</v>
      </c>
      <c r="B2981" s="571" t="s">
        <v>5262</v>
      </c>
      <c r="C2981" s="574" t="s">
        <v>12458</v>
      </c>
      <c r="D2981" s="843">
        <v>29476.3</v>
      </c>
      <c r="E2981" s="844"/>
      <c r="F2981" s="844"/>
      <c r="G2981" s="25"/>
      <c r="H2981" s="25"/>
      <c r="I2981" s="25"/>
      <c r="J2981" s="25"/>
      <c r="K2981" s="25"/>
      <c r="L2981" s="25"/>
      <c r="N2981" s="25"/>
      <c r="O2981" s="25"/>
      <c r="P2981" s="35" t="s">
        <v>2496</v>
      </c>
      <c r="AS2981" s="570"/>
      <c r="AT2981" s="391"/>
      <c r="AU2981" s="222"/>
      <c r="AV2981" s="564"/>
      <c r="AW2981" s="60"/>
      <c r="AX2981" s="60"/>
      <c r="AY2981" s="60"/>
      <c r="AZ2981" s="283"/>
      <c r="BA2981" s="283"/>
      <c r="BB2981" s="283"/>
      <c r="BC2981" s="34"/>
      <c r="BD2981" s="27"/>
      <c r="BF2981" s="35"/>
      <c r="BG2981" s="35"/>
      <c r="BH2981" s="35"/>
    </row>
    <row r="2982" spans="1:60" ht="15" x14ac:dyDescent="0.25">
      <c r="A2982" s="570">
        <f t="shared" si="39"/>
        <v>2976</v>
      </c>
      <c r="B2982" s="571" t="s">
        <v>5263</v>
      </c>
      <c r="C2982" s="574" t="s">
        <v>12458</v>
      </c>
      <c r="D2982" s="843">
        <v>2737</v>
      </c>
      <c r="E2982" s="844"/>
      <c r="F2982" s="844"/>
      <c r="G2982" s="25"/>
      <c r="H2982" s="25"/>
      <c r="I2982" s="25"/>
      <c r="J2982" s="25"/>
      <c r="K2982" s="25"/>
      <c r="L2982" s="25"/>
      <c r="N2982" s="25"/>
      <c r="O2982" s="25"/>
      <c r="P2982" s="35" t="s">
        <v>2496</v>
      </c>
      <c r="AS2982" s="570"/>
      <c r="AT2982" s="391"/>
      <c r="AU2982" s="222"/>
      <c r="AV2982" s="564"/>
      <c r="AW2982" s="60"/>
      <c r="AX2982" s="60"/>
      <c r="AY2982" s="60"/>
      <c r="AZ2982" s="283"/>
      <c r="BA2982" s="283"/>
      <c r="BB2982" s="283"/>
      <c r="BC2982" s="34"/>
      <c r="BD2982" s="27"/>
      <c r="BF2982" s="35"/>
      <c r="BG2982" s="35"/>
      <c r="BH2982" s="35"/>
    </row>
    <row r="2983" spans="1:60" ht="15" x14ac:dyDescent="0.25">
      <c r="A2983" s="570">
        <f t="shared" si="39"/>
        <v>2977</v>
      </c>
      <c r="B2983" s="571" t="s">
        <v>5264</v>
      </c>
      <c r="C2983" s="574" t="s">
        <v>12458</v>
      </c>
      <c r="D2983" s="843">
        <v>23133.599999999999</v>
      </c>
      <c r="E2983" s="844"/>
      <c r="F2983" s="844"/>
      <c r="G2983" s="25"/>
      <c r="H2983" s="25"/>
      <c r="I2983" s="25"/>
      <c r="J2983" s="25"/>
      <c r="K2983" s="25"/>
      <c r="L2983" s="25"/>
      <c r="N2983" s="25"/>
      <c r="O2983" s="25"/>
      <c r="P2983" s="35" t="s">
        <v>2496</v>
      </c>
      <c r="AS2983" s="570"/>
      <c r="AT2983" s="391"/>
      <c r="AU2983" s="222"/>
      <c r="AV2983" s="564"/>
      <c r="AW2983" s="60"/>
      <c r="AX2983" s="60"/>
      <c r="AY2983" s="60"/>
      <c r="AZ2983" s="283"/>
      <c r="BA2983" s="283"/>
      <c r="BB2983" s="283"/>
      <c r="BC2983" s="34"/>
      <c r="BD2983" s="27"/>
      <c r="BF2983" s="35"/>
      <c r="BG2983" s="35"/>
      <c r="BH2983" s="35"/>
    </row>
    <row r="2984" spans="1:60" ht="15" x14ac:dyDescent="0.25">
      <c r="A2984" s="570">
        <f t="shared" si="39"/>
        <v>2978</v>
      </c>
      <c r="B2984" s="571" t="s">
        <v>5265</v>
      </c>
      <c r="C2984" s="574" t="s">
        <v>12458</v>
      </c>
      <c r="D2984" s="843">
        <v>25911.06</v>
      </c>
      <c r="E2984" s="844"/>
      <c r="F2984" s="844"/>
      <c r="G2984" s="25"/>
      <c r="H2984" s="25"/>
      <c r="I2984" s="25"/>
      <c r="J2984" s="25"/>
      <c r="K2984" s="25"/>
      <c r="L2984" s="25"/>
      <c r="N2984" s="25"/>
      <c r="O2984" s="25"/>
      <c r="P2984" s="35" t="s">
        <v>2496</v>
      </c>
      <c r="AS2984" s="570"/>
      <c r="AT2984" s="391"/>
      <c r="AU2984" s="222"/>
      <c r="AV2984" s="564"/>
      <c r="AW2984" s="60"/>
      <c r="AX2984" s="60"/>
      <c r="AY2984" s="60"/>
      <c r="AZ2984" s="283"/>
      <c r="BA2984" s="283"/>
      <c r="BB2984" s="283"/>
      <c r="BC2984" s="34"/>
      <c r="BD2984" s="27"/>
      <c r="BF2984" s="35"/>
      <c r="BG2984" s="35"/>
      <c r="BH2984" s="35"/>
    </row>
    <row r="2985" spans="1:60" ht="15" x14ac:dyDescent="0.25">
      <c r="A2985" s="570">
        <f t="shared" si="39"/>
        <v>2979</v>
      </c>
      <c r="B2985" s="571" t="s">
        <v>5266</v>
      </c>
      <c r="C2985" s="574" t="s">
        <v>12458</v>
      </c>
      <c r="D2985" s="843">
        <v>23562</v>
      </c>
      <c r="E2985" s="844"/>
      <c r="F2985" s="844"/>
      <c r="G2985" s="25"/>
      <c r="H2985" s="25"/>
      <c r="I2985" s="25"/>
      <c r="J2985" s="25"/>
      <c r="K2985" s="25"/>
      <c r="L2985" s="25"/>
      <c r="N2985" s="25"/>
      <c r="O2985" s="25"/>
      <c r="P2985" s="35" t="s">
        <v>2496</v>
      </c>
      <c r="AS2985" s="570"/>
      <c r="AT2985" s="391"/>
      <c r="AU2985" s="222"/>
      <c r="AV2985" s="564"/>
      <c r="AW2985" s="60"/>
      <c r="AX2985" s="60"/>
      <c r="AY2985" s="60"/>
      <c r="AZ2985" s="283"/>
      <c r="BA2985" s="283"/>
      <c r="BB2985" s="283"/>
      <c r="BC2985" s="34"/>
      <c r="BD2985" s="27"/>
      <c r="BF2985" s="35"/>
      <c r="BG2985" s="35"/>
      <c r="BH2985" s="35"/>
    </row>
    <row r="2986" spans="1:60" ht="15" x14ac:dyDescent="0.25">
      <c r="A2986" s="570">
        <f t="shared" si="39"/>
        <v>2980</v>
      </c>
      <c r="B2986" s="571" t="s">
        <v>5267</v>
      </c>
      <c r="C2986" s="574" t="s">
        <v>12458</v>
      </c>
      <c r="D2986" s="843">
        <v>23829.75</v>
      </c>
      <c r="E2986" s="844"/>
      <c r="F2986" s="844"/>
      <c r="G2986" s="25"/>
      <c r="H2986" s="25"/>
      <c r="I2986" s="25"/>
      <c r="J2986" s="25"/>
      <c r="K2986" s="25"/>
      <c r="L2986" s="25"/>
      <c r="N2986" s="25"/>
      <c r="O2986" s="25"/>
      <c r="P2986" s="35" t="s">
        <v>2496</v>
      </c>
      <c r="AS2986" s="570"/>
      <c r="AT2986" s="391"/>
      <c r="AU2986" s="222"/>
      <c r="AV2986" s="564"/>
      <c r="AW2986" s="60"/>
      <c r="AX2986" s="60"/>
      <c r="AY2986" s="60"/>
      <c r="AZ2986" s="283"/>
      <c r="BA2986" s="283"/>
      <c r="BB2986" s="283"/>
      <c r="BC2986" s="34"/>
      <c r="BD2986" s="27"/>
      <c r="BF2986" s="35"/>
      <c r="BG2986" s="35"/>
      <c r="BH2986" s="35"/>
    </row>
    <row r="2987" spans="1:60" ht="15" x14ac:dyDescent="0.25">
      <c r="A2987" s="570">
        <f t="shared" si="39"/>
        <v>2981</v>
      </c>
      <c r="B2987" s="571" t="s">
        <v>5268</v>
      </c>
      <c r="C2987" s="574" t="s">
        <v>12480</v>
      </c>
      <c r="D2987" s="843">
        <v>123939.69</v>
      </c>
      <c r="E2987" s="844"/>
      <c r="F2987" s="844"/>
      <c r="G2987" s="25"/>
      <c r="H2987" s="25"/>
      <c r="I2987" s="25"/>
      <c r="J2987" s="25"/>
      <c r="K2987" s="25"/>
      <c r="L2987" s="25"/>
      <c r="N2987" s="25"/>
      <c r="O2987" s="25"/>
      <c r="P2987" s="35" t="s">
        <v>2496</v>
      </c>
      <c r="AS2987" s="570"/>
      <c r="AT2987" s="391"/>
      <c r="AU2987" s="222"/>
      <c r="AV2987" s="564"/>
      <c r="AW2987" s="60"/>
      <c r="AX2987" s="60"/>
      <c r="AY2987" s="60"/>
      <c r="AZ2987" s="283"/>
      <c r="BA2987" s="283"/>
      <c r="BB2987" s="283"/>
      <c r="BC2987" s="34"/>
      <c r="BD2987" s="27"/>
      <c r="BF2987" s="35"/>
      <c r="BG2987" s="35"/>
      <c r="BH2987" s="35"/>
    </row>
    <row r="2988" spans="1:60" ht="15" x14ac:dyDescent="0.25">
      <c r="A2988" s="570">
        <f t="shared" si="39"/>
        <v>2982</v>
      </c>
      <c r="B2988" s="571" t="s">
        <v>5269</v>
      </c>
      <c r="C2988" s="574" t="s">
        <v>12480</v>
      </c>
      <c r="D2988" s="843">
        <v>119433.16</v>
      </c>
      <c r="E2988" s="844"/>
      <c r="F2988" s="844"/>
      <c r="G2988" s="25"/>
      <c r="H2988" s="25"/>
      <c r="I2988" s="25"/>
      <c r="J2988" s="25"/>
      <c r="K2988" s="25"/>
      <c r="L2988" s="25"/>
      <c r="N2988" s="25"/>
      <c r="O2988" s="25"/>
      <c r="P2988" s="35" t="s">
        <v>2496</v>
      </c>
      <c r="AS2988" s="570"/>
      <c r="AT2988" s="391"/>
      <c r="AU2988" s="222"/>
      <c r="AV2988" s="564"/>
      <c r="AW2988" s="60"/>
      <c r="AX2988" s="60"/>
      <c r="AY2988" s="60"/>
      <c r="AZ2988" s="283"/>
      <c r="BA2988" s="283"/>
      <c r="BB2988" s="283"/>
      <c r="BC2988" s="34"/>
      <c r="BD2988" s="27"/>
      <c r="BF2988" s="35"/>
      <c r="BG2988" s="35"/>
      <c r="BH2988" s="35"/>
    </row>
    <row r="2989" spans="1:60" ht="15" x14ac:dyDescent="0.25">
      <c r="A2989" s="570">
        <f t="shared" si="39"/>
        <v>2983</v>
      </c>
      <c r="B2989" s="571" t="s">
        <v>5270</v>
      </c>
      <c r="C2989" s="574" t="s">
        <v>12480</v>
      </c>
      <c r="D2989" s="843">
        <v>161364</v>
      </c>
      <c r="E2989" s="844"/>
      <c r="F2989" s="844"/>
      <c r="G2989" s="25"/>
      <c r="H2989" s="25"/>
      <c r="I2989" s="25"/>
      <c r="J2989" s="25"/>
      <c r="K2989" s="25"/>
      <c r="L2989" s="25"/>
      <c r="N2989" s="25"/>
      <c r="O2989" s="25"/>
      <c r="P2989" s="35" t="s">
        <v>2496</v>
      </c>
      <c r="AS2989" s="570"/>
      <c r="AT2989" s="391"/>
      <c r="AU2989" s="222"/>
      <c r="AV2989" s="564"/>
      <c r="AW2989" s="60"/>
      <c r="AX2989" s="60"/>
      <c r="AY2989" s="60"/>
      <c r="AZ2989" s="283"/>
      <c r="BA2989" s="283"/>
      <c r="BB2989" s="283"/>
      <c r="BC2989" s="34"/>
      <c r="BD2989" s="27"/>
      <c r="BF2989" s="35"/>
      <c r="BG2989" s="35"/>
      <c r="BH2989" s="35"/>
    </row>
    <row r="2990" spans="1:60" ht="15" x14ac:dyDescent="0.25">
      <c r="A2990" s="570">
        <f t="shared" si="39"/>
        <v>2984</v>
      </c>
      <c r="B2990" s="571" t="s">
        <v>5271</v>
      </c>
      <c r="C2990" s="574" t="s">
        <v>12480</v>
      </c>
      <c r="D2990" s="843">
        <v>138040</v>
      </c>
      <c r="E2990" s="844"/>
      <c r="F2990" s="844"/>
      <c r="G2990" s="25"/>
      <c r="H2990" s="25"/>
      <c r="I2990" s="25"/>
      <c r="J2990" s="25"/>
      <c r="K2990" s="25"/>
      <c r="L2990" s="25"/>
      <c r="N2990" s="25"/>
      <c r="O2990" s="25"/>
      <c r="P2990" s="35" t="s">
        <v>2496</v>
      </c>
      <c r="AS2990" s="570"/>
      <c r="AT2990" s="391"/>
      <c r="AU2990" s="222"/>
      <c r="AV2990" s="564"/>
      <c r="AW2990" s="60"/>
      <c r="AX2990" s="60"/>
      <c r="AY2990" s="60"/>
      <c r="AZ2990" s="283"/>
      <c r="BA2990" s="283"/>
      <c r="BB2990" s="283"/>
      <c r="BC2990" s="34"/>
      <c r="BD2990" s="27"/>
      <c r="BF2990" s="35"/>
      <c r="BG2990" s="35"/>
      <c r="BH2990" s="35"/>
    </row>
    <row r="2991" spans="1:60" ht="15" x14ac:dyDescent="0.25">
      <c r="A2991" s="570">
        <f t="shared" si="39"/>
        <v>2985</v>
      </c>
      <c r="B2991" s="571" t="s">
        <v>5272</v>
      </c>
      <c r="C2991" s="574" t="s">
        <v>12458</v>
      </c>
      <c r="D2991" s="843">
        <v>39389</v>
      </c>
      <c r="E2991" s="844"/>
      <c r="F2991" s="844"/>
      <c r="G2991" s="25"/>
      <c r="H2991" s="25"/>
      <c r="I2991" s="25"/>
      <c r="J2991" s="25"/>
      <c r="K2991" s="25"/>
      <c r="L2991" s="25"/>
      <c r="N2991" s="25"/>
      <c r="O2991" s="25"/>
      <c r="P2991" s="35" t="s">
        <v>2496</v>
      </c>
      <c r="AS2991" s="570"/>
      <c r="AT2991" s="391"/>
      <c r="AU2991" s="222"/>
      <c r="AV2991" s="564"/>
      <c r="AW2991" s="60"/>
      <c r="AX2991" s="60"/>
      <c r="AY2991" s="60"/>
      <c r="AZ2991" s="283"/>
      <c r="BA2991" s="283"/>
      <c r="BB2991" s="283"/>
      <c r="BC2991" s="34"/>
      <c r="BD2991" s="27"/>
      <c r="BF2991" s="35"/>
      <c r="BG2991" s="35"/>
      <c r="BH2991" s="35"/>
    </row>
    <row r="2992" spans="1:60" ht="15" x14ac:dyDescent="0.25">
      <c r="A2992" s="570">
        <f t="shared" si="39"/>
        <v>2986</v>
      </c>
      <c r="B2992" s="571" t="s">
        <v>5273</v>
      </c>
      <c r="C2992" s="574" t="s">
        <v>12458</v>
      </c>
      <c r="D2992" s="843">
        <v>40682.53</v>
      </c>
      <c r="E2992" s="844"/>
      <c r="F2992" s="844"/>
      <c r="G2992" s="25"/>
      <c r="H2992" s="25"/>
      <c r="I2992" s="25"/>
      <c r="J2992" s="25"/>
      <c r="K2992" s="25"/>
      <c r="L2992" s="25"/>
      <c r="N2992" s="25"/>
      <c r="O2992" s="25"/>
      <c r="P2992" s="35" t="s">
        <v>2496</v>
      </c>
      <c r="AS2992" s="570"/>
      <c r="AT2992" s="391"/>
      <c r="AU2992" s="222"/>
      <c r="AV2992" s="564"/>
      <c r="AW2992" s="60"/>
      <c r="AX2992" s="60"/>
      <c r="AY2992" s="60"/>
      <c r="AZ2992" s="283"/>
      <c r="BA2992" s="283"/>
      <c r="BB2992" s="283"/>
      <c r="BC2992" s="34"/>
      <c r="BD2992" s="27"/>
      <c r="BF2992" s="35"/>
      <c r="BG2992" s="35"/>
      <c r="BH2992" s="35"/>
    </row>
    <row r="2993" spans="1:60" ht="15" x14ac:dyDescent="0.25">
      <c r="A2993" s="570">
        <f t="shared" si="39"/>
        <v>2987</v>
      </c>
      <c r="B2993" s="571" t="s">
        <v>5274</v>
      </c>
      <c r="C2993" s="574" t="s">
        <v>12458</v>
      </c>
      <c r="D2993" s="843">
        <v>10344.67</v>
      </c>
      <c r="E2993" s="844"/>
      <c r="F2993" s="844"/>
      <c r="G2993" s="25"/>
      <c r="H2993" s="25"/>
      <c r="I2993" s="25"/>
      <c r="J2993" s="25"/>
      <c r="K2993" s="25"/>
      <c r="L2993" s="25"/>
      <c r="N2993" s="25"/>
      <c r="O2993" s="25"/>
      <c r="P2993" s="35" t="s">
        <v>2496</v>
      </c>
      <c r="AS2993" s="570"/>
      <c r="AT2993" s="391"/>
      <c r="AU2993" s="222"/>
      <c r="AV2993" s="564"/>
      <c r="AW2993" s="60"/>
      <c r="AX2993" s="60"/>
      <c r="AY2993" s="60"/>
      <c r="AZ2993" s="283"/>
      <c r="BA2993" s="283"/>
      <c r="BB2993" s="283"/>
      <c r="BC2993" s="34"/>
      <c r="BD2993" s="27"/>
      <c r="BF2993" s="35"/>
      <c r="BG2993" s="35"/>
      <c r="BH2993" s="35"/>
    </row>
    <row r="2994" spans="1:60" ht="15" x14ac:dyDescent="0.25">
      <c r="A2994" s="570">
        <f t="shared" si="39"/>
        <v>2988</v>
      </c>
      <c r="B2994" s="571" t="s">
        <v>5275</v>
      </c>
      <c r="C2994" s="574" t="s">
        <v>12458</v>
      </c>
      <c r="D2994" s="843">
        <v>11090.8</v>
      </c>
      <c r="E2994" s="844"/>
      <c r="F2994" s="844"/>
      <c r="G2994" s="25"/>
      <c r="H2994" s="25"/>
      <c r="I2994" s="25"/>
      <c r="J2994" s="25"/>
      <c r="K2994" s="25"/>
      <c r="L2994" s="25"/>
      <c r="N2994" s="25"/>
      <c r="O2994" s="25"/>
      <c r="P2994" s="35" t="s">
        <v>2496</v>
      </c>
      <c r="AS2994" s="570"/>
      <c r="AT2994" s="391"/>
      <c r="AU2994" s="222"/>
      <c r="AV2994" s="564"/>
      <c r="AW2994" s="60"/>
      <c r="AX2994" s="60"/>
      <c r="AY2994" s="60"/>
      <c r="AZ2994" s="283"/>
      <c r="BA2994" s="283"/>
      <c r="BB2994" s="283"/>
      <c r="BC2994" s="34"/>
      <c r="BD2994" s="27"/>
      <c r="BF2994" s="35"/>
      <c r="BG2994" s="35"/>
      <c r="BH2994" s="35"/>
    </row>
    <row r="2995" spans="1:60" ht="15" x14ac:dyDescent="0.25">
      <c r="A2995" s="570">
        <f t="shared" si="39"/>
        <v>2989</v>
      </c>
      <c r="B2995" s="571" t="s">
        <v>5276</v>
      </c>
      <c r="C2995" s="574" t="s">
        <v>12458</v>
      </c>
      <c r="D2995" s="843">
        <v>25022.13</v>
      </c>
      <c r="E2995" s="844"/>
      <c r="F2995" s="844"/>
      <c r="G2995" s="25"/>
      <c r="H2995" s="25"/>
      <c r="I2995" s="25"/>
      <c r="J2995" s="25"/>
      <c r="K2995" s="25"/>
      <c r="L2995" s="25"/>
      <c r="N2995" s="25"/>
      <c r="O2995" s="25"/>
      <c r="P2995" s="35" t="s">
        <v>2496</v>
      </c>
      <c r="AS2995" s="570"/>
      <c r="AT2995" s="391"/>
      <c r="AU2995" s="222"/>
      <c r="AV2995" s="564"/>
      <c r="AW2995" s="60"/>
      <c r="AX2995" s="60"/>
      <c r="AY2995" s="60"/>
      <c r="AZ2995" s="283"/>
      <c r="BA2995" s="283"/>
      <c r="BB2995" s="283"/>
      <c r="BC2995" s="34"/>
      <c r="BD2995" s="27"/>
      <c r="BF2995" s="35"/>
      <c r="BG2995" s="35"/>
      <c r="BH2995" s="35"/>
    </row>
    <row r="2996" spans="1:60" ht="15" x14ac:dyDescent="0.25">
      <c r="A2996" s="570">
        <f t="shared" si="39"/>
        <v>2990</v>
      </c>
      <c r="B2996" s="571" t="s">
        <v>5277</v>
      </c>
      <c r="C2996" s="574" t="s">
        <v>12458</v>
      </c>
      <c r="D2996" s="843">
        <v>30781.73</v>
      </c>
      <c r="E2996" s="844"/>
      <c r="F2996" s="844"/>
      <c r="G2996" s="25"/>
      <c r="H2996" s="25"/>
      <c r="I2996" s="25"/>
      <c r="J2996" s="25"/>
      <c r="K2996" s="25"/>
      <c r="L2996" s="25"/>
      <c r="N2996" s="25"/>
      <c r="O2996" s="25"/>
      <c r="P2996" s="35" t="s">
        <v>2496</v>
      </c>
      <c r="AS2996" s="570"/>
      <c r="AT2996" s="391"/>
      <c r="AU2996" s="222"/>
      <c r="AV2996" s="564"/>
      <c r="AW2996" s="60"/>
      <c r="AX2996" s="60"/>
      <c r="AY2996" s="60"/>
      <c r="AZ2996" s="283"/>
      <c r="BA2996" s="283"/>
      <c r="BB2996" s="283"/>
      <c r="BC2996" s="34"/>
      <c r="BD2996" s="27"/>
      <c r="BF2996" s="35"/>
      <c r="BG2996" s="35"/>
      <c r="BH2996" s="35"/>
    </row>
    <row r="2997" spans="1:60" ht="15" x14ac:dyDescent="0.25">
      <c r="A2997" s="570">
        <f t="shared" si="39"/>
        <v>2991</v>
      </c>
      <c r="B2997" s="571" t="s">
        <v>5278</v>
      </c>
      <c r="C2997" s="574" t="s">
        <v>12458</v>
      </c>
      <c r="D2997" s="843">
        <v>35477.47</v>
      </c>
      <c r="E2997" s="844"/>
      <c r="F2997" s="844"/>
      <c r="G2997" s="25"/>
      <c r="H2997" s="25"/>
      <c r="I2997" s="25"/>
      <c r="J2997" s="25"/>
      <c r="K2997" s="25"/>
      <c r="L2997" s="25"/>
      <c r="N2997" s="25"/>
      <c r="O2997" s="25"/>
      <c r="P2997" s="35" t="s">
        <v>2496</v>
      </c>
      <c r="AS2997" s="570"/>
      <c r="AT2997" s="391"/>
      <c r="AU2997" s="222"/>
      <c r="AV2997" s="564"/>
      <c r="AW2997" s="60"/>
      <c r="AX2997" s="60"/>
      <c r="AY2997" s="60"/>
      <c r="AZ2997" s="283"/>
      <c r="BA2997" s="283"/>
      <c r="BB2997" s="283"/>
      <c r="BC2997" s="34"/>
      <c r="BD2997" s="27"/>
      <c r="BF2997" s="35"/>
      <c r="BG2997" s="35"/>
      <c r="BH2997" s="35"/>
    </row>
    <row r="2998" spans="1:60" ht="15" x14ac:dyDescent="0.25">
      <c r="A2998" s="570">
        <f t="shared" si="39"/>
        <v>2992</v>
      </c>
      <c r="B2998" s="571" t="s">
        <v>5279</v>
      </c>
      <c r="C2998" s="574" t="s">
        <v>12458</v>
      </c>
      <c r="D2998" s="843">
        <v>158270</v>
      </c>
      <c r="E2998" s="844"/>
      <c r="F2998" s="844"/>
      <c r="G2998" s="25"/>
      <c r="H2998" s="25"/>
      <c r="I2998" s="25"/>
      <c r="J2998" s="25"/>
      <c r="K2998" s="25"/>
      <c r="L2998" s="25"/>
      <c r="N2998" s="25"/>
      <c r="O2998" s="25"/>
      <c r="P2998" s="35" t="s">
        <v>2496</v>
      </c>
      <c r="AS2998" s="570"/>
      <c r="AT2998" s="391"/>
      <c r="AU2998" s="222"/>
      <c r="AV2998" s="564"/>
      <c r="AW2998" s="60"/>
      <c r="AX2998" s="60"/>
      <c r="AY2998" s="60"/>
      <c r="AZ2998" s="283"/>
      <c r="BA2998" s="283"/>
      <c r="BB2998" s="283"/>
      <c r="BC2998" s="34"/>
      <c r="BD2998" s="27"/>
      <c r="BF2998" s="35"/>
      <c r="BG2998" s="35"/>
      <c r="BH2998" s="35"/>
    </row>
    <row r="2999" spans="1:60" ht="15" x14ac:dyDescent="0.25">
      <c r="A2999" s="570">
        <f t="shared" ref="A2999:A3062" si="40">A2998+1</f>
        <v>2993</v>
      </c>
      <c r="B2999" s="571" t="s">
        <v>5280</v>
      </c>
      <c r="C2999" s="574" t="s">
        <v>12458</v>
      </c>
      <c r="D2999" s="843">
        <v>41256.11</v>
      </c>
      <c r="E2999" s="844"/>
      <c r="F2999" s="844"/>
      <c r="G2999" s="25"/>
      <c r="H2999" s="25"/>
      <c r="I2999" s="25"/>
      <c r="J2999" s="25"/>
      <c r="K2999" s="25"/>
      <c r="L2999" s="25"/>
      <c r="N2999" s="25"/>
      <c r="O2999" s="25"/>
      <c r="P2999" s="35" t="s">
        <v>2496</v>
      </c>
      <c r="AS2999" s="570"/>
      <c r="AT2999" s="391"/>
      <c r="AU2999" s="222"/>
      <c r="AV2999" s="564"/>
      <c r="AW2999" s="60"/>
      <c r="AX2999" s="60"/>
      <c r="AY2999" s="60"/>
      <c r="AZ2999" s="283"/>
      <c r="BA2999" s="283"/>
      <c r="BB2999" s="283"/>
      <c r="BC2999" s="34"/>
      <c r="BD2999" s="27"/>
      <c r="BF2999" s="35"/>
      <c r="BG2999" s="35"/>
      <c r="BH2999" s="35"/>
    </row>
    <row r="3000" spans="1:60" ht="15" x14ac:dyDescent="0.25">
      <c r="A3000" s="570">
        <f t="shared" si="40"/>
        <v>2994</v>
      </c>
      <c r="B3000" s="571" t="s">
        <v>5281</v>
      </c>
      <c r="C3000" s="574" t="s">
        <v>12458</v>
      </c>
      <c r="D3000" s="843">
        <v>24140.34</v>
      </c>
      <c r="E3000" s="844"/>
      <c r="F3000" s="844"/>
      <c r="G3000" s="25"/>
      <c r="H3000" s="25"/>
      <c r="I3000" s="25"/>
      <c r="J3000" s="25"/>
      <c r="K3000" s="25"/>
      <c r="L3000" s="25"/>
      <c r="N3000" s="25"/>
      <c r="O3000" s="25"/>
      <c r="P3000" s="35" t="s">
        <v>2496</v>
      </c>
      <c r="AS3000" s="570"/>
      <c r="AT3000" s="391"/>
      <c r="AU3000" s="222"/>
      <c r="AV3000" s="564"/>
      <c r="AW3000" s="60"/>
      <c r="AX3000" s="60"/>
      <c r="AY3000" s="60"/>
      <c r="AZ3000" s="283"/>
      <c r="BA3000" s="283"/>
      <c r="BB3000" s="283"/>
      <c r="BC3000" s="34"/>
      <c r="BD3000" s="27"/>
      <c r="BF3000" s="35"/>
      <c r="BG3000" s="35"/>
      <c r="BH3000" s="35"/>
    </row>
    <row r="3001" spans="1:60" ht="15" x14ac:dyDescent="0.25">
      <c r="A3001" s="570">
        <f t="shared" si="40"/>
        <v>2995</v>
      </c>
      <c r="B3001" s="571" t="s">
        <v>5282</v>
      </c>
      <c r="C3001" s="574" t="s">
        <v>12458</v>
      </c>
      <c r="D3001" s="843">
        <v>6433.35</v>
      </c>
      <c r="E3001" s="844"/>
      <c r="F3001" s="844"/>
      <c r="G3001" s="25"/>
      <c r="H3001" s="25"/>
      <c r="I3001" s="25"/>
      <c r="J3001" s="25"/>
      <c r="K3001" s="25"/>
      <c r="L3001" s="25"/>
      <c r="N3001" s="25"/>
      <c r="O3001" s="25"/>
      <c r="P3001" s="35" t="s">
        <v>2496</v>
      </c>
      <c r="AS3001" s="570"/>
      <c r="AT3001" s="391"/>
      <c r="AU3001" s="222"/>
      <c r="AV3001" s="564"/>
      <c r="AW3001" s="60"/>
      <c r="AX3001" s="60"/>
      <c r="AY3001" s="60"/>
      <c r="AZ3001" s="283"/>
      <c r="BA3001" s="283"/>
      <c r="BB3001" s="283"/>
      <c r="BC3001" s="34"/>
      <c r="BD3001" s="27"/>
      <c r="BF3001" s="35"/>
      <c r="BG3001" s="35"/>
      <c r="BH3001" s="35"/>
    </row>
    <row r="3002" spans="1:60" ht="15" x14ac:dyDescent="0.25">
      <c r="A3002" s="570">
        <f t="shared" si="40"/>
        <v>2996</v>
      </c>
      <c r="B3002" s="571" t="s">
        <v>5283</v>
      </c>
      <c r="C3002" s="574" t="s">
        <v>12458</v>
      </c>
      <c r="D3002" s="843">
        <v>5281.5</v>
      </c>
      <c r="E3002" s="844"/>
      <c r="F3002" s="844"/>
      <c r="G3002" s="25"/>
      <c r="H3002" s="25"/>
      <c r="I3002" s="25"/>
      <c r="J3002" s="25"/>
      <c r="K3002" s="25"/>
      <c r="L3002" s="25"/>
      <c r="N3002" s="25"/>
      <c r="O3002" s="25"/>
      <c r="P3002" s="35" t="s">
        <v>2496</v>
      </c>
      <c r="AS3002" s="570"/>
      <c r="AT3002" s="391"/>
      <c r="AU3002" s="222"/>
      <c r="AV3002" s="564"/>
      <c r="AW3002" s="60"/>
      <c r="AX3002" s="60"/>
      <c r="AY3002" s="60"/>
      <c r="AZ3002" s="283"/>
      <c r="BA3002" s="283"/>
      <c r="BB3002" s="283"/>
      <c r="BC3002" s="34"/>
      <c r="BD3002" s="27"/>
      <c r="BF3002" s="35"/>
      <c r="BG3002" s="35"/>
      <c r="BH3002" s="35"/>
    </row>
    <row r="3003" spans="1:60" ht="15" x14ac:dyDescent="0.25">
      <c r="A3003" s="570">
        <f t="shared" si="40"/>
        <v>2997</v>
      </c>
      <c r="B3003" s="571" t="s">
        <v>5284</v>
      </c>
      <c r="C3003" s="574" t="s">
        <v>12458</v>
      </c>
      <c r="D3003" s="843">
        <v>14076.3</v>
      </c>
      <c r="E3003" s="844"/>
      <c r="F3003" s="844"/>
      <c r="G3003" s="25"/>
      <c r="H3003" s="25"/>
      <c r="I3003" s="25"/>
      <c r="J3003" s="25"/>
      <c r="K3003" s="25"/>
      <c r="L3003" s="25"/>
      <c r="N3003" s="25"/>
      <c r="O3003" s="25"/>
      <c r="P3003" s="35" t="s">
        <v>2496</v>
      </c>
      <c r="AS3003" s="570"/>
      <c r="AT3003" s="391"/>
      <c r="AU3003" s="222"/>
      <c r="AV3003" s="564"/>
      <c r="AW3003" s="60"/>
      <c r="AX3003" s="60"/>
      <c r="AY3003" s="60"/>
      <c r="AZ3003" s="283"/>
      <c r="BA3003" s="283"/>
      <c r="BB3003" s="283"/>
      <c r="BC3003" s="34"/>
      <c r="BD3003" s="27"/>
      <c r="BF3003" s="35"/>
      <c r="BG3003" s="35"/>
      <c r="BH3003" s="35"/>
    </row>
    <row r="3004" spans="1:60" ht="15" x14ac:dyDescent="0.25">
      <c r="A3004" s="570">
        <f t="shared" si="40"/>
        <v>2998</v>
      </c>
      <c r="B3004" s="571" t="s">
        <v>5285</v>
      </c>
      <c r="C3004" s="574" t="s">
        <v>12458</v>
      </c>
      <c r="D3004" s="843">
        <v>12442.5</v>
      </c>
      <c r="E3004" s="844"/>
      <c r="F3004" s="844"/>
      <c r="G3004" s="25"/>
      <c r="H3004" s="25"/>
      <c r="I3004" s="25"/>
      <c r="J3004" s="25"/>
      <c r="K3004" s="25"/>
      <c r="L3004" s="25"/>
      <c r="N3004" s="25"/>
      <c r="O3004" s="25"/>
      <c r="P3004" s="35" t="s">
        <v>2496</v>
      </c>
      <c r="AS3004" s="570"/>
      <c r="AT3004" s="391"/>
      <c r="AU3004" s="222"/>
      <c r="AV3004" s="564"/>
      <c r="AW3004" s="60"/>
      <c r="AX3004" s="60"/>
      <c r="AY3004" s="60"/>
      <c r="AZ3004" s="283"/>
      <c r="BA3004" s="283"/>
      <c r="BB3004" s="283"/>
      <c r="BC3004" s="34"/>
      <c r="BD3004" s="27"/>
      <c r="BF3004" s="35"/>
      <c r="BG3004" s="35"/>
      <c r="BH3004" s="35"/>
    </row>
    <row r="3005" spans="1:60" ht="15" x14ac:dyDescent="0.25">
      <c r="A3005" s="570">
        <f t="shared" si="40"/>
        <v>2999</v>
      </c>
      <c r="B3005" s="571" t="s">
        <v>5286</v>
      </c>
      <c r="C3005" s="574" t="s">
        <v>12458</v>
      </c>
      <c r="D3005" s="843">
        <v>6017.83</v>
      </c>
      <c r="E3005" s="844"/>
      <c r="F3005" s="844"/>
      <c r="G3005" s="25"/>
      <c r="H3005" s="25"/>
      <c r="I3005" s="25"/>
      <c r="J3005" s="25"/>
      <c r="K3005" s="25"/>
      <c r="L3005" s="25"/>
      <c r="N3005" s="25"/>
      <c r="O3005" s="25"/>
      <c r="P3005" s="35" t="s">
        <v>2496</v>
      </c>
      <c r="AS3005" s="570"/>
      <c r="AT3005" s="391"/>
      <c r="AU3005" s="222"/>
      <c r="AV3005" s="564"/>
      <c r="AW3005" s="60"/>
      <c r="AX3005" s="60"/>
      <c r="AY3005" s="60"/>
      <c r="AZ3005" s="283"/>
      <c r="BA3005" s="283"/>
      <c r="BB3005" s="283"/>
      <c r="BC3005" s="34"/>
      <c r="BD3005" s="27"/>
      <c r="BF3005" s="35"/>
      <c r="BG3005" s="35"/>
      <c r="BH3005" s="35"/>
    </row>
    <row r="3006" spans="1:60" ht="15" x14ac:dyDescent="0.25">
      <c r="A3006" s="570">
        <f t="shared" si="40"/>
        <v>3000</v>
      </c>
      <c r="B3006" s="571" t="s">
        <v>5287</v>
      </c>
      <c r="C3006" s="574" t="s">
        <v>12458</v>
      </c>
      <c r="D3006" s="843">
        <v>33637.730000000003</v>
      </c>
      <c r="E3006" s="844"/>
      <c r="F3006" s="844"/>
      <c r="G3006" s="25"/>
      <c r="H3006" s="25"/>
      <c r="I3006" s="25"/>
      <c r="J3006" s="25"/>
      <c r="K3006" s="25"/>
      <c r="L3006" s="25"/>
      <c r="N3006" s="25"/>
      <c r="O3006" s="25"/>
      <c r="P3006" s="35" t="s">
        <v>2496</v>
      </c>
      <c r="AS3006" s="570"/>
      <c r="AT3006" s="391"/>
      <c r="AU3006" s="222"/>
      <c r="AV3006" s="564"/>
      <c r="AW3006" s="60"/>
      <c r="AX3006" s="60"/>
      <c r="AY3006" s="60"/>
      <c r="AZ3006" s="283"/>
      <c r="BA3006" s="283"/>
      <c r="BB3006" s="283"/>
      <c r="BC3006" s="34"/>
      <c r="BD3006" s="27"/>
      <c r="BF3006" s="35"/>
      <c r="BG3006" s="35"/>
      <c r="BH3006" s="35"/>
    </row>
    <row r="3007" spans="1:60" ht="15" x14ac:dyDescent="0.25">
      <c r="A3007" s="570">
        <f t="shared" si="40"/>
        <v>3001</v>
      </c>
      <c r="B3007" s="571" t="s">
        <v>5288</v>
      </c>
      <c r="C3007" s="574" t="s">
        <v>12458</v>
      </c>
      <c r="D3007" s="843">
        <v>59698.016000000003</v>
      </c>
      <c r="E3007" s="844"/>
      <c r="F3007" s="844"/>
      <c r="G3007" s="25"/>
      <c r="H3007" s="25"/>
      <c r="I3007" s="25"/>
      <c r="J3007" s="25"/>
      <c r="K3007" s="25"/>
      <c r="L3007" s="25"/>
      <c r="N3007" s="25"/>
      <c r="O3007" s="25"/>
      <c r="P3007" s="35" t="s">
        <v>2496</v>
      </c>
      <c r="AS3007" s="570"/>
      <c r="AT3007" s="391"/>
      <c r="AU3007" s="222"/>
      <c r="AV3007" s="564"/>
      <c r="AW3007" s="60"/>
      <c r="AX3007" s="60"/>
      <c r="AY3007" s="60"/>
      <c r="AZ3007" s="283"/>
      <c r="BA3007" s="283"/>
      <c r="BB3007" s="283"/>
      <c r="BC3007" s="34"/>
      <c r="BD3007" s="27"/>
      <c r="BF3007" s="35"/>
      <c r="BG3007" s="35"/>
      <c r="BH3007" s="35"/>
    </row>
    <row r="3008" spans="1:60" ht="15" x14ac:dyDescent="0.25">
      <c r="A3008" s="570">
        <f t="shared" si="40"/>
        <v>3002</v>
      </c>
      <c r="B3008" s="571" t="s">
        <v>5289</v>
      </c>
      <c r="C3008" s="574" t="s">
        <v>12458</v>
      </c>
      <c r="D3008" s="843">
        <v>6365.31</v>
      </c>
      <c r="E3008" s="844"/>
      <c r="F3008" s="844"/>
      <c r="G3008" s="25"/>
      <c r="H3008" s="25"/>
      <c r="I3008" s="25"/>
      <c r="J3008" s="25"/>
      <c r="K3008" s="25"/>
      <c r="L3008" s="25"/>
      <c r="N3008" s="25"/>
      <c r="O3008" s="25"/>
      <c r="P3008" s="35" t="s">
        <v>2496</v>
      </c>
      <c r="AS3008" s="570"/>
      <c r="AT3008" s="391"/>
      <c r="AU3008" s="222"/>
      <c r="AV3008" s="564"/>
      <c r="AW3008" s="60"/>
      <c r="AX3008" s="60"/>
      <c r="AY3008" s="60"/>
      <c r="AZ3008" s="283"/>
      <c r="BA3008" s="283"/>
      <c r="BB3008" s="283"/>
      <c r="BC3008" s="34"/>
      <c r="BD3008" s="27"/>
      <c r="BF3008" s="35"/>
      <c r="BG3008" s="35"/>
      <c r="BH3008" s="35"/>
    </row>
    <row r="3009" spans="1:60" ht="15" x14ac:dyDescent="0.25">
      <c r="A3009" s="570">
        <f t="shared" si="40"/>
        <v>3003</v>
      </c>
      <c r="B3009" s="571" t="s">
        <v>5290</v>
      </c>
      <c r="C3009" s="574" t="s">
        <v>12458</v>
      </c>
      <c r="D3009" s="843">
        <v>58590</v>
      </c>
      <c r="E3009" s="844"/>
      <c r="F3009" s="844"/>
      <c r="G3009" s="25"/>
      <c r="H3009" s="25"/>
      <c r="I3009" s="25"/>
      <c r="J3009" s="25"/>
      <c r="K3009" s="25"/>
      <c r="L3009" s="25"/>
      <c r="N3009" s="25"/>
      <c r="O3009" s="25"/>
      <c r="P3009" s="35" t="s">
        <v>2496</v>
      </c>
      <c r="AS3009" s="570"/>
      <c r="AT3009" s="391"/>
      <c r="AU3009" s="222"/>
      <c r="AV3009" s="564"/>
      <c r="AW3009" s="60"/>
      <c r="AX3009" s="60"/>
      <c r="AY3009" s="60"/>
      <c r="AZ3009" s="283"/>
      <c r="BA3009" s="283"/>
      <c r="BB3009" s="283"/>
      <c r="BC3009" s="34"/>
      <c r="BD3009" s="27"/>
      <c r="BF3009" s="35"/>
      <c r="BG3009" s="35"/>
      <c r="BH3009" s="35"/>
    </row>
    <row r="3010" spans="1:60" ht="15" x14ac:dyDescent="0.25">
      <c r="A3010" s="570">
        <f t="shared" si="40"/>
        <v>3004</v>
      </c>
      <c r="B3010" s="571" t="s">
        <v>5291</v>
      </c>
      <c r="C3010" s="574" t="s">
        <v>12458</v>
      </c>
      <c r="D3010" s="843">
        <v>11900</v>
      </c>
      <c r="E3010" s="844"/>
      <c r="F3010" s="844"/>
      <c r="G3010" s="25"/>
      <c r="H3010" s="25"/>
      <c r="I3010" s="25"/>
      <c r="J3010" s="25"/>
      <c r="K3010" s="25"/>
      <c r="L3010" s="25"/>
      <c r="N3010" s="25"/>
      <c r="O3010" s="25"/>
      <c r="P3010" s="35" t="s">
        <v>2496</v>
      </c>
      <c r="AS3010" s="570"/>
      <c r="AT3010" s="391"/>
      <c r="AU3010" s="222"/>
      <c r="AV3010" s="564"/>
      <c r="AW3010" s="60"/>
      <c r="AX3010" s="60"/>
      <c r="AY3010" s="60"/>
      <c r="AZ3010" s="283"/>
      <c r="BA3010" s="283"/>
      <c r="BB3010" s="283"/>
      <c r="BC3010" s="34"/>
      <c r="BD3010" s="27"/>
      <c r="BF3010" s="35"/>
      <c r="BG3010" s="35"/>
      <c r="BH3010" s="35"/>
    </row>
    <row r="3011" spans="1:60" ht="15" x14ac:dyDescent="0.25">
      <c r="A3011" s="570">
        <f t="shared" si="40"/>
        <v>3005</v>
      </c>
      <c r="B3011" s="571" t="s">
        <v>5292</v>
      </c>
      <c r="C3011" s="574" t="s">
        <v>12458</v>
      </c>
      <c r="D3011" s="843">
        <v>6330.8</v>
      </c>
      <c r="E3011" s="844"/>
      <c r="F3011" s="844"/>
      <c r="G3011" s="25"/>
      <c r="H3011" s="25"/>
      <c r="I3011" s="25"/>
      <c r="J3011" s="25"/>
      <c r="K3011" s="25"/>
      <c r="L3011" s="25"/>
      <c r="N3011" s="25"/>
      <c r="O3011" s="25"/>
      <c r="P3011" s="35" t="s">
        <v>2496</v>
      </c>
      <c r="AS3011" s="570"/>
      <c r="AT3011" s="391"/>
      <c r="AU3011" s="222"/>
      <c r="AV3011" s="564"/>
      <c r="AW3011" s="60"/>
      <c r="AX3011" s="60"/>
      <c r="AY3011" s="60"/>
      <c r="AZ3011" s="283"/>
      <c r="BA3011" s="283"/>
      <c r="BB3011" s="283"/>
      <c r="BC3011" s="34"/>
      <c r="BD3011" s="27"/>
      <c r="BF3011" s="35"/>
      <c r="BG3011" s="35"/>
      <c r="BH3011" s="35"/>
    </row>
    <row r="3012" spans="1:60" ht="15" x14ac:dyDescent="0.25">
      <c r="A3012" s="570">
        <f t="shared" si="40"/>
        <v>3006</v>
      </c>
      <c r="B3012" s="571" t="s">
        <v>5293</v>
      </c>
      <c r="C3012" s="574" t="s">
        <v>12458</v>
      </c>
      <c r="D3012" s="843">
        <v>17000.34</v>
      </c>
      <c r="E3012" s="844"/>
      <c r="F3012" s="844"/>
      <c r="G3012" s="25"/>
      <c r="H3012" s="25"/>
      <c r="I3012" s="25"/>
      <c r="J3012" s="25"/>
      <c r="K3012" s="25"/>
      <c r="L3012" s="25"/>
      <c r="N3012" s="25"/>
      <c r="O3012" s="25"/>
      <c r="P3012" s="35" t="s">
        <v>2496</v>
      </c>
      <c r="AS3012" s="570"/>
      <c r="AT3012" s="391"/>
      <c r="AU3012" s="222"/>
      <c r="AV3012" s="564"/>
      <c r="AW3012" s="60"/>
      <c r="AX3012" s="60"/>
      <c r="AY3012" s="60"/>
      <c r="AZ3012" s="283"/>
      <c r="BA3012" s="283"/>
      <c r="BB3012" s="283"/>
      <c r="BC3012" s="34"/>
      <c r="BD3012" s="27"/>
      <c r="BF3012" s="35"/>
      <c r="BG3012" s="35"/>
      <c r="BH3012" s="35"/>
    </row>
    <row r="3013" spans="1:60" ht="15" x14ac:dyDescent="0.25">
      <c r="A3013" s="570">
        <f t="shared" si="40"/>
        <v>3007</v>
      </c>
      <c r="B3013" s="571" t="s">
        <v>5294</v>
      </c>
      <c r="C3013" s="574" t="s">
        <v>12458</v>
      </c>
      <c r="D3013" s="843">
        <v>31416</v>
      </c>
      <c r="E3013" s="844"/>
      <c r="F3013" s="844"/>
      <c r="G3013" s="25"/>
      <c r="H3013" s="25"/>
      <c r="I3013" s="25"/>
      <c r="J3013" s="25"/>
      <c r="K3013" s="25"/>
      <c r="L3013" s="25"/>
      <c r="N3013" s="25"/>
      <c r="O3013" s="25"/>
      <c r="P3013" s="35" t="s">
        <v>2496</v>
      </c>
      <c r="AS3013" s="570"/>
      <c r="AT3013" s="391"/>
      <c r="AU3013" s="222"/>
      <c r="AV3013" s="564"/>
      <c r="AW3013" s="60"/>
      <c r="AX3013" s="60"/>
      <c r="AY3013" s="60"/>
      <c r="AZ3013" s="283"/>
      <c r="BA3013" s="283"/>
      <c r="BB3013" s="283"/>
      <c r="BC3013" s="34"/>
      <c r="BD3013" s="27"/>
      <c r="BF3013" s="35"/>
      <c r="BG3013" s="35"/>
      <c r="BH3013" s="35"/>
    </row>
    <row r="3014" spans="1:60" ht="15" x14ac:dyDescent="0.25">
      <c r="A3014" s="570">
        <f t="shared" si="40"/>
        <v>3008</v>
      </c>
      <c r="B3014" s="571" t="s">
        <v>5295</v>
      </c>
      <c r="C3014" s="574" t="s">
        <v>12458</v>
      </c>
      <c r="D3014" s="843">
        <v>53861.78</v>
      </c>
      <c r="E3014" s="844"/>
      <c r="F3014" s="844"/>
      <c r="G3014" s="25"/>
      <c r="H3014" s="25"/>
      <c r="I3014" s="25"/>
      <c r="J3014" s="25"/>
      <c r="K3014" s="25"/>
      <c r="L3014" s="25"/>
      <c r="N3014" s="25"/>
      <c r="O3014" s="25"/>
      <c r="P3014" s="35" t="s">
        <v>2496</v>
      </c>
      <c r="AS3014" s="570"/>
      <c r="AT3014" s="391"/>
      <c r="AU3014" s="222"/>
      <c r="AV3014" s="564"/>
      <c r="AW3014" s="60"/>
      <c r="AX3014" s="60"/>
      <c r="AY3014" s="60"/>
      <c r="AZ3014" s="283"/>
      <c r="BA3014" s="283"/>
      <c r="BB3014" s="283"/>
      <c r="BC3014" s="34"/>
      <c r="BD3014" s="27"/>
      <c r="BF3014" s="35"/>
      <c r="BG3014" s="35"/>
      <c r="BH3014" s="35"/>
    </row>
    <row r="3015" spans="1:60" ht="15" x14ac:dyDescent="0.25">
      <c r="A3015" s="570">
        <f t="shared" si="40"/>
        <v>3009</v>
      </c>
      <c r="B3015" s="571" t="s">
        <v>5296</v>
      </c>
      <c r="C3015" s="574" t="s">
        <v>12458</v>
      </c>
      <c r="D3015" s="843">
        <v>36533</v>
      </c>
      <c r="E3015" s="844"/>
      <c r="F3015" s="844"/>
      <c r="G3015" s="25"/>
      <c r="H3015" s="25"/>
      <c r="I3015" s="25"/>
      <c r="J3015" s="25"/>
      <c r="K3015" s="25"/>
      <c r="L3015" s="25"/>
      <c r="N3015" s="25"/>
      <c r="O3015" s="25"/>
      <c r="P3015" s="35" t="s">
        <v>2496</v>
      </c>
      <c r="AS3015" s="570"/>
      <c r="AT3015" s="391"/>
      <c r="AU3015" s="222"/>
      <c r="AV3015" s="564"/>
      <c r="AW3015" s="60"/>
      <c r="AX3015" s="60"/>
      <c r="AY3015" s="60"/>
      <c r="AZ3015" s="283"/>
      <c r="BA3015" s="283"/>
      <c r="BB3015" s="283"/>
      <c r="BC3015" s="34"/>
      <c r="BD3015" s="27"/>
      <c r="BF3015" s="35"/>
      <c r="BG3015" s="35"/>
      <c r="BH3015" s="35"/>
    </row>
    <row r="3016" spans="1:60" ht="15" x14ac:dyDescent="0.25">
      <c r="A3016" s="570">
        <f t="shared" si="40"/>
        <v>3010</v>
      </c>
      <c r="B3016" s="571" t="s">
        <v>5297</v>
      </c>
      <c r="C3016" s="574" t="s">
        <v>12458</v>
      </c>
      <c r="D3016" s="843">
        <v>74184.600000000006</v>
      </c>
      <c r="E3016" s="844"/>
      <c r="F3016" s="844"/>
      <c r="G3016" s="25"/>
      <c r="H3016" s="25"/>
      <c r="I3016" s="25"/>
      <c r="J3016" s="25"/>
      <c r="K3016" s="25"/>
      <c r="L3016" s="25"/>
      <c r="N3016" s="25"/>
      <c r="O3016" s="25"/>
      <c r="P3016" s="35" t="s">
        <v>2496</v>
      </c>
      <c r="AS3016" s="570"/>
      <c r="AT3016" s="391"/>
      <c r="AU3016" s="222"/>
      <c r="AV3016" s="564"/>
      <c r="AW3016" s="60"/>
      <c r="AX3016" s="60"/>
      <c r="AY3016" s="60"/>
      <c r="AZ3016" s="283"/>
      <c r="BA3016" s="283"/>
      <c r="BB3016" s="283"/>
      <c r="BC3016" s="34"/>
      <c r="BD3016" s="27"/>
      <c r="BF3016" s="35"/>
      <c r="BG3016" s="35"/>
      <c r="BH3016" s="35"/>
    </row>
    <row r="3017" spans="1:60" ht="15" x14ac:dyDescent="0.25">
      <c r="A3017" s="570">
        <f t="shared" si="40"/>
        <v>3011</v>
      </c>
      <c r="B3017" s="571" t="s">
        <v>5298</v>
      </c>
      <c r="C3017" s="574" t="s">
        <v>12458</v>
      </c>
      <c r="D3017" s="843">
        <v>23800</v>
      </c>
      <c r="E3017" s="844"/>
      <c r="F3017" s="844"/>
      <c r="G3017" s="25"/>
      <c r="H3017" s="25"/>
      <c r="I3017" s="25"/>
      <c r="J3017" s="25"/>
      <c r="K3017" s="25"/>
      <c r="L3017" s="25"/>
      <c r="N3017" s="25"/>
      <c r="O3017" s="25"/>
      <c r="P3017" s="35" t="s">
        <v>2496</v>
      </c>
      <c r="AS3017" s="570"/>
      <c r="AT3017" s="391"/>
      <c r="AU3017" s="222"/>
      <c r="AV3017" s="564"/>
      <c r="AW3017" s="60"/>
      <c r="AX3017" s="60"/>
      <c r="AY3017" s="60"/>
      <c r="AZ3017" s="283"/>
      <c r="BA3017" s="283"/>
      <c r="BB3017" s="283"/>
      <c r="BC3017" s="34"/>
      <c r="BD3017" s="27"/>
      <c r="BF3017" s="35"/>
      <c r="BG3017" s="35"/>
      <c r="BH3017" s="35"/>
    </row>
    <row r="3018" spans="1:60" ht="15" x14ac:dyDescent="0.25">
      <c r="A3018" s="570">
        <f t="shared" si="40"/>
        <v>3012</v>
      </c>
      <c r="B3018" s="571" t="s">
        <v>5299</v>
      </c>
      <c r="C3018" s="574" t="s">
        <v>12458</v>
      </c>
      <c r="D3018" s="843">
        <v>38259.69</v>
      </c>
      <c r="E3018" s="844"/>
      <c r="F3018" s="844"/>
      <c r="G3018" s="25"/>
      <c r="H3018" s="25"/>
      <c r="I3018" s="25"/>
      <c r="J3018" s="25"/>
      <c r="K3018" s="25"/>
      <c r="L3018" s="25"/>
      <c r="N3018" s="25"/>
      <c r="O3018" s="25"/>
      <c r="P3018" s="35" t="s">
        <v>2496</v>
      </c>
      <c r="AS3018" s="570"/>
      <c r="AT3018" s="391"/>
      <c r="AU3018" s="222"/>
      <c r="AV3018" s="564"/>
      <c r="AW3018" s="60"/>
      <c r="AX3018" s="60"/>
      <c r="AY3018" s="60"/>
      <c r="AZ3018" s="283"/>
      <c r="BA3018" s="283"/>
      <c r="BB3018" s="283"/>
      <c r="BC3018" s="34"/>
      <c r="BD3018" s="27"/>
      <c r="BF3018" s="35"/>
      <c r="BG3018" s="35"/>
      <c r="BH3018" s="35"/>
    </row>
    <row r="3019" spans="1:60" ht="15" x14ac:dyDescent="0.25">
      <c r="A3019" s="570">
        <f t="shared" si="40"/>
        <v>3013</v>
      </c>
      <c r="B3019" s="571" t="s">
        <v>5300</v>
      </c>
      <c r="C3019" s="574" t="s">
        <v>12458</v>
      </c>
      <c r="D3019" s="843">
        <v>8925</v>
      </c>
      <c r="E3019" s="844"/>
      <c r="F3019" s="844"/>
      <c r="G3019" s="25"/>
      <c r="H3019" s="25"/>
      <c r="I3019" s="25"/>
      <c r="J3019" s="25"/>
      <c r="K3019" s="25"/>
      <c r="L3019" s="25"/>
      <c r="N3019" s="25"/>
      <c r="O3019" s="25"/>
      <c r="P3019" s="35" t="s">
        <v>2496</v>
      </c>
      <c r="AS3019" s="570"/>
      <c r="AT3019" s="391"/>
      <c r="AU3019" s="222"/>
      <c r="AV3019" s="564"/>
      <c r="AW3019" s="60"/>
      <c r="AX3019" s="60"/>
      <c r="AY3019" s="60"/>
      <c r="AZ3019" s="283"/>
      <c r="BA3019" s="283"/>
      <c r="BB3019" s="283"/>
      <c r="BC3019" s="34"/>
      <c r="BD3019" s="27"/>
      <c r="BF3019" s="35"/>
      <c r="BG3019" s="35"/>
      <c r="BH3019" s="35"/>
    </row>
    <row r="3020" spans="1:60" ht="15" x14ac:dyDescent="0.25">
      <c r="A3020" s="570">
        <f t="shared" si="40"/>
        <v>3014</v>
      </c>
      <c r="B3020" s="571" t="s">
        <v>5301</v>
      </c>
      <c r="C3020" s="574" t="s">
        <v>12458</v>
      </c>
      <c r="D3020" s="843">
        <v>24752</v>
      </c>
      <c r="E3020" s="844"/>
      <c r="F3020" s="844"/>
      <c r="G3020" s="25"/>
      <c r="H3020" s="25"/>
      <c r="I3020" s="25"/>
      <c r="J3020" s="25"/>
      <c r="K3020" s="25"/>
      <c r="L3020" s="25"/>
      <c r="N3020" s="25"/>
      <c r="O3020" s="25"/>
      <c r="P3020" s="35" t="s">
        <v>2496</v>
      </c>
      <c r="AS3020" s="570"/>
      <c r="AT3020" s="391"/>
      <c r="AU3020" s="222"/>
      <c r="AV3020" s="564"/>
      <c r="AW3020" s="60"/>
      <c r="AX3020" s="60"/>
      <c r="AY3020" s="60"/>
      <c r="AZ3020" s="283"/>
      <c r="BA3020" s="283"/>
      <c r="BB3020" s="283"/>
      <c r="BC3020" s="34"/>
      <c r="BD3020" s="27"/>
      <c r="BF3020" s="35"/>
      <c r="BG3020" s="35"/>
      <c r="BH3020" s="35"/>
    </row>
    <row r="3021" spans="1:60" ht="15" x14ac:dyDescent="0.25">
      <c r="A3021" s="570">
        <f t="shared" si="40"/>
        <v>3015</v>
      </c>
      <c r="B3021" s="571" t="s">
        <v>5302</v>
      </c>
      <c r="C3021" s="574" t="s">
        <v>12458</v>
      </c>
      <c r="D3021" s="843">
        <v>49756.28</v>
      </c>
      <c r="E3021" s="844"/>
      <c r="F3021" s="844"/>
      <c r="G3021" s="25"/>
      <c r="H3021" s="25"/>
      <c r="I3021" s="25"/>
      <c r="J3021" s="25"/>
      <c r="K3021" s="25"/>
      <c r="L3021" s="25"/>
      <c r="N3021" s="25"/>
      <c r="O3021" s="25"/>
      <c r="P3021" s="35" t="s">
        <v>2496</v>
      </c>
      <c r="AS3021" s="570"/>
      <c r="AT3021" s="391"/>
      <c r="AU3021" s="222"/>
      <c r="AV3021" s="564"/>
      <c r="AW3021" s="60"/>
      <c r="AX3021" s="60"/>
      <c r="AY3021" s="60"/>
      <c r="AZ3021" s="283"/>
      <c r="BA3021" s="283"/>
      <c r="BB3021" s="283"/>
      <c r="BC3021" s="34"/>
      <c r="BD3021" s="27"/>
      <c r="BF3021" s="35"/>
      <c r="BG3021" s="35"/>
      <c r="BH3021" s="35"/>
    </row>
    <row r="3022" spans="1:60" ht="15" x14ac:dyDescent="0.25">
      <c r="A3022" s="570">
        <f t="shared" si="40"/>
        <v>3016</v>
      </c>
      <c r="B3022" s="571" t="s">
        <v>5303</v>
      </c>
      <c r="C3022" s="574" t="s">
        <v>12458</v>
      </c>
      <c r="D3022" s="843">
        <v>7140</v>
      </c>
      <c r="E3022" s="844"/>
      <c r="F3022" s="844"/>
      <c r="G3022" s="25"/>
      <c r="H3022" s="25"/>
      <c r="I3022" s="25"/>
      <c r="J3022" s="25"/>
      <c r="K3022" s="25"/>
      <c r="L3022" s="25"/>
      <c r="N3022" s="25"/>
      <c r="O3022" s="25"/>
      <c r="P3022" s="35" t="s">
        <v>2496</v>
      </c>
      <c r="AS3022" s="570"/>
      <c r="AT3022" s="391"/>
      <c r="AU3022" s="222"/>
      <c r="AV3022" s="564"/>
      <c r="AW3022" s="60"/>
      <c r="AX3022" s="60"/>
      <c r="AY3022" s="60"/>
      <c r="AZ3022" s="283"/>
      <c r="BA3022" s="283"/>
      <c r="BB3022" s="283"/>
      <c r="BC3022" s="34"/>
      <c r="BD3022" s="27"/>
      <c r="BF3022" s="35"/>
      <c r="BG3022" s="35"/>
      <c r="BH3022" s="35"/>
    </row>
    <row r="3023" spans="1:60" ht="15" x14ac:dyDescent="0.25">
      <c r="A3023" s="570">
        <f t="shared" si="40"/>
        <v>3017</v>
      </c>
      <c r="B3023" s="571" t="s">
        <v>5304</v>
      </c>
      <c r="C3023" s="574" t="s">
        <v>12458</v>
      </c>
      <c r="D3023" s="843">
        <v>3689</v>
      </c>
      <c r="E3023" s="844"/>
      <c r="F3023" s="844"/>
      <c r="G3023" s="25"/>
      <c r="H3023" s="25"/>
      <c r="I3023" s="25"/>
      <c r="J3023" s="25"/>
      <c r="K3023" s="25"/>
      <c r="L3023" s="25"/>
      <c r="N3023" s="25"/>
      <c r="O3023" s="25"/>
      <c r="P3023" s="35" t="s">
        <v>2496</v>
      </c>
      <c r="AS3023" s="570"/>
      <c r="AT3023" s="391"/>
      <c r="AU3023" s="222"/>
      <c r="AV3023" s="564"/>
      <c r="AW3023" s="60"/>
      <c r="AX3023" s="60"/>
      <c r="AY3023" s="60"/>
      <c r="AZ3023" s="283"/>
      <c r="BA3023" s="283"/>
      <c r="BB3023" s="283"/>
      <c r="BC3023" s="34"/>
      <c r="BD3023" s="27"/>
      <c r="BF3023" s="35"/>
      <c r="BG3023" s="35"/>
      <c r="BH3023" s="35"/>
    </row>
    <row r="3024" spans="1:60" ht="15" x14ac:dyDescent="0.25">
      <c r="A3024" s="570">
        <f t="shared" si="40"/>
        <v>3018</v>
      </c>
      <c r="B3024" s="571" t="s">
        <v>5305</v>
      </c>
      <c r="C3024" s="574" t="s">
        <v>12458</v>
      </c>
      <c r="D3024" s="843">
        <v>9009.49</v>
      </c>
      <c r="E3024" s="844"/>
      <c r="F3024" s="844"/>
      <c r="G3024" s="25"/>
      <c r="H3024" s="25"/>
      <c r="I3024" s="25"/>
      <c r="J3024" s="25"/>
      <c r="K3024" s="25"/>
      <c r="L3024" s="25"/>
      <c r="N3024" s="25"/>
      <c r="O3024" s="25"/>
      <c r="P3024" s="35" t="s">
        <v>2496</v>
      </c>
      <c r="AS3024" s="570"/>
      <c r="AT3024" s="391"/>
      <c r="AU3024" s="222"/>
      <c r="AV3024" s="564"/>
      <c r="AW3024" s="60"/>
      <c r="AX3024" s="60"/>
      <c r="AY3024" s="60"/>
      <c r="AZ3024" s="283"/>
      <c r="BA3024" s="283"/>
      <c r="BB3024" s="283"/>
      <c r="BC3024" s="34"/>
      <c r="BD3024" s="27"/>
      <c r="BF3024" s="35"/>
      <c r="BG3024" s="35"/>
      <c r="BH3024" s="35"/>
    </row>
    <row r="3025" spans="1:60" ht="15" x14ac:dyDescent="0.25">
      <c r="A3025" s="570">
        <f t="shared" si="40"/>
        <v>3019</v>
      </c>
      <c r="B3025" s="571" t="s">
        <v>5306</v>
      </c>
      <c r="C3025" s="574" t="s">
        <v>12458</v>
      </c>
      <c r="D3025" s="843">
        <v>9091.6</v>
      </c>
      <c r="E3025" s="844"/>
      <c r="F3025" s="844"/>
      <c r="G3025" s="25"/>
      <c r="H3025" s="25"/>
      <c r="I3025" s="25"/>
      <c r="J3025" s="25"/>
      <c r="K3025" s="25"/>
      <c r="L3025" s="25"/>
      <c r="N3025" s="25"/>
      <c r="O3025" s="25"/>
      <c r="P3025" s="35" t="s">
        <v>2496</v>
      </c>
      <c r="AS3025" s="570"/>
      <c r="AT3025" s="391"/>
      <c r="AU3025" s="222"/>
      <c r="AV3025" s="564"/>
      <c r="AW3025" s="60"/>
      <c r="AX3025" s="60"/>
      <c r="AY3025" s="60"/>
      <c r="AZ3025" s="283"/>
      <c r="BA3025" s="283"/>
      <c r="BB3025" s="283"/>
      <c r="BC3025" s="34"/>
      <c r="BD3025" s="27"/>
      <c r="BF3025" s="35"/>
      <c r="BG3025" s="35"/>
      <c r="BH3025" s="35"/>
    </row>
    <row r="3026" spans="1:60" ht="15" x14ac:dyDescent="0.25">
      <c r="A3026" s="570">
        <f t="shared" si="40"/>
        <v>3020</v>
      </c>
      <c r="B3026" s="571" t="s">
        <v>5307</v>
      </c>
      <c r="C3026" s="574" t="s">
        <v>12458</v>
      </c>
      <c r="D3026" s="843">
        <v>1264.97</v>
      </c>
      <c r="E3026" s="844"/>
      <c r="F3026" s="844"/>
      <c r="G3026" s="25"/>
      <c r="H3026" s="25"/>
      <c r="I3026" s="25"/>
      <c r="J3026" s="25"/>
      <c r="K3026" s="25"/>
      <c r="L3026" s="25"/>
      <c r="N3026" s="25"/>
      <c r="O3026" s="25"/>
      <c r="P3026" s="35" t="s">
        <v>2496</v>
      </c>
      <c r="AS3026" s="570"/>
      <c r="AT3026" s="391"/>
      <c r="AU3026" s="222"/>
      <c r="AV3026" s="564"/>
      <c r="AW3026" s="60"/>
      <c r="AX3026" s="60"/>
      <c r="AY3026" s="60"/>
      <c r="AZ3026" s="283"/>
      <c r="BA3026" s="283"/>
      <c r="BB3026" s="283"/>
      <c r="BC3026" s="34"/>
      <c r="BD3026" s="27"/>
      <c r="BF3026" s="35"/>
      <c r="BG3026" s="35"/>
      <c r="BH3026" s="35"/>
    </row>
    <row r="3027" spans="1:60" ht="15" x14ac:dyDescent="0.25">
      <c r="A3027" s="570">
        <f t="shared" si="40"/>
        <v>3021</v>
      </c>
      <c r="B3027" s="571" t="s">
        <v>5308</v>
      </c>
      <c r="C3027" s="574" t="s">
        <v>12458</v>
      </c>
      <c r="D3027" s="843">
        <v>14121.73</v>
      </c>
      <c r="E3027" s="844"/>
      <c r="F3027" s="844"/>
      <c r="G3027" s="25"/>
      <c r="H3027" s="25"/>
      <c r="I3027" s="25"/>
      <c r="J3027" s="25"/>
      <c r="K3027" s="25"/>
      <c r="L3027" s="25"/>
      <c r="N3027" s="25"/>
      <c r="O3027" s="25"/>
      <c r="P3027" s="35" t="s">
        <v>2496</v>
      </c>
      <c r="AS3027" s="570"/>
      <c r="AT3027" s="391"/>
      <c r="AU3027" s="222"/>
      <c r="AV3027" s="564"/>
      <c r="AW3027" s="60"/>
      <c r="AX3027" s="60"/>
      <c r="AY3027" s="60"/>
      <c r="AZ3027" s="283"/>
      <c r="BA3027" s="283"/>
      <c r="BB3027" s="283"/>
      <c r="BC3027" s="34"/>
      <c r="BD3027" s="27"/>
      <c r="BF3027" s="35"/>
      <c r="BG3027" s="35"/>
      <c r="BH3027" s="35"/>
    </row>
    <row r="3028" spans="1:60" ht="15" x14ac:dyDescent="0.25">
      <c r="A3028" s="570">
        <f t="shared" si="40"/>
        <v>3022</v>
      </c>
      <c r="B3028" s="571" t="s">
        <v>5309</v>
      </c>
      <c r="C3028" s="574" t="s">
        <v>12458</v>
      </c>
      <c r="D3028" s="843">
        <v>1700.51</v>
      </c>
      <c r="E3028" s="844"/>
      <c r="F3028" s="844"/>
      <c r="G3028" s="25"/>
      <c r="H3028" s="25"/>
      <c r="I3028" s="25"/>
      <c r="J3028" s="25"/>
      <c r="K3028" s="25"/>
      <c r="L3028" s="25"/>
      <c r="N3028" s="25"/>
      <c r="O3028" s="25"/>
      <c r="P3028" s="35" t="s">
        <v>2496</v>
      </c>
      <c r="AS3028" s="570"/>
      <c r="AT3028" s="391"/>
      <c r="AU3028" s="222"/>
      <c r="AV3028" s="564"/>
      <c r="AW3028" s="60"/>
      <c r="AX3028" s="60"/>
      <c r="AY3028" s="60"/>
      <c r="AZ3028" s="283"/>
      <c r="BA3028" s="283"/>
      <c r="BB3028" s="283"/>
      <c r="BC3028" s="34"/>
      <c r="BD3028" s="27"/>
      <c r="BF3028" s="35"/>
      <c r="BG3028" s="35"/>
      <c r="BH3028" s="35"/>
    </row>
    <row r="3029" spans="1:60" ht="15" x14ac:dyDescent="0.25">
      <c r="A3029" s="570">
        <f t="shared" si="40"/>
        <v>3023</v>
      </c>
      <c r="B3029" s="571" t="s">
        <v>5310</v>
      </c>
      <c r="C3029" s="574" t="s">
        <v>12458</v>
      </c>
      <c r="D3029" s="843">
        <v>3337.95</v>
      </c>
      <c r="E3029" s="844"/>
      <c r="F3029" s="844"/>
      <c r="G3029" s="25"/>
      <c r="H3029" s="25"/>
      <c r="I3029" s="25"/>
      <c r="J3029" s="25"/>
      <c r="K3029" s="25"/>
      <c r="L3029" s="25"/>
      <c r="N3029" s="25"/>
      <c r="O3029" s="25"/>
      <c r="P3029" s="35" t="s">
        <v>2496</v>
      </c>
      <c r="AS3029" s="570"/>
      <c r="AT3029" s="391"/>
      <c r="AU3029" s="222"/>
      <c r="AV3029" s="564"/>
      <c r="AW3029" s="60"/>
      <c r="AX3029" s="60"/>
      <c r="AY3029" s="60"/>
      <c r="AZ3029" s="283"/>
      <c r="BA3029" s="283"/>
      <c r="BB3029" s="283"/>
      <c r="BC3029" s="34"/>
      <c r="BD3029" s="27"/>
      <c r="BF3029" s="35"/>
      <c r="BG3029" s="35"/>
      <c r="BH3029" s="35"/>
    </row>
    <row r="3030" spans="1:60" ht="15" x14ac:dyDescent="0.25">
      <c r="A3030" s="570">
        <f t="shared" si="40"/>
        <v>3024</v>
      </c>
      <c r="B3030" s="571" t="s">
        <v>5311</v>
      </c>
      <c r="C3030" s="574" t="s">
        <v>12458</v>
      </c>
      <c r="D3030" s="843">
        <v>1549.38</v>
      </c>
      <c r="E3030" s="844"/>
      <c r="F3030" s="844"/>
      <c r="G3030" s="25"/>
      <c r="H3030" s="25"/>
      <c r="I3030" s="25"/>
      <c r="J3030" s="25"/>
      <c r="K3030" s="25"/>
      <c r="L3030" s="25"/>
      <c r="N3030" s="25"/>
      <c r="O3030" s="25"/>
      <c r="P3030" s="35" t="s">
        <v>2496</v>
      </c>
      <c r="AS3030" s="570"/>
      <c r="AT3030" s="391"/>
      <c r="AU3030" s="222"/>
      <c r="AV3030" s="564"/>
      <c r="AW3030" s="60"/>
      <c r="AX3030" s="60"/>
      <c r="AY3030" s="60"/>
      <c r="AZ3030" s="283"/>
      <c r="BA3030" s="283"/>
      <c r="BB3030" s="283"/>
      <c r="BC3030" s="34"/>
      <c r="BD3030" s="27"/>
      <c r="BF3030" s="35"/>
      <c r="BG3030" s="35"/>
      <c r="BH3030" s="35"/>
    </row>
    <row r="3031" spans="1:60" ht="15" x14ac:dyDescent="0.25">
      <c r="A3031" s="570">
        <f t="shared" si="40"/>
        <v>3025</v>
      </c>
      <c r="B3031" s="571" t="s">
        <v>5312</v>
      </c>
      <c r="C3031" s="574" t="s">
        <v>12458</v>
      </c>
      <c r="D3031" s="843">
        <v>5614.42</v>
      </c>
      <c r="E3031" s="844"/>
      <c r="F3031" s="844"/>
      <c r="G3031" s="25"/>
      <c r="H3031" s="25"/>
      <c r="I3031" s="25"/>
      <c r="J3031" s="25"/>
      <c r="K3031" s="25"/>
      <c r="L3031" s="25"/>
      <c r="N3031" s="25"/>
      <c r="O3031" s="25"/>
      <c r="P3031" s="35" t="s">
        <v>2496</v>
      </c>
      <c r="AS3031" s="570"/>
      <c r="AT3031" s="391"/>
      <c r="AU3031" s="222"/>
      <c r="AV3031" s="564"/>
      <c r="AW3031" s="60"/>
      <c r="AX3031" s="60"/>
      <c r="AY3031" s="60"/>
      <c r="AZ3031" s="283"/>
      <c r="BA3031" s="283"/>
      <c r="BB3031" s="283"/>
      <c r="BC3031" s="34"/>
      <c r="BD3031" s="27"/>
      <c r="BF3031" s="35"/>
      <c r="BG3031" s="35"/>
      <c r="BH3031" s="35"/>
    </row>
    <row r="3032" spans="1:60" ht="15" x14ac:dyDescent="0.25">
      <c r="A3032" s="570">
        <f t="shared" si="40"/>
        <v>3026</v>
      </c>
      <c r="B3032" s="571" t="s">
        <v>5313</v>
      </c>
      <c r="C3032" s="574" t="s">
        <v>12458</v>
      </c>
      <c r="D3032" s="843">
        <v>3289.16</v>
      </c>
      <c r="E3032" s="844"/>
      <c r="F3032" s="844"/>
      <c r="G3032" s="25"/>
      <c r="H3032" s="25"/>
      <c r="I3032" s="25"/>
      <c r="J3032" s="25"/>
      <c r="K3032" s="25"/>
      <c r="L3032" s="25"/>
      <c r="N3032" s="25"/>
      <c r="O3032" s="25"/>
      <c r="P3032" s="35" t="s">
        <v>2496</v>
      </c>
      <c r="AS3032" s="570"/>
      <c r="AT3032" s="391"/>
      <c r="AU3032" s="222"/>
      <c r="AV3032" s="564"/>
      <c r="AW3032" s="60"/>
      <c r="AX3032" s="60"/>
      <c r="AY3032" s="60"/>
      <c r="AZ3032" s="283"/>
      <c r="BA3032" s="283"/>
      <c r="BB3032" s="283"/>
      <c r="BC3032" s="34"/>
      <c r="BD3032" s="27"/>
      <c r="BF3032" s="35"/>
      <c r="BG3032" s="35"/>
      <c r="BH3032" s="35"/>
    </row>
    <row r="3033" spans="1:60" ht="15" x14ac:dyDescent="0.25">
      <c r="A3033" s="570">
        <f t="shared" si="40"/>
        <v>3027</v>
      </c>
      <c r="B3033" s="571" t="s">
        <v>5314</v>
      </c>
      <c r="C3033" s="574" t="s">
        <v>12458</v>
      </c>
      <c r="D3033" s="843">
        <v>3947.23</v>
      </c>
      <c r="E3033" s="844"/>
      <c r="F3033" s="844"/>
      <c r="G3033" s="25"/>
      <c r="H3033" s="25"/>
      <c r="I3033" s="25"/>
      <c r="J3033" s="25"/>
      <c r="K3033" s="25"/>
      <c r="L3033" s="25"/>
      <c r="N3033" s="25"/>
      <c r="O3033" s="25"/>
      <c r="P3033" s="35" t="s">
        <v>2496</v>
      </c>
      <c r="AS3033" s="570"/>
      <c r="AT3033" s="391"/>
      <c r="AU3033" s="222"/>
      <c r="AV3033" s="564"/>
      <c r="AW3033" s="60"/>
      <c r="AX3033" s="60"/>
      <c r="AY3033" s="60"/>
      <c r="AZ3033" s="283"/>
      <c r="BA3033" s="283"/>
      <c r="BB3033" s="283"/>
      <c r="BC3033" s="34"/>
      <c r="BD3033" s="27"/>
      <c r="BF3033" s="35"/>
      <c r="BG3033" s="35"/>
      <c r="BH3033" s="35"/>
    </row>
    <row r="3034" spans="1:60" ht="15" x14ac:dyDescent="0.25">
      <c r="A3034" s="570">
        <f t="shared" si="40"/>
        <v>3028</v>
      </c>
      <c r="B3034" s="571" t="s">
        <v>5315</v>
      </c>
      <c r="C3034" s="574" t="s">
        <v>12458</v>
      </c>
      <c r="D3034" s="843">
        <v>8504.93</v>
      </c>
      <c r="E3034" s="844"/>
      <c r="F3034" s="844"/>
      <c r="G3034" s="25"/>
      <c r="H3034" s="25"/>
      <c r="I3034" s="25"/>
      <c r="J3034" s="25"/>
      <c r="K3034" s="25"/>
      <c r="L3034" s="25"/>
      <c r="N3034" s="25"/>
      <c r="O3034" s="25"/>
      <c r="P3034" s="35" t="s">
        <v>2496</v>
      </c>
      <c r="AS3034" s="570"/>
      <c r="AT3034" s="391"/>
      <c r="AU3034" s="222"/>
      <c r="AV3034" s="564"/>
      <c r="AW3034" s="60"/>
      <c r="AX3034" s="60"/>
      <c r="AY3034" s="60"/>
      <c r="AZ3034" s="283"/>
      <c r="BA3034" s="283"/>
      <c r="BB3034" s="283"/>
      <c r="BC3034" s="34"/>
      <c r="BD3034" s="27"/>
      <c r="BF3034" s="35"/>
      <c r="BG3034" s="35"/>
      <c r="BH3034" s="35"/>
    </row>
    <row r="3035" spans="1:60" ht="15" x14ac:dyDescent="0.25">
      <c r="A3035" s="570">
        <f t="shared" si="40"/>
        <v>3029</v>
      </c>
      <c r="B3035" s="571" t="s">
        <v>5316</v>
      </c>
      <c r="C3035" s="574" t="s">
        <v>12458</v>
      </c>
      <c r="D3035" s="843">
        <v>5873.84</v>
      </c>
      <c r="E3035" s="844"/>
      <c r="F3035" s="844"/>
      <c r="G3035" s="25"/>
      <c r="H3035" s="25"/>
      <c r="I3035" s="25"/>
      <c r="J3035" s="25"/>
      <c r="K3035" s="25"/>
      <c r="L3035" s="25"/>
      <c r="N3035" s="25"/>
      <c r="O3035" s="25"/>
      <c r="P3035" s="35" t="s">
        <v>2496</v>
      </c>
      <c r="AS3035" s="570"/>
      <c r="AT3035" s="391"/>
      <c r="AU3035" s="222"/>
      <c r="AV3035" s="564"/>
      <c r="AW3035" s="60"/>
      <c r="AX3035" s="60"/>
      <c r="AY3035" s="60"/>
      <c r="AZ3035" s="283"/>
      <c r="BA3035" s="283"/>
      <c r="BB3035" s="283"/>
      <c r="BC3035" s="34"/>
      <c r="BD3035" s="27"/>
      <c r="BF3035" s="35"/>
      <c r="BG3035" s="35"/>
      <c r="BH3035" s="35"/>
    </row>
    <row r="3036" spans="1:60" ht="15" x14ac:dyDescent="0.25">
      <c r="A3036" s="570">
        <f t="shared" si="40"/>
        <v>3030</v>
      </c>
      <c r="B3036" s="571" t="s">
        <v>5317</v>
      </c>
      <c r="C3036" s="574" t="s">
        <v>12458</v>
      </c>
      <c r="D3036" s="843">
        <v>2039.66</v>
      </c>
      <c r="E3036" s="844"/>
      <c r="F3036" s="844"/>
      <c r="G3036" s="25"/>
      <c r="H3036" s="25"/>
      <c r="I3036" s="25"/>
      <c r="J3036" s="25"/>
      <c r="K3036" s="25"/>
      <c r="L3036" s="25"/>
      <c r="N3036" s="25"/>
      <c r="O3036" s="25"/>
      <c r="P3036" s="35" t="s">
        <v>2496</v>
      </c>
      <c r="AS3036" s="570"/>
      <c r="AT3036" s="391"/>
      <c r="AU3036" s="222"/>
      <c r="AV3036" s="564"/>
      <c r="AW3036" s="60"/>
      <c r="AX3036" s="60"/>
      <c r="AY3036" s="60"/>
      <c r="AZ3036" s="283"/>
      <c r="BA3036" s="283"/>
      <c r="BB3036" s="283"/>
      <c r="BC3036" s="34"/>
      <c r="BD3036" s="27"/>
      <c r="BF3036" s="35"/>
      <c r="BG3036" s="35"/>
      <c r="BH3036" s="35"/>
    </row>
    <row r="3037" spans="1:60" ht="15" x14ac:dyDescent="0.25">
      <c r="A3037" s="570">
        <f t="shared" si="40"/>
        <v>3031</v>
      </c>
      <c r="B3037" s="571" t="s">
        <v>5318</v>
      </c>
      <c r="C3037" s="574" t="s">
        <v>12458</v>
      </c>
      <c r="D3037" s="843">
        <v>993.65</v>
      </c>
      <c r="E3037" s="844"/>
      <c r="F3037" s="844"/>
      <c r="G3037" s="25"/>
      <c r="H3037" s="25"/>
      <c r="I3037" s="25"/>
      <c r="J3037" s="25"/>
      <c r="K3037" s="25"/>
      <c r="L3037" s="25"/>
      <c r="N3037" s="25"/>
      <c r="O3037" s="25"/>
      <c r="P3037" s="35" t="s">
        <v>2496</v>
      </c>
      <c r="AS3037" s="570"/>
      <c r="AT3037" s="391"/>
      <c r="AU3037" s="222"/>
      <c r="AV3037" s="564"/>
      <c r="AW3037" s="60"/>
      <c r="AX3037" s="60"/>
      <c r="AY3037" s="60"/>
      <c r="AZ3037" s="283"/>
      <c r="BA3037" s="283"/>
      <c r="BB3037" s="283"/>
      <c r="BC3037" s="34"/>
      <c r="BD3037" s="27"/>
      <c r="BF3037" s="35"/>
      <c r="BG3037" s="35"/>
      <c r="BH3037" s="35"/>
    </row>
    <row r="3038" spans="1:60" ht="15" x14ac:dyDescent="0.25">
      <c r="A3038" s="570">
        <f t="shared" si="40"/>
        <v>3032</v>
      </c>
      <c r="B3038" s="571" t="s">
        <v>5319</v>
      </c>
      <c r="C3038" s="574" t="s">
        <v>12458</v>
      </c>
      <c r="D3038" s="843">
        <v>580.72</v>
      </c>
      <c r="E3038" s="844"/>
      <c r="F3038" s="844"/>
      <c r="G3038" s="25"/>
      <c r="H3038" s="25"/>
      <c r="I3038" s="25"/>
      <c r="J3038" s="25"/>
      <c r="K3038" s="25"/>
      <c r="L3038" s="25"/>
      <c r="N3038" s="25"/>
      <c r="O3038" s="25"/>
      <c r="P3038" s="35" t="s">
        <v>2496</v>
      </c>
      <c r="AS3038" s="570"/>
      <c r="AT3038" s="391"/>
      <c r="AU3038" s="222"/>
      <c r="AV3038" s="564"/>
      <c r="AW3038" s="60"/>
      <c r="AX3038" s="60"/>
      <c r="AY3038" s="60"/>
      <c r="AZ3038" s="283"/>
      <c r="BA3038" s="283"/>
      <c r="BB3038" s="283"/>
      <c r="BC3038" s="34"/>
      <c r="BD3038" s="27"/>
      <c r="BF3038" s="35"/>
      <c r="BG3038" s="35"/>
      <c r="BH3038" s="35"/>
    </row>
    <row r="3039" spans="1:60" ht="15" x14ac:dyDescent="0.25">
      <c r="A3039" s="570">
        <f t="shared" si="40"/>
        <v>3033</v>
      </c>
      <c r="B3039" s="571" t="s">
        <v>5320</v>
      </c>
      <c r="C3039" s="574" t="s">
        <v>12458</v>
      </c>
      <c r="D3039" s="843">
        <v>1103.1300000000001</v>
      </c>
      <c r="E3039" s="844"/>
      <c r="F3039" s="844"/>
      <c r="G3039" s="25"/>
      <c r="H3039" s="25"/>
      <c r="I3039" s="25"/>
      <c r="J3039" s="25"/>
      <c r="K3039" s="25"/>
      <c r="L3039" s="25"/>
      <c r="N3039" s="25"/>
      <c r="O3039" s="25"/>
      <c r="P3039" s="35" t="s">
        <v>2496</v>
      </c>
      <c r="AS3039" s="570"/>
      <c r="AT3039" s="391"/>
      <c r="AU3039" s="222"/>
      <c r="AV3039" s="564"/>
      <c r="AW3039" s="60"/>
      <c r="AX3039" s="60"/>
      <c r="AY3039" s="60"/>
      <c r="AZ3039" s="283"/>
      <c r="BA3039" s="283"/>
      <c r="BB3039" s="283"/>
      <c r="BC3039" s="34"/>
      <c r="BD3039" s="27"/>
      <c r="BF3039" s="35"/>
      <c r="BG3039" s="35"/>
      <c r="BH3039" s="35"/>
    </row>
    <row r="3040" spans="1:60" ht="15" x14ac:dyDescent="0.25">
      <c r="A3040" s="570">
        <f t="shared" si="40"/>
        <v>3034</v>
      </c>
      <c r="B3040" s="571" t="s">
        <v>5321</v>
      </c>
      <c r="C3040" s="574" t="s">
        <v>12458</v>
      </c>
      <c r="D3040" s="843">
        <v>472.43</v>
      </c>
      <c r="E3040" s="844"/>
      <c r="F3040" s="844"/>
      <c r="G3040" s="25"/>
      <c r="H3040" s="25"/>
      <c r="I3040" s="25"/>
      <c r="J3040" s="25"/>
      <c r="K3040" s="25"/>
      <c r="L3040" s="25"/>
      <c r="N3040" s="25"/>
      <c r="O3040" s="25"/>
      <c r="P3040" s="35" t="s">
        <v>2496</v>
      </c>
      <c r="AS3040" s="570"/>
      <c r="AT3040" s="391"/>
      <c r="AU3040" s="222"/>
      <c r="AV3040" s="564"/>
      <c r="AW3040" s="60"/>
      <c r="AX3040" s="60"/>
      <c r="AY3040" s="60"/>
      <c r="AZ3040" s="283"/>
      <c r="BA3040" s="283"/>
      <c r="BB3040" s="283"/>
      <c r="BC3040" s="34"/>
      <c r="BD3040" s="27"/>
      <c r="BF3040" s="35"/>
      <c r="BG3040" s="35"/>
      <c r="BH3040" s="35"/>
    </row>
    <row r="3041" spans="1:60" ht="15" x14ac:dyDescent="0.25">
      <c r="A3041" s="570">
        <f t="shared" si="40"/>
        <v>3035</v>
      </c>
      <c r="B3041" s="571" t="s">
        <v>5322</v>
      </c>
      <c r="C3041" s="574" t="s">
        <v>12458</v>
      </c>
      <c r="D3041" s="843">
        <v>1786.19</v>
      </c>
      <c r="E3041" s="844"/>
      <c r="F3041" s="844"/>
      <c r="G3041" s="25"/>
      <c r="H3041" s="25"/>
      <c r="I3041" s="25"/>
      <c r="J3041" s="25"/>
      <c r="K3041" s="25"/>
      <c r="L3041" s="25"/>
      <c r="N3041" s="25"/>
      <c r="O3041" s="25"/>
      <c r="P3041" s="35" t="s">
        <v>2496</v>
      </c>
      <c r="AS3041" s="570"/>
      <c r="AT3041" s="391"/>
      <c r="AU3041" s="222"/>
      <c r="AV3041" s="564"/>
      <c r="AW3041" s="60"/>
      <c r="AX3041" s="60"/>
      <c r="AY3041" s="60"/>
      <c r="AZ3041" s="283"/>
      <c r="BA3041" s="283"/>
      <c r="BB3041" s="283"/>
      <c r="BC3041" s="34"/>
      <c r="BD3041" s="27"/>
      <c r="BF3041" s="35"/>
      <c r="BG3041" s="35"/>
      <c r="BH3041" s="35"/>
    </row>
    <row r="3042" spans="1:60" ht="15" x14ac:dyDescent="0.25">
      <c r="A3042" s="570">
        <f t="shared" si="40"/>
        <v>3036</v>
      </c>
      <c r="B3042" s="571" t="s">
        <v>5323</v>
      </c>
      <c r="C3042" s="574" t="s">
        <v>12458</v>
      </c>
      <c r="D3042" s="843">
        <v>2088.4499999999998</v>
      </c>
      <c r="E3042" s="844"/>
      <c r="F3042" s="844"/>
      <c r="G3042" s="25"/>
      <c r="H3042" s="25"/>
      <c r="I3042" s="25"/>
      <c r="J3042" s="25"/>
      <c r="K3042" s="25"/>
      <c r="L3042" s="25"/>
      <c r="N3042" s="25"/>
      <c r="O3042" s="25"/>
      <c r="P3042" s="35" t="s">
        <v>2496</v>
      </c>
      <c r="AS3042" s="570"/>
      <c r="AT3042" s="391"/>
      <c r="AU3042" s="222"/>
      <c r="AV3042" s="564"/>
      <c r="AW3042" s="60"/>
      <c r="AX3042" s="60"/>
      <c r="AY3042" s="60"/>
      <c r="AZ3042" s="283"/>
      <c r="BA3042" s="283"/>
      <c r="BB3042" s="283"/>
      <c r="BC3042" s="34"/>
      <c r="BD3042" s="27"/>
      <c r="BF3042" s="35"/>
      <c r="BG3042" s="35"/>
      <c r="BH3042" s="35"/>
    </row>
    <row r="3043" spans="1:60" ht="15" x14ac:dyDescent="0.25">
      <c r="A3043" s="570">
        <f t="shared" si="40"/>
        <v>3037</v>
      </c>
      <c r="B3043" s="571" t="s">
        <v>5324</v>
      </c>
      <c r="C3043" s="574" t="s">
        <v>12458</v>
      </c>
      <c r="D3043" s="843">
        <v>1082.9000000000001</v>
      </c>
      <c r="E3043" s="844"/>
      <c r="F3043" s="844"/>
      <c r="G3043" s="25"/>
      <c r="H3043" s="25"/>
      <c r="I3043" s="25"/>
      <c r="J3043" s="25"/>
      <c r="K3043" s="25"/>
      <c r="L3043" s="25"/>
      <c r="N3043" s="25"/>
      <c r="O3043" s="25"/>
      <c r="P3043" s="35" t="s">
        <v>2496</v>
      </c>
      <c r="AS3043" s="570"/>
      <c r="AT3043" s="391"/>
      <c r="AU3043" s="222"/>
      <c r="AV3043" s="564"/>
      <c r="AW3043" s="60"/>
      <c r="AX3043" s="60"/>
      <c r="AY3043" s="60"/>
      <c r="AZ3043" s="283"/>
      <c r="BA3043" s="283"/>
      <c r="BB3043" s="283"/>
      <c r="BC3043" s="34"/>
      <c r="BD3043" s="27"/>
      <c r="BF3043" s="35"/>
      <c r="BG3043" s="35"/>
      <c r="BH3043" s="35"/>
    </row>
    <row r="3044" spans="1:60" ht="15" x14ac:dyDescent="0.25">
      <c r="A3044" s="570">
        <f t="shared" si="40"/>
        <v>3038</v>
      </c>
      <c r="B3044" s="571" t="s">
        <v>5325</v>
      </c>
      <c r="C3044" s="574" t="s">
        <v>12458</v>
      </c>
      <c r="D3044" s="843">
        <v>15705.62</v>
      </c>
      <c r="E3044" s="844"/>
      <c r="F3044" s="844"/>
      <c r="G3044" s="25"/>
      <c r="H3044" s="25"/>
      <c r="I3044" s="25"/>
      <c r="J3044" s="25"/>
      <c r="K3044" s="25"/>
      <c r="L3044" s="25"/>
      <c r="N3044" s="25"/>
      <c r="O3044" s="25"/>
      <c r="P3044" s="35" t="s">
        <v>2496</v>
      </c>
      <c r="AS3044" s="570"/>
      <c r="AT3044" s="391"/>
      <c r="AU3044" s="222"/>
      <c r="AV3044" s="564"/>
      <c r="AW3044" s="60"/>
      <c r="AX3044" s="60"/>
      <c r="AY3044" s="60"/>
      <c r="AZ3044" s="283"/>
      <c r="BA3044" s="283"/>
      <c r="BB3044" s="283"/>
      <c r="BC3044" s="34"/>
      <c r="BD3044" s="27"/>
      <c r="BF3044" s="35"/>
      <c r="BG3044" s="35"/>
      <c r="BH3044" s="35"/>
    </row>
    <row r="3045" spans="1:60" ht="15" x14ac:dyDescent="0.25">
      <c r="A3045" s="570">
        <f t="shared" si="40"/>
        <v>3039</v>
      </c>
      <c r="B3045" s="571" t="s">
        <v>5326</v>
      </c>
      <c r="C3045" s="574" t="s">
        <v>12458</v>
      </c>
      <c r="D3045" s="843">
        <v>7289.94</v>
      </c>
      <c r="E3045" s="844"/>
      <c r="F3045" s="844"/>
      <c r="G3045" s="25"/>
      <c r="H3045" s="25"/>
      <c r="I3045" s="25"/>
      <c r="J3045" s="25"/>
      <c r="K3045" s="25"/>
      <c r="L3045" s="25"/>
      <c r="N3045" s="25"/>
      <c r="O3045" s="25"/>
      <c r="P3045" s="35" t="s">
        <v>2496</v>
      </c>
      <c r="AS3045" s="570"/>
      <c r="AT3045" s="391"/>
      <c r="AU3045" s="222"/>
      <c r="AV3045" s="564"/>
      <c r="AW3045" s="60"/>
      <c r="AX3045" s="60"/>
      <c r="AY3045" s="60"/>
      <c r="AZ3045" s="283"/>
      <c r="BA3045" s="283"/>
      <c r="BB3045" s="283"/>
      <c r="BC3045" s="34"/>
      <c r="BD3045" s="27"/>
      <c r="BF3045" s="35"/>
      <c r="BG3045" s="35"/>
      <c r="BH3045" s="35"/>
    </row>
    <row r="3046" spans="1:60" ht="15" x14ac:dyDescent="0.25">
      <c r="A3046" s="570">
        <f t="shared" si="40"/>
        <v>3040</v>
      </c>
      <c r="B3046" s="571" t="s">
        <v>5327</v>
      </c>
      <c r="C3046" s="574" t="s">
        <v>12458</v>
      </c>
      <c r="D3046" s="843">
        <v>43013.74</v>
      </c>
      <c r="E3046" s="844"/>
      <c r="F3046" s="844"/>
      <c r="G3046" s="25"/>
      <c r="H3046" s="25"/>
      <c r="I3046" s="25"/>
      <c r="J3046" s="25"/>
      <c r="K3046" s="25"/>
      <c r="L3046" s="25"/>
      <c r="N3046" s="25"/>
      <c r="O3046" s="25"/>
      <c r="P3046" s="35" t="s">
        <v>2496</v>
      </c>
      <c r="AS3046" s="570"/>
      <c r="AT3046" s="391"/>
      <c r="AU3046" s="222"/>
      <c r="AV3046" s="564"/>
      <c r="AW3046" s="60"/>
      <c r="AX3046" s="60"/>
      <c r="AY3046" s="60"/>
      <c r="AZ3046" s="283"/>
      <c r="BA3046" s="283"/>
      <c r="BB3046" s="283"/>
      <c r="BC3046" s="34"/>
      <c r="BD3046" s="27"/>
      <c r="BF3046" s="35"/>
      <c r="BG3046" s="35"/>
      <c r="BH3046" s="35"/>
    </row>
    <row r="3047" spans="1:60" ht="15" x14ac:dyDescent="0.25">
      <c r="A3047" s="570">
        <f t="shared" si="40"/>
        <v>3041</v>
      </c>
      <c r="B3047" s="571" t="s">
        <v>5328</v>
      </c>
      <c r="C3047" s="574" t="s">
        <v>12458</v>
      </c>
      <c r="D3047" s="843">
        <v>924.63</v>
      </c>
      <c r="E3047" s="844"/>
      <c r="F3047" s="844"/>
      <c r="G3047" s="25"/>
      <c r="H3047" s="25"/>
      <c r="I3047" s="25"/>
      <c r="J3047" s="25"/>
      <c r="K3047" s="25"/>
      <c r="L3047" s="25"/>
      <c r="N3047" s="25"/>
      <c r="O3047" s="25"/>
      <c r="P3047" s="35" t="s">
        <v>2496</v>
      </c>
      <c r="AS3047" s="570"/>
      <c r="AT3047" s="391"/>
      <c r="AU3047" s="222"/>
      <c r="AV3047" s="564"/>
      <c r="AW3047" s="60"/>
      <c r="AX3047" s="60"/>
      <c r="AY3047" s="60"/>
      <c r="AZ3047" s="283"/>
      <c r="BA3047" s="283"/>
      <c r="BB3047" s="283"/>
      <c r="BC3047" s="34"/>
      <c r="BD3047" s="27"/>
      <c r="BF3047" s="35"/>
      <c r="BG3047" s="35"/>
      <c r="BH3047" s="35"/>
    </row>
    <row r="3048" spans="1:60" ht="15" x14ac:dyDescent="0.25">
      <c r="A3048" s="570">
        <f t="shared" si="40"/>
        <v>3042</v>
      </c>
      <c r="B3048" s="571" t="s">
        <v>5329</v>
      </c>
      <c r="C3048" s="574" t="s">
        <v>12458</v>
      </c>
      <c r="D3048" s="843">
        <v>1761.2</v>
      </c>
      <c r="E3048" s="844"/>
      <c r="F3048" s="844"/>
      <c r="G3048" s="25"/>
      <c r="H3048" s="25"/>
      <c r="I3048" s="25"/>
      <c r="J3048" s="25"/>
      <c r="K3048" s="25"/>
      <c r="L3048" s="25"/>
      <c r="N3048" s="25"/>
      <c r="O3048" s="25"/>
      <c r="P3048" s="35" t="s">
        <v>2496</v>
      </c>
      <c r="AS3048" s="570"/>
      <c r="AT3048" s="391"/>
      <c r="AU3048" s="222"/>
      <c r="AV3048" s="564"/>
      <c r="AW3048" s="60"/>
      <c r="AX3048" s="60"/>
      <c r="AY3048" s="60"/>
      <c r="AZ3048" s="283"/>
      <c r="BA3048" s="283"/>
      <c r="BB3048" s="283"/>
      <c r="BC3048" s="34"/>
      <c r="BD3048" s="27"/>
      <c r="BF3048" s="35"/>
      <c r="BG3048" s="35"/>
      <c r="BH3048" s="35"/>
    </row>
    <row r="3049" spans="1:60" ht="15" x14ac:dyDescent="0.25">
      <c r="A3049" s="570">
        <f t="shared" si="40"/>
        <v>3043</v>
      </c>
      <c r="B3049" s="571" t="s">
        <v>5330</v>
      </c>
      <c r="C3049" s="574" t="s">
        <v>12458</v>
      </c>
      <c r="D3049" s="843">
        <v>809.2</v>
      </c>
      <c r="E3049" s="844"/>
      <c r="F3049" s="844"/>
      <c r="G3049" s="25"/>
      <c r="H3049" s="25"/>
      <c r="I3049" s="25"/>
      <c r="J3049" s="25"/>
      <c r="K3049" s="25"/>
      <c r="L3049" s="25"/>
      <c r="N3049" s="25"/>
      <c r="O3049" s="25"/>
      <c r="P3049" s="35" t="s">
        <v>2496</v>
      </c>
      <c r="AS3049" s="570"/>
      <c r="AT3049" s="391"/>
      <c r="AU3049" s="222"/>
      <c r="AV3049" s="564"/>
      <c r="AW3049" s="60"/>
      <c r="AX3049" s="60"/>
      <c r="AY3049" s="60"/>
      <c r="AZ3049" s="283"/>
      <c r="BA3049" s="283"/>
      <c r="BB3049" s="283"/>
      <c r="BC3049" s="34"/>
      <c r="BD3049" s="27"/>
      <c r="BF3049" s="35"/>
      <c r="BG3049" s="35"/>
      <c r="BH3049" s="35"/>
    </row>
    <row r="3050" spans="1:60" ht="15" x14ac:dyDescent="0.25">
      <c r="A3050" s="570">
        <f t="shared" si="40"/>
        <v>3044</v>
      </c>
      <c r="B3050" s="571" t="s">
        <v>5331</v>
      </c>
      <c r="C3050" s="574" t="s">
        <v>12458</v>
      </c>
      <c r="D3050" s="843">
        <v>1730.26</v>
      </c>
      <c r="E3050" s="844"/>
      <c r="F3050" s="844"/>
      <c r="G3050" s="25"/>
      <c r="H3050" s="25"/>
      <c r="I3050" s="25"/>
      <c r="J3050" s="25"/>
      <c r="K3050" s="25"/>
      <c r="L3050" s="25"/>
      <c r="N3050" s="25"/>
      <c r="O3050" s="25"/>
      <c r="P3050" s="35" t="s">
        <v>2496</v>
      </c>
      <c r="AS3050" s="570"/>
      <c r="AT3050" s="391"/>
      <c r="AU3050" s="222"/>
      <c r="AV3050" s="564"/>
      <c r="AW3050" s="60"/>
      <c r="AX3050" s="60"/>
      <c r="AY3050" s="60"/>
      <c r="AZ3050" s="283"/>
      <c r="BA3050" s="283"/>
      <c r="BB3050" s="283"/>
      <c r="BC3050" s="34"/>
      <c r="BD3050" s="27"/>
      <c r="BF3050" s="35"/>
      <c r="BG3050" s="35"/>
      <c r="BH3050" s="35"/>
    </row>
    <row r="3051" spans="1:60" ht="15" x14ac:dyDescent="0.25">
      <c r="A3051" s="570">
        <f t="shared" si="40"/>
        <v>3045</v>
      </c>
      <c r="B3051" s="571" t="s">
        <v>5332</v>
      </c>
      <c r="C3051" s="574" t="s">
        <v>12458</v>
      </c>
      <c r="D3051" s="843">
        <v>75511.45</v>
      </c>
      <c r="E3051" s="844"/>
      <c r="F3051" s="844"/>
      <c r="G3051" s="25"/>
      <c r="H3051" s="25"/>
      <c r="I3051" s="25"/>
      <c r="J3051" s="25"/>
      <c r="K3051" s="25"/>
      <c r="L3051" s="25"/>
      <c r="N3051" s="25"/>
      <c r="O3051" s="25"/>
      <c r="P3051" s="35" t="s">
        <v>2496</v>
      </c>
      <c r="AS3051" s="570"/>
      <c r="AT3051" s="391"/>
      <c r="AU3051" s="222"/>
      <c r="AV3051" s="564"/>
      <c r="AW3051" s="60"/>
      <c r="AX3051" s="60"/>
      <c r="AY3051" s="60"/>
      <c r="AZ3051" s="283"/>
      <c r="BA3051" s="283"/>
      <c r="BB3051" s="283"/>
      <c r="BC3051" s="34"/>
      <c r="BD3051" s="27"/>
      <c r="BF3051" s="35"/>
      <c r="BG3051" s="35"/>
      <c r="BH3051" s="35"/>
    </row>
    <row r="3052" spans="1:60" ht="15" x14ac:dyDescent="0.25">
      <c r="A3052" s="570">
        <f t="shared" si="40"/>
        <v>3046</v>
      </c>
      <c r="B3052" s="571" t="s">
        <v>5333</v>
      </c>
      <c r="C3052" s="574" t="s">
        <v>12458</v>
      </c>
      <c r="D3052" s="843">
        <v>1275.68</v>
      </c>
      <c r="E3052" s="844"/>
      <c r="F3052" s="844"/>
      <c r="G3052" s="25"/>
      <c r="H3052" s="25"/>
      <c r="I3052" s="25"/>
      <c r="J3052" s="25"/>
      <c r="K3052" s="25"/>
      <c r="L3052" s="25"/>
      <c r="N3052" s="25"/>
      <c r="O3052" s="25"/>
      <c r="P3052" s="35" t="s">
        <v>2496</v>
      </c>
      <c r="AS3052" s="570"/>
      <c r="AT3052" s="391"/>
      <c r="AU3052" s="222"/>
      <c r="AV3052" s="564"/>
      <c r="AW3052" s="60"/>
      <c r="AX3052" s="60"/>
      <c r="AY3052" s="60"/>
      <c r="AZ3052" s="283"/>
      <c r="BA3052" s="283"/>
      <c r="BB3052" s="283"/>
      <c r="BC3052" s="34"/>
      <c r="BD3052" s="27"/>
      <c r="BF3052" s="35"/>
      <c r="BG3052" s="35"/>
      <c r="BH3052" s="35"/>
    </row>
    <row r="3053" spans="1:60" ht="15" x14ac:dyDescent="0.25">
      <c r="A3053" s="570">
        <f t="shared" si="40"/>
        <v>3047</v>
      </c>
      <c r="B3053" s="571" t="s">
        <v>5334</v>
      </c>
      <c r="C3053" s="574" t="s">
        <v>12458</v>
      </c>
      <c r="D3053" s="843">
        <v>1785</v>
      </c>
      <c r="E3053" s="844"/>
      <c r="F3053" s="844"/>
      <c r="G3053" s="25"/>
      <c r="H3053" s="25"/>
      <c r="I3053" s="25"/>
      <c r="J3053" s="25"/>
      <c r="K3053" s="25"/>
      <c r="L3053" s="25"/>
      <c r="N3053" s="25"/>
      <c r="O3053" s="25"/>
      <c r="P3053" s="35" t="s">
        <v>2496</v>
      </c>
      <c r="AS3053" s="570"/>
      <c r="AT3053" s="391"/>
      <c r="AU3053" s="222"/>
      <c r="AV3053" s="564"/>
      <c r="AW3053" s="60"/>
      <c r="AX3053" s="60"/>
      <c r="AY3053" s="60"/>
      <c r="AZ3053" s="283"/>
      <c r="BA3053" s="283"/>
      <c r="BB3053" s="283"/>
      <c r="BC3053" s="34"/>
      <c r="BD3053" s="27"/>
      <c r="BF3053" s="35"/>
      <c r="BG3053" s="35"/>
      <c r="BH3053" s="35"/>
    </row>
    <row r="3054" spans="1:60" ht="15" x14ac:dyDescent="0.25">
      <c r="A3054" s="570">
        <f t="shared" si="40"/>
        <v>3048</v>
      </c>
      <c r="B3054" s="571" t="s">
        <v>5335</v>
      </c>
      <c r="C3054" s="574" t="s">
        <v>12458</v>
      </c>
      <c r="D3054" s="843">
        <v>4760</v>
      </c>
      <c r="E3054" s="844"/>
      <c r="F3054" s="844"/>
      <c r="G3054" s="25"/>
      <c r="H3054" s="25"/>
      <c r="I3054" s="25"/>
      <c r="J3054" s="25"/>
      <c r="K3054" s="25"/>
      <c r="L3054" s="25"/>
      <c r="N3054" s="25"/>
      <c r="O3054" s="25"/>
      <c r="P3054" s="35" t="s">
        <v>2496</v>
      </c>
      <c r="AS3054" s="570"/>
      <c r="AT3054" s="391"/>
      <c r="AU3054" s="222"/>
      <c r="AV3054" s="564"/>
      <c r="AW3054" s="60"/>
      <c r="AX3054" s="60"/>
      <c r="AY3054" s="60"/>
      <c r="AZ3054" s="283"/>
      <c r="BA3054" s="283"/>
      <c r="BB3054" s="283"/>
      <c r="BC3054" s="34"/>
      <c r="BD3054" s="27"/>
      <c r="BF3054" s="35"/>
      <c r="BG3054" s="35"/>
      <c r="BH3054" s="35"/>
    </row>
    <row r="3055" spans="1:60" ht="15" x14ac:dyDescent="0.25">
      <c r="A3055" s="570">
        <f t="shared" si="40"/>
        <v>3049</v>
      </c>
      <c r="B3055" s="571" t="s">
        <v>5336</v>
      </c>
      <c r="C3055" s="574" t="s">
        <v>12458</v>
      </c>
      <c r="D3055" s="843">
        <v>4834.97</v>
      </c>
      <c r="E3055" s="844"/>
      <c r="F3055" s="844"/>
      <c r="G3055" s="25"/>
      <c r="H3055" s="25"/>
      <c r="I3055" s="25"/>
      <c r="J3055" s="25"/>
      <c r="K3055" s="25"/>
      <c r="L3055" s="25"/>
      <c r="N3055" s="25"/>
      <c r="O3055" s="25"/>
      <c r="P3055" s="35" t="s">
        <v>2496</v>
      </c>
      <c r="AS3055" s="570"/>
      <c r="AT3055" s="391"/>
      <c r="AU3055" s="222"/>
      <c r="AV3055" s="564"/>
      <c r="AW3055" s="60"/>
      <c r="AX3055" s="60"/>
      <c r="AY3055" s="60"/>
      <c r="AZ3055" s="283"/>
      <c r="BA3055" s="283"/>
      <c r="BB3055" s="283"/>
      <c r="BC3055" s="34"/>
      <c r="BD3055" s="27"/>
      <c r="BF3055" s="35"/>
      <c r="BG3055" s="35"/>
      <c r="BH3055" s="35"/>
    </row>
    <row r="3056" spans="1:60" ht="15" x14ac:dyDescent="0.25">
      <c r="A3056" s="570">
        <f t="shared" si="40"/>
        <v>3050</v>
      </c>
      <c r="B3056" s="571" t="s">
        <v>5337</v>
      </c>
      <c r="C3056" s="574" t="s">
        <v>12458</v>
      </c>
      <c r="D3056" s="843">
        <v>2205.0700000000002</v>
      </c>
      <c r="E3056" s="844"/>
      <c r="F3056" s="844"/>
      <c r="G3056" s="25"/>
      <c r="H3056" s="25"/>
      <c r="I3056" s="25"/>
      <c r="J3056" s="25"/>
      <c r="K3056" s="25"/>
      <c r="L3056" s="25"/>
      <c r="N3056" s="25"/>
      <c r="O3056" s="25"/>
      <c r="P3056" s="35" t="s">
        <v>2496</v>
      </c>
      <c r="AS3056" s="570"/>
      <c r="AT3056" s="391"/>
      <c r="AU3056" s="222"/>
      <c r="AV3056" s="564"/>
      <c r="AW3056" s="60"/>
      <c r="AX3056" s="60"/>
      <c r="AY3056" s="60"/>
      <c r="AZ3056" s="283"/>
      <c r="BA3056" s="283"/>
      <c r="BB3056" s="283"/>
      <c r="BC3056" s="34"/>
      <c r="BD3056" s="27"/>
      <c r="BF3056" s="35"/>
      <c r="BG3056" s="35"/>
      <c r="BH3056" s="35"/>
    </row>
    <row r="3057" spans="1:60" ht="15" x14ac:dyDescent="0.25">
      <c r="A3057" s="570">
        <f t="shared" si="40"/>
        <v>3051</v>
      </c>
      <c r="B3057" s="571" t="s">
        <v>5338</v>
      </c>
      <c r="C3057" s="574" t="s">
        <v>12458</v>
      </c>
      <c r="D3057" s="843">
        <v>2422.84</v>
      </c>
      <c r="E3057" s="844"/>
      <c r="F3057" s="844"/>
      <c r="G3057" s="25"/>
      <c r="H3057" s="25"/>
      <c r="I3057" s="25"/>
      <c r="J3057" s="25"/>
      <c r="K3057" s="25"/>
      <c r="L3057" s="25"/>
      <c r="N3057" s="25"/>
      <c r="O3057" s="25"/>
      <c r="P3057" s="35" t="s">
        <v>2496</v>
      </c>
      <c r="AS3057" s="570"/>
      <c r="AT3057" s="391"/>
      <c r="AU3057" s="222"/>
      <c r="AV3057" s="564"/>
      <c r="AW3057" s="60"/>
      <c r="AX3057" s="60"/>
      <c r="AY3057" s="60"/>
      <c r="AZ3057" s="283"/>
      <c r="BA3057" s="283"/>
      <c r="BB3057" s="283"/>
      <c r="BC3057" s="34"/>
      <c r="BD3057" s="27"/>
      <c r="BF3057" s="35"/>
      <c r="BG3057" s="35"/>
      <c r="BH3057" s="35"/>
    </row>
    <row r="3058" spans="1:60" ht="15" x14ac:dyDescent="0.25">
      <c r="A3058" s="570">
        <f t="shared" si="40"/>
        <v>3052</v>
      </c>
      <c r="B3058" s="571" t="s">
        <v>5339</v>
      </c>
      <c r="C3058" s="574" t="s">
        <v>12458</v>
      </c>
      <c r="D3058" s="843">
        <v>2059.89</v>
      </c>
      <c r="E3058" s="844"/>
      <c r="F3058" s="844"/>
      <c r="G3058" s="25"/>
      <c r="H3058" s="25"/>
      <c r="I3058" s="25"/>
      <c r="J3058" s="25"/>
      <c r="K3058" s="25"/>
      <c r="L3058" s="25"/>
      <c r="N3058" s="25"/>
      <c r="O3058" s="25"/>
      <c r="P3058" s="35" t="s">
        <v>2496</v>
      </c>
      <c r="AS3058" s="570"/>
      <c r="AT3058" s="391"/>
      <c r="AU3058" s="222"/>
      <c r="AV3058" s="564"/>
      <c r="AW3058" s="60"/>
      <c r="AX3058" s="60"/>
      <c r="AY3058" s="60"/>
      <c r="AZ3058" s="283"/>
      <c r="BA3058" s="283"/>
      <c r="BB3058" s="283"/>
      <c r="BC3058" s="34"/>
      <c r="BD3058" s="27"/>
      <c r="BF3058" s="35"/>
      <c r="BG3058" s="35"/>
      <c r="BH3058" s="35"/>
    </row>
    <row r="3059" spans="1:60" ht="15" x14ac:dyDescent="0.25">
      <c r="A3059" s="570">
        <f t="shared" si="40"/>
        <v>3053</v>
      </c>
      <c r="B3059" s="571" t="s">
        <v>5340</v>
      </c>
      <c r="C3059" s="574" t="s">
        <v>12458</v>
      </c>
      <c r="D3059" s="843">
        <v>3149.93</v>
      </c>
      <c r="E3059" s="844"/>
      <c r="F3059" s="844"/>
      <c r="G3059" s="25"/>
      <c r="H3059" s="25"/>
      <c r="I3059" s="25"/>
      <c r="J3059" s="25"/>
      <c r="K3059" s="25"/>
      <c r="L3059" s="25"/>
      <c r="N3059" s="25"/>
      <c r="O3059" s="25"/>
      <c r="P3059" s="35" t="s">
        <v>2496</v>
      </c>
      <c r="AS3059" s="570"/>
      <c r="AT3059" s="391"/>
      <c r="AU3059" s="222"/>
      <c r="AV3059" s="564"/>
      <c r="AW3059" s="60"/>
      <c r="AX3059" s="60"/>
      <c r="AY3059" s="60"/>
      <c r="AZ3059" s="283"/>
      <c r="BA3059" s="283"/>
      <c r="BB3059" s="283"/>
      <c r="BC3059" s="34"/>
      <c r="BD3059" s="27"/>
      <c r="BF3059" s="35"/>
      <c r="BG3059" s="35"/>
      <c r="BH3059" s="35"/>
    </row>
    <row r="3060" spans="1:60" ht="15" x14ac:dyDescent="0.25">
      <c r="A3060" s="570">
        <f t="shared" si="40"/>
        <v>3054</v>
      </c>
      <c r="B3060" s="571" t="s">
        <v>5341</v>
      </c>
      <c r="C3060" s="574" t="s">
        <v>12458</v>
      </c>
      <c r="D3060" s="843">
        <v>1806.42</v>
      </c>
      <c r="E3060" s="844"/>
      <c r="F3060" s="844"/>
      <c r="G3060" s="25"/>
      <c r="H3060" s="25"/>
      <c r="I3060" s="25"/>
      <c r="J3060" s="25"/>
      <c r="K3060" s="25"/>
      <c r="L3060" s="25"/>
      <c r="N3060" s="25"/>
      <c r="O3060" s="25"/>
      <c r="P3060" s="35" t="s">
        <v>2496</v>
      </c>
      <c r="AS3060" s="570"/>
      <c r="AT3060" s="391"/>
      <c r="AU3060" s="222"/>
      <c r="AV3060" s="564"/>
      <c r="AW3060" s="60"/>
      <c r="AX3060" s="60"/>
      <c r="AY3060" s="60"/>
      <c r="AZ3060" s="283"/>
      <c r="BA3060" s="283"/>
      <c r="BB3060" s="283"/>
      <c r="BC3060" s="34"/>
      <c r="BD3060" s="27"/>
      <c r="BF3060" s="35"/>
      <c r="BG3060" s="35"/>
      <c r="BH3060" s="35"/>
    </row>
    <row r="3061" spans="1:60" ht="15" x14ac:dyDescent="0.25">
      <c r="A3061" s="570">
        <f t="shared" si="40"/>
        <v>3055</v>
      </c>
      <c r="B3061" s="571" t="s">
        <v>5342</v>
      </c>
      <c r="C3061" s="574" t="s">
        <v>12458</v>
      </c>
      <c r="D3061" s="843">
        <v>1880.2</v>
      </c>
      <c r="E3061" s="844"/>
      <c r="F3061" s="844"/>
      <c r="G3061" s="25"/>
      <c r="H3061" s="25"/>
      <c r="I3061" s="25"/>
      <c r="J3061" s="25"/>
      <c r="K3061" s="25"/>
      <c r="L3061" s="25"/>
      <c r="N3061" s="25"/>
      <c r="O3061" s="25"/>
      <c r="P3061" s="35" t="s">
        <v>2496</v>
      </c>
      <c r="AS3061" s="570"/>
      <c r="AT3061" s="391"/>
      <c r="AU3061" s="222"/>
      <c r="AV3061" s="564"/>
      <c r="AW3061" s="60"/>
      <c r="AX3061" s="60"/>
      <c r="AY3061" s="60"/>
      <c r="AZ3061" s="283"/>
      <c r="BA3061" s="283"/>
      <c r="BB3061" s="283"/>
      <c r="BC3061" s="34"/>
      <c r="BD3061" s="27"/>
      <c r="BF3061" s="35"/>
      <c r="BG3061" s="35"/>
      <c r="BH3061" s="35"/>
    </row>
    <row r="3062" spans="1:60" ht="15" x14ac:dyDescent="0.25">
      <c r="A3062" s="570">
        <f t="shared" si="40"/>
        <v>3056</v>
      </c>
      <c r="B3062" s="571" t="s">
        <v>5343</v>
      </c>
      <c r="C3062" s="574" t="s">
        <v>12458</v>
      </c>
      <c r="D3062" s="843">
        <v>10361.33</v>
      </c>
      <c r="E3062" s="844"/>
      <c r="F3062" s="844"/>
      <c r="G3062" s="25"/>
      <c r="H3062" s="25"/>
      <c r="I3062" s="25"/>
      <c r="J3062" s="25"/>
      <c r="K3062" s="25"/>
      <c r="L3062" s="25"/>
      <c r="N3062" s="25"/>
      <c r="O3062" s="25"/>
      <c r="P3062" s="35" t="s">
        <v>2496</v>
      </c>
      <c r="AS3062" s="570"/>
      <c r="AT3062" s="391"/>
      <c r="AU3062" s="222"/>
      <c r="AV3062" s="564"/>
      <c r="AW3062" s="60"/>
      <c r="AX3062" s="60"/>
      <c r="AY3062" s="60"/>
      <c r="AZ3062" s="283"/>
      <c r="BA3062" s="283"/>
      <c r="BB3062" s="283"/>
      <c r="BC3062" s="34"/>
      <c r="BD3062" s="27"/>
      <c r="BF3062" s="35"/>
      <c r="BG3062" s="35"/>
      <c r="BH3062" s="35"/>
    </row>
    <row r="3063" spans="1:60" ht="15" x14ac:dyDescent="0.25">
      <c r="A3063" s="570">
        <f t="shared" ref="A3063:A3126" si="41">A3062+1</f>
        <v>3057</v>
      </c>
      <c r="B3063" s="571" t="s">
        <v>5344</v>
      </c>
      <c r="C3063" s="574" t="s">
        <v>12458</v>
      </c>
      <c r="D3063" s="843">
        <v>3867.5</v>
      </c>
      <c r="E3063" s="844"/>
      <c r="F3063" s="844"/>
      <c r="G3063" s="25"/>
      <c r="H3063" s="25"/>
      <c r="I3063" s="25"/>
      <c r="J3063" s="25"/>
      <c r="K3063" s="25"/>
      <c r="L3063" s="25"/>
      <c r="N3063" s="25"/>
      <c r="O3063" s="25"/>
      <c r="P3063" s="35" t="s">
        <v>2496</v>
      </c>
      <c r="AS3063" s="570"/>
      <c r="AT3063" s="391"/>
      <c r="AU3063" s="222"/>
      <c r="AV3063" s="564"/>
      <c r="AW3063" s="60"/>
      <c r="AX3063" s="60"/>
      <c r="AY3063" s="60"/>
      <c r="AZ3063" s="283"/>
      <c r="BA3063" s="283"/>
      <c r="BB3063" s="283"/>
      <c r="BC3063" s="34"/>
      <c r="BD3063" s="27"/>
      <c r="BF3063" s="35"/>
      <c r="BG3063" s="35"/>
      <c r="BH3063" s="35"/>
    </row>
    <row r="3064" spans="1:60" ht="15" x14ac:dyDescent="0.25">
      <c r="A3064" s="570">
        <f t="shared" si="41"/>
        <v>3058</v>
      </c>
      <c r="B3064" s="571" t="s">
        <v>5345</v>
      </c>
      <c r="C3064" s="574" t="s">
        <v>12458</v>
      </c>
      <c r="D3064" s="843">
        <v>3867.5</v>
      </c>
      <c r="E3064" s="844"/>
      <c r="F3064" s="844"/>
      <c r="G3064" s="25"/>
      <c r="H3064" s="25"/>
      <c r="I3064" s="25"/>
      <c r="J3064" s="25"/>
      <c r="K3064" s="25"/>
      <c r="L3064" s="25"/>
      <c r="N3064" s="25"/>
      <c r="O3064" s="25"/>
      <c r="P3064" s="35" t="s">
        <v>2496</v>
      </c>
      <c r="AS3064" s="570"/>
      <c r="AT3064" s="391"/>
      <c r="AU3064" s="222"/>
      <c r="AV3064" s="564"/>
      <c r="AW3064" s="60"/>
      <c r="AX3064" s="60"/>
      <c r="AY3064" s="60"/>
      <c r="AZ3064" s="283"/>
      <c r="BA3064" s="283"/>
      <c r="BB3064" s="283"/>
      <c r="BC3064" s="34"/>
      <c r="BD3064" s="27"/>
      <c r="BF3064" s="35"/>
      <c r="BG3064" s="35"/>
      <c r="BH3064" s="35"/>
    </row>
    <row r="3065" spans="1:60" ht="15" x14ac:dyDescent="0.25">
      <c r="A3065" s="570">
        <f t="shared" si="41"/>
        <v>3059</v>
      </c>
      <c r="B3065" s="571" t="s">
        <v>5346</v>
      </c>
      <c r="C3065" s="574" t="s">
        <v>12458</v>
      </c>
      <c r="D3065" s="843">
        <v>4165</v>
      </c>
      <c r="E3065" s="844"/>
      <c r="F3065" s="844"/>
      <c r="G3065" s="25"/>
      <c r="H3065" s="25"/>
      <c r="I3065" s="25"/>
      <c r="J3065" s="25"/>
      <c r="K3065" s="25"/>
      <c r="L3065" s="25"/>
      <c r="N3065" s="25"/>
      <c r="O3065" s="25"/>
      <c r="P3065" s="35" t="s">
        <v>2496</v>
      </c>
      <c r="AS3065" s="570"/>
      <c r="AT3065" s="391"/>
      <c r="AU3065" s="222"/>
      <c r="AV3065" s="564"/>
      <c r="AW3065" s="60"/>
      <c r="AX3065" s="60"/>
      <c r="AY3065" s="60"/>
      <c r="AZ3065" s="283"/>
      <c r="BA3065" s="283"/>
      <c r="BB3065" s="283"/>
      <c r="BC3065" s="34"/>
      <c r="BD3065" s="27"/>
      <c r="BF3065" s="35"/>
      <c r="BG3065" s="35"/>
      <c r="BH3065" s="35"/>
    </row>
    <row r="3066" spans="1:60" ht="15" x14ac:dyDescent="0.25">
      <c r="A3066" s="570">
        <f t="shared" si="41"/>
        <v>3060</v>
      </c>
      <c r="B3066" s="571" t="s">
        <v>5347</v>
      </c>
      <c r="C3066" s="574" t="s">
        <v>12458</v>
      </c>
      <c r="D3066" s="843">
        <v>4165</v>
      </c>
      <c r="E3066" s="844"/>
      <c r="F3066" s="844"/>
      <c r="G3066" s="25"/>
      <c r="H3066" s="25"/>
      <c r="I3066" s="25"/>
      <c r="J3066" s="25"/>
      <c r="K3066" s="25"/>
      <c r="L3066" s="25"/>
      <c r="N3066" s="25"/>
      <c r="O3066" s="25"/>
      <c r="P3066" s="35" t="s">
        <v>2496</v>
      </c>
      <c r="AS3066" s="570"/>
      <c r="AT3066" s="391"/>
      <c r="AU3066" s="222"/>
      <c r="AV3066" s="564"/>
      <c r="AW3066" s="60"/>
      <c r="AX3066" s="60"/>
      <c r="AY3066" s="60"/>
      <c r="AZ3066" s="283"/>
      <c r="BA3066" s="283"/>
      <c r="BB3066" s="283"/>
      <c r="BC3066" s="34"/>
      <c r="BD3066" s="27"/>
      <c r="BF3066" s="35"/>
      <c r="BG3066" s="35"/>
      <c r="BH3066" s="35"/>
    </row>
    <row r="3067" spans="1:60" ht="15" x14ac:dyDescent="0.25">
      <c r="A3067" s="570">
        <f t="shared" si="41"/>
        <v>3061</v>
      </c>
      <c r="B3067" s="571" t="s">
        <v>5348</v>
      </c>
      <c r="C3067" s="574" t="s">
        <v>12458</v>
      </c>
      <c r="D3067" s="843">
        <v>4879</v>
      </c>
      <c r="E3067" s="844"/>
      <c r="F3067" s="844"/>
      <c r="G3067" s="25"/>
      <c r="H3067" s="25"/>
      <c r="I3067" s="25"/>
      <c r="J3067" s="25"/>
      <c r="K3067" s="25"/>
      <c r="L3067" s="25"/>
      <c r="N3067" s="25"/>
      <c r="O3067" s="25"/>
      <c r="P3067" s="35" t="s">
        <v>2496</v>
      </c>
      <c r="AS3067" s="570"/>
      <c r="AT3067" s="391"/>
      <c r="AU3067" s="222"/>
      <c r="AV3067" s="564"/>
      <c r="AW3067" s="60"/>
      <c r="AX3067" s="60"/>
      <c r="AY3067" s="60"/>
      <c r="AZ3067" s="283"/>
      <c r="BA3067" s="283"/>
      <c r="BB3067" s="283"/>
      <c r="BC3067" s="34"/>
      <c r="BD3067" s="27"/>
      <c r="BF3067" s="35"/>
      <c r="BG3067" s="35"/>
      <c r="BH3067" s="35"/>
    </row>
    <row r="3068" spans="1:60" ht="15" x14ac:dyDescent="0.25">
      <c r="A3068" s="570">
        <f t="shared" si="41"/>
        <v>3062</v>
      </c>
      <c r="B3068" s="571" t="s">
        <v>5349</v>
      </c>
      <c r="C3068" s="574" t="s">
        <v>12458</v>
      </c>
      <c r="D3068" s="843">
        <v>4879</v>
      </c>
      <c r="E3068" s="844"/>
      <c r="F3068" s="844"/>
      <c r="G3068" s="25"/>
      <c r="H3068" s="25"/>
      <c r="I3068" s="25"/>
      <c r="J3068" s="25"/>
      <c r="K3068" s="25"/>
      <c r="L3068" s="25"/>
      <c r="N3068" s="25"/>
      <c r="O3068" s="25"/>
      <c r="P3068" s="35" t="s">
        <v>2496</v>
      </c>
      <c r="AS3068" s="570"/>
      <c r="AT3068" s="391"/>
      <c r="AU3068" s="222"/>
      <c r="AV3068" s="564"/>
      <c r="AW3068" s="60"/>
      <c r="AX3068" s="60"/>
      <c r="AY3068" s="60"/>
      <c r="AZ3068" s="283"/>
      <c r="BA3068" s="283"/>
      <c r="BB3068" s="283"/>
      <c r="BC3068" s="34"/>
      <c r="BD3068" s="27"/>
      <c r="BF3068" s="35"/>
      <c r="BG3068" s="35"/>
      <c r="BH3068" s="35"/>
    </row>
    <row r="3069" spans="1:60" ht="15" x14ac:dyDescent="0.25">
      <c r="A3069" s="570">
        <f t="shared" si="41"/>
        <v>3063</v>
      </c>
      <c r="B3069" s="571" t="s">
        <v>5350</v>
      </c>
      <c r="C3069" s="574" t="s">
        <v>12458</v>
      </c>
      <c r="D3069" s="843">
        <v>53391.73</v>
      </c>
      <c r="E3069" s="844"/>
      <c r="F3069" s="844"/>
      <c r="G3069" s="25"/>
      <c r="H3069" s="25"/>
      <c r="I3069" s="25"/>
      <c r="J3069" s="25"/>
      <c r="K3069" s="25"/>
      <c r="L3069" s="25"/>
      <c r="N3069" s="25"/>
      <c r="O3069" s="25"/>
      <c r="P3069" s="35" t="s">
        <v>2496</v>
      </c>
      <c r="AS3069" s="570"/>
      <c r="AT3069" s="391"/>
      <c r="AU3069" s="222"/>
      <c r="AV3069" s="564"/>
      <c r="AW3069" s="60"/>
      <c r="AX3069" s="60"/>
      <c r="AY3069" s="60"/>
      <c r="AZ3069" s="283"/>
      <c r="BA3069" s="283"/>
      <c r="BB3069" s="283"/>
      <c r="BC3069" s="34"/>
      <c r="BD3069" s="27"/>
      <c r="BF3069" s="35"/>
      <c r="BG3069" s="35"/>
      <c r="BH3069" s="35"/>
    </row>
    <row r="3070" spans="1:60" ht="15" x14ac:dyDescent="0.25">
      <c r="A3070" s="570">
        <f t="shared" si="41"/>
        <v>3064</v>
      </c>
      <c r="B3070" s="571" t="s">
        <v>5351</v>
      </c>
      <c r="C3070" s="574" t="s">
        <v>12458</v>
      </c>
      <c r="D3070" s="843">
        <v>27965</v>
      </c>
      <c r="E3070" s="844"/>
      <c r="F3070" s="844"/>
      <c r="G3070" s="25"/>
      <c r="H3070" s="25"/>
      <c r="I3070" s="25"/>
      <c r="J3070" s="25"/>
      <c r="K3070" s="25"/>
      <c r="L3070" s="25"/>
      <c r="N3070" s="25"/>
      <c r="O3070" s="25"/>
      <c r="P3070" s="35" t="s">
        <v>2496</v>
      </c>
      <c r="AS3070" s="570"/>
      <c r="AT3070" s="391"/>
      <c r="AU3070" s="222"/>
      <c r="AV3070" s="564"/>
      <c r="AW3070" s="60"/>
      <c r="AX3070" s="60"/>
      <c r="AY3070" s="60"/>
      <c r="AZ3070" s="283"/>
      <c r="BA3070" s="283"/>
      <c r="BB3070" s="283"/>
      <c r="BC3070" s="34"/>
      <c r="BD3070" s="27"/>
      <c r="BF3070" s="35"/>
      <c r="BG3070" s="35"/>
      <c r="BH3070" s="35"/>
    </row>
    <row r="3071" spans="1:60" ht="15" x14ac:dyDescent="0.25">
      <c r="A3071" s="570">
        <f t="shared" si="41"/>
        <v>3065</v>
      </c>
      <c r="B3071" s="571" t="s">
        <v>5352</v>
      </c>
      <c r="C3071" s="574" t="s">
        <v>12458</v>
      </c>
      <c r="D3071" s="843">
        <v>10520.79</v>
      </c>
      <c r="E3071" s="844"/>
      <c r="F3071" s="844"/>
      <c r="G3071" s="25"/>
      <c r="H3071" s="25"/>
      <c r="I3071" s="25"/>
      <c r="J3071" s="25"/>
      <c r="K3071" s="25"/>
      <c r="L3071" s="25"/>
      <c r="N3071" s="25"/>
      <c r="O3071" s="25"/>
      <c r="P3071" s="35" t="s">
        <v>2496</v>
      </c>
      <c r="AS3071" s="570"/>
      <c r="AT3071" s="391"/>
      <c r="AU3071" s="222"/>
      <c r="AV3071" s="564"/>
      <c r="AW3071" s="60"/>
      <c r="AX3071" s="60"/>
      <c r="AY3071" s="60"/>
      <c r="AZ3071" s="283"/>
      <c r="BA3071" s="283"/>
      <c r="BB3071" s="283"/>
      <c r="BC3071" s="34"/>
      <c r="BD3071" s="27"/>
      <c r="BF3071" s="35"/>
      <c r="BG3071" s="35"/>
      <c r="BH3071" s="35"/>
    </row>
    <row r="3072" spans="1:60" ht="15" x14ac:dyDescent="0.25">
      <c r="A3072" s="570">
        <f t="shared" si="41"/>
        <v>3066</v>
      </c>
      <c r="B3072" s="571" t="s">
        <v>5353</v>
      </c>
      <c r="C3072" s="574" t="s">
        <v>12458</v>
      </c>
      <c r="D3072" s="843">
        <v>4398.24</v>
      </c>
      <c r="E3072" s="844"/>
      <c r="F3072" s="844"/>
      <c r="G3072" s="25"/>
      <c r="H3072" s="25"/>
      <c r="I3072" s="25"/>
      <c r="J3072" s="25"/>
      <c r="K3072" s="25"/>
      <c r="L3072" s="25"/>
      <c r="N3072" s="25"/>
      <c r="O3072" s="25"/>
      <c r="P3072" s="35" t="s">
        <v>2496</v>
      </c>
      <c r="AS3072" s="570"/>
      <c r="AT3072" s="391"/>
      <c r="AU3072" s="222"/>
      <c r="AV3072" s="564"/>
      <c r="AW3072" s="60"/>
      <c r="AX3072" s="60"/>
      <c r="AY3072" s="60"/>
      <c r="AZ3072" s="283"/>
      <c r="BA3072" s="283"/>
      <c r="BB3072" s="283"/>
      <c r="BC3072" s="34"/>
      <c r="BD3072" s="27"/>
      <c r="BF3072" s="35"/>
      <c r="BG3072" s="35"/>
      <c r="BH3072" s="35"/>
    </row>
    <row r="3073" spans="1:60" ht="15" x14ac:dyDescent="0.25">
      <c r="A3073" s="570">
        <f t="shared" si="41"/>
        <v>3067</v>
      </c>
      <c r="B3073" s="571" t="s">
        <v>5354</v>
      </c>
      <c r="C3073" s="574" t="s">
        <v>12458</v>
      </c>
      <c r="D3073" s="843">
        <v>9353.4</v>
      </c>
      <c r="E3073" s="844"/>
      <c r="F3073" s="844"/>
      <c r="G3073" s="25"/>
      <c r="H3073" s="25"/>
      <c r="I3073" s="25"/>
      <c r="J3073" s="25"/>
      <c r="K3073" s="25"/>
      <c r="L3073" s="25"/>
      <c r="N3073" s="25"/>
      <c r="O3073" s="25"/>
      <c r="P3073" s="35" t="s">
        <v>2496</v>
      </c>
      <c r="AS3073" s="570"/>
      <c r="AT3073" s="391"/>
      <c r="AU3073" s="222"/>
      <c r="AV3073" s="564"/>
      <c r="AW3073" s="60"/>
      <c r="AX3073" s="60"/>
      <c r="AY3073" s="60"/>
      <c r="AZ3073" s="283"/>
      <c r="BA3073" s="283"/>
      <c r="BB3073" s="283"/>
      <c r="BC3073" s="34"/>
      <c r="BD3073" s="27"/>
      <c r="BF3073" s="35"/>
      <c r="BG3073" s="35"/>
      <c r="BH3073" s="35"/>
    </row>
    <row r="3074" spans="1:60" ht="15" x14ac:dyDescent="0.25">
      <c r="A3074" s="570">
        <f t="shared" si="41"/>
        <v>3068</v>
      </c>
      <c r="B3074" s="571" t="s">
        <v>5355</v>
      </c>
      <c r="C3074" s="574" t="s">
        <v>12458</v>
      </c>
      <c r="D3074" s="843">
        <v>10648.12</v>
      </c>
      <c r="E3074" s="844"/>
      <c r="F3074" s="844"/>
      <c r="G3074" s="25"/>
      <c r="H3074" s="25"/>
      <c r="I3074" s="25"/>
      <c r="J3074" s="25"/>
      <c r="K3074" s="25"/>
      <c r="L3074" s="25"/>
      <c r="N3074" s="25"/>
      <c r="O3074" s="25"/>
      <c r="P3074" s="35" t="s">
        <v>2496</v>
      </c>
      <c r="AS3074" s="570"/>
      <c r="AT3074" s="391"/>
      <c r="AU3074" s="222"/>
      <c r="AV3074" s="564"/>
      <c r="AW3074" s="60"/>
      <c r="AX3074" s="60"/>
      <c r="AY3074" s="60"/>
      <c r="AZ3074" s="283"/>
      <c r="BA3074" s="283"/>
      <c r="BB3074" s="283"/>
      <c r="BC3074" s="34"/>
      <c r="BD3074" s="27"/>
      <c r="BF3074" s="35"/>
      <c r="BG3074" s="35"/>
      <c r="BH3074" s="35"/>
    </row>
    <row r="3075" spans="1:60" ht="15" x14ac:dyDescent="0.25">
      <c r="A3075" s="570">
        <f t="shared" si="41"/>
        <v>3069</v>
      </c>
      <c r="B3075" s="571" t="s">
        <v>5356</v>
      </c>
      <c r="C3075" s="574" t="s">
        <v>12458</v>
      </c>
      <c r="D3075" s="843">
        <v>8368.08</v>
      </c>
      <c r="E3075" s="844"/>
      <c r="F3075" s="844"/>
      <c r="G3075" s="25"/>
      <c r="H3075" s="25"/>
      <c r="I3075" s="25"/>
      <c r="J3075" s="25"/>
      <c r="K3075" s="25"/>
      <c r="L3075" s="25"/>
      <c r="N3075" s="25"/>
      <c r="O3075" s="25"/>
      <c r="P3075" s="35" t="s">
        <v>2496</v>
      </c>
      <c r="AS3075" s="570"/>
      <c r="AT3075" s="391"/>
      <c r="AU3075" s="222"/>
      <c r="AV3075" s="564"/>
      <c r="AW3075" s="60"/>
      <c r="AX3075" s="60"/>
      <c r="AY3075" s="60"/>
      <c r="AZ3075" s="283"/>
      <c r="BA3075" s="283"/>
      <c r="BB3075" s="283"/>
      <c r="BC3075" s="34"/>
      <c r="BD3075" s="27"/>
      <c r="BF3075" s="35"/>
      <c r="BG3075" s="35"/>
      <c r="BH3075" s="35"/>
    </row>
    <row r="3076" spans="1:60" ht="15" x14ac:dyDescent="0.25">
      <c r="A3076" s="570">
        <f t="shared" si="41"/>
        <v>3070</v>
      </c>
      <c r="B3076" s="571" t="s">
        <v>5357</v>
      </c>
      <c r="C3076" s="574" t="s">
        <v>12458</v>
      </c>
      <c r="D3076" s="843">
        <v>5854.8</v>
      </c>
      <c r="E3076" s="844"/>
      <c r="F3076" s="844"/>
      <c r="G3076" s="25"/>
      <c r="H3076" s="25"/>
      <c r="I3076" s="25"/>
      <c r="J3076" s="25"/>
      <c r="K3076" s="25"/>
      <c r="L3076" s="25"/>
      <c r="N3076" s="25"/>
      <c r="O3076" s="25"/>
      <c r="P3076" s="35" t="s">
        <v>2496</v>
      </c>
      <c r="AS3076" s="570"/>
      <c r="AT3076" s="391"/>
      <c r="AU3076" s="222"/>
      <c r="AV3076" s="564"/>
      <c r="AW3076" s="60"/>
      <c r="AX3076" s="60"/>
      <c r="AY3076" s="60"/>
      <c r="AZ3076" s="283"/>
      <c r="BA3076" s="283"/>
      <c r="BB3076" s="283"/>
      <c r="BC3076" s="34"/>
      <c r="BD3076" s="27"/>
      <c r="BF3076" s="35"/>
      <c r="BG3076" s="35"/>
      <c r="BH3076" s="35"/>
    </row>
    <row r="3077" spans="1:60" ht="15" x14ac:dyDescent="0.25">
      <c r="A3077" s="570">
        <f t="shared" si="41"/>
        <v>3071</v>
      </c>
      <c r="B3077" s="571" t="s">
        <v>5358</v>
      </c>
      <c r="C3077" s="574" t="s">
        <v>12458</v>
      </c>
      <c r="D3077" s="843">
        <v>5043.22</v>
      </c>
      <c r="E3077" s="844"/>
      <c r="F3077" s="844"/>
      <c r="G3077" s="25"/>
      <c r="H3077" s="25"/>
      <c r="I3077" s="25"/>
      <c r="J3077" s="25"/>
      <c r="K3077" s="25"/>
      <c r="L3077" s="25"/>
      <c r="N3077" s="25"/>
      <c r="O3077" s="25"/>
      <c r="P3077" s="35" t="s">
        <v>2496</v>
      </c>
      <c r="AS3077" s="570"/>
      <c r="AT3077" s="391"/>
      <c r="AU3077" s="222"/>
      <c r="AV3077" s="564"/>
      <c r="AW3077" s="60"/>
      <c r="AX3077" s="60"/>
      <c r="AY3077" s="60"/>
      <c r="AZ3077" s="283"/>
      <c r="BA3077" s="283"/>
      <c r="BB3077" s="283"/>
      <c r="BC3077" s="34"/>
      <c r="BD3077" s="27"/>
      <c r="BF3077" s="35"/>
      <c r="BG3077" s="35"/>
      <c r="BH3077" s="35"/>
    </row>
    <row r="3078" spans="1:60" ht="15" x14ac:dyDescent="0.25">
      <c r="A3078" s="570">
        <f t="shared" si="41"/>
        <v>3072</v>
      </c>
      <c r="B3078" s="571" t="s">
        <v>5359</v>
      </c>
      <c r="C3078" s="574" t="s">
        <v>12458</v>
      </c>
      <c r="D3078" s="843">
        <v>5558.49</v>
      </c>
      <c r="E3078" s="844"/>
      <c r="F3078" s="844"/>
      <c r="G3078" s="25"/>
      <c r="H3078" s="25"/>
      <c r="I3078" s="25"/>
      <c r="J3078" s="25"/>
      <c r="K3078" s="25"/>
      <c r="L3078" s="25"/>
      <c r="N3078" s="25"/>
      <c r="O3078" s="25"/>
      <c r="P3078" s="35" t="s">
        <v>2496</v>
      </c>
      <c r="AS3078" s="570"/>
      <c r="AT3078" s="391"/>
      <c r="AU3078" s="222"/>
      <c r="AV3078" s="564"/>
      <c r="AW3078" s="60"/>
      <c r="AX3078" s="60"/>
      <c r="AY3078" s="60"/>
      <c r="AZ3078" s="283"/>
      <c r="BA3078" s="283"/>
      <c r="BB3078" s="283"/>
      <c r="BC3078" s="34"/>
      <c r="BD3078" s="27"/>
      <c r="BF3078" s="35"/>
      <c r="BG3078" s="35"/>
      <c r="BH3078" s="35"/>
    </row>
    <row r="3079" spans="1:60" ht="15" x14ac:dyDescent="0.25">
      <c r="A3079" s="570">
        <f t="shared" si="41"/>
        <v>3073</v>
      </c>
      <c r="B3079" s="571" t="s">
        <v>5360</v>
      </c>
      <c r="C3079" s="574" t="s">
        <v>12458</v>
      </c>
      <c r="D3079" s="843">
        <v>8278.83</v>
      </c>
      <c r="E3079" s="844"/>
      <c r="F3079" s="844"/>
      <c r="G3079" s="25"/>
      <c r="H3079" s="25"/>
      <c r="I3079" s="25"/>
      <c r="J3079" s="25"/>
      <c r="K3079" s="25"/>
      <c r="L3079" s="25"/>
      <c r="N3079" s="25"/>
      <c r="O3079" s="25"/>
      <c r="P3079" s="35" t="s">
        <v>2496</v>
      </c>
      <c r="AS3079" s="570"/>
      <c r="AT3079" s="391"/>
      <c r="AU3079" s="222"/>
      <c r="AV3079" s="564"/>
      <c r="AW3079" s="60"/>
      <c r="AX3079" s="60"/>
      <c r="AY3079" s="60"/>
      <c r="AZ3079" s="283"/>
      <c r="BA3079" s="283"/>
      <c r="BB3079" s="283"/>
      <c r="BC3079" s="34"/>
      <c r="BD3079" s="27"/>
      <c r="BF3079" s="35"/>
      <c r="BG3079" s="35"/>
      <c r="BH3079" s="35"/>
    </row>
    <row r="3080" spans="1:60" ht="15" x14ac:dyDescent="0.25">
      <c r="A3080" s="570">
        <f t="shared" si="41"/>
        <v>3074</v>
      </c>
      <c r="B3080" s="571" t="s">
        <v>5361</v>
      </c>
      <c r="C3080" s="574" t="s">
        <v>12458</v>
      </c>
      <c r="D3080" s="843">
        <v>6058.29</v>
      </c>
      <c r="E3080" s="844"/>
      <c r="F3080" s="844"/>
      <c r="G3080" s="25"/>
      <c r="H3080" s="25"/>
      <c r="I3080" s="25"/>
      <c r="J3080" s="25"/>
      <c r="K3080" s="25"/>
      <c r="L3080" s="25"/>
      <c r="N3080" s="25"/>
      <c r="O3080" s="25"/>
      <c r="P3080" s="35" t="s">
        <v>2496</v>
      </c>
      <c r="AS3080" s="570"/>
      <c r="AT3080" s="391"/>
      <c r="AU3080" s="222"/>
      <c r="AV3080" s="564"/>
      <c r="AW3080" s="60"/>
      <c r="AX3080" s="60"/>
      <c r="AY3080" s="60"/>
      <c r="AZ3080" s="283"/>
      <c r="BA3080" s="283"/>
      <c r="BB3080" s="283"/>
      <c r="BC3080" s="34"/>
      <c r="BD3080" s="27"/>
      <c r="BF3080" s="35"/>
      <c r="BG3080" s="35"/>
      <c r="BH3080" s="35"/>
    </row>
    <row r="3081" spans="1:60" ht="15" x14ac:dyDescent="0.25">
      <c r="A3081" s="570">
        <f t="shared" si="41"/>
        <v>3075</v>
      </c>
      <c r="B3081" s="571" t="s">
        <v>5362</v>
      </c>
      <c r="C3081" s="574" t="s">
        <v>12458</v>
      </c>
      <c r="D3081" s="843">
        <v>5043.22</v>
      </c>
      <c r="E3081" s="844"/>
      <c r="F3081" s="844"/>
      <c r="G3081" s="25"/>
      <c r="H3081" s="25"/>
      <c r="I3081" s="25"/>
      <c r="J3081" s="25"/>
      <c r="K3081" s="25"/>
      <c r="L3081" s="25"/>
      <c r="N3081" s="25"/>
      <c r="O3081" s="25"/>
      <c r="P3081" s="35" t="s">
        <v>2496</v>
      </c>
      <c r="AS3081" s="570"/>
      <c r="AT3081" s="391"/>
      <c r="AU3081" s="222"/>
      <c r="AV3081" s="564"/>
      <c r="AW3081" s="60"/>
      <c r="AX3081" s="60"/>
      <c r="AY3081" s="60"/>
      <c r="AZ3081" s="283"/>
      <c r="BA3081" s="283"/>
      <c r="BB3081" s="283"/>
      <c r="BC3081" s="34"/>
      <c r="BD3081" s="27"/>
      <c r="BF3081" s="35"/>
      <c r="BG3081" s="35"/>
      <c r="BH3081" s="35"/>
    </row>
    <row r="3082" spans="1:60" ht="15" x14ac:dyDescent="0.25">
      <c r="A3082" s="570">
        <f t="shared" si="41"/>
        <v>3076</v>
      </c>
      <c r="B3082" s="571" t="s">
        <v>5363</v>
      </c>
      <c r="C3082" s="574" t="s">
        <v>12458</v>
      </c>
      <c r="D3082" s="843">
        <v>5559.68</v>
      </c>
      <c r="E3082" s="844"/>
      <c r="F3082" s="844"/>
      <c r="G3082" s="25"/>
      <c r="H3082" s="25"/>
      <c r="I3082" s="25"/>
      <c r="J3082" s="25"/>
      <c r="K3082" s="25"/>
      <c r="L3082" s="25"/>
      <c r="N3082" s="25"/>
      <c r="O3082" s="25"/>
      <c r="P3082" s="35" t="s">
        <v>2496</v>
      </c>
      <c r="AS3082" s="570"/>
      <c r="AT3082" s="391"/>
      <c r="AU3082" s="222"/>
      <c r="AV3082" s="564"/>
      <c r="AW3082" s="60"/>
      <c r="AX3082" s="60"/>
      <c r="AY3082" s="60"/>
      <c r="AZ3082" s="283"/>
      <c r="BA3082" s="283"/>
      <c r="BB3082" s="283"/>
      <c r="BC3082" s="34"/>
      <c r="BD3082" s="27"/>
      <c r="BF3082" s="35"/>
      <c r="BG3082" s="35"/>
      <c r="BH3082" s="35"/>
    </row>
    <row r="3083" spans="1:60" ht="15" x14ac:dyDescent="0.25">
      <c r="A3083" s="570">
        <f t="shared" si="41"/>
        <v>3077</v>
      </c>
      <c r="B3083" s="571" t="s">
        <v>5364</v>
      </c>
      <c r="C3083" s="574" t="s">
        <v>12458</v>
      </c>
      <c r="D3083" s="843">
        <v>5043.22</v>
      </c>
      <c r="E3083" s="844"/>
      <c r="F3083" s="844"/>
      <c r="G3083" s="25"/>
      <c r="H3083" s="25"/>
      <c r="I3083" s="25"/>
      <c r="J3083" s="25"/>
      <c r="K3083" s="25"/>
      <c r="L3083" s="25"/>
      <c r="N3083" s="25"/>
      <c r="O3083" s="25"/>
      <c r="P3083" s="35" t="s">
        <v>2496</v>
      </c>
      <c r="AS3083" s="570"/>
      <c r="AT3083" s="391"/>
      <c r="AU3083" s="222"/>
      <c r="AV3083" s="564"/>
      <c r="AW3083" s="60"/>
      <c r="AX3083" s="60"/>
      <c r="AY3083" s="60"/>
      <c r="AZ3083" s="283"/>
      <c r="BA3083" s="283"/>
      <c r="BB3083" s="283"/>
      <c r="BC3083" s="34"/>
      <c r="BD3083" s="27"/>
      <c r="BF3083" s="35"/>
      <c r="BG3083" s="35"/>
      <c r="BH3083" s="35"/>
    </row>
    <row r="3084" spans="1:60" ht="15" x14ac:dyDescent="0.25">
      <c r="A3084" s="570">
        <f t="shared" si="41"/>
        <v>3078</v>
      </c>
      <c r="B3084" s="571" t="s">
        <v>5365</v>
      </c>
      <c r="C3084" s="574" t="s">
        <v>12458</v>
      </c>
      <c r="D3084" s="843">
        <v>26416.81</v>
      </c>
      <c r="E3084" s="844"/>
      <c r="F3084" s="844"/>
      <c r="G3084" s="25"/>
      <c r="H3084" s="25"/>
      <c r="I3084" s="25"/>
      <c r="J3084" s="25"/>
      <c r="K3084" s="25"/>
      <c r="L3084" s="25"/>
      <c r="N3084" s="25"/>
      <c r="O3084" s="25"/>
      <c r="P3084" s="35" t="s">
        <v>2496</v>
      </c>
      <c r="AS3084" s="570"/>
      <c r="AT3084" s="391"/>
      <c r="AU3084" s="222"/>
      <c r="AV3084" s="564"/>
      <c r="AW3084" s="60"/>
      <c r="AX3084" s="60"/>
      <c r="AY3084" s="60"/>
      <c r="AZ3084" s="283"/>
      <c r="BA3084" s="283"/>
      <c r="BB3084" s="283"/>
      <c r="BC3084" s="34"/>
      <c r="BD3084" s="27"/>
      <c r="BF3084" s="35"/>
      <c r="BG3084" s="35"/>
      <c r="BH3084" s="35"/>
    </row>
    <row r="3085" spans="1:60" ht="15" x14ac:dyDescent="0.25">
      <c r="A3085" s="570">
        <f t="shared" si="41"/>
        <v>3079</v>
      </c>
      <c r="B3085" s="571" t="s">
        <v>5366</v>
      </c>
      <c r="C3085" s="574" t="s">
        <v>12458</v>
      </c>
      <c r="D3085" s="843">
        <v>18778.2</v>
      </c>
      <c r="E3085" s="844"/>
      <c r="F3085" s="844"/>
      <c r="G3085" s="25"/>
      <c r="H3085" s="25"/>
      <c r="I3085" s="25"/>
      <c r="J3085" s="25"/>
      <c r="K3085" s="25"/>
      <c r="L3085" s="25"/>
      <c r="N3085" s="25"/>
      <c r="O3085" s="25"/>
      <c r="P3085" s="35" t="s">
        <v>2496</v>
      </c>
      <c r="AS3085" s="570"/>
      <c r="AT3085" s="391"/>
      <c r="AU3085" s="222"/>
      <c r="AV3085" s="564"/>
      <c r="AW3085" s="60"/>
      <c r="AX3085" s="60"/>
      <c r="AY3085" s="60"/>
      <c r="AZ3085" s="283"/>
      <c r="BA3085" s="283"/>
      <c r="BB3085" s="283"/>
      <c r="BC3085" s="34"/>
      <c r="BD3085" s="27"/>
      <c r="BF3085" s="35"/>
      <c r="BG3085" s="35"/>
      <c r="BH3085" s="35"/>
    </row>
    <row r="3086" spans="1:60" ht="15" x14ac:dyDescent="0.25">
      <c r="A3086" s="570">
        <f t="shared" si="41"/>
        <v>3080</v>
      </c>
      <c r="B3086" s="571" t="s">
        <v>5367</v>
      </c>
      <c r="C3086" s="574" t="s">
        <v>12458</v>
      </c>
      <c r="D3086" s="843">
        <v>14985.67</v>
      </c>
      <c r="E3086" s="844"/>
      <c r="F3086" s="844"/>
      <c r="G3086" s="25"/>
      <c r="H3086" s="25"/>
      <c r="I3086" s="25"/>
      <c r="J3086" s="25"/>
      <c r="K3086" s="25"/>
      <c r="L3086" s="25"/>
      <c r="N3086" s="25"/>
      <c r="O3086" s="25"/>
      <c r="P3086" s="35" t="s">
        <v>2496</v>
      </c>
      <c r="AS3086" s="570"/>
      <c r="AT3086" s="391"/>
      <c r="AU3086" s="222"/>
      <c r="AV3086" s="564"/>
      <c r="AW3086" s="60"/>
      <c r="AX3086" s="60"/>
      <c r="AY3086" s="60"/>
      <c r="AZ3086" s="283"/>
      <c r="BA3086" s="283"/>
      <c r="BB3086" s="283"/>
      <c r="BC3086" s="34"/>
      <c r="BD3086" s="27"/>
      <c r="BF3086" s="35"/>
      <c r="BG3086" s="35"/>
      <c r="BH3086" s="35"/>
    </row>
    <row r="3087" spans="1:60" ht="15" x14ac:dyDescent="0.25">
      <c r="A3087" s="570">
        <f t="shared" si="41"/>
        <v>3081</v>
      </c>
      <c r="B3087" s="571" t="s">
        <v>5368</v>
      </c>
      <c r="C3087" s="574" t="s">
        <v>12458</v>
      </c>
      <c r="D3087" s="843">
        <v>18494.98</v>
      </c>
      <c r="E3087" s="844"/>
      <c r="F3087" s="844"/>
      <c r="G3087" s="25"/>
      <c r="H3087" s="25"/>
      <c r="I3087" s="25"/>
      <c r="J3087" s="25"/>
      <c r="K3087" s="25"/>
      <c r="L3087" s="25"/>
      <c r="N3087" s="25"/>
      <c r="O3087" s="25"/>
      <c r="P3087" s="35" t="s">
        <v>2496</v>
      </c>
      <c r="AS3087" s="570"/>
      <c r="AT3087" s="391"/>
      <c r="AU3087" s="222"/>
      <c r="AV3087" s="564"/>
      <c r="AW3087" s="60"/>
      <c r="AX3087" s="60"/>
      <c r="AY3087" s="60"/>
      <c r="AZ3087" s="283"/>
      <c r="BA3087" s="283"/>
      <c r="BB3087" s="283"/>
      <c r="BC3087" s="34"/>
      <c r="BD3087" s="27"/>
      <c r="BF3087" s="35"/>
      <c r="BG3087" s="35"/>
      <c r="BH3087" s="35"/>
    </row>
    <row r="3088" spans="1:60" ht="15" x14ac:dyDescent="0.25">
      <c r="A3088" s="570">
        <f t="shared" si="41"/>
        <v>3082</v>
      </c>
      <c r="B3088" s="571" t="s">
        <v>5369</v>
      </c>
      <c r="C3088" s="574" t="s">
        <v>12458</v>
      </c>
      <c r="D3088" s="843">
        <v>3236.8</v>
      </c>
      <c r="E3088" s="844"/>
      <c r="F3088" s="844"/>
      <c r="G3088" s="25"/>
      <c r="H3088" s="25"/>
      <c r="I3088" s="25"/>
      <c r="J3088" s="25"/>
      <c r="K3088" s="25"/>
      <c r="L3088" s="25"/>
      <c r="N3088" s="25"/>
      <c r="O3088" s="25"/>
      <c r="P3088" s="35" t="s">
        <v>2496</v>
      </c>
      <c r="AS3088" s="570"/>
      <c r="AT3088" s="391"/>
      <c r="AU3088" s="222"/>
      <c r="AV3088" s="564"/>
      <c r="AW3088" s="60"/>
      <c r="AX3088" s="60"/>
      <c r="AY3088" s="60"/>
      <c r="AZ3088" s="283"/>
      <c r="BA3088" s="283"/>
      <c r="BB3088" s="283"/>
      <c r="BC3088" s="34"/>
      <c r="BD3088" s="27"/>
      <c r="BF3088" s="35"/>
      <c r="BG3088" s="35"/>
      <c r="BH3088" s="35"/>
    </row>
    <row r="3089" spans="1:60" ht="15" x14ac:dyDescent="0.25">
      <c r="A3089" s="570">
        <f t="shared" si="41"/>
        <v>3083</v>
      </c>
      <c r="B3089" s="571" t="s">
        <v>5370</v>
      </c>
      <c r="C3089" s="574" t="s">
        <v>12458</v>
      </c>
      <c r="D3089" s="843">
        <v>2752.47</v>
      </c>
      <c r="E3089" s="844"/>
      <c r="F3089" s="844"/>
      <c r="G3089" s="25"/>
      <c r="H3089" s="25"/>
      <c r="I3089" s="25"/>
      <c r="J3089" s="25"/>
      <c r="K3089" s="25"/>
      <c r="L3089" s="25"/>
      <c r="N3089" s="25"/>
      <c r="O3089" s="25"/>
      <c r="P3089" s="35" t="s">
        <v>2496</v>
      </c>
      <c r="AS3089" s="570"/>
      <c r="AT3089" s="391"/>
      <c r="AU3089" s="222"/>
      <c r="AV3089" s="564"/>
      <c r="AW3089" s="60"/>
      <c r="AX3089" s="60"/>
      <c r="AY3089" s="60"/>
      <c r="AZ3089" s="283"/>
      <c r="BA3089" s="283"/>
      <c r="BB3089" s="283"/>
      <c r="BC3089" s="34"/>
      <c r="BD3089" s="27"/>
      <c r="BF3089" s="35"/>
      <c r="BG3089" s="35"/>
      <c r="BH3089" s="35"/>
    </row>
    <row r="3090" spans="1:60" ht="15" x14ac:dyDescent="0.25">
      <c r="A3090" s="570">
        <f t="shared" si="41"/>
        <v>3084</v>
      </c>
      <c r="B3090" s="571" t="s">
        <v>5371</v>
      </c>
      <c r="C3090" s="574" t="s">
        <v>12458</v>
      </c>
      <c r="D3090" s="843">
        <v>24347.4</v>
      </c>
      <c r="E3090" s="844"/>
      <c r="F3090" s="844"/>
      <c r="G3090" s="25"/>
      <c r="H3090" s="25"/>
      <c r="I3090" s="25"/>
      <c r="J3090" s="25"/>
      <c r="K3090" s="25"/>
      <c r="L3090" s="25"/>
      <c r="N3090" s="25"/>
      <c r="O3090" s="25"/>
      <c r="P3090" s="35" t="s">
        <v>2496</v>
      </c>
      <c r="AS3090" s="570"/>
      <c r="AT3090" s="391"/>
      <c r="AU3090" s="222"/>
      <c r="AV3090" s="564"/>
      <c r="AW3090" s="60"/>
      <c r="AX3090" s="60"/>
      <c r="AY3090" s="60"/>
      <c r="AZ3090" s="283"/>
      <c r="BA3090" s="283"/>
      <c r="BB3090" s="283"/>
      <c r="BC3090" s="34"/>
      <c r="BD3090" s="27"/>
      <c r="BF3090" s="35"/>
      <c r="BG3090" s="35"/>
      <c r="BH3090" s="35"/>
    </row>
    <row r="3091" spans="1:60" ht="15" x14ac:dyDescent="0.25">
      <c r="A3091" s="570">
        <f t="shared" si="41"/>
        <v>3085</v>
      </c>
      <c r="B3091" s="571" t="s">
        <v>5372</v>
      </c>
      <c r="C3091" s="574" t="s">
        <v>12458</v>
      </c>
      <c r="D3091" s="843">
        <v>29750</v>
      </c>
      <c r="E3091" s="844"/>
      <c r="F3091" s="844"/>
      <c r="G3091" s="25"/>
      <c r="H3091" s="25"/>
      <c r="I3091" s="25"/>
      <c r="J3091" s="25"/>
      <c r="K3091" s="25"/>
      <c r="L3091" s="25"/>
      <c r="N3091" s="25"/>
      <c r="O3091" s="25"/>
      <c r="P3091" s="35" t="s">
        <v>2496</v>
      </c>
      <c r="AS3091" s="570"/>
      <c r="AT3091" s="391"/>
      <c r="AU3091" s="222"/>
      <c r="AV3091" s="564"/>
      <c r="AW3091" s="60"/>
      <c r="AX3091" s="60"/>
      <c r="AY3091" s="60"/>
      <c r="AZ3091" s="283"/>
      <c r="BA3091" s="283"/>
      <c r="BB3091" s="283"/>
      <c r="BC3091" s="34"/>
      <c r="BD3091" s="27"/>
      <c r="BF3091" s="35"/>
      <c r="BG3091" s="35"/>
      <c r="BH3091" s="35"/>
    </row>
    <row r="3092" spans="1:60" ht="15" x14ac:dyDescent="0.25">
      <c r="A3092" s="570">
        <f t="shared" si="41"/>
        <v>3086</v>
      </c>
      <c r="B3092" s="571" t="s">
        <v>5373</v>
      </c>
      <c r="C3092" s="574" t="s">
        <v>12458</v>
      </c>
      <c r="D3092" s="843">
        <v>59999.8</v>
      </c>
      <c r="E3092" s="844"/>
      <c r="F3092" s="844"/>
      <c r="G3092" s="25"/>
      <c r="H3092" s="25"/>
      <c r="I3092" s="25"/>
      <c r="J3092" s="25"/>
      <c r="K3092" s="25"/>
      <c r="L3092" s="25"/>
      <c r="N3092" s="25"/>
      <c r="O3092" s="25"/>
      <c r="P3092" s="35" t="s">
        <v>2496</v>
      </c>
      <c r="AS3092" s="570"/>
      <c r="AT3092" s="391"/>
      <c r="AU3092" s="222"/>
      <c r="AV3092" s="564"/>
      <c r="AW3092" s="60"/>
      <c r="AX3092" s="60"/>
      <c r="AY3092" s="60"/>
      <c r="AZ3092" s="283"/>
      <c r="BA3092" s="283"/>
      <c r="BB3092" s="283"/>
      <c r="BC3092" s="34"/>
      <c r="BD3092" s="27"/>
      <c r="BF3092" s="35"/>
      <c r="BG3092" s="35"/>
      <c r="BH3092" s="35"/>
    </row>
    <row r="3093" spans="1:60" ht="15" x14ac:dyDescent="0.25">
      <c r="A3093" s="570">
        <f t="shared" si="41"/>
        <v>3087</v>
      </c>
      <c r="B3093" s="571" t="s">
        <v>5374</v>
      </c>
      <c r="C3093" s="574" t="s">
        <v>12458</v>
      </c>
      <c r="D3093" s="843">
        <v>19471.97</v>
      </c>
      <c r="E3093" s="844"/>
      <c r="F3093" s="844"/>
      <c r="G3093" s="25"/>
      <c r="H3093" s="25"/>
      <c r="I3093" s="25"/>
      <c r="J3093" s="25"/>
      <c r="K3093" s="25"/>
      <c r="L3093" s="25"/>
      <c r="N3093" s="25"/>
      <c r="O3093" s="25"/>
      <c r="P3093" s="35" t="s">
        <v>2496</v>
      </c>
      <c r="AS3093" s="570"/>
      <c r="AT3093" s="391"/>
      <c r="AU3093" s="222"/>
      <c r="AV3093" s="564"/>
      <c r="AW3093" s="60"/>
      <c r="AX3093" s="60"/>
      <c r="AY3093" s="60"/>
      <c r="AZ3093" s="283"/>
      <c r="BA3093" s="283"/>
      <c r="BB3093" s="283"/>
      <c r="BC3093" s="34"/>
      <c r="BD3093" s="27"/>
      <c r="BF3093" s="35"/>
      <c r="BG3093" s="35"/>
      <c r="BH3093" s="35"/>
    </row>
    <row r="3094" spans="1:60" ht="15" x14ac:dyDescent="0.25">
      <c r="A3094" s="570">
        <f t="shared" si="41"/>
        <v>3088</v>
      </c>
      <c r="B3094" s="571" t="s">
        <v>5375</v>
      </c>
      <c r="C3094" s="574" t="s">
        <v>12458</v>
      </c>
      <c r="D3094" s="843">
        <v>26973.73</v>
      </c>
      <c r="E3094" s="844"/>
      <c r="F3094" s="844"/>
      <c r="G3094" s="25"/>
      <c r="H3094" s="25"/>
      <c r="I3094" s="25"/>
      <c r="J3094" s="25"/>
      <c r="K3094" s="25"/>
      <c r="L3094" s="25"/>
      <c r="N3094" s="25"/>
      <c r="O3094" s="25"/>
      <c r="P3094" s="35" t="s">
        <v>2496</v>
      </c>
      <c r="AS3094" s="570"/>
      <c r="AT3094" s="391"/>
      <c r="AU3094" s="222"/>
      <c r="AV3094" s="564"/>
      <c r="AW3094" s="60"/>
      <c r="AX3094" s="60"/>
      <c r="AY3094" s="60"/>
      <c r="AZ3094" s="283"/>
      <c r="BA3094" s="283"/>
      <c r="BB3094" s="283"/>
      <c r="BC3094" s="34"/>
      <c r="BD3094" s="27"/>
      <c r="BF3094" s="35"/>
      <c r="BG3094" s="35"/>
      <c r="BH3094" s="35"/>
    </row>
    <row r="3095" spans="1:60" ht="15" x14ac:dyDescent="0.25">
      <c r="A3095" s="570">
        <f t="shared" si="41"/>
        <v>3089</v>
      </c>
      <c r="B3095" s="571" t="s">
        <v>5376</v>
      </c>
      <c r="C3095" s="574" t="s">
        <v>12458</v>
      </c>
      <c r="D3095" s="843">
        <v>821.1</v>
      </c>
      <c r="E3095" s="844"/>
      <c r="F3095" s="844"/>
      <c r="G3095" s="25"/>
      <c r="H3095" s="25"/>
      <c r="I3095" s="25"/>
      <c r="J3095" s="25"/>
      <c r="K3095" s="25"/>
      <c r="L3095" s="25"/>
      <c r="N3095" s="25"/>
      <c r="O3095" s="25"/>
      <c r="P3095" s="35" t="s">
        <v>2496</v>
      </c>
      <c r="AS3095" s="570"/>
      <c r="AT3095" s="391"/>
      <c r="AU3095" s="222"/>
      <c r="AV3095" s="564"/>
      <c r="AW3095" s="60"/>
      <c r="AX3095" s="60"/>
      <c r="AY3095" s="60"/>
      <c r="AZ3095" s="283"/>
      <c r="BA3095" s="283"/>
      <c r="BB3095" s="283"/>
      <c r="BC3095" s="34"/>
      <c r="BD3095" s="27"/>
      <c r="BF3095" s="35"/>
      <c r="BG3095" s="35"/>
      <c r="BH3095" s="35"/>
    </row>
    <row r="3096" spans="1:60" ht="15" x14ac:dyDescent="0.25">
      <c r="A3096" s="570">
        <f t="shared" si="41"/>
        <v>3090</v>
      </c>
      <c r="B3096" s="571" t="s">
        <v>5377</v>
      </c>
      <c r="C3096" s="574" t="s">
        <v>12458</v>
      </c>
      <c r="D3096" s="843">
        <v>2541.84</v>
      </c>
      <c r="E3096" s="844"/>
      <c r="F3096" s="844"/>
      <c r="G3096" s="25"/>
      <c r="H3096" s="25"/>
      <c r="I3096" s="25"/>
      <c r="J3096" s="25"/>
      <c r="K3096" s="25"/>
      <c r="L3096" s="25"/>
      <c r="N3096" s="25"/>
      <c r="O3096" s="25"/>
      <c r="P3096" s="35" t="s">
        <v>2496</v>
      </c>
      <c r="AS3096" s="570"/>
      <c r="AT3096" s="391"/>
      <c r="AU3096" s="222"/>
      <c r="AV3096" s="564"/>
      <c r="AW3096" s="60"/>
      <c r="AX3096" s="60"/>
      <c r="AY3096" s="60"/>
      <c r="AZ3096" s="283"/>
      <c r="BA3096" s="283"/>
      <c r="BB3096" s="283"/>
      <c r="BC3096" s="34"/>
      <c r="BD3096" s="27"/>
      <c r="BF3096" s="35"/>
      <c r="BG3096" s="35"/>
      <c r="BH3096" s="35"/>
    </row>
    <row r="3097" spans="1:60" ht="15" x14ac:dyDescent="0.25">
      <c r="A3097" s="570">
        <f t="shared" si="41"/>
        <v>3091</v>
      </c>
      <c r="B3097" s="571" t="s">
        <v>5378</v>
      </c>
      <c r="C3097" s="574" t="s">
        <v>12458</v>
      </c>
      <c r="D3097" s="843">
        <v>4700.5</v>
      </c>
      <c r="E3097" s="844"/>
      <c r="F3097" s="844"/>
      <c r="G3097" s="25"/>
      <c r="H3097" s="25"/>
      <c r="I3097" s="25"/>
      <c r="J3097" s="25"/>
      <c r="K3097" s="25"/>
      <c r="L3097" s="25"/>
      <c r="N3097" s="25"/>
      <c r="O3097" s="25"/>
      <c r="P3097" s="35" t="s">
        <v>2496</v>
      </c>
      <c r="AS3097" s="570"/>
      <c r="AT3097" s="391"/>
      <c r="AU3097" s="222"/>
      <c r="AV3097" s="564"/>
      <c r="AW3097" s="60"/>
      <c r="AX3097" s="60"/>
      <c r="AY3097" s="60"/>
      <c r="AZ3097" s="283"/>
      <c r="BA3097" s="283"/>
      <c r="BB3097" s="283"/>
      <c r="BC3097" s="34"/>
      <c r="BD3097" s="27"/>
      <c r="BF3097" s="35"/>
      <c r="BG3097" s="35"/>
      <c r="BH3097" s="35"/>
    </row>
    <row r="3098" spans="1:60" ht="15" x14ac:dyDescent="0.25">
      <c r="A3098" s="570">
        <f t="shared" si="41"/>
        <v>3092</v>
      </c>
      <c r="B3098" s="571" t="s">
        <v>5379</v>
      </c>
      <c r="C3098" s="574" t="s">
        <v>12458</v>
      </c>
      <c r="D3098" s="843">
        <v>791.35</v>
      </c>
      <c r="E3098" s="844"/>
      <c r="F3098" s="844"/>
      <c r="G3098" s="25"/>
      <c r="H3098" s="25"/>
      <c r="I3098" s="25"/>
      <c r="J3098" s="25"/>
      <c r="K3098" s="25"/>
      <c r="L3098" s="25"/>
      <c r="N3098" s="25"/>
      <c r="O3098" s="25"/>
      <c r="P3098" s="35" t="s">
        <v>2496</v>
      </c>
      <c r="AS3098" s="570"/>
      <c r="AT3098" s="391"/>
      <c r="AU3098" s="222"/>
      <c r="AV3098" s="564"/>
      <c r="AW3098" s="60"/>
      <c r="AX3098" s="60"/>
      <c r="AY3098" s="60"/>
      <c r="AZ3098" s="283"/>
      <c r="BA3098" s="283"/>
      <c r="BB3098" s="283"/>
      <c r="BC3098" s="34"/>
      <c r="BD3098" s="27"/>
      <c r="BF3098" s="35"/>
      <c r="BG3098" s="35"/>
      <c r="BH3098" s="35"/>
    </row>
    <row r="3099" spans="1:60" ht="15" x14ac:dyDescent="0.25">
      <c r="A3099" s="570">
        <f t="shared" si="41"/>
        <v>3093</v>
      </c>
      <c r="B3099" s="571" t="s">
        <v>5380</v>
      </c>
      <c r="C3099" s="574" t="s">
        <v>12458</v>
      </c>
      <c r="D3099" s="843">
        <v>22550.5</v>
      </c>
      <c r="E3099" s="844"/>
      <c r="F3099" s="844"/>
      <c r="G3099" s="25"/>
      <c r="H3099" s="25"/>
      <c r="I3099" s="25"/>
      <c r="J3099" s="25"/>
      <c r="K3099" s="25"/>
      <c r="L3099" s="25"/>
      <c r="N3099" s="25"/>
      <c r="O3099" s="25"/>
      <c r="P3099" s="35" t="s">
        <v>2496</v>
      </c>
      <c r="AS3099" s="570"/>
      <c r="AT3099" s="391"/>
      <c r="AU3099" s="222"/>
      <c r="AV3099" s="564"/>
      <c r="AW3099" s="60"/>
      <c r="AX3099" s="60"/>
      <c r="AY3099" s="60"/>
      <c r="AZ3099" s="283"/>
      <c r="BA3099" s="283"/>
      <c r="BB3099" s="283"/>
      <c r="BC3099" s="34"/>
      <c r="BD3099" s="27"/>
      <c r="BF3099" s="35"/>
      <c r="BG3099" s="35"/>
      <c r="BH3099" s="35"/>
    </row>
    <row r="3100" spans="1:60" ht="15" x14ac:dyDescent="0.25">
      <c r="A3100" s="570">
        <f t="shared" si="41"/>
        <v>3094</v>
      </c>
      <c r="B3100" s="571" t="s">
        <v>5381</v>
      </c>
      <c r="C3100" s="574" t="s">
        <v>12458</v>
      </c>
      <c r="D3100" s="843">
        <v>42126</v>
      </c>
      <c r="E3100" s="844"/>
      <c r="F3100" s="844"/>
      <c r="G3100" s="25"/>
      <c r="H3100" s="25"/>
      <c r="I3100" s="25"/>
      <c r="J3100" s="25"/>
      <c r="K3100" s="25"/>
      <c r="L3100" s="25"/>
      <c r="N3100" s="25"/>
      <c r="O3100" s="25"/>
      <c r="P3100" s="35" t="s">
        <v>2496</v>
      </c>
      <c r="AS3100" s="570"/>
      <c r="AT3100" s="391"/>
      <c r="AU3100" s="222"/>
      <c r="AV3100" s="564"/>
      <c r="AW3100" s="60"/>
      <c r="AX3100" s="60"/>
      <c r="AY3100" s="60"/>
      <c r="AZ3100" s="283"/>
      <c r="BA3100" s="283"/>
      <c r="BB3100" s="283"/>
      <c r="BC3100" s="34"/>
      <c r="BD3100" s="27"/>
      <c r="BF3100" s="35"/>
      <c r="BG3100" s="35"/>
      <c r="BH3100" s="35"/>
    </row>
    <row r="3101" spans="1:60" ht="15" x14ac:dyDescent="0.25">
      <c r="A3101" s="570">
        <f t="shared" si="41"/>
        <v>3095</v>
      </c>
      <c r="B3101" s="571" t="s">
        <v>5382</v>
      </c>
      <c r="C3101" s="574" t="s">
        <v>12458</v>
      </c>
      <c r="D3101" s="843">
        <v>36574.65</v>
      </c>
      <c r="E3101" s="844"/>
      <c r="F3101" s="844"/>
      <c r="G3101" s="25"/>
      <c r="H3101" s="25"/>
      <c r="I3101" s="25"/>
      <c r="J3101" s="25"/>
      <c r="K3101" s="25"/>
      <c r="L3101" s="25"/>
      <c r="N3101" s="25"/>
      <c r="O3101" s="25"/>
      <c r="P3101" s="35" t="s">
        <v>2496</v>
      </c>
      <c r="AS3101" s="570"/>
      <c r="AT3101" s="391"/>
      <c r="AU3101" s="222"/>
      <c r="AV3101" s="564"/>
      <c r="AW3101" s="60"/>
      <c r="AX3101" s="60"/>
      <c r="AY3101" s="60"/>
      <c r="AZ3101" s="283"/>
      <c r="BA3101" s="283"/>
      <c r="BB3101" s="283"/>
      <c r="BC3101" s="34"/>
      <c r="BD3101" s="27"/>
      <c r="BF3101" s="35"/>
      <c r="BG3101" s="35"/>
      <c r="BH3101" s="35"/>
    </row>
    <row r="3102" spans="1:60" ht="15" x14ac:dyDescent="0.25">
      <c r="A3102" s="570">
        <f t="shared" si="41"/>
        <v>3096</v>
      </c>
      <c r="B3102" s="571" t="s">
        <v>5383</v>
      </c>
      <c r="C3102" s="574" t="s">
        <v>12458</v>
      </c>
      <c r="D3102" s="843">
        <v>40638.5</v>
      </c>
      <c r="E3102" s="844"/>
      <c r="F3102" s="844"/>
      <c r="G3102" s="25"/>
      <c r="H3102" s="25"/>
      <c r="I3102" s="25"/>
      <c r="J3102" s="25"/>
      <c r="K3102" s="25"/>
      <c r="L3102" s="25"/>
      <c r="N3102" s="25"/>
      <c r="O3102" s="25"/>
      <c r="P3102" s="35" t="s">
        <v>2496</v>
      </c>
      <c r="AS3102" s="570"/>
      <c r="AT3102" s="391"/>
      <c r="AU3102" s="222"/>
      <c r="AV3102" s="564"/>
      <c r="AW3102" s="60"/>
      <c r="AX3102" s="60"/>
      <c r="AY3102" s="60"/>
      <c r="AZ3102" s="283"/>
      <c r="BA3102" s="283"/>
      <c r="BB3102" s="283"/>
      <c r="BC3102" s="34"/>
      <c r="BD3102" s="27"/>
      <c r="BF3102" s="35"/>
      <c r="BG3102" s="35"/>
      <c r="BH3102" s="35"/>
    </row>
    <row r="3103" spans="1:60" ht="15" x14ac:dyDescent="0.25">
      <c r="A3103" s="570">
        <f t="shared" si="41"/>
        <v>3097</v>
      </c>
      <c r="B3103" s="571" t="s">
        <v>5384</v>
      </c>
      <c r="C3103" s="574" t="s">
        <v>12458</v>
      </c>
      <c r="D3103" s="843">
        <v>9424.7999999999993</v>
      </c>
      <c r="E3103" s="844"/>
      <c r="F3103" s="844"/>
      <c r="G3103" s="25"/>
      <c r="H3103" s="25"/>
      <c r="I3103" s="25"/>
      <c r="J3103" s="25"/>
      <c r="K3103" s="25"/>
      <c r="L3103" s="25"/>
      <c r="N3103" s="25"/>
      <c r="O3103" s="25"/>
      <c r="P3103" s="35" t="s">
        <v>2496</v>
      </c>
      <c r="AS3103" s="570"/>
      <c r="AT3103" s="391"/>
      <c r="AU3103" s="222"/>
      <c r="AV3103" s="564"/>
      <c r="AW3103" s="60"/>
      <c r="AX3103" s="60"/>
      <c r="AY3103" s="60"/>
      <c r="AZ3103" s="283"/>
      <c r="BA3103" s="283"/>
      <c r="BB3103" s="283"/>
      <c r="BC3103" s="34"/>
      <c r="BD3103" s="27"/>
      <c r="BF3103" s="35"/>
      <c r="BG3103" s="35"/>
      <c r="BH3103" s="35"/>
    </row>
    <row r="3104" spans="1:60" ht="15" x14ac:dyDescent="0.25">
      <c r="A3104" s="570">
        <f t="shared" si="41"/>
        <v>3098</v>
      </c>
      <c r="B3104" s="571" t="s">
        <v>5385</v>
      </c>
      <c r="C3104" s="574" t="s">
        <v>12458</v>
      </c>
      <c r="D3104" s="843">
        <v>12889.8</v>
      </c>
      <c r="E3104" s="844"/>
      <c r="F3104" s="844"/>
      <c r="G3104" s="25"/>
      <c r="H3104" s="25"/>
      <c r="I3104" s="25"/>
      <c r="J3104" s="25"/>
      <c r="K3104" s="25"/>
      <c r="L3104" s="25"/>
      <c r="N3104" s="25"/>
      <c r="O3104" s="25"/>
      <c r="P3104" s="35" t="s">
        <v>2496</v>
      </c>
      <c r="AS3104" s="570"/>
      <c r="AT3104" s="391"/>
      <c r="AU3104" s="222"/>
      <c r="AV3104" s="564"/>
      <c r="AW3104" s="60"/>
      <c r="AX3104" s="60"/>
      <c r="AY3104" s="60"/>
      <c r="AZ3104" s="283"/>
      <c r="BA3104" s="283"/>
      <c r="BB3104" s="283"/>
      <c r="BC3104" s="34"/>
      <c r="BD3104" s="27"/>
      <c r="BF3104" s="35"/>
      <c r="BG3104" s="35"/>
      <c r="BH3104" s="35"/>
    </row>
    <row r="3105" spans="1:60" ht="15" x14ac:dyDescent="0.25">
      <c r="A3105" s="570">
        <f t="shared" si="41"/>
        <v>3099</v>
      </c>
      <c r="B3105" s="571" t="s">
        <v>5386</v>
      </c>
      <c r="C3105" s="574" t="s">
        <v>12458</v>
      </c>
      <c r="D3105" s="843">
        <v>50470.35</v>
      </c>
      <c r="E3105" s="844"/>
      <c r="F3105" s="844"/>
      <c r="G3105" s="25"/>
      <c r="H3105" s="25"/>
      <c r="I3105" s="25"/>
      <c r="J3105" s="25"/>
      <c r="K3105" s="25"/>
      <c r="L3105" s="25"/>
      <c r="N3105" s="25"/>
      <c r="O3105" s="25"/>
      <c r="P3105" s="35" t="s">
        <v>2496</v>
      </c>
      <c r="AS3105" s="570"/>
      <c r="AT3105" s="391"/>
      <c r="AU3105" s="222"/>
      <c r="AV3105" s="564"/>
      <c r="AW3105" s="60"/>
      <c r="AX3105" s="60"/>
      <c r="AY3105" s="60"/>
      <c r="AZ3105" s="283"/>
      <c r="BA3105" s="283"/>
      <c r="BB3105" s="283"/>
      <c r="BC3105" s="34"/>
      <c r="BD3105" s="27"/>
      <c r="BF3105" s="35"/>
      <c r="BG3105" s="35"/>
      <c r="BH3105" s="35"/>
    </row>
    <row r="3106" spans="1:60" ht="15" x14ac:dyDescent="0.25">
      <c r="A3106" s="570">
        <f t="shared" si="41"/>
        <v>3100</v>
      </c>
      <c r="B3106" s="571" t="s">
        <v>5387</v>
      </c>
      <c r="C3106" s="574" t="s">
        <v>12458</v>
      </c>
      <c r="D3106" s="843">
        <v>7740.95</v>
      </c>
      <c r="E3106" s="844"/>
      <c r="F3106" s="844"/>
      <c r="G3106" s="25"/>
      <c r="H3106" s="25"/>
      <c r="I3106" s="25"/>
      <c r="J3106" s="25"/>
      <c r="K3106" s="25"/>
      <c r="L3106" s="25"/>
      <c r="N3106" s="25"/>
      <c r="O3106" s="25"/>
      <c r="P3106" s="35" t="s">
        <v>2496</v>
      </c>
      <c r="AS3106" s="570"/>
      <c r="AT3106" s="391"/>
      <c r="AU3106" s="222"/>
      <c r="AV3106" s="564"/>
      <c r="AW3106" s="60"/>
      <c r="AX3106" s="60"/>
      <c r="AY3106" s="60"/>
      <c r="AZ3106" s="283"/>
      <c r="BA3106" s="283"/>
      <c r="BB3106" s="283"/>
      <c r="BC3106" s="34"/>
      <c r="BD3106" s="27"/>
      <c r="BF3106" s="35"/>
      <c r="BG3106" s="35"/>
      <c r="BH3106" s="35"/>
    </row>
    <row r="3107" spans="1:60" ht="15" x14ac:dyDescent="0.25">
      <c r="A3107" s="570">
        <f t="shared" si="41"/>
        <v>3101</v>
      </c>
      <c r="B3107" s="571" t="s">
        <v>5388</v>
      </c>
      <c r="C3107" s="574" t="s">
        <v>12458</v>
      </c>
      <c r="D3107" s="843">
        <v>7188.79</v>
      </c>
      <c r="E3107" s="844"/>
      <c r="F3107" s="844"/>
      <c r="G3107" s="25"/>
      <c r="H3107" s="25"/>
      <c r="I3107" s="25"/>
      <c r="J3107" s="25"/>
      <c r="K3107" s="25"/>
      <c r="L3107" s="25"/>
      <c r="N3107" s="25"/>
      <c r="O3107" s="25"/>
      <c r="P3107" s="35" t="s">
        <v>2496</v>
      </c>
      <c r="AS3107" s="570"/>
      <c r="AT3107" s="391"/>
      <c r="AU3107" s="222"/>
      <c r="AV3107" s="564"/>
      <c r="AW3107" s="60"/>
      <c r="AX3107" s="60"/>
      <c r="AY3107" s="60"/>
      <c r="AZ3107" s="283"/>
      <c r="BA3107" s="283"/>
      <c r="BB3107" s="283"/>
      <c r="BC3107" s="34"/>
      <c r="BD3107" s="27"/>
      <c r="BF3107" s="35"/>
      <c r="BG3107" s="35"/>
      <c r="BH3107" s="35"/>
    </row>
    <row r="3108" spans="1:60" ht="15" x14ac:dyDescent="0.25">
      <c r="A3108" s="570">
        <f t="shared" si="41"/>
        <v>3102</v>
      </c>
      <c r="B3108" s="571" t="s">
        <v>5389</v>
      </c>
      <c r="C3108" s="574" t="s">
        <v>12458</v>
      </c>
      <c r="D3108" s="843">
        <v>7242.34</v>
      </c>
      <c r="E3108" s="844"/>
      <c r="F3108" s="844"/>
      <c r="G3108" s="25"/>
      <c r="H3108" s="25"/>
      <c r="I3108" s="25"/>
      <c r="J3108" s="25"/>
      <c r="K3108" s="25"/>
      <c r="L3108" s="25"/>
      <c r="N3108" s="25"/>
      <c r="O3108" s="25"/>
      <c r="P3108" s="35" t="s">
        <v>2496</v>
      </c>
      <c r="AS3108" s="570"/>
      <c r="AT3108" s="391"/>
      <c r="AU3108" s="222"/>
      <c r="AV3108" s="564"/>
      <c r="AW3108" s="60"/>
      <c r="AX3108" s="60"/>
      <c r="AY3108" s="60"/>
      <c r="AZ3108" s="283"/>
      <c r="BA3108" s="283"/>
      <c r="BB3108" s="283"/>
      <c r="BC3108" s="34"/>
      <c r="BD3108" s="27"/>
      <c r="BF3108" s="35"/>
      <c r="BG3108" s="35"/>
      <c r="BH3108" s="35"/>
    </row>
    <row r="3109" spans="1:60" ht="15" x14ac:dyDescent="0.25">
      <c r="A3109" s="570">
        <f t="shared" si="41"/>
        <v>3103</v>
      </c>
      <c r="B3109" s="571" t="s">
        <v>5390</v>
      </c>
      <c r="C3109" s="574" t="s">
        <v>12458</v>
      </c>
      <c r="D3109" s="843">
        <v>7596.96</v>
      </c>
      <c r="E3109" s="844"/>
      <c r="F3109" s="844"/>
      <c r="G3109" s="25"/>
      <c r="H3109" s="25"/>
      <c r="I3109" s="25"/>
      <c r="J3109" s="25"/>
      <c r="K3109" s="25"/>
      <c r="L3109" s="25"/>
      <c r="N3109" s="25"/>
      <c r="O3109" s="25"/>
      <c r="P3109" s="35" t="s">
        <v>2496</v>
      </c>
      <c r="AS3109" s="570"/>
      <c r="AT3109" s="391"/>
      <c r="AU3109" s="222"/>
      <c r="AV3109" s="564"/>
      <c r="AW3109" s="60"/>
      <c r="AX3109" s="60"/>
      <c r="AY3109" s="60"/>
      <c r="AZ3109" s="283"/>
      <c r="BA3109" s="283"/>
      <c r="BB3109" s="283"/>
      <c r="BC3109" s="34"/>
      <c r="BD3109" s="27"/>
      <c r="BF3109" s="35"/>
      <c r="BG3109" s="35"/>
      <c r="BH3109" s="35"/>
    </row>
    <row r="3110" spans="1:60" ht="15" x14ac:dyDescent="0.25">
      <c r="A3110" s="570">
        <f t="shared" si="41"/>
        <v>3104</v>
      </c>
      <c r="B3110" s="571" t="s">
        <v>5391</v>
      </c>
      <c r="C3110" s="574" t="s">
        <v>12458</v>
      </c>
      <c r="D3110" s="843">
        <v>7781.41</v>
      </c>
      <c r="E3110" s="844"/>
      <c r="F3110" s="844"/>
      <c r="G3110" s="25"/>
      <c r="H3110" s="25"/>
      <c r="I3110" s="25"/>
      <c r="J3110" s="25"/>
      <c r="K3110" s="25"/>
      <c r="L3110" s="25"/>
      <c r="N3110" s="25"/>
      <c r="O3110" s="25"/>
      <c r="P3110" s="35" t="s">
        <v>2496</v>
      </c>
      <c r="AS3110" s="570"/>
      <c r="AT3110" s="391"/>
      <c r="AU3110" s="222"/>
      <c r="AV3110" s="564"/>
      <c r="AW3110" s="60"/>
      <c r="AX3110" s="60"/>
      <c r="AY3110" s="60"/>
      <c r="AZ3110" s="283"/>
      <c r="BA3110" s="283"/>
      <c r="BB3110" s="283"/>
      <c r="BC3110" s="34"/>
      <c r="BD3110" s="27"/>
      <c r="BF3110" s="35"/>
      <c r="BG3110" s="35"/>
      <c r="BH3110" s="35"/>
    </row>
    <row r="3111" spans="1:60" ht="15" x14ac:dyDescent="0.25">
      <c r="A3111" s="570">
        <f t="shared" si="41"/>
        <v>3105</v>
      </c>
      <c r="B3111" s="571" t="s">
        <v>5392</v>
      </c>
      <c r="C3111" s="574" t="s">
        <v>12458</v>
      </c>
      <c r="D3111" s="843">
        <v>3748.5</v>
      </c>
      <c r="E3111" s="844"/>
      <c r="F3111" s="844"/>
      <c r="G3111" s="25"/>
      <c r="H3111" s="25"/>
      <c r="I3111" s="25"/>
      <c r="J3111" s="25"/>
      <c r="K3111" s="25"/>
      <c r="L3111" s="25"/>
      <c r="N3111" s="25"/>
      <c r="O3111" s="25"/>
      <c r="P3111" s="35" t="s">
        <v>2496</v>
      </c>
      <c r="AS3111" s="570"/>
      <c r="AT3111" s="391"/>
      <c r="AU3111" s="222"/>
      <c r="AV3111" s="564"/>
      <c r="AW3111" s="60"/>
      <c r="AX3111" s="60"/>
      <c r="AY3111" s="60"/>
      <c r="AZ3111" s="283"/>
      <c r="BA3111" s="283"/>
      <c r="BB3111" s="283"/>
      <c r="BC3111" s="34"/>
      <c r="BD3111" s="27"/>
      <c r="BF3111" s="35"/>
      <c r="BG3111" s="35"/>
      <c r="BH3111" s="35"/>
    </row>
    <row r="3112" spans="1:60" ht="15" x14ac:dyDescent="0.25">
      <c r="A3112" s="570">
        <f t="shared" si="41"/>
        <v>3106</v>
      </c>
      <c r="B3112" s="571" t="s">
        <v>5393</v>
      </c>
      <c r="C3112" s="574" t="s">
        <v>12458</v>
      </c>
      <c r="D3112" s="843">
        <v>4765.95</v>
      </c>
      <c r="E3112" s="844"/>
      <c r="F3112" s="844"/>
      <c r="G3112" s="25"/>
      <c r="H3112" s="25"/>
      <c r="I3112" s="25"/>
      <c r="J3112" s="25"/>
      <c r="K3112" s="25"/>
      <c r="L3112" s="25"/>
      <c r="N3112" s="25"/>
      <c r="O3112" s="25"/>
      <c r="P3112" s="35" t="s">
        <v>2496</v>
      </c>
      <c r="AS3112" s="570"/>
      <c r="AT3112" s="391"/>
      <c r="AU3112" s="222"/>
      <c r="AV3112" s="564"/>
      <c r="AW3112" s="60"/>
      <c r="AX3112" s="60"/>
      <c r="AY3112" s="60"/>
      <c r="AZ3112" s="283"/>
      <c r="BA3112" s="283"/>
      <c r="BB3112" s="283"/>
      <c r="BC3112" s="34"/>
      <c r="BD3112" s="27"/>
      <c r="BF3112" s="35"/>
      <c r="BG3112" s="35"/>
      <c r="BH3112" s="35"/>
    </row>
    <row r="3113" spans="1:60" ht="15" x14ac:dyDescent="0.25">
      <c r="A3113" s="570">
        <f t="shared" si="41"/>
        <v>3107</v>
      </c>
      <c r="B3113" s="571" t="s">
        <v>5394</v>
      </c>
      <c r="C3113" s="574" t="s">
        <v>12458</v>
      </c>
      <c r="D3113" s="843">
        <v>3587.85</v>
      </c>
      <c r="E3113" s="844"/>
      <c r="F3113" s="844"/>
      <c r="G3113" s="25"/>
      <c r="H3113" s="25"/>
      <c r="I3113" s="25"/>
      <c r="J3113" s="25"/>
      <c r="K3113" s="25"/>
      <c r="L3113" s="25"/>
      <c r="N3113" s="25"/>
      <c r="O3113" s="25"/>
      <c r="P3113" s="35" t="s">
        <v>2496</v>
      </c>
      <c r="AS3113" s="570"/>
      <c r="AT3113" s="391"/>
      <c r="AU3113" s="222"/>
      <c r="AV3113" s="564"/>
      <c r="AW3113" s="60"/>
      <c r="AX3113" s="60"/>
      <c r="AY3113" s="60"/>
      <c r="AZ3113" s="283"/>
      <c r="BA3113" s="283"/>
      <c r="BB3113" s="283"/>
      <c r="BC3113" s="34"/>
      <c r="BD3113" s="27"/>
      <c r="BF3113" s="35"/>
      <c r="BG3113" s="35"/>
      <c r="BH3113" s="35"/>
    </row>
    <row r="3114" spans="1:60" ht="15" x14ac:dyDescent="0.25">
      <c r="A3114" s="570">
        <f t="shared" si="41"/>
        <v>3108</v>
      </c>
      <c r="B3114" s="571" t="s">
        <v>5395</v>
      </c>
      <c r="C3114" s="574" t="s">
        <v>12458</v>
      </c>
      <c r="D3114" s="843">
        <v>743.75</v>
      </c>
      <c r="E3114" s="844"/>
      <c r="F3114" s="844"/>
      <c r="G3114" s="25"/>
      <c r="H3114" s="25"/>
      <c r="I3114" s="25"/>
      <c r="J3114" s="25"/>
      <c r="K3114" s="25"/>
      <c r="L3114" s="25"/>
      <c r="N3114" s="25"/>
      <c r="O3114" s="25"/>
      <c r="P3114" s="35" t="s">
        <v>2496</v>
      </c>
      <c r="AS3114" s="570"/>
      <c r="AT3114" s="391"/>
      <c r="AU3114" s="222"/>
      <c r="AV3114" s="564"/>
      <c r="AW3114" s="60"/>
      <c r="AX3114" s="60"/>
      <c r="AY3114" s="60"/>
      <c r="AZ3114" s="283"/>
      <c r="BA3114" s="283"/>
      <c r="BB3114" s="283"/>
      <c r="BC3114" s="34"/>
      <c r="BD3114" s="27"/>
      <c r="BF3114" s="35"/>
      <c r="BG3114" s="35"/>
      <c r="BH3114" s="35"/>
    </row>
    <row r="3115" spans="1:60" ht="15" x14ac:dyDescent="0.25">
      <c r="A3115" s="570">
        <f t="shared" si="41"/>
        <v>3109</v>
      </c>
      <c r="B3115" s="571" t="s">
        <v>5396</v>
      </c>
      <c r="C3115" s="574" t="s">
        <v>12458</v>
      </c>
      <c r="D3115" s="843">
        <v>3015.46</v>
      </c>
      <c r="E3115" s="844"/>
      <c r="F3115" s="844"/>
      <c r="G3115" s="25"/>
      <c r="H3115" s="25"/>
      <c r="I3115" s="25"/>
      <c r="J3115" s="25"/>
      <c r="K3115" s="25"/>
      <c r="L3115" s="25"/>
      <c r="N3115" s="25"/>
      <c r="O3115" s="25"/>
      <c r="P3115" s="35" t="s">
        <v>2496</v>
      </c>
      <c r="AS3115" s="570"/>
      <c r="AT3115" s="391"/>
      <c r="AU3115" s="222"/>
      <c r="AV3115" s="564"/>
      <c r="AW3115" s="60"/>
      <c r="AX3115" s="60"/>
      <c r="AY3115" s="60"/>
      <c r="AZ3115" s="283"/>
      <c r="BA3115" s="283"/>
      <c r="BB3115" s="283"/>
      <c r="BC3115" s="34"/>
      <c r="BD3115" s="27"/>
      <c r="BF3115" s="35"/>
      <c r="BG3115" s="35"/>
      <c r="BH3115" s="35"/>
    </row>
    <row r="3116" spans="1:60" ht="15" x14ac:dyDescent="0.25">
      <c r="A3116" s="570">
        <f t="shared" si="41"/>
        <v>3110</v>
      </c>
      <c r="B3116" s="571" t="s">
        <v>5397</v>
      </c>
      <c r="C3116" s="574" t="s">
        <v>12458</v>
      </c>
      <c r="D3116" s="843">
        <v>2625.14</v>
      </c>
      <c r="E3116" s="844"/>
      <c r="F3116" s="844"/>
      <c r="G3116" s="25"/>
      <c r="H3116" s="25"/>
      <c r="I3116" s="25"/>
      <c r="J3116" s="25"/>
      <c r="K3116" s="25"/>
      <c r="L3116" s="25"/>
      <c r="N3116" s="25"/>
      <c r="O3116" s="25"/>
      <c r="P3116" s="35" t="s">
        <v>2496</v>
      </c>
      <c r="AS3116" s="570"/>
      <c r="AT3116" s="391"/>
      <c r="AU3116" s="222"/>
      <c r="AV3116" s="564"/>
      <c r="AW3116" s="60"/>
      <c r="AX3116" s="60"/>
      <c r="AY3116" s="60"/>
      <c r="AZ3116" s="283"/>
      <c r="BA3116" s="283"/>
      <c r="BB3116" s="283"/>
      <c r="BC3116" s="34"/>
      <c r="BD3116" s="27"/>
      <c r="BF3116" s="35"/>
      <c r="BG3116" s="35"/>
      <c r="BH3116" s="35"/>
    </row>
    <row r="3117" spans="1:60" ht="15" x14ac:dyDescent="0.25">
      <c r="A3117" s="570">
        <f t="shared" si="41"/>
        <v>3111</v>
      </c>
      <c r="B3117" s="571" t="s">
        <v>5398</v>
      </c>
      <c r="C3117" s="574" t="s">
        <v>12458</v>
      </c>
      <c r="D3117" s="843">
        <v>2352.63</v>
      </c>
      <c r="E3117" s="844"/>
      <c r="F3117" s="844"/>
      <c r="G3117" s="25"/>
      <c r="H3117" s="25"/>
      <c r="I3117" s="25"/>
      <c r="J3117" s="25"/>
      <c r="K3117" s="25"/>
      <c r="L3117" s="25"/>
      <c r="N3117" s="25"/>
      <c r="O3117" s="25"/>
      <c r="P3117" s="35" t="s">
        <v>2496</v>
      </c>
      <c r="AS3117" s="570"/>
      <c r="AT3117" s="391"/>
      <c r="AU3117" s="222"/>
      <c r="AV3117" s="564"/>
      <c r="AW3117" s="60"/>
      <c r="AX3117" s="60"/>
      <c r="AY3117" s="60"/>
      <c r="AZ3117" s="283"/>
      <c r="BA3117" s="283"/>
      <c r="BB3117" s="283"/>
      <c r="BC3117" s="34"/>
      <c r="BD3117" s="27"/>
      <c r="BF3117" s="35"/>
      <c r="BG3117" s="35"/>
      <c r="BH3117" s="35"/>
    </row>
    <row r="3118" spans="1:60" ht="15" x14ac:dyDescent="0.25">
      <c r="A3118" s="570">
        <f t="shared" si="41"/>
        <v>3112</v>
      </c>
      <c r="B3118" s="571" t="s">
        <v>5399</v>
      </c>
      <c r="C3118" s="574" t="s">
        <v>12458</v>
      </c>
      <c r="D3118" s="843">
        <v>3213</v>
      </c>
      <c r="E3118" s="844"/>
      <c r="F3118" s="844"/>
      <c r="G3118" s="25"/>
      <c r="H3118" s="25"/>
      <c r="I3118" s="25"/>
      <c r="J3118" s="25"/>
      <c r="K3118" s="25"/>
      <c r="L3118" s="25"/>
      <c r="N3118" s="25"/>
      <c r="O3118" s="25"/>
      <c r="P3118" s="35" t="s">
        <v>2496</v>
      </c>
      <c r="AS3118" s="570"/>
      <c r="AT3118" s="391"/>
      <c r="AU3118" s="222"/>
      <c r="AV3118" s="564"/>
      <c r="AW3118" s="60"/>
      <c r="AX3118" s="60"/>
      <c r="AY3118" s="60"/>
      <c r="AZ3118" s="283"/>
      <c r="BA3118" s="283"/>
      <c r="BB3118" s="283"/>
      <c r="BC3118" s="34"/>
      <c r="BD3118" s="27"/>
      <c r="BF3118" s="35"/>
      <c r="BG3118" s="35"/>
      <c r="BH3118" s="35"/>
    </row>
    <row r="3119" spans="1:60" ht="15" x14ac:dyDescent="0.25">
      <c r="A3119" s="570">
        <f t="shared" si="41"/>
        <v>3113</v>
      </c>
      <c r="B3119" s="571" t="s">
        <v>5400</v>
      </c>
      <c r="C3119" s="574" t="s">
        <v>12458</v>
      </c>
      <c r="D3119" s="843">
        <v>28419.58</v>
      </c>
      <c r="E3119" s="844"/>
      <c r="F3119" s="844"/>
      <c r="G3119" s="25"/>
      <c r="H3119" s="25"/>
      <c r="I3119" s="25"/>
      <c r="J3119" s="25"/>
      <c r="K3119" s="25"/>
      <c r="L3119" s="25"/>
      <c r="N3119" s="25"/>
      <c r="O3119" s="25"/>
      <c r="P3119" s="35" t="s">
        <v>2496</v>
      </c>
      <c r="AS3119" s="570"/>
      <c r="AT3119" s="391"/>
      <c r="AU3119" s="222"/>
      <c r="AV3119" s="564"/>
      <c r="AW3119" s="60"/>
      <c r="AX3119" s="60"/>
      <c r="AY3119" s="60"/>
      <c r="AZ3119" s="283"/>
      <c r="BA3119" s="283"/>
      <c r="BB3119" s="283"/>
      <c r="BC3119" s="34"/>
      <c r="BD3119" s="27"/>
      <c r="BF3119" s="35"/>
      <c r="BG3119" s="35"/>
      <c r="BH3119" s="35"/>
    </row>
    <row r="3120" spans="1:60" ht="15" x14ac:dyDescent="0.25">
      <c r="A3120" s="570">
        <f t="shared" si="41"/>
        <v>3114</v>
      </c>
      <c r="B3120" s="571" t="s">
        <v>5401</v>
      </c>
      <c r="C3120" s="574" t="s">
        <v>12458</v>
      </c>
      <c r="D3120" s="843">
        <v>6616.4</v>
      </c>
      <c r="E3120" s="844"/>
      <c r="F3120" s="844"/>
      <c r="G3120" s="25"/>
      <c r="H3120" s="25"/>
      <c r="I3120" s="25"/>
      <c r="J3120" s="25"/>
      <c r="K3120" s="25"/>
      <c r="L3120" s="25"/>
      <c r="N3120" s="25"/>
      <c r="O3120" s="25"/>
      <c r="P3120" s="35" t="s">
        <v>2496</v>
      </c>
      <c r="AS3120" s="570"/>
      <c r="AT3120" s="391"/>
      <c r="AU3120" s="222"/>
      <c r="AV3120" s="564"/>
      <c r="AW3120" s="60"/>
      <c r="AX3120" s="60"/>
      <c r="AY3120" s="60"/>
      <c r="AZ3120" s="283"/>
      <c r="BA3120" s="283"/>
      <c r="BB3120" s="283"/>
      <c r="BC3120" s="34"/>
      <c r="BD3120" s="27"/>
      <c r="BF3120" s="35"/>
      <c r="BG3120" s="35"/>
      <c r="BH3120" s="35"/>
    </row>
    <row r="3121" spans="1:60" ht="15" x14ac:dyDescent="0.25">
      <c r="A3121" s="570">
        <f t="shared" si="41"/>
        <v>3115</v>
      </c>
      <c r="B3121" s="571" t="s">
        <v>5402</v>
      </c>
      <c r="C3121" s="574" t="s">
        <v>12458</v>
      </c>
      <c r="D3121" s="843">
        <v>8704.85</v>
      </c>
      <c r="E3121" s="844"/>
      <c r="F3121" s="844"/>
      <c r="G3121" s="25"/>
      <c r="H3121" s="25"/>
      <c r="I3121" s="25"/>
      <c r="J3121" s="25"/>
      <c r="K3121" s="25"/>
      <c r="L3121" s="25"/>
      <c r="N3121" s="25"/>
      <c r="O3121" s="25"/>
      <c r="P3121" s="35" t="s">
        <v>2496</v>
      </c>
      <c r="AS3121" s="570"/>
      <c r="AT3121" s="391"/>
      <c r="AU3121" s="222"/>
      <c r="AV3121" s="564"/>
      <c r="AW3121" s="60"/>
      <c r="AX3121" s="60"/>
      <c r="AY3121" s="60"/>
      <c r="AZ3121" s="283"/>
      <c r="BA3121" s="283"/>
      <c r="BB3121" s="283"/>
      <c r="BC3121" s="34"/>
      <c r="BD3121" s="27"/>
      <c r="BF3121" s="35"/>
      <c r="BG3121" s="35"/>
      <c r="BH3121" s="35"/>
    </row>
    <row r="3122" spans="1:60" ht="15" x14ac:dyDescent="0.25">
      <c r="A3122" s="570">
        <f t="shared" si="41"/>
        <v>3116</v>
      </c>
      <c r="B3122" s="571" t="s">
        <v>5403</v>
      </c>
      <c r="C3122" s="574" t="s">
        <v>12458</v>
      </c>
      <c r="D3122" s="843">
        <v>12941.25</v>
      </c>
      <c r="E3122" s="844"/>
      <c r="F3122" s="844"/>
      <c r="G3122" s="25"/>
      <c r="H3122" s="25"/>
      <c r="I3122" s="25"/>
      <c r="J3122" s="25"/>
      <c r="K3122" s="25"/>
      <c r="L3122" s="25"/>
      <c r="N3122" s="25"/>
      <c r="O3122" s="25"/>
      <c r="P3122" s="35" t="s">
        <v>2496</v>
      </c>
      <c r="AS3122" s="570"/>
      <c r="AT3122" s="391"/>
      <c r="AU3122" s="222"/>
      <c r="AV3122" s="564"/>
      <c r="AW3122" s="60"/>
      <c r="AX3122" s="60"/>
      <c r="AY3122" s="60"/>
      <c r="AZ3122" s="283"/>
      <c r="BA3122" s="283"/>
      <c r="BB3122" s="283"/>
      <c r="BC3122" s="34"/>
      <c r="BD3122" s="27"/>
      <c r="BF3122" s="35"/>
      <c r="BG3122" s="35"/>
      <c r="BH3122" s="35"/>
    </row>
    <row r="3123" spans="1:60" ht="15" x14ac:dyDescent="0.25">
      <c r="A3123" s="570">
        <f t="shared" si="41"/>
        <v>3117</v>
      </c>
      <c r="B3123" s="571" t="s">
        <v>5404</v>
      </c>
      <c r="C3123" s="574" t="s">
        <v>12458</v>
      </c>
      <c r="D3123" s="843">
        <v>24210.55</v>
      </c>
      <c r="E3123" s="844"/>
      <c r="F3123" s="844"/>
      <c r="G3123" s="25"/>
      <c r="H3123" s="25"/>
      <c r="I3123" s="25"/>
      <c r="J3123" s="25"/>
      <c r="K3123" s="25"/>
      <c r="L3123" s="25"/>
      <c r="N3123" s="25"/>
      <c r="O3123" s="25"/>
      <c r="P3123" s="35" t="s">
        <v>2496</v>
      </c>
      <c r="AS3123" s="570"/>
      <c r="AT3123" s="391"/>
      <c r="AU3123" s="222"/>
      <c r="AV3123" s="564"/>
      <c r="AW3123" s="60"/>
      <c r="AX3123" s="60"/>
      <c r="AY3123" s="60"/>
      <c r="AZ3123" s="283"/>
      <c r="BA3123" s="283"/>
      <c r="BB3123" s="283"/>
      <c r="BC3123" s="34"/>
      <c r="BD3123" s="27"/>
      <c r="BF3123" s="35"/>
      <c r="BG3123" s="35"/>
      <c r="BH3123" s="35"/>
    </row>
    <row r="3124" spans="1:60" ht="15" x14ac:dyDescent="0.25">
      <c r="A3124" s="570">
        <f t="shared" si="41"/>
        <v>3118</v>
      </c>
      <c r="B3124" s="571" t="s">
        <v>5405</v>
      </c>
      <c r="C3124" s="574" t="s">
        <v>12458</v>
      </c>
      <c r="D3124" s="843">
        <v>4760</v>
      </c>
      <c r="E3124" s="844"/>
      <c r="F3124" s="844"/>
      <c r="G3124" s="25"/>
      <c r="H3124" s="25"/>
      <c r="I3124" s="25"/>
      <c r="J3124" s="25"/>
      <c r="K3124" s="25"/>
      <c r="L3124" s="25"/>
      <c r="N3124" s="25"/>
      <c r="O3124" s="25"/>
      <c r="P3124" s="35" t="s">
        <v>2496</v>
      </c>
      <c r="AS3124" s="570"/>
      <c r="AT3124" s="391"/>
      <c r="AU3124" s="222"/>
      <c r="AV3124" s="564"/>
      <c r="AW3124" s="60"/>
      <c r="AX3124" s="60"/>
      <c r="AY3124" s="60"/>
      <c r="AZ3124" s="283"/>
      <c r="BA3124" s="283"/>
      <c r="BB3124" s="283"/>
      <c r="BC3124" s="34"/>
      <c r="BD3124" s="27"/>
      <c r="BF3124" s="35"/>
      <c r="BG3124" s="35"/>
      <c r="BH3124" s="35"/>
    </row>
    <row r="3125" spans="1:60" ht="15" x14ac:dyDescent="0.25">
      <c r="A3125" s="570">
        <f t="shared" si="41"/>
        <v>3119</v>
      </c>
      <c r="B3125" s="571" t="s">
        <v>5406</v>
      </c>
      <c r="C3125" s="574" t="s">
        <v>12458</v>
      </c>
      <c r="D3125" s="843">
        <v>7193.55</v>
      </c>
      <c r="E3125" s="844"/>
      <c r="F3125" s="844"/>
      <c r="G3125" s="25"/>
      <c r="H3125" s="25"/>
      <c r="I3125" s="25"/>
      <c r="J3125" s="25"/>
      <c r="K3125" s="25"/>
      <c r="L3125" s="25"/>
      <c r="N3125" s="25"/>
      <c r="O3125" s="25"/>
      <c r="P3125" s="35" t="s">
        <v>2496</v>
      </c>
      <c r="AS3125" s="570"/>
      <c r="AT3125" s="391"/>
      <c r="AU3125" s="222"/>
      <c r="AV3125" s="564"/>
      <c r="AW3125" s="60"/>
      <c r="AX3125" s="60"/>
      <c r="AY3125" s="60"/>
      <c r="AZ3125" s="283"/>
      <c r="BA3125" s="283"/>
      <c r="BB3125" s="283"/>
      <c r="BC3125" s="34"/>
      <c r="BD3125" s="27"/>
      <c r="BF3125" s="35"/>
      <c r="BG3125" s="35"/>
      <c r="BH3125" s="35"/>
    </row>
    <row r="3126" spans="1:60" ht="15" x14ac:dyDescent="0.25">
      <c r="A3126" s="570">
        <f t="shared" si="41"/>
        <v>3120</v>
      </c>
      <c r="B3126" s="571" t="s">
        <v>5407</v>
      </c>
      <c r="C3126" s="574" t="s">
        <v>12458</v>
      </c>
      <c r="D3126" s="843">
        <v>6154.68</v>
      </c>
      <c r="E3126" s="844"/>
      <c r="F3126" s="844"/>
      <c r="G3126" s="25"/>
      <c r="H3126" s="25"/>
      <c r="I3126" s="25"/>
      <c r="J3126" s="25"/>
      <c r="K3126" s="25"/>
      <c r="L3126" s="25"/>
      <c r="N3126" s="25"/>
      <c r="O3126" s="25"/>
      <c r="P3126" s="35" t="s">
        <v>2496</v>
      </c>
      <c r="AS3126" s="570"/>
      <c r="AT3126" s="391"/>
      <c r="AU3126" s="222"/>
      <c r="AV3126" s="564"/>
      <c r="AW3126" s="60"/>
      <c r="AX3126" s="60"/>
      <c r="AY3126" s="60"/>
      <c r="AZ3126" s="283"/>
      <c r="BA3126" s="283"/>
      <c r="BB3126" s="283"/>
      <c r="BC3126" s="34"/>
      <c r="BD3126" s="27"/>
      <c r="BF3126" s="35"/>
      <c r="BG3126" s="35"/>
      <c r="BH3126" s="35"/>
    </row>
    <row r="3127" spans="1:60" ht="15" x14ac:dyDescent="0.25">
      <c r="A3127" s="570">
        <f t="shared" ref="A3127:A3190" si="42">A3126+1</f>
        <v>3121</v>
      </c>
      <c r="B3127" s="571" t="s">
        <v>5408</v>
      </c>
      <c r="C3127" s="574" t="s">
        <v>12458</v>
      </c>
      <c r="D3127" s="843">
        <v>5409.74</v>
      </c>
      <c r="E3127" s="844"/>
      <c r="F3127" s="844"/>
      <c r="G3127" s="25"/>
      <c r="H3127" s="25"/>
      <c r="I3127" s="25"/>
      <c r="J3127" s="25"/>
      <c r="K3127" s="25"/>
      <c r="L3127" s="25"/>
      <c r="N3127" s="25"/>
      <c r="O3127" s="25"/>
      <c r="P3127" s="35" t="s">
        <v>2496</v>
      </c>
      <c r="AS3127" s="570"/>
      <c r="AT3127" s="391"/>
      <c r="AU3127" s="222"/>
      <c r="AV3127" s="564"/>
      <c r="AW3127" s="60"/>
      <c r="AX3127" s="60"/>
      <c r="AY3127" s="60"/>
      <c r="AZ3127" s="283"/>
      <c r="BA3127" s="283"/>
      <c r="BB3127" s="283"/>
      <c r="BC3127" s="34"/>
      <c r="BD3127" s="27"/>
      <c r="BF3127" s="35"/>
      <c r="BG3127" s="35"/>
      <c r="BH3127" s="35"/>
    </row>
    <row r="3128" spans="1:60" ht="15" x14ac:dyDescent="0.25">
      <c r="A3128" s="570">
        <f t="shared" si="42"/>
        <v>3122</v>
      </c>
      <c r="B3128" s="571" t="s">
        <v>5409</v>
      </c>
      <c r="C3128" s="574" t="s">
        <v>12458</v>
      </c>
      <c r="D3128" s="843">
        <v>6658.05</v>
      </c>
      <c r="E3128" s="844"/>
      <c r="F3128" s="844"/>
      <c r="G3128" s="25"/>
      <c r="H3128" s="25"/>
      <c r="I3128" s="25"/>
      <c r="J3128" s="25"/>
      <c r="K3128" s="25"/>
      <c r="L3128" s="25"/>
      <c r="N3128" s="25"/>
      <c r="O3128" s="25"/>
      <c r="P3128" s="35" t="s">
        <v>2496</v>
      </c>
      <c r="AS3128" s="570"/>
      <c r="AT3128" s="391"/>
      <c r="AU3128" s="222"/>
      <c r="AV3128" s="564"/>
      <c r="AW3128" s="60"/>
      <c r="AX3128" s="60"/>
      <c r="AY3128" s="60"/>
      <c r="AZ3128" s="283"/>
      <c r="BA3128" s="283"/>
      <c r="BB3128" s="283"/>
      <c r="BC3128" s="34"/>
      <c r="BD3128" s="27"/>
      <c r="BF3128" s="35"/>
      <c r="BG3128" s="35"/>
      <c r="BH3128" s="35"/>
    </row>
    <row r="3129" spans="1:60" ht="15" x14ac:dyDescent="0.25">
      <c r="A3129" s="570">
        <f t="shared" si="42"/>
        <v>3123</v>
      </c>
      <c r="B3129" s="571" t="s">
        <v>5410</v>
      </c>
      <c r="C3129" s="574" t="s">
        <v>12458</v>
      </c>
      <c r="D3129" s="843">
        <v>8761.9699999999993</v>
      </c>
      <c r="E3129" s="844"/>
      <c r="F3129" s="844"/>
      <c r="G3129" s="25"/>
      <c r="H3129" s="25"/>
      <c r="I3129" s="25"/>
      <c r="J3129" s="25"/>
      <c r="K3129" s="25"/>
      <c r="L3129" s="25"/>
      <c r="N3129" s="25"/>
      <c r="O3129" s="25"/>
      <c r="P3129" s="35" t="s">
        <v>2496</v>
      </c>
      <c r="AS3129" s="570"/>
      <c r="AT3129" s="391"/>
      <c r="AU3129" s="222"/>
      <c r="AV3129" s="564"/>
      <c r="AW3129" s="60"/>
      <c r="AX3129" s="60"/>
      <c r="AY3129" s="60"/>
      <c r="AZ3129" s="283"/>
      <c r="BA3129" s="283"/>
      <c r="BB3129" s="283"/>
      <c r="BC3129" s="34"/>
      <c r="BD3129" s="27"/>
      <c r="BF3129" s="35"/>
      <c r="BG3129" s="35"/>
      <c r="BH3129" s="35"/>
    </row>
    <row r="3130" spans="1:60" ht="15" x14ac:dyDescent="0.25">
      <c r="A3130" s="570">
        <f t="shared" si="42"/>
        <v>3124</v>
      </c>
      <c r="B3130" s="571" t="s">
        <v>5411</v>
      </c>
      <c r="C3130" s="574" t="s">
        <v>12458</v>
      </c>
      <c r="D3130" s="843">
        <v>6029.73</v>
      </c>
      <c r="E3130" s="844"/>
      <c r="F3130" s="844"/>
      <c r="G3130" s="25"/>
      <c r="H3130" s="25"/>
      <c r="I3130" s="25"/>
      <c r="J3130" s="25"/>
      <c r="K3130" s="25"/>
      <c r="L3130" s="25"/>
      <c r="N3130" s="25"/>
      <c r="O3130" s="25"/>
      <c r="P3130" s="35" t="s">
        <v>2496</v>
      </c>
      <c r="AS3130" s="570"/>
      <c r="AT3130" s="391"/>
      <c r="AU3130" s="222"/>
      <c r="AV3130" s="564"/>
      <c r="AW3130" s="60"/>
      <c r="AX3130" s="60"/>
      <c r="AY3130" s="60"/>
      <c r="AZ3130" s="283"/>
      <c r="BA3130" s="283"/>
      <c r="BB3130" s="283"/>
      <c r="BC3130" s="34"/>
      <c r="BD3130" s="27"/>
      <c r="BF3130" s="35"/>
      <c r="BG3130" s="35"/>
      <c r="BH3130" s="35"/>
    </row>
    <row r="3131" spans="1:60" ht="15" x14ac:dyDescent="0.25">
      <c r="A3131" s="570">
        <f t="shared" si="42"/>
        <v>3125</v>
      </c>
      <c r="B3131" s="571" t="s">
        <v>5412</v>
      </c>
      <c r="C3131" s="574" t="s">
        <v>12458</v>
      </c>
      <c r="D3131" s="843">
        <v>7943.25</v>
      </c>
      <c r="E3131" s="844"/>
      <c r="F3131" s="844"/>
      <c r="G3131" s="25"/>
      <c r="H3131" s="25"/>
      <c r="I3131" s="25"/>
      <c r="J3131" s="25"/>
      <c r="K3131" s="25"/>
      <c r="L3131" s="25"/>
      <c r="N3131" s="25"/>
      <c r="O3131" s="25"/>
      <c r="P3131" s="35" t="s">
        <v>2496</v>
      </c>
      <c r="AS3131" s="570"/>
      <c r="AT3131" s="391"/>
      <c r="AU3131" s="222"/>
      <c r="AV3131" s="564"/>
      <c r="AW3131" s="60"/>
      <c r="AX3131" s="60"/>
      <c r="AY3131" s="60"/>
      <c r="AZ3131" s="283"/>
      <c r="BA3131" s="283"/>
      <c r="BB3131" s="283"/>
      <c r="BC3131" s="34"/>
      <c r="BD3131" s="27"/>
      <c r="BF3131" s="35"/>
      <c r="BG3131" s="35"/>
      <c r="BH3131" s="35"/>
    </row>
    <row r="3132" spans="1:60" ht="15" x14ac:dyDescent="0.25">
      <c r="A3132" s="570">
        <f t="shared" si="42"/>
        <v>3126</v>
      </c>
      <c r="B3132" s="571" t="s">
        <v>5413</v>
      </c>
      <c r="C3132" s="574" t="s">
        <v>12458</v>
      </c>
      <c r="D3132" s="843">
        <v>3974.6</v>
      </c>
      <c r="E3132" s="844"/>
      <c r="F3132" s="844"/>
      <c r="G3132" s="25"/>
      <c r="H3132" s="25"/>
      <c r="I3132" s="25"/>
      <c r="J3132" s="25"/>
      <c r="K3132" s="25"/>
      <c r="L3132" s="25"/>
      <c r="N3132" s="25"/>
      <c r="O3132" s="25"/>
      <c r="P3132" s="35" t="s">
        <v>2496</v>
      </c>
      <c r="AS3132" s="570"/>
      <c r="AT3132" s="391"/>
      <c r="AU3132" s="222"/>
      <c r="AV3132" s="564"/>
      <c r="AW3132" s="60"/>
      <c r="AX3132" s="60"/>
      <c r="AY3132" s="60"/>
      <c r="AZ3132" s="283"/>
      <c r="BA3132" s="283"/>
      <c r="BB3132" s="283"/>
      <c r="BC3132" s="34"/>
      <c r="BD3132" s="27"/>
      <c r="BF3132" s="35"/>
      <c r="BG3132" s="35"/>
      <c r="BH3132" s="35"/>
    </row>
    <row r="3133" spans="1:60" ht="15" x14ac:dyDescent="0.25">
      <c r="A3133" s="570">
        <f t="shared" si="42"/>
        <v>3127</v>
      </c>
      <c r="B3133" s="571" t="s">
        <v>5414</v>
      </c>
      <c r="C3133" s="574" t="s">
        <v>12458</v>
      </c>
      <c r="D3133" s="843">
        <v>595</v>
      </c>
      <c r="E3133" s="844"/>
      <c r="F3133" s="844"/>
      <c r="G3133" s="25"/>
      <c r="H3133" s="25"/>
      <c r="I3133" s="25"/>
      <c r="J3133" s="25"/>
      <c r="K3133" s="25"/>
      <c r="L3133" s="25"/>
      <c r="N3133" s="25"/>
      <c r="O3133" s="25"/>
      <c r="P3133" s="35" t="s">
        <v>2496</v>
      </c>
      <c r="AS3133" s="570"/>
      <c r="AT3133" s="391"/>
      <c r="AU3133" s="222"/>
      <c r="AV3133" s="564"/>
      <c r="AW3133" s="60"/>
      <c r="AX3133" s="60"/>
      <c r="AY3133" s="60"/>
      <c r="AZ3133" s="283"/>
      <c r="BA3133" s="283"/>
      <c r="BB3133" s="283"/>
      <c r="BC3133" s="34"/>
      <c r="BD3133" s="27"/>
      <c r="BF3133" s="35"/>
      <c r="BG3133" s="35"/>
      <c r="BH3133" s="35"/>
    </row>
    <row r="3134" spans="1:60" ht="15" x14ac:dyDescent="0.25">
      <c r="A3134" s="570">
        <f t="shared" si="42"/>
        <v>3128</v>
      </c>
      <c r="B3134" s="571" t="s">
        <v>5415</v>
      </c>
      <c r="C3134" s="574" t="s">
        <v>12458</v>
      </c>
      <c r="D3134" s="843">
        <v>833</v>
      </c>
      <c r="E3134" s="844"/>
      <c r="F3134" s="844"/>
      <c r="G3134" s="25"/>
      <c r="H3134" s="25"/>
      <c r="I3134" s="25"/>
      <c r="J3134" s="25"/>
      <c r="K3134" s="25"/>
      <c r="L3134" s="25"/>
      <c r="N3134" s="25"/>
      <c r="O3134" s="25"/>
      <c r="P3134" s="35" t="s">
        <v>2496</v>
      </c>
      <c r="AS3134" s="570"/>
      <c r="AT3134" s="391"/>
      <c r="AU3134" s="222"/>
      <c r="AV3134" s="564"/>
      <c r="AW3134" s="60"/>
      <c r="AX3134" s="60"/>
      <c r="AY3134" s="60"/>
      <c r="AZ3134" s="283"/>
      <c r="BA3134" s="283"/>
      <c r="BB3134" s="283"/>
      <c r="BC3134" s="34"/>
      <c r="BD3134" s="27"/>
      <c r="BF3134" s="35"/>
      <c r="BG3134" s="35"/>
      <c r="BH3134" s="35"/>
    </row>
    <row r="3135" spans="1:60" ht="15" x14ac:dyDescent="0.25">
      <c r="A3135" s="570">
        <f t="shared" si="42"/>
        <v>3129</v>
      </c>
      <c r="B3135" s="571" t="s">
        <v>5416</v>
      </c>
      <c r="C3135" s="574" t="s">
        <v>12458</v>
      </c>
      <c r="D3135" s="843">
        <v>1190</v>
      </c>
      <c r="E3135" s="844"/>
      <c r="F3135" s="844"/>
      <c r="G3135" s="25"/>
      <c r="H3135" s="25"/>
      <c r="I3135" s="25"/>
      <c r="J3135" s="25"/>
      <c r="K3135" s="25"/>
      <c r="L3135" s="25"/>
      <c r="N3135" s="25"/>
      <c r="O3135" s="25"/>
      <c r="P3135" s="35" t="s">
        <v>2496</v>
      </c>
      <c r="AS3135" s="570"/>
      <c r="AT3135" s="391"/>
      <c r="AU3135" s="222"/>
      <c r="AV3135" s="564"/>
      <c r="AW3135" s="60"/>
      <c r="AX3135" s="60"/>
      <c r="AY3135" s="60"/>
      <c r="AZ3135" s="283"/>
      <c r="BA3135" s="283"/>
      <c r="BB3135" s="283"/>
      <c r="BC3135" s="34"/>
      <c r="BD3135" s="27"/>
      <c r="BF3135" s="35"/>
      <c r="BG3135" s="35"/>
      <c r="BH3135" s="35"/>
    </row>
    <row r="3136" spans="1:60" ht="15" x14ac:dyDescent="0.25">
      <c r="A3136" s="570">
        <f t="shared" si="42"/>
        <v>3130</v>
      </c>
      <c r="B3136" s="571" t="s">
        <v>5417</v>
      </c>
      <c r="C3136" s="574" t="s">
        <v>12458</v>
      </c>
      <c r="D3136" s="843">
        <v>4760</v>
      </c>
      <c r="E3136" s="844"/>
      <c r="F3136" s="844"/>
      <c r="G3136" s="25"/>
      <c r="H3136" s="25"/>
      <c r="I3136" s="25"/>
      <c r="J3136" s="25"/>
      <c r="K3136" s="25"/>
      <c r="L3136" s="25"/>
      <c r="N3136" s="25"/>
      <c r="O3136" s="25"/>
      <c r="P3136" s="35" t="s">
        <v>2496</v>
      </c>
      <c r="AS3136" s="570"/>
      <c r="AT3136" s="391"/>
      <c r="AU3136" s="222"/>
      <c r="AV3136" s="564"/>
      <c r="AW3136" s="60"/>
      <c r="AX3136" s="60"/>
      <c r="AY3136" s="60"/>
      <c r="AZ3136" s="283"/>
      <c r="BA3136" s="283"/>
      <c r="BB3136" s="283"/>
      <c r="BC3136" s="34"/>
      <c r="BD3136" s="27"/>
      <c r="BF3136" s="35"/>
      <c r="BG3136" s="35"/>
      <c r="BH3136" s="35"/>
    </row>
    <row r="3137" spans="1:60" ht="15" x14ac:dyDescent="0.25">
      <c r="A3137" s="570">
        <f t="shared" si="42"/>
        <v>3131</v>
      </c>
      <c r="B3137" s="571" t="s">
        <v>5418</v>
      </c>
      <c r="C3137" s="574" t="s">
        <v>12458</v>
      </c>
      <c r="D3137" s="843">
        <v>16481.5</v>
      </c>
      <c r="E3137" s="844"/>
      <c r="F3137" s="844"/>
      <c r="G3137" s="25"/>
      <c r="H3137" s="25"/>
      <c r="I3137" s="25"/>
      <c r="J3137" s="25"/>
      <c r="K3137" s="25"/>
      <c r="L3137" s="25"/>
      <c r="N3137" s="25"/>
      <c r="O3137" s="25"/>
      <c r="P3137" s="35" t="s">
        <v>2496</v>
      </c>
      <c r="AS3137" s="570"/>
      <c r="AT3137" s="391"/>
      <c r="AU3137" s="222"/>
      <c r="AV3137" s="564"/>
      <c r="AW3137" s="60"/>
      <c r="AX3137" s="60"/>
      <c r="AY3137" s="60"/>
      <c r="AZ3137" s="283"/>
      <c r="BA3137" s="283"/>
      <c r="BB3137" s="283"/>
      <c r="BC3137" s="34"/>
      <c r="BD3137" s="27"/>
      <c r="BF3137" s="35"/>
      <c r="BG3137" s="35"/>
      <c r="BH3137" s="35"/>
    </row>
    <row r="3138" spans="1:60" ht="15" x14ac:dyDescent="0.25">
      <c r="A3138" s="570">
        <f t="shared" si="42"/>
        <v>3132</v>
      </c>
      <c r="B3138" s="571" t="s">
        <v>5419</v>
      </c>
      <c r="C3138" s="574" t="s">
        <v>12458</v>
      </c>
      <c r="D3138" s="843">
        <v>4126.92</v>
      </c>
      <c r="E3138" s="844"/>
      <c r="F3138" s="844"/>
      <c r="G3138" s="25"/>
      <c r="H3138" s="25"/>
      <c r="I3138" s="25"/>
      <c r="J3138" s="25"/>
      <c r="K3138" s="25"/>
      <c r="L3138" s="25"/>
      <c r="N3138" s="25"/>
      <c r="O3138" s="25"/>
      <c r="P3138" s="35" t="s">
        <v>2496</v>
      </c>
      <c r="AS3138" s="570"/>
      <c r="AT3138" s="391"/>
      <c r="AU3138" s="222"/>
      <c r="AV3138" s="564"/>
      <c r="AW3138" s="60"/>
      <c r="AX3138" s="60"/>
      <c r="AY3138" s="60"/>
      <c r="AZ3138" s="283"/>
      <c r="BA3138" s="283"/>
      <c r="BB3138" s="283"/>
      <c r="BC3138" s="34"/>
      <c r="BD3138" s="27"/>
      <c r="BF3138" s="35"/>
      <c r="BG3138" s="35"/>
      <c r="BH3138" s="35"/>
    </row>
    <row r="3139" spans="1:60" ht="15" x14ac:dyDescent="0.25">
      <c r="A3139" s="570">
        <f t="shared" si="42"/>
        <v>3133</v>
      </c>
      <c r="B3139" s="571" t="s">
        <v>5420</v>
      </c>
      <c r="C3139" s="574" t="s">
        <v>12458</v>
      </c>
      <c r="D3139" s="843">
        <v>4126.92</v>
      </c>
      <c r="E3139" s="844"/>
      <c r="F3139" s="844"/>
      <c r="G3139" s="25"/>
      <c r="H3139" s="25"/>
      <c r="I3139" s="25"/>
      <c r="J3139" s="25"/>
      <c r="K3139" s="25"/>
      <c r="L3139" s="25"/>
      <c r="N3139" s="25"/>
      <c r="O3139" s="25"/>
      <c r="P3139" s="35" t="s">
        <v>2496</v>
      </c>
      <c r="AS3139" s="570"/>
      <c r="AT3139" s="391"/>
      <c r="AU3139" s="222"/>
      <c r="AV3139" s="564"/>
      <c r="AW3139" s="60"/>
      <c r="AX3139" s="60"/>
      <c r="AY3139" s="60"/>
      <c r="AZ3139" s="283"/>
      <c r="BA3139" s="283"/>
      <c r="BB3139" s="283"/>
      <c r="BC3139" s="34"/>
      <c r="BD3139" s="27"/>
      <c r="BF3139" s="35"/>
      <c r="BG3139" s="35"/>
      <c r="BH3139" s="35"/>
    </row>
    <row r="3140" spans="1:60" ht="15" x14ac:dyDescent="0.25">
      <c r="A3140" s="570">
        <f t="shared" si="42"/>
        <v>3134</v>
      </c>
      <c r="B3140" s="571" t="s">
        <v>5421</v>
      </c>
      <c r="C3140" s="574" t="s">
        <v>12458</v>
      </c>
      <c r="D3140" s="843">
        <v>13685</v>
      </c>
      <c r="E3140" s="844"/>
      <c r="F3140" s="844"/>
      <c r="G3140" s="25"/>
      <c r="H3140" s="25"/>
      <c r="I3140" s="25"/>
      <c r="J3140" s="25"/>
      <c r="K3140" s="25"/>
      <c r="L3140" s="25"/>
      <c r="N3140" s="25"/>
      <c r="O3140" s="25"/>
      <c r="P3140" s="35" t="s">
        <v>2496</v>
      </c>
      <c r="AS3140" s="570"/>
      <c r="AT3140" s="391"/>
      <c r="AU3140" s="222"/>
      <c r="AV3140" s="564"/>
      <c r="AW3140" s="60"/>
      <c r="AX3140" s="60"/>
      <c r="AY3140" s="60"/>
      <c r="AZ3140" s="283"/>
      <c r="BA3140" s="283"/>
      <c r="BB3140" s="283"/>
      <c r="BC3140" s="34"/>
      <c r="BD3140" s="27"/>
      <c r="BF3140" s="35"/>
      <c r="BG3140" s="35"/>
      <c r="BH3140" s="35"/>
    </row>
    <row r="3141" spans="1:60" ht="15" x14ac:dyDescent="0.25">
      <c r="A3141" s="570">
        <f t="shared" si="42"/>
        <v>3135</v>
      </c>
      <c r="B3141" s="571" t="s">
        <v>5422</v>
      </c>
      <c r="C3141" s="574" t="s">
        <v>12458</v>
      </c>
      <c r="D3141" s="843">
        <v>3570</v>
      </c>
      <c r="E3141" s="844"/>
      <c r="F3141" s="844"/>
      <c r="G3141" s="25"/>
      <c r="H3141" s="25"/>
      <c r="I3141" s="25"/>
      <c r="J3141" s="25"/>
      <c r="K3141" s="25"/>
      <c r="L3141" s="25"/>
      <c r="N3141" s="25"/>
      <c r="O3141" s="25"/>
      <c r="P3141" s="35" t="s">
        <v>2496</v>
      </c>
      <c r="AS3141" s="570"/>
      <c r="AT3141" s="391"/>
      <c r="AU3141" s="222"/>
      <c r="AV3141" s="564"/>
      <c r="AW3141" s="60"/>
      <c r="AX3141" s="60"/>
      <c r="AY3141" s="60"/>
      <c r="AZ3141" s="283"/>
      <c r="BA3141" s="283"/>
      <c r="BB3141" s="283"/>
      <c r="BC3141" s="34"/>
      <c r="BD3141" s="27"/>
      <c r="BF3141" s="35"/>
      <c r="BG3141" s="35"/>
      <c r="BH3141" s="35"/>
    </row>
    <row r="3142" spans="1:60" ht="15" x14ac:dyDescent="0.25">
      <c r="A3142" s="570">
        <f t="shared" si="42"/>
        <v>3136</v>
      </c>
      <c r="B3142" s="571" t="s">
        <v>5423</v>
      </c>
      <c r="C3142" s="574" t="s">
        <v>12458</v>
      </c>
      <c r="D3142" s="843">
        <v>3570</v>
      </c>
      <c r="E3142" s="844"/>
      <c r="F3142" s="844"/>
      <c r="G3142" s="25"/>
      <c r="H3142" s="25"/>
      <c r="I3142" s="25"/>
      <c r="J3142" s="25"/>
      <c r="K3142" s="25"/>
      <c r="L3142" s="25"/>
      <c r="N3142" s="25"/>
      <c r="O3142" s="25"/>
      <c r="P3142" s="35" t="s">
        <v>2496</v>
      </c>
      <c r="AS3142" s="570"/>
      <c r="AT3142" s="391"/>
      <c r="AU3142" s="222"/>
      <c r="AV3142" s="564"/>
      <c r="AW3142" s="60"/>
      <c r="AX3142" s="60"/>
      <c r="AY3142" s="60"/>
      <c r="AZ3142" s="283"/>
      <c r="BA3142" s="283"/>
      <c r="BB3142" s="283"/>
      <c r="BC3142" s="34"/>
      <c r="BD3142" s="27"/>
      <c r="BF3142" s="35"/>
      <c r="BG3142" s="35"/>
      <c r="BH3142" s="35"/>
    </row>
    <row r="3143" spans="1:60" ht="15" x14ac:dyDescent="0.25">
      <c r="A3143" s="570">
        <f t="shared" si="42"/>
        <v>3137</v>
      </c>
      <c r="B3143" s="571" t="s">
        <v>5424</v>
      </c>
      <c r="C3143" s="574" t="s">
        <v>12458</v>
      </c>
      <c r="D3143" s="843">
        <v>9854.39</v>
      </c>
      <c r="E3143" s="844"/>
      <c r="F3143" s="844"/>
      <c r="G3143" s="25"/>
      <c r="H3143" s="25"/>
      <c r="I3143" s="25"/>
      <c r="J3143" s="25"/>
      <c r="K3143" s="25"/>
      <c r="L3143" s="25"/>
      <c r="N3143" s="25"/>
      <c r="O3143" s="25"/>
      <c r="P3143" s="35" t="s">
        <v>2496</v>
      </c>
      <c r="AS3143" s="570"/>
      <c r="AT3143" s="391"/>
      <c r="AU3143" s="222"/>
      <c r="AV3143" s="564"/>
      <c r="AW3143" s="60"/>
      <c r="AX3143" s="60"/>
      <c r="AY3143" s="60"/>
      <c r="AZ3143" s="283"/>
      <c r="BA3143" s="283"/>
      <c r="BB3143" s="283"/>
      <c r="BC3143" s="34"/>
      <c r="BD3143" s="27"/>
      <c r="BF3143" s="35"/>
      <c r="BG3143" s="35"/>
      <c r="BH3143" s="35"/>
    </row>
    <row r="3144" spans="1:60" ht="15" x14ac:dyDescent="0.25">
      <c r="A3144" s="570">
        <f t="shared" si="42"/>
        <v>3138</v>
      </c>
      <c r="B3144" s="571" t="s">
        <v>5425</v>
      </c>
      <c r="C3144" s="574" t="s">
        <v>12458</v>
      </c>
      <c r="D3144" s="843">
        <v>6089.23</v>
      </c>
      <c r="E3144" s="844"/>
      <c r="F3144" s="844"/>
      <c r="G3144" s="25"/>
      <c r="H3144" s="25"/>
      <c r="I3144" s="25"/>
      <c r="J3144" s="25"/>
      <c r="K3144" s="25"/>
      <c r="L3144" s="25"/>
      <c r="N3144" s="25"/>
      <c r="O3144" s="25"/>
      <c r="P3144" s="35" t="s">
        <v>2496</v>
      </c>
      <c r="AS3144" s="570"/>
      <c r="AT3144" s="391"/>
      <c r="AU3144" s="222"/>
      <c r="AV3144" s="564"/>
      <c r="AW3144" s="60"/>
      <c r="AX3144" s="60"/>
      <c r="AY3144" s="60"/>
      <c r="AZ3144" s="283"/>
      <c r="BA3144" s="283"/>
      <c r="BB3144" s="283"/>
      <c r="BC3144" s="34"/>
      <c r="BD3144" s="27"/>
      <c r="BF3144" s="35"/>
      <c r="BG3144" s="35"/>
      <c r="BH3144" s="35"/>
    </row>
    <row r="3145" spans="1:60" ht="15" x14ac:dyDescent="0.25">
      <c r="A3145" s="570">
        <f t="shared" si="42"/>
        <v>3139</v>
      </c>
      <c r="B3145" s="571" t="s">
        <v>5426</v>
      </c>
      <c r="C3145" s="574" t="s">
        <v>12458</v>
      </c>
      <c r="D3145" s="843">
        <v>4055.52</v>
      </c>
      <c r="E3145" s="844"/>
      <c r="F3145" s="844"/>
      <c r="G3145" s="25"/>
      <c r="H3145" s="25"/>
      <c r="I3145" s="25"/>
      <c r="J3145" s="25"/>
      <c r="K3145" s="25"/>
      <c r="L3145" s="25"/>
      <c r="N3145" s="25"/>
      <c r="O3145" s="25"/>
      <c r="P3145" s="35" t="s">
        <v>2496</v>
      </c>
      <c r="AS3145" s="570"/>
      <c r="AT3145" s="391"/>
      <c r="AU3145" s="222"/>
      <c r="AV3145" s="564"/>
      <c r="AW3145" s="60"/>
      <c r="AX3145" s="60"/>
      <c r="AY3145" s="60"/>
      <c r="AZ3145" s="283"/>
      <c r="BA3145" s="283"/>
      <c r="BB3145" s="283"/>
      <c r="BC3145" s="34"/>
      <c r="BD3145" s="27"/>
      <c r="BF3145" s="35"/>
      <c r="BG3145" s="35"/>
      <c r="BH3145" s="35"/>
    </row>
    <row r="3146" spans="1:60" ht="15" x14ac:dyDescent="0.25">
      <c r="A3146" s="570">
        <f t="shared" si="42"/>
        <v>3140</v>
      </c>
      <c r="B3146" s="571" t="s">
        <v>5427</v>
      </c>
      <c r="C3146" s="574" t="s">
        <v>12458</v>
      </c>
      <c r="D3146" s="843">
        <v>8469.23</v>
      </c>
      <c r="E3146" s="844"/>
      <c r="F3146" s="844"/>
      <c r="G3146" s="25"/>
      <c r="H3146" s="25"/>
      <c r="I3146" s="25"/>
      <c r="J3146" s="25"/>
      <c r="K3146" s="25"/>
      <c r="L3146" s="25"/>
      <c r="N3146" s="25"/>
      <c r="O3146" s="25"/>
      <c r="P3146" s="35" t="s">
        <v>2496</v>
      </c>
      <c r="AS3146" s="570"/>
      <c r="AT3146" s="391"/>
      <c r="AU3146" s="222"/>
      <c r="AV3146" s="564"/>
      <c r="AW3146" s="60"/>
      <c r="AX3146" s="60"/>
      <c r="AY3146" s="60"/>
      <c r="AZ3146" s="283"/>
      <c r="BA3146" s="283"/>
      <c r="BB3146" s="283"/>
      <c r="BC3146" s="34"/>
      <c r="BD3146" s="27"/>
      <c r="BF3146" s="35"/>
      <c r="BG3146" s="35"/>
      <c r="BH3146" s="35"/>
    </row>
    <row r="3147" spans="1:60" ht="15" x14ac:dyDescent="0.25">
      <c r="A3147" s="570">
        <f t="shared" si="42"/>
        <v>3141</v>
      </c>
      <c r="B3147" s="571" t="s">
        <v>5428</v>
      </c>
      <c r="C3147" s="574" t="s">
        <v>12458</v>
      </c>
      <c r="D3147" s="843">
        <v>15126.09</v>
      </c>
      <c r="E3147" s="844"/>
      <c r="F3147" s="844"/>
      <c r="G3147" s="25"/>
      <c r="H3147" s="25"/>
      <c r="I3147" s="25"/>
      <c r="J3147" s="25"/>
      <c r="K3147" s="25"/>
      <c r="L3147" s="25"/>
      <c r="N3147" s="25"/>
      <c r="O3147" s="25"/>
      <c r="P3147" s="35" t="s">
        <v>2496</v>
      </c>
      <c r="AS3147" s="570"/>
      <c r="AT3147" s="391"/>
      <c r="AU3147" s="222"/>
      <c r="AV3147" s="564"/>
      <c r="AW3147" s="60"/>
      <c r="AX3147" s="60"/>
      <c r="AY3147" s="60"/>
      <c r="AZ3147" s="283"/>
      <c r="BA3147" s="283"/>
      <c r="BB3147" s="283"/>
      <c r="BC3147" s="34"/>
      <c r="BD3147" s="27"/>
      <c r="BF3147" s="35"/>
      <c r="BG3147" s="35"/>
      <c r="BH3147" s="35"/>
    </row>
    <row r="3148" spans="1:60" ht="15" x14ac:dyDescent="0.25">
      <c r="A3148" s="570">
        <f t="shared" si="42"/>
        <v>3142</v>
      </c>
      <c r="B3148" s="571" t="s">
        <v>5429</v>
      </c>
      <c r="C3148" s="574" t="s">
        <v>12458</v>
      </c>
      <c r="D3148" s="843">
        <v>17052.7</v>
      </c>
      <c r="E3148" s="844"/>
      <c r="F3148" s="844"/>
      <c r="G3148" s="25"/>
      <c r="H3148" s="25"/>
      <c r="I3148" s="25"/>
      <c r="J3148" s="25"/>
      <c r="K3148" s="25"/>
      <c r="L3148" s="25"/>
      <c r="N3148" s="25"/>
      <c r="O3148" s="25"/>
      <c r="P3148" s="35" t="s">
        <v>2496</v>
      </c>
      <c r="AS3148" s="570"/>
      <c r="AT3148" s="391"/>
      <c r="AU3148" s="222"/>
      <c r="AV3148" s="564"/>
      <c r="AW3148" s="60"/>
      <c r="AX3148" s="60"/>
      <c r="AY3148" s="60"/>
      <c r="AZ3148" s="283"/>
      <c r="BA3148" s="283"/>
      <c r="BB3148" s="283"/>
      <c r="BC3148" s="34"/>
      <c r="BD3148" s="27"/>
      <c r="BF3148" s="35"/>
      <c r="BG3148" s="35"/>
      <c r="BH3148" s="35"/>
    </row>
    <row r="3149" spans="1:60" ht="15" x14ac:dyDescent="0.25">
      <c r="A3149" s="570">
        <f t="shared" si="42"/>
        <v>3143</v>
      </c>
      <c r="B3149" s="571" t="s">
        <v>5430</v>
      </c>
      <c r="C3149" s="574" t="s">
        <v>12458</v>
      </c>
      <c r="D3149" s="843">
        <v>11995.2</v>
      </c>
      <c r="E3149" s="844"/>
      <c r="F3149" s="844"/>
      <c r="G3149" s="25"/>
      <c r="H3149" s="25"/>
      <c r="I3149" s="25"/>
      <c r="J3149" s="25"/>
      <c r="K3149" s="25"/>
      <c r="L3149" s="25"/>
      <c r="N3149" s="25"/>
      <c r="O3149" s="25"/>
      <c r="P3149" s="35" t="s">
        <v>2496</v>
      </c>
      <c r="AS3149" s="570"/>
      <c r="AT3149" s="391"/>
      <c r="AU3149" s="222"/>
      <c r="AV3149" s="564"/>
      <c r="AW3149" s="60"/>
      <c r="AX3149" s="60"/>
      <c r="AY3149" s="60"/>
      <c r="AZ3149" s="283"/>
      <c r="BA3149" s="283"/>
      <c r="BB3149" s="283"/>
      <c r="BC3149" s="34"/>
      <c r="BD3149" s="27"/>
      <c r="BF3149" s="35"/>
      <c r="BG3149" s="35"/>
      <c r="BH3149" s="35"/>
    </row>
    <row r="3150" spans="1:60" ht="15" x14ac:dyDescent="0.25">
      <c r="A3150" s="570">
        <f t="shared" si="42"/>
        <v>3144</v>
      </c>
      <c r="B3150" s="571" t="s">
        <v>5431</v>
      </c>
      <c r="C3150" s="574" t="s">
        <v>12458</v>
      </c>
      <c r="D3150" s="843">
        <v>14307.37</v>
      </c>
      <c r="E3150" s="844"/>
      <c r="F3150" s="844"/>
      <c r="G3150" s="25"/>
      <c r="H3150" s="25"/>
      <c r="I3150" s="25"/>
      <c r="J3150" s="25"/>
      <c r="K3150" s="25"/>
      <c r="L3150" s="25"/>
      <c r="N3150" s="25"/>
      <c r="O3150" s="25"/>
      <c r="P3150" s="35" t="s">
        <v>2496</v>
      </c>
      <c r="AS3150" s="570"/>
      <c r="AT3150" s="391"/>
      <c r="AU3150" s="222"/>
      <c r="AV3150" s="564"/>
      <c r="AW3150" s="60"/>
      <c r="AX3150" s="60"/>
      <c r="AY3150" s="60"/>
      <c r="AZ3150" s="283"/>
      <c r="BA3150" s="283"/>
      <c r="BB3150" s="283"/>
      <c r="BC3150" s="34"/>
      <c r="BD3150" s="27"/>
      <c r="BF3150" s="35"/>
      <c r="BG3150" s="35"/>
      <c r="BH3150" s="35"/>
    </row>
    <row r="3151" spans="1:60" ht="15" x14ac:dyDescent="0.25">
      <c r="A3151" s="570">
        <f t="shared" si="42"/>
        <v>3145</v>
      </c>
      <c r="B3151" s="571" t="s">
        <v>5432</v>
      </c>
      <c r="C3151" s="574" t="s">
        <v>12458</v>
      </c>
      <c r="D3151" s="843">
        <v>6361.74</v>
      </c>
      <c r="E3151" s="844"/>
      <c r="F3151" s="844"/>
      <c r="G3151" s="25"/>
      <c r="H3151" s="25"/>
      <c r="I3151" s="25"/>
      <c r="J3151" s="25"/>
      <c r="K3151" s="25"/>
      <c r="L3151" s="25"/>
      <c r="N3151" s="25"/>
      <c r="O3151" s="25"/>
      <c r="P3151" s="35" t="s">
        <v>2496</v>
      </c>
      <c r="AS3151" s="570"/>
      <c r="AT3151" s="391"/>
      <c r="AU3151" s="222"/>
      <c r="AV3151" s="564"/>
      <c r="AW3151" s="60"/>
      <c r="AX3151" s="60"/>
      <c r="AY3151" s="60"/>
      <c r="AZ3151" s="283"/>
      <c r="BA3151" s="283"/>
      <c r="BB3151" s="283"/>
      <c r="BC3151" s="34"/>
      <c r="BD3151" s="27"/>
      <c r="BF3151" s="35"/>
      <c r="BG3151" s="35"/>
      <c r="BH3151" s="35"/>
    </row>
    <row r="3152" spans="1:60" ht="15" x14ac:dyDescent="0.25">
      <c r="A3152" s="570">
        <f t="shared" si="42"/>
        <v>3146</v>
      </c>
      <c r="B3152" s="571" t="s">
        <v>5433</v>
      </c>
      <c r="C3152" s="574" t="s">
        <v>12458</v>
      </c>
      <c r="D3152" s="843">
        <v>10181.64</v>
      </c>
      <c r="E3152" s="844"/>
      <c r="F3152" s="844"/>
      <c r="G3152" s="25"/>
      <c r="H3152" s="25"/>
      <c r="I3152" s="25"/>
      <c r="J3152" s="25"/>
      <c r="K3152" s="25"/>
      <c r="L3152" s="25"/>
      <c r="N3152" s="25"/>
      <c r="O3152" s="25"/>
      <c r="P3152" s="35" t="s">
        <v>2496</v>
      </c>
      <c r="AS3152" s="570"/>
      <c r="AT3152" s="391"/>
      <c r="AU3152" s="222"/>
      <c r="AV3152" s="564"/>
      <c r="AW3152" s="60"/>
      <c r="AX3152" s="60"/>
      <c r="AY3152" s="60"/>
      <c r="AZ3152" s="283"/>
      <c r="BA3152" s="283"/>
      <c r="BB3152" s="283"/>
      <c r="BC3152" s="34"/>
      <c r="BD3152" s="27"/>
      <c r="BF3152" s="35"/>
      <c r="BG3152" s="35"/>
      <c r="BH3152" s="35"/>
    </row>
    <row r="3153" spans="1:60" ht="15" x14ac:dyDescent="0.25">
      <c r="A3153" s="570">
        <f t="shared" si="42"/>
        <v>3147</v>
      </c>
      <c r="B3153" s="571" t="s">
        <v>5434</v>
      </c>
      <c r="C3153" s="574" t="s">
        <v>12458</v>
      </c>
      <c r="D3153" s="843">
        <v>5113.43</v>
      </c>
      <c r="E3153" s="844"/>
      <c r="F3153" s="844"/>
      <c r="G3153" s="25"/>
      <c r="H3153" s="25"/>
      <c r="I3153" s="25"/>
      <c r="J3153" s="25"/>
      <c r="K3153" s="25"/>
      <c r="L3153" s="25"/>
      <c r="N3153" s="25"/>
      <c r="O3153" s="25"/>
      <c r="P3153" s="35" t="s">
        <v>2496</v>
      </c>
      <c r="AS3153" s="570"/>
      <c r="AT3153" s="391"/>
      <c r="AU3153" s="222"/>
      <c r="AV3153" s="564"/>
      <c r="AW3153" s="60"/>
      <c r="AX3153" s="60"/>
      <c r="AY3153" s="60"/>
      <c r="AZ3153" s="283"/>
      <c r="BA3153" s="283"/>
      <c r="BB3153" s="283"/>
      <c r="BC3153" s="34"/>
      <c r="BD3153" s="27"/>
      <c r="BF3153" s="35"/>
      <c r="BG3153" s="35"/>
      <c r="BH3153" s="35"/>
    </row>
    <row r="3154" spans="1:60" ht="15" x14ac:dyDescent="0.25">
      <c r="A3154" s="570">
        <f t="shared" si="42"/>
        <v>3148</v>
      </c>
      <c r="B3154" s="571" t="s">
        <v>5435</v>
      </c>
      <c r="C3154" s="574" t="s">
        <v>12458</v>
      </c>
      <c r="D3154" s="843">
        <v>6656.86</v>
      </c>
      <c r="E3154" s="844"/>
      <c r="F3154" s="844"/>
      <c r="G3154" s="25"/>
      <c r="H3154" s="25"/>
      <c r="I3154" s="25"/>
      <c r="J3154" s="25"/>
      <c r="K3154" s="25"/>
      <c r="L3154" s="25"/>
      <c r="N3154" s="25"/>
      <c r="O3154" s="25"/>
      <c r="P3154" s="35" t="s">
        <v>2496</v>
      </c>
      <c r="AS3154" s="570"/>
      <c r="AT3154" s="391"/>
      <c r="AU3154" s="222"/>
      <c r="AV3154" s="564"/>
      <c r="AW3154" s="60"/>
      <c r="AX3154" s="60"/>
      <c r="AY3154" s="60"/>
      <c r="AZ3154" s="283"/>
      <c r="BA3154" s="283"/>
      <c r="BB3154" s="283"/>
      <c r="BC3154" s="34"/>
      <c r="BD3154" s="27"/>
      <c r="BF3154" s="35"/>
      <c r="BG3154" s="35"/>
      <c r="BH3154" s="35"/>
    </row>
    <row r="3155" spans="1:60" ht="15" x14ac:dyDescent="0.25">
      <c r="A3155" s="570">
        <f t="shared" si="42"/>
        <v>3149</v>
      </c>
      <c r="B3155" s="571" t="s">
        <v>5436</v>
      </c>
      <c r="C3155" s="574" t="s">
        <v>12458</v>
      </c>
      <c r="D3155" s="843">
        <v>4793.32</v>
      </c>
      <c r="E3155" s="844"/>
      <c r="F3155" s="844"/>
      <c r="G3155" s="25"/>
      <c r="H3155" s="25"/>
      <c r="I3155" s="25"/>
      <c r="J3155" s="25"/>
      <c r="K3155" s="25"/>
      <c r="L3155" s="25"/>
      <c r="N3155" s="25"/>
      <c r="O3155" s="25"/>
      <c r="P3155" s="35" t="s">
        <v>2496</v>
      </c>
      <c r="AS3155" s="570"/>
      <c r="AT3155" s="391"/>
      <c r="AU3155" s="222"/>
      <c r="AV3155" s="564"/>
      <c r="AW3155" s="60"/>
      <c r="AX3155" s="60"/>
      <c r="AY3155" s="60"/>
      <c r="AZ3155" s="283"/>
      <c r="BA3155" s="283"/>
      <c r="BB3155" s="283"/>
      <c r="BC3155" s="34"/>
      <c r="BD3155" s="27"/>
      <c r="BF3155" s="35"/>
      <c r="BG3155" s="35"/>
      <c r="BH3155" s="35"/>
    </row>
    <row r="3156" spans="1:60" ht="15" x14ac:dyDescent="0.25">
      <c r="A3156" s="570">
        <f t="shared" si="42"/>
        <v>3150</v>
      </c>
      <c r="B3156" s="571" t="s">
        <v>5437</v>
      </c>
      <c r="C3156" s="574" t="s">
        <v>12458</v>
      </c>
      <c r="D3156" s="843">
        <v>4403</v>
      </c>
      <c r="E3156" s="844"/>
      <c r="F3156" s="844"/>
      <c r="G3156" s="25"/>
      <c r="H3156" s="25"/>
      <c r="I3156" s="25"/>
      <c r="J3156" s="25"/>
      <c r="K3156" s="25"/>
      <c r="L3156" s="25"/>
      <c r="N3156" s="25"/>
      <c r="O3156" s="25"/>
      <c r="P3156" s="35" t="s">
        <v>2496</v>
      </c>
      <c r="AS3156" s="570"/>
      <c r="AT3156" s="391"/>
      <c r="AU3156" s="222"/>
      <c r="AV3156" s="564"/>
      <c r="AW3156" s="60"/>
      <c r="AX3156" s="60"/>
      <c r="AY3156" s="60"/>
      <c r="AZ3156" s="283"/>
      <c r="BA3156" s="283"/>
      <c r="BB3156" s="283"/>
      <c r="BC3156" s="34"/>
      <c r="BD3156" s="27"/>
      <c r="BF3156" s="35"/>
      <c r="BG3156" s="35"/>
      <c r="BH3156" s="35"/>
    </row>
    <row r="3157" spans="1:60" ht="15" x14ac:dyDescent="0.25">
      <c r="A3157" s="570">
        <f t="shared" si="42"/>
        <v>3151</v>
      </c>
      <c r="B3157" s="571" t="s">
        <v>5438</v>
      </c>
      <c r="C3157" s="574" t="s">
        <v>12458</v>
      </c>
      <c r="D3157" s="843">
        <v>7300.65</v>
      </c>
      <c r="E3157" s="844"/>
      <c r="F3157" s="844"/>
      <c r="G3157" s="25"/>
      <c r="H3157" s="25"/>
      <c r="I3157" s="25"/>
      <c r="J3157" s="25"/>
      <c r="K3157" s="25"/>
      <c r="L3157" s="25"/>
      <c r="N3157" s="25"/>
      <c r="O3157" s="25"/>
      <c r="P3157" s="35" t="s">
        <v>2496</v>
      </c>
      <c r="AS3157" s="570"/>
      <c r="AT3157" s="391"/>
      <c r="AU3157" s="222"/>
      <c r="AV3157" s="564"/>
      <c r="AW3157" s="60"/>
      <c r="AX3157" s="60"/>
      <c r="AY3157" s="60"/>
      <c r="AZ3157" s="283"/>
      <c r="BA3157" s="283"/>
      <c r="BB3157" s="283"/>
      <c r="BC3157" s="34"/>
      <c r="BD3157" s="27"/>
      <c r="BF3157" s="35"/>
      <c r="BG3157" s="35"/>
      <c r="BH3157" s="35"/>
    </row>
    <row r="3158" spans="1:60" ht="15" x14ac:dyDescent="0.25">
      <c r="A3158" s="570">
        <f t="shared" si="42"/>
        <v>3152</v>
      </c>
      <c r="B3158" s="571" t="s">
        <v>5439</v>
      </c>
      <c r="C3158" s="574" t="s">
        <v>12458</v>
      </c>
      <c r="D3158" s="843">
        <v>8365.7000000000007</v>
      </c>
      <c r="E3158" s="844"/>
      <c r="F3158" s="844"/>
      <c r="G3158" s="25"/>
      <c r="H3158" s="25"/>
      <c r="I3158" s="25"/>
      <c r="J3158" s="25"/>
      <c r="K3158" s="25"/>
      <c r="L3158" s="25"/>
      <c r="N3158" s="25"/>
      <c r="O3158" s="25"/>
      <c r="P3158" s="35" t="s">
        <v>2496</v>
      </c>
      <c r="AS3158" s="570"/>
      <c r="AT3158" s="391"/>
      <c r="AU3158" s="222"/>
      <c r="AV3158" s="564"/>
      <c r="AW3158" s="60"/>
      <c r="AX3158" s="60"/>
      <c r="AY3158" s="60"/>
      <c r="AZ3158" s="283"/>
      <c r="BA3158" s="283"/>
      <c r="BB3158" s="283"/>
      <c r="BC3158" s="34"/>
      <c r="BD3158" s="27"/>
      <c r="BF3158" s="35"/>
      <c r="BG3158" s="35"/>
      <c r="BH3158" s="35"/>
    </row>
    <row r="3159" spans="1:60" ht="15" x14ac:dyDescent="0.25">
      <c r="A3159" s="570">
        <f t="shared" si="42"/>
        <v>3153</v>
      </c>
      <c r="B3159" s="571" t="s">
        <v>5440</v>
      </c>
      <c r="C3159" s="574" t="s">
        <v>12458</v>
      </c>
      <c r="D3159" s="843">
        <v>16026.92</v>
      </c>
      <c r="E3159" s="844"/>
      <c r="F3159" s="844"/>
      <c r="G3159" s="25"/>
      <c r="H3159" s="25"/>
      <c r="I3159" s="25"/>
      <c r="J3159" s="25"/>
      <c r="K3159" s="25"/>
      <c r="L3159" s="25"/>
      <c r="N3159" s="25"/>
      <c r="O3159" s="25"/>
      <c r="P3159" s="35" t="s">
        <v>2496</v>
      </c>
      <c r="AS3159" s="570"/>
      <c r="AT3159" s="391"/>
      <c r="AU3159" s="222"/>
      <c r="AV3159" s="564"/>
      <c r="AW3159" s="60"/>
      <c r="AX3159" s="60"/>
      <c r="AY3159" s="60"/>
      <c r="AZ3159" s="283"/>
      <c r="BA3159" s="283"/>
      <c r="BB3159" s="283"/>
      <c r="BC3159" s="34"/>
      <c r="BD3159" s="27"/>
      <c r="BF3159" s="35"/>
      <c r="BG3159" s="35"/>
      <c r="BH3159" s="35"/>
    </row>
    <row r="3160" spans="1:60" ht="15" x14ac:dyDescent="0.25">
      <c r="A3160" s="570">
        <f t="shared" si="42"/>
        <v>3154</v>
      </c>
      <c r="B3160" s="571" t="s">
        <v>5441</v>
      </c>
      <c r="C3160" s="574" t="s">
        <v>12458</v>
      </c>
      <c r="D3160" s="843">
        <v>15686.0445</v>
      </c>
      <c r="E3160" s="844"/>
      <c r="F3160" s="844"/>
      <c r="G3160" s="25"/>
      <c r="H3160" s="25"/>
      <c r="I3160" s="25"/>
      <c r="J3160" s="25"/>
      <c r="K3160" s="25"/>
      <c r="L3160" s="25"/>
      <c r="N3160" s="25"/>
      <c r="O3160" s="25"/>
      <c r="P3160" s="35" t="s">
        <v>2496</v>
      </c>
      <c r="AS3160" s="570"/>
      <c r="AT3160" s="391"/>
      <c r="AU3160" s="222"/>
      <c r="AV3160" s="564"/>
      <c r="AW3160" s="60"/>
      <c r="AX3160" s="60"/>
      <c r="AY3160" s="60"/>
      <c r="AZ3160" s="283"/>
      <c r="BA3160" s="283"/>
      <c r="BB3160" s="283"/>
      <c r="BC3160" s="34"/>
      <c r="BD3160" s="27"/>
      <c r="BF3160" s="35"/>
      <c r="BG3160" s="35"/>
      <c r="BH3160" s="35"/>
    </row>
    <row r="3161" spans="1:60" ht="15" x14ac:dyDescent="0.25">
      <c r="A3161" s="570">
        <f t="shared" si="42"/>
        <v>3155</v>
      </c>
      <c r="B3161" s="571" t="s">
        <v>5442</v>
      </c>
      <c r="C3161" s="574" t="s">
        <v>12458</v>
      </c>
      <c r="D3161" s="843">
        <v>10191.754999999999</v>
      </c>
      <c r="E3161" s="844"/>
      <c r="F3161" s="844"/>
      <c r="G3161" s="25"/>
      <c r="H3161" s="25"/>
      <c r="I3161" s="25"/>
      <c r="J3161" s="25"/>
      <c r="K3161" s="25"/>
      <c r="L3161" s="25"/>
      <c r="N3161" s="25"/>
      <c r="O3161" s="25"/>
      <c r="P3161" s="35" t="s">
        <v>2496</v>
      </c>
      <c r="AS3161" s="570"/>
      <c r="AT3161" s="391"/>
      <c r="AU3161" s="222"/>
      <c r="AV3161" s="564"/>
      <c r="AW3161" s="60"/>
      <c r="AX3161" s="60"/>
      <c r="AY3161" s="60"/>
      <c r="AZ3161" s="283"/>
      <c r="BA3161" s="283"/>
      <c r="BB3161" s="283"/>
      <c r="BC3161" s="34"/>
      <c r="BD3161" s="27"/>
      <c r="BF3161" s="35"/>
      <c r="BG3161" s="35"/>
      <c r="BH3161" s="35"/>
    </row>
    <row r="3162" spans="1:60" ht="15" x14ac:dyDescent="0.25">
      <c r="A3162" s="570">
        <f t="shared" si="42"/>
        <v>3156</v>
      </c>
      <c r="B3162" s="571" t="s">
        <v>5443</v>
      </c>
      <c r="C3162" s="574" t="s">
        <v>12458</v>
      </c>
      <c r="D3162" s="843">
        <v>8270.5</v>
      </c>
      <c r="E3162" s="844"/>
      <c r="F3162" s="844"/>
      <c r="G3162" s="25"/>
      <c r="H3162" s="25"/>
      <c r="I3162" s="25"/>
      <c r="J3162" s="25"/>
      <c r="K3162" s="25"/>
      <c r="L3162" s="25"/>
      <c r="N3162" s="25"/>
      <c r="O3162" s="25"/>
      <c r="P3162" s="35" t="s">
        <v>2496</v>
      </c>
      <c r="AS3162" s="570"/>
      <c r="AT3162" s="391"/>
      <c r="AU3162" s="222"/>
      <c r="AV3162" s="564"/>
      <c r="AW3162" s="60"/>
      <c r="AX3162" s="60"/>
      <c r="AY3162" s="60"/>
      <c r="AZ3162" s="283"/>
      <c r="BA3162" s="283"/>
      <c r="BB3162" s="283"/>
      <c r="BC3162" s="34"/>
      <c r="BD3162" s="27"/>
      <c r="BF3162" s="35"/>
      <c r="BG3162" s="35"/>
      <c r="BH3162" s="35"/>
    </row>
    <row r="3163" spans="1:60" ht="15" x14ac:dyDescent="0.25">
      <c r="A3163" s="570">
        <f t="shared" si="42"/>
        <v>3157</v>
      </c>
      <c r="B3163" s="571" t="s">
        <v>5444</v>
      </c>
      <c r="C3163" s="574" t="s">
        <v>12458</v>
      </c>
      <c r="D3163" s="843">
        <v>5057.5</v>
      </c>
      <c r="E3163" s="844"/>
      <c r="F3163" s="844"/>
      <c r="G3163" s="25"/>
      <c r="H3163" s="25"/>
      <c r="I3163" s="25"/>
      <c r="J3163" s="25"/>
      <c r="K3163" s="25"/>
      <c r="L3163" s="25"/>
      <c r="N3163" s="25"/>
      <c r="O3163" s="25"/>
      <c r="P3163" s="35" t="s">
        <v>2496</v>
      </c>
      <c r="AS3163" s="570"/>
      <c r="AT3163" s="391"/>
      <c r="AU3163" s="222"/>
      <c r="AV3163" s="564"/>
      <c r="AW3163" s="60"/>
      <c r="AX3163" s="60"/>
      <c r="AY3163" s="60"/>
      <c r="AZ3163" s="283"/>
      <c r="BA3163" s="283"/>
      <c r="BB3163" s="283"/>
      <c r="BC3163" s="34"/>
      <c r="BD3163" s="27"/>
      <c r="BF3163" s="35"/>
      <c r="BG3163" s="35"/>
      <c r="BH3163" s="35"/>
    </row>
    <row r="3164" spans="1:60" ht="15" x14ac:dyDescent="0.25">
      <c r="A3164" s="570">
        <f t="shared" si="42"/>
        <v>3158</v>
      </c>
      <c r="B3164" s="571" t="s">
        <v>5445</v>
      </c>
      <c r="C3164" s="574" t="s">
        <v>12458</v>
      </c>
      <c r="D3164" s="843">
        <v>8627.5</v>
      </c>
      <c r="E3164" s="844"/>
      <c r="F3164" s="844"/>
      <c r="G3164" s="25"/>
      <c r="H3164" s="25"/>
      <c r="I3164" s="25"/>
      <c r="J3164" s="25"/>
      <c r="K3164" s="25"/>
      <c r="L3164" s="25"/>
      <c r="N3164" s="25"/>
      <c r="O3164" s="25"/>
      <c r="P3164" s="35" t="s">
        <v>2496</v>
      </c>
      <c r="AS3164" s="570"/>
      <c r="AT3164" s="391"/>
      <c r="AU3164" s="222"/>
      <c r="AV3164" s="564"/>
      <c r="AW3164" s="60"/>
      <c r="AX3164" s="60"/>
      <c r="AY3164" s="60"/>
      <c r="AZ3164" s="283"/>
      <c r="BA3164" s="283"/>
      <c r="BB3164" s="283"/>
      <c r="BC3164" s="34"/>
      <c r="BD3164" s="27"/>
      <c r="BF3164" s="35"/>
      <c r="BG3164" s="35"/>
      <c r="BH3164" s="35"/>
    </row>
    <row r="3165" spans="1:60" ht="15" x14ac:dyDescent="0.25">
      <c r="A3165" s="570">
        <f t="shared" si="42"/>
        <v>3159</v>
      </c>
      <c r="B3165" s="571" t="s">
        <v>5446</v>
      </c>
      <c r="C3165" s="574" t="s">
        <v>12477</v>
      </c>
      <c r="D3165" s="843">
        <v>6545</v>
      </c>
      <c r="E3165" s="844"/>
      <c r="F3165" s="844"/>
      <c r="G3165" s="25"/>
      <c r="H3165" s="25"/>
      <c r="I3165" s="25"/>
      <c r="J3165" s="25"/>
      <c r="K3165" s="25"/>
      <c r="L3165" s="25"/>
      <c r="N3165" s="25"/>
      <c r="O3165" s="25"/>
      <c r="P3165" s="35" t="s">
        <v>2496</v>
      </c>
      <c r="AS3165" s="570"/>
      <c r="AT3165" s="391"/>
      <c r="AU3165" s="222"/>
      <c r="AV3165" s="564"/>
      <c r="AW3165" s="60"/>
      <c r="AX3165" s="60"/>
      <c r="AY3165" s="60"/>
      <c r="AZ3165" s="283"/>
      <c r="BA3165" s="283"/>
      <c r="BB3165" s="283"/>
      <c r="BC3165" s="34"/>
      <c r="BD3165" s="27"/>
      <c r="BF3165" s="35"/>
      <c r="BG3165" s="35"/>
      <c r="BH3165" s="35"/>
    </row>
    <row r="3166" spans="1:60" ht="15" x14ac:dyDescent="0.25">
      <c r="A3166" s="570">
        <f t="shared" si="42"/>
        <v>3160</v>
      </c>
      <c r="B3166" s="571" t="s">
        <v>5447</v>
      </c>
      <c r="C3166" s="574" t="s">
        <v>12462</v>
      </c>
      <c r="D3166" s="843">
        <v>48999.44</v>
      </c>
      <c r="E3166" s="844"/>
      <c r="F3166" s="844"/>
      <c r="G3166" s="25"/>
      <c r="H3166" s="25"/>
      <c r="I3166" s="25"/>
      <c r="J3166" s="25"/>
      <c r="K3166" s="25"/>
      <c r="L3166" s="25"/>
      <c r="N3166" s="25"/>
      <c r="O3166" s="25"/>
      <c r="P3166" s="35" t="s">
        <v>2496</v>
      </c>
      <c r="AS3166" s="570"/>
      <c r="AT3166" s="391"/>
      <c r="AU3166" s="222"/>
      <c r="AV3166" s="564"/>
      <c r="AW3166" s="60"/>
      <c r="AX3166" s="60"/>
      <c r="AY3166" s="60"/>
      <c r="AZ3166" s="283"/>
      <c r="BA3166" s="283"/>
      <c r="BB3166" s="283"/>
      <c r="BC3166" s="34"/>
      <c r="BD3166" s="27"/>
      <c r="BF3166" s="35"/>
      <c r="BG3166" s="35"/>
      <c r="BH3166" s="35"/>
    </row>
    <row r="3167" spans="1:60" ht="15" x14ac:dyDescent="0.25">
      <c r="A3167" s="570">
        <f t="shared" si="42"/>
        <v>3161</v>
      </c>
      <c r="B3167" s="571" t="s">
        <v>5448</v>
      </c>
      <c r="C3167" s="574" t="s">
        <v>12485</v>
      </c>
      <c r="D3167" s="843">
        <v>7701.68</v>
      </c>
      <c r="E3167" s="844"/>
      <c r="F3167" s="844"/>
      <c r="G3167" s="25"/>
      <c r="H3167" s="25"/>
      <c r="I3167" s="25"/>
      <c r="J3167" s="25"/>
      <c r="K3167" s="25"/>
      <c r="L3167" s="25"/>
      <c r="N3167" s="25"/>
      <c r="O3167" s="25"/>
      <c r="P3167" s="35" t="s">
        <v>2496</v>
      </c>
      <c r="AS3167" s="570"/>
      <c r="AT3167" s="391"/>
      <c r="AU3167" s="222"/>
      <c r="AV3167" s="564"/>
      <c r="AW3167" s="60"/>
      <c r="AX3167" s="60"/>
      <c r="AY3167" s="60"/>
      <c r="AZ3167" s="283"/>
      <c r="BA3167" s="283"/>
      <c r="BB3167" s="283"/>
      <c r="BC3167" s="34"/>
      <c r="BD3167" s="27"/>
      <c r="BF3167" s="35"/>
      <c r="BG3167" s="35"/>
      <c r="BH3167" s="35"/>
    </row>
    <row r="3168" spans="1:60" ht="15" x14ac:dyDescent="0.25">
      <c r="A3168" s="570">
        <f t="shared" si="42"/>
        <v>3162</v>
      </c>
      <c r="B3168" s="571" t="s">
        <v>5449</v>
      </c>
      <c r="C3168" s="574" t="s">
        <v>12458</v>
      </c>
      <c r="D3168" s="843">
        <v>526589.28</v>
      </c>
      <c r="E3168" s="844"/>
      <c r="F3168" s="844"/>
      <c r="G3168" s="25"/>
      <c r="H3168" s="25"/>
      <c r="I3168" s="25"/>
      <c r="J3168" s="25"/>
      <c r="K3168" s="25"/>
      <c r="L3168" s="25"/>
      <c r="N3168" s="25"/>
      <c r="O3168" s="25"/>
      <c r="P3168" s="35" t="s">
        <v>2496</v>
      </c>
      <c r="AS3168" s="570"/>
      <c r="AT3168" s="391"/>
      <c r="AU3168" s="222"/>
      <c r="AV3168" s="564"/>
      <c r="AW3168" s="60"/>
      <c r="AX3168" s="60"/>
      <c r="AY3168" s="60"/>
      <c r="AZ3168" s="283"/>
      <c r="BA3168" s="283"/>
      <c r="BB3168" s="283"/>
      <c r="BC3168" s="34"/>
      <c r="BD3168" s="27"/>
      <c r="BF3168" s="35"/>
      <c r="BG3168" s="35"/>
      <c r="BH3168" s="35"/>
    </row>
    <row r="3169" spans="1:60" ht="15" x14ac:dyDescent="0.25">
      <c r="A3169" s="570">
        <f t="shared" si="42"/>
        <v>3163</v>
      </c>
      <c r="B3169" s="571" t="s">
        <v>5450</v>
      </c>
      <c r="C3169" s="574" t="s">
        <v>12458</v>
      </c>
      <c r="D3169" s="843">
        <v>236313.77</v>
      </c>
      <c r="E3169" s="844"/>
      <c r="F3169" s="844"/>
      <c r="G3169" s="25"/>
      <c r="H3169" s="25"/>
      <c r="I3169" s="25"/>
      <c r="J3169" s="25"/>
      <c r="K3169" s="25"/>
      <c r="L3169" s="25"/>
      <c r="N3169" s="25"/>
      <c r="O3169" s="25"/>
      <c r="P3169" s="35" t="s">
        <v>2496</v>
      </c>
      <c r="AS3169" s="570"/>
      <c r="AT3169" s="391"/>
      <c r="AU3169" s="222"/>
      <c r="AV3169" s="564"/>
      <c r="AW3169" s="60"/>
      <c r="AX3169" s="60"/>
      <c r="AY3169" s="60"/>
      <c r="AZ3169" s="283"/>
      <c r="BA3169" s="283"/>
      <c r="BB3169" s="283"/>
      <c r="BC3169" s="34"/>
      <c r="BD3169" s="27"/>
      <c r="BF3169" s="35"/>
      <c r="BG3169" s="35"/>
      <c r="BH3169" s="35"/>
    </row>
    <row r="3170" spans="1:60" ht="15" x14ac:dyDescent="0.25">
      <c r="A3170" s="570">
        <f t="shared" si="42"/>
        <v>3164</v>
      </c>
      <c r="B3170" s="571" t="s">
        <v>5451</v>
      </c>
      <c r="C3170" s="574" t="s">
        <v>12458</v>
      </c>
      <c r="D3170" s="843">
        <v>605472</v>
      </c>
      <c r="E3170" s="844"/>
      <c r="F3170" s="844"/>
      <c r="G3170" s="25"/>
      <c r="H3170" s="25"/>
      <c r="I3170" s="25"/>
      <c r="J3170" s="25"/>
      <c r="K3170" s="25"/>
      <c r="L3170" s="25"/>
      <c r="N3170" s="25"/>
      <c r="O3170" s="25"/>
      <c r="P3170" s="35" t="s">
        <v>2496</v>
      </c>
      <c r="AS3170" s="570"/>
      <c r="AT3170" s="391"/>
      <c r="AU3170" s="222"/>
      <c r="AV3170" s="564"/>
      <c r="AW3170" s="60"/>
      <c r="AX3170" s="60"/>
      <c r="AY3170" s="60"/>
      <c r="AZ3170" s="283"/>
      <c r="BA3170" s="283"/>
      <c r="BB3170" s="283"/>
      <c r="BC3170" s="34"/>
      <c r="BD3170" s="27"/>
      <c r="BF3170" s="35"/>
      <c r="BG3170" s="35"/>
      <c r="BH3170" s="35"/>
    </row>
    <row r="3171" spans="1:60" ht="15" x14ac:dyDescent="0.25">
      <c r="A3171" s="570">
        <f t="shared" si="42"/>
        <v>3165</v>
      </c>
      <c r="B3171" s="571" t="s">
        <v>5452</v>
      </c>
      <c r="C3171" s="574" t="s">
        <v>12458</v>
      </c>
      <c r="D3171" s="843">
        <v>278094.67</v>
      </c>
      <c r="E3171" s="844"/>
      <c r="F3171" s="844"/>
      <c r="G3171" s="25"/>
      <c r="H3171" s="25"/>
      <c r="I3171" s="25"/>
      <c r="J3171" s="25"/>
      <c r="K3171" s="25"/>
      <c r="L3171" s="25"/>
      <c r="N3171" s="25"/>
      <c r="O3171" s="25"/>
      <c r="P3171" s="35" t="s">
        <v>2496</v>
      </c>
      <c r="AS3171" s="570"/>
      <c r="AT3171" s="391"/>
      <c r="AU3171" s="222"/>
      <c r="AV3171" s="564"/>
      <c r="AW3171" s="60"/>
      <c r="AX3171" s="60"/>
      <c r="AY3171" s="60"/>
      <c r="AZ3171" s="283"/>
      <c r="BA3171" s="283"/>
      <c r="BB3171" s="283"/>
      <c r="BC3171" s="34"/>
      <c r="BD3171" s="27"/>
      <c r="BF3171" s="35"/>
      <c r="BG3171" s="35"/>
      <c r="BH3171" s="35"/>
    </row>
    <row r="3172" spans="1:60" ht="15" x14ac:dyDescent="0.25">
      <c r="A3172" s="570">
        <f t="shared" si="42"/>
        <v>3166</v>
      </c>
      <c r="B3172" s="571" t="s">
        <v>5453</v>
      </c>
      <c r="C3172" s="574" t="s">
        <v>12458</v>
      </c>
      <c r="D3172" s="843">
        <v>370748.07</v>
      </c>
      <c r="E3172" s="844"/>
      <c r="F3172" s="844"/>
      <c r="G3172" s="25"/>
      <c r="H3172" s="25"/>
      <c r="I3172" s="25"/>
      <c r="J3172" s="25"/>
      <c r="K3172" s="25"/>
      <c r="L3172" s="25"/>
      <c r="N3172" s="25"/>
      <c r="O3172" s="25"/>
      <c r="P3172" s="35" t="s">
        <v>2496</v>
      </c>
      <c r="AS3172" s="570"/>
      <c r="AT3172" s="391"/>
      <c r="AU3172" s="222"/>
      <c r="AV3172" s="564"/>
      <c r="AW3172" s="60"/>
      <c r="AX3172" s="60"/>
      <c r="AY3172" s="60"/>
      <c r="AZ3172" s="283"/>
      <c r="BA3172" s="283"/>
      <c r="BB3172" s="283"/>
      <c r="BC3172" s="34"/>
      <c r="BD3172" s="27"/>
      <c r="BF3172" s="35"/>
      <c r="BG3172" s="35"/>
      <c r="BH3172" s="35"/>
    </row>
    <row r="3173" spans="1:60" ht="15" x14ac:dyDescent="0.25">
      <c r="A3173" s="570">
        <f t="shared" si="42"/>
        <v>3167</v>
      </c>
      <c r="B3173" s="571" t="s">
        <v>5454</v>
      </c>
      <c r="C3173" s="574" t="s">
        <v>12458</v>
      </c>
      <c r="D3173" s="843">
        <v>509982.83</v>
      </c>
      <c r="E3173" s="844"/>
      <c r="F3173" s="844"/>
      <c r="G3173" s="25"/>
      <c r="H3173" s="25"/>
      <c r="I3173" s="25"/>
      <c r="J3173" s="25"/>
      <c r="K3173" s="25"/>
      <c r="L3173" s="25"/>
      <c r="N3173" s="25"/>
      <c r="O3173" s="25"/>
      <c r="P3173" s="35" t="s">
        <v>2496</v>
      </c>
      <c r="AS3173" s="570"/>
      <c r="AT3173" s="391"/>
      <c r="AU3173" s="222"/>
      <c r="AV3173" s="564"/>
      <c r="AW3173" s="60"/>
      <c r="AX3173" s="60"/>
      <c r="AY3173" s="60"/>
      <c r="AZ3173" s="283"/>
      <c r="BA3173" s="283"/>
      <c r="BB3173" s="283"/>
      <c r="BC3173" s="34"/>
      <c r="BD3173" s="27"/>
      <c r="BF3173" s="35"/>
      <c r="BG3173" s="35"/>
      <c r="BH3173" s="35"/>
    </row>
    <row r="3174" spans="1:60" ht="15" x14ac:dyDescent="0.25">
      <c r="A3174" s="570">
        <f t="shared" si="42"/>
        <v>3168</v>
      </c>
      <c r="B3174" s="571" t="s">
        <v>5455</v>
      </c>
      <c r="C3174" s="574" t="s">
        <v>12458</v>
      </c>
      <c r="D3174" s="843">
        <v>69972</v>
      </c>
      <c r="E3174" s="844"/>
      <c r="F3174" s="844"/>
      <c r="G3174" s="25"/>
      <c r="H3174" s="25"/>
      <c r="I3174" s="25"/>
      <c r="J3174" s="25"/>
      <c r="K3174" s="25"/>
      <c r="L3174" s="25"/>
      <c r="N3174" s="25"/>
      <c r="O3174" s="25"/>
      <c r="P3174" s="35" t="s">
        <v>2496</v>
      </c>
      <c r="AS3174" s="570"/>
      <c r="AT3174" s="391"/>
      <c r="AU3174" s="222"/>
      <c r="AV3174" s="564"/>
      <c r="AW3174" s="60"/>
      <c r="AX3174" s="60"/>
      <c r="AY3174" s="60"/>
      <c r="AZ3174" s="283"/>
      <c r="BA3174" s="283"/>
      <c r="BB3174" s="283"/>
      <c r="BC3174" s="34"/>
      <c r="BD3174" s="27"/>
      <c r="BF3174" s="35"/>
      <c r="BG3174" s="35"/>
      <c r="BH3174" s="35"/>
    </row>
    <row r="3175" spans="1:60" ht="15" x14ac:dyDescent="0.25">
      <c r="A3175" s="570">
        <f t="shared" si="42"/>
        <v>3169</v>
      </c>
      <c r="B3175" s="571" t="s">
        <v>5456</v>
      </c>
      <c r="C3175" s="574" t="s">
        <v>12458</v>
      </c>
      <c r="D3175" s="843">
        <v>115038.49</v>
      </c>
      <c r="E3175" s="844"/>
      <c r="F3175" s="844"/>
      <c r="G3175" s="25"/>
      <c r="H3175" s="25"/>
      <c r="I3175" s="25"/>
      <c r="J3175" s="25"/>
      <c r="K3175" s="25"/>
      <c r="L3175" s="25"/>
      <c r="N3175" s="25"/>
      <c r="O3175" s="25"/>
      <c r="P3175" s="35" t="s">
        <v>2496</v>
      </c>
      <c r="AS3175" s="570"/>
      <c r="AT3175" s="391"/>
      <c r="AU3175" s="222"/>
      <c r="AV3175" s="564"/>
      <c r="AW3175" s="60"/>
      <c r="AX3175" s="60"/>
      <c r="AY3175" s="60"/>
      <c r="AZ3175" s="283"/>
      <c r="BA3175" s="283"/>
      <c r="BB3175" s="283"/>
      <c r="BC3175" s="34"/>
      <c r="BD3175" s="27"/>
      <c r="BF3175" s="35"/>
      <c r="BG3175" s="35"/>
      <c r="BH3175" s="35"/>
    </row>
    <row r="3176" spans="1:60" ht="15" x14ac:dyDescent="0.25">
      <c r="A3176" s="570">
        <f t="shared" si="42"/>
        <v>3170</v>
      </c>
      <c r="B3176" s="571" t="s">
        <v>5457</v>
      </c>
      <c r="C3176" s="574" t="s">
        <v>12458</v>
      </c>
      <c r="D3176" s="843">
        <v>734683.39</v>
      </c>
      <c r="E3176" s="844"/>
      <c r="F3176" s="844"/>
      <c r="G3176" s="25"/>
      <c r="H3176" s="25"/>
      <c r="I3176" s="25"/>
      <c r="J3176" s="25"/>
      <c r="K3176" s="25"/>
      <c r="L3176" s="25"/>
      <c r="N3176" s="25"/>
      <c r="O3176" s="25"/>
      <c r="P3176" s="35" t="s">
        <v>2496</v>
      </c>
      <c r="AS3176" s="570"/>
      <c r="AT3176" s="391"/>
      <c r="AU3176" s="222"/>
      <c r="AV3176" s="564"/>
      <c r="AW3176" s="60"/>
      <c r="AX3176" s="60"/>
      <c r="AY3176" s="60"/>
      <c r="AZ3176" s="283"/>
      <c r="BA3176" s="283"/>
      <c r="BB3176" s="283"/>
      <c r="BC3176" s="34"/>
      <c r="BD3176" s="27"/>
      <c r="BF3176" s="35"/>
      <c r="BG3176" s="35"/>
      <c r="BH3176" s="35"/>
    </row>
    <row r="3177" spans="1:60" ht="15" x14ac:dyDescent="0.25">
      <c r="A3177" s="570">
        <f t="shared" si="42"/>
        <v>3171</v>
      </c>
      <c r="B3177" s="571" t="s">
        <v>5458</v>
      </c>
      <c r="C3177" s="574" t="s">
        <v>12458</v>
      </c>
      <c r="D3177" s="843">
        <v>1170209.1100000001</v>
      </c>
      <c r="E3177" s="844"/>
      <c r="F3177" s="844"/>
      <c r="G3177" s="25"/>
      <c r="H3177" s="25"/>
      <c r="I3177" s="25"/>
      <c r="J3177" s="25"/>
      <c r="K3177" s="25"/>
      <c r="L3177" s="25"/>
      <c r="N3177" s="25"/>
      <c r="O3177" s="25"/>
      <c r="P3177" s="35" t="s">
        <v>2496</v>
      </c>
      <c r="AS3177" s="570"/>
      <c r="AT3177" s="391"/>
      <c r="AU3177" s="222"/>
      <c r="AV3177" s="564"/>
      <c r="AW3177" s="60"/>
      <c r="AX3177" s="60"/>
      <c r="AY3177" s="60"/>
      <c r="AZ3177" s="283"/>
      <c r="BA3177" s="283"/>
      <c r="BB3177" s="283"/>
      <c r="BC3177" s="34"/>
      <c r="BD3177" s="27"/>
      <c r="BF3177" s="35"/>
      <c r="BG3177" s="35"/>
      <c r="BH3177" s="35"/>
    </row>
    <row r="3178" spans="1:60" ht="15" x14ac:dyDescent="0.25">
      <c r="A3178" s="570">
        <f t="shared" si="42"/>
        <v>3172</v>
      </c>
      <c r="B3178" s="571" t="s">
        <v>5459</v>
      </c>
      <c r="C3178" s="574" t="s">
        <v>12458</v>
      </c>
      <c r="D3178" s="843">
        <v>2094.4</v>
      </c>
      <c r="E3178" s="844"/>
      <c r="F3178" s="844"/>
      <c r="G3178" s="25"/>
      <c r="H3178" s="25"/>
      <c r="I3178" s="25"/>
      <c r="J3178" s="25"/>
      <c r="K3178" s="25"/>
      <c r="L3178" s="25"/>
      <c r="N3178" s="25"/>
      <c r="O3178" s="25"/>
      <c r="P3178" s="35" t="s">
        <v>2496</v>
      </c>
      <c r="AS3178" s="570"/>
      <c r="AT3178" s="391"/>
      <c r="AU3178" s="222"/>
      <c r="AV3178" s="564"/>
      <c r="AW3178" s="60"/>
      <c r="AX3178" s="60"/>
      <c r="AY3178" s="60"/>
      <c r="AZ3178" s="283"/>
      <c r="BA3178" s="283"/>
      <c r="BB3178" s="283"/>
      <c r="BC3178" s="34"/>
      <c r="BD3178" s="27"/>
      <c r="BF3178" s="35"/>
      <c r="BG3178" s="35"/>
      <c r="BH3178" s="35"/>
    </row>
    <row r="3179" spans="1:60" ht="15" x14ac:dyDescent="0.25">
      <c r="A3179" s="570">
        <f t="shared" si="42"/>
        <v>3173</v>
      </c>
      <c r="B3179" s="571" t="s">
        <v>5460</v>
      </c>
      <c r="C3179" s="574" t="s">
        <v>12458</v>
      </c>
      <c r="D3179" s="843">
        <v>2697.73</v>
      </c>
      <c r="E3179" s="844"/>
      <c r="F3179" s="844"/>
      <c r="G3179" s="25"/>
      <c r="H3179" s="25"/>
      <c r="I3179" s="25"/>
      <c r="J3179" s="25"/>
      <c r="K3179" s="25"/>
      <c r="L3179" s="25"/>
      <c r="N3179" s="25"/>
      <c r="O3179" s="25"/>
      <c r="P3179" s="35" t="s">
        <v>2496</v>
      </c>
      <c r="AS3179" s="570"/>
      <c r="AT3179" s="391"/>
      <c r="AU3179" s="222"/>
      <c r="AV3179" s="564"/>
      <c r="AW3179" s="60"/>
      <c r="AX3179" s="60"/>
      <c r="AY3179" s="60"/>
      <c r="AZ3179" s="283"/>
      <c r="BA3179" s="283"/>
      <c r="BB3179" s="283"/>
      <c r="BC3179" s="34"/>
      <c r="BD3179" s="27"/>
      <c r="BF3179" s="35"/>
      <c r="BG3179" s="35"/>
      <c r="BH3179" s="35"/>
    </row>
    <row r="3180" spans="1:60" ht="15" x14ac:dyDescent="0.25">
      <c r="A3180" s="570">
        <f t="shared" si="42"/>
        <v>3174</v>
      </c>
      <c r="B3180" s="571" t="s">
        <v>5461</v>
      </c>
      <c r="C3180" s="574" t="s">
        <v>12458</v>
      </c>
      <c r="D3180" s="843">
        <v>41759.480000000003</v>
      </c>
      <c r="E3180" s="844"/>
      <c r="F3180" s="844"/>
      <c r="G3180" s="25"/>
      <c r="H3180" s="25"/>
      <c r="I3180" s="25"/>
      <c r="J3180" s="25"/>
      <c r="K3180" s="25"/>
      <c r="L3180" s="25"/>
      <c r="N3180" s="25"/>
      <c r="O3180" s="25"/>
      <c r="P3180" s="35" t="s">
        <v>2496</v>
      </c>
      <c r="AS3180" s="570"/>
      <c r="AT3180" s="391"/>
      <c r="AU3180" s="222"/>
      <c r="AV3180" s="564"/>
      <c r="AW3180" s="60"/>
      <c r="AX3180" s="60"/>
      <c r="AY3180" s="60"/>
      <c r="AZ3180" s="283"/>
      <c r="BA3180" s="283"/>
      <c r="BB3180" s="283"/>
      <c r="BC3180" s="34"/>
      <c r="BD3180" s="27"/>
      <c r="BF3180" s="35"/>
      <c r="BG3180" s="35"/>
      <c r="BH3180" s="35"/>
    </row>
    <row r="3181" spans="1:60" ht="15" x14ac:dyDescent="0.25">
      <c r="A3181" s="570">
        <f t="shared" si="42"/>
        <v>3175</v>
      </c>
      <c r="B3181" s="571" t="s">
        <v>5462</v>
      </c>
      <c r="C3181" s="574" t="s">
        <v>12458</v>
      </c>
      <c r="D3181" s="843">
        <v>14666.75</v>
      </c>
      <c r="E3181" s="844"/>
      <c r="F3181" s="844"/>
      <c r="G3181" s="25"/>
      <c r="H3181" s="25"/>
      <c r="I3181" s="25"/>
      <c r="J3181" s="25"/>
      <c r="K3181" s="25"/>
      <c r="L3181" s="25"/>
      <c r="N3181" s="25"/>
      <c r="O3181" s="25"/>
      <c r="P3181" s="35" t="s">
        <v>2496</v>
      </c>
      <c r="AS3181" s="570"/>
      <c r="AT3181" s="391"/>
      <c r="AU3181" s="222"/>
      <c r="AV3181" s="564"/>
      <c r="AW3181" s="60"/>
      <c r="AX3181" s="60"/>
      <c r="AY3181" s="60"/>
      <c r="AZ3181" s="283"/>
      <c r="BA3181" s="283"/>
      <c r="BB3181" s="283"/>
      <c r="BC3181" s="34"/>
      <c r="BD3181" s="27"/>
      <c r="BF3181" s="35"/>
      <c r="BG3181" s="35"/>
      <c r="BH3181" s="35"/>
    </row>
    <row r="3182" spans="1:60" ht="15" x14ac:dyDescent="0.25">
      <c r="A3182" s="570">
        <f t="shared" si="42"/>
        <v>3176</v>
      </c>
      <c r="B3182" s="571" t="s">
        <v>5463</v>
      </c>
      <c r="C3182" s="574" t="s">
        <v>12458</v>
      </c>
      <c r="D3182" s="843">
        <v>2697.73</v>
      </c>
      <c r="E3182" s="844"/>
      <c r="F3182" s="844"/>
      <c r="G3182" s="25"/>
      <c r="H3182" s="25"/>
      <c r="I3182" s="25"/>
      <c r="J3182" s="25"/>
      <c r="K3182" s="25"/>
      <c r="L3182" s="25"/>
      <c r="N3182" s="25"/>
      <c r="O3182" s="25"/>
      <c r="P3182" s="35" t="s">
        <v>2496</v>
      </c>
      <c r="AS3182" s="570"/>
      <c r="AT3182" s="391"/>
      <c r="AU3182" s="222"/>
      <c r="AV3182" s="564"/>
      <c r="AW3182" s="60"/>
      <c r="AX3182" s="60"/>
      <c r="AY3182" s="60"/>
      <c r="AZ3182" s="283"/>
      <c r="BA3182" s="283"/>
      <c r="BB3182" s="283"/>
      <c r="BC3182" s="34"/>
      <c r="BD3182" s="27"/>
      <c r="BF3182" s="35"/>
      <c r="BG3182" s="35"/>
      <c r="BH3182" s="35"/>
    </row>
    <row r="3183" spans="1:60" ht="15" x14ac:dyDescent="0.25">
      <c r="A3183" s="570">
        <f t="shared" si="42"/>
        <v>3177</v>
      </c>
      <c r="B3183" s="571" t="s">
        <v>5464</v>
      </c>
      <c r="C3183" s="574" t="s">
        <v>12465</v>
      </c>
      <c r="D3183" s="843">
        <v>25287.5</v>
      </c>
      <c r="E3183" s="844"/>
      <c r="F3183" s="844"/>
      <c r="G3183" s="25"/>
      <c r="H3183" s="25"/>
      <c r="I3183" s="25"/>
      <c r="J3183" s="25"/>
      <c r="K3183" s="25"/>
      <c r="L3183" s="25"/>
      <c r="N3183" s="25"/>
      <c r="O3183" s="25"/>
      <c r="P3183" s="35" t="s">
        <v>2496</v>
      </c>
      <c r="AS3183" s="570"/>
      <c r="AT3183" s="391"/>
      <c r="AU3183" s="222"/>
      <c r="AV3183" s="564"/>
      <c r="AW3183" s="60"/>
      <c r="AX3183" s="60"/>
      <c r="AY3183" s="60"/>
      <c r="AZ3183" s="283"/>
      <c r="BA3183" s="283"/>
      <c r="BB3183" s="283"/>
      <c r="BC3183" s="34"/>
      <c r="BD3183" s="27"/>
      <c r="BF3183" s="35"/>
      <c r="BG3183" s="35"/>
      <c r="BH3183" s="35"/>
    </row>
    <row r="3184" spans="1:60" ht="15" x14ac:dyDescent="0.25">
      <c r="A3184" s="570">
        <f t="shared" si="42"/>
        <v>3178</v>
      </c>
      <c r="B3184" s="571" t="s">
        <v>5465</v>
      </c>
      <c r="C3184" s="574" t="s">
        <v>12458</v>
      </c>
      <c r="D3184" s="843">
        <v>4569.6000000000004</v>
      </c>
      <c r="E3184" s="844"/>
      <c r="F3184" s="844"/>
      <c r="G3184" s="25"/>
      <c r="H3184" s="25"/>
      <c r="I3184" s="25"/>
      <c r="J3184" s="25"/>
      <c r="K3184" s="25"/>
      <c r="L3184" s="25"/>
      <c r="N3184" s="25"/>
      <c r="O3184" s="25"/>
      <c r="P3184" s="35" t="s">
        <v>2496</v>
      </c>
      <c r="AS3184" s="570"/>
      <c r="AT3184" s="391"/>
      <c r="AU3184" s="222"/>
      <c r="AV3184" s="564"/>
      <c r="AW3184" s="60"/>
      <c r="AX3184" s="60"/>
      <c r="AY3184" s="60"/>
      <c r="AZ3184" s="283"/>
      <c r="BA3184" s="283"/>
      <c r="BB3184" s="283"/>
      <c r="BC3184" s="34"/>
      <c r="BD3184" s="27"/>
      <c r="BF3184" s="35"/>
      <c r="BG3184" s="35"/>
      <c r="BH3184" s="35"/>
    </row>
    <row r="3185" spans="1:60" ht="15" x14ac:dyDescent="0.25">
      <c r="A3185" s="570">
        <f t="shared" si="42"/>
        <v>3179</v>
      </c>
      <c r="B3185" s="571" t="s">
        <v>5466</v>
      </c>
      <c r="C3185" s="574" t="s">
        <v>12458</v>
      </c>
      <c r="D3185" s="843">
        <v>6898.43</v>
      </c>
      <c r="E3185" s="844"/>
      <c r="F3185" s="844"/>
      <c r="G3185" s="25"/>
      <c r="H3185" s="25"/>
      <c r="I3185" s="25"/>
      <c r="J3185" s="25"/>
      <c r="K3185" s="25"/>
      <c r="L3185" s="25"/>
      <c r="N3185" s="25"/>
      <c r="O3185" s="25"/>
      <c r="P3185" s="35" t="s">
        <v>2496</v>
      </c>
      <c r="AS3185" s="570"/>
      <c r="AT3185" s="391"/>
      <c r="AU3185" s="222"/>
      <c r="AV3185" s="564"/>
      <c r="AW3185" s="60"/>
      <c r="AX3185" s="60"/>
      <c r="AY3185" s="60"/>
      <c r="AZ3185" s="283"/>
      <c r="BA3185" s="283"/>
      <c r="BB3185" s="283"/>
      <c r="BC3185" s="34"/>
      <c r="BD3185" s="27"/>
      <c r="BF3185" s="35"/>
      <c r="BG3185" s="35"/>
      <c r="BH3185" s="35"/>
    </row>
    <row r="3186" spans="1:60" ht="15" x14ac:dyDescent="0.25">
      <c r="A3186" s="570">
        <f t="shared" si="42"/>
        <v>3180</v>
      </c>
      <c r="B3186" s="571" t="s">
        <v>5467</v>
      </c>
      <c r="C3186" s="574" t="s">
        <v>12458</v>
      </c>
      <c r="D3186" s="843">
        <v>4036.48</v>
      </c>
      <c r="E3186" s="844"/>
      <c r="F3186" s="844"/>
      <c r="G3186" s="25"/>
      <c r="H3186" s="25"/>
      <c r="I3186" s="25"/>
      <c r="J3186" s="25"/>
      <c r="K3186" s="25"/>
      <c r="L3186" s="25"/>
      <c r="N3186" s="25"/>
      <c r="O3186" s="25"/>
      <c r="P3186" s="35" t="s">
        <v>2496</v>
      </c>
      <c r="AS3186" s="570"/>
      <c r="AT3186" s="391"/>
      <c r="AU3186" s="222"/>
      <c r="AV3186" s="564"/>
      <c r="AW3186" s="60"/>
      <c r="AX3186" s="60"/>
      <c r="AY3186" s="60"/>
      <c r="AZ3186" s="283"/>
      <c r="BA3186" s="283"/>
      <c r="BB3186" s="283"/>
      <c r="BC3186" s="34"/>
      <c r="BD3186" s="27"/>
      <c r="BF3186" s="35"/>
      <c r="BG3186" s="35"/>
      <c r="BH3186" s="35"/>
    </row>
    <row r="3187" spans="1:60" ht="15" x14ac:dyDescent="0.25">
      <c r="A3187" s="570">
        <f t="shared" si="42"/>
        <v>3181</v>
      </c>
      <c r="B3187" s="571" t="s">
        <v>5468</v>
      </c>
      <c r="C3187" s="574" t="s">
        <v>12458</v>
      </c>
      <c r="D3187" s="843">
        <v>3490.27</v>
      </c>
      <c r="E3187" s="844"/>
      <c r="F3187" s="844"/>
      <c r="G3187" s="25"/>
      <c r="H3187" s="25"/>
      <c r="I3187" s="25"/>
      <c r="J3187" s="25"/>
      <c r="K3187" s="25"/>
      <c r="L3187" s="25"/>
      <c r="N3187" s="25"/>
      <c r="O3187" s="25"/>
      <c r="P3187" s="35" t="s">
        <v>2496</v>
      </c>
      <c r="AS3187" s="570"/>
      <c r="AT3187" s="391"/>
      <c r="AU3187" s="222"/>
      <c r="AV3187" s="564"/>
      <c r="AW3187" s="60"/>
      <c r="AX3187" s="60"/>
      <c r="AY3187" s="60"/>
      <c r="AZ3187" s="283"/>
      <c r="BA3187" s="283"/>
      <c r="BB3187" s="283"/>
      <c r="BC3187" s="34"/>
      <c r="BD3187" s="27"/>
      <c r="BF3187" s="35"/>
      <c r="BG3187" s="35"/>
      <c r="BH3187" s="35"/>
    </row>
    <row r="3188" spans="1:60" ht="15" x14ac:dyDescent="0.25">
      <c r="A3188" s="570">
        <f t="shared" si="42"/>
        <v>3182</v>
      </c>
      <c r="B3188" s="571" t="s">
        <v>5469</v>
      </c>
      <c r="C3188" s="574" t="s">
        <v>12458</v>
      </c>
      <c r="D3188" s="843">
        <v>2067.0300000000002</v>
      </c>
      <c r="E3188" s="844"/>
      <c r="F3188" s="844"/>
      <c r="G3188" s="25"/>
      <c r="H3188" s="25"/>
      <c r="I3188" s="25"/>
      <c r="J3188" s="25"/>
      <c r="K3188" s="25"/>
      <c r="L3188" s="25"/>
      <c r="N3188" s="25"/>
      <c r="O3188" s="25"/>
      <c r="P3188" s="35" t="s">
        <v>2496</v>
      </c>
      <c r="AS3188" s="570"/>
      <c r="AT3188" s="391"/>
      <c r="AU3188" s="222"/>
      <c r="AV3188" s="564"/>
      <c r="AW3188" s="60"/>
      <c r="AX3188" s="60"/>
      <c r="AY3188" s="60"/>
      <c r="AZ3188" s="283"/>
      <c r="BA3188" s="283"/>
      <c r="BB3188" s="283"/>
      <c r="BC3188" s="34"/>
      <c r="BD3188" s="27"/>
      <c r="BF3188" s="35"/>
      <c r="BG3188" s="35"/>
      <c r="BH3188" s="35"/>
    </row>
    <row r="3189" spans="1:60" ht="15" x14ac:dyDescent="0.25">
      <c r="A3189" s="570">
        <f t="shared" si="42"/>
        <v>3183</v>
      </c>
      <c r="B3189" s="571" t="s">
        <v>5470</v>
      </c>
      <c r="C3189" s="574" t="s">
        <v>12458</v>
      </c>
      <c r="D3189" s="843">
        <v>8203.86</v>
      </c>
      <c r="E3189" s="844"/>
      <c r="F3189" s="844"/>
      <c r="G3189" s="25"/>
      <c r="H3189" s="25"/>
      <c r="I3189" s="25"/>
      <c r="J3189" s="25"/>
      <c r="K3189" s="25"/>
      <c r="L3189" s="25"/>
      <c r="N3189" s="25"/>
      <c r="O3189" s="25"/>
      <c r="P3189" s="35" t="s">
        <v>2496</v>
      </c>
      <c r="AS3189" s="570"/>
      <c r="AT3189" s="391"/>
      <c r="AU3189" s="222"/>
      <c r="AV3189" s="564"/>
      <c r="AW3189" s="60"/>
      <c r="AX3189" s="60"/>
      <c r="AY3189" s="60"/>
      <c r="AZ3189" s="283"/>
      <c r="BA3189" s="283"/>
      <c r="BB3189" s="283"/>
      <c r="BC3189" s="34"/>
      <c r="BD3189" s="27"/>
      <c r="BF3189" s="35"/>
      <c r="BG3189" s="35"/>
      <c r="BH3189" s="35"/>
    </row>
    <row r="3190" spans="1:60" ht="15" x14ac:dyDescent="0.25">
      <c r="A3190" s="570">
        <f t="shared" si="42"/>
        <v>3184</v>
      </c>
      <c r="B3190" s="571" t="s">
        <v>5471</v>
      </c>
      <c r="C3190" s="574" t="s">
        <v>12458</v>
      </c>
      <c r="D3190" s="843">
        <v>5783.4</v>
      </c>
      <c r="E3190" s="844"/>
      <c r="F3190" s="844"/>
      <c r="G3190" s="25"/>
      <c r="H3190" s="25"/>
      <c r="I3190" s="25"/>
      <c r="J3190" s="25"/>
      <c r="K3190" s="25"/>
      <c r="L3190" s="25"/>
      <c r="N3190" s="25"/>
      <c r="O3190" s="25"/>
      <c r="P3190" s="35" t="s">
        <v>2496</v>
      </c>
      <c r="AS3190" s="570"/>
      <c r="AT3190" s="391"/>
      <c r="AU3190" s="222"/>
      <c r="AV3190" s="564"/>
      <c r="AW3190" s="60"/>
      <c r="AX3190" s="60"/>
      <c r="AY3190" s="60"/>
      <c r="AZ3190" s="283"/>
      <c r="BA3190" s="283"/>
      <c r="BB3190" s="283"/>
      <c r="BC3190" s="34"/>
      <c r="BD3190" s="27"/>
      <c r="BF3190" s="35"/>
      <c r="BG3190" s="35"/>
      <c r="BH3190" s="35"/>
    </row>
    <row r="3191" spans="1:60" ht="15" x14ac:dyDescent="0.25">
      <c r="A3191" s="570">
        <f t="shared" ref="A3191:A3254" si="43">A3190+1</f>
        <v>3185</v>
      </c>
      <c r="B3191" s="571" t="s">
        <v>5472</v>
      </c>
      <c r="C3191" s="574" t="s">
        <v>12458</v>
      </c>
      <c r="D3191" s="843">
        <v>9769.9</v>
      </c>
      <c r="E3191" s="844"/>
      <c r="F3191" s="844"/>
      <c r="G3191" s="25"/>
      <c r="H3191" s="25"/>
      <c r="I3191" s="25"/>
      <c r="J3191" s="25"/>
      <c r="K3191" s="25"/>
      <c r="L3191" s="25"/>
      <c r="N3191" s="25"/>
      <c r="O3191" s="25"/>
      <c r="P3191" s="35" t="s">
        <v>2496</v>
      </c>
      <c r="AS3191" s="570"/>
      <c r="AT3191" s="391"/>
      <c r="AU3191" s="222"/>
      <c r="AV3191" s="564"/>
      <c r="AW3191" s="60"/>
      <c r="AX3191" s="60"/>
      <c r="AY3191" s="60"/>
      <c r="AZ3191" s="283"/>
      <c r="BA3191" s="283"/>
      <c r="BB3191" s="283"/>
      <c r="BC3191" s="34"/>
      <c r="BD3191" s="27"/>
      <c r="BF3191" s="35"/>
      <c r="BG3191" s="35"/>
      <c r="BH3191" s="35"/>
    </row>
    <row r="3192" spans="1:60" ht="15" x14ac:dyDescent="0.25">
      <c r="A3192" s="570">
        <f t="shared" si="43"/>
        <v>3186</v>
      </c>
      <c r="B3192" s="571" t="s">
        <v>5473</v>
      </c>
      <c r="C3192" s="574" t="s">
        <v>12458</v>
      </c>
      <c r="D3192" s="843">
        <v>14875</v>
      </c>
      <c r="E3192" s="844"/>
      <c r="F3192" s="844"/>
      <c r="G3192" s="25"/>
      <c r="H3192" s="25"/>
      <c r="I3192" s="25"/>
      <c r="J3192" s="25"/>
      <c r="K3192" s="25"/>
      <c r="L3192" s="25"/>
      <c r="N3192" s="25"/>
      <c r="O3192" s="25"/>
      <c r="P3192" s="35" t="s">
        <v>2496</v>
      </c>
      <c r="AS3192" s="570"/>
      <c r="AT3192" s="391"/>
      <c r="AU3192" s="222"/>
      <c r="AV3192" s="564"/>
      <c r="AW3192" s="60"/>
      <c r="AX3192" s="60"/>
      <c r="AY3192" s="60"/>
      <c r="AZ3192" s="283"/>
      <c r="BA3192" s="283"/>
      <c r="BB3192" s="283"/>
      <c r="BC3192" s="34"/>
      <c r="BD3192" s="27"/>
      <c r="BF3192" s="35"/>
      <c r="BG3192" s="35"/>
      <c r="BH3192" s="35"/>
    </row>
    <row r="3193" spans="1:60" ht="15" x14ac:dyDescent="0.25">
      <c r="A3193" s="570">
        <f t="shared" si="43"/>
        <v>3187</v>
      </c>
      <c r="B3193" s="571" t="s">
        <v>5474</v>
      </c>
      <c r="C3193" s="574" t="s">
        <v>12458</v>
      </c>
      <c r="D3193" s="843">
        <v>31773</v>
      </c>
      <c r="E3193" s="844"/>
      <c r="F3193" s="844"/>
      <c r="G3193" s="25"/>
      <c r="H3193" s="25"/>
      <c r="I3193" s="25"/>
      <c r="J3193" s="25"/>
      <c r="K3193" s="25"/>
      <c r="L3193" s="25"/>
      <c r="N3193" s="25"/>
      <c r="O3193" s="25"/>
      <c r="P3193" s="35" t="s">
        <v>2496</v>
      </c>
      <c r="AS3193" s="570"/>
      <c r="AT3193" s="391"/>
      <c r="AU3193" s="222"/>
      <c r="AV3193" s="564"/>
      <c r="AW3193" s="60"/>
      <c r="AX3193" s="60"/>
      <c r="AY3193" s="60"/>
      <c r="AZ3193" s="283"/>
      <c r="BA3193" s="283"/>
      <c r="BB3193" s="283"/>
      <c r="BC3193" s="34"/>
      <c r="BD3193" s="27"/>
      <c r="BF3193" s="35"/>
      <c r="BG3193" s="35"/>
      <c r="BH3193" s="35"/>
    </row>
    <row r="3194" spans="1:60" ht="15" x14ac:dyDescent="0.25">
      <c r="A3194" s="570">
        <f t="shared" si="43"/>
        <v>3188</v>
      </c>
      <c r="B3194" s="571" t="s">
        <v>5475</v>
      </c>
      <c r="C3194" s="574" t="s">
        <v>12458</v>
      </c>
      <c r="D3194" s="843">
        <v>2164.61</v>
      </c>
      <c r="E3194" s="844"/>
      <c r="F3194" s="844"/>
      <c r="G3194" s="25"/>
      <c r="H3194" s="25"/>
      <c r="I3194" s="25"/>
      <c r="J3194" s="25"/>
      <c r="K3194" s="25"/>
      <c r="L3194" s="25"/>
      <c r="N3194" s="25"/>
      <c r="O3194" s="25"/>
      <c r="P3194" s="35" t="s">
        <v>2496</v>
      </c>
      <c r="AS3194" s="570"/>
      <c r="AT3194" s="391"/>
      <c r="AU3194" s="222"/>
      <c r="AV3194" s="564"/>
      <c r="AW3194" s="60"/>
      <c r="AX3194" s="60"/>
      <c r="AY3194" s="60"/>
      <c r="AZ3194" s="283"/>
      <c r="BA3194" s="283"/>
      <c r="BB3194" s="283"/>
      <c r="BC3194" s="34"/>
      <c r="BD3194" s="27"/>
      <c r="BF3194" s="35"/>
      <c r="BG3194" s="35"/>
      <c r="BH3194" s="35"/>
    </row>
    <row r="3195" spans="1:60" ht="15" x14ac:dyDescent="0.25">
      <c r="A3195" s="570">
        <f t="shared" si="43"/>
        <v>3189</v>
      </c>
      <c r="B3195" s="571" t="s">
        <v>5476</v>
      </c>
      <c r="C3195" s="574" t="s">
        <v>12458</v>
      </c>
      <c r="D3195" s="843">
        <v>6002.36</v>
      </c>
      <c r="E3195" s="844"/>
      <c r="F3195" s="844"/>
      <c r="G3195" s="25"/>
      <c r="H3195" s="25"/>
      <c r="I3195" s="25"/>
      <c r="J3195" s="25"/>
      <c r="K3195" s="25"/>
      <c r="L3195" s="25"/>
      <c r="N3195" s="25"/>
      <c r="O3195" s="25"/>
      <c r="P3195" s="35" t="s">
        <v>2496</v>
      </c>
      <c r="AS3195" s="570"/>
      <c r="AT3195" s="391"/>
      <c r="AU3195" s="222"/>
      <c r="AV3195" s="564"/>
      <c r="AW3195" s="60"/>
      <c r="AX3195" s="60"/>
      <c r="AY3195" s="60"/>
      <c r="AZ3195" s="283"/>
      <c r="BA3195" s="283"/>
      <c r="BB3195" s="283"/>
      <c r="BC3195" s="34"/>
      <c r="BD3195" s="27"/>
      <c r="BF3195" s="35"/>
      <c r="BG3195" s="35"/>
      <c r="BH3195" s="35"/>
    </row>
    <row r="3196" spans="1:60" ht="15" x14ac:dyDescent="0.25">
      <c r="A3196" s="570">
        <f t="shared" si="43"/>
        <v>3190</v>
      </c>
      <c r="B3196" s="571" t="s">
        <v>5477</v>
      </c>
      <c r="C3196" s="574" t="s">
        <v>12458</v>
      </c>
      <c r="D3196" s="843">
        <v>7097.16</v>
      </c>
      <c r="E3196" s="844"/>
      <c r="F3196" s="844"/>
      <c r="G3196" s="25"/>
      <c r="H3196" s="25"/>
      <c r="I3196" s="25"/>
      <c r="J3196" s="25"/>
      <c r="K3196" s="25"/>
      <c r="L3196" s="25"/>
      <c r="N3196" s="25"/>
      <c r="O3196" s="25"/>
      <c r="P3196" s="35" t="s">
        <v>2496</v>
      </c>
      <c r="AS3196" s="570"/>
      <c r="AT3196" s="391"/>
      <c r="AU3196" s="222"/>
      <c r="AV3196" s="564"/>
      <c r="AW3196" s="60"/>
      <c r="AX3196" s="60"/>
      <c r="AY3196" s="60"/>
      <c r="AZ3196" s="283"/>
      <c r="BA3196" s="283"/>
      <c r="BB3196" s="283"/>
      <c r="BC3196" s="34"/>
      <c r="BD3196" s="27"/>
      <c r="BF3196" s="35"/>
      <c r="BG3196" s="35"/>
      <c r="BH3196" s="35"/>
    </row>
    <row r="3197" spans="1:60" ht="15" x14ac:dyDescent="0.25">
      <c r="A3197" s="570">
        <f t="shared" si="43"/>
        <v>3191</v>
      </c>
      <c r="B3197" s="571" t="s">
        <v>5478</v>
      </c>
      <c r="C3197" s="574" t="s">
        <v>12458</v>
      </c>
      <c r="D3197" s="843">
        <v>8040.83</v>
      </c>
      <c r="E3197" s="844"/>
      <c r="F3197" s="844"/>
      <c r="G3197" s="25"/>
      <c r="H3197" s="25"/>
      <c r="I3197" s="25"/>
      <c r="J3197" s="25"/>
      <c r="K3197" s="25"/>
      <c r="L3197" s="25"/>
      <c r="N3197" s="25"/>
      <c r="O3197" s="25"/>
      <c r="P3197" s="35" t="s">
        <v>2496</v>
      </c>
      <c r="AS3197" s="570"/>
      <c r="AT3197" s="391"/>
      <c r="AU3197" s="222"/>
      <c r="AV3197" s="564"/>
      <c r="AW3197" s="60"/>
      <c r="AX3197" s="60"/>
      <c r="AY3197" s="60"/>
      <c r="AZ3197" s="283"/>
      <c r="BA3197" s="283"/>
      <c r="BB3197" s="283"/>
      <c r="BC3197" s="34"/>
      <c r="BD3197" s="27"/>
      <c r="BF3197" s="35"/>
      <c r="BG3197" s="35"/>
      <c r="BH3197" s="35"/>
    </row>
    <row r="3198" spans="1:60" ht="15" x14ac:dyDescent="0.25">
      <c r="A3198" s="570">
        <f t="shared" si="43"/>
        <v>3192</v>
      </c>
      <c r="B3198" s="571" t="s">
        <v>5479</v>
      </c>
      <c r="C3198" s="574" t="s">
        <v>12458</v>
      </c>
      <c r="D3198" s="843">
        <v>3974.6</v>
      </c>
      <c r="E3198" s="844"/>
      <c r="F3198" s="844"/>
      <c r="G3198" s="25"/>
      <c r="H3198" s="25"/>
      <c r="I3198" s="25"/>
      <c r="J3198" s="25"/>
      <c r="K3198" s="25"/>
      <c r="L3198" s="25"/>
      <c r="N3198" s="25"/>
      <c r="O3198" s="25"/>
      <c r="P3198" s="35" t="s">
        <v>2496</v>
      </c>
      <c r="AS3198" s="570"/>
      <c r="AT3198" s="391"/>
      <c r="AU3198" s="222"/>
      <c r="AV3198" s="564"/>
      <c r="AW3198" s="60"/>
      <c r="AX3198" s="60"/>
      <c r="AY3198" s="60"/>
      <c r="AZ3198" s="283"/>
      <c r="BA3198" s="283"/>
      <c r="BB3198" s="283"/>
      <c r="BC3198" s="34"/>
      <c r="BD3198" s="27"/>
      <c r="BF3198" s="35"/>
      <c r="BG3198" s="35"/>
      <c r="BH3198" s="35"/>
    </row>
    <row r="3199" spans="1:60" ht="15" x14ac:dyDescent="0.25">
      <c r="A3199" s="570">
        <f t="shared" si="43"/>
        <v>3193</v>
      </c>
      <c r="B3199" s="571" t="s">
        <v>5480</v>
      </c>
      <c r="C3199" s="574" t="s">
        <v>12458</v>
      </c>
      <c r="D3199" s="843">
        <v>5051.55</v>
      </c>
      <c r="E3199" s="844"/>
      <c r="F3199" s="844"/>
      <c r="G3199" s="25"/>
      <c r="H3199" s="25"/>
      <c r="I3199" s="25"/>
      <c r="J3199" s="25"/>
      <c r="K3199" s="25"/>
      <c r="L3199" s="25"/>
      <c r="N3199" s="25"/>
      <c r="O3199" s="25"/>
      <c r="P3199" s="35" t="s">
        <v>2496</v>
      </c>
      <c r="AS3199" s="570"/>
      <c r="AT3199" s="391"/>
      <c r="AU3199" s="222"/>
      <c r="AV3199" s="564"/>
      <c r="AW3199" s="60"/>
      <c r="AX3199" s="60"/>
      <c r="AY3199" s="60"/>
      <c r="AZ3199" s="283"/>
      <c r="BA3199" s="283"/>
      <c r="BB3199" s="283"/>
      <c r="BC3199" s="34"/>
      <c r="BD3199" s="27"/>
      <c r="BF3199" s="35"/>
      <c r="BG3199" s="35"/>
      <c r="BH3199" s="35"/>
    </row>
    <row r="3200" spans="1:60" ht="15" x14ac:dyDescent="0.25">
      <c r="A3200" s="570">
        <f t="shared" si="43"/>
        <v>3194</v>
      </c>
      <c r="B3200" s="571" t="s">
        <v>5481</v>
      </c>
      <c r="C3200" s="574" t="s">
        <v>12458</v>
      </c>
      <c r="D3200" s="843">
        <v>8439.48</v>
      </c>
      <c r="E3200" s="844"/>
      <c r="F3200" s="844"/>
      <c r="G3200" s="25"/>
      <c r="H3200" s="25"/>
      <c r="I3200" s="25"/>
      <c r="J3200" s="25"/>
      <c r="K3200" s="25"/>
      <c r="L3200" s="25"/>
      <c r="N3200" s="25"/>
      <c r="O3200" s="25"/>
      <c r="P3200" s="35" t="s">
        <v>2496</v>
      </c>
      <c r="AS3200" s="570"/>
      <c r="AT3200" s="391"/>
      <c r="AU3200" s="222"/>
      <c r="AV3200" s="564"/>
      <c r="AW3200" s="60"/>
      <c r="AX3200" s="60"/>
      <c r="AY3200" s="60"/>
      <c r="AZ3200" s="283"/>
      <c r="BA3200" s="283"/>
      <c r="BB3200" s="283"/>
      <c r="BC3200" s="34"/>
      <c r="BD3200" s="27"/>
      <c r="BF3200" s="35"/>
      <c r="BG3200" s="35"/>
      <c r="BH3200" s="35"/>
    </row>
    <row r="3201" spans="1:60" ht="15" x14ac:dyDescent="0.25">
      <c r="A3201" s="570">
        <f t="shared" si="43"/>
        <v>3195</v>
      </c>
      <c r="B3201" s="571" t="s">
        <v>5482</v>
      </c>
      <c r="C3201" s="574" t="s">
        <v>12458</v>
      </c>
      <c r="D3201" s="843">
        <v>11922.61</v>
      </c>
      <c r="E3201" s="844"/>
      <c r="F3201" s="844"/>
      <c r="G3201" s="25"/>
      <c r="H3201" s="25"/>
      <c r="I3201" s="25"/>
      <c r="J3201" s="25"/>
      <c r="K3201" s="25"/>
      <c r="L3201" s="25"/>
      <c r="N3201" s="25"/>
      <c r="O3201" s="25"/>
      <c r="P3201" s="35" t="s">
        <v>2496</v>
      </c>
      <c r="AS3201" s="570"/>
      <c r="AT3201" s="391"/>
      <c r="AU3201" s="222"/>
      <c r="AV3201" s="564"/>
      <c r="AW3201" s="60"/>
      <c r="AX3201" s="60"/>
      <c r="AY3201" s="60"/>
      <c r="AZ3201" s="283"/>
      <c r="BA3201" s="283"/>
      <c r="BB3201" s="283"/>
      <c r="BC3201" s="34"/>
      <c r="BD3201" s="27"/>
      <c r="BF3201" s="35"/>
      <c r="BG3201" s="35"/>
      <c r="BH3201" s="35"/>
    </row>
    <row r="3202" spans="1:60" ht="15" x14ac:dyDescent="0.25">
      <c r="A3202" s="570">
        <f t="shared" si="43"/>
        <v>3196</v>
      </c>
      <c r="B3202" s="571" t="s">
        <v>5483</v>
      </c>
      <c r="C3202" s="574" t="s">
        <v>12458</v>
      </c>
      <c r="D3202" s="843">
        <v>17838.099999999999</v>
      </c>
      <c r="E3202" s="844"/>
      <c r="F3202" s="844"/>
      <c r="G3202" s="25"/>
      <c r="H3202" s="25"/>
      <c r="I3202" s="25"/>
      <c r="J3202" s="25"/>
      <c r="K3202" s="25"/>
      <c r="L3202" s="25"/>
      <c r="N3202" s="25"/>
      <c r="O3202" s="25"/>
      <c r="P3202" s="35" t="s">
        <v>2496</v>
      </c>
      <c r="AS3202" s="570"/>
      <c r="AT3202" s="391"/>
      <c r="AU3202" s="222"/>
      <c r="AV3202" s="564"/>
      <c r="AW3202" s="60"/>
      <c r="AX3202" s="60"/>
      <c r="AY3202" s="60"/>
      <c r="AZ3202" s="283"/>
      <c r="BA3202" s="283"/>
      <c r="BB3202" s="283"/>
      <c r="BC3202" s="34"/>
      <c r="BD3202" s="27"/>
      <c r="BF3202" s="35"/>
      <c r="BG3202" s="35"/>
      <c r="BH3202" s="35"/>
    </row>
    <row r="3203" spans="1:60" ht="15" x14ac:dyDescent="0.25">
      <c r="A3203" s="570">
        <f t="shared" si="43"/>
        <v>3197</v>
      </c>
      <c r="B3203" s="571" t="s">
        <v>5484</v>
      </c>
      <c r="C3203" s="574" t="s">
        <v>12458</v>
      </c>
      <c r="D3203" s="843">
        <v>13761.16</v>
      </c>
      <c r="E3203" s="844"/>
      <c r="F3203" s="844"/>
      <c r="G3203" s="25"/>
      <c r="H3203" s="25"/>
      <c r="I3203" s="25"/>
      <c r="J3203" s="25"/>
      <c r="K3203" s="25"/>
      <c r="L3203" s="25"/>
      <c r="N3203" s="25"/>
      <c r="O3203" s="25"/>
      <c r="P3203" s="35" t="s">
        <v>2496</v>
      </c>
      <c r="AS3203" s="570"/>
      <c r="AT3203" s="391"/>
      <c r="AU3203" s="222"/>
      <c r="AV3203" s="564"/>
      <c r="AW3203" s="60"/>
      <c r="AX3203" s="60"/>
      <c r="AY3203" s="60"/>
      <c r="AZ3203" s="283"/>
      <c r="BA3203" s="283"/>
      <c r="BB3203" s="283"/>
      <c r="BC3203" s="34"/>
      <c r="BD3203" s="27"/>
      <c r="BF3203" s="35"/>
      <c r="BG3203" s="35"/>
      <c r="BH3203" s="35"/>
    </row>
    <row r="3204" spans="1:60" ht="15" x14ac:dyDescent="0.25">
      <c r="A3204" s="570">
        <f t="shared" si="43"/>
        <v>3198</v>
      </c>
      <c r="B3204" s="571" t="s">
        <v>5485</v>
      </c>
      <c r="C3204" s="574" t="s">
        <v>12458</v>
      </c>
      <c r="D3204" s="843">
        <v>14008.68</v>
      </c>
      <c r="E3204" s="844"/>
      <c r="F3204" s="844"/>
      <c r="G3204" s="25"/>
      <c r="H3204" s="25"/>
      <c r="I3204" s="25"/>
      <c r="J3204" s="25"/>
      <c r="K3204" s="25"/>
      <c r="L3204" s="25"/>
      <c r="N3204" s="25"/>
      <c r="O3204" s="25"/>
      <c r="P3204" s="35" t="s">
        <v>2496</v>
      </c>
      <c r="AS3204" s="570"/>
      <c r="AT3204" s="391"/>
      <c r="AU3204" s="222"/>
      <c r="AV3204" s="564"/>
      <c r="AW3204" s="60"/>
      <c r="AX3204" s="60"/>
      <c r="AY3204" s="60"/>
      <c r="AZ3204" s="283"/>
      <c r="BA3204" s="283"/>
      <c r="BB3204" s="283"/>
      <c r="BC3204" s="34"/>
      <c r="BD3204" s="27"/>
      <c r="BF3204" s="35"/>
      <c r="BG3204" s="35"/>
      <c r="BH3204" s="35"/>
    </row>
    <row r="3205" spans="1:60" ht="15" x14ac:dyDescent="0.25">
      <c r="A3205" s="570">
        <f t="shared" si="43"/>
        <v>3199</v>
      </c>
      <c r="B3205" s="571" t="s">
        <v>5486</v>
      </c>
      <c r="C3205" s="574" t="s">
        <v>12458</v>
      </c>
      <c r="D3205" s="843">
        <v>5969.04</v>
      </c>
      <c r="E3205" s="844"/>
      <c r="F3205" s="844"/>
      <c r="G3205" s="25"/>
      <c r="H3205" s="25"/>
      <c r="I3205" s="25"/>
      <c r="J3205" s="25"/>
      <c r="K3205" s="25"/>
      <c r="L3205" s="25"/>
      <c r="N3205" s="25"/>
      <c r="O3205" s="25"/>
      <c r="P3205" s="35" t="s">
        <v>2496</v>
      </c>
      <c r="AS3205" s="570"/>
      <c r="AT3205" s="391"/>
      <c r="AU3205" s="222"/>
      <c r="AV3205" s="564"/>
      <c r="AW3205" s="60"/>
      <c r="AX3205" s="60"/>
      <c r="AY3205" s="60"/>
      <c r="AZ3205" s="283"/>
      <c r="BA3205" s="283"/>
      <c r="BB3205" s="283"/>
      <c r="BC3205" s="34"/>
      <c r="BD3205" s="27"/>
      <c r="BF3205" s="35"/>
      <c r="BG3205" s="35"/>
      <c r="BH3205" s="35"/>
    </row>
    <row r="3206" spans="1:60" ht="15" x14ac:dyDescent="0.25">
      <c r="A3206" s="570">
        <f t="shared" si="43"/>
        <v>3200</v>
      </c>
      <c r="B3206" s="571" t="s">
        <v>5487</v>
      </c>
      <c r="C3206" s="574" t="s">
        <v>12458</v>
      </c>
      <c r="D3206" s="843">
        <v>5341.91</v>
      </c>
      <c r="E3206" s="844"/>
      <c r="F3206" s="844"/>
      <c r="G3206" s="25"/>
      <c r="H3206" s="25"/>
      <c r="I3206" s="25"/>
      <c r="J3206" s="25"/>
      <c r="K3206" s="25"/>
      <c r="L3206" s="25"/>
      <c r="N3206" s="25"/>
      <c r="O3206" s="25"/>
      <c r="P3206" s="35" t="s">
        <v>2496</v>
      </c>
      <c r="AS3206" s="570"/>
      <c r="AT3206" s="391"/>
      <c r="AU3206" s="222"/>
      <c r="AV3206" s="564"/>
      <c r="AW3206" s="60"/>
      <c r="AX3206" s="60"/>
      <c r="AY3206" s="60"/>
      <c r="AZ3206" s="283"/>
      <c r="BA3206" s="283"/>
      <c r="BB3206" s="283"/>
      <c r="BC3206" s="34"/>
      <c r="BD3206" s="27"/>
      <c r="BF3206" s="35"/>
      <c r="BG3206" s="35"/>
      <c r="BH3206" s="35"/>
    </row>
    <row r="3207" spans="1:60" ht="15" x14ac:dyDescent="0.25">
      <c r="A3207" s="570">
        <f t="shared" si="43"/>
        <v>3201</v>
      </c>
      <c r="B3207" s="571" t="s">
        <v>5488</v>
      </c>
      <c r="C3207" s="574" t="s">
        <v>12458</v>
      </c>
      <c r="D3207" s="843">
        <v>4036.48</v>
      </c>
      <c r="E3207" s="844"/>
      <c r="F3207" s="844"/>
      <c r="G3207" s="25"/>
      <c r="H3207" s="25"/>
      <c r="I3207" s="25"/>
      <c r="J3207" s="25"/>
      <c r="K3207" s="25"/>
      <c r="L3207" s="25"/>
      <c r="N3207" s="25"/>
      <c r="O3207" s="25"/>
      <c r="P3207" s="35" t="s">
        <v>2496</v>
      </c>
      <c r="AS3207" s="570"/>
      <c r="AT3207" s="391"/>
      <c r="AU3207" s="222"/>
      <c r="AV3207" s="564"/>
      <c r="AW3207" s="60"/>
      <c r="AX3207" s="60"/>
      <c r="AY3207" s="60"/>
      <c r="AZ3207" s="283"/>
      <c r="BA3207" s="283"/>
      <c r="BB3207" s="283"/>
      <c r="BC3207" s="34"/>
      <c r="BD3207" s="27"/>
      <c r="BF3207" s="35"/>
      <c r="BG3207" s="35"/>
      <c r="BH3207" s="35"/>
    </row>
    <row r="3208" spans="1:60" ht="15" x14ac:dyDescent="0.25">
      <c r="A3208" s="570">
        <f t="shared" si="43"/>
        <v>3202</v>
      </c>
      <c r="B3208" s="571" t="s">
        <v>5489</v>
      </c>
      <c r="C3208" s="574" t="s">
        <v>12458</v>
      </c>
      <c r="D3208" s="843">
        <v>6766.34</v>
      </c>
      <c r="E3208" s="844"/>
      <c r="F3208" s="844"/>
      <c r="G3208" s="25"/>
      <c r="H3208" s="25"/>
      <c r="I3208" s="25"/>
      <c r="J3208" s="25"/>
      <c r="K3208" s="25"/>
      <c r="L3208" s="25"/>
      <c r="N3208" s="25"/>
      <c r="O3208" s="25"/>
      <c r="P3208" s="35" t="s">
        <v>2496</v>
      </c>
      <c r="AS3208" s="570"/>
      <c r="AT3208" s="391"/>
      <c r="AU3208" s="222"/>
      <c r="AV3208" s="564"/>
      <c r="AW3208" s="60"/>
      <c r="AX3208" s="60"/>
      <c r="AY3208" s="60"/>
      <c r="AZ3208" s="283"/>
      <c r="BA3208" s="283"/>
      <c r="BB3208" s="283"/>
      <c r="BC3208" s="34"/>
      <c r="BD3208" s="27"/>
      <c r="BF3208" s="35"/>
      <c r="BG3208" s="35"/>
      <c r="BH3208" s="35"/>
    </row>
    <row r="3209" spans="1:60" ht="15" x14ac:dyDescent="0.25">
      <c r="A3209" s="570">
        <f t="shared" si="43"/>
        <v>3203</v>
      </c>
      <c r="B3209" s="571" t="s">
        <v>5490</v>
      </c>
      <c r="C3209" s="574" t="s">
        <v>12458</v>
      </c>
      <c r="D3209" s="843">
        <v>2828.63</v>
      </c>
      <c r="E3209" s="844"/>
      <c r="F3209" s="844"/>
      <c r="G3209" s="25"/>
      <c r="H3209" s="25"/>
      <c r="I3209" s="25"/>
      <c r="J3209" s="25"/>
      <c r="K3209" s="25"/>
      <c r="L3209" s="25"/>
      <c r="N3209" s="25"/>
      <c r="O3209" s="25"/>
      <c r="P3209" s="35" t="s">
        <v>2496</v>
      </c>
      <c r="AS3209" s="570"/>
      <c r="AT3209" s="391"/>
      <c r="AU3209" s="222"/>
      <c r="AV3209" s="564"/>
      <c r="AW3209" s="60"/>
      <c r="AX3209" s="60"/>
      <c r="AY3209" s="60"/>
      <c r="AZ3209" s="283"/>
      <c r="BA3209" s="283"/>
      <c r="BB3209" s="283"/>
      <c r="BC3209" s="34"/>
      <c r="BD3209" s="27"/>
      <c r="BF3209" s="35"/>
      <c r="BG3209" s="35"/>
      <c r="BH3209" s="35"/>
    </row>
    <row r="3210" spans="1:60" ht="15" x14ac:dyDescent="0.25">
      <c r="A3210" s="570">
        <f t="shared" si="43"/>
        <v>3204</v>
      </c>
      <c r="B3210" s="571" t="s">
        <v>5491</v>
      </c>
      <c r="C3210" s="574" t="s">
        <v>12458</v>
      </c>
      <c r="D3210" s="843">
        <v>4225.6899999999996</v>
      </c>
      <c r="E3210" s="844"/>
      <c r="F3210" s="844"/>
      <c r="G3210" s="25"/>
      <c r="H3210" s="25"/>
      <c r="I3210" s="25"/>
      <c r="J3210" s="25"/>
      <c r="K3210" s="25"/>
      <c r="L3210" s="25"/>
      <c r="N3210" s="25"/>
      <c r="O3210" s="25"/>
      <c r="P3210" s="35" t="s">
        <v>2496</v>
      </c>
      <c r="AS3210" s="570"/>
      <c r="AT3210" s="391"/>
      <c r="AU3210" s="222"/>
      <c r="AV3210" s="564"/>
      <c r="AW3210" s="60"/>
      <c r="AX3210" s="60"/>
      <c r="AY3210" s="60"/>
      <c r="AZ3210" s="283"/>
      <c r="BA3210" s="283"/>
      <c r="BB3210" s="283"/>
      <c r="BC3210" s="34"/>
      <c r="BD3210" s="27"/>
      <c r="BF3210" s="35"/>
      <c r="BG3210" s="35"/>
      <c r="BH3210" s="35"/>
    </row>
    <row r="3211" spans="1:60" ht="15" x14ac:dyDescent="0.25">
      <c r="A3211" s="570">
        <f t="shared" si="43"/>
        <v>3205</v>
      </c>
      <c r="B3211" s="571" t="s">
        <v>5492</v>
      </c>
      <c r="C3211" s="574" t="s">
        <v>12458</v>
      </c>
      <c r="D3211" s="843">
        <v>8925</v>
      </c>
      <c r="E3211" s="844"/>
      <c r="F3211" s="844"/>
      <c r="G3211" s="25"/>
      <c r="H3211" s="25"/>
      <c r="I3211" s="25"/>
      <c r="J3211" s="25"/>
      <c r="K3211" s="25"/>
      <c r="L3211" s="25"/>
      <c r="N3211" s="25"/>
      <c r="O3211" s="25"/>
      <c r="P3211" s="35" t="s">
        <v>2496</v>
      </c>
      <c r="AS3211" s="570"/>
      <c r="AT3211" s="391"/>
      <c r="AU3211" s="222"/>
      <c r="AV3211" s="564"/>
      <c r="AW3211" s="60"/>
      <c r="AX3211" s="60"/>
      <c r="AY3211" s="60"/>
      <c r="AZ3211" s="283"/>
      <c r="BA3211" s="283"/>
      <c r="BB3211" s="283"/>
      <c r="BC3211" s="34"/>
      <c r="BD3211" s="27"/>
      <c r="BF3211" s="35"/>
      <c r="BG3211" s="35"/>
      <c r="BH3211" s="35"/>
    </row>
    <row r="3212" spans="1:60" ht="15" x14ac:dyDescent="0.25">
      <c r="A3212" s="570">
        <f t="shared" si="43"/>
        <v>3206</v>
      </c>
      <c r="B3212" s="571" t="s">
        <v>5493</v>
      </c>
      <c r="C3212" s="574" t="s">
        <v>12458</v>
      </c>
      <c r="D3212" s="843">
        <v>9980.5300000000007</v>
      </c>
      <c r="E3212" s="844"/>
      <c r="F3212" s="844"/>
      <c r="G3212" s="25"/>
      <c r="H3212" s="25"/>
      <c r="I3212" s="25"/>
      <c r="J3212" s="25"/>
      <c r="K3212" s="25"/>
      <c r="L3212" s="25"/>
      <c r="N3212" s="25"/>
      <c r="O3212" s="25"/>
      <c r="P3212" s="35" t="s">
        <v>2496</v>
      </c>
      <c r="AS3212" s="570"/>
      <c r="AT3212" s="391"/>
      <c r="AU3212" s="222"/>
      <c r="AV3212" s="564"/>
      <c r="AW3212" s="60"/>
      <c r="AX3212" s="60"/>
      <c r="AY3212" s="60"/>
      <c r="AZ3212" s="283"/>
      <c r="BA3212" s="283"/>
      <c r="BB3212" s="283"/>
      <c r="BC3212" s="34"/>
      <c r="BD3212" s="27"/>
      <c r="BF3212" s="35"/>
      <c r="BG3212" s="35"/>
      <c r="BH3212" s="35"/>
    </row>
    <row r="3213" spans="1:60" ht="15" x14ac:dyDescent="0.25">
      <c r="A3213" s="570">
        <f t="shared" si="43"/>
        <v>3207</v>
      </c>
      <c r="B3213" s="571" t="s">
        <v>5494</v>
      </c>
      <c r="C3213" s="574" t="s">
        <v>12458</v>
      </c>
      <c r="D3213" s="843">
        <v>17200.259999999998</v>
      </c>
      <c r="E3213" s="844"/>
      <c r="F3213" s="844"/>
      <c r="G3213" s="25"/>
      <c r="H3213" s="25"/>
      <c r="I3213" s="25"/>
      <c r="J3213" s="25"/>
      <c r="K3213" s="25"/>
      <c r="L3213" s="25"/>
      <c r="N3213" s="25"/>
      <c r="O3213" s="25"/>
      <c r="P3213" s="35" t="s">
        <v>2496</v>
      </c>
      <c r="AS3213" s="570"/>
      <c r="AT3213" s="391"/>
      <c r="AU3213" s="222"/>
      <c r="AV3213" s="564"/>
      <c r="AW3213" s="60"/>
      <c r="AX3213" s="60"/>
      <c r="AY3213" s="60"/>
      <c r="AZ3213" s="283"/>
      <c r="BA3213" s="283"/>
      <c r="BB3213" s="283"/>
      <c r="BC3213" s="34"/>
      <c r="BD3213" s="27"/>
      <c r="BF3213" s="35"/>
      <c r="BG3213" s="35"/>
      <c r="BH3213" s="35"/>
    </row>
    <row r="3214" spans="1:60" ht="15" x14ac:dyDescent="0.25">
      <c r="A3214" s="570">
        <f t="shared" si="43"/>
        <v>3208</v>
      </c>
      <c r="B3214" s="571" t="s">
        <v>5495</v>
      </c>
      <c r="C3214" s="574" t="s">
        <v>12458</v>
      </c>
      <c r="D3214" s="843">
        <v>12962.67</v>
      </c>
      <c r="E3214" s="844"/>
      <c r="F3214" s="844"/>
      <c r="G3214" s="25"/>
      <c r="H3214" s="25"/>
      <c r="I3214" s="25"/>
      <c r="J3214" s="25"/>
      <c r="K3214" s="25"/>
      <c r="L3214" s="25"/>
      <c r="N3214" s="25"/>
      <c r="O3214" s="25"/>
      <c r="P3214" s="35" t="s">
        <v>2496</v>
      </c>
      <c r="AS3214" s="570"/>
      <c r="AT3214" s="391"/>
      <c r="AU3214" s="222"/>
      <c r="AV3214" s="564"/>
      <c r="AW3214" s="60"/>
      <c r="AX3214" s="60"/>
      <c r="AY3214" s="60"/>
      <c r="AZ3214" s="283"/>
      <c r="BA3214" s="283"/>
      <c r="BB3214" s="283"/>
      <c r="BC3214" s="34"/>
      <c r="BD3214" s="27"/>
      <c r="BF3214" s="35"/>
      <c r="BG3214" s="35"/>
      <c r="BH3214" s="35"/>
    </row>
    <row r="3215" spans="1:60" ht="15" x14ac:dyDescent="0.25">
      <c r="A3215" s="570">
        <f t="shared" si="43"/>
        <v>3209</v>
      </c>
      <c r="B3215" s="571" t="s">
        <v>5496</v>
      </c>
      <c r="C3215" s="574" t="s">
        <v>12458</v>
      </c>
      <c r="D3215" s="843">
        <v>3808</v>
      </c>
      <c r="E3215" s="844"/>
      <c r="F3215" s="844"/>
      <c r="G3215" s="25"/>
      <c r="H3215" s="25"/>
      <c r="I3215" s="25"/>
      <c r="J3215" s="25"/>
      <c r="K3215" s="25"/>
      <c r="L3215" s="25"/>
      <c r="N3215" s="25"/>
      <c r="O3215" s="25"/>
      <c r="P3215" s="35" t="s">
        <v>2496</v>
      </c>
      <c r="AS3215" s="570"/>
      <c r="AT3215" s="391"/>
      <c r="AU3215" s="222"/>
      <c r="AV3215" s="564"/>
      <c r="AW3215" s="60"/>
      <c r="AX3215" s="60"/>
      <c r="AY3215" s="60"/>
      <c r="AZ3215" s="283"/>
      <c r="BA3215" s="283"/>
      <c r="BB3215" s="283"/>
      <c r="BC3215" s="34"/>
      <c r="BD3215" s="27"/>
      <c r="BF3215" s="35"/>
      <c r="BG3215" s="35"/>
      <c r="BH3215" s="35"/>
    </row>
    <row r="3216" spans="1:60" ht="15" x14ac:dyDescent="0.25">
      <c r="A3216" s="570">
        <f t="shared" si="43"/>
        <v>3210</v>
      </c>
      <c r="B3216" s="571" t="s">
        <v>5497</v>
      </c>
      <c r="C3216" s="574" t="s">
        <v>12458</v>
      </c>
      <c r="D3216" s="843">
        <v>6497.4</v>
      </c>
      <c r="E3216" s="844"/>
      <c r="F3216" s="844"/>
      <c r="G3216" s="25"/>
      <c r="H3216" s="25"/>
      <c r="I3216" s="25"/>
      <c r="J3216" s="25"/>
      <c r="K3216" s="25"/>
      <c r="L3216" s="25"/>
      <c r="N3216" s="25"/>
      <c r="O3216" s="25"/>
      <c r="P3216" s="35" t="s">
        <v>2496</v>
      </c>
      <c r="AS3216" s="570"/>
      <c r="AT3216" s="391"/>
      <c r="AU3216" s="222"/>
      <c r="AV3216" s="564"/>
      <c r="AW3216" s="60"/>
      <c r="AX3216" s="60"/>
      <c r="AY3216" s="60"/>
      <c r="AZ3216" s="283"/>
      <c r="BA3216" s="283"/>
      <c r="BB3216" s="283"/>
      <c r="BC3216" s="34"/>
      <c r="BD3216" s="27"/>
      <c r="BF3216" s="35"/>
      <c r="BG3216" s="35"/>
      <c r="BH3216" s="35"/>
    </row>
    <row r="3217" spans="1:60" ht="15" x14ac:dyDescent="0.25">
      <c r="A3217" s="570">
        <f t="shared" si="43"/>
        <v>3211</v>
      </c>
      <c r="B3217" s="571" t="s">
        <v>5498</v>
      </c>
      <c r="C3217" s="574" t="s">
        <v>12458</v>
      </c>
      <c r="D3217" s="843">
        <v>6578.32</v>
      </c>
      <c r="E3217" s="844"/>
      <c r="F3217" s="844"/>
      <c r="G3217" s="25"/>
      <c r="H3217" s="25"/>
      <c r="I3217" s="25"/>
      <c r="J3217" s="25"/>
      <c r="K3217" s="25"/>
      <c r="L3217" s="25"/>
      <c r="N3217" s="25"/>
      <c r="O3217" s="25"/>
      <c r="P3217" s="35" t="s">
        <v>2496</v>
      </c>
      <c r="AS3217" s="570"/>
      <c r="AT3217" s="391"/>
      <c r="AU3217" s="222"/>
      <c r="AV3217" s="564"/>
      <c r="AW3217" s="60"/>
      <c r="AX3217" s="60"/>
      <c r="AY3217" s="60"/>
      <c r="AZ3217" s="283"/>
      <c r="BA3217" s="283"/>
      <c r="BB3217" s="283"/>
      <c r="BC3217" s="34"/>
      <c r="BD3217" s="27"/>
      <c r="BF3217" s="35"/>
      <c r="BG3217" s="35"/>
      <c r="BH3217" s="35"/>
    </row>
    <row r="3218" spans="1:60" ht="15" x14ac:dyDescent="0.25">
      <c r="A3218" s="570">
        <f t="shared" si="43"/>
        <v>3212</v>
      </c>
      <c r="B3218" s="571" t="s">
        <v>5499</v>
      </c>
      <c r="C3218" s="574" t="s">
        <v>12458</v>
      </c>
      <c r="D3218" s="843">
        <v>11329.99</v>
      </c>
      <c r="E3218" s="844"/>
      <c r="F3218" s="844"/>
      <c r="G3218" s="25"/>
      <c r="H3218" s="25"/>
      <c r="I3218" s="25"/>
      <c r="J3218" s="25"/>
      <c r="K3218" s="25"/>
      <c r="L3218" s="25"/>
      <c r="N3218" s="25"/>
      <c r="O3218" s="25"/>
      <c r="P3218" s="35" t="s">
        <v>2496</v>
      </c>
      <c r="AS3218" s="570"/>
      <c r="AT3218" s="391"/>
      <c r="AU3218" s="222"/>
      <c r="AV3218" s="564"/>
      <c r="AW3218" s="60"/>
      <c r="AX3218" s="60"/>
      <c r="AY3218" s="60"/>
      <c r="AZ3218" s="283"/>
      <c r="BA3218" s="283"/>
      <c r="BB3218" s="283"/>
      <c r="BC3218" s="34"/>
      <c r="BD3218" s="27"/>
      <c r="BF3218" s="35"/>
      <c r="BG3218" s="35"/>
      <c r="BH3218" s="35"/>
    </row>
    <row r="3219" spans="1:60" ht="15" x14ac:dyDescent="0.25">
      <c r="A3219" s="570">
        <f t="shared" si="43"/>
        <v>3213</v>
      </c>
      <c r="B3219" s="571" t="s">
        <v>5500</v>
      </c>
      <c r="C3219" s="574" t="s">
        <v>12458</v>
      </c>
      <c r="D3219" s="843">
        <v>13687.38</v>
      </c>
      <c r="E3219" s="844"/>
      <c r="F3219" s="844"/>
      <c r="G3219" s="25"/>
      <c r="H3219" s="25"/>
      <c r="I3219" s="25"/>
      <c r="J3219" s="25"/>
      <c r="K3219" s="25"/>
      <c r="L3219" s="25"/>
      <c r="N3219" s="25"/>
      <c r="O3219" s="25"/>
      <c r="P3219" s="35" t="s">
        <v>2496</v>
      </c>
      <c r="AS3219" s="570"/>
      <c r="AT3219" s="391"/>
      <c r="AU3219" s="222"/>
      <c r="AV3219" s="564"/>
      <c r="AW3219" s="60"/>
      <c r="AX3219" s="60"/>
      <c r="AY3219" s="60"/>
      <c r="AZ3219" s="283"/>
      <c r="BA3219" s="283"/>
      <c r="BB3219" s="283"/>
      <c r="BC3219" s="34"/>
      <c r="BD3219" s="27"/>
      <c r="BF3219" s="35"/>
      <c r="BG3219" s="35"/>
      <c r="BH3219" s="35"/>
    </row>
    <row r="3220" spans="1:60" ht="15" x14ac:dyDescent="0.25">
      <c r="A3220" s="570">
        <f t="shared" si="43"/>
        <v>3214</v>
      </c>
      <c r="B3220" s="571" t="s">
        <v>5501</v>
      </c>
      <c r="C3220" s="574" t="s">
        <v>12458</v>
      </c>
      <c r="D3220" s="843">
        <v>10710</v>
      </c>
      <c r="E3220" s="844"/>
      <c r="F3220" s="844"/>
      <c r="G3220" s="25"/>
      <c r="H3220" s="25"/>
      <c r="I3220" s="25"/>
      <c r="J3220" s="25"/>
      <c r="K3220" s="25"/>
      <c r="L3220" s="25"/>
      <c r="N3220" s="25"/>
      <c r="O3220" s="25"/>
      <c r="P3220" s="35" t="s">
        <v>2496</v>
      </c>
      <c r="AS3220" s="570"/>
      <c r="AT3220" s="391"/>
      <c r="AU3220" s="222"/>
      <c r="AV3220" s="564"/>
      <c r="AW3220" s="60"/>
      <c r="AX3220" s="60"/>
      <c r="AY3220" s="60"/>
      <c r="AZ3220" s="283"/>
      <c r="BA3220" s="283"/>
      <c r="BB3220" s="283"/>
      <c r="BC3220" s="34"/>
      <c r="BD3220" s="27"/>
      <c r="BF3220" s="35"/>
      <c r="BG3220" s="35"/>
      <c r="BH3220" s="35"/>
    </row>
    <row r="3221" spans="1:60" ht="15" x14ac:dyDescent="0.25">
      <c r="A3221" s="570">
        <f t="shared" si="43"/>
        <v>3215</v>
      </c>
      <c r="B3221" s="571" t="s">
        <v>5502</v>
      </c>
      <c r="C3221" s="574" t="s">
        <v>12458</v>
      </c>
      <c r="D3221" s="843">
        <v>4879</v>
      </c>
      <c r="E3221" s="844"/>
      <c r="F3221" s="844"/>
      <c r="G3221" s="25"/>
      <c r="H3221" s="25"/>
      <c r="I3221" s="25"/>
      <c r="J3221" s="25"/>
      <c r="K3221" s="25"/>
      <c r="L3221" s="25"/>
      <c r="N3221" s="25"/>
      <c r="O3221" s="25"/>
      <c r="P3221" s="35" t="s">
        <v>2496</v>
      </c>
      <c r="AS3221" s="570"/>
      <c r="AT3221" s="391"/>
      <c r="AU3221" s="222"/>
      <c r="AV3221" s="564"/>
      <c r="AW3221" s="60"/>
      <c r="AX3221" s="60"/>
      <c r="AY3221" s="60"/>
      <c r="AZ3221" s="283"/>
      <c r="BA3221" s="283"/>
      <c r="BB3221" s="283"/>
      <c r="BC3221" s="34"/>
      <c r="BD3221" s="27"/>
      <c r="BF3221" s="35"/>
      <c r="BG3221" s="35"/>
      <c r="BH3221" s="35"/>
    </row>
    <row r="3222" spans="1:60" ht="15" x14ac:dyDescent="0.25">
      <c r="A3222" s="570">
        <f t="shared" si="43"/>
        <v>3216</v>
      </c>
      <c r="B3222" s="571" t="s">
        <v>5503</v>
      </c>
      <c r="C3222" s="574" t="s">
        <v>12458</v>
      </c>
      <c r="D3222" s="843">
        <v>14399</v>
      </c>
      <c r="E3222" s="844"/>
      <c r="F3222" s="844"/>
      <c r="G3222" s="25"/>
      <c r="H3222" s="25"/>
      <c r="I3222" s="25"/>
      <c r="J3222" s="25"/>
      <c r="K3222" s="25"/>
      <c r="L3222" s="25"/>
      <c r="N3222" s="25"/>
      <c r="O3222" s="25"/>
      <c r="P3222" s="35" t="s">
        <v>2496</v>
      </c>
      <c r="AS3222" s="570"/>
      <c r="AT3222" s="391"/>
      <c r="AU3222" s="222"/>
      <c r="AV3222" s="564"/>
      <c r="AW3222" s="60"/>
      <c r="AX3222" s="60"/>
      <c r="AY3222" s="60"/>
      <c r="AZ3222" s="283"/>
      <c r="BA3222" s="283"/>
      <c r="BB3222" s="283"/>
      <c r="BC3222" s="34"/>
      <c r="BD3222" s="27"/>
      <c r="BF3222" s="35"/>
      <c r="BG3222" s="35"/>
      <c r="BH3222" s="35"/>
    </row>
    <row r="3223" spans="1:60" ht="15" x14ac:dyDescent="0.25">
      <c r="A3223" s="570">
        <f t="shared" si="43"/>
        <v>3217</v>
      </c>
      <c r="B3223" s="571" t="s">
        <v>5504</v>
      </c>
      <c r="C3223" s="574" t="s">
        <v>12458</v>
      </c>
      <c r="D3223" s="843">
        <v>6712.79</v>
      </c>
      <c r="E3223" s="844"/>
      <c r="F3223" s="844"/>
      <c r="G3223" s="25"/>
      <c r="H3223" s="25"/>
      <c r="I3223" s="25"/>
      <c r="J3223" s="25"/>
      <c r="K3223" s="25"/>
      <c r="L3223" s="25"/>
      <c r="N3223" s="25"/>
      <c r="O3223" s="25"/>
      <c r="P3223" s="35" t="s">
        <v>2496</v>
      </c>
      <c r="AS3223" s="570"/>
      <c r="AT3223" s="391"/>
      <c r="AU3223" s="222"/>
      <c r="AV3223" s="564"/>
      <c r="AW3223" s="60"/>
      <c r="AX3223" s="60"/>
      <c r="AY3223" s="60"/>
      <c r="AZ3223" s="283"/>
      <c r="BA3223" s="283"/>
      <c r="BB3223" s="283"/>
      <c r="BC3223" s="34"/>
      <c r="BD3223" s="27"/>
      <c r="BF3223" s="35"/>
      <c r="BG3223" s="35"/>
      <c r="BH3223" s="35"/>
    </row>
    <row r="3224" spans="1:60" ht="15" x14ac:dyDescent="0.25">
      <c r="A3224" s="570">
        <f t="shared" si="43"/>
        <v>3218</v>
      </c>
      <c r="B3224" s="571" t="s">
        <v>5505</v>
      </c>
      <c r="C3224" s="574" t="s">
        <v>12458</v>
      </c>
      <c r="D3224" s="843">
        <v>5607.28</v>
      </c>
      <c r="E3224" s="844"/>
      <c r="F3224" s="844"/>
      <c r="G3224" s="25"/>
      <c r="H3224" s="25"/>
      <c r="I3224" s="25"/>
      <c r="J3224" s="25"/>
      <c r="K3224" s="25"/>
      <c r="L3224" s="25"/>
      <c r="N3224" s="25"/>
      <c r="O3224" s="25"/>
      <c r="P3224" s="35" t="s">
        <v>2496</v>
      </c>
      <c r="AS3224" s="570"/>
      <c r="AT3224" s="391"/>
      <c r="AU3224" s="222"/>
      <c r="AV3224" s="564"/>
      <c r="AW3224" s="60"/>
      <c r="AX3224" s="60"/>
      <c r="AY3224" s="60"/>
      <c r="AZ3224" s="283"/>
      <c r="BA3224" s="283"/>
      <c r="BB3224" s="283"/>
      <c r="BC3224" s="34"/>
      <c r="BD3224" s="27"/>
      <c r="BF3224" s="35"/>
      <c r="BG3224" s="35"/>
      <c r="BH3224" s="35"/>
    </row>
    <row r="3225" spans="1:60" ht="15" x14ac:dyDescent="0.25">
      <c r="A3225" s="570">
        <f t="shared" si="43"/>
        <v>3219</v>
      </c>
      <c r="B3225" s="571" t="s">
        <v>5506</v>
      </c>
      <c r="C3225" s="574" t="s">
        <v>12458</v>
      </c>
      <c r="D3225" s="843">
        <v>6640.2</v>
      </c>
      <c r="E3225" s="844"/>
      <c r="F3225" s="844"/>
      <c r="G3225" s="25"/>
      <c r="H3225" s="25"/>
      <c r="I3225" s="25"/>
      <c r="J3225" s="25"/>
      <c r="K3225" s="25"/>
      <c r="L3225" s="25"/>
      <c r="N3225" s="25"/>
      <c r="O3225" s="25"/>
      <c r="P3225" s="35" t="s">
        <v>2496</v>
      </c>
      <c r="AS3225" s="570"/>
      <c r="AT3225" s="391"/>
      <c r="AU3225" s="222"/>
      <c r="AV3225" s="564"/>
      <c r="AW3225" s="60"/>
      <c r="AX3225" s="60"/>
      <c r="AY3225" s="60"/>
      <c r="AZ3225" s="283"/>
      <c r="BA3225" s="283"/>
      <c r="BB3225" s="283"/>
      <c r="BC3225" s="34"/>
      <c r="BD3225" s="27"/>
      <c r="BF3225" s="35"/>
      <c r="BG3225" s="35"/>
      <c r="BH3225" s="35"/>
    </row>
    <row r="3226" spans="1:60" ht="15" x14ac:dyDescent="0.25">
      <c r="A3226" s="570">
        <f t="shared" si="43"/>
        <v>3220</v>
      </c>
      <c r="B3226" s="571" t="s">
        <v>5507</v>
      </c>
      <c r="C3226" s="574" t="s">
        <v>12458</v>
      </c>
      <c r="D3226" s="843">
        <v>10704.05</v>
      </c>
      <c r="E3226" s="844"/>
      <c r="F3226" s="844"/>
      <c r="G3226" s="25"/>
      <c r="H3226" s="25"/>
      <c r="I3226" s="25"/>
      <c r="J3226" s="25"/>
      <c r="K3226" s="25"/>
      <c r="L3226" s="25"/>
      <c r="N3226" s="25"/>
      <c r="O3226" s="25"/>
      <c r="P3226" s="35" t="s">
        <v>2496</v>
      </c>
      <c r="AS3226" s="570"/>
      <c r="AT3226" s="391"/>
      <c r="AU3226" s="222"/>
      <c r="AV3226" s="564"/>
      <c r="AW3226" s="60"/>
      <c r="AX3226" s="60"/>
      <c r="AY3226" s="60"/>
      <c r="AZ3226" s="283"/>
      <c r="BA3226" s="283"/>
      <c r="BB3226" s="283"/>
      <c r="BC3226" s="34"/>
      <c r="BD3226" s="27"/>
      <c r="BF3226" s="35"/>
      <c r="BG3226" s="35"/>
      <c r="BH3226" s="35"/>
    </row>
    <row r="3227" spans="1:60" ht="15" x14ac:dyDescent="0.25">
      <c r="A3227" s="570">
        <f t="shared" si="43"/>
        <v>3221</v>
      </c>
      <c r="B3227" s="571" t="s">
        <v>5508</v>
      </c>
      <c r="C3227" s="574" t="s">
        <v>12458</v>
      </c>
      <c r="D3227" s="843">
        <v>13180.44</v>
      </c>
      <c r="E3227" s="844"/>
      <c r="F3227" s="844"/>
      <c r="G3227" s="25"/>
      <c r="H3227" s="25"/>
      <c r="I3227" s="25"/>
      <c r="J3227" s="25"/>
      <c r="K3227" s="25"/>
      <c r="L3227" s="25"/>
      <c r="N3227" s="25"/>
      <c r="O3227" s="25"/>
      <c r="P3227" s="35" t="s">
        <v>2496</v>
      </c>
      <c r="AS3227" s="570"/>
      <c r="AT3227" s="391"/>
      <c r="AU3227" s="222"/>
      <c r="AV3227" s="564"/>
      <c r="AW3227" s="60"/>
      <c r="AX3227" s="60"/>
      <c r="AY3227" s="60"/>
      <c r="AZ3227" s="283"/>
      <c r="BA3227" s="283"/>
      <c r="BB3227" s="283"/>
      <c r="BC3227" s="34"/>
      <c r="BD3227" s="27"/>
      <c r="BF3227" s="35"/>
      <c r="BG3227" s="35"/>
      <c r="BH3227" s="35"/>
    </row>
    <row r="3228" spans="1:60" ht="15" x14ac:dyDescent="0.25">
      <c r="A3228" s="570">
        <f t="shared" si="43"/>
        <v>3222</v>
      </c>
      <c r="B3228" s="571" t="s">
        <v>5509</v>
      </c>
      <c r="C3228" s="574" t="s">
        <v>12458</v>
      </c>
      <c r="D3228" s="843">
        <v>476476</v>
      </c>
      <c r="E3228" s="844"/>
      <c r="F3228" s="844"/>
      <c r="G3228" s="25"/>
      <c r="H3228" s="25"/>
      <c r="I3228" s="25"/>
      <c r="J3228" s="25"/>
      <c r="K3228" s="25"/>
      <c r="L3228" s="25"/>
      <c r="N3228" s="25"/>
      <c r="O3228" s="25"/>
      <c r="P3228" s="35" t="s">
        <v>2496</v>
      </c>
      <c r="AS3228" s="570"/>
      <c r="AT3228" s="391"/>
      <c r="AU3228" s="222"/>
      <c r="AV3228" s="564"/>
      <c r="AW3228" s="60"/>
      <c r="AX3228" s="60"/>
      <c r="AY3228" s="60"/>
      <c r="AZ3228" s="283"/>
      <c r="BA3228" s="283"/>
      <c r="BB3228" s="283"/>
      <c r="BC3228" s="34"/>
      <c r="BD3228" s="27"/>
      <c r="BF3228" s="35"/>
      <c r="BG3228" s="35"/>
      <c r="BH3228" s="35"/>
    </row>
    <row r="3229" spans="1:60" ht="28.5" x14ac:dyDescent="0.25">
      <c r="A3229" s="570">
        <f t="shared" si="43"/>
        <v>3223</v>
      </c>
      <c r="B3229" s="571" t="s">
        <v>5510</v>
      </c>
      <c r="C3229" s="574" t="s">
        <v>12458</v>
      </c>
      <c r="D3229" s="843">
        <v>560219.87</v>
      </c>
      <c r="E3229" s="844"/>
      <c r="F3229" s="844"/>
      <c r="G3229" s="25"/>
      <c r="H3229" s="25"/>
      <c r="I3229" s="25"/>
      <c r="J3229" s="25"/>
      <c r="K3229" s="25"/>
      <c r="L3229" s="25"/>
      <c r="N3229" s="25"/>
      <c r="O3229" s="25"/>
      <c r="P3229" s="35" t="s">
        <v>2496</v>
      </c>
      <c r="AS3229" s="570"/>
      <c r="AT3229" s="391"/>
      <c r="AU3229" s="222"/>
      <c r="AV3229" s="564"/>
      <c r="AW3229" s="60"/>
      <c r="AX3229" s="60"/>
      <c r="AY3229" s="60"/>
      <c r="AZ3229" s="283"/>
      <c r="BA3229" s="283"/>
      <c r="BB3229" s="283"/>
      <c r="BC3229" s="34"/>
      <c r="BD3229" s="27"/>
      <c r="BF3229" s="35"/>
      <c r="BG3229" s="35"/>
      <c r="BH3229" s="35"/>
    </row>
    <row r="3230" spans="1:60" ht="15" x14ac:dyDescent="0.25">
      <c r="A3230" s="570">
        <f t="shared" si="43"/>
        <v>3224</v>
      </c>
      <c r="B3230" s="571" t="s">
        <v>5511</v>
      </c>
      <c r="C3230" s="574" t="s">
        <v>12458</v>
      </c>
      <c r="D3230" s="843">
        <v>1020000.17</v>
      </c>
      <c r="E3230" s="844"/>
      <c r="F3230" s="844"/>
      <c r="G3230" s="25"/>
      <c r="H3230" s="25"/>
      <c r="I3230" s="25"/>
      <c r="J3230" s="25"/>
      <c r="K3230" s="25"/>
      <c r="L3230" s="25"/>
      <c r="N3230" s="25"/>
      <c r="O3230" s="25"/>
      <c r="P3230" s="35" t="s">
        <v>2496</v>
      </c>
      <c r="AS3230" s="570"/>
      <c r="AT3230" s="391"/>
      <c r="AU3230" s="222"/>
      <c r="AV3230" s="564"/>
      <c r="AW3230" s="60"/>
      <c r="AX3230" s="60"/>
      <c r="AY3230" s="60"/>
      <c r="AZ3230" s="283"/>
      <c r="BA3230" s="283"/>
      <c r="BB3230" s="283"/>
      <c r="BC3230" s="34"/>
      <c r="BD3230" s="27"/>
      <c r="BF3230" s="35"/>
      <c r="BG3230" s="35"/>
      <c r="BH3230" s="35"/>
    </row>
    <row r="3231" spans="1:60" ht="15" x14ac:dyDescent="0.25">
      <c r="A3231" s="570">
        <f t="shared" si="43"/>
        <v>3225</v>
      </c>
      <c r="B3231" s="571" t="s">
        <v>5512</v>
      </c>
      <c r="C3231" s="574" t="s">
        <v>12458</v>
      </c>
      <c r="D3231" s="843">
        <v>410946.27</v>
      </c>
      <c r="E3231" s="844"/>
      <c r="F3231" s="844"/>
      <c r="G3231" s="25"/>
      <c r="H3231" s="25"/>
      <c r="I3231" s="25"/>
      <c r="J3231" s="25"/>
      <c r="K3231" s="25"/>
      <c r="L3231" s="25"/>
      <c r="N3231" s="25"/>
      <c r="O3231" s="25"/>
      <c r="P3231" s="35" t="s">
        <v>2496</v>
      </c>
      <c r="AS3231" s="570"/>
      <c r="AT3231" s="391"/>
      <c r="AU3231" s="222"/>
      <c r="AV3231" s="564"/>
      <c r="AW3231" s="60"/>
      <c r="AX3231" s="60"/>
      <c r="AY3231" s="60"/>
      <c r="AZ3231" s="283"/>
      <c r="BA3231" s="283"/>
      <c r="BB3231" s="283"/>
      <c r="BC3231" s="34"/>
      <c r="BD3231" s="27"/>
      <c r="BF3231" s="35"/>
      <c r="BG3231" s="35"/>
      <c r="BH3231" s="35"/>
    </row>
    <row r="3232" spans="1:60" ht="15" x14ac:dyDescent="0.25">
      <c r="A3232" s="570">
        <f t="shared" si="43"/>
        <v>3226</v>
      </c>
      <c r="B3232" s="571" t="s">
        <v>5513</v>
      </c>
      <c r="C3232" s="574" t="s">
        <v>12458</v>
      </c>
      <c r="D3232" s="843">
        <v>190684.41</v>
      </c>
      <c r="E3232" s="844"/>
      <c r="F3232" s="844"/>
      <c r="G3232" s="25"/>
      <c r="H3232" s="25"/>
      <c r="I3232" s="25"/>
      <c r="J3232" s="25"/>
      <c r="K3232" s="25"/>
      <c r="L3232" s="25"/>
      <c r="N3232" s="25"/>
      <c r="O3232" s="25"/>
      <c r="P3232" s="35" t="s">
        <v>2496</v>
      </c>
      <c r="AS3232" s="570"/>
      <c r="AT3232" s="391"/>
      <c r="AU3232" s="222"/>
      <c r="AV3232" s="564"/>
      <c r="AW3232" s="60"/>
      <c r="AX3232" s="60"/>
      <c r="AY3232" s="60"/>
      <c r="AZ3232" s="283"/>
      <c r="BA3232" s="283"/>
      <c r="BB3232" s="283"/>
      <c r="BC3232" s="34"/>
      <c r="BD3232" s="27"/>
      <c r="BF3232" s="35"/>
      <c r="BG3232" s="35"/>
      <c r="BH3232" s="35"/>
    </row>
    <row r="3233" spans="1:60" ht="15" x14ac:dyDescent="0.25">
      <c r="A3233" s="570">
        <f t="shared" si="43"/>
        <v>3227</v>
      </c>
      <c r="B3233" s="571" t="s">
        <v>5514</v>
      </c>
      <c r="C3233" s="574" t="s">
        <v>12458</v>
      </c>
      <c r="D3233" s="843">
        <v>253470</v>
      </c>
      <c r="E3233" s="844"/>
      <c r="F3233" s="844"/>
      <c r="G3233" s="25"/>
      <c r="H3233" s="25"/>
      <c r="I3233" s="25"/>
      <c r="J3233" s="25"/>
      <c r="K3233" s="25"/>
      <c r="L3233" s="25"/>
      <c r="N3233" s="25"/>
      <c r="O3233" s="25"/>
      <c r="P3233" s="35" t="s">
        <v>2496</v>
      </c>
      <c r="AS3233" s="570"/>
      <c r="AT3233" s="391"/>
      <c r="AU3233" s="222"/>
      <c r="AV3233" s="564"/>
      <c r="AW3233" s="60"/>
      <c r="AX3233" s="60"/>
      <c r="AY3233" s="60"/>
      <c r="AZ3233" s="283"/>
      <c r="BA3233" s="283"/>
      <c r="BB3233" s="283"/>
      <c r="BC3233" s="34"/>
      <c r="BD3233" s="27"/>
      <c r="BF3233" s="35"/>
      <c r="BG3233" s="35"/>
      <c r="BH3233" s="35"/>
    </row>
    <row r="3234" spans="1:60" ht="15" x14ac:dyDescent="0.25">
      <c r="A3234" s="570">
        <f t="shared" si="43"/>
        <v>3228</v>
      </c>
      <c r="B3234" s="571" t="s">
        <v>5515</v>
      </c>
      <c r="C3234" s="574" t="s">
        <v>12458</v>
      </c>
      <c r="D3234" s="843">
        <v>168600.39</v>
      </c>
      <c r="E3234" s="844"/>
      <c r="F3234" s="844"/>
      <c r="G3234" s="25"/>
      <c r="H3234" s="25"/>
      <c r="I3234" s="25"/>
      <c r="J3234" s="25"/>
      <c r="K3234" s="25"/>
      <c r="L3234" s="25"/>
      <c r="N3234" s="25"/>
      <c r="O3234" s="25"/>
      <c r="P3234" s="35" t="s">
        <v>2496</v>
      </c>
      <c r="AS3234" s="570"/>
      <c r="AT3234" s="391"/>
      <c r="AU3234" s="222"/>
      <c r="AV3234" s="564"/>
      <c r="AW3234" s="60"/>
      <c r="AX3234" s="60"/>
      <c r="AY3234" s="60"/>
      <c r="AZ3234" s="283"/>
      <c r="BA3234" s="283"/>
      <c r="BB3234" s="283"/>
      <c r="BC3234" s="34"/>
      <c r="BD3234" s="27"/>
      <c r="BF3234" s="35"/>
      <c r="BG3234" s="35"/>
      <c r="BH3234" s="35"/>
    </row>
    <row r="3235" spans="1:60" ht="15" x14ac:dyDescent="0.25">
      <c r="A3235" s="570">
        <f t="shared" si="43"/>
        <v>3229</v>
      </c>
      <c r="B3235" s="571" t="s">
        <v>5516</v>
      </c>
      <c r="C3235" s="574" t="s">
        <v>12458</v>
      </c>
      <c r="D3235" s="843">
        <v>521055.78</v>
      </c>
      <c r="E3235" s="844"/>
      <c r="F3235" s="844"/>
      <c r="G3235" s="25"/>
      <c r="H3235" s="25"/>
      <c r="I3235" s="25"/>
      <c r="J3235" s="25"/>
      <c r="K3235" s="25"/>
      <c r="L3235" s="25"/>
      <c r="N3235" s="25"/>
      <c r="O3235" s="25"/>
      <c r="P3235" s="35" t="s">
        <v>2496</v>
      </c>
      <c r="AS3235" s="570"/>
      <c r="AT3235" s="391"/>
      <c r="AU3235" s="222"/>
      <c r="AV3235" s="564"/>
      <c r="AW3235" s="60"/>
      <c r="AX3235" s="60"/>
      <c r="AY3235" s="60"/>
      <c r="AZ3235" s="283"/>
      <c r="BA3235" s="283"/>
      <c r="BB3235" s="283"/>
      <c r="BC3235" s="34"/>
      <c r="BD3235" s="27"/>
      <c r="BF3235" s="35"/>
      <c r="BG3235" s="35"/>
      <c r="BH3235" s="35"/>
    </row>
    <row r="3236" spans="1:60" ht="15" x14ac:dyDescent="0.25">
      <c r="A3236" s="570">
        <f t="shared" si="43"/>
        <v>3230</v>
      </c>
      <c r="B3236" s="571" t="s">
        <v>5517</v>
      </c>
      <c r="C3236" s="574" t="s">
        <v>12458</v>
      </c>
      <c r="D3236" s="843">
        <v>644186.27</v>
      </c>
      <c r="E3236" s="844"/>
      <c r="F3236" s="844"/>
      <c r="G3236" s="25"/>
      <c r="H3236" s="25"/>
      <c r="I3236" s="25"/>
      <c r="J3236" s="25"/>
      <c r="K3236" s="25"/>
      <c r="L3236" s="25"/>
      <c r="N3236" s="25"/>
      <c r="O3236" s="25"/>
      <c r="P3236" s="35" t="s">
        <v>2496</v>
      </c>
      <c r="AS3236" s="570"/>
      <c r="AT3236" s="391"/>
      <c r="AU3236" s="222"/>
      <c r="AV3236" s="564"/>
      <c r="AW3236" s="60"/>
      <c r="AX3236" s="60"/>
      <c r="AY3236" s="60"/>
      <c r="AZ3236" s="283"/>
      <c r="BA3236" s="283"/>
      <c r="BB3236" s="283"/>
      <c r="BC3236" s="34"/>
      <c r="BD3236" s="27"/>
      <c r="BF3236" s="35"/>
      <c r="BG3236" s="35"/>
      <c r="BH3236" s="35"/>
    </row>
    <row r="3237" spans="1:60" ht="15" x14ac:dyDescent="0.25">
      <c r="A3237" s="570">
        <f t="shared" si="43"/>
        <v>3231</v>
      </c>
      <c r="B3237" s="571" t="s">
        <v>5518</v>
      </c>
      <c r="C3237" s="574" t="s">
        <v>12458</v>
      </c>
      <c r="D3237" s="843">
        <v>315634.40999999997</v>
      </c>
      <c r="E3237" s="844"/>
      <c r="F3237" s="844"/>
      <c r="G3237" s="25"/>
      <c r="H3237" s="25"/>
      <c r="I3237" s="25"/>
      <c r="J3237" s="25"/>
      <c r="K3237" s="25"/>
      <c r="L3237" s="25"/>
      <c r="N3237" s="25"/>
      <c r="O3237" s="25"/>
      <c r="P3237" s="35" t="s">
        <v>2496</v>
      </c>
      <c r="AS3237" s="570"/>
      <c r="AT3237" s="391"/>
      <c r="AU3237" s="222"/>
      <c r="AV3237" s="564"/>
      <c r="AW3237" s="60"/>
      <c r="AX3237" s="60"/>
      <c r="AY3237" s="60"/>
      <c r="AZ3237" s="283"/>
      <c r="BA3237" s="283"/>
      <c r="BB3237" s="283"/>
      <c r="BC3237" s="34"/>
      <c r="BD3237" s="27"/>
      <c r="BF3237" s="35"/>
      <c r="BG3237" s="35"/>
      <c r="BH3237" s="35"/>
    </row>
    <row r="3238" spans="1:60" ht="15" x14ac:dyDescent="0.25">
      <c r="A3238" s="570">
        <f t="shared" si="43"/>
        <v>3232</v>
      </c>
      <c r="B3238" s="571" t="s">
        <v>5519</v>
      </c>
      <c r="C3238" s="574" t="s">
        <v>12458</v>
      </c>
      <c r="D3238" s="843">
        <v>13166.16</v>
      </c>
      <c r="E3238" s="844"/>
      <c r="F3238" s="844"/>
      <c r="G3238" s="25"/>
      <c r="H3238" s="25"/>
      <c r="I3238" s="25"/>
      <c r="J3238" s="25"/>
      <c r="K3238" s="25"/>
      <c r="L3238" s="25"/>
      <c r="N3238" s="25"/>
      <c r="O3238" s="25"/>
      <c r="P3238" s="35" t="s">
        <v>2496</v>
      </c>
      <c r="AS3238" s="570"/>
      <c r="AT3238" s="391"/>
      <c r="AU3238" s="222"/>
      <c r="AV3238" s="564"/>
      <c r="AW3238" s="60"/>
      <c r="AX3238" s="60"/>
      <c r="AY3238" s="60"/>
      <c r="AZ3238" s="283"/>
      <c r="BA3238" s="283"/>
      <c r="BB3238" s="283"/>
      <c r="BC3238" s="34"/>
      <c r="BD3238" s="27"/>
      <c r="BF3238" s="35"/>
      <c r="BG3238" s="35"/>
      <c r="BH3238" s="35"/>
    </row>
    <row r="3239" spans="1:60" ht="15" x14ac:dyDescent="0.25">
      <c r="A3239" s="570">
        <f t="shared" si="43"/>
        <v>3233</v>
      </c>
      <c r="B3239" s="571" t="s">
        <v>5520</v>
      </c>
      <c r="C3239" s="574" t="s">
        <v>12458</v>
      </c>
      <c r="D3239" s="843">
        <v>13166.16</v>
      </c>
      <c r="E3239" s="844"/>
      <c r="F3239" s="844"/>
      <c r="G3239" s="25"/>
      <c r="H3239" s="25"/>
      <c r="I3239" s="25"/>
      <c r="J3239" s="25"/>
      <c r="K3239" s="25"/>
      <c r="L3239" s="25"/>
      <c r="N3239" s="25"/>
      <c r="O3239" s="25"/>
      <c r="P3239" s="35" t="s">
        <v>2496</v>
      </c>
      <c r="AS3239" s="570"/>
      <c r="AT3239" s="391"/>
      <c r="AU3239" s="222"/>
      <c r="AV3239" s="564"/>
      <c r="AW3239" s="60"/>
      <c r="AX3239" s="60"/>
      <c r="AY3239" s="60"/>
      <c r="AZ3239" s="283"/>
      <c r="BA3239" s="283"/>
      <c r="BB3239" s="283"/>
      <c r="BC3239" s="34"/>
      <c r="BD3239" s="27"/>
      <c r="BF3239" s="35"/>
      <c r="BG3239" s="35"/>
      <c r="BH3239" s="35"/>
    </row>
    <row r="3240" spans="1:60" ht="15" x14ac:dyDescent="0.25">
      <c r="A3240" s="570">
        <f t="shared" si="43"/>
        <v>3234</v>
      </c>
      <c r="B3240" s="571" t="s">
        <v>5521</v>
      </c>
      <c r="C3240" s="574" t="s">
        <v>12458</v>
      </c>
      <c r="D3240" s="843">
        <v>14406.14</v>
      </c>
      <c r="E3240" s="844"/>
      <c r="F3240" s="844"/>
      <c r="G3240" s="25"/>
      <c r="H3240" s="25"/>
      <c r="I3240" s="25"/>
      <c r="J3240" s="25"/>
      <c r="K3240" s="25"/>
      <c r="L3240" s="25"/>
      <c r="N3240" s="25"/>
      <c r="O3240" s="25"/>
      <c r="P3240" s="35" t="s">
        <v>2496</v>
      </c>
      <c r="AS3240" s="570"/>
      <c r="AT3240" s="391"/>
      <c r="AU3240" s="222"/>
      <c r="AV3240" s="564"/>
      <c r="AW3240" s="60"/>
      <c r="AX3240" s="60"/>
      <c r="AY3240" s="60"/>
      <c r="AZ3240" s="283"/>
      <c r="BA3240" s="283"/>
      <c r="BB3240" s="283"/>
      <c r="BC3240" s="34"/>
      <c r="BD3240" s="27"/>
      <c r="BF3240" s="35"/>
      <c r="BG3240" s="35"/>
      <c r="BH3240" s="35"/>
    </row>
    <row r="3241" spans="1:60" ht="15" x14ac:dyDescent="0.25">
      <c r="A3241" s="570">
        <f t="shared" si="43"/>
        <v>3235</v>
      </c>
      <c r="B3241" s="571" t="s">
        <v>5522</v>
      </c>
      <c r="C3241" s="574" t="s">
        <v>12458</v>
      </c>
      <c r="D3241" s="843">
        <v>13293.49</v>
      </c>
      <c r="E3241" s="844"/>
      <c r="F3241" s="844"/>
      <c r="G3241" s="25"/>
      <c r="H3241" s="25"/>
      <c r="I3241" s="25"/>
      <c r="J3241" s="25"/>
      <c r="K3241" s="25"/>
      <c r="L3241" s="25"/>
      <c r="N3241" s="25"/>
      <c r="O3241" s="25"/>
      <c r="P3241" s="35" t="s">
        <v>2496</v>
      </c>
      <c r="AS3241" s="570"/>
      <c r="AT3241" s="391"/>
      <c r="AU3241" s="222"/>
      <c r="AV3241" s="564"/>
      <c r="AW3241" s="60"/>
      <c r="AX3241" s="60"/>
      <c r="AY3241" s="60"/>
      <c r="AZ3241" s="283"/>
      <c r="BA3241" s="283"/>
      <c r="BB3241" s="283"/>
      <c r="BC3241" s="34"/>
      <c r="BD3241" s="27"/>
      <c r="BF3241" s="35"/>
      <c r="BG3241" s="35"/>
      <c r="BH3241" s="35"/>
    </row>
    <row r="3242" spans="1:60" ht="15" x14ac:dyDescent="0.25">
      <c r="A3242" s="570">
        <f t="shared" si="43"/>
        <v>3236</v>
      </c>
      <c r="B3242" s="571" t="s">
        <v>5522</v>
      </c>
      <c r="C3242" s="574" t="s">
        <v>12458</v>
      </c>
      <c r="D3242" s="843">
        <v>12070.17</v>
      </c>
      <c r="E3242" s="844"/>
      <c r="F3242" s="844"/>
      <c r="G3242" s="25"/>
      <c r="H3242" s="25"/>
      <c r="I3242" s="25"/>
      <c r="J3242" s="25"/>
      <c r="K3242" s="25"/>
      <c r="L3242" s="25"/>
      <c r="N3242" s="25"/>
      <c r="O3242" s="25"/>
      <c r="P3242" s="35" t="s">
        <v>2496</v>
      </c>
      <c r="AS3242" s="570"/>
      <c r="AT3242" s="391"/>
      <c r="AU3242" s="222"/>
      <c r="AV3242" s="564"/>
      <c r="AW3242" s="60"/>
      <c r="AX3242" s="60"/>
      <c r="AY3242" s="60"/>
      <c r="AZ3242" s="283"/>
      <c r="BA3242" s="283"/>
      <c r="BB3242" s="283"/>
      <c r="BC3242" s="34"/>
      <c r="BD3242" s="27"/>
      <c r="BF3242" s="35"/>
      <c r="BG3242" s="35"/>
      <c r="BH3242" s="35"/>
    </row>
    <row r="3243" spans="1:60" ht="15" x14ac:dyDescent="0.25">
      <c r="A3243" s="570">
        <f t="shared" si="43"/>
        <v>3237</v>
      </c>
      <c r="B3243" s="571" t="s">
        <v>5523</v>
      </c>
      <c r="C3243" s="574" t="s">
        <v>12458</v>
      </c>
      <c r="D3243" s="843">
        <v>12614</v>
      </c>
      <c r="E3243" s="844"/>
      <c r="F3243" s="844"/>
      <c r="G3243" s="25"/>
      <c r="H3243" s="25"/>
      <c r="I3243" s="25"/>
      <c r="J3243" s="25"/>
      <c r="K3243" s="25"/>
      <c r="L3243" s="25"/>
      <c r="N3243" s="25"/>
      <c r="O3243" s="25"/>
      <c r="P3243" s="35" t="s">
        <v>2496</v>
      </c>
      <c r="AS3243" s="570"/>
      <c r="AT3243" s="391"/>
      <c r="AU3243" s="222"/>
      <c r="AV3243" s="564"/>
      <c r="AW3243" s="60"/>
      <c r="AX3243" s="60"/>
      <c r="AY3243" s="60"/>
      <c r="AZ3243" s="283"/>
      <c r="BA3243" s="283"/>
      <c r="BB3243" s="283"/>
      <c r="BC3243" s="34"/>
      <c r="BD3243" s="27"/>
      <c r="BF3243" s="35"/>
      <c r="BG3243" s="35"/>
      <c r="BH3243" s="35"/>
    </row>
    <row r="3244" spans="1:60" ht="15" x14ac:dyDescent="0.25">
      <c r="A3244" s="570">
        <f t="shared" si="43"/>
        <v>3238</v>
      </c>
      <c r="B3244" s="571" t="s">
        <v>5524</v>
      </c>
      <c r="C3244" s="574" t="s">
        <v>12458</v>
      </c>
      <c r="D3244" s="843">
        <v>16660</v>
      </c>
      <c r="E3244" s="844"/>
      <c r="F3244" s="844"/>
      <c r="G3244" s="25"/>
      <c r="H3244" s="25"/>
      <c r="I3244" s="25"/>
      <c r="J3244" s="25"/>
      <c r="K3244" s="25"/>
      <c r="L3244" s="25"/>
      <c r="N3244" s="25"/>
      <c r="O3244" s="25"/>
      <c r="P3244" s="35" t="s">
        <v>2496</v>
      </c>
      <c r="AS3244" s="570"/>
      <c r="AT3244" s="391"/>
      <c r="AU3244" s="222"/>
      <c r="AV3244" s="564"/>
      <c r="AW3244" s="60"/>
      <c r="AX3244" s="60"/>
      <c r="AY3244" s="60"/>
      <c r="AZ3244" s="283"/>
      <c r="BA3244" s="283"/>
      <c r="BB3244" s="283"/>
      <c r="BC3244" s="34"/>
      <c r="BD3244" s="27"/>
      <c r="BF3244" s="35"/>
      <c r="BG3244" s="35"/>
      <c r="BH3244" s="35"/>
    </row>
    <row r="3245" spans="1:60" ht="15" x14ac:dyDescent="0.25">
      <c r="A3245" s="570">
        <f t="shared" si="43"/>
        <v>3239</v>
      </c>
      <c r="B3245" s="571" t="s">
        <v>5525</v>
      </c>
      <c r="C3245" s="574" t="s">
        <v>12458</v>
      </c>
      <c r="D3245" s="843">
        <v>19468.400000000001</v>
      </c>
      <c r="E3245" s="844"/>
      <c r="F3245" s="844"/>
      <c r="G3245" s="25"/>
      <c r="H3245" s="25"/>
      <c r="I3245" s="25"/>
      <c r="J3245" s="25"/>
      <c r="K3245" s="25"/>
      <c r="L3245" s="25"/>
      <c r="N3245" s="25"/>
      <c r="O3245" s="25"/>
      <c r="P3245" s="35" t="s">
        <v>2496</v>
      </c>
      <c r="AS3245" s="570"/>
      <c r="AT3245" s="391"/>
      <c r="AU3245" s="222"/>
      <c r="AV3245" s="564"/>
      <c r="AW3245" s="60"/>
      <c r="AX3245" s="60"/>
      <c r="AY3245" s="60"/>
      <c r="AZ3245" s="283"/>
      <c r="BA3245" s="283"/>
      <c r="BB3245" s="283"/>
      <c r="BC3245" s="34"/>
      <c r="BD3245" s="27"/>
      <c r="BF3245" s="35"/>
      <c r="BG3245" s="35"/>
      <c r="BH3245" s="35"/>
    </row>
    <row r="3246" spans="1:60" ht="15" x14ac:dyDescent="0.25">
      <c r="A3246" s="570">
        <f t="shared" si="43"/>
        <v>3240</v>
      </c>
      <c r="B3246" s="571" t="s">
        <v>5526</v>
      </c>
      <c r="C3246" s="574" t="s">
        <v>12458</v>
      </c>
      <c r="D3246" s="843">
        <v>17790.5</v>
      </c>
      <c r="E3246" s="844"/>
      <c r="F3246" s="844"/>
      <c r="G3246" s="25"/>
      <c r="H3246" s="25"/>
      <c r="I3246" s="25"/>
      <c r="J3246" s="25"/>
      <c r="K3246" s="25"/>
      <c r="L3246" s="25"/>
      <c r="N3246" s="25"/>
      <c r="O3246" s="25"/>
      <c r="P3246" s="35" t="s">
        <v>2496</v>
      </c>
      <c r="AS3246" s="570"/>
      <c r="AT3246" s="391"/>
      <c r="AU3246" s="222"/>
      <c r="AV3246" s="564"/>
      <c r="AW3246" s="60"/>
      <c r="AX3246" s="60"/>
      <c r="AY3246" s="60"/>
      <c r="AZ3246" s="283"/>
      <c r="BA3246" s="283"/>
      <c r="BB3246" s="283"/>
      <c r="BC3246" s="34"/>
      <c r="BD3246" s="27"/>
      <c r="BF3246" s="35"/>
      <c r="BG3246" s="35"/>
      <c r="BH3246" s="35"/>
    </row>
    <row r="3247" spans="1:60" ht="15" x14ac:dyDescent="0.25">
      <c r="A3247" s="570">
        <f t="shared" si="43"/>
        <v>3241</v>
      </c>
      <c r="B3247" s="571" t="s">
        <v>5527</v>
      </c>
      <c r="C3247" s="574" t="s">
        <v>12458</v>
      </c>
      <c r="D3247" s="843">
        <v>15886.5</v>
      </c>
      <c r="E3247" s="844"/>
      <c r="F3247" s="844"/>
      <c r="G3247" s="25"/>
      <c r="H3247" s="25"/>
      <c r="I3247" s="25"/>
      <c r="J3247" s="25"/>
      <c r="K3247" s="25"/>
      <c r="L3247" s="25"/>
      <c r="N3247" s="25"/>
      <c r="O3247" s="25"/>
      <c r="P3247" s="35" t="s">
        <v>2496</v>
      </c>
      <c r="AS3247" s="570"/>
      <c r="AT3247" s="391"/>
      <c r="AU3247" s="222"/>
      <c r="AV3247" s="564"/>
      <c r="AW3247" s="60"/>
      <c r="AX3247" s="60"/>
      <c r="AY3247" s="60"/>
      <c r="AZ3247" s="283"/>
      <c r="BA3247" s="283"/>
      <c r="BB3247" s="283"/>
      <c r="BC3247" s="34"/>
      <c r="BD3247" s="27"/>
      <c r="BF3247" s="35"/>
      <c r="BG3247" s="35"/>
      <c r="BH3247" s="35"/>
    </row>
    <row r="3248" spans="1:60" ht="15" x14ac:dyDescent="0.25">
      <c r="A3248" s="570">
        <f t="shared" si="43"/>
        <v>3242</v>
      </c>
      <c r="B3248" s="571" t="s">
        <v>5528</v>
      </c>
      <c r="C3248" s="574" t="s">
        <v>12458</v>
      </c>
      <c r="D3248" s="843">
        <v>15980.51</v>
      </c>
      <c r="E3248" s="844"/>
      <c r="F3248" s="844"/>
      <c r="G3248" s="25"/>
      <c r="H3248" s="25"/>
      <c r="I3248" s="25"/>
      <c r="J3248" s="25"/>
      <c r="K3248" s="25"/>
      <c r="L3248" s="25"/>
      <c r="N3248" s="25"/>
      <c r="O3248" s="25"/>
      <c r="P3248" s="35" t="s">
        <v>2496</v>
      </c>
      <c r="AS3248" s="570"/>
      <c r="AT3248" s="391"/>
      <c r="AU3248" s="222"/>
      <c r="AV3248" s="564"/>
      <c r="AW3248" s="60"/>
      <c r="AX3248" s="60"/>
      <c r="AY3248" s="60"/>
      <c r="AZ3248" s="283"/>
      <c r="BA3248" s="283"/>
      <c r="BB3248" s="283"/>
      <c r="BC3248" s="34"/>
      <c r="BD3248" s="27"/>
      <c r="BF3248" s="35"/>
      <c r="BG3248" s="35"/>
      <c r="BH3248" s="35"/>
    </row>
    <row r="3249" spans="1:60" ht="15" x14ac:dyDescent="0.25">
      <c r="A3249" s="570">
        <f t="shared" si="43"/>
        <v>3243</v>
      </c>
      <c r="B3249" s="571" t="s">
        <v>5529</v>
      </c>
      <c r="C3249" s="574" t="s">
        <v>12458</v>
      </c>
      <c r="D3249" s="843">
        <v>19873</v>
      </c>
      <c r="E3249" s="844"/>
      <c r="F3249" s="844"/>
      <c r="G3249" s="25"/>
      <c r="H3249" s="25"/>
      <c r="I3249" s="25"/>
      <c r="J3249" s="25"/>
      <c r="K3249" s="25"/>
      <c r="L3249" s="25"/>
      <c r="N3249" s="25"/>
      <c r="O3249" s="25"/>
      <c r="P3249" s="35" t="s">
        <v>2496</v>
      </c>
      <c r="AS3249" s="570"/>
      <c r="AT3249" s="391"/>
      <c r="AU3249" s="222"/>
      <c r="AV3249" s="564"/>
      <c r="AW3249" s="60"/>
      <c r="AX3249" s="60"/>
      <c r="AY3249" s="60"/>
      <c r="AZ3249" s="283"/>
      <c r="BA3249" s="283"/>
      <c r="BB3249" s="283"/>
      <c r="BC3249" s="34"/>
      <c r="BD3249" s="27"/>
      <c r="BF3249" s="35"/>
      <c r="BG3249" s="35"/>
      <c r="BH3249" s="35"/>
    </row>
    <row r="3250" spans="1:60" ht="15" x14ac:dyDescent="0.25">
      <c r="A3250" s="570">
        <f t="shared" si="43"/>
        <v>3244</v>
      </c>
      <c r="B3250" s="571" t="s">
        <v>5530</v>
      </c>
      <c r="C3250" s="574" t="s">
        <v>12458</v>
      </c>
      <c r="D3250" s="843">
        <v>14994</v>
      </c>
      <c r="E3250" s="844"/>
      <c r="F3250" s="844"/>
      <c r="G3250" s="25"/>
      <c r="H3250" s="25"/>
      <c r="I3250" s="25"/>
      <c r="J3250" s="25"/>
      <c r="K3250" s="25"/>
      <c r="L3250" s="25"/>
      <c r="N3250" s="25"/>
      <c r="O3250" s="25"/>
      <c r="P3250" s="35" t="s">
        <v>2496</v>
      </c>
      <c r="AS3250" s="570"/>
      <c r="AT3250" s="391"/>
      <c r="AU3250" s="222"/>
      <c r="AV3250" s="564"/>
      <c r="AW3250" s="60"/>
      <c r="AX3250" s="60"/>
      <c r="AY3250" s="60"/>
      <c r="AZ3250" s="283"/>
      <c r="BA3250" s="283"/>
      <c r="BB3250" s="283"/>
      <c r="BC3250" s="34"/>
      <c r="BD3250" s="27"/>
      <c r="BF3250" s="35"/>
      <c r="BG3250" s="35"/>
      <c r="BH3250" s="35"/>
    </row>
    <row r="3251" spans="1:60" ht="15" x14ac:dyDescent="0.25">
      <c r="A3251" s="570">
        <f t="shared" si="43"/>
        <v>3245</v>
      </c>
      <c r="B3251" s="571" t="s">
        <v>5531</v>
      </c>
      <c r="C3251" s="574" t="s">
        <v>12458</v>
      </c>
      <c r="D3251" s="843">
        <v>10134.040000000001</v>
      </c>
      <c r="E3251" s="844"/>
      <c r="F3251" s="844"/>
      <c r="G3251" s="25"/>
      <c r="H3251" s="25"/>
      <c r="I3251" s="25"/>
      <c r="J3251" s="25"/>
      <c r="K3251" s="25"/>
      <c r="L3251" s="25"/>
      <c r="N3251" s="25"/>
      <c r="O3251" s="25"/>
      <c r="P3251" s="35" t="s">
        <v>2496</v>
      </c>
      <c r="AS3251" s="570"/>
      <c r="AT3251" s="391"/>
      <c r="AU3251" s="222"/>
      <c r="AV3251" s="564"/>
      <c r="AW3251" s="60"/>
      <c r="AX3251" s="60"/>
      <c r="AY3251" s="60"/>
      <c r="AZ3251" s="283"/>
      <c r="BA3251" s="283"/>
      <c r="BB3251" s="283"/>
      <c r="BC3251" s="34"/>
      <c r="BD3251" s="27"/>
      <c r="BF3251" s="35"/>
      <c r="BG3251" s="35"/>
      <c r="BH3251" s="35"/>
    </row>
    <row r="3252" spans="1:60" ht="15" x14ac:dyDescent="0.25">
      <c r="A3252" s="570">
        <f t="shared" si="43"/>
        <v>3246</v>
      </c>
      <c r="B3252" s="571" t="s">
        <v>5532</v>
      </c>
      <c r="C3252" s="574" t="s">
        <v>12458</v>
      </c>
      <c r="D3252" s="843">
        <v>10134.040000000001</v>
      </c>
      <c r="E3252" s="844"/>
      <c r="F3252" s="844"/>
      <c r="G3252" s="25"/>
      <c r="H3252" s="25"/>
      <c r="I3252" s="25"/>
      <c r="J3252" s="25"/>
      <c r="K3252" s="25"/>
      <c r="L3252" s="25"/>
      <c r="N3252" s="25"/>
      <c r="O3252" s="25"/>
      <c r="P3252" s="35" t="s">
        <v>2496</v>
      </c>
      <c r="AS3252" s="570"/>
      <c r="AT3252" s="391"/>
      <c r="AU3252" s="222"/>
      <c r="AV3252" s="564"/>
      <c r="AW3252" s="60"/>
      <c r="AX3252" s="60"/>
      <c r="AY3252" s="60"/>
      <c r="AZ3252" s="283"/>
      <c r="BA3252" s="283"/>
      <c r="BB3252" s="283"/>
      <c r="BC3252" s="34"/>
      <c r="BD3252" s="27"/>
      <c r="BF3252" s="35"/>
      <c r="BG3252" s="35"/>
      <c r="BH3252" s="35"/>
    </row>
    <row r="3253" spans="1:60" ht="15" x14ac:dyDescent="0.25">
      <c r="A3253" s="570">
        <f t="shared" si="43"/>
        <v>3247</v>
      </c>
      <c r="B3253" s="571" t="s">
        <v>5533</v>
      </c>
      <c r="C3253" s="574" t="s">
        <v>12458</v>
      </c>
      <c r="D3253" s="843">
        <v>9980.5300000000007</v>
      </c>
      <c r="E3253" s="844"/>
      <c r="F3253" s="844"/>
      <c r="G3253" s="25"/>
      <c r="H3253" s="25"/>
      <c r="I3253" s="25"/>
      <c r="J3253" s="25"/>
      <c r="K3253" s="25"/>
      <c r="L3253" s="25"/>
      <c r="N3253" s="25"/>
      <c r="O3253" s="25"/>
      <c r="P3253" s="35" t="s">
        <v>2496</v>
      </c>
      <c r="AS3253" s="570"/>
      <c r="AT3253" s="391"/>
      <c r="AU3253" s="222"/>
      <c r="AV3253" s="564"/>
      <c r="AW3253" s="60"/>
      <c r="AX3253" s="60"/>
      <c r="AY3253" s="60"/>
      <c r="AZ3253" s="283"/>
      <c r="BA3253" s="283"/>
      <c r="BB3253" s="283"/>
      <c r="BC3253" s="34"/>
      <c r="BD3253" s="27"/>
      <c r="BF3253" s="35"/>
      <c r="BG3253" s="35"/>
      <c r="BH3253" s="35"/>
    </row>
    <row r="3254" spans="1:60" ht="15" x14ac:dyDescent="0.25">
      <c r="A3254" s="570">
        <f t="shared" si="43"/>
        <v>3248</v>
      </c>
      <c r="B3254" s="571" t="s">
        <v>5534</v>
      </c>
      <c r="C3254" s="574" t="s">
        <v>12458</v>
      </c>
      <c r="D3254" s="843">
        <v>16011.45</v>
      </c>
      <c r="E3254" s="844"/>
      <c r="F3254" s="844"/>
      <c r="G3254" s="25"/>
      <c r="H3254" s="25"/>
      <c r="I3254" s="25"/>
      <c r="J3254" s="25"/>
      <c r="K3254" s="25"/>
      <c r="L3254" s="25"/>
      <c r="N3254" s="25"/>
      <c r="O3254" s="25"/>
      <c r="P3254" s="35" t="s">
        <v>2496</v>
      </c>
      <c r="AS3254" s="570"/>
      <c r="AT3254" s="391"/>
      <c r="AU3254" s="222"/>
      <c r="AV3254" s="564"/>
      <c r="AW3254" s="60"/>
      <c r="AX3254" s="60"/>
      <c r="AY3254" s="60"/>
      <c r="AZ3254" s="283"/>
      <c r="BA3254" s="283"/>
      <c r="BB3254" s="283"/>
      <c r="BC3254" s="34"/>
      <c r="BD3254" s="27"/>
      <c r="BF3254" s="35"/>
      <c r="BG3254" s="35"/>
      <c r="BH3254" s="35"/>
    </row>
    <row r="3255" spans="1:60" ht="15" x14ac:dyDescent="0.25">
      <c r="A3255" s="570">
        <f t="shared" ref="A3255:A3318" si="44">A3254+1</f>
        <v>3249</v>
      </c>
      <c r="B3255" s="571" t="s">
        <v>5535</v>
      </c>
      <c r="C3255" s="574" t="s">
        <v>12458</v>
      </c>
      <c r="D3255" s="843">
        <v>8000.37</v>
      </c>
      <c r="E3255" s="844"/>
      <c r="F3255" s="844"/>
      <c r="G3255" s="25"/>
      <c r="H3255" s="25"/>
      <c r="I3255" s="25"/>
      <c r="J3255" s="25"/>
      <c r="K3255" s="25"/>
      <c r="L3255" s="25"/>
      <c r="N3255" s="25"/>
      <c r="O3255" s="25"/>
      <c r="P3255" s="35" t="s">
        <v>2496</v>
      </c>
      <c r="AS3255" s="570"/>
      <c r="AT3255" s="391"/>
      <c r="AU3255" s="222"/>
      <c r="AV3255" s="564"/>
      <c r="AW3255" s="60"/>
      <c r="AX3255" s="60"/>
      <c r="AY3255" s="60"/>
      <c r="AZ3255" s="283"/>
      <c r="BA3255" s="283"/>
      <c r="BB3255" s="283"/>
      <c r="BC3255" s="34"/>
      <c r="BD3255" s="27"/>
      <c r="BF3255" s="35"/>
      <c r="BG3255" s="35"/>
      <c r="BH3255" s="35"/>
    </row>
    <row r="3256" spans="1:60" ht="15" x14ac:dyDescent="0.25">
      <c r="A3256" s="570">
        <f t="shared" si="44"/>
        <v>3250</v>
      </c>
      <c r="B3256" s="571" t="s">
        <v>5536</v>
      </c>
      <c r="C3256" s="574" t="s">
        <v>12458</v>
      </c>
      <c r="D3256" s="843">
        <v>13113.8</v>
      </c>
      <c r="E3256" s="844"/>
      <c r="F3256" s="844"/>
      <c r="G3256" s="25"/>
      <c r="H3256" s="25"/>
      <c r="I3256" s="25"/>
      <c r="J3256" s="25"/>
      <c r="K3256" s="25"/>
      <c r="L3256" s="25"/>
      <c r="N3256" s="25"/>
      <c r="O3256" s="25"/>
      <c r="P3256" s="35" t="s">
        <v>2496</v>
      </c>
      <c r="AS3256" s="570"/>
      <c r="AT3256" s="391"/>
      <c r="AU3256" s="222"/>
      <c r="AV3256" s="564"/>
      <c r="AW3256" s="60"/>
      <c r="AX3256" s="60"/>
      <c r="AY3256" s="60"/>
      <c r="AZ3256" s="283"/>
      <c r="BA3256" s="283"/>
      <c r="BB3256" s="283"/>
      <c r="BC3256" s="34"/>
      <c r="BD3256" s="27"/>
      <c r="BF3256" s="35"/>
      <c r="BG3256" s="35"/>
      <c r="BH3256" s="35"/>
    </row>
    <row r="3257" spans="1:60" ht="15" x14ac:dyDescent="0.25">
      <c r="A3257" s="570">
        <f t="shared" si="44"/>
        <v>3251</v>
      </c>
      <c r="B3257" s="571" t="s">
        <v>5537</v>
      </c>
      <c r="C3257" s="574" t="s">
        <v>12458</v>
      </c>
      <c r="D3257" s="843">
        <v>36222.410000000003</v>
      </c>
      <c r="E3257" s="844"/>
      <c r="F3257" s="844"/>
      <c r="G3257" s="25"/>
      <c r="H3257" s="25"/>
      <c r="I3257" s="25"/>
      <c r="J3257" s="25"/>
      <c r="K3257" s="25"/>
      <c r="L3257" s="25"/>
      <c r="N3257" s="25"/>
      <c r="O3257" s="25"/>
      <c r="P3257" s="35" t="s">
        <v>2496</v>
      </c>
      <c r="AS3257" s="570"/>
      <c r="AT3257" s="391"/>
      <c r="AU3257" s="222"/>
      <c r="AV3257" s="564"/>
      <c r="AW3257" s="60"/>
      <c r="AX3257" s="60"/>
      <c r="AY3257" s="60"/>
      <c r="AZ3257" s="283"/>
      <c r="BA3257" s="283"/>
      <c r="BB3257" s="283"/>
      <c r="BC3257" s="34"/>
      <c r="BD3257" s="27"/>
      <c r="BF3257" s="35"/>
      <c r="BG3257" s="35"/>
      <c r="BH3257" s="35"/>
    </row>
    <row r="3258" spans="1:60" ht="15" x14ac:dyDescent="0.25">
      <c r="A3258" s="570">
        <f t="shared" si="44"/>
        <v>3252</v>
      </c>
      <c r="B3258" s="571" t="s">
        <v>5538</v>
      </c>
      <c r="C3258" s="574" t="s">
        <v>12458</v>
      </c>
      <c r="D3258" s="843">
        <v>16811.13</v>
      </c>
      <c r="E3258" s="844"/>
      <c r="F3258" s="844"/>
      <c r="G3258" s="25"/>
      <c r="H3258" s="25"/>
      <c r="I3258" s="25"/>
      <c r="J3258" s="25"/>
      <c r="K3258" s="25"/>
      <c r="L3258" s="25"/>
      <c r="N3258" s="25"/>
      <c r="O3258" s="25"/>
      <c r="P3258" s="35" t="s">
        <v>2496</v>
      </c>
      <c r="AS3258" s="570"/>
      <c r="AT3258" s="391"/>
      <c r="AU3258" s="222"/>
      <c r="AV3258" s="564"/>
      <c r="AW3258" s="60"/>
      <c r="AX3258" s="60"/>
      <c r="AY3258" s="60"/>
      <c r="AZ3258" s="283"/>
      <c r="BA3258" s="283"/>
      <c r="BB3258" s="283"/>
      <c r="BC3258" s="34"/>
      <c r="BD3258" s="27"/>
      <c r="BF3258" s="35"/>
      <c r="BG3258" s="35"/>
      <c r="BH3258" s="35"/>
    </row>
    <row r="3259" spans="1:60" ht="15" x14ac:dyDescent="0.25">
      <c r="A3259" s="570">
        <f t="shared" si="44"/>
        <v>3253</v>
      </c>
      <c r="B3259" s="571" t="s">
        <v>5539</v>
      </c>
      <c r="C3259" s="574" t="s">
        <v>12458</v>
      </c>
      <c r="D3259" s="843">
        <v>29750</v>
      </c>
      <c r="E3259" s="844"/>
      <c r="F3259" s="844"/>
      <c r="G3259" s="25"/>
      <c r="H3259" s="25"/>
      <c r="I3259" s="25"/>
      <c r="J3259" s="25"/>
      <c r="K3259" s="25"/>
      <c r="L3259" s="25"/>
      <c r="N3259" s="25"/>
      <c r="O3259" s="25"/>
      <c r="P3259" s="35" t="s">
        <v>2496</v>
      </c>
      <c r="AS3259" s="570"/>
      <c r="AT3259" s="391"/>
      <c r="AU3259" s="222"/>
      <c r="AV3259" s="564"/>
      <c r="AW3259" s="60"/>
      <c r="AX3259" s="60"/>
      <c r="AY3259" s="60"/>
      <c r="AZ3259" s="283"/>
      <c r="BA3259" s="283"/>
      <c r="BB3259" s="283"/>
      <c r="BC3259" s="34"/>
      <c r="BD3259" s="27"/>
      <c r="BF3259" s="35"/>
      <c r="BG3259" s="35"/>
      <c r="BH3259" s="35"/>
    </row>
    <row r="3260" spans="1:60" ht="15" x14ac:dyDescent="0.25">
      <c r="A3260" s="570">
        <f t="shared" si="44"/>
        <v>3254</v>
      </c>
      <c r="B3260" s="571" t="s">
        <v>5540</v>
      </c>
      <c r="C3260" s="574" t="s">
        <v>12458</v>
      </c>
      <c r="D3260" s="843">
        <v>31518.34</v>
      </c>
      <c r="E3260" s="844"/>
      <c r="F3260" s="844"/>
      <c r="G3260" s="25"/>
      <c r="H3260" s="25"/>
      <c r="I3260" s="25"/>
      <c r="J3260" s="25"/>
      <c r="K3260" s="25"/>
      <c r="L3260" s="25"/>
      <c r="N3260" s="25"/>
      <c r="O3260" s="25"/>
      <c r="P3260" s="35" t="s">
        <v>2496</v>
      </c>
      <c r="AS3260" s="570"/>
      <c r="AT3260" s="391"/>
      <c r="AU3260" s="222"/>
      <c r="AV3260" s="564"/>
      <c r="AW3260" s="60"/>
      <c r="AX3260" s="60"/>
      <c r="AY3260" s="60"/>
      <c r="AZ3260" s="283"/>
      <c r="BA3260" s="283"/>
      <c r="BB3260" s="283"/>
      <c r="BC3260" s="34"/>
      <c r="BD3260" s="27"/>
      <c r="BF3260" s="35"/>
      <c r="BG3260" s="35"/>
      <c r="BH3260" s="35"/>
    </row>
    <row r="3261" spans="1:60" ht="15" x14ac:dyDescent="0.25">
      <c r="A3261" s="570">
        <f t="shared" si="44"/>
        <v>3255</v>
      </c>
      <c r="B3261" s="571" t="s">
        <v>5541</v>
      </c>
      <c r="C3261" s="574" t="s">
        <v>12458</v>
      </c>
      <c r="D3261" s="843">
        <v>38521.49</v>
      </c>
      <c r="E3261" s="844"/>
      <c r="F3261" s="844"/>
      <c r="G3261" s="25"/>
      <c r="H3261" s="25"/>
      <c r="I3261" s="25"/>
      <c r="J3261" s="25"/>
      <c r="K3261" s="25"/>
      <c r="L3261" s="25"/>
      <c r="N3261" s="25"/>
      <c r="O3261" s="25"/>
      <c r="P3261" s="35" t="s">
        <v>2496</v>
      </c>
      <c r="AS3261" s="570"/>
      <c r="AT3261" s="391"/>
      <c r="AU3261" s="222"/>
      <c r="AV3261" s="564"/>
      <c r="AW3261" s="60"/>
      <c r="AX3261" s="60"/>
      <c r="AY3261" s="60"/>
      <c r="AZ3261" s="283"/>
      <c r="BA3261" s="283"/>
      <c r="BB3261" s="283"/>
      <c r="BC3261" s="34"/>
      <c r="BD3261" s="27"/>
      <c r="BF3261" s="35"/>
      <c r="BG3261" s="35"/>
      <c r="BH3261" s="35"/>
    </row>
    <row r="3262" spans="1:60" ht="15" x14ac:dyDescent="0.25">
      <c r="A3262" s="570">
        <f t="shared" si="44"/>
        <v>3256</v>
      </c>
      <c r="B3262" s="571" t="s">
        <v>5542</v>
      </c>
      <c r="C3262" s="574" t="s">
        <v>12458</v>
      </c>
      <c r="D3262" s="843">
        <v>42245</v>
      </c>
      <c r="E3262" s="844"/>
      <c r="F3262" s="844"/>
      <c r="G3262" s="25"/>
      <c r="H3262" s="25"/>
      <c r="I3262" s="25"/>
      <c r="J3262" s="25"/>
      <c r="K3262" s="25"/>
      <c r="L3262" s="25"/>
      <c r="N3262" s="25"/>
      <c r="O3262" s="25"/>
      <c r="P3262" s="35" t="s">
        <v>2496</v>
      </c>
      <c r="AS3262" s="570"/>
      <c r="AT3262" s="391"/>
      <c r="AU3262" s="222"/>
      <c r="AV3262" s="564"/>
      <c r="AW3262" s="60"/>
      <c r="AX3262" s="60"/>
      <c r="AY3262" s="60"/>
      <c r="AZ3262" s="283"/>
      <c r="BA3262" s="283"/>
      <c r="BB3262" s="283"/>
      <c r="BC3262" s="34"/>
      <c r="BD3262" s="27"/>
      <c r="BF3262" s="35"/>
      <c r="BG3262" s="35"/>
      <c r="BH3262" s="35"/>
    </row>
    <row r="3263" spans="1:60" ht="15" x14ac:dyDescent="0.25">
      <c r="A3263" s="570">
        <f t="shared" si="44"/>
        <v>3257</v>
      </c>
      <c r="B3263" s="571" t="s">
        <v>5543</v>
      </c>
      <c r="C3263" s="574" t="s">
        <v>12458</v>
      </c>
      <c r="D3263" s="843">
        <v>36533</v>
      </c>
      <c r="E3263" s="844"/>
      <c r="F3263" s="844"/>
      <c r="G3263" s="25"/>
      <c r="H3263" s="25"/>
      <c r="I3263" s="25"/>
      <c r="J3263" s="25"/>
      <c r="K3263" s="25"/>
      <c r="L3263" s="25"/>
      <c r="N3263" s="25"/>
      <c r="O3263" s="25"/>
      <c r="P3263" s="35" t="s">
        <v>2496</v>
      </c>
      <c r="AS3263" s="570"/>
      <c r="AT3263" s="391"/>
      <c r="AU3263" s="222"/>
      <c r="AV3263" s="564"/>
      <c r="AW3263" s="60"/>
      <c r="AX3263" s="60"/>
      <c r="AY3263" s="60"/>
      <c r="AZ3263" s="283"/>
      <c r="BA3263" s="283"/>
      <c r="BB3263" s="283"/>
      <c r="BC3263" s="34"/>
      <c r="BD3263" s="27"/>
      <c r="BF3263" s="35"/>
      <c r="BG3263" s="35"/>
      <c r="BH3263" s="35"/>
    </row>
    <row r="3264" spans="1:60" ht="15" x14ac:dyDescent="0.25">
      <c r="A3264" s="570">
        <f t="shared" si="44"/>
        <v>3258</v>
      </c>
      <c r="B3264" s="571" t="s">
        <v>5544</v>
      </c>
      <c r="C3264" s="574" t="s">
        <v>12458</v>
      </c>
      <c r="D3264" s="843">
        <v>26084.799999999999</v>
      </c>
      <c r="E3264" s="844"/>
      <c r="F3264" s="844"/>
      <c r="G3264" s="25"/>
      <c r="H3264" s="25"/>
      <c r="I3264" s="25"/>
      <c r="J3264" s="25"/>
      <c r="K3264" s="25"/>
      <c r="L3264" s="25"/>
      <c r="N3264" s="25"/>
      <c r="O3264" s="25"/>
      <c r="P3264" s="35" t="s">
        <v>2496</v>
      </c>
      <c r="AS3264" s="570"/>
      <c r="AT3264" s="391"/>
      <c r="AU3264" s="222"/>
      <c r="AV3264" s="564"/>
      <c r="AW3264" s="60"/>
      <c r="AX3264" s="60"/>
      <c r="AY3264" s="60"/>
      <c r="AZ3264" s="283"/>
      <c r="BA3264" s="283"/>
      <c r="BB3264" s="283"/>
      <c r="BC3264" s="34"/>
      <c r="BD3264" s="27"/>
      <c r="BF3264" s="35"/>
      <c r="BG3264" s="35"/>
      <c r="BH3264" s="35"/>
    </row>
    <row r="3265" spans="1:60" ht="15" x14ac:dyDescent="0.25">
      <c r="A3265" s="570">
        <f t="shared" si="44"/>
        <v>3259</v>
      </c>
      <c r="B3265" s="571" t="s">
        <v>5545</v>
      </c>
      <c r="C3265" s="574" t="s">
        <v>12458</v>
      </c>
      <c r="D3265" s="843">
        <v>30904.3</v>
      </c>
      <c r="E3265" s="844"/>
      <c r="F3265" s="844"/>
      <c r="G3265" s="25"/>
      <c r="H3265" s="25"/>
      <c r="I3265" s="25"/>
      <c r="J3265" s="25"/>
      <c r="K3265" s="25"/>
      <c r="L3265" s="25"/>
      <c r="N3265" s="25"/>
      <c r="O3265" s="25"/>
      <c r="P3265" s="35" t="s">
        <v>2496</v>
      </c>
      <c r="AS3265" s="570"/>
      <c r="AT3265" s="391"/>
      <c r="AU3265" s="222"/>
      <c r="AV3265" s="564"/>
      <c r="AW3265" s="60"/>
      <c r="AX3265" s="60"/>
      <c r="AY3265" s="60"/>
      <c r="AZ3265" s="283"/>
      <c r="BA3265" s="283"/>
      <c r="BB3265" s="283"/>
      <c r="BC3265" s="34"/>
      <c r="BD3265" s="27"/>
      <c r="BF3265" s="35"/>
      <c r="BG3265" s="35"/>
      <c r="BH3265" s="35"/>
    </row>
    <row r="3266" spans="1:60" ht="15" x14ac:dyDescent="0.25">
      <c r="A3266" s="570">
        <f t="shared" si="44"/>
        <v>3260</v>
      </c>
      <c r="B3266" s="571" t="s">
        <v>5546</v>
      </c>
      <c r="C3266" s="574" t="s">
        <v>12458</v>
      </c>
      <c r="D3266" s="843">
        <v>19754</v>
      </c>
      <c r="E3266" s="844"/>
      <c r="F3266" s="844"/>
      <c r="G3266" s="25"/>
      <c r="H3266" s="25"/>
      <c r="I3266" s="25"/>
      <c r="J3266" s="25"/>
      <c r="K3266" s="25"/>
      <c r="L3266" s="25"/>
      <c r="N3266" s="25"/>
      <c r="O3266" s="25"/>
      <c r="P3266" s="35" t="s">
        <v>2496</v>
      </c>
      <c r="AS3266" s="570"/>
      <c r="AT3266" s="391"/>
      <c r="AU3266" s="222"/>
      <c r="AV3266" s="564"/>
      <c r="AW3266" s="60"/>
      <c r="AX3266" s="60"/>
      <c r="AY3266" s="60"/>
      <c r="AZ3266" s="283"/>
      <c r="BA3266" s="283"/>
      <c r="BB3266" s="283"/>
      <c r="BC3266" s="34"/>
      <c r="BD3266" s="27"/>
      <c r="BF3266" s="35"/>
      <c r="BG3266" s="35"/>
      <c r="BH3266" s="35"/>
    </row>
    <row r="3267" spans="1:60" ht="15" x14ac:dyDescent="0.25">
      <c r="A3267" s="570">
        <f t="shared" si="44"/>
        <v>3261</v>
      </c>
      <c r="B3267" s="571" t="s">
        <v>5547</v>
      </c>
      <c r="C3267" s="574" t="s">
        <v>12458</v>
      </c>
      <c r="D3267" s="843">
        <v>26690.51</v>
      </c>
      <c r="E3267" s="844"/>
      <c r="F3267" s="844"/>
      <c r="G3267" s="25"/>
      <c r="H3267" s="25"/>
      <c r="I3267" s="25"/>
      <c r="J3267" s="25"/>
      <c r="K3267" s="25"/>
      <c r="L3267" s="25"/>
      <c r="N3267" s="25"/>
      <c r="O3267" s="25"/>
      <c r="P3267" s="35" t="s">
        <v>2496</v>
      </c>
      <c r="AS3267" s="570"/>
      <c r="AT3267" s="391"/>
      <c r="AU3267" s="222"/>
      <c r="AV3267" s="564"/>
      <c r="AW3267" s="60"/>
      <c r="AX3267" s="60"/>
      <c r="AY3267" s="60"/>
      <c r="AZ3267" s="283"/>
      <c r="BA3267" s="283"/>
      <c r="BB3267" s="283"/>
      <c r="BC3267" s="34"/>
      <c r="BD3267" s="27"/>
      <c r="BF3267" s="35"/>
      <c r="BG3267" s="35"/>
      <c r="BH3267" s="35"/>
    </row>
    <row r="3268" spans="1:60" ht="15" x14ac:dyDescent="0.25">
      <c r="A3268" s="570">
        <f t="shared" si="44"/>
        <v>3262</v>
      </c>
      <c r="B3268" s="571" t="s">
        <v>5548</v>
      </c>
      <c r="C3268" s="574" t="s">
        <v>12458</v>
      </c>
      <c r="D3268" s="843">
        <v>78262.73</v>
      </c>
      <c r="E3268" s="844"/>
      <c r="F3268" s="844"/>
      <c r="G3268" s="25"/>
      <c r="H3268" s="25"/>
      <c r="I3268" s="25"/>
      <c r="J3268" s="25"/>
      <c r="K3268" s="25"/>
      <c r="L3268" s="25"/>
      <c r="N3268" s="25"/>
      <c r="O3268" s="25"/>
      <c r="P3268" s="35" t="s">
        <v>2496</v>
      </c>
      <c r="AS3268" s="570"/>
      <c r="AT3268" s="391"/>
      <c r="AU3268" s="222"/>
      <c r="AV3268" s="564"/>
      <c r="AW3268" s="60"/>
      <c r="AX3268" s="60"/>
      <c r="AY3268" s="60"/>
      <c r="AZ3268" s="283"/>
      <c r="BA3268" s="283"/>
      <c r="BB3268" s="283"/>
      <c r="BC3268" s="34"/>
      <c r="BD3268" s="27"/>
      <c r="BF3268" s="35"/>
      <c r="BG3268" s="35"/>
      <c r="BH3268" s="35"/>
    </row>
    <row r="3269" spans="1:60" ht="15" x14ac:dyDescent="0.25">
      <c r="A3269" s="570">
        <f t="shared" si="44"/>
        <v>3263</v>
      </c>
      <c r="B3269" s="571" t="s">
        <v>5549</v>
      </c>
      <c r="C3269" s="574" t="s">
        <v>12458</v>
      </c>
      <c r="D3269" s="843">
        <v>59262</v>
      </c>
      <c r="E3269" s="844"/>
      <c r="F3269" s="844"/>
      <c r="G3269" s="25"/>
      <c r="H3269" s="25"/>
      <c r="I3269" s="25"/>
      <c r="J3269" s="25"/>
      <c r="K3269" s="25"/>
      <c r="L3269" s="25"/>
      <c r="N3269" s="25"/>
      <c r="O3269" s="25"/>
      <c r="P3269" s="35" t="s">
        <v>2496</v>
      </c>
      <c r="AS3269" s="570"/>
      <c r="AT3269" s="391"/>
      <c r="AU3269" s="222"/>
      <c r="AV3269" s="564"/>
      <c r="AW3269" s="60"/>
      <c r="AX3269" s="60"/>
      <c r="AY3269" s="60"/>
      <c r="AZ3269" s="283"/>
      <c r="BA3269" s="283"/>
      <c r="BB3269" s="283"/>
      <c r="BC3269" s="34"/>
      <c r="BD3269" s="27"/>
      <c r="BF3269" s="35"/>
      <c r="BG3269" s="35"/>
      <c r="BH3269" s="35"/>
    </row>
    <row r="3270" spans="1:60" ht="15" x14ac:dyDescent="0.25">
      <c r="A3270" s="570">
        <f t="shared" si="44"/>
        <v>3264</v>
      </c>
      <c r="B3270" s="571" t="s">
        <v>5550</v>
      </c>
      <c r="C3270" s="574" t="s">
        <v>12458</v>
      </c>
      <c r="D3270" s="843">
        <v>41673.800000000003</v>
      </c>
      <c r="E3270" s="844"/>
      <c r="F3270" s="844"/>
      <c r="G3270" s="25"/>
      <c r="H3270" s="25"/>
      <c r="I3270" s="25"/>
      <c r="J3270" s="25"/>
      <c r="K3270" s="25"/>
      <c r="L3270" s="25"/>
      <c r="N3270" s="25"/>
      <c r="O3270" s="25"/>
      <c r="P3270" s="35" t="s">
        <v>2496</v>
      </c>
      <c r="AS3270" s="570"/>
      <c r="AT3270" s="391"/>
      <c r="AU3270" s="222"/>
      <c r="AV3270" s="564"/>
      <c r="AW3270" s="60"/>
      <c r="AX3270" s="60"/>
      <c r="AY3270" s="60"/>
      <c r="AZ3270" s="283"/>
      <c r="BA3270" s="283"/>
      <c r="BB3270" s="283"/>
      <c r="BC3270" s="34"/>
      <c r="BD3270" s="27"/>
      <c r="BF3270" s="35"/>
      <c r="BG3270" s="35"/>
      <c r="BH3270" s="35"/>
    </row>
    <row r="3271" spans="1:60" ht="15" x14ac:dyDescent="0.25">
      <c r="A3271" s="570">
        <f t="shared" si="44"/>
        <v>3265</v>
      </c>
      <c r="B3271" s="571" t="s">
        <v>5551</v>
      </c>
      <c r="C3271" s="574" t="s">
        <v>12458</v>
      </c>
      <c r="D3271" s="843">
        <v>44585.73</v>
      </c>
      <c r="E3271" s="844"/>
      <c r="F3271" s="844"/>
      <c r="G3271" s="25"/>
      <c r="H3271" s="25"/>
      <c r="I3271" s="25"/>
      <c r="J3271" s="25"/>
      <c r="K3271" s="25"/>
      <c r="L3271" s="25"/>
      <c r="N3271" s="25"/>
      <c r="O3271" s="25"/>
      <c r="P3271" s="35" t="s">
        <v>2496</v>
      </c>
      <c r="AS3271" s="570"/>
      <c r="AT3271" s="391"/>
      <c r="AU3271" s="222"/>
      <c r="AV3271" s="564"/>
      <c r="AW3271" s="60"/>
      <c r="AX3271" s="60"/>
      <c r="AY3271" s="60"/>
      <c r="AZ3271" s="283"/>
      <c r="BA3271" s="283"/>
      <c r="BB3271" s="283"/>
      <c r="BC3271" s="34"/>
      <c r="BD3271" s="27"/>
      <c r="BF3271" s="35"/>
      <c r="BG3271" s="35"/>
      <c r="BH3271" s="35"/>
    </row>
    <row r="3272" spans="1:60" ht="15" x14ac:dyDescent="0.25">
      <c r="A3272" s="570">
        <f t="shared" si="44"/>
        <v>3266</v>
      </c>
      <c r="B3272" s="571" t="s">
        <v>5552</v>
      </c>
      <c r="C3272" s="574" t="s">
        <v>12458</v>
      </c>
      <c r="D3272" s="843">
        <v>39865</v>
      </c>
      <c r="E3272" s="844"/>
      <c r="F3272" s="844"/>
      <c r="G3272" s="25"/>
      <c r="H3272" s="25"/>
      <c r="I3272" s="25"/>
      <c r="J3272" s="25"/>
      <c r="K3272" s="25"/>
      <c r="L3272" s="25"/>
      <c r="N3272" s="25"/>
      <c r="O3272" s="25"/>
      <c r="P3272" s="35" t="s">
        <v>2496</v>
      </c>
      <c r="AS3272" s="570"/>
      <c r="AT3272" s="391"/>
      <c r="AU3272" s="222"/>
      <c r="AV3272" s="564"/>
      <c r="AW3272" s="60"/>
      <c r="AX3272" s="60"/>
      <c r="AY3272" s="60"/>
      <c r="AZ3272" s="283"/>
      <c r="BA3272" s="283"/>
      <c r="BB3272" s="283"/>
      <c r="BC3272" s="34"/>
      <c r="BD3272" s="27"/>
      <c r="BF3272" s="35"/>
      <c r="BG3272" s="35"/>
      <c r="BH3272" s="35"/>
    </row>
    <row r="3273" spans="1:60" ht="15" x14ac:dyDescent="0.25">
      <c r="A3273" s="570">
        <f t="shared" si="44"/>
        <v>3267</v>
      </c>
      <c r="B3273" s="571" t="s">
        <v>5553</v>
      </c>
      <c r="C3273" s="574" t="s">
        <v>12458</v>
      </c>
      <c r="D3273" s="843">
        <v>55248.13</v>
      </c>
      <c r="E3273" s="844"/>
      <c r="F3273" s="844"/>
      <c r="G3273" s="25"/>
      <c r="H3273" s="25"/>
      <c r="I3273" s="25"/>
      <c r="J3273" s="25"/>
      <c r="K3273" s="25"/>
      <c r="L3273" s="25"/>
      <c r="N3273" s="25"/>
      <c r="O3273" s="25"/>
      <c r="P3273" s="35" t="s">
        <v>2496</v>
      </c>
      <c r="AS3273" s="570"/>
      <c r="AT3273" s="391"/>
      <c r="AU3273" s="222"/>
      <c r="AV3273" s="564"/>
      <c r="AW3273" s="60"/>
      <c r="AX3273" s="60"/>
      <c r="AY3273" s="60"/>
      <c r="AZ3273" s="283"/>
      <c r="BA3273" s="283"/>
      <c r="BB3273" s="283"/>
      <c r="BC3273" s="34"/>
      <c r="BD3273" s="27"/>
      <c r="BF3273" s="35"/>
      <c r="BG3273" s="35"/>
      <c r="BH3273" s="35"/>
    </row>
    <row r="3274" spans="1:60" ht="15" x14ac:dyDescent="0.25">
      <c r="A3274" s="570">
        <f t="shared" si="44"/>
        <v>3268</v>
      </c>
      <c r="B3274" s="571" t="s">
        <v>5554</v>
      </c>
      <c r="C3274" s="574" t="s">
        <v>12458</v>
      </c>
      <c r="D3274" s="843">
        <v>56346.5</v>
      </c>
      <c r="E3274" s="844"/>
      <c r="F3274" s="844"/>
      <c r="G3274" s="25"/>
      <c r="H3274" s="25"/>
      <c r="I3274" s="25"/>
      <c r="J3274" s="25"/>
      <c r="K3274" s="25"/>
      <c r="L3274" s="25"/>
      <c r="N3274" s="25"/>
      <c r="O3274" s="25"/>
      <c r="P3274" s="35" t="s">
        <v>2496</v>
      </c>
      <c r="AS3274" s="570"/>
      <c r="AT3274" s="391"/>
      <c r="AU3274" s="222"/>
      <c r="AV3274" s="564"/>
      <c r="AW3274" s="60"/>
      <c r="AX3274" s="60"/>
      <c r="AY3274" s="60"/>
      <c r="AZ3274" s="283"/>
      <c r="BA3274" s="283"/>
      <c r="BB3274" s="283"/>
      <c r="BC3274" s="34"/>
      <c r="BD3274" s="27"/>
      <c r="BF3274" s="35"/>
      <c r="BG3274" s="35"/>
      <c r="BH3274" s="35"/>
    </row>
    <row r="3275" spans="1:60" ht="15" x14ac:dyDescent="0.25">
      <c r="A3275" s="570">
        <f t="shared" si="44"/>
        <v>3269</v>
      </c>
      <c r="B3275" s="571" t="s">
        <v>5555</v>
      </c>
      <c r="C3275" s="574" t="s">
        <v>12458</v>
      </c>
      <c r="D3275" s="843">
        <v>54918.5</v>
      </c>
      <c r="E3275" s="844"/>
      <c r="F3275" s="844"/>
      <c r="G3275" s="25"/>
      <c r="H3275" s="25"/>
      <c r="I3275" s="25"/>
      <c r="J3275" s="25"/>
      <c r="K3275" s="25"/>
      <c r="L3275" s="25"/>
      <c r="N3275" s="25"/>
      <c r="O3275" s="25"/>
      <c r="P3275" s="35" t="s">
        <v>2496</v>
      </c>
      <c r="AS3275" s="570"/>
      <c r="AT3275" s="391"/>
      <c r="AU3275" s="222"/>
      <c r="AV3275" s="564"/>
      <c r="AW3275" s="60"/>
      <c r="AX3275" s="60"/>
      <c r="AY3275" s="60"/>
      <c r="AZ3275" s="283"/>
      <c r="BA3275" s="283"/>
      <c r="BB3275" s="283"/>
      <c r="BC3275" s="34"/>
      <c r="BD3275" s="27"/>
      <c r="BF3275" s="35"/>
      <c r="BG3275" s="35"/>
      <c r="BH3275" s="35"/>
    </row>
    <row r="3276" spans="1:60" ht="15" x14ac:dyDescent="0.25">
      <c r="A3276" s="570">
        <f t="shared" si="44"/>
        <v>3270</v>
      </c>
      <c r="B3276" s="571" t="s">
        <v>5556</v>
      </c>
      <c r="C3276" s="574" t="s">
        <v>12458</v>
      </c>
      <c r="D3276" s="843">
        <v>23390.639999999999</v>
      </c>
      <c r="E3276" s="844"/>
      <c r="F3276" s="844"/>
      <c r="G3276" s="25"/>
      <c r="H3276" s="25"/>
      <c r="I3276" s="25"/>
      <c r="J3276" s="25"/>
      <c r="K3276" s="25"/>
      <c r="L3276" s="25"/>
      <c r="N3276" s="25"/>
      <c r="O3276" s="25"/>
      <c r="P3276" s="35" t="s">
        <v>2496</v>
      </c>
      <c r="AS3276" s="570"/>
      <c r="AT3276" s="391"/>
      <c r="AU3276" s="222"/>
      <c r="AV3276" s="564"/>
      <c r="AW3276" s="60"/>
      <c r="AX3276" s="60"/>
      <c r="AY3276" s="60"/>
      <c r="AZ3276" s="283"/>
      <c r="BA3276" s="283"/>
      <c r="BB3276" s="283"/>
      <c r="BC3276" s="34"/>
      <c r="BD3276" s="27"/>
      <c r="BF3276" s="35"/>
      <c r="BG3276" s="35"/>
      <c r="BH3276" s="35"/>
    </row>
    <row r="3277" spans="1:60" ht="15" x14ac:dyDescent="0.25">
      <c r="A3277" s="570">
        <f t="shared" si="44"/>
        <v>3271</v>
      </c>
      <c r="B3277" s="571" t="s">
        <v>5557</v>
      </c>
      <c r="C3277" s="574" t="s">
        <v>12458</v>
      </c>
      <c r="D3277" s="843">
        <v>43480.22</v>
      </c>
      <c r="E3277" s="844"/>
      <c r="F3277" s="844"/>
      <c r="G3277" s="25"/>
      <c r="H3277" s="25"/>
      <c r="I3277" s="25"/>
      <c r="J3277" s="25"/>
      <c r="K3277" s="25"/>
      <c r="L3277" s="25"/>
      <c r="N3277" s="25"/>
      <c r="O3277" s="25"/>
      <c r="P3277" s="35" t="s">
        <v>2496</v>
      </c>
      <c r="AS3277" s="570"/>
      <c r="AT3277" s="391"/>
      <c r="AU3277" s="222"/>
      <c r="AV3277" s="564"/>
      <c r="AW3277" s="60"/>
      <c r="AX3277" s="60"/>
      <c r="AY3277" s="60"/>
      <c r="AZ3277" s="283"/>
      <c r="BA3277" s="283"/>
      <c r="BB3277" s="283"/>
      <c r="BC3277" s="34"/>
      <c r="BD3277" s="27"/>
      <c r="BF3277" s="35"/>
      <c r="BG3277" s="35"/>
      <c r="BH3277" s="35"/>
    </row>
    <row r="3278" spans="1:60" ht="15" x14ac:dyDescent="0.25">
      <c r="A3278" s="570">
        <f t="shared" si="44"/>
        <v>3272</v>
      </c>
      <c r="B3278" s="571" t="s">
        <v>5558</v>
      </c>
      <c r="C3278" s="574" t="s">
        <v>12458</v>
      </c>
      <c r="D3278" s="843">
        <v>33677</v>
      </c>
      <c r="E3278" s="844"/>
      <c r="F3278" s="844"/>
      <c r="G3278" s="25"/>
      <c r="H3278" s="25"/>
      <c r="I3278" s="25"/>
      <c r="J3278" s="25"/>
      <c r="K3278" s="25"/>
      <c r="L3278" s="25"/>
      <c r="N3278" s="25"/>
      <c r="O3278" s="25"/>
      <c r="P3278" s="35" t="s">
        <v>2496</v>
      </c>
      <c r="AS3278" s="570"/>
      <c r="AT3278" s="391"/>
      <c r="AU3278" s="222"/>
      <c r="AV3278" s="564"/>
      <c r="AW3278" s="60"/>
      <c r="AX3278" s="60"/>
      <c r="AY3278" s="60"/>
      <c r="AZ3278" s="283"/>
      <c r="BA3278" s="283"/>
      <c r="BB3278" s="283"/>
      <c r="BC3278" s="34"/>
      <c r="BD3278" s="27"/>
      <c r="BF3278" s="35"/>
      <c r="BG3278" s="35"/>
      <c r="BH3278" s="35"/>
    </row>
    <row r="3279" spans="1:60" ht="15" x14ac:dyDescent="0.25">
      <c r="A3279" s="570">
        <f t="shared" si="44"/>
        <v>3273</v>
      </c>
      <c r="B3279" s="571" t="s">
        <v>5559</v>
      </c>
      <c r="C3279" s="574" t="s">
        <v>12458</v>
      </c>
      <c r="D3279" s="843">
        <v>40460</v>
      </c>
      <c r="E3279" s="844"/>
      <c r="F3279" s="844"/>
      <c r="G3279" s="25"/>
      <c r="H3279" s="25"/>
      <c r="I3279" s="25"/>
      <c r="J3279" s="25"/>
      <c r="K3279" s="25"/>
      <c r="L3279" s="25"/>
      <c r="N3279" s="25"/>
      <c r="O3279" s="25"/>
      <c r="P3279" s="35" t="s">
        <v>2496</v>
      </c>
      <c r="AS3279" s="570"/>
      <c r="AT3279" s="391"/>
      <c r="AU3279" s="222"/>
      <c r="AV3279" s="564"/>
      <c r="AW3279" s="60"/>
      <c r="AX3279" s="60"/>
      <c r="AY3279" s="60"/>
      <c r="AZ3279" s="283"/>
      <c r="BA3279" s="283"/>
      <c r="BB3279" s="283"/>
      <c r="BC3279" s="34"/>
      <c r="BD3279" s="27"/>
      <c r="BF3279" s="35"/>
      <c r="BG3279" s="35"/>
      <c r="BH3279" s="35"/>
    </row>
    <row r="3280" spans="1:60" ht="15" x14ac:dyDescent="0.25">
      <c r="A3280" s="570">
        <f t="shared" si="44"/>
        <v>3274</v>
      </c>
      <c r="B3280" s="571" t="s">
        <v>5560</v>
      </c>
      <c r="C3280" s="574" t="s">
        <v>12458</v>
      </c>
      <c r="D3280" s="843">
        <v>3971.03</v>
      </c>
      <c r="E3280" s="844"/>
      <c r="F3280" s="844"/>
      <c r="G3280" s="25"/>
      <c r="H3280" s="25"/>
      <c r="I3280" s="25"/>
      <c r="J3280" s="25"/>
      <c r="K3280" s="25"/>
      <c r="L3280" s="25"/>
      <c r="N3280" s="25"/>
      <c r="O3280" s="25"/>
      <c r="P3280" s="35" t="s">
        <v>2496</v>
      </c>
      <c r="AS3280" s="570"/>
      <c r="AT3280" s="391"/>
      <c r="AU3280" s="222"/>
      <c r="AV3280" s="564"/>
      <c r="AW3280" s="60"/>
      <c r="AX3280" s="60"/>
      <c r="AY3280" s="60"/>
      <c r="AZ3280" s="283"/>
      <c r="BA3280" s="283"/>
      <c r="BB3280" s="283"/>
      <c r="BC3280" s="34"/>
      <c r="BD3280" s="27"/>
      <c r="BF3280" s="35"/>
      <c r="BG3280" s="35"/>
      <c r="BH3280" s="35"/>
    </row>
    <row r="3281" spans="1:60" ht="15" x14ac:dyDescent="0.25">
      <c r="A3281" s="570">
        <f t="shared" si="44"/>
        <v>3275</v>
      </c>
      <c r="B3281" s="571" t="s">
        <v>5561</v>
      </c>
      <c r="C3281" s="574" t="s">
        <v>12458</v>
      </c>
      <c r="D3281" s="843">
        <v>9454.5499999999993</v>
      </c>
      <c r="E3281" s="844"/>
      <c r="F3281" s="844"/>
      <c r="G3281" s="25"/>
      <c r="H3281" s="25"/>
      <c r="I3281" s="25"/>
      <c r="J3281" s="25"/>
      <c r="K3281" s="25"/>
      <c r="L3281" s="25"/>
      <c r="N3281" s="25"/>
      <c r="O3281" s="25"/>
      <c r="P3281" s="35" t="s">
        <v>2496</v>
      </c>
      <c r="AS3281" s="570"/>
      <c r="AT3281" s="391"/>
      <c r="AU3281" s="222"/>
      <c r="AV3281" s="564"/>
      <c r="AW3281" s="60"/>
      <c r="AX3281" s="60"/>
      <c r="AY3281" s="60"/>
      <c r="AZ3281" s="283"/>
      <c r="BA3281" s="283"/>
      <c r="BB3281" s="283"/>
      <c r="BC3281" s="34"/>
      <c r="BD3281" s="27"/>
      <c r="BF3281" s="35"/>
      <c r="BG3281" s="35"/>
      <c r="BH3281" s="35"/>
    </row>
    <row r="3282" spans="1:60" ht="15" x14ac:dyDescent="0.25">
      <c r="A3282" s="570">
        <f t="shared" si="44"/>
        <v>3276</v>
      </c>
      <c r="B3282" s="571" t="s">
        <v>5562</v>
      </c>
      <c r="C3282" s="574" t="s">
        <v>12458</v>
      </c>
      <c r="D3282" s="843">
        <v>7802.83</v>
      </c>
      <c r="E3282" s="844"/>
      <c r="F3282" s="844"/>
      <c r="G3282" s="25"/>
      <c r="H3282" s="25"/>
      <c r="I3282" s="25"/>
      <c r="J3282" s="25"/>
      <c r="K3282" s="25"/>
      <c r="L3282" s="25"/>
      <c r="N3282" s="25"/>
      <c r="O3282" s="25"/>
      <c r="P3282" s="35" t="s">
        <v>2496</v>
      </c>
      <c r="AS3282" s="570"/>
      <c r="AT3282" s="391"/>
      <c r="AU3282" s="222"/>
      <c r="AV3282" s="564"/>
      <c r="AW3282" s="60"/>
      <c r="AX3282" s="60"/>
      <c r="AY3282" s="60"/>
      <c r="AZ3282" s="283"/>
      <c r="BA3282" s="283"/>
      <c r="BB3282" s="283"/>
      <c r="BC3282" s="34"/>
      <c r="BD3282" s="27"/>
      <c r="BF3282" s="35"/>
      <c r="BG3282" s="35"/>
      <c r="BH3282" s="35"/>
    </row>
    <row r="3283" spans="1:60" ht="15" x14ac:dyDescent="0.25">
      <c r="A3283" s="570">
        <f t="shared" si="44"/>
        <v>3277</v>
      </c>
      <c r="B3283" s="571" t="s">
        <v>5563</v>
      </c>
      <c r="C3283" s="574" t="s">
        <v>12458</v>
      </c>
      <c r="D3283" s="843">
        <v>7140</v>
      </c>
      <c r="E3283" s="844"/>
      <c r="F3283" s="844"/>
      <c r="G3283" s="25"/>
      <c r="H3283" s="25"/>
      <c r="I3283" s="25"/>
      <c r="J3283" s="25"/>
      <c r="K3283" s="25"/>
      <c r="L3283" s="25"/>
      <c r="N3283" s="25"/>
      <c r="O3283" s="25"/>
      <c r="P3283" s="35" t="s">
        <v>2496</v>
      </c>
      <c r="AS3283" s="570"/>
      <c r="AT3283" s="391"/>
      <c r="AU3283" s="222"/>
      <c r="AV3283" s="564"/>
      <c r="AW3283" s="60"/>
      <c r="AX3283" s="60"/>
      <c r="AY3283" s="60"/>
      <c r="AZ3283" s="283"/>
      <c r="BA3283" s="283"/>
      <c r="BB3283" s="283"/>
      <c r="BC3283" s="34"/>
      <c r="BD3283" s="27"/>
      <c r="BF3283" s="35"/>
      <c r="BG3283" s="35"/>
      <c r="BH3283" s="35"/>
    </row>
    <row r="3284" spans="1:60" ht="15" x14ac:dyDescent="0.25">
      <c r="A3284" s="570">
        <f t="shared" si="44"/>
        <v>3278</v>
      </c>
      <c r="B3284" s="571" t="s">
        <v>5564</v>
      </c>
      <c r="C3284" s="574" t="s">
        <v>12458</v>
      </c>
      <c r="D3284" s="843">
        <v>7802.83</v>
      </c>
      <c r="E3284" s="844"/>
      <c r="F3284" s="844"/>
      <c r="G3284" s="25"/>
      <c r="H3284" s="25"/>
      <c r="I3284" s="25"/>
      <c r="J3284" s="25"/>
      <c r="K3284" s="25"/>
      <c r="L3284" s="25"/>
      <c r="N3284" s="25"/>
      <c r="O3284" s="25"/>
      <c r="P3284" s="35" t="s">
        <v>2496</v>
      </c>
      <c r="AS3284" s="570"/>
      <c r="AT3284" s="391"/>
      <c r="AU3284" s="222"/>
      <c r="AV3284" s="564"/>
      <c r="AW3284" s="60"/>
      <c r="AX3284" s="60"/>
      <c r="AY3284" s="60"/>
      <c r="AZ3284" s="283"/>
      <c r="BA3284" s="283"/>
      <c r="BB3284" s="283"/>
      <c r="BC3284" s="34"/>
      <c r="BD3284" s="27"/>
      <c r="BF3284" s="35"/>
      <c r="BG3284" s="35"/>
      <c r="BH3284" s="35"/>
    </row>
    <row r="3285" spans="1:60" ht="15" x14ac:dyDescent="0.25">
      <c r="A3285" s="570">
        <f t="shared" si="44"/>
        <v>3279</v>
      </c>
      <c r="B3285" s="571" t="s">
        <v>5565</v>
      </c>
      <c r="C3285" s="574" t="s">
        <v>12458</v>
      </c>
      <c r="D3285" s="843">
        <v>8519.2099999999991</v>
      </c>
      <c r="E3285" s="844"/>
      <c r="F3285" s="844"/>
      <c r="G3285" s="25"/>
      <c r="H3285" s="25"/>
      <c r="I3285" s="25"/>
      <c r="J3285" s="25"/>
      <c r="K3285" s="25"/>
      <c r="L3285" s="25"/>
      <c r="N3285" s="25"/>
      <c r="O3285" s="25"/>
      <c r="P3285" s="35" t="s">
        <v>2496</v>
      </c>
      <c r="AS3285" s="570"/>
      <c r="AT3285" s="391"/>
      <c r="AU3285" s="222"/>
      <c r="AV3285" s="564"/>
      <c r="AW3285" s="60"/>
      <c r="AX3285" s="60"/>
      <c r="AY3285" s="60"/>
      <c r="AZ3285" s="283"/>
      <c r="BA3285" s="283"/>
      <c r="BB3285" s="283"/>
      <c r="BC3285" s="34"/>
      <c r="BD3285" s="27"/>
      <c r="BF3285" s="35"/>
      <c r="BG3285" s="35"/>
      <c r="BH3285" s="35"/>
    </row>
    <row r="3286" spans="1:60" ht="15" x14ac:dyDescent="0.25">
      <c r="A3286" s="570">
        <f t="shared" si="44"/>
        <v>3280</v>
      </c>
      <c r="B3286" s="571" t="s">
        <v>5566</v>
      </c>
      <c r="C3286" s="574" t="s">
        <v>12458</v>
      </c>
      <c r="D3286" s="843">
        <v>9365.2999999999993</v>
      </c>
      <c r="E3286" s="844"/>
      <c r="F3286" s="844"/>
      <c r="G3286" s="25"/>
      <c r="H3286" s="25"/>
      <c r="I3286" s="25"/>
      <c r="J3286" s="25"/>
      <c r="K3286" s="25"/>
      <c r="L3286" s="25"/>
      <c r="N3286" s="25"/>
      <c r="O3286" s="25"/>
      <c r="P3286" s="35" t="s">
        <v>2496</v>
      </c>
      <c r="AS3286" s="570"/>
      <c r="AT3286" s="391"/>
      <c r="AU3286" s="222"/>
      <c r="AV3286" s="564"/>
      <c r="AW3286" s="60"/>
      <c r="AX3286" s="60"/>
      <c r="AY3286" s="60"/>
      <c r="AZ3286" s="283"/>
      <c r="BA3286" s="283"/>
      <c r="BB3286" s="283"/>
      <c r="BC3286" s="34"/>
      <c r="BD3286" s="27"/>
      <c r="BF3286" s="35"/>
      <c r="BG3286" s="35"/>
      <c r="BH3286" s="35"/>
    </row>
    <row r="3287" spans="1:60" ht="15" x14ac:dyDescent="0.25">
      <c r="A3287" s="570">
        <f t="shared" si="44"/>
        <v>3281</v>
      </c>
      <c r="B3287" s="571" t="s">
        <v>5567</v>
      </c>
      <c r="C3287" s="574" t="s">
        <v>12458</v>
      </c>
      <c r="D3287" s="843">
        <v>8519.2099999999991</v>
      </c>
      <c r="E3287" s="844"/>
      <c r="F3287" s="844"/>
      <c r="G3287" s="25"/>
      <c r="H3287" s="25"/>
      <c r="I3287" s="25"/>
      <c r="J3287" s="25"/>
      <c r="K3287" s="25"/>
      <c r="L3287" s="25"/>
      <c r="N3287" s="25"/>
      <c r="O3287" s="25"/>
      <c r="P3287" s="35" t="s">
        <v>2496</v>
      </c>
      <c r="AS3287" s="570"/>
      <c r="AT3287" s="391"/>
      <c r="AU3287" s="222"/>
      <c r="AV3287" s="564"/>
      <c r="AW3287" s="60"/>
      <c r="AX3287" s="60"/>
      <c r="AY3287" s="60"/>
      <c r="AZ3287" s="283"/>
      <c r="BA3287" s="283"/>
      <c r="BB3287" s="283"/>
      <c r="BC3287" s="34"/>
      <c r="BD3287" s="27"/>
      <c r="BF3287" s="35"/>
      <c r="BG3287" s="35"/>
      <c r="BH3287" s="35"/>
    </row>
    <row r="3288" spans="1:60" ht="15" x14ac:dyDescent="0.25">
      <c r="A3288" s="570">
        <f t="shared" si="44"/>
        <v>3282</v>
      </c>
      <c r="B3288" s="571" t="s">
        <v>5568</v>
      </c>
      <c r="C3288" s="574" t="s">
        <v>12458</v>
      </c>
      <c r="D3288" s="843">
        <v>11305</v>
      </c>
      <c r="E3288" s="844"/>
      <c r="F3288" s="844"/>
      <c r="G3288" s="25"/>
      <c r="H3288" s="25"/>
      <c r="I3288" s="25"/>
      <c r="J3288" s="25"/>
      <c r="K3288" s="25"/>
      <c r="L3288" s="25"/>
      <c r="N3288" s="25"/>
      <c r="O3288" s="25"/>
      <c r="P3288" s="35" t="s">
        <v>2496</v>
      </c>
      <c r="AS3288" s="570"/>
      <c r="AT3288" s="391"/>
      <c r="AU3288" s="222"/>
      <c r="AV3288" s="564"/>
      <c r="AW3288" s="60"/>
      <c r="AX3288" s="60"/>
      <c r="AY3288" s="60"/>
      <c r="AZ3288" s="283"/>
      <c r="BA3288" s="283"/>
      <c r="BB3288" s="283"/>
      <c r="BC3288" s="34"/>
      <c r="BD3288" s="27"/>
      <c r="BF3288" s="35"/>
      <c r="BG3288" s="35"/>
      <c r="BH3288" s="35"/>
    </row>
    <row r="3289" spans="1:60" ht="15" x14ac:dyDescent="0.25">
      <c r="A3289" s="570">
        <f t="shared" si="44"/>
        <v>3283</v>
      </c>
      <c r="B3289" s="571" t="s">
        <v>5569</v>
      </c>
      <c r="C3289" s="574" t="s">
        <v>12458</v>
      </c>
      <c r="D3289" s="843">
        <v>17195.5</v>
      </c>
      <c r="E3289" s="844"/>
      <c r="F3289" s="844"/>
      <c r="G3289" s="25"/>
      <c r="H3289" s="25"/>
      <c r="I3289" s="25"/>
      <c r="J3289" s="25"/>
      <c r="K3289" s="25"/>
      <c r="L3289" s="25"/>
      <c r="N3289" s="25"/>
      <c r="O3289" s="25"/>
      <c r="P3289" s="35" t="s">
        <v>2496</v>
      </c>
      <c r="AS3289" s="570"/>
      <c r="AT3289" s="391"/>
      <c r="AU3289" s="222"/>
      <c r="AV3289" s="564"/>
      <c r="AW3289" s="60"/>
      <c r="AX3289" s="60"/>
      <c r="AY3289" s="60"/>
      <c r="AZ3289" s="283"/>
      <c r="BA3289" s="283"/>
      <c r="BB3289" s="283"/>
      <c r="BC3289" s="34"/>
      <c r="BD3289" s="27"/>
      <c r="BF3289" s="35"/>
      <c r="BG3289" s="35"/>
      <c r="BH3289" s="35"/>
    </row>
    <row r="3290" spans="1:60" ht="15" x14ac:dyDescent="0.25">
      <c r="A3290" s="570">
        <f t="shared" si="44"/>
        <v>3284</v>
      </c>
      <c r="B3290" s="571" t="s">
        <v>5570</v>
      </c>
      <c r="C3290" s="574" t="s">
        <v>12458</v>
      </c>
      <c r="D3290" s="843">
        <v>24157</v>
      </c>
      <c r="E3290" s="844"/>
      <c r="F3290" s="844"/>
      <c r="G3290" s="25"/>
      <c r="H3290" s="25"/>
      <c r="I3290" s="25"/>
      <c r="J3290" s="25"/>
      <c r="K3290" s="25"/>
      <c r="L3290" s="25"/>
      <c r="N3290" s="25"/>
      <c r="O3290" s="25"/>
      <c r="P3290" s="35" t="s">
        <v>2496</v>
      </c>
      <c r="AS3290" s="570"/>
      <c r="AT3290" s="391"/>
      <c r="AU3290" s="222"/>
      <c r="AV3290" s="564"/>
      <c r="AW3290" s="60"/>
      <c r="AX3290" s="60"/>
      <c r="AY3290" s="60"/>
      <c r="AZ3290" s="283"/>
      <c r="BA3290" s="283"/>
      <c r="BB3290" s="283"/>
      <c r="BC3290" s="34"/>
      <c r="BD3290" s="27"/>
      <c r="BF3290" s="35"/>
      <c r="BG3290" s="35"/>
      <c r="BH3290" s="35"/>
    </row>
    <row r="3291" spans="1:60" ht="15" x14ac:dyDescent="0.25">
      <c r="A3291" s="570">
        <f t="shared" si="44"/>
        <v>3285</v>
      </c>
      <c r="B3291" s="571" t="s">
        <v>5571</v>
      </c>
      <c r="C3291" s="574" t="s">
        <v>12458</v>
      </c>
      <c r="D3291" s="843">
        <v>17195.5</v>
      </c>
      <c r="E3291" s="844"/>
      <c r="F3291" s="844"/>
      <c r="G3291" s="25"/>
      <c r="H3291" s="25"/>
      <c r="I3291" s="25"/>
      <c r="J3291" s="25"/>
      <c r="K3291" s="25"/>
      <c r="L3291" s="25"/>
      <c r="N3291" s="25"/>
      <c r="O3291" s="25"/>
      <c r="P3291" s="35" t="s">
        <v>2496</v>
      </c>
      <c r="AS3291" s="570"/>
      <c r="AT3291" s="391"/>
      <c r="AU3291" s="222"/>
      <c r="AV3291" s="564"/>
      <c r="AW3291" s="60"/>
      <c r="AX3291" s="60"/>
      <c r="AY3291" s="60"/>
      <c r="AZ3291" s="283"/>
      <c r="BA3291" s="283"/>
      <c r="BB3291" s="283"/>
      <c r="BC3291" s="34"/>
      <c r="BD3291" s="27"/>
      <c r="BF3291" s="35"/>
      <c r="BG3291" s="35"/>
      <c r="BH3291" s="35"/>
    </row>
    <row r="3292" spans="1:60" ht="15" x14ac:dyDescent="0.25">
      <c r="A3292" s="570">
        <f t="shared" si="44"/>
        <v>3286</v>
      </c>
      <c r="B3292" s="571" t="s">
        <v>5572</v>
      </c>
      <c r="C3292" s="574" t="s">
        <v>12458</v>
      </c>
      <c r="D3292" s="843">
        <v>18421.2</v>
      </c>
      <c r="E3292" s="844"/>
      <c r="F3292" s="844"/>
      <c r="G3292" s="25"/>
      <c r="H3292" s="25"/>
      <c r="I3292" s="25"/>
      <c r="J3292" s="25"/>
      <c r="K3292" s="25"/>
      <c r="L3292" s="25"/>
      <c r="N3292" s="25"/>
      <c r="O3292" s="25"/>
      <c r="P3292" s="35" t="s">
        <v>2496</v>
      </c>
      <c r="AS3292" s="570"/>
      <c r="AT3292" s="391"/>
      <c r="AU3292" s="222"/>
      <c r="AV3292" s="564"/>
      <c r="AW3292" s="60"/>
      <c r="AX3292" s="60"/>
      <c r="AY3292" s="60"/>
      <c r="AZ3292" s="283"/>
      <c r="BA3292" s="283"/>
      <c r="BB3292" s="283"/>
      <c r="BC3292" s="34"/>
      <c r="BD3292" s="27"/>
      <c r="BF3292" s="35"/>
      <c r="BG3292" s="35"/>
      <c r="BH3292" s="35"/>
    </row>
    <row r="3293" spans="1:60" ht="15" x14ac:dyDescent="0.25">
      <c r="A3293" s="570">
        <f t="shared" si="44"/>
        <v>3287</v>
      </c>
      <c r="B3293" s="571" t="s">
        <v>5573</v>
      </c>
      <c r="C3293" s="574" t="s">
        <v>12458</v>
      </c>
      <c r="D3293" s="843">
        <v>6158.25</v>
      </c>
      <c r="E3293" s="844"/>
      <c r="F3293" s="844"/>
      <c r="G3293" s="25"/>
      <c r="H3293" s="25"/>
      <c r="I3293" s="25"/>
      <c r="J3293" s="25"/>
      <c r="K3293" s="25"/>
      <c r="L3293" s="25"/>
      <c r="N3293" s="25"/>
      <c r="O3293" s="25"/>
      <c r="P3293" s="35" t="s">
        <v>2496</v>
      </c>
      <c r="AS3293" s="570"/>
      <c r="AT3293" s="391"/>
      <c r="AU3293" s="222"/>
      <c r="AV3293" s="564"/>
      <c r="AW3293" s="60"/>
      <c r="AX3293" s="60"/>
      <c r="AY3293" s="60"/>
      <c r="AZ3293" s="283"/>
      <c r="BA3293" s="283"/>
      <c r="BB3293" s="283"/>
      <c r="BC3293" s="34"/>
      <c r="BD3293" s="27"/>
      <c r="BF3293" s="35"/>
      <c r="BG3293" s="35"/>
      <c r="BH3293" s="35"/>
    </row>
    <row r="3294" spans="1:60" ht="15" x14ac:dyDescent="0.25">
      <c r="A3294" s="570">
        <f t="shared" si="44"/>
        <v>3288</v>
      </c>
      <c r="B3294" s="571" t="s">
        <v>5574</v>
      </c>
      <c r="C3294" s="574" t="s">
        <v>12458</v>
      </c>
      <c r="D3294" s="843">
        <v>2784.6</v>
      </c>
      <c r="E3294" s="844"/>
      <c r="F3294" s="844"/>
      <c r="G3294" s="25"/>
      <c r="H3294" s="25"/>
      <c r="I3294" s="25"/>
      <c r="J3294" s="25"/>
      <c r="K3294" s="25"/>
      <c r="L3294" s="25"/>
      <c r="N3294" s="25"/>
      <c r="O3294" s="25"/>
      <c r="P3294" s="35" t="s">
        <v>2496</v>
      </c>
      <c r="AS3294" s="570"/>
      <c r="AT3294" s="391"/>
      <c r="AU3294" s="222"/>
      <c r="AV3294" s="564"/>
      <c r="AW3294" s="60"/>
      <c r="AX3294" s="60"/>
      <c r="AY3294" s="60"/>
      <c r="AZ3294" s="283"/>
      <c r="BA3294" s="283"/>
      <c r="BB3294" s="283"/>
      <c r="BC3294" s="34"/>
      <c r="BD3294" s="27"/>
      <c r="BF3294" s="35"/>
      <c r="BG3294" s="35"/>
      <c r="BH3294" s="35"/>
    </row>
    <row r="3295" spans="1:60" ht="15" x14ac:dyDescent="0.25">
      <c r="A3295" s="570">
        <f t="shared" si="44"/>
        <v>3289</v>
      </c>
      <c r="B3295" s="571" t="s">
        <v>5575</v>
      </c>
      <c r="C3295" s="574" t="s">
        <v>12458</v>
      </c>
      <c r="D3295" s="843">
        <v>4241.16</v>
      </c>
      <c r="E3295" s="844"/>
      <c r="F3295" s="844"/>
      <c r="G3295" s="25"/>
      <c r="H3295" s="25"/>
      <c r="I3295" s="25"/>
      <c r="J3295" s="25"/>
      <c r="K3295" s="25"/>
      <c r="L3295" s="25"/>
      <c r="N3295" s="25"/>
      <c r="O3295" s="25"/>
      <c r="P3295" s="35" t="s">
        <v>2496</v>
      </c>
      <c r="AS3295" s="570"/>
      <c r="AT3295" s="391"/>
      <c r="AU3295" s="222"/>
      <c r="AV3295" s="564"/>
      <c r="AW3295" s="60"/>
      <c r="AX3295" s="60"/>
      <c r="AY3295" s="60"/>
      <c r="AZ3295" s="283"/>
      <c r="BA3295" s="283"/>
      <c r="BB3295" s="283"/>
      <c r="BC3295" s="34"/>
      <c r="BD3295" s="27"/>
      <c r="BF3295" s="35"/>
      <c r="BG3295" s="35"/>
      <c r="BH3295" s="35"/>
    </row>
    <row r="3296" spans="1:60" ht="15" x14ac:dyDescent="0.25">
      <c r="A3296" s="570">
        <f t="shared" si="44"/>
        <v>3290</v>
      </c>
      <c r="B3296" s="571" t="s">
        <v>5576</v>
      </c>
      <c r="C3296" s="574" t="s">
        <v>12458</v>
      </c>
      <c r="D3296" s="843">
        <v>2238.39</v>
      </c>
      <c r="E3296" s="844"/>
      <c r="F3296" s="844"/>
      <c r="G3296" s="25"/>
      <c r="H3296" s="25"/>
      <c r="I3296" s="25"/>
      <c r="J3296" s="25"/>
      <c r="K3296" s="25"/>
      <c r="L3296" s="25"/>
      <c r="N3296" s="25"/>
      <c r="O3296" s="25"/>
      <c r="P3296" s="35" t="s">
        <v>2496</v>
      </c>
      <c r="AS3296" s="570"/>
      <c r="AT3296" s="391"/>
      <c r="AU3296" s="222"/>
      <c r="AV3296" s="564"/>
      <c r="AW3296" s="60"/>
      <c r="AX3296" s="60"/>
      <c r="AY3296" s="60"/>
      <c r="AZ3296" s="283"/>
      <c r="BA3296" s="283"/>
      <c r="BB3296" s="283"/>
      <c r="BC3296" s="34"/>
      <c r="BD3296" s="27"/>
      <c r="BF3296" s="35"/>
      <c r="BG3296" s="35"/>
      <c r="BH3296" s="35"/>
    </row>
    <row r="3297" spans="1:60" ht="15" x14ac:dyDescent="0.25">
      <c r="A3297" s="570">
        <f t="shared" si="44"/>
        <v>3291</v>
      </c>
      <c r="B3297" s="571" t="s">
        <v>5577</v>
      </c>
      <c r="C3297" s="574" t="s">
        <v>12458</v>
      </c>
      <c r="D3297" s="843">
        <v>3117.8</v>
      </c>
      <c r="E3297" s="844"/>
      <c r="F3297" s="844"/>
      <c r="G3297" s="25"/>
      <c r="H3297" s="25"/>
      <c r="I3297" s="25"/>
      <c r="J3297" s="25"/>
      <c r="K3297" s="25"/>
      <c r="L3297" s="25"/>
      <c r="N3297" s="25"/>
      <c r="O3297" s="25"/>
      <c r="P3297" s="35" t="s">
        <v>2496</v>
      </c>
      <c r="AS3297" s="570"/>
      <c r="AT3297" s="391"/>
      <c r="AU3297" s="222"/>
      <c r="AV3297" s="564"/>
      <c r="AW3297" s="60"/>
      <c r="AX3297" s="60"/>
      <c r="AY3297" s="60"/>
      <c r="AZ3297" s="283"/>
      <c r="BA3297" s="283"/>
      <c r="BB3297" s="283"/>
      <c r="BC3297" s="34"/>
      <c r="BD3297" s="27"/>
      <c r="BF3297" s="35"/>
      <c r="BG3297" s="35"/>
      <c r="BH3297" s="35"/>
    </row>
    <row r="3298" spans="1:60" ht="15" x14ac:dyDescent="0.25">
      <c r="A3298" s="570">
        <f t="shared" si="44"/>
        <v>3292</v>
      </c>
      <c r="B3298" s="571" t="s">
        <v>5578</v>
      </c>
      <c r="C3298" s="574" t="s">
        <v>12458</v>
      </c>
      <c r="D3298" s="843">
        <v>4385.1499999999996</v>
      </c>
      <c r="E3298" s="844"/>
      <c r="F3298" s="844"/>
      <c r="G3298" s="25"/>
      <c r="H3298" s="25"/>
      <c r="I3298" s="25"/>
      <c r="J3298" s="25"/>
      <c r="K3298" s="25"/>
      <c r="L3298" s="25"/>
      <c r="N3298" s="25"/>
      <c r="O3298" s="25"/>
      <c r="P3298" s="35" t="s">
        <v>2496</v>
      </c>
      <c r="AS3298" s="570"/>
      <c r="AT3298" s="391"/>
      <c r="AU3298" s="222"/>
      <c r="AV3298" s="564"/>
      <c r="AW3298" s="60"/>
      <c r="AX3298" s="60"/>
      <c r="AY3298" s="60"/>
      <c r="AZ3298" s="283"/>
      <c r="BA3298" s="283"/>
      <c r="BB3298" s="283"/>
      <c r="BC3298" s="34"/>
      <c r="BD3298" s="27"/>
      <c r="BF3298" s="35"/>
      <c r="BG3298" s="35"/>
      <c r="BH3298" s="35"/>
    </row>
    <row r="3299" spans="1:60" ht="15" x14ac:dyDescent="0.25">
      <c r="A3299" s="570">
        <f t="shared" si="44"/>
        <v>3293</v>
      </c>
      <c r="B3299" s="571" t="s">
        <v>5579</v>
      </c>
      <c r="C3299" s="574" t="s">
        <v>12458</v>
      </c>
      <c r="D3299" s="843">
        <v>2134.86</v>
      </c>
      <c r="E3299" s="844"/>
      <c r="F3299" s="844"/>
      <c r="G3299" s="25"/>
      <c r="H3299" s="25"/>
      <c r="I3299" s="25"/>
      <c r="J3299" s="25"/>
      <c r="K3299" s="25"/>
      <c r="L3299" s="25"/>
      <c r="N3299" s="25"/>
      <c r="O3299" s="25"/>
      <c r="P3299" s="35" t="s">
        <v>2496</v>
      </c>
      <c r="AS3299" s="570"/>
      <c r="AT3299" s="391"/>
      <c r="AU3299" s="222"/>
      <c r="AV3299" s="564"/>
      <c r="AW3299" s="60"/>
      <c r="AX3299" s="60"/>
      <c r="AY3299" s="60"/>
      <c r="AZ3299" s="283"/>
      <c r="BA3299" s="283"/>
      <c r="BB3299" s="283"/>
      <c r="BC3299" s="34"/>
      <c r="BD3299" s="27"/>
      <c r="BF3299" s="35"/>
      <c r="BG3299" s="35"/>
      <c r="BH3299" s="35"/>
    </row>
    <row r="3300" spans="1:60" ht="15" x14ac:dyDescent="0.25">
      <c r="A3300" s="570">
        <f t="shared" si="44"/>
        <v>3294</v>
      </c>
      <c r="B3300" s="571" t="s">
        <v>5580</v>
      </c>
      <c r="C3300" s="574" t="s">
        <v>12458</v>
      </c>
      <c r="D3300" s="843">
        <v>2959.53</v>
      </c>
      <c r="E3300" s="844"/>
      <c r="F3300" s="844"/>
      <c r="G3300" s="25"/>
      <c r="H3300" s="25"/>
      <c r="I3300" s="25"/>
      <c r="J3300" s="25"/>
      <c r="K3300" s="25"/>
      <c r="L3300" s="25"/>
      <c r="N3300" s="25"/>
      <c r="O3300" s="25"/>
      <c r="P3300" s="35" t="s">
        <v>2496</v>
      </c>
      <c r="AS3300" s="570"/>
      <c r="AT3300" s="391"/>
      <c r="AU3300" s="222"/>
      <c r="AV3300" s="564"/>
      <c r="AW3300" s="60"/>
      <c r="AX3300" s="60"/>
      <c r="AY3300" s="60"/>
      <c r="AZ3300" s="283"/>
      <c r="BA3300" s="283"/>
      <c r="BB3300" s="283"/>
      <c r="BC3300" s="34"/>
      <c r="BD3300" s="27"/>
      <c r="BF3300" s="35"/>
      <c r="BG3300" s="35"/>
      <c r="BH3300" s="35"/>
    </row>
    <row r="3301" spans="1:60" ht="15" x14ac:dyDescent="0.25">
      <c r="A3301" s="570">
        <f t="shared" si="44"/>
        <v>3295</v>
      </c>
      <c r="B3301" s="571" t="s">
        <v>5581</v>
      </c>
      <c r="C3301" s="574" t="s">
        <v>12458</v>
      </c>
      <c r="D3301" s="843">
        <v>2898.84</v>
      </c>
      <c r="E3301" s="844"/>
      <c r="F3301" s="844"/>
      <c r="G3301" s="25"/>
      <c r="H3301" s="25"/>
      <c r="I3301" s="25"/>
      <c r="J3301" s="25"/>
      <c r="K3301" s="25"/>
      <c r="L3301" s="25"/>
      <c r="N3301" s="25"/>
      <c r="O3301" s="25"/>
      <c r="P3301" s="35" t="s">
        <v>2496</v>
      </c>
      <c r="AS3301" s="570"/>
      <c r="AT3301" s="391"/>
      <c r="AU3301" s="222"/>
      <c r="AV3301" s="564"/>
      <c r="AW3301" s="60"/>
      <c r="AX3301" s="60"/>
      <c r="AY3301" s="60"/>
      <c r="AZ3301" s="283"/>
      <c r="BA3301" s="283"/>
      <c r="BB3301" s="283"/>
      <c r="BC3301" s="34"/>
      <c r="BD3301" s="27"/>
      <c r="BF3301" s="35"/>
      <c r="BG3301" s="35"/>
      <c r="BH3301" s="35"/>
    </row>
    <row r="3302" spans="1:60" ht="15" x14ac:dyDescent="0.25">
      <c r="A3302" s="570">
        <f t="shared" si="44"/>
        <v>3296</v>
      </c>
      <c r="B3302" s="571" t="s">
        <v>5582</v>
      </c>
      <c r="C3302" s="574" t="s">
        <v>12458</v>
      </c>
      <c r="D3302" s="843">
        <v>2840.53</v>
      </c>
      <c r="E3302" s="844"/>
      <c r="F3302" s="844"/>
      <c r="G3302" s="25"/>
      <c r="H3302" s="25"/>
      <c r="I3302" s="25"/>
      <c r="J3302" s="25"/>
      <c r="K3302" s="25"/>
      <c r="L3302" s="25"/>
      <c r="N3302" s="25"/>
      <c r="O3302" s="25"/>
      <c r="P3302" s="35" t="s">
        <v>2496</v>
      </c>
      <c r="AS3302" s="570"/>
      <c r="AT3302" s="391"/>
      <c r="AU3302" s="222"/>
      <c r="AV3302" s="564"/>
      <c r="AW3302" s="60"/>
      <c r="AX3302" s="60"/>
      <c r="AY3302" s="60"/>
      <c r="AZ3302" s="283"/>
      <c r="BA3302" s="283"/>
      <c r="BB3302" s="283"/>
      <c r="BC3302" s="34"/>
      <c r="BD3302" s="27"/>
      <c r="BF3302" s="35"/>
      <c r="BG3302" s="35"/>
      <c r="BH3302" s="35"/>
    </row>
    <row r="3303" spans="1:60" ht="28.5" x14ac:dyDescent="0.25">
      <c r="A3303" s="570">
        <f t="shared" si="44"/>
        <v>3297</v>
      </c>
      <c r="B3303" s="571" t="s">
        <v>5583</v>
      </c>
      <c r="C3303" s="574" t="s">
        <v>12474</v>
      </c>
      <c r="D3303" s="843">
        <v>15708</v>
      </c>
      <c r="E3303" s="844"/>
      <c r="F3303" s="844"/>
      <c r="G3303" s="25"/>
      <c r="H3303" s="25"/>
      <c r="I3303" s="25"/>
      <c r="J3303" s="25"/>
      <c r="K3303" s="25"/>
      <c r="L3303" s="25"/>
      <c r="N3303" s="25"/>
      <c r="O3303" s="25"/>
      <c r="P3303" s="35" t="s">
        <v>2496</v>
      </c>
      <c r="AS3303" s="570"/>
      <c r="AT3303" s="391"/>
      <c r="AU3303" s="222"/>
      <c r="AV3303" s="564"/>
      <c r="AW3303" s="60"/>
      <c r="AX3303" s="60"/>
      <c r="AY3303" s="60"/>
      <c r="AZ3303" s="283"/>
      <c r="BA3303" s="283"/>
      <c r="BB3303" s="283"/>
      <c r="BC3303" s="34"/>
      <c r="BD3303" s="27"/>
      <c r="BF3303" s="35"/>
      <c r="BG3303" s="35"/>
      <c r="BH3303" s="35"/>
    </row>
    <row r="3304" spans="1:60" ht="28.5" x14ac:dyDescent="0.25">
      <c r="A3304" s="570">
        <f t="shared" si="44"/>
        <v>3298</v>
      </c>
      <c r="B3304" s="571" t="s">
        <v>5584</v>
      </c>
      <c r="C3304" s="574" t="s">
        <v>12474</v>
      </c>
      <c r="D3304" s="843">
        <v>14875</v>
      </c>
      <c r="E3304" s="844"/>
      <c r="F3304" s="844"/>
      <c r="G3304" s="25"/>
      <c r="H3304" s="25"/>
      <c r="I3304" s="25"/>
      <c r="J3304" s="25"/>
      <c r="K3304" s="25"/>
      <c r="L3304" s="25"/>
      <c r="N3304" s="25"/>
      <c r="O3304" s="25"/>
      <c r="P3304" s="35" t="s">
        <v>2496</v>
      </c>
      <c r="AS3304" s="570"/>
      <c r="AT3304" s="391"/>
      <c r="AU3304" s="222"/>
      <c r="AV3304" s="564"/>
      <c r="AW3304" s="60"/>
      <c r="AX3304" s="60"/>
      <c r="AY3304" s="60"/>
      <c r="AZ3304" s="283"/>
      <c r="BA3304" s="283"/>
      <c r="BB3304" s="283"/>
      <c r="BC3304" s="34"/>
      <c r="BD3304" s="27"/>
      <c r="BF3304" s="35"/>
      <c r="BG3304" s="35"/>
      <c r="BH3304" s="35"/>
    </row>
    <row r="3305" spans="1:60" ht="15" x14ac:dyDescent="0.25">
      <c r="A3305" s="570">
        <f t="shared" si="44"/>
        <v>3299</v>
      </c>
      <c r="B3305" s="571" t="s">
        <v>5585</v>
      </c>
      <c r="C3305" s="574" t="s">
        <v>12458</v>
      </c>
      <c r="D3305" s="843">
        <v>10627.89</v>
      </c>
      <c r="E3305" s="844"/>
      <c r="F3305" s="844"/>
      <c r="G3305" s="25"/>
      <c r="H3305" s="25"/>
      <c r="I3305" s="25"/>
      <c r="J3305" s="25"/>
      <c r="K3305" s="25"/>
      <c r="L3305" s="25"/>
      <c r="N3305" s="25"/>
      <c r="O3305" s="25"/>
      <c r="P3305" s="35" t="s">
        <v>2496</v>
      </c>
      <c r="AS3305" s="570"/>
      <c r="AT3305" s="391"/>
      <c r="AU3305" s="222"/>
      <c r="AV3305" s="564"/>
      <c r="AW3305" s="60"/>
      <c r="AX3305" s="60"/>
      <c r="AY3305" s="60"/>
      <c r="AZ3305" s="283"/>
      <c r="BA3305" s="283"/>
      <c r="BB3305" s="283"/>
      <c r="BC3305" s="34"/>
      <c r="BD3305" s="27"/>
      <c r="BF3305" s="35"/>
      <c r="BG3305" s="35"/>
      <c r="BH3305" s="35"/>
    </row>
    <row r="3306" spans="1:60" ht="15" x14ac:dyDescent="0.25">
      <c r="A3306" s="570">
        <f t="shared" si="44"/>
        <v>3300</v>
      </c>
      <c r="B3306" s="571" t="s">
        <v>5586</v>
      </c>
      <c r="C3306" s="574" t="s">
        <v>12458</v>
      </c>
      <c r="D3306" s="843">
        <v>81599.490000000005</v>
      </c>
      <c r="E3306" s="844"/>
      <c r="F3306" s="844"/>
      <c r="G3306" s="25"/>
      <c r="H3306" s="25"/>
      <c r="I3306" s="25"/>
      <c r="J3306" s="25"/>
      <c r="K3306" s="25"/>
      <c r="L3306" s="25"/>
      <c r="N3306" s="25"/>
      <c r="O3306" s="25"/>
      <c r="P3306" s="35" t="s">
        <v>2496</v>
      </c>
      <c r="AS3306" s="570"/>
      <c r="AT3306" s="391"/>
      <c r="AU3306" s="222"/>
      <c r="AV3306" s="564"/>
      <c r="AW3306" s="60"/>
      <c r="AX3306" s="60"/>
      <c r="AY3306" s="60"/>
      <c r="AZ3306" s="283"/>
      <c r="BA3306" s="283"/>
      <c r="BB3306" s="283"/>
      <c r="BC3306" s="34"/>
      <c r="BD3306" s="27"/>
      <c r="BF3306" s="35"/>
      <c r="BG3306" s="35"/>
      <c r="BH3306" s="35"/>
    </row>
    <row r="3307" spans="1:60" ht="15" x14ac:dyDescent="0.25">
      <c r="A3307" s="570">
        <f t="shared" si="44"/>
        <v>3301</v>
      </c>
      <c r="B3307" s="571" t="s">
        <v>5587</v>
      </c>
      <c r="C3307" s="574" t="s">
        <v>12458</v>
      </c>
      <c r="D3307" s="843">
        <v>3612.84</v>
      </c>
      <c r="E3307" s="844"/>
      <c r="F3307" s="844"/>
      <c r="G3307" s="25"/>
      <c r="H3307" s="25"/>
      <c r="I3307" s="25"/>
      <c r="J3307" s="25"/>
      <c r="K3307" s="25"/>
      <c r="L3307" s="25"/>
      <c r="N3307" s="25"/>
      <c r="O3307" s="25"/>
      <c r="P3307" s="35" t="s">
        <v>2496</v>
      </c>
      <c r="AS3307" s="570"/>
      <c r="AT3307" s="391"/>
      <c r="AU3307" s="222"/>
      <c r="AV3307" s="564"/>
      <c r="AW3307" s="60"/>
      <c r="AX3307" s="60"/>
      <c r="AY3307" s="60"/>
      <c r="AZ3307" s="283"/>
      <c r="BA3307" s="283"/>
      <c r="BB3307" s="283"/>
      <c r="BC3307" s="34"/>
      <c r="BD3307" s="27"/>
      <c r="BF3307" s="35"/>
      <c r="BG3307" s="35"/>
      <c r="BH3307" s="35"/>
    </row>
    <row r="3308" spans="1:60" ht="15" x14ac:dyDescent="0.25">
      <c r="A3308" s="570">
        <f t="shared" si="44"/>
        <v>3302</v>
      </c>
      <c r="B3308" s="571" t="s">
        <v>5588</v>
      </c>
      <c r="C3308" s="574" t="s">
        <v>12458</v>
      </c>
      <c r="D3308" s="843">
        <v>4001.97</v>
      </c>
      <c r="E3308" s="844"/>
      <c r="F3308" s="844"/>
      <c r="G3308" s="25"/>
      <c r="H3308" s="25"/>
      <c r="I3308" s="25"/>
      <c r="J3308" s="25"/>
      <c r="K3308" s="25"/>
      <c r="L3308" s="25"/>
      <c r="N3308" s="25"/>
      <c r="O3308" s="25"/>
      <c r="P3308" s="35" t="s">
        <v>2496</v>
      </c>
      <c r="AS3308" s="570"/>
      <c r="AT3308" s="391"/>
      <c r="AU3308" s="222"/>
      <c r="AV3308" s="564"/>
      <c r="AW3308" s="60"/>
      <c r="AX3308" s="60"/>
      <c r="AY3308" s="60"/>
      <c r="AZ3308" s="283"/>
      <c r="BA3308" s="283"/>
      <c r="BB3308" s="283"/>
      <c r="BC3308" s="34"/>
      <c r="BD3308" s="27"/>
      <c r="BF3308" s="35"/>
      <c r="BG3308" s="35"/>
      <c r="BH3308" s="35"/>
    </row>
    <row r="3309" spans="1:60" ht="15" x14ac:dyDescent="0.25">
      <c r="A3309" s="570">
        <f t="shared" si="44"/>
        <v>3303</v>
      </c>
      <c r="B3309" s="571" t="s">
        <v>5589</v>
      </c>
      <c r="C3309" s="574" t="s">
        <v>12458</v>
      </c>
      <c r="D3309" s="843">
        <v>3769.92</v>
      </c>
      <c r="E3309" s="844"/>
      <c r="F3309" s="844"/>
      <c r="G3309" s="25"/>
      <c r="H3309" s="25"/>
      <c r="I3309" s="25"/>
      <c r="J3309" s="25"/>
      <c r="K3309" s="25"/>
      <c r="L3309" s="25"/>
      <c r="N3309" s="25"/>
      <c r="O3309" s="25"/>
      <c r="P3309" s="35" t="s">
        <v>2496</v>
      </c>
      <c r="AS3309" s="570"/>
      <c r="AT3309" s="391"/>
      <c r="AU3309" s="222"/>
      <c r="AV3309" s="564"/>
      <c r="AW3309" s="60"/>
      <c r="AX3309" s="60"/>
      <c r="AY3309" s="60"/>
      <c r="AZ3309" s="283"/>
      <c r="BA3309" s="283"/>
      <c r="BB3309" s="283"/>
      <c r="BC3309" s="34"/>
      <c r="BD3309" s="27"/>
      <c r="BF3309" s="35"/>
      <c r="BG3309" s="35"/>
      <c r="BH3309" s="35"/>
    </row>
    <row r="3310" spans="1:60" ht="15" x14ac:dyDescent="0.25">
      <c r="A3310" s="570">
        <f t="shared" si="44"/>
        <v>3304</v>
      </c>
      <c r="B3310" s="571" t="s">
        <v>5590</v>
      </c>
      <c r="C3310" s="574" t="s">
        <v>12458</v>
      </c>
      <c r="D3310" s="843">
        <v>4015.06</v>
      </c>
      <c r="E3310" s="844"/>
      <c r="F3310" s="844"/>
      <c r="G3310" s="25"/>
      <c r="H3310" s="25"/>
      <c r="I3310" s="25"/>
      <c r="J3310" s="25"/>
      <c r="K3310" s="25"/>
      <c r="L3310" s="25"/>
      <c r="N3310" s="25"/>
      <c r="O3310" s="25"/>
      <c r="P3310" s="35" t="s">
        <v>2496</v>
      </c>
      <c r="AS3310" s="570"/>
      <c r="AT3310" s="391"/>
      <c r="AU3310" s="222"/>
      <c r="AV3310" s="564"/>
      <c r="AW3310" s="60"/>
      <c r="AX3310" s="60"/>
      <c r="AY3310" s="60"/>
      <c r="AZ3310" s="283"/>
      <c r="BA3310" s="283"/>
      <c r="BB3310" s="283"/>
      <c r="BC3310" s="34"/>
      <c r="BD3310" s="27"/>
      <c r="BF3310" s="35"/>
      <c r="BG3310" s="35"/>
      <c r="BH3310" s="35"/>
    </row>
    <row r="3311" spans="1:60" ht="15" x14ac:dyDescent="0.25">
      <c r="A3311" s="570">
        <f t="shared" si="44"/>
        <v>3305</v>
      </c>
      <c r="B3311" s="571" t="s">
        <v>5591</v>
      </c>
      <c r="C3311" s="574" t="s">
        <v>12458</v>
      </c>
      <c r="D3311" s="843">
        <v>2886.94</v>
      </c>
      <c r="E3311" s="844"/>
      <c r="F3311" s="844"/>
      <c r="G3311" s="25"/>
      <c r="H3311" s="25"/>
      <c r="I3311" s="25"/>
      <c r="J3311" s="25"/>
      <c r="K3311" s="25"/>
      <c r="L3311" s="25"/>
      <c r="N3311" s="25"/>
      <c r="O3311" s="25"/>
      <c r="P3311" s="35" t="s">
        <v>2496</v>
      </c>
      <c r="AS3311" s="570"/>
      <c r="AT3311" s="391"/>
      <c r="AU3311" s="222"/>
      <c r="AV3311" s="564"/>
      <c r="AW3311" s="60"/>
      <c r="AX3311" s="60"/>
      <c r="AY3311" s="60"/>
      <c r="AZ3311" s="283"/>
      <c r="BA3311" s="283"/>
      <c r="BB3311" s="283"/>
      <c r="BC3311" s="34"/>
      <c r="BD3311" s="27"/>
      <c r="BF3311" s="35"/>
      <c r="BG3311" s="35"/>
      <c r="BH3311" s="35"/>
    </row>
    <row r="3312" spans="1:60" ht="15" x14ac:dyDescent="0.25">
      <c r="A3312" s="570">
        <f t="shared" si="44"/>
        <v>3306</v>
      </c>
      <c r="B3312" s="571" t="s">
        <v>5592</v>
      </c>
      <c r="C3312" s="574" t="s">
        <v>12458</v>
      </c>
      <c r="D3312" s="843">
        <v>7021</v>
      </c>
      <c r="E3312" s="844"/>
      <c r="F3312" s="844"/>
      <c r="G3312" s="25"/>
      <c r="H3312" s="25"/>
      <c r="I3312" s="25"/>
      <c r="J3312" s="25"/>
      <c r="K3312" s="25"/>
      <c r="L3312" s="25"/>
      <c r="N3312" s="25"/>
      <c r="O3312" s="25"/>
      <c r="P3312" s="35" t="s">
        <v>2496</v>
      </c>
      <c r="AS3312" s="570"/>
      <c r="AT3312" s="391"/>
      <c r="AU3312" s="222"/>
      <c r="AV3312" s="564"/>
      <c r="AW3312" s="60"/>
      <c r="AX3312" s="60"/>
      <c r="AY3312" s="60"/>
      <c r="AZ3312" s="283"/>
      <c r="BA3312" s="283"/>
      <c r="BB3312" s="283"/>
      <c r="BC3312" s="34"/>
      <c r="BD3312" s="27"/>
      <c r="BF3312" s="35"/>
      <c r="BG3312" s="35"/>
      <c r="BH3312" s="35"/>
    </row>
    <row r="3313" spans="1:60" ht="15" x14ac:dyDescent="0.25">
      <c r="A3313" s="570">
        <f t="shared" si="44"/>
        <v>3307</v>
      </c>
      <c r="B3313" s="571" t="s">
        <v>5593</v>
      </c>
      <c r="C3313" s="574" t="s">
        <v>12458</v>
      </c>
      <c r="D3313" s="843">
        <v>4049.57</v>
      </c>
      <c r="E3313" s="844"/>
      <c r="F3313" s="844"/>
      <c r="G3313" s="25"/>
      <c r="H3313" s="25"/>
      <c r="I3313" s="25"/>
      <c r="J3313" s="25"/>
      <c r="K3313" s="25"/>
      <c r="L3313" s="25"/>
      <c r="N3313" s="25"/>
      <c r="O3313" s="25"/>
      <c r="P3313" s="35" t="s">
        <v>2496</v>
      </c>
      <c r="AS3313" s="570"/>
      <c r="AT3313" s="391"/>
      <c r="AU3313" s="222"/>
      <c r="AV3313" s="564"/>
      <c r="AW3313" s="60"/>
      <c r="AX3313" s="60"/>
      <c r="AY3313" s="60"/>
      <c r="AZ3313" s="283"/>
      <c r="BA3313" s="283"/>
      <c r="BB3313" s="283"/>
      <c r="BC3313" s="34"/>
      <c r="BD3313" s="27"/>
      <c r="BF3313" s="35"/>
      <c r="BG3313" s="35"/>
      <c r="BH3313" s="35"/>
    </row>
    <row r="3314" spans="1:60" ht="15" x14ac:dyDescent="0.25">
      <c r="A3314" s="570">
        <f t="shared" si="44"/>
        <v>3308</v>
      </c>
      <c r="B3314" s="571" t="s">
        <v>5594</v>
      </c>
      <c r="C3314" s="574" t="s">
        <v>12458</v>
      </c>
      <c r="D3314" s="843">
        <v>7080.5</v>
      </c>
      <c r="E3314" s="844"/>
      <c r="F3314" s="844"/>
      <c r="G3314" s="25"/>
      <c r="H3314" s="25"/>
      <c r="I3314" s="25"/>
      <c r="J3314" s="25"/>
      <c r="K3314" s="25"/>
      <c r="L3314" s="25"/>
      <c r="N3314" s="25"/>
      <c r="O3314" s="25"/>
      <c r="P3314" s="35" t="s">
        <v>2496</v>
      </c>
      <c r="AS3314" s="570"/>
      <c r="AT3314" s="391"/>
      <c r="AU3314" s="222"/>
      <c r="AV3314" s="564"/>
      <c r="AW3314" s="60"/>
      <c r="AX3314" s="60"/>
      <c r="AY3314" s="60"/>
      <c r="AZ3314" s="283"/>
      <c r="BA3314" s="283"/>
      <c r="BB3314" s="283"/>
      <c r="BC3314" s="34"/>
      <c r="BD3314" s="27"/>
      <c r="BF3314" s="35"/>
      <c r="BG3314" s="35"/>
      <c r="BH3314" s="35"/>
    </row>
    <row r="3315" spans="1:60" ht="15" x14ac:dyDescent="0.25">
      <c r="A3315" s="570">
        <f t="shared" si="44"/>
        <v>3309</v>
      </c>
      <c r="B3315" s="571" t="s">
        <v>5595</v>
      </c>
      <c r="C3315" s="574" t="s">
        <v>12458</v>
      </c>
      <c r="D3315" s="843">
        <v>6536.67</v>
      </c>
      <c r="E3315" s="844"/>
      <c r="F3315" s="844"/>
      <c r="G3315" s="25"/>
      <c r="H3315" s="25"/>
      <c r="I3315" s="25"/>
      <c r="J3315" s="25"/>
      <c r="K3315" s="25"/>
      <c r="L3315" s="25"/>
      <c r="N3315" s="25"/>
      <c r="O3315" s="25"/>
      <c r="P3315" s="35" t="s">
        <v>2496</v>
      </c>
      <c r="AS3315" s="570"/>
      <c r="AT3315" s="391"/>
      <c r="AU3315" s="222"/>
      <c r="AV3315" s="564"/>
      <c r="AW3315" s="60"/>
      <c r="AX3315" s="60"/>
      <c r="AY3315" s="60"/>
      <c r="AZ3315" s="283"/>
      <c r="BA3315" s="283"/>
      <c r="BB3315" s="283"/>
      <c r="BC3315" s="34"/>
      <c r="BD3315" s="27"/>
      <c r="BF3315" s="35"/>
      <c r="BG3315" s="35"/>
      <c r="BH3315" s="35"/>
    </row>
    <row r="3316" spans="1:60" ht="15" x14ac:dyDescent="0.25">
      <c r="A3316" s="570">
        <f t="shared" si="44"/>
        <v>3310</v>
      </c>
      <c r="B3316" s="571" t="s">
        <v>5596</v>
      </c>
      <c r="C3316" s="574" t="s">
        <v>12458</v>
      </c>
      <c r="D3316" s="843">
        <v>6953.17</v>
      </c>
      <c r="E3316" s="844"/>
      <c r="F3316" s="844"/>
      <c r="G3316" s="25"/>
      <c r="H3316" s="25"/>
      <c r="I3316" s="25"/>
      <c r="J3316" s="25"/>
      <c r="K3316" s="25"/>
      <c r="L3316" s="25"/>
      <c r="N3316" s="25"/>
      <c r="O3316" s="25"/>
      <c r="P3316" s="35" t="s">
        <v>2496</v>
      </c>
      <c r="AS3316" s="570"/>
      <c r="AT3316" s="391"/>
      <c r="AU3316" s="222"/>
      <c r="AV3316" s="564"/>
      <c r="AW3316" s="60"/>
      <c r="AX3316" s="60"/>
      <c r="AY3316" s="60"/>
      <c r="AZ3316" s="283"/>
      <c r="BA3316" s="283"/>
      <c r="BB3316" s="283"/>
      <c r="BC3316" s="34"/>
      <c r="BD3316" s="27"/>
      <c r="BF3316" s="35"/>
      <c r="BG3316" s="35"/>
      <c r="BH3316" s="35"/>
    </row>
    <row r="3317" spans="1:60" ht="15" x14ac:dyDescent="0.25">
      <c r="A3317" s="570">
        <f t="shared" si="44"/>
        <v>3311</v>
      </c>
      <c r="B3317" s="571" t="s">
        <v>5597</v>
      </c>
      <c r="C3317" s="574" t="s">
        <v>12458</v>
      </c>
      <c r="D3317" s="843">
        <v>11106.27</v>
      </c>
      <c r="E3317" s="844"/>
      <c r="F3317" s="844"/>
      <c r="G3317" s="25"/>
      <c r="H3317" s="25"/>
      <c r="I3317" s="25"/>
      <c r="J3317" s="25"/>
      <c r="K3317" s="25"/>
      <c r="L3317" s="25"/>
      <c r="N3317" s="25"/>
      <c r="O3317" s="25"/>
      <c r="P3317" s="35" t="s">
        <v>2496</v>
      </c>
      <c r="AS3317" s="570"/>
      <c r="AT3317" s="391"/>
      <c r="AU3317" s="222"/>
      <c r="AV3317" s="564"/>
      <c r="AW3317" s="60"/>
      <c r="AX3317" s="60"/>
      <c r="AY3317" s="60"/>
      <c r="AZ3317" s="283"/>
      <c r="BA3317" s="283"/>
      <c r="BB3317" s="283"/>
      <c r="BC3317" s="34"/>
      <c r="BD3317" s="27"/>
      <c r="BF3317" s="35"/>
      <c r="BG3317" s="35"/>
      <c r="BH3317" s="35"/>
    </row>
    <row r="3318" spans="1:60" ht="15" x14ac:dyDescent="0.25">
      <c r="A3318" s="570">
        <f t="shared" si="44"/>
        <v>3312</v>
      </c>
      <c r="B3318" s="571" t="s">
        <v>5598</v>
      </c>
      <c r="C3318" s="574" t="s">
        <v>12458</v>
      </c>
      <c r="D3318" s="843">
        <v>11690.56</v>
      </c>
      <c r="E3318" s="844"/>
      <c r="F3318" s="844"/>
      <c r="G3318" s="25"/>
      <c r="H3318" s="25"/>
      <c r="I3318" s="25"/>
      <c r="J3318" s="25"/>
      <c r="K3318" s="25"/>
      <c r="L3318" s="25"/>
      <c r="N3318" s="25"/>
      <c r="O3318" s="25"/>
      <c r="P3318" s="35" t="s">
        <v>2496</v>
      </c>
      <c r="AS3318" s="570"/>
      <c r="AT3318" s="391"/>
      <c r="AU3318" s="222"/>
      <c r="AV3318" s="564"/>
      <c r="AW3318" s="60"/>
      <c r="AX3318" s="60"/>
      <c r="AY3318" s="60"/>
      <c r="AZ3318" s="283"/>
      <c r="BA3318" s="283"/>
      <c r="BB3318" s="283"/>
      <c r="BC3318" s="34"/>
      <c r="BD3318" s="27"/>
      <c r="BF3318" s="35"/>
      <c r="BG3318" s="35"/>
      <c r="BH3318" s="35"/>
    </row>
    <row r="3319" spans="1:60" ht="15" x14ac:dyDescent="0.25">
      <c r="A3319" s="570">
        <f t="shared" ref="A3319:A3382" si="45">A3318+1</f>
        <v>3313</v>
      </c>
      <c r="B3319" s="571" t="s">
        <v>5599</v>
      </c>
      <c r="C3319" s="574" t="s">
        <v>12458</v>
      </c>
      <c r="D3319" s="843">
        <v>7616</v>
      </c>
      <c r="E3319" s="844"/>
      <c r="F3319" s="844"/>
      <c r="G3319" s="25"/>
      <c r="H3319" s="25"/>
      <c r="I3319" s="25"/>
      <c r="J3319" s="25"/>
      <c r="K3319" s="25"/>
      <c r="L3319" s="25"/>
      <c r="N3319" s="25"/>
      <c r="O3319" s="25"/>
      <c r="P3319" s="35" t="s">
        <v>2496</v>
      </c>
      <c r="AS3319" s="570"/>
      <c r="AT3319" s="391"/>
      <c r="AU3319" s="222"/>
      <c r="AV3319" s="564"/>
      <c r="AW3319" s="60"/>
      <c r="AX3319" s="60"/>
      <c r="AY3319" s="60"/>
      <c r="AZ3319" s="283"/>
      <c r="BA3319" s="283"/>
      <c r="BB3319" s="283"/>
      <c r="BC3319" s="34"/>
      <c r="BD3319" s="27"/>
      <c r="BF3319" s="35"/>
      <c r="BG3319" s="35"/>
      <c r="BH3319" s="35"/>
    </row>
    <row r="3320" spans="1:60" ht="15" x14ac:dyDescent="0.25">
      <c r="A3320" s="570">
        <f t="shared" si="45"/>
        <v>3314</v>
      </c>
      <c r="B3320" s="571" t="s">
        <v>5600</v>
      </c>
      <c r="C3320" s="574" t="s">
        <v>12458</v>
      </c>
      <c r="D3320" s="843">
        <v>11033.68</v>
      </c>
      <c r="E3320" s="844"/>
      <c r="F3320" s="844"/>
      <c r="G3320" s="25"/>
      <c r="H3320" s="25"/>
      <c r="I3320" s="25"/>
      <c r="J3320" s="25"/>
      <c r="K3320" s="25"/>
      <c r="L3320" s="25"/>
      <c r="N3320" s="25"/>
      <c r="O3320" s="25"/>
      <c r="P3320" s="35" t="s">
        <v>2496</v>
      </c>
      <c r="AS3320" s="570"/>
      <c r="AT3320" s="391"/>
      <c r="AU3320" s="222"/>
      <c r="AV3320" s="564"/>
      <c r="AW3320" s="60"/>
      <c r="AX3320" s="60"/>
      <c r="AY3320" s="60"/>
      <c r="AZ3320" s="283"/>
      <c r="BA3320" s="283"/>
      <c r="BB3320" s="283"/>
      <c r="BC3320" s="34"/>
      <c r="BD3320" s="27"/>
      <c r="BF3320" s="35"/>
      <c r="BG3320" s="35"/>
      <c r="BH3320" s="35"/>
    </row>
    <row r="3321" spans="1:60" ht="15" x14ac:dyDescent="0.25">
      <c r="A3321" s="570">
        <f t="shared" si="45"/>
        <v>3315</v>
      </c>
      <c r="B3321" s="571" t="s">
        <v>5601</v>
      </c>
      <c r="C3321" s="574" t="s">
        <v>12458</v>
      </c>
      <c r="D3321" s="843">
        <v>7500.0940000000001</v>
      </c>
      <c r="E3321" s="844"/>
      <c r="F3321" s="844"/>
      <c r="G3321" s="25"/>
      <c r="H3321" s="25"/>
      <c r="I3321" s="25"/>
      <c r="J3321" s="25"/>
      <c r="K3321" s="25"/>
      <c r="L3321" s="25"/>
      <c r="N3321" s="25"/>
      <c r="O3321" s="25"/>
      <c r="P3321" s="35" t="s">
        <v>2496</v>
      </c>
      <c r="AS3321" s="570"/>
      <c r="AT3321" s="391"/>
      <c r="AU3321" s="222"/>
      <c r="AV3321" s="564"/>
      <c r="AW3321" s="60"/>
      <c r="AX3321" s="60"/>
      <c r="AY3321" s="60"/>
      <c r="AZ3321" s="283"/>
      <c r="BA3321" s="283"/>
      <c r="BB3321" s="283"/>
      <c r="BC3321" s="34"/>
      <c r="BD3321" s="27"/>
      <c r="BF3321" s="35"/>
      <c r="BG3321" s="35"/>
      <c r="BH3321" s="35"/>
    </row>
    <row r="3322" spans="1:60" ht="15" x14ac:dyDescent="0.25">
      <c r="A3322" s="570">
        <f t="shared" si="45"/>
        <v>3316</v>
      </c>
      <c r="B3322" s="571" t="s">
        <v>5602</v>
      </c>
      <c r="C3322" s="574" t="s">
        <v>12458</v>
      </c>
      <c r="D3322" s="843">
        <v>7140</v>
      </c>
      <c r="E3322" s="844"/>
      <c r="F3322" s="844"/>
      <c r="G3322" s="25"/>
      <c r="H3322" s="25"/>
      <c r="I3322" s="25"/>
      <c r="J3322" s="25"/>
      <c r="K3322" s="25"/>
      <c r="L3322" s="25"/>
      <c r="N3322" s="25"/>
      <c r="O3322" s="25"/>
      <c r="P3322" s="35" t="s">
        <v>2496</v>
      </c>
      <c r="AS3322" s="570"/>
      <c r="AT3322" s="391"/>
      <c r="AU3322" s="222"/>
      <c r="AV3322" s="564"/>
      <c r="AW3322" s="60"/>
      <c r="AX3322" s="60"/>
      <c r="AY3322" s="60"/>
      <c r="AZ3322" s="283"/>
      <c r="BA3322" s="283"/>
      <c r="BB3322" s="283"/>
      <c r="BC3322" s="34"/>
      <c r="BD3322" s="27"/>
      <c r="BF3322" s="35"/>
      <c r="BG3322" s="35"/>
      <c r="BH3322" s="35"/>
    </row>
    <row r="3323" spans="1:60" ht="15" x14ac:dyDescent="0.25">
      <c r="A3323" s="570">
        <f t="shared" si="45"/>
        <v>3317</v>
      </c>
      <c r="B3323" s="571" t="s">
        <v>5603</v>
      </c>
      <c r="C3323" s="574" t="s">
        <v>12458</v>
      </c>
      <c r="D3323" s="843">
        <v>10115</v>
      </c>
      <c r="E3323" s="844"/>
      <c r="F3323" s="844"/>
      <c r="G3323" s="25"/>
      <c r="H3323" s="25"/>
      <c r="I3323" s="25"/>
      <c r="J3323" s="25"/>
      <c r="K3323" s="25"/>
      <c r="L3323" s="25"/>
      <c r="N3323" s="25"/>
      <c r="O3323" s="25"/>
      <c r="P3323" s="35" t="s">
        <v>2496</v>
      </c>
      <c r="AS3323" s="570"/>
      <c r="AT3323" s="391"/>
      <c r="AU3323" s="222"/>
      <c r="AV3323" s="564"/>
      <c r="AW3323" s="60"/>
      <c r="AX3323" s="60"/>
      <c r="AY3323" s="60"/>
      <c r="AZ3323" s="283"/>
      <c r="BA3323" s="283"/>
      <c r="BB3323" s="283"/>
      <c r="BC3323" s="34"/>
      <c r="BD3323" s="27"/>
      <c r="BF3323" s="35"/>
      <c r="BG3323" s="35"/>
      <c r="BH3323" s="35"/>
    </row>
    <row r="3324" spans="1:60" ht="15" x14ac:dyDescent="0.25">
      <c r="A3324" s="570">
        <f t="shared" si="45"/>
        <v>3318</v>
      </c>
      <c r="B3324" s="571" t="s">
        <v>5604</v>
      </c>
      <c r="C3324" s="574" t="s">
        <v>12458</v>
      </c>
      <c r="D3324" s="843">
        <v>7932.54</v>
      </c>
      <c r="E3324" s="844"/>
      <c r="F3324" s="844"/>
      <c r="G3324" s="25"/>
      <c r="H3324" s="25"/>
      <c r="I3324" s="25"/>
      <c r="J3324" s="25"/>
      <c r="K3324" s="25"/>
      <c r="L3324" s="25"/>
      <c r="N3324" s="25"/>
      <c r="O3324" s="25"/>
      <c r="P3324" s="35" t="s">
        <v>2496</v>
      </c>
      <c r="AS3324" s="570"/>
      <c r="AT3324" s="391"/>
      <c r="AU3324" s="222"/>
      <c r="AV3324" s="564"/>
      <c r="AW3324" s="60"/>
      <c r="AX3324" s="60"/>
      <c r="AY3324" s="60"/>
      <c r="AZ3324" s="283"/>
      <c r="BA3324" s="283"/>
      <c r="BB3324" s="283"/>
      <c r="BC3324" s="34"/>
      <c r="BD3324" s="27"/>
      <c r="BF3324" s="35"/>
      <c r="BG3324" s="35"/>
      <c r="BH3324" s="35"/>
    </row>
    <row r="3325" spans="1:60" ht="15" x14ac:dyDescent="0.25">
      <c r="A3325" s="570">
        <f t="shared" si="45"/>
        <v>3319</v>
      </c>
      <c r="B3325" s="571" t="s">
        <v>5605</v>
      </c>
      <c r="C3325" s="574" t="s">
        <v>12458</v>
      </c>
      <c r="D3325" s="843">
        <v>9040.43</v>
      </c>
      <c r="E3325" s="844"/>
      <c r="F3325" s="844"/>
      <c r="G3325" s="25"/>
      <c r="H3325" s="25"/>
      <c r="I3325" s="25"/>
      <c r="J3325" s="25"/>
      <c r="K3325" s="25"/>
      <c r="L3325" s="25"/>
      <c r="N3325" s="25"/>
      <c r="O3325" s="25"/>
      <c r="P3325" s="35" t="s">
        <v>2496</v>
      </c>
      <c r="AS3325" s="570"/>
      <c r="AT3325" s="391"/>
      <c r="AU3325" s="222"/>
      <c r="AV3325" s="564"/>
      <c r="AW3325" s="60"/>
      <c r="AX3325" s="60"/>
      <c r="AY3325" s="60"/>
      <c r="AZ3325" s="283"/>
      <c r="BA3325" s="283"/>
      <c r="BB3325" s="283"/>
      <c r="BC3325" s="34"/>
      <c r="BD3325" s="27"/>
      <c r="BF3325" s="35"/>
      <c r="BG3325" s="35"/>
      <c r="BH3325" s="35"/>
    </row>
    <row r="3326" spans="1:60" ht="15" x14ac:dyDescent="0.25">
      <c r="A3326" s="570">
        <f t="shared" si="45"/>
        <v>3320</v>
      </c>
      <c r="B3326" s="571" t="s">
        <v>5606</v>
      </c>
      <c r="C3326" s="574" t="s">
        <v>12458</v>
      </c>
      <c r="D3326" s="843">
        <v>3998.4</v>
      </c>
      <c r="E3326" s="844"/>
      <c r="F3326" s="844"/>
      <c r="G3326" s="25"/>
      <c r="H3326" s="25"/>
      <c r="I3326" s="25"/>
      <c r="J3326" s="25"/>
      <c r="K3326" s="25"/>
      <c r="L3326" s="25"/>
      <c r="N3326" s="25"/>
      <c r="O3326" s="25"/>
      <c r="P3326" s="35" t="s">
        <v>2496</v>
      </c>
      <c r="AS3326" s="570"/>
      <c r="AT3326" s="391"/>
      <c r="AU3326" s="222"/>
      <c r="AV3326" s="564"/>
      <c r="AW3326" s="60"/>
      <c r="AX3326" s="60"/>
      <c r="AY3326" s="60"/>
      <c r="AZ3326" s="283"/>
      <c r="BA3326" s="283"/>
      <c r="BB3326" s="283"/>
      <c r="BC3326" s="34"/>
      <c r="BD3326" s="27"/>
      <c r="BF3326" s="35"/>
      <c r="BG3326" s="35"/>
      <c r="BH3326" s="35"/>
    </row>
    <row r="3327" spans="1:60" ht="15" x14ac:dyDescent="0.25">
      <c r="A3327" s="570">
        <f t="shared" si="45"/>
        <v>3321</v>
      </c>
      <c r="B3327" s="571" t="s">
        <v>5607</v>
      </c>
      <c r="C3327" s="574" t="s">
        <v>12458</v>
      </c>
      <c r="D3327" s="843">
        <v>5301.45</v>
      </c>
      <c r="E3327" s="844"/>
      <c r="F3327" s="844"/>
      <c r="G3327" s="25"/>
      <c r="H3327" s="25"/>
      <c r="I3327" s="25"/>
      <c r="J3327" s="25"/>
      <c r="K3327" s="25"/>
      <c r="L3327" s="25"/>
      <c r="N3327" s="25"/>
      <c r="O3327" s="25"/>
      <c r="P3327" s="35" t="s">
        <v>2496</v>
      </c>
      <c r="AS3327" s="570"/>
      <c r="AT3327" s="391"/>
      <c r="AU3327" s="222"/>
      <c r="AV3327" s="564"/>
      <c r="AW3327" s="60"/>
      <c r="AX3327" s="60"/>
      <c r="AY3327" s="60"/>
      <c r="AZ3327" s="283"/>
      <c r="BA3327" s="283"/>
      <c r="BB3327" s="283"/>
      <c r="BC3327" s="34"/>
      <c r="BD3327" s="27"/>
      <c r="BF3327" s="35"/>
      <c r="BG3327" s="35"/>
      <c r="BH3327" s="35"/>
    </row>
    <row r="3328" spans="1:60" ht="15" x14ac:dyDescent="0.25">
      <c r="A3328" s="570">
        <f t="shared" si="45"/>
        <v>3322</v>
      </c>
      <c r="B3328" s="571" t="s">
        <v>5608</v>
      </c>
      <c r="C3328" s="574" t="s">
        <v>12458</v>
      </c>
      <c r="D3328" s="843">
        <v>7140</v>
      </c>
      <c r="E3328" s="844"/>
      <c r="F3328" s="844"/>
      <c r="G3328" s="25"/>
      <c r="H3328" s="25"/>
      <c r="I3328" s="25"/>
      <c r="J3328" s="25"/>
      <c r="K3328" s="25"/>
      <c r="L3328" s="25"/>
      <c r="N3328" s="25"/>
      <c r="O3328" s="25"/>
      <c r="P3328" s="35" t="s">
        <v>2496</v>
      </c>
      <c r="AS3328" s="570"/>
      <c r="AT3328" s="391"/>
      <c r="AU3328" s="222"/>
      <c r="AV3328" s="564"/>
      <c r="AW3328" s="60"/>
      <c r="AX3328" s="60"/>
      <c r="AY3328" s="60"/>
      <c r="AZ3328" s="283"/>
      <c r="BA3328" s="283"/>
      <c r="BB3328" s="283"/>
      <c r="BC3328" s="34"/>
      <c r="BD3328" s="27"/>
      <c r="BF3328" s="35"/>
      <c r="BG3328" s="35"/>
      <c r="BH3328" s="35"/>
    </row>
    <row r="3329" spans="1:60" ht="15" x14ac:dyDescent="0.25">
      <c r="A3329" s="570">
        <f t="shared" si="45"/>
        <v>3323</v>
      </c>
      <c r="B3329" s="571" t="s">
        <v>5609</v>
      </c>
      <c r="C3329" s="574" t="s">
        <v>12458</v>
      </c>
      <c r="D3329" s="843">
        <v>7354.2</v>
      </c>
      <c r="E3329" s="844"/>
      <c r="F3329" s="844"/>
      <c r="G3329" s="25"/>
      <c r="H3329" s="25"/>
      <c r="I3329" s="25"/>
      <c r="J3329" s="25"/>
      <c r="K3329" s="25"/>
      <c r="L3329" s="25"/>
      <c r="N3329" s="25"/>
      <c r="O3329" s="25"/>
      <c r="P3329" s="35" t="s">
        <v>2496</v>
      </c>
      <c r="AS3329" s="570"/>
      <c r="AT3329" s="391"/>
      <c r="AU3329" s="222"/>
      <c r="AV3329" s="564"/>
      <c r="AW3329" s="60"/>
      <c r="AX3329" s="60"/>
      <c r="AY3329" s="60"/>
      <c r="AZ3329" s="283"/>
      <c r="BA3329" s="283"/>
      <c r="BB3329" s="283"/>
      <c r="BC3329" s="34"/>
      <c r="BD3329" s="27"/>
      <c r="BF3329" s="35"/>
      <c r="BG3329" s="35"/>
      <c r="BH3329" s="35"/>
    </row>
    <row r="3330" spans="1:60" ht="15" x14ac:dyDescent="0.25">
      <c r="A3330" s="570">
        <f t="shared" si="45"/>
        <v>3324</v>
      </c>
      <c r="B3330" s="571" t="s">
        <v>5610</v>
      </c>
      <c r="C3330" s="574" t="s">
        <v>12458</v>
      </c>
      <c r="D3330" s="843">
        <v>538118</v>
      </c>
      <c r="E3330" s="844"/>
      <c r="F3330" s="844"/>
      <c r="G3330" s="25"/>
      <c r="H3330" s="25"/>
      <c r="I3330" s="25"/>
      <c r="J3330" s="25"/>
      <c r="K3330" s="25"/>
      <c r="L3330" s="25"/>
      <c r="N3330" s="25"/>
      <c r="O3330" s="25"/>
      <c r="P3330" s="35" t="s">
        <v>2496</v>
      </c>
      <c r="AS3330" s="570"/>
      <c r="AT3330" s="391"/>
      <c r="AU3330" s="222"/>
      <c r="AV3330" s="564"/>
      <c r="AW3330" s="60"/>
      <c r="AX3330" s="60"/>
      <c r="AY3330" s="60"/>
      <c r="AZ3330" s="283"/>
      <c r="BA3330" s="283"/>
      <c r="BB3330" s="283"/>
      <c r="BC3330" s="34"/>
      <c r="BD3330" s="27"/>
      <c r="BF3330" s="35"/>
      <c r="BG3330" s="35"/>
      <c r="BH3330" s="35"/>
    </row>
    <row r="3331" spans="1:60" ht="15" x14ac:dyDescent="0.25">
      <c r="A3331" s="570">
        <f t="shared" si="45"/>
        <v>3325</v>
      </c>
      <c r="B3331" s="571" t="s">
        <v>5611</v>
      </c>
      <c r="C3331" s="574" t="s">
        <v>12458</v>
      </c>
      <c r="D3331" s="843">
        <v>27030000.34</v>
      </c>
      <c r="E3331" s="844"/>
      <c r="F3331" s="844"/>
      <c r="G3331" s="25"/>
      <c r="H3331" s="25"/>
      <c r="I3331" s="25"/>
      <c r="J3331" s="25"/>
      <c r="K3331" s="25"/>
      <c r="L3331" s="25"/>
      <c r="N3331" s="25"/>
      <c r="O3331" s="25"/>
      <c r="P3331" s="35" t="s">
        <v>2496</v>
      </c>
      <c r="AS3331" s="570"/>
      <c r="AT3331" s="391"/>
      <c r="AU3331" s="222"/>
      <c r="AV3331" s="564"/>
      <c r="AW3331" s="60"/>
      <c r="AX3331" s="60"/>
      <c r="AY3331" s="60"/>
      <c r="AZ3331" s="283"/>
      <c r="BA3331" s="283"/>
      <c r="BB3331" s="283"/>
      <c r="BC3331" s="34"/>
      <c r="BD3331" s="27"/>
      <c r="BF3331" s="35"/>
      <c r="BG3331" s="35"/>
      <c r="BH3331" s="35"/>
    </row>
    <row r="3332" spans="1:60" ht="15" x14ac:dyDescent="0.25">
      <c r="A3332" s="570">
        <f t="shared" si="45"/>
        <v>3326</v>
      </c>
      <c r="B3332" s="571" t="s">
        <v>5612</v>
      </c>
      <c r="C3332" s="574" t="s">
        <v>12458</v>
      </c>
      <c r="D3332" s="843">
        <v>40341</v>
      </c>
      <c r="E3332" s="844"/>
      <c r="F3332" s="844"/>
      <c r="G3332" s="25"/>
      <c r="H3332" s="25"/>
      <c r="I3332" s="25"/>
      <c r="J3332" s="25"/>
      <c r="K3332" s="25"/>
      <c r="L3332" s="25"/>
      <c r="N3332" s="25"/>
      <c r="O3332" s="25"/>
      <c r="P3332" s="35" t="s">
        <v>2496</v>
      </c>
      <c r="AS3332" s="570"/>
      <c r="AT3332" s="391"/>
      <c r="AU3332" s="222"/>
      <c r="AV3332" s="564"/>
      <c r="AW3332" s="60"/>
      <c r="AX3332" s="60"/>
      <c r="AY3332" s="60"/>
      <c r="AZ3332" s="283"/>
      <c r="BA3332" s="283"/>
      <c r="BB3332" s="283"/>
      <c r="BC3332" s="34"/>
      <c r="BD3332" s="27"/>
      <c r="BF3332" s="35"/>
      <c r="BG3332" s="35"/>
      <c r="BH3332" s="35"/>
    </row>
    <row r="3333" spans="1:60" ht="15" x14ac:dyDescent="0.25">
      <c r="A3333" s="570">
        <f t="shared" si="45"/>
        <v>3327</v>
      </c>
      <c r="B3333" s="571" t="s">
        <v>5613</v>
      </c>
      <c r="C3333" s="574" t="s">
        <v>12470</v>
      </c>
      <c r="D3333" s="843">
        <v>80000.13</v>
      </c>
      <c r="E3333" s="844"/>
      <c r="F3333" s="844"/>
      <c r="G3333" s="25"/>
      <c r="H3333" s="25"/>
      <c r="I3333" s="25"/>
      <c r="J3333" s="25"/>
      <c r="K3333" s="25"/>
      <c r="L3333" s="25"/>
      <c r="N3333" s="25"/>
      <c r="O3333" s="25"/>
      <c r="P3333" s="35" t="s">
        <v>2496</v>
      </c>
      <c r="AS3333" s="570"/>
      <c r="AT3333" s="391"/>
      <c r="AU3333" s="222"/>
      <c r="AV3333" s="564"/>
      <c r="AW3333" s="60"/>
      <c r="AX3333" s="60"/>
      <c r="AY3333" s="60"/>
      <c r="AZ3333" s="283"/>
      <c r="BA3333" s="283"/>
      <c r="BB3333" s="283"/>
      <c r="BC3333" s="34"/>
      <c r="BD3333" s="27"/>
      <c r="BF3333" s="35"/>
      <c r="BG3333" s="35"/>
      <c r="BH3333" s="35"/>
    </row>
    <row r="3334" spans="1:60" ht="15" x14ac:dyDescent="0.25">
      <c r="A3334" s="570">
        <f t="shared" si="45"/>
        <v>3328</v>
      </c>
      <c r="B3334" s="571" t="s">
        <v>5614</v>
      </c>
      <c r="C3334" s="574" t="s">
        <v>12458</v>
      </c>
      <c r="D3334" s="843">
        <v>1767150</v>
      </c>
      <c r="E3334" s="844"/>
      <c r="F3334" s="844"/>
      <c r="G3334" s="25"/>
      <c r="H3334" s="25"/>
      <c r="I3334" s="25"/>
      <c r="J3334" s="25"/>
      <c r="K3334" s="25"/>
      <c r="L3334" s="25"/>
      <c r="N3334" s="25"/>
      <c r="O3334" s="25"/>
      <c r="P3334" s="35" t="s">
        <v>2496</v>
      </c>
      <c r="AS3334" s="570"/>
      <c r="AT3334" s="391"/>
      <c r="AU3334" s="222"/>
      <c r="AV3334" s="564"/>
      <c r="AW3334" s="60"/>
      <c r="AX3334" s="60"/>
      <c r="AY3334" s="60"/>
      <c r="AZ3334" s="283"/>
      <c r="BA3334" s="283"/>
      <c r="BB3334" s="283"/>
      <c r="BC3334" s="34"/>
      <c r="BD3334" s="27"/>
      <c r="BF3334" s="35"/>
      <c r="BG3334" s="35"/>
      <c r="BH3334" s="35"/>
    </row>
    <row r="3335" spans="1:60" ht="15" x14ac:dyDescent="0.25">
      <c r="A3335" s="570">
        <f t="shared" si="45"/>
        <v>3329</v>
      </c>
      <c r="B3335" s="571" t="s">
        <v>5615</v>
      </c>
      <c r="C3335" s="574" t="s">
        <v>12458</v>
      </c>
      <c r="D3335" s="843">
        <v>1206660</v>
      </c>
      <c r="E3335" s="844"/>
      <c r="F3335" s="844"/>
      <c r="G3335" s="25"/>
      <c r="H3335" s="25"/>
      <c r="I3335" s="25"/>
      <c r="J3335" s="25"/>
      <c r="K3335" s="25"/>
      <c r="L3335" s="25"/>
      <c r="N3335" s="25"/>
      <c r="O3335" s="25"/>
      <c r="P3335" s="35" t="s">
        <v>2496</v>
      </c>
      <c r="AS3335" s="570"/>
      <c r="AT3335" s="391"/>
      <c r="AU3335" s="222"/>
      <c r="AV3335" s="564"/>
      <c r="AW3335" s="60"/>
      <c r="AX3335" s="60"/>
      <c r="AY3335" s="60"/>
      <c r="AZ3335" s="283"/>
      <c r="BA3335" s="283"/>
      <c r="BB3335" s="283"/>
      <c r="BC3335" s="34"/>
      <c r="BD3335" s="27"/>
      <c r="BF3335" s="35"/>
      <c r="BG3335" s="35"/>
      <c r="BH3335" s="35"/>
    </row>
    <row r="3336" spans="1:60" ht="15" x14ac:dyDescent="0.25">
      <c r="A3336" s="570">
        <f t="shared" si="45"/>
        <v>3330</v>
      </c>
      <c r="B3336" s="571" t="s">
        <v>5616</v>
      </c>
      <c r="C3336" s="574" t="s">
        <v>12458</v>
      </c>
      <c r="D3336" s="843">
        <v>1072007.93</v>
      </c>
      <c r="E3336" s="844"/>
      <c r="F3336" s="844"/>
      <c r="G3336" s="25"/>
      <c r="H3336" s="25"/>
      <c r="I3336" s="25"/>
      <c r="J3336" s="25"/>
      <c r="K3336" s="25"/>
      <c r="L3336" s="25"/>
      <c r="N3336" s="25"/>
      <c r="O3336" s="25"/>
      <c r="P3336" s="35" t="s">
        <v>2496</v>
      </c>
      <c r="AS3336" s="570"/>
      <c r="AT3336" s="391"/>
      <c r="AU3336" s="222"/>
      <c r="AV3336" s="564"/>
      <c r="AW3336" s="60"/>
      <c r="AX3336" s="60"/>
      <c r="AY3336" s="60"/>
      <c r="AZ3336" s="283"/>
      <c r="BA3336" s="283"/>
      <c r="BB3336" s="283"/>
      <c r="BC3336" s="34"/>
      <c r="BD3336" s="27"/>
      <c r="BF3336" s="35"/>
      <c r="BG3336" s="35"/>
      <c r="BH3336" s="35"/>
    </row>
    <row r="3337" spans="1:60" ht="15" x14ac:dyDescent="0.25">
      <c r="A3337" s="570">
        <f t="shared" si="45"/>
        <v>3331</v>
      </c>
      <c r="B3337" s="571" t="s">
        <v>5617</v>
      </c>
      <c r="C3337" s="574" t="s">
        <v>12458</v>
      </c>
      <c r="D3337" s="843">
        <v>158635.32999999999</v>
      </c>
      <c r="E3337" s="844"/>
      <c r="F3337" s="844"/>
      <c r="G3337" s="25"/>
      <c r="H3337" s="25"/>
      <c r="I3337" s="25"/>
      <c r="J3337" s="25"/>
      <c r="K3337" s="25"/>
      <c r="L3337" s="25"/>
      <c r="N3337" s="25"/>
      <c r="O3337" s="25"/>
      <c r="P3337" s="35" t="s">
        <v>2496</v>
      </c>
      <c r="AS3337" s="570"/>
      <c r="AT3337" s="391"/>
      <c r="AU3337" s="222"/>
      <c r="AV3337" s="564"/>
      <c r="AW3337" s="60"/>
      <c r="AX3337" s="60"/>
      <c r="AY3337" s="60"/>
      <c r="AZ3337" s="283"/>
      <c r="BA3337" s="283"/>
      <c r="BB3337" s="283"/>
      <c r="BC3337" s="34"/>
      <c r="BD3337" s="27"/>
      <c r="BF3337" s="35"/>
      <c r="BG3337" s="35"/>
      <c r="BH3337" s="35"/>
    </row>
    <row r="3338" spans="1:60" ht="15" x14ac:dyDescent="0.25">
      <c r="A3338" s="570">
        <f t="shared" si="45"/>
        <v>3332</v>
      </c>
      <c r="B3338" s="571" t="s">
        <v>5618</v>
      </c>
      <c r="C3338" s="574" t="s">
        <v>12458</v>
      </c>
      <c r="D3338" s="843">
        <v>1256640</v>
      </c>
      <c r="E3338" s="844"/>
      <c r="F3338" s="844"/>
      <c r="G3338" s="25"/>
      <c r="H3338" s="25"/>
      <c r="I3338" s="25"/>
      <c r="J3338" s="25"/>
      <c r="K3338" s="25"/>
      <c r="L3338" s="25"/>
      <c r="N3338" s="25"/>
      <c r="O3338" s="25"/>
      <c r="P3338" s="35" t="s">
        <v>2496</v>
      </c>
      <c r="AS3338" s="570"/>
      <c r="AT3338" s="391"/>
      <c r="AU3338" s="222"/>
      <c r="AV3338" s="564"/>
      <c r="AW3338" s="60"/>
      <c r="AX3338" s="60"/>
      <c r="AY3338" s="60"/>
      <c r="AZ3338" s="283"/>
      <c r="BA3338" s="283"/>
      <c r="BB3338" s="283"/>
      <c r="BC3338" s="34"/>
      <c r="BD3338" s="27"/>
      <c r="BF3338" s="35"/>
      <c r="BG3338" s="35"/>
      <c r="BH3338" s="35"/>
    </row>
    <row r="3339" spans="1:60" ht="15" x14ac:dyDescent="0.25">
      <c r="A3339" s="570">
        <f t="shared" si="45"/>
        <v>3333</v>
      </c>
      <c r="B3339" s="571" t="s">
        <v>5619</v>
      </c>
      <c r="C3339" s="574" t="s">
        <v>12458</v>
      </c>
      <c r="D3339" s="843">
        <v>968660</v>
      </c>
      <c r="E3339" s="844"/>
      <c r="F3339" s="844"/>
      <c r="G3339" s="25"/>
      <c r="H3339" s="25"/>
      <c r="I3339" s="25"/>
      <c r="J3339" s="25"/>
      <c r="K3339" s="25"/>
      <c r="L3339" s="25"/>
      <c r="N3339" s="25"/>
      <c r="O3339" s="25"/>
      <c r="P3339" s="35" t="s">
        <v>2496</v>
      </c>
      <c r="AS3339" s="570"/>
      <c r="AT3339" s="391"/>
      <c r="AU3339" s="222"/>
      <c r="AV3339" s="564"/>
      <c r="AW3339" s="60"/>
      <c r="AX3339" s="60"/>
      <c r="AY3339" s="60"/>
      <c r="AZ3339" s="283"/>
      <c r="BA3339" s="283"/>
      <c r="BB3339" s="283"/>
      <c r="BC3339" s="34"/>
      <c r="BD3339" s="27"/>
      <c r="BF3339" s="35"/>
      <c r="BG3339" s="35"/>
      <c r="BH3339" s="35"/>
    </row>
    <row r="3340" spans="1:60" ht="15" x14ac:dyDescent="0.25">
      <c r="A3340" s="570">
        <f t="shared" si="45"/>
        <v>3334</v>
      </c>
      <c r="B3340" s="571" t="s">
        <v>5620</v>
      </c>
      <c r="C3340" s="574" t="s">
        <v>12458</v>
      </c>
      <c r="D3340" s="843">
        <v>1341130</v>
      </c>
      <c r="E3340" s="844"/>
      <c r="F3340" s="844"/>
      <c r="G3340" s="25"/>
      <c r="H3340" s="25"/>
      <c r="I3340" s="25"/>
      <c r="J3340" s="25"/>
      <c r="K3340" s="25"/>
      <c r="L3340" s="25"/>
      <c r="N3340" s="25"/>
      <c r="O3340" s="25"/>
      <c r="P3340" s="35" t="s">
        <v>2496</v>
      </c>
      <c r="AS3340" s="570"/>
      <c r="AT3340" s="391"/>
      <c r="AU3340" s="222"/>
      <c r="AV3340" s="564"/>
      <c r="AW3340" s="60"/>
      <c r="AX3340" s="60"/>
      <c r="AY3340" s="60"/>
      <c r="AZ3340" s="283"/>
      <c r="BA3340" s="283"/>
      <c r="BB3340" s="283"/>
      <c r="BC3340" s="34"/>
      <c r="BD3340" s="27"/>
      <c r="BF3340" s="35"/>
      <c r="BG3340" s="35"/>
      <c r="BH3340" s="35"/>
    </row>
    <row r="3341" spans="1:60" ht="15" x14ac:dyDescent="0.25">
      <c r="A3341" s="570">
        <f t="shared" si="45"/>
        <v>3335</v>
      </c>
      <c r="B3341" s="571" t="s">
        <v>5621</v>
      </c>
      <c r="C3341" s="574" t="s">
        <v>12458</v>
      </c>
      <c r="D3341" s="843">
        <v>434350</v>
      </c>
      <c r="E3341" s="844"/>
      <c r="F3341" s="844"/>
      <c r="G3341" s="25"/>
      <c r="H3341" s="25"/>
      <c r="I3341" s="25"/>
      <c r="J3341" s="25"/>
      <c r="K3341" s="25"/>
      <c r="L3341" s="25"/>
      <c r="N3341" s="25"/>
      <c r="O3341" s="25"/>
      <c r="P3341" s="35" t="s">
        <v>2496</v>
      </c>
      <c r="AS3341" s="570"/>
      <c r="AT3341" s="391"/>
      <c r="AU3341" s="222"/>
      <c r="AV3341" s="564"/>
      <c r="AW3341" s="60"/>
      <c r="AX3341" s="60"/>
      <c r="AY3341" s="60"/>
      <c r="AZ3341" s="283"/>
      <c r="BA3341" s="283"/>
      <c r="BB3341" s="283"/>
      <c r="BC3341" s="34"/>
      <c r="BD3341" s="27"/>
      <c r="BF3341" s="35"/>
      <c r="BG3341" s="35"/>
      <c r="BH3341" s="35"/>
    </row>
    <row r="3342" spans="1:60" ht="15" x14ac:dyDescent="0.25">
      <c r="A3342" s="570">
        <f t="shared" si="45"/>
        <v>3336</v>
      </c>
      <c r="B3342" s="571" t="s">
        <v>5622</v>
      </c>
      <c r="C3342" s="574" t="s">
        <v>12458</v>
      </c>
      <c r="D3342" s="843">
        <v>1771910</v>
      </c>
      <c r="E3342" s="844"/>
      <c r="F3342" s="844"/>
      <c r="G3342" s="25"/>
      <c r="H3342" s="25"/>
      <c r="I3342" s="25"/>
      <c r="J3342" s="25"/>
      <c r="K3342" s="25"/>
      <c r="L3342" s="25"/>
      <c r="N3342" s="25"/>
      <c r="O3342" s="25"/>
      <c r="P3342" s="35" t="s">
        <v>2496</v>
      </c>
      <c r="AS3342" s="570"/>
      <c r="AT3342" s="391"/>
      <c r="AU3342" s="222"/>
      <c r="AV3342" s="564"/>
      <c r="AW3342" s="60"/>
      <c r="AX3342" s="60"/>
      <c r="AY3342" s="60"/>
      <c r="AZ3342" s="283"/>
      <c r="BA3342" s="283"/>
      <c r="BB3342" s="283"/>
      <c r="BC3342" s="34"/>
      <c r="BD3342" s="27"/>
      <c r="BF3342" s="35"/>
      <c r="BG3342" s="35"/>
      <c r="BH3342" s="35"/>
    </row>
    <row r="3343" spans="1:60" ht="15" x14ac:dyDescent="0.25">
      <c r="A3343" s="570">
        <f t="shared" si="45"/>
        <v>3337</v>
      </c>
      <c r="B3343" s="571" t="s">
        <v>5623</v>
      </c>
      <c r="C3343" s="574" t="s">
        <v>12458</v>
      </c>
      <c r="D3343" s="843">
        <v>871177.58</v>
      </c>
      <c r="E3343" s="844"/>
      <c r="F3343" s="844"/>
      <c r="G3343" s="25"/>
      <c r="H3343" s="25"/>
      <c r="I3343" s="25"/>
      <c r="J3343" s="25"/>
      <c r="K3343" s="25"/>
      <c r="L3343" s="25"/>
      <c r="N3343" s="25"/>
      <c r="O3343" s="25"/>
      <c r="P3343" s="35" t="s">
        <v>2496</v>
      </c>
      <c r="AS3343" s="570"/>
      <c r="AT3343" s="391"/>
      <c r="AU3343" s="222"/>
      <c r="AV3343" s="564"/>
      <c r="AW3343" s="60"/>
      <c r="AX3343" s="60"/>
      <c r="AY3343" s="60"/>
      <c r="AZ3343" s="283"/>
      <c r="BA3343" s="283"/>
      <c r="BB3343" s="283"/>
      <c r="BC3343" s="34"/>
      <c r="BD3343" s="27"/>
      <c r="BF3343" s="35"/>
      <c r="BG3343" s="35"/>
      <c r="BH3343" s="35"/>
    </row>
    <row r="3344" spans="1:60" ht="15" x14ac:dyDescent="0.25">
      <c r="A3344" s="570">
        <f t="shared" si="45"/>
        <v>3338</v>
      </c>
      <c r="B3344" s="571" t="s">
        <v>5624</v>
      </c>
      <c r="C3344" s="574" t="s">
        <v>12458</v>
      </c>
      <c r="D3344" s="843">
        <v>3218270.51</v>
      </c>
      <c r="E3344" s="844"/>
      <c r="F3344" s="844"/>
      <c r="G3344" s="25"/>
      <c r="H3344" s="25"/>
      <c r="I3344" s="25"/>
      <c r="J3344" s="25"/>
      <c r="K3344" s="25"/>
      <c r="L3344" s="25"/>
      <c r="N3344" s="25"/>
      <c r="O3344" s="25"/>
      <c r="P3344" s="35" t="s">
        <v>2496</v>
      </c>
      <c r="AS3344" s="570"/>
      <c r="AT3344" s="391"/>
      <c r="AU3344" s="222"/>
      <c r="AV3344" s="564"/>
      <c r="AW3344" s="60"/>
      <c r="AX3344" s="60"/>
      <c r="AY3344" s="60"/>
      <c r="AZ3344" s="283"/>
      <c r="BA3344" s="283"/>
      <c r="BB3344" s="283"/>
      <c r="BC3344" s="34"/>
      <c r="BD3344" s="27"/>
      <c r="BF3344" s="35"/>
      <c r="BG3344" s="35"/>
      <c r="BH3344" s="35"/>
    </row>
    <row r="3345" spans="1:60" ht="15" x14ac:dyDescent="0.25">
      <c r="A3345" s="570">
        <f t="shared" si="45"/>
        <v>3339</v>
      </c>
      <c r="B3345" s="571" t="s">
        <v>5625</v>
      </c>
      <c r="C3345" s="574" t="s">
        <v>12458</v>
      </c>
      <c r="D3345" s="843">
        <v>2071874.49</v>
      </c>
      <c r="E3345" s="844"/>
      <c r="F3345" s="844"/>
      <c r="G3345" s="25"/>
      <c r="H3345" s="25"/>
      <c r="I3345" s="25"/>
      <c r="J3345" s="25"/>
      <c r="K3345" s="25"/>
      <c r="L3345" s="25"/>
      <c r="N3345" s="25"/>
      <c r="O3345" s="25"/>
      <c r="P3345" s="35" t="s">
        <v>2496</v>
      </c>
      <c r="AS3345" s="570"/>
      <c r="AT3345" s="391"/>
      <c r="AU3345" s="222"/>
      <c r="AV3345" s="564"/>
      <c r="AW3345" s="60"/>
      <c r="AX3345" s="60"/>
      <c r="AY3345" s="60"/>
      <c r="AZ3345" s="283"/>
      <c r="BA3345" s="283"/>
      <c r="BB3345" s="283"/>
      <c r="BC3345" s="34"/>
      <c r="BD3345" s="27"/>
      <c r="BF3345" s="35"/>
      <c r="BG3345" s="35"/>
      <c r="BH3345" s="35"/>
    </row>
    <row r="3346" spans="1:60" ht="15" x14ac:dyDescent="0.25">
      <c r="A3346" s="570">
        <f t="shared" si="45"/>
        <v>3340</v>
      </c>
      <c r="B3346" s="571" t="s">
        <v>5626</v>
      </c>
      <c r="C3346" s="574" t="s">
        <v>12458</v>
      </c>
      <c r="D3346" s="843">
        <v>351417.71</v>
      </c>
      <c r="E3346" s="844"/>
      <c r="F3346" s="844"/>
      <c r="G3346" s="25"/>
      <c r="H3346" s="25"/>
      <c r="I3346" s="25"/>
      <c r="J3346" s="25"/>
      <c r="K3346" s="25"/>
      <c r="L3346" s="25"/>
      <c r="N3346" s="25"/>
      <c r="O3346" s="25"/>
      <c r="P3346" s="35" t="s">
        <v>2496</v>
      </c>
      <c r="AS3346" s="570"/>
      <c r="AT3346" s="391"/>
      <c r="AU3346" s="222"/>
      <c r="AV3346" s="564"/>
      <c r="AW3346" s="60"/>
      <c r="AX3346" s="60"/>
      <c r="AY3346" s="60"/>
      <c r="AZ3346" s="283"/>
      <c r="BA3346" s="283"/>
      <c r="BB3346" s="283"/>
      <c r="BC3346" s="34"/>
      <c r="BD3346" s="27"/>
      <c r="BF3346" s="35"/>
      <c r="BG3346" s="35"/>
      <c r="BH3346" s="35"/>
    </row>
    <row r="3347" spans="1:60" ht="15" x14ac:dyDescent="0.25">
      <c r="A3347" s="570">
        <f t="shared" si="45"/>
        <v>3341</v>
      </c>
      <c r="B3347" s="571" t="s">
        <v>5627</v>
      </c>
      <c r="C3347" s="574" t="s">
        <v>12458</v>
      </c>
      <c r="D3347" s="843">
        <v>536690</v>
      </c>
      <c r="E3347" s="844"/>
      <c r="F3347" s="844"/>
      <c r="G3347" s="25"/>
      <c r="H3347" s="25"/>
      <c r="I3347" s="25"/>
      <c r="J3347" s="25"/>
      <c r="K3347" s="25"/>
      <c r="L3347" s="25"/>
      <c r="N3347" s="25"/>
      <c r="O3347" s="25"/>
      <c r="P3347" s="35" t="s">
        <v>2496</v>
      </c>
      <c r="AS3347" s="570"/>
      <c r="AT3347" s="391"/>
      <c r="AU3347" s="222"/>
      <c r="AV3347" s="564"/>
      <c r="AW3347" s="60"/>
      <c r="AX3347" s="60"/>
      <c r="AY3347" s="60"/>
      <c r="AZ3347" s="283"/>
      <c r="BA3347" s="283"/>
      <c r="BB3347" s="283"/>
      <c r="BC3347" s="34"/>
      <c r="BD3347" s="27"/>
      <c r="BF3347" s="35"/>
      <c r="BG3347" s="35"/>
      <c r="BH3347" s="35"/>
    </row>
    <row r="3348" spans="1:60" ht="15" x14ac:dyDescent="0.25">
      <c r="A3348" s="570">
        <f t="shared" si="45"/>
        <v>3342</v>
      </c>
      <c r="B3348" s="571" t="s">
        <v>5628</v>
      </c>
      <c r="C3348" s="574" t="s">
        <v>12458</v>
      </c>
      <c r="D3348" s="843">
        <v>633080</v>
      </c>
      <c r="E3348" s="844"/>
      <c r="F3348" s="844"/>
      <c r="G3348" s="25"/>
      <c r="H3348" s="25"/>
      <c r="I3348" s="25"/>
      <c r="J3348" s="25"/>
      <c r="K3348" s="25"/>
      <c r="L3348" s="25"/>
      <c r="N3348" s="25"/>
      <c r="O3348" s="25"/>
      <c r="P3348" s="35" t="s">
        <v>2496</v>
      </c>
      <c r="AS3348" s="570"/>
      <c r="AT3348" s="391"/>
      <c r="AU3348" s="222"/>
      <c r="AV3348" s="564"/>
      <c r="AW3348" s="60"/>
      <c r="AX3348" s="60"/>
      <c r="AY3348" s="60"/>
      <c r="AZ3348" s="283"/>
      <c r="BA3348" s="283"/>
      <c r="BB3348" s="283"/>
      <c r="BC3348" s="34"/>
      <c r="BD3348" s="27"/>
      <c r="BF3348" s="35"/>
      <c r="BG3348" s="35"/>
      <c r="BH3348" s="35"/>
    </row>
    <row r="3349" spans="1:60" ht="15" x14ac:dyDescent="0.25">
      <c r="A3349" s="570">
        <f t="shared" si="45"/>
        <v>3343</v>
      </c>
      <c r="B3349" s="571" t="s">
        <v>5629</v>
      </c>
      <c r="C3349" s="574" t="s">
        <v>12458</v>
      </c>
      <c r="D3349" s="843">
        <v>1891101.59</v>
      </c>
      <c r="E3349" s="844"/>
      <c r="F3349" s="844"/>
      <c r="G3349" s="25"/>
      <c r="H3349" s="25"/>
      <c r="I3349" s="25"/>
      <c r="J3349" s="25"/>
      <c r="K3349" s="25"/>
      <c r="L3349" s="25"/>
      <c r="N3349" s="25"/>
      <c r="O3349" s="25"/>
      <c r="P3349" s="35" t="s">
        <v>2496</v>
      </c>
      <c r="AS3349" s="570"/>
      <c r="AT3349" s="391"/>
      <c r="AU3349" s="222"/>
      <c r="AV3349" s="564"/>
      <c r="AW3349" s="60"/>
      <c r="AX3349" s="60"/>
      <c r="AY3349" s="60"/>
      <c r="AZ3349" s="283"/>
      <c r="BA3349" s="283"/>
      <c r="BB3349" s="283"/>
      <c r="BC3349" s="34"/>
      <c r="BD3349" s="27"/>
      <c r="BF3349" s="35"/>
      <c r="BG3349" s="35"/>
      <c r="BH3349" s="35"/>
    </row>
    <row r="3350" spans="1:60" ht="15" x14ac:dyDescent="0.25">
      <c r="A3350" s="570">
        <f t="shared" si="45"/>
        <v>3344</v>
      </c>
      <c r="B3350" s="571" t="s">
        <v>5630</v>
      </c>
      <c r="C3350" s="574" t="s">
        <v>12458</v>
      </c>
      <c r="D3350" s="843">
        <v>2651999.4900000002</v>
      </c>
      <c r="E3350" s="844"/>
      <c r="F3350" s="844"/>
      <c r="G3350" s="25"/>
      <c r="H3350" s="25"/>
      <c r="I3350" s="25"/>
      <c r="J3350" s="25"/>
      <c r="K3350" s="25"/>
      <c r="L3350" s="25"/>
      <c r="N3350" s="25"/>
      <c r="O3350" s="25"/>
      <c r="P3350" s="35" t="s">
        <v>2496</v>
      </c>
      <c r="AS3350" s="570"/>
      <c r="AT3350" s="391"/>
      <c r="AU3350" s="222"/>
      <c r="AV3350" s="564"/>
      <c r="AW3350" s="60"/>
      <c r="AX3350" s="60"/>
      <c r="AY3350" s="60"/>
      <c r="AZ3350" s="283"/>
      <c r="BA3350" s="283"/>
      <c r="BB3350" s="283"/>
      <c r="BC3350" s="34"/>
      <c r="BD3350" s="27"/>
      <c r="BF3350" s="35"/>
      <c r="BG3350" s="35"/>
      <c r="BH3350" s="35"/>
    </row>
    <row r="3351" spans="1:60" ht="15" x14ac:dyDescent="0.25">
      <c r="A3351" s="570">
        <f t="shared" si="45"/>
        <v>3345</v>
      </c>
      <c r="B3351" s="571" t="s">
        <v>5631</v>
      </c>
      <c r="C3351" s="574" t="s">
        <v>12458</v>
      </c>
      <c r="D3351" s="843">
        <v>1439900</v>
      </c>
      <c r="E3351" s="844"/>
      <c r="F3351" s="844"/>
      <c r="G3351" s="25"/>
      <c r="H3351" s="25"/>
      <c r="I3351" s="25"/>
      <c r="J3351" s="25"/>
      <c r="K3351" s="25"/>
      <c r="L3351" s="25"/>
      <c r="N3351" s="25"/>
      <c r="O3351" s="25"/>
      <c r="P3351" s="35" t="s">
        <v>2496</v>
      </c>
      <c r="AS3351" s="570"/>
      <c r="AT3351" s="391"/>
      <c r="AU3351" s="222"/>
      <c r="AV3351" s="564"/>
      <c r="AW3351" s="60"/>
      <c r="AX3351" s="60"/>
      <c r="AY3351" s="60"/>
      <c r="AZ3351" s="283"/>
      <c r="BA3351" s="283"/>
      <c r="BB3351" s="283"/>
      <c r="BC3351" s="34"/>
      <c r="BD3351" s="27"/>
      <c r="BF3351" s="35"/>
      <c r="BG3351" s="35"/>
      <c r="BH3351" s="35"/>
    </row>
    <row r="3352" spans="1:60" ht="15" x14ac:dyDescent="0.25">
      <c r="A3352" s="570">
        <f t="shared" si="45"/>
        <v>3346</v>
      </c>
      <c r="B3352" s="571" t="s">
        <v>5632</v>
      </c>
      <c r="C3352" s="574" t="s">
        <v>12458</v>
      </c>
      <c r="D3352" s="843">
        <v>203886.27</v>
      </c>
      <c r="E3352" s="844"/>
      <c r="F3352" s="844"/>
      <c r="G3352" s="25"/>
      <c r="H3352" s="25"/>
      <c r="I3352" s="25"/>
      <c r="J3352" s="25"/>
      <c r="K3352" s="25"/>
      <c r="L3352" s="25"/>
      <c r="N3352" s="25"/>
      <c r="O3352" s="25"/>
      <c r="P3352" s="35" t="s">
        <v>2496</v>
      </c>
      <c r="AS3352" s="570"/>
      <c r="AT3352" s="391"/>
      <c r="AU3352" s="222"/>
      <c r="AV3352" s="564"/>
      <c r="AW3352" s="60"/>
      <c r="AX3352" s="60"/>
      <c r="AY3352" s="60"/>
      <c r="AZ3352" s="283"/>
      <c r="BA3352" s="283"/>
      <c r="BB3352" s="283"/>
      <c r="BC3352" s="34"/>
      <c r="BD3352" s="27"/>
      <c r="BF3352" s="35"/>
      <c r="BG3352" s="35"/>
      <c r="BH3352" s="35"/>
    </row>
    <row r="3353" spans="1:60" ht="15" x14ac:dyDescent="0.25">
      <c r="A3353" s="570">
        <f t="shared" si="45"/>
        <v>3347</v>
      </c>
      <c r="B3353" s="571" t="s">
        <v>5633</v>
      </c>
      <c r="C3353" s="574" t="s">
        <v>12458</v>
      </c>
      <c r="D3353" s="843">
        <v>2019219.37</v>
      </c>
      <c r="E3353" s="844"/>
      <c r="F3353" s="844"/>
      <c r="G3353" s="25"/>
      <c r="H3353" s="25"/>
      <c r="I3353" s="25"/>
      <c r="J3353" s="25"/>
      <c r="K3353" s="25"/>
      <c r="L3353" s="25"/>
      <c r="N3353" s="25"/>
      <c r="O3353" s="25"/>
      <c r="P3353" s="35" t="s">
        <v>2496</v>
      </c>
      <c r="AS3353" s="570"/>
      <c r="AT3353" s="391"/>
      <c r="AU3353" s="222"/>
      <c r="AV3353" s="564"/>
      <c r="AW3353" s="60"/>
      <c r="AX3353" s="60"/>
      <c r="AY3353" s="60"/>
      <c r="AZ3353" s="283"/>
      <c r="BA3353" s="283"/>
      <c r="BB3353" s="283"/>
      <c r="BC3353" s="34"/>
      <c r="BD3353" s="27"/>
      <c r="BF3353" s="35"/>
      <c r="BG3353" s="35"/>
      <c r="BH3353" s="35"/>
    </row>
    <row r="3354" spans="1:60" ht="15" x14ac:dyDescent="0.25">
      <c r="A3354" s="570">
        <f t="shared" si="45"/>
        <v>3348</v>
      </c>
      <c r="B3354" s="571" t="s">
        <v>5634</v>
      </c>
      <c r="C3354" s="574" t="s">
        <v>12458</v>
      </c>
      <c r="D3354" s="843">
        <v>1120980</v>
      </c>
      <c r="E3354" s="844"/>
      <c r="F3354" s="844"/>
      <c r="G3354" s="25"/>
      <c r="H3354" s="25"/>
      <c r="I3354" s="25"/>
      <c r="J3354" s="25"/>
      <c r="K3354" s="25"/>
      <c r="L3354" s="25"/>
      <c r="N3354" s="25"/>
      <c r="O3354" s="25"/>
      <c r="P3354" s="35" t="s">
        <v>2496</v>
      </c>
      <c r="AS3354" s="570"/>
      <c r="AT3354" s="391"/>
      <c r="AU3354" s="222"/>
      <c r="AV3354" s="564"/>
      <c r="AW3354" s="60"/>
      <c r="AX3354" s="60"/>
      <c r="AY3354" s="60"/>
      <c r="AZ3354" s="283"/>
      <c r="BA3354" s="283"/>
      <c r="BB3354" s="283"/>
      <c r="BC3354" s="34"/>
      <c r="BD3354" s="27"/>
      <c r="BF3354" s="35"/>
      <c r="BG3354" s="35"/>
      <c r="BH3354" s="35"/>
    </row>
    <row r="3355" spans="1:60" ht="15" x14ac:dyDescent="0.25">
      <c r="A3355" s="570">
        <f t="shared" si="45"/>
        <v>3349</v>
      </c>
      <c r="B3355" s="571" t="s">
        <v>5635</v>
      </c>
      <c r="C3355" s="574" t="s">
        <v>12458</v>
      </c>
      <c r="D3355" s="843">
        <v>583100</v>
      </c>
      <c r="E3355" s="844"/>
      <c r="F3355" s="844"/>
      <c r="G3355" s="25"/>
      <c r="H3355" s="25"/>
      <c r="I3355" s="25"/>
      <c r="J3355" s="25"/>
      <c r="K3355" s="25"/>
      <c r="L3355" s="25"/>
      <c r="N3355" s="25"/>
      <c r="O3355" s="25"/>
      <c r="P3355" s="35" t="s">
        <v>2496</v>
      </c>
      <c r="AS3355" s="570"/>
      <c r="AT3355" s="391"/>
      <c r="AU3355" s="222"/>
      <c r="AV3355" s="564"/>
      <c r="AW3355" s="60"/>
      <c r="AX3355" s="60"/>
      <c r="AY3355" s="60"/>
      <c r="AZ3355" s="283"/>
      <c r="BA3355" s="283"/>
      <c r="BB3355" s="283"/>
      <c r="BC3355" s="34"/>
      <c r="BD3355" s="27"/>
      <c r="BF3355" s="35"/>
      <c r="BG3355" s="35"/>
      <c r="BH3355" s="35"/>
    </row>
    <row r="3356" spans="1:60" ht="15" x14ac:dyDescent="0.25">
      <c r="A3356" s="570">
        <f t="shared" si="45"/>
        <v>3350</v>
      </c>
      <c r="B3356" s="571" t="s">
        <v>5636</v>
      </c>
      <c r="C3356" s="574" t="s">
        <v>12458</v>
      </c>
      <c r="D3356" s="843">
        <v>1395870</v>
      </c>
      <c r="E3356" s="844"/>
      <c r="F3356" s="844"/>
      <c r="G3356" s="25"/>
      <c r="H3356" s="25"/>
      <c r="I3356" s="25"/>
      <c r="J3356" s="25"/>
      <c r="K3356" s="25"/>
      <c r="L3356" s="25"/>
      <c r="N3356" s="25"/>
      <c r="O3356" s="25"/>
      <c r="P3356" s="35" t="s">
        <v>2496</v>
      </c>
      <c r="AS3356" s="570"/>
      <c r="AT3356" s="391"/>
      <c r="AU3356" s="222"/>
      <c r="AV3356" s="564"/>
      <c r="AW3356" s="60"/>
      <c r="AX3356" s="60"/>
      <c r="AY3356" s="60"/>
      <c r="AZ3356" s="283"/>
      <c r="BA3356" s="283"/>
      <c r="BB3356" s="283"/>
      <c r="BC3356" s="34"/>
      <c r="BD3356" s="27"/>
      <c r="BF3356" s="35"/>
      <c r="BG3356" s="35"/>
      <c r="BH3356" s="35"/>
    </row>
    <row r="3357" spans="1:60" ht="15" x14ac:dyDescent="0.25">
      <c r="A3357" s="570">
        <f t="shared" si="45"/>
        <v>3351</v>
      </c>
      <c r="B3357" s="571" t="s">
        <v>5637</v>
      </c>
      <c r="C3357" s="574" t="s">
        <v>12458</v>
      </c>
      <c r="D3357" s="843">
        <v>978180</v>
      </c>
      <c r="E3357" s="844"/>
      <c r="F3357" s="844"/>
      <c r="G3357" s="25"/>
      <c r="H3357" s="25"/>
      <c r="I3357" s="25"/>
      <c r="J3357" s="25"/>
      <c r="K3357" s="25"/>
      <c r="L3357" s="25"/>
      <c r="N3357" s="25"/>
      <c r="O3357" s="25"/>
      <c r="P3357" s="35" t="s">
        <v>2496</v>
      </c>
      <c r="AS3357" s="570"/>
      <c r="AT3357" s="391"/>
      <c r="AU3357" s="222"/>
      <c r="AV3357" s="564"/>
      <c r="AW3357" s="60"/>
      <c r="AX3357" s="60"/>
      <c r="AY3357" s="60"/>
      <c r="AZ3357" s="283"/>
      <c r="BA3357" s="283"/>
      <c r="BB3357" s="283"/>
      <c r="BC3357" s="34"/>
      <c r="BD3357" s="27"/>
      <c r="BF3357" s="35"/>
      <c r="BG3357" s="35"/>
      <c r="BH3357" s="35"/>
    </row>
    <row r="3358" spans="1:60" ht="15" x14ac:dyDescent="0.25">
      <c r="A3358" s="570">
        <f t="shared" si="45"/>
        <v>3352</v>
      </c>
      <c r="B3358" s="571" t="s">
        <v>5638</v>
      </c>
      <c r="C3358" s="574" t="s">
        <v>12458</v>
      </c>
      <c r="D3358" s="843">
        <v>917632.8</v>
      </c>
      <c r="E3358" s="844"/>
      <c r="F3358" s="844"/>
      <c r="G3358" s="25"/>
      <c r="H3358" s="25"/>
      <c r="I3358" s="25"/>
      <c r="J3358" s="25"/>
      <c r="K3358" s="25"/>
      <c r="L3358" s="25"/>
      <c r="N3358" s="25"/>
      <c r="O3358" s="25"/>
      <c r="P3358" s="35" t="s">
        <v>2496</v>
      </c>
      <c r="AS3358" s="570"/>
      <c r="AT3358" s="391"/>
      <c r="AU3358" s="222"/>
      <c r="AV3358" s="564"/>
      <c r="AW3358" s="60"/>
      <c r="AX3358" s="60"/>
      <c r="AY3358" s="60"/>
      <c r="AZ3358" s="283"/>
      <c r="BA3358" s="283"/>
      <c r="BB3358" s="283"/>
      <c r="BC3358" s="34"/>
      <c r="BD3358" s="27"/>
      <c r="BF3358" s="35"/>
      <c r="BG3358" s="35"/>
      <c r="BH3358" s="35"/>
    </row>
    <row r="3359" spans="1:60" ht="15" x14ac:dyDescent="0.25">
      <c r="A3359" s="570">
        <f t="shared" si="45"/>
        <v>3353</v>
      </c>
      <c r="B3359" s="571" t="s">
        <v>5639</v>
      </c>
      <c r="C3359" s="574" t="s">
        <v>12458</v>
      </c>
      <c r="D3359" s="843">
        <v>2665600</v>
      </c>
      <c r="E3359" s="844"/>
      <c r="F3359" s="844"/>
      <c r="G3359" s="25"/>
      <c r="H3359" s="25"/>
      <c r="I3359" s="25"/>
      <c r="J3359" s="25"/>
      <c r="K3359" s="25"/>
      <c r="L3359" s="25"/>
      <c r="N3359" s="25"/>
      <c r="O3359" s="25"/>
      <c r="P3359" s="35" t="s">
        <v>2496</v>
      </c>
      <c r="AS3359" s="570"/>
      <c r="AT3359" s="391"/>
      <c r="AU3359" s="222"/>
      <c r="AV3359" s="564"/>
      <c r="AW3359" s="60"/>
      <c r="AX3359" s="60"/>
      <c r="AY3359" s="60"/>
      <c r="AZ3359" s="283"/>
      <c r="BA3359" s="283"/>
      <c r="BB3359" s="283"/>
      <c r="BC3359" s="34"/>
      <c r="BD3359" s="27"/>
      <c r="BF3359" s="35"/>
      <c r="BG3359" s="35"/>
      <c r="BH3359" s="35"/>
    </row>
    <row r="3360" spans="1:60" ht="15" x14ac:dyDescent="0.25">
      <c r="A3360" s="570">
        <f t="shared" si="45"/>
        <v>3354</v>
      </c>
      <c r="B3360" s="571" t="s">
        <v>5640</v>
      </c>
      <c r="C3360" s="574" t="s">
        <v>12458</v>
      </c>
      <c r="D3360" s="843">
        <v>131386.71</v>
      </c>
      <c r="E3360" s="844"/>
      <c r="F3360" s="844"/>
      <c r="G3360" s="25"/>
      <c r="H3360" s="25"/>
      <c r="I3360" s="25"/>
      <c r="J3360" s="25"/>
      <c r="K3360" s="25"/>
      <c r="L3360" s="25"/>
      <c r="N3360" s="25"/>
      <c r="O3360" s="25"/>
      <c r="P3360" s="35" t="s">
        <v>2496</v>
      </c>
      <c r="AS3360" s="570"/>
      <c r="AT3360" s="391"/>
      <c r="AU3360" s="222"/>
      <c r="AV3360" s="564"/>
      <c r="AW3360" s="60"/>
      <c r="AX3360" s="60"/>
      <c r="AY3360" s="60"/>
      <c r="AZ3360" s="283"/>
      <c r="BA3360" s="283"/>
      <c r="BB3360" s="283"/>
      <c r="BC3360" s="34"/>
      <c r="BD3360" s="27"/>
      <c r="BF3360" s="35"/>
      <c r="BG3360" s="35"/>
      <c r="BH3360" s="35"/>
    </row>
    <row r="3361" spans="1:60" ht="15" x14ac:dyDescent="0.25">
      <c r="A3361" s="570">
        <f t="shared" si="45"/>
        <v>3355</v>
      </c>
      <c r="B3361" s="571" t="s">
        <v>5641</v>
      </c>
      <c r="C3361" s="574" t="s">
        <v>12458</v>
      </c>
      <c r="D3361" s="843">
        <v>524774.53</v>
      </c>
      <c r="E3361" s="844"/>
      <c r="F3361" s="844"/>
      <c r="G3361" s="25"/>
      <c r="H3361" s="25"/>
      <c r="I3361" s="25"/>
      <c r="J3361" s="25"/>
      <c r="K3361" s="25"/>
      <c r="L3361" s="25"/>
      <c r="N3361" s="25"/>
      <c r="O3361" s="25"/>
      <c r="P3361" s="35" t="s">
        <v>2496</v>
      </c>
      <c r="AS3361" s="570"/>
      <c r="AT3361" s="391"/>
      <c r="AU3361" s="222"/>
      <c r="AV3361" s="564"/>
      <c r="AW3361" s="60"/>
      <c r="AX3361" s="60"/>
      <c r="AY3361" s="60"/>
      <c r="AZ3361" s="283"/>
      <c r="BA3361" s="283"/>
      <c r="BB3361" s="283"/>
      <c r="BC3361" s="34"/>
      <c r="BD3361" s="27"/>
      <c r="BF3361" s="35"/>
      <c r="BG3361" s="35"/>
      <c r="BH3361" s="35"/>
    </row>
    <row r="3362" spans="1:60" ht="15" x14ac:dyDescent="0.25">
      <c r="A3362" s="570">
        <f t="shared" si="45"/>
        <v>3356</v>
      </c>
      <c r="B3362" s="571" t="s">
        <v>5642</v>
      </c>
      <c r="C3362" s="574" t="s">
        <v>12458</v>
      </c>
      <c r="D3362" s="843">
        <v>204516.97</v>
      </c>
      <c r="E3362" s="844"/>
      <c r="F3362" s="844"/>
      <c r="G3362" s="25"/>
      <c r="H3362" s="25"/>
      <c r="I3362" s="25"/>
      <c r="J3362" s="25"/>
      <c r="K3362" s="25"/>
      <c r="L3362" s="25"/>
      <c r="N3362" s="25"/>
      <c r="O3362" s="25"/>
      <c r="P3362" s="35" t="s">
        <v>2496</v>
      </c>
      <c r="AS3362" s="570"/>
      <c r="AT3362" s="391"/>
      <c r="AU3362" s="222"/>
      <c r="AV3362" s="564"/>
      <c r="AW3362" s="60"/>
      <c r="AX3362" s="60"/>
      <c r="AY3362" s="60"/>
      <c r="AZ3362" s="283"/>
      <c r="BA3362" s="283"/>
      <c r="BB3362" s="283"/>
      <c r="BC3362" s="34"/>
      <c r="BD3362" s="27"/>
      <c r="BF3362" s="35"/>
      <c r="BG3362" s="35"/>
      <c r="BH3362" s="35"/>
    </row>
    <row r="3363" spans="1:60" ht="15" x14ac:dyDescent="0.25">
      <c r="A3363" s="570">
        <f t="shared" si="45"/>
        <v>3357</v>
      </c>
      <c r="B3363" s="571" t="s">
        <v>5643</v>
      </c>
      <c r="C3363" s="574" t="s">
        <v>12470</v>
      </c>
      <c r="D3363" s="843">
        <v>83300</v>
      </c>
      <c r="E3363" s="844"/>
      <c r="F3363" s="844"/>
      <c r="G3363" s="25"/>
      <c r="H3363" s="25"/>
      <c r="I3363" s="25"/>
      <c r="J3363" s="25"/>
      <c r="K3363" s="25"/>
      <c r="L3363" s="25"/>
      <c r="N3363" s="25"/>
      <c r="O3363" s="25"/>
      <c r="P3363" s="35" t="s">
        <v>2496</v>
      </c>
      <c r="AS3363" s="570"/>
      <c r="AT3363" s="391"/>
      <c r="AU3363" s="222"/>
      <c r="AV3363" s="564"/>
      <c r="AW3363" s="60"/>
      <c r="AX3363" s="60"/>
      <c r="AY3363" s="60"/>
      <c r="AZ3363" s="283"/>
      <c r="BA3363" s="283"/>
      <c r="BB3363" s="283"/>
      <c r="BC3363" s="34"/>
      <c r="BD3363" s="27"/>
      <c r="BF3363" s="35"/>
      <c r="BG3363" s="35"/>
      <c r="BH3363" s="35"/>
    </row>
    <row r="3364" spans="1:60" ht="15" x14ac:dyDescent="0.25">
      <c r="A3364" s="570">
        <f t="shared" si="45"/>
        <v>3358</v>
      </c>
      <c r="B3364" s="571" t="s">
        <v>5644</v>
      </c>
      <c r="C3364" s="574" t="s">
        <v>12458</v>
      </c>
      <c r="D3364" s="843">
        <v>26965.4</v>
      </c>
      <c r="E3364" s="844"/>
      <c r="F3364" s="844"/>
      <c r="G3364" s="25"/>
      <c r="H3364" s="25"/>
      <c r="I3364" s="25"/>
      <c r="J3364" s="25"/>
      <c r="K3364" s="25"/>
      <c r="L3364" s="25"/>
      <c r="N3364" s="25"/>
      <c r="O3364" s="25"/>
      <c r="P3364" s="35" t="s">
        <v>2496</v>
      </c>
      <c r="AS3364" s="570"/>
      <c r="AT3364" s="391"/>
      <c r="AU3364" s="222"/>
      <c r="AV3364" s="564"/>
      <c r="AW3364" s="60"/>
      <c r="AX3364" s="60"/>
      <c r="AY3364" s="60"/>
      <c r="AZ3364" s="283"/>
      <c r="BA3364" s="283"/>
      <c r="BB3364" s="283"/>
      <c r="BC3364" s="34"/>
      <c r="BD3364" s="27"/>
      <c r="BF3364" s="35"/>
      <c r="BG3364" s="35"/>
      <c r="BH3364" s="35"/>
    </row>
    <row r="3365" spans="1:60" ht="15" x14ac:dyDescent="0.25">
      <c r="A3365" s="570">
        <f t="shared" si="45"/>
        <v>3359</v>
      </c>
      <c r="B3365" s="571" t="s">
        <v>5645</v>
      </c>
      <c r="C3365" s="574" t="s">
        <v>12458</v>
      </c>
      <c r="D3365" s="843">
        <v>14133.63</v>
      </c>
      <c r="E3365" s="844"/>
      <c r="F3365" s="844"/>
      <c r="G3365" s="25"/>
      <c r="H3365" s="25"/>
      <c r="I3365" s="25"/>
      <c r="J3365" s="25"/>
      <c r="K3365" s="25"/>
      <c r="L3365" s="25"/>
      <c r="N3365" s="25"/>
      <c r="O3365" s="25"/>
      <c r="P3365" s="35" t="s">
        <v>2496</v>
      </c>
      <c r="AS3365" s="570"/>
      <c r="AT3365" s="391"/>
      <c r="AU3365" s="222"/>
      <c r="AV3365" s="564"/>
      <c r="AW3365" s="60"/>
      <c r="AX3365" s="60"/>
      <c r="AY3365" s="60"/>
      <c r="AZ3365" s="283"/>
      <c r="BA3365" s="283"/>
      <c r="BB3365" s="283"/>
      <c r="BC3365" s="34"/>
      <c r="BD3365" s="27"/>
      <c r="BF3365" s="35"/>
      <c r="BG3365" s="35"/>
      <c r="BH3365" s="35"/>
    </row>
    <row r="3366" spans="1:60" ht="15" x14ac:dyDescent="0.25">
      <c r="A3366" s="570">
        <f t="shared" si="45"/>
        <v>3360</v>
      </c>
      <c r="B3366" s="571" t="s">
        <v>5646</v>
      </c>
      <c r="C3366" s="574" t="s">
        <v>12458</v>
      </c>
      <c r="D3366" s="843">
        <v>23544.15</v>
      </c>
      <c r="E3366" s="844"/>
      <c r="F3366" s="844"/>
      <c r="G3366" s="25"/>
      <c r="H3366" s="25"/>
      <c r="I3366" s="25"/>
      <c r="J3366" s="25"/>
      <c r="K3366" s="25"/>
      <c r="L3366" s="25"/>
      <c r="N3366" s="25"/>
      <c r="O3366" s="25"/>
      <c r="P3366" s="35" t="s">
        <v>2496</v>
      </c>
      <c r="AS3366" s="570"/>
      <c r="AT3366" s="391"/>
      <c r="AU3366" s="222"/>
      <c r="AV3366" s="564"/>
      <c r="AW3366" s="60"/>
      <c r="AX3366" s="60"/>
      <c r="AY3366" s="60"/>
      <c r="AZ3366" s="283"/>
      <c r="BA3366" s="283"/>
      <c r="BB3366" s="283"/>
      <c r="BC3366" s="34"/>
      <c r="BD3366" s="27"/>
      <c r="BF3366" s="35"/>
      <c r="BG3366" s="35"/>
      <c r="BH3366" s="35"/>
    </row>
    <row r="3367" spans="1:60" ht="15" x14ac:dyDescent="0.25">
      <c r="A3367" s="570">
        <f t="shared" si="45"/>
        <v>3361</v>
      </c>
      <c r="B3367" s="571" t="s">
        <v>5647</v>
      </c>
      <c r="C3367" s="574" t="s">
        <v>12458</v>
      </c>
      <c r="D3367" s="843">
        <v>94967.95</v>
      </c>
      <c r="E3367" s="844"/>
      <c r="F3367" s="844"/>
      <c r="G3367" s="25"/>
      <c r="H3367" s="25"/>
      <c r="I3367" s="25"/>
      <c r="J3367" s="25"/>
      <c r="K3367" s="25"/>
      <c r="L3367" s="25"/>
      <c r="N3367" s="25"/>
      <c r="O3367" s="25"/>
      <c r="P3367" s="35" t="s">
        <v>2496</v>
      </c>
      <c r="AS3367" s="570"/>
      <c r="AT3367" s="391"/>
      <c r="AU3367" s="222"/>
      <c r="AV3367" s="564"/>
      <c r="AW3367" s="60"/>
      <c r="AX3367" s="60"/>
      <c r="AY3367" s="60"/>
      <c r="AZ3367" s="283"/>
      <c r="BA3367" s="283"/>
      <c r="BB3367" s="283"/>
      <c r="BC3367" s="34"/>
      <c r="BD3367" s="27"/>
      <c r="BF3367" s="35"/>
      <c r="BG3367" s="35"/>
      <c r="BH3367" s="35"/>
    </row>
    <row r="3368" spans="1:60" ht="15" x14ac:dyDescent="0.25">
      <c r="A3368" s="570">
        <f t="shared" si="45"/>
        <v>3362</v>
      </c>
      <c r="B3368" s="571" t="s">
        <v>5648</v>
      </c>
      <c r="C3368" s="574" t="s">
        <v>12458</v>
      </c>
      <c r="D3368" s="843">
        <v>31630.2</v>
      </c>
      <c r="E3368" s="844"/>
      <c r="F3368" s="844"/>
      <c r="G3368" s="25"/>
      <c r="H3368" s="25"/>
      <c r="I3368" s="25"/>
      <c r="J3368" s="25"/>
      <c r="K3368" s="25"/>
      <c r="L3368" s="25"/>
      <c r="N3368" s="25"/>
      <c r="O3368" s="25"/>
      <c r="P3368" s="35" t="s">
        <v>2496</v>
      </c>
      <c r="AS3368" s="570"/>
      <c r="AT3368" s="391"/>
      <c r="AU3368" s="222"/>
      <c r="AV3368" s="564"/>
      <c r="AW3368" s="60"/>
      <c r="AX3368" s="60"/>
      <c r="AY3368" s="60"/>
      <c r="AZ3368" s="283"/>
      <c r="BA3368" s="283"/>
      <c r="BB3368" s="283"/>
      <c r="BC3368" s="34"/>
      <c r="BD3368" s="27"/>
      <c r="BF3368" s="35"/>
      <c r="BG3368" s="35"/>
      <c r="BH3368" s="35"/>
    </row>
    <row r="3369" spans="1:60" ht="15" x14ac:dyDescent="0.25">
      <c r="A3369" s="570">
        <f t="shared" si="45"/>
        <v>3363</v>
      </c>
      <c r="B3369" s="571" t="s">
        <v>5649</v>
      </c>
      <c r="C3369" s="574" t="s">
        <v>12458</v>
      </c>
      <c r="D3369" s="843">
        <v>53098.99</v>
      </c>
      <c r="E3369" s="844"/>
      <c r="F3369" s="844"/>
      <c r="G3369" s="25"/>
      <c r="H3369" s="25"/>
      <c r="I3369" s="25"/>
      <c r="J3369" s="25"/>
      <c r="K3369" s="25"/>
      <c r="L3369" s="25"/>
      <c r="N3369" s="25"/>
      <c r="O3369" s="25"/>
      <c r="P3369" s="35" t="s">
        <v>2496</v>
      </c>
      <c r="AS3369" s="570"/>
      <c r="AT3369" s="391"/>
      <c r="AU3369" s="222"/>
      <c r="AV3369" s="564"/>
      <c r="AW3369" s="60"/>
      <c r="AX3369" s="60"/>
      <c r="AY3369" s="60"/>
      <c r="AZ3369" s="283"/>
      <c r="BA3369" s="283"/>
      <c r="BB3369" s="283"/>
      <c r="BC3369" s="34"/>
      <c r="BD3369" s="27"/>
      <c r="BF3369" s="35"/>
      <c r="BG3369" s="35"/>
      <c r="BH3369" s="35"/>
    </row>
    <row r="3370" spans="1:60" ht="15" x14ac:dyDescent="0.25">
      <c r="A3370" s="570">
        <f t="shared" si="45"/>
        <v>3364</v>
      </c>
      <c r="B3370" s="571" t="s">
        <v>5650</v>
      </c>
      <c r="C3370" s="574" t="s">
        <v>12458</v>
      </c>
      <c r="D3370" s="843">
        <v>71400</v>
      </c>
      <c r="E3370" s="844"/>
      <c r="F3370" s="844"/>
      <c r="G3370" s="25"/>
      <c r="H3370" s="25"/>
      <c r="I3370" s="25"/>
      <c r="J3370" s="25"/>
      <c r="K3370" s="25"/>
      <c r="L3370" s="25"/>
      <c r="N3370" s="25"/>
      <c r="O3370" s="25"/>
      <c r="P3370" s="35" t="s">
        <v>2496</v>
      </c>
      <c r="AS3370" s="570"/>
      <c r="AT3370" s="391"/>
      <c r="AU3370" s="222"/>
      <c r="AV3370" s="564"/>
      <c r="AW3370" s="60"/>
      <c r="AX3370" s="60"/>
      <c r="AY3370" s="60"/>
      <c r="AZ3370" s="283"/>
      <c r="BA3370" s="283"/>
      <c r="BB3370" s="283"/>
      <c r="BC3370" s="34"/>
      <c r="BD3370" s="27"/>
      <c r="BF3370" s="35"/>
      <c r="BG3370" s="35"/>
      <c r="BH3370" s="35"/>
    </row>
    <row r="3371" spans="1:60" ht="15" x14ac:dyDescent="0.25">
      <c r="A3371" s="570">
        <f t="shared" si="45"/>
        <v>3365</v>
      </c>
      <c r="B3371" s="571" t="s">
        <v>5651</v>
      </c>
      <c r="C3371" s="574" t="s">
        <v>12458</v>
      </c>
      <c r="D3371" s="843">
        <v>286004.59999999998</v>
      </c>
      <c r="E3371" s="844"/>
      <c r="F3371" s="844"/>
      <c r="G3371" s="25"/>
      <c r="H3371" s="25"/>
      <c r="I3371" s="25"/>
      <c r="J3371" s="25"/>
      <c r="K3371" s="25"/>
      <c r="L3371" s="25"/>
      <c r="N3371" s="25"/>
      <c r="O3371" s="25"/>
      <c r="P3371" s="35" t="s">
        <v>2496</v>
      </c>
      <c r="AS3371" s="570"/>
      <c r="AT3371" s="391"/>
      <c r="AU3371" s="222"/>
      <c r="AV3371" s="564"/>
      <c r="AW3371" s="60"/>
      <c r="AX3371" s="60"/>
      <c r="AY3371" s="60"/>
      <c r="AZ3371" s="283"/>
      <c r="BA3371" s="283"/>
      <c r="BB3371" s="283"/>
      <c r="BC3371" s="34"/>
      <c r="BD3371" s="27"/>
      <c r="BF3371" s="35"/>
      <c r="BG3371" s="35"/>
      <c r="BH3371" s="35"/>
    </row>
    <row r="3372" spans="1:60" ht="15" x14ac:dyDescent="0.25">
      <c r="A3372" s="570">
        <f t="shared" si="45"/>
        <v>3366</v>
      </c>
      <c r="B3372" s="571" t="s">
        <v>5652</v>
      </c>
      <c r="C3372" s="574" t="s">
        <v>12458</v>
      </c>
      <c r="D3372" s="843">
        <v>10210.200000000001</v>
      </c>
      <c r="E3372" s="844"/>
      <c r="F3372" s="844"/>
      <c r="G3372" s="25"/>
      <c r="H3372" s="25"/>
      <c r="I3372" s="25"/>
      <c r="J3372" s="25"/>
      <c r="K3372" s="25"/>
      <c r="L3372" s="25"/>
      <c r="N3372" s="25"/>
      <c r="O3372" s="25"/>
      <c r="P3372" s="35" t="s">
        <v>2496</v>
      </c>
      <c r="AS3372" s="570"/>
      <c r="AT3372" s="391"/>
      <c r="AU3372" s="222"/>
      <c r="AV3372" s="564"/>
      <c r="AW3372" s="60"/>
      <c r="AX3372" s="60"/>
      <c r="AY3372" s="60"/>
      <c r="AZ3372" s="283"/>
      <c r="BA3372" s="283"/>
      <c r="BB3372" s="283"/>
      <c r="BC3372" s="34"/>
      <c r="BD3372" s="27"/>
      <c r="BF3372" s="35"/>
      <c r="BG3372" s="35"/>
      <c r="BH3372" s="35"/>
    </row>
    <row r="3373" spans="1:60" ht="15" x14ac:dyDescent="0.25">
      <c r="A3373" s="570">
        <f t="shared" si="45"/>
        <v>3367</v>
      </c>
      <c r="B3373" s="571" t="s">
        <v>5653</v>
      </c>
      <c r="C3373" s="574" t="s">
        <v>12458</v>
      </c>
      <c r="D3373" s="843">
        <v>53550</v>
      </c>
      <c r="E3373" s="844"/>
      <c r="F3373" s="844"/>
      <c r="G3373" s="25"/>
      <c r="H3373" s="25"/>
      <c r="I3373" s="25"/>
      <c r="J3373" s="25"/>
      <c r="K3373" s="25"/>
      <c r="L3373" s="25"/>
      <c r="N3373" s="25"/>
      <c r="O3373" s="25"/>
      <c r="P3373" s="35" t="s">
        <v>2496</v>
      </c>
      <c r="AS3373" s="570"/>
      <c r="AT3373" s="391"/>
      <c r="AU3373" s="222"/>
      <c r="AV3373" s="564"/>
      <c r="AW3373" s="60"/>
      <c r="AX3373" s="60"/>
      <c r="AY3373" s="60"/>
      <c r="AZ3373" s="283"/>
      <c r="BA3373" s="283"/>
      <c r="BB3373" s="283"/>
      <c r="BC3373" s="34"/>
      <c r="BD3373" s="27"/>
      <c r="BF3373" s="35"/>
      <c r="BG3373" s="35"/>
      <c r="BH3373" s="35"/>
    </row>
    <row r="3374" spans="1:60" ht="15" x14ac:dyDescent="0.25">
      <c r="A3374" s="570">
        <f t="shared" si="45"/>
        <v>3368</v>
      </c>
      <c r="B3374" s="571" t="s">
        <v>5654</v>
      </c>
      <c r="C3374" s="574" t="s">
        <v>12458</v>
      </c>
      <c r="D3374" s="843">
        <v>85680</v>
      </c>
      <c r="E3374" s="844"/>
      <c r="F3374" s="844"/>
      <c r="G3374" s="25"/>
      <c r="H3374" s="25"/>
      <c r="I3374" s="25"/>
      <c r="J3374" s="25"/>
      <c r="K3374" s="25"/>
      <c r="L3374" s="25"/>
      <c r="N3374" s="25"/>
      <c r="O3374" s="25"/>
      <c r="P3374" s="35" t="s">
        <v>2496</v>
      </c>
      <c r="AS3374" s="570"/>
      <c r="AT3374" s="391"/>
      <c r="AU3374" s="222"/>
      <c r="AV3374" s="564"/>
      <c r="AW3374" s="60"/>
      <c r="AX3374" s="60"/>
      <c r="AY3374" s="60"/>
      <c r="AZ3374" s="283"/>
      <c r="BA3374" s="283"/>
      <c r="BB3374" s="283"/>
      <c r="BC3374" s="34"/>
      <c r="BD3374" s="27"/>
      <c r="BF3374" s="35"/>
      <c r="BG3374" s="35"/>
      <c r="BH3374" s="35"/>
    </row>
    <row r="3375" spans="1:60" ht="15" x14ac:dyDescent="0.25">
      <c r="A3375" s="570">
        <f t="shared" si="45"/>
        <v>3369</v>
      </c>
      <c r="B3375" s="571" t="s">
        <v>5655</v>
      </c>
      <c r="C3375" s="574" t="s">
        <v>12458</v>
      </c>
      <c r="D3375" s="843">
        <v>2086.0700000000002</v>
      </c>
      <c r="E3375" s="844"/>
      <c r="F3375" s="844"/>
      <c r="G3375" s="25"/>
      <c r="H3375" s="25"/>
      <c r="I3375" s="25"/>
      <c r="J3375" s="25"/>
      <c r="K3375" s="25"/>
      <c r="L3375" s="25"/>
      <c r="N3375" s="25"/>
      <c r="O3375" s="25"/>
      <c r="P3375" s="35" t="s">
        <v>2496</v>
      </c>
      <c r="AS3375" s="570"/>
      <c r="AT3375" s="391"/>
      <c r="AU3375" s="222"/>
      <c r="AV3375" s="564"/>
      <c r="AW3375" s="60"/>
      <c r="AX3375" s="60"/>
      <c r="AY3375" s="60"/>
      <c r="AZ3375" s="283"/>
      <c r="BA3375" s="283"/>
      <c r="BB3375" s="283"/>
      <c r="BC3375" s="34"/>
      <c r="BD3375" s="27"/>
      <c r="BF3375" s="35"/>
      <c r="BG3375" s="35"/>
      <c r="BH3375" s="35"/>
    </row>
    <row r="3376" spans="1:60" ht="15" x14ac:dyDescent="0.25">
      <c r="A3376" s="570">
        <f t="shared" si="45"/>
        <v>3370</v>
      </c>
      <c r="B3376" s="571" t="s">
        <v>5656</v>
      </c>
      <c r="C3376" s="574" t="s">
        <v>12458</v>
      </c>
      <c r="D3376" s="843">
        <v>4165</v>
      </c>
      <c r="E3376" s="844"/>
      <c r="F3376" s="844"/>
      <c r="G3376" s="25"/>
      <c r="H3376" s="25"/>
      <c r="I3376" s="25"/>
      <c r="J3376" s="25"/>
      <c r="K3376" s="25"/>
      <c r="L3376" s="25"/>
      <c r="N3376" s="25"/>
      <c r="O3376" s="25"/>
      <c r="P3376" s="35" t="s">
        <v>2496</v>
      </c>
      <c r="AS3376" s="570"/>
      <c r="AT3376" s="391"/>
      <c r="AU3376" s="222"/>
      <c r="AV3376" s="564"/>
      <c r="AW3376" s="60"/>
      <c r="AX3376" s="60"/>
      <c r="AY3376" s="60"/>
      <c r="AZ3376" s="283"/>
      <c r="BA3376" s="283"/>
      <c r="BB3376" s="283"/>
      <c r="BC3376" s="34"/>
      <c r="BD3376" s="27"/>
      <c r="BF3376" s="35"/>
      <c r="BG3376" s="35"/>
      <c r="BH3376" s="35"/>
    </row>
    <row r="3377" spans="1:60" ht="15" x14ac:dyDescent="0.25">
      <c r="A3377" s="570">
        <f t="shared" si="45"/>
        <v>3371</v>
      </c>
      <c r="B3377" s="571" t="s">
        <v>5657</v>
      </c>
      <c r="C3377" s="574" t="s">
        <v>12458</v>
      </c>
      <c r="D3377" s="843">
        <v>21420</v>
      </c>
      <c r="E3377" s="844"/>
      <c r="F3377" s="844"/>
      <c r="G3377" s="25"/>
      <c r="H3377" s="25"/>
      <c r="I3377" s="25"/>
      <c r="J3377" s="25"/>
      <c r="K3377" s="25"/>
      <c r="L3377" s="25"/>
      <c r="N3377" s="25"/>
      <c r="O3377" s="25"/>
      <c r="P3377" s="35" t="s">
        <v>2496</v>
      </c>
      <c r="AS3377" s="570"/>
      <c r="AT3377" s="391"/>
      <c r="AU3377" s="222"/>
      <c r="AV3377" s="564"/>
      <c r="AW3377" s="60"/>
      <c r="AX3377" s="60"/>
      <c r="AY3377" s="60"/>
      <c r="AZ3377" s="283"/>
      <c r="BA3377" s="283"/>
      <c r="BB3377" s="283"/>
      <c r="BC3377" s="34"/>
      <c r="BD3377" s="27"/>
      <c r="BF3377" s="35"/>
      <c r="BG3377" s="35"/>
      <c r="BH3377" s="35"/>
    </row>
    <row r="3378" spans="1:60" ht="15" x14ac:dyDescent="0.25">
      <c r="A3378" s="570">
        <f t="shared" si="45"/>
        <v>3372</v>
      </c>
      <c r="B3378" s="571" t="s">
        <v>5658</v>
      </c>
      <c r="C3378" s="574" t="s">
        <v>12458</v>
      </c>
      <c r="D3378" s="843">
        <v>3084.48</v>
      </c>
      <c r="E3378" s="844"/>
      <c r="F3378" s="844"/>
      <c r="G3378" s="25"/>
      <c r="H3378" s="25"/>
      <c r="I3378" s="25"/>
      <c r="J3378" s="25"/>
      <c r="K3378" s="25"/>
      <c r="L3378" s="25"/>
      <c r="N3378" s="25"/>
      <c r="O3378" s="25"/>
      <c r="P3378" s="35" t="s">
        <v>2496</v>
      </c>
      <c r="AS3378" s="570"/>
      <c r="AT3378" s="391"/>
      <c r="AU3378" s="222"/>
      <c r="AV3378" s="564"/>
      <c r="AW3378" s="60"/>
      <c r="AX3378" s="60"/>
      <c r="AY3378" s="60"/>
      <c r="AZ3378" s="283"/>
      <c r="BA3378" s="283"/>
      <c r="BB3378" s="283"/>
      <c r="BC3378" s="34"/>
      <c r="BD3378" s="27"/>
      <c r="BF3378" s="35"/>
      <c r="BG3378" s="35"/>
      <c r="BH3378" s="35"/>
    </row>
    <row r="3379" spans="1:60" ht="15" x14ac:dyDescent="0.25">
      <c r="A3379" s="570">
        <f t="shared" si="45"/>
        <v>3373</v>
      </c>
      <c r="B3379" s="571" t="s">
        <v>5659</v>
      </c>
      <c r="C3379" s="574" t="s">
        <v>12458</v>
      </c>
      <c r="D3379" s="843">
        <v>16818.27</v>
      </c>
      <c r="E3379" s="844"/>
      <c r="F3379" s="844"/>
      <c r="G3379" s="25"/>
      <c r="H3379" s="25"/>
      <c r="I3379" s="25"/>
      <c r="J3379" s="25"/>
      <c r="K3379" s="25"/>
      <c r="L3379" s="25"/>
      <c r="N3379" s="25"/>
      <c r="O3379" s="25"/>
      <c r="P3379" s="35" t="s">
        <v>2496</v>
      </c>
      <c r="AS3379" s="570"/>
      <c r="AT3379" s="391"/>
      <c r="AU3379" s="222"/>
      <c r="AV3379" s="564"/>
      <c r="AW3379" s="60"/>
      <c r="AX3379" s="60"/>
      <c r="AY3379" s="60"/>
      <c r="AZ3379" s="283"/>
      <c r="BA3379" s="283"/>
      <c r="BB3379" s="283"/>
      <c r="BC3379" s="34"/>
      <c r="BD3379" s="27"/>
      <c r="BF3379" s="35"/>
      <c r="BG3379" s="35"/>
      <c r="BH3379" s="35"/>
    </row>
    <row r="3380" spans="1:60" ht="15" x14ac:dyDescent="0.25">
      <c r="A3380" s="570">
        <f t="shared" si="45"/>
        <v>3374</v>
      </c>
      <c r="B3380" s="571" t="s">
        <v>5660</v>
      </c>
      <c r="C3380" s="574" t="s">
        <v>12458</v>
      </c>
      <c r="D3380" s="843">
        <v>19495.77</v>
      </c>
      <c r="E3380" s="844"/>
      <c r="F3380" s="844"/>
      <c r="G3380" s="25"/>
      <c r="H3380" s="25"/>
      <c r="I3380" s="25"/>
      <c r="J3380" s="25"/>
      <c r="K3380" s="25"/>
      <c r="L3380" s="25"/>
      <c r="N3380" s="25"/>
      <c r="O3380" s="25"/>
      <c r="P3380" s="35" t="s">
        <v>2496</v>
      </c>
      <c r="AS3380" s="570"/>
      <c r="AT3380" s="391"/>
      <c r="AU3380" s="222"/>
      <c r="AV3380" s="564"/>
      <c r="AW3380" s="60"/>
      <c r="AX3380" s="60"/>
      <c r="AY3380" s="60"/>
      <c r="AZ3380" s="283"/>
      <c r="BA3380" s="283"/>
      <c r="BB3380" s="283"/>
      <c r="BC3380" s="34"/>
      <c r="BD3380" s="27"/>
      <c r="BF3380" s="35"/>
      <c r="BG3380" s="35"/>
      <c r="BH3380" s="35"/>
    </row>
    <row r="3381" spans="1:60" ht="15" x14ac:dyDescent="0.25">
      <c r="A3381" s="570">
        <f t="shared" si="45"/>
        <v>3375</v>
      </c>
      <c r="B3381" s="571" t="s">
        <v>5661</v>
      </c>
      <c r="C3381" s="574" t="s">
        <v>12458</v>
      </c>
      <c r="D3381" s="843">
        <v>100370.55</v>
      </c>
      <c r="E3381" s="844"/>
      <c r="F3381" s="844"/>
      <c r="G3381" s="25"/>
      <c r="H3381" s="25"/>
      <c r="I3381" s="25"/>
      <c r="J3381" s="25"/>
      <c r="K3381" s="25"/>
      <c r="L3381" s="25"/>
      <c r="N3381" s="25"/>
      <c r="O3381" s="25"/>
      <c r="P3381" s="35" t="s">
        <v>2496</v>
      </c>
      <c r="AS3381" s="570"/>
      <c r="AT3381" s="391"/>
      <c r="AU3381" s="222"/>
      <c r="AV3381" s="564"/>
      <c r="AW3381" s="60"/>
      <c r="AX3381" s="60"/>
      <c r="AY3381" s="60"/>
      <c r="AZ3381" s="283"/>
      <c r="BA3381" s="283"/>
      <c r="BB3381" s="283"/>
      <c r="BC3381" s="34"/>
      <c r="BD3381" s="27"/>
      <c r="BF3381" s="35"/>
      <c r="BG3381" s="35"/>
      <c r="BH3381" s="35"/>
    </row>
    <row r="3382" spans="1:60" ht="15" x14ac:dyDescent="0.25">
      <c r="A3382" s="570">
        <f t="shared" si="45"/>
        <v>3376</v>
      </c>
      <c r="B3382" s="571" t="s">
        <v>5662</v>
      </c>
      <c r="C3382" s="574" t="s">
        <v>12458</v>
      </c>
      <c r="D3382" s="843">
        <v>109456.2</v>
      </c>
      <c r="E3382" s="844"/>
      <c r="F3382" s="844"/>
      <c r="G3382" s="25"/>
      <c r="H3382" s="25"/>
      <c r="I3382" s="25"/>
      <c r="J3382" s="25"/>
      <c r="K3382" s="25"/>
      <c r="L3382" s="25"/>
      <c r="N3382" s="25"/>
      <c r="O3382" s="25"/>
      <c r="P3382" s="35" t="s">
        <v>2496</v>
      </c>
      <c r="AS3382" s="570"/>
      <c r="AT3382" s="391"/>
      <c r="AU3382" s="222"/>
      <c r="AV3382" s="564"/>
      <c r="AW3382" s="60"/>
      <c r="AX3382" s="60"/>
      <c r="AY3382" s="60"/>
      <c r="AZ3382" s="283"/>
      <c r="BA3382" s="283"/>
      <c r="BB3382" s="283"/>
      <c r="BC3382" s="34"/>
      <c r="BD3382" s="27"/>
      <c r="BF3382" s="35"/>
      <c r="BG3382" s="35"/>
      <c r="BH3382" s="35"/>
    </row>
    <row r="3383" spans="1:60" ht="15" x14ac:dyDescent="0.25">
      <c r="A3383" s="570">
        <f t="shared" ref="A3383:A3446" si="46">A3382+1</f>
        <v>3377</v>
      </c>
      <c r="B3383" s="571" t="s">
        <v>5663</v>
      </c>
      <c r="C3383" s="574" t="s">
        <v>12458</v>
      </c>
      <c r="D3383" s="843">
        <v>202241.69</v>
      </c>
      <c r="E3383" s="844"/>
      <c r="F3383" s="844"/>
      <c r="G3383" s="25"/>
      <c r="H3383" s="25"/>
      <c r="I3383" s="25"/>
      <c r="J3383" s="25"/>
      <c r="K3383" s="25"/>
      <c r="L3383" s="25"/>
      <c r="N3383" s="25"/>
      <c r="O3383" s="25"/>
      <c r="P3383" s="35" t="s">
        <v>2496</v>
      </c>
      <c r="AS3383" s="570"/>
      <c r="AT3383" s="391"/>
      <c r="AU3383" s="222"/>
      <c r="AV3383" s="564"/>
      <c r="AW3383" s="60"/>
      <c r="AX3383" s="60"/>
      <c r="AY3383" s="60"/>
      <c r="AZ3383" s="283"/>
      <c r="BA3383" s="283"/>
      <c r="BB3383" s="283"/>
      <c r="BC3383" s="34"/>
      <c r="BD3383" s="27"/>
      <c r="BF3383" s="35"/>
      <c r="BG3383" s="35"/>
      <c r="BH3383" s="35"/>
    </row>
    <row r="3384" spans="1:60" ht="15" x14ac:dyDescent="0.25">
      <c r="A3384" s="570">
        <f t="shared" si="46"/>
        <v>3378</v>
      </c>
      <c r="B3384" s="571" t="s">
        <v>5664</v>
      </c>
      <c r="C3384" s="574" t="s">
        <v>12458</v>
      </c>
      <c r="D3384" s="843">
        <v>160650</v>
      </c>
      <c r="E3384" s="844"/>
      <c r="F3384" s="844"/>
      <c r="G3384" s="25"/>
      <c r="H3384" s="25"/>
      <c r="I3384" s="25"/>
      <c r="J3384" s="25"/>
      <c r="K3384" s="25"/>
      <c r="L3384" s="25"/>
      <c r="N3384" s="25"/>
      <c r="O3384" s="25"/>
      <c r="P3384" s="35" t="s">
        <v>2496</v>
      </c>
      <c r="AS3384" s="570"/>
      <c r="AT3384" s="391"/>
      <c r="AU3384" s="222"/>
      <c r="AV3384" s="564"/>
      <c r="AW3384" s="60"/>
      <c r="AX3384" s="60"/>
      <c r="AY3384" s="60"/>
      <c r="AZ3384" s="283"/>
      <c r="BA3384" s="283"/>
      <c r="BB3384" s="283"/>
      <c r="BC3384" s="34"/>
      <c r="BD3384" s="27"/>
      <c r="BF3384" s="35"/>
      <c r="BG3384" s="35"/>
      <c r="BH3384" s="35"/>
    </row>
    <row r="3385" spans="1:60" ht="15" x14ac:dyDescent="0.25">
      <c r="A3385" s="570">
        <f t="shared" si="46"/>
        <v>3379</v>
      </c>
      <c r="B3385" s="571" t="s">
        <v>5665</v>
      </c>
      <c r="C3385" s="574" t="s">
        <v>12458</v>
      </c>
      <c r="D3385" s="843">
        <v>172550</v>
      </c>
      <c r="E3385" s="844"/>
      <c r="F3385" s="844"/>
      <c r="G3385" s="25"/>
      <c r="H3385" s="25"/>
      <c r="I3385" s="25"/>
      <c r="J3385" s="25"/>
      <c r="K3385" s="25"/>
      <c r="L3385" s="25"/>
      <c r="N3385" s="25"/>
      <c r="O3385" s="25"/>
      <c r="P3385" s="35" t="s">
        <v>2496</v>
      </c>
      <c r="AS3385" s="570"/>
      <c r="AT3385" s="391"/>
      <c r="AU3385" s="222"/>
      <c r="AV3385" s="564"/>
      <c r="AW3385" s="60"/>
      <c r="AX3385" s="60"/>
      <c r="AY3385" s="60"/>
      <c r="AZ3385" s="283"/>
      <c r="BA3385" s="283"/>
      <c r="BB3385" s="283"/>
      <c r="BC3385" s="34"/>
      <c r="BD3385" s="27"/>
      <c r="BF3385" s="35"/>
      <c r="BG3385" s="35"/>
      <c r="BH3385" s="35"/>
    </row>
    <row r="3386" spans="1:60" ht="15" x14ac:dyDescent="0.25">
      <c r="A3386" s="570">
        <f t="shared" si="46"/>
        <v>3380</v>
      </c>
      <c r="B3386" s="571" t="s">
        <v>5666</v>
      </c>
      <c r="C3386" s="574" t="s">
        <v>12458</v>
      </c>
      <c r="D3386" s="843">
        <v>14884.52</v>
      </c>
      <c r="E3386" s="844"/>
      <c r="F3386" s="844"/>
      <c r="G3386" s="25"/>
      <c r="H3386" s="25"/>
      <c r="I3386" s="25"/>
      <c r="J3386" s="25"/>
      <c r="K3386" s="25"/>
      <c r="L3386" s="25"/>
      <c r="N3386" s="25"/>
      <c r="O3386" s="25"/>
      <c r="P3386" s="35" t="s">
        <v>2496</v>
      </c>
      <c r="AS3386" s="570"/>
      <c r="AT3386" s="391"/>
      <c r="AU3386" s="222"/>
      <c r="AV3386" s="564"/>
      <c r="AW3386" s="60"/>
      <c r="AX3386" s="60"/>
      <c r="AY3386" s="60"/>
      <c r="AZ3386" s="283"/>
      <c r="BA3386" s="283"/>
      <c r="BB3386" s="283"/>
      <c r="BC3386" s="34"/>
      <c r="BD3386" s="27"/>
      <c r="BF3386" s="35"/>
      <c r="BG3386" s="35"/>
      <c r="BH3386" s="35"/>
    </row>
    <row r="3387" spans="1:60" ht="15" x14ac:dyDescent="0.25">
      <c r="A3387" s="570">
        <f t="shared" si="46"/>
        <v>3381</v>
      </c>
      <c r="B3387" s="571" t="s">
        <v>5667</v>
      </c>
      <c r="C3387" s="574" t="s">
        <v>12458</v>
      </c>
      <c r="D3387" s="843">
        <v>15184.4</v>
      </c>
      <c r="E3387" s="844"/>
      <c r="F3387" s="844"/>
      <c r="G3387" s="25"/>
      <c r="H3387" s="25"/>
      <c r="I3387" s="25"/>
      <c r="J3387" s="25"/>
      <c r="K3387" s="25"/>
      <c r="L3387" s="25"/>
      <c r="N3387" s="25"/>
      <c r="O3387" s="25"/>
      <c r="P3387" s="35" t="s">
        <v>2496</v>
      </c>
      <c r="AS3387" s="570"/>
      <c r="AT3387" s="391"/>
      <c r="AU3387" s="222"/>
      <c r="AV3387" s="564"/>
      <c r="AW3387" s="60"/>
      <c r="AX3387" s="60"/>
      <c r="AY3387" s="60"/>
      <c r="AZ3387" s="283"/>
      <c r="BA3387" s="283"/>
      <c r="BB3387" s="283"/>
      <c r="BC3387" s="34"/>
      <c r="BD3387" s="27"/>
      <c r="BF3387" s="35"/>
      <c r="BG3387" s="35"/>
      <c r="BH3387" s="35"/>
    </row>
    <row r="3388" spans="1:60" ht="15" x14ac:dyDescent="0.25">
      <c r="A3388" s="570">
        <f t="shared" si="46"/>
        <v>3382</v>
      </c>
      <c r="B3388" s="571" t="s">
        <v>5668</v>
      </c>
      <c r="C3388" s="574" t="s">
        <v>12458</v>
      </c>
      <c r="D3388" s="843">
        <v>5520410</v>
      </c>
      <c r="E3388" s="844"/>
      <c r="F3388" s="844"/>
      <c r="G3388" s="25"/>
      <c r="H3388" s="25"/>
      <c r="I3388" s="25"/>
      <c r="J3388" s="25"/>
      <c r="K3388" s="25"/>
      <c r="L3388" s="25"/>
      <c r="N3388" s="25"/>
      <c r="O3388" s="25"/>
      <c r="P3388" s="35" t="s">
        <v>2496</v>
      </c>
      <c r="AS3388" s="570"/>
      <c r="AT3388" s="391"/>
      <c r="AU3388" s="222"/>
      <c r="AV3388" s="564"/>
      <c r="AW3388" s="60"/>
      <c r="AX3388" s="60"/>
      <c r="AY3388" s="60"/>
      <c r="AZ3388" s="283"/>
      <c r="BA3388" s="283"/>
      <c r="BB3388" s="283"/>
      <c r="BC3388" s="34"/>
      <c r="BD3388" s="27"/>
      <c r="BF3388" s="35"/>
      <c r="BG3388" s="35"/>
      <c r="BH3388" s="35"/>
    </row>
    <row r="3389" spans="1:60" ht="15" x14ac:dyDescent="0.25">
      <c r="A3389" s="570">
        <f t="shared" si="46"/>
        <v>3383</v>
      </c>
      <c r="B3389" s="571" t="s">
        <v>5669</v>
      </c>
      <c r="C3389" s="574" t="s">
        <v>12458</v>
      </c>
      <c r="D3389" s="843">
        <v>12257</v>
      </c>
      <c r="E3389" s="844"/>
      <c r="F3389" s="844"/>
      <c r="G3389" s="25"/>
      <c r="H3389" s="25"/>
      <c r="I3389" s="25"/>
      <c r="J3389" s="25"/>
      <c r="K3389" s="25"/>
      <c r="L3389" s="25"/>
      <c r="N3389" s="25"/>
      <c r="O3389" s="25"/>
      <c r="P3389" s="35" t="s">
        <v>2496</v>
      </c>
      <c r="AS3389" s="570"/>
      <c r="AT3389" s="391"/>
      <c r="AU3389" s="222"/>
      <c r="AV3389" s="564"/>
      <c r="AW3389" s="60"/>
      <c r="AX3389" s="60"/>
      <c r="AY3389" s="60"/>
      <c r="AZ3389" s="283"/>
      <c r="BA3389" s="283"/>
      <c r="BB3389" s="283"/>
      <c r="BC3389" s="34"/>
      <c r="BD3389" s="27"/>
      <c r="BF3389" s="35"/>
      <c r="BG3389" s="35"/>
      <c r="BH3389" s="35"/>
    </row>
    <row r="3390" spans="1:60" ht="15" x14ac:dyDescent="0.25">
      <c r="A3390" s="570">
        <f t="shared" si="46"/>
        <v>3384</v>
      </c>
      <c r="B3390" s="571" t="s">
        <v>5670</v>
      </c>
      <c r="C3390" s="574" t="s">
        <v>12458</v>
      </c>
      <c r="D3390" s="843">
        <v>7964.67</v>
      </c>
      <c r="E3390" s="844"/>
      <c r="F3390" s="844"/>
      <c r="G3390" s="25"/>
      <c r="H3390" s="25"/>
      <c r="I3390" s="25"/>
      <c r="J3390" s="25"/>
      <c r="K3390" s="25"/>
      <c r="L3390" s="25"/>
      <c r="N3390" s="25"/>
      <c r="O3390" s="25"/>
      <c r="P3390" s="35" t="s">
        <v>2496</v>
      </c>
      <c r="AS3390" s="570"/>
      <c r="AT3390" s="391"/>
      <c r="AU3390" s="222"/>
      <c r="AV3390" s="564"/>
      <c r="AW3390" s="60"/>
      <c r="AX3390" s="60"/>
      <c r="AY3390" s="60"/>
      <c r="AZ3390" s="283"/>
      <c r="BA3390" s="283"/>
      <c r="BB3390" s="283"/>
      <c r="BC3390" s="34"/>
      <c r="BD3390" s="27"/>
      <c r="BF3390" s="35"/>
      <c r="BG3390" s="35"/>
      <c r="BH3390" s="35"/>
    </row>
    <row r="3391" spans="1:60" ht="15" x14ac:dyDescent="0.25">
      <c r="A3391" s="570">
        <f t="shared" si="46"/>
        <v>3385</v>
      </c>
      <c r="B3391" s="571" t="s">
        <v>5671</v>
      </c>
      <c r="C3391" s="574" t="s">
        <v>12458</v>
      </c>
      <c r="D3391" s="843">
        <v>31828.93</v>
      </c>
      <c r="E3391" s="844"/>
      <c r="F3391" s="844"/>
      <c r="G3391" s="25"/>
      <c r="H3391" s="25"/>
      <c r="I3391" s="25"/>
      <c r="J3391" s="25"/>
      <c r="K3391" s="25"/>
      <c r="L3391" s="25"/>
      <c r="N3391" s="25"/>
      <c r="O3391" s="25"/>
      <c r="P3391" s="35" t="s">
        <v>2496</v>
      </c>
      <c r="AS3391" s="570"/>
      <c r="AT3391" s="391"/>
      <c r="AU3391" s="222"/>
      <c r="AV3391" s="564"/>
      <c r="AW3391" s="60"/>
      <c r="AX3391" s="60"/>
      <c r="AY3391" s="60"/>
      <c r="AZ3391" s="283"/>
      <c r="BA3391" s="283"/>
      <c r="BB3391" s="283"/>
      <c r="BC3391" s="34"/>
      <c r="BD3391" s="27"/>
      <c r="BF3391" s="35"/>
      <c r="BG3391" s="35"/>
      <c r="BH3391" s="35"/>
    </row>
    <row r="3392" spans="1:60" ht="15" x14ac:dyDescent="0.25">
      <c r="A3392" s="570">
        <f t="shared" si="46"/>
        <v>3386</v>
      </c>
      <c r="B3392" s="571" t="s">
        <v>5672</v>
      </c>
      <c r="C3392" s="574" t="s">
        <v>12458</v>
      </c>
      <c r="D3392" s="843">
        <v>10964.66</v>
      </c>
      <c r="E3392" s="844"/>
      <c r="F3392" s="844"/>
      <c r="G3392" s="25"/>
      <c r="H3392" s="25"/>
      <c r="I3392" s="25"/>
      <c r="J3392" s="25"/>
      <c r="K3392" s="25"/>
      <c r="L3392" s="25"/>
      <c r="N3392" s="25"/>
      <c r="O3392" s="25"/>
      <c r="P3392" s="35" t="s">
        <v>2496</v>
      </c>
      <c r="AS3392" s="570"/>
      <c r="AT3392" s="391"/>
      <c r="AU3392" s="222"/>
      <c r="AV3392" s="564"/>
      <c r="AW3392" s="60"/>
      <c r="AX3392" s="60"/>
      <c r="AY3392" s="60"/>
      <c r="AZ3392" s="283"/>
      <c r="BA3392" s="283"/>
      <c r="BB3392" s="283"/>
      <c r="BC3392" s="34"/>
      <c r="BD3392" s="27"/>
      <c r="BF3392" s="35"/>
      <c r="BG3392" s="35"/>
      <c r="BH3392" s="35"/>
    </row>
    <row r="3393" spans="1:60" ht="15" x14ac:dyDescent="0.25">
      <c r="A3393" s="570">
        <f t="shared" si="46"/>
        <v>3387</v>
      </c>
      <c r="B3393" s="571" t="s">
        <v>5673</v>
      </c>
      <c r="C3393" s="574" t="s">
        <v>12458</v>
      </c>
      <c r="D3393" s="843">
        <v>25656.400000000001</v>
      </c>
      <c r="E3393" s="844"/>
      <c r="F3393" s="844"/>
      <c r="G3393" s="25"/>
      <c r="H3393" s="25"/>
      <c r="I3393" s="25"/>
      <c r="J3393" s="25"/>
      <c r="K3393" s="25"/>
      <c r="L3393" s="25"/>
      <c r="N3393" s="25"/>
      <c r="O3393" s="25"/>
      <c r="P3393" s="35" t="s">
        <v>2496</v>
      </c>
      <c r="AS3393" s="570"/>
      <c r="AT3393" s="391"/>
      <c r="AU3393" s="222"/>
      <c r="AV3393" s="564"/>
      <c r="AW3393" s="60"/>
      <c r="AX3393" s="60"/>
      <c r="AY3393" s="60"/>
      <c r="AZ3393" s="283"/>
      <c r="BA3393" s="283"/>
      <c r="BB3393" s="283"/>
      <c r="BC3393" s="34"/>
      <c r="BD3393" s="27"/>
      <c r="BF3393" s="35"/>
      <c r="BG3393" s="35"/>
      <c r="BH3393" s="35"/>
    </row>
    <row r="3394" spans="1:60" ht="15" x14ac:dyDescent="0.25">
      <c r="A3394" s="570">
        <f t="shared" si="46"/>
        <v>3388</v>
      </c>
      <c r="B3394" s="571" t="s">
        <v>5674</v>
      </c>
      <c r="C3394" s="574" t="s">
        <v>12458</v>
      </c>
      <c r="D3394" s="843">
        <v>6080.9</v>
      </c>
      <c r="E3394" s="844"/>
      <c r="F3394" s="844"/>
      <c r="G3394" s="25"/>
      <c r="H3394" s="25"/>
      <c r="I3394" s="25"/>
      <c r="J3394" s="25"/>
      <c r="K3394" s="25"/>
      <c r="L3394" s="25"/>
      <c r="N3394" s="25"/>
      <c r="O3394" s="25"/>
      <c r="P3394" s="35" t="s">
        <v>2496</v>
      </c>
      <c r="AS3394" s="570"/>
      <c r="AT3394" s="391"/>
      <c r="AU3394" s="222"/>
      <c r="AV3394" s="564"/>
      <c r="AW3394" s="60"/>
      <c r="AX3394" s="60"/>
      <c r="AY3394" s="60"/>
      <c r="AZ3394" s="283"/>
      <c r="BA3394" s="283"/>
      <c r="BB3394" s="283"/>
      <c r="BC3394" s="34"/>
      <c r="BD3394" s="27"/>
      <c r="BF3394" s="35"/>
      <c r="BG3394" s="35"/>
      <c r="BH3394" s="35"/>
    </row>
    <row r="3395" spans="1:60" ht="15" x14ac:dyDescent="0.25">
      <c r="A3395" s="570">
        <f t="shared" si="46"/>
        <v>3389</v>
      </c>
      <c r="B3395" s="571" t="s">
        <v>5675</v>
      </c>
      <c r="C3395" s="574" t="s">
        <v>12458</v>
      </c>
      <c r="D3395" s="843">
        <v>21598.5</v>
      </c>
      <c r="E3395" s="844"/>
      <c r="F3395" s="844"/>
      <c r="G3395" s="25"/>
      <c r="H3395" s="25"/>
      <c r="I3395" s="25"/>
      <c r="J3395" s="25"/>
      <c r="K3395" s="25"/>
      <c r="L3395" s="25"/>
      <c r="N3395" s="25"/>
      <c r="O3395" s="25"/>
      <c r="P3395" s="35" t="s">
        <v>2496</v>
      </c>
      <c r="AS3395" s="570"/>
      <c r="AT3395" s="391"/>
      <c r="AU3395" s="222"/>
      <c r="AV3395" s="564"/>
      <c r="AW3395" s="60"/>
      <c r="AX3395" s="60"/>
      <c r="AY3395" s="60"/>
      <c r="AZ3395" s="283"/>
      <c r="BA3395" s="283"/>
      <c r="BB3395" s="283"/>
      <c r="BC3395" s="34"/>
      <c r="BD3395" s="27"/>
      <c r="BF3395" s="35"/>
      <c r="BG3395" s="35"/>
      <c r="BH3395" s="35"/>
    </row>
    <row r="3396" spans="1:60" ht="15" x14ac:dyDescent="0.25">
      <c r="A3396" s="570">
        <f t="shared" si="46"/>
        <v>3390</v>
      </c>
      <c r="B3396" s="571" t="s">
        <v>5676</v>
      </c>
      <c r="C3396" s="574" t="s">
        <v>12458</v>
      </c>
      <c r="D3396" s="843">
        <v>20214.53</v>
      </c>
      <c r="E3396" s="844"/>
      <c r="F3396" s="844"/>
      <c r="G3396" s="25"/>
      <c r="H3396" s="25"/>
      <c r="I3396" s="25"/>
      <c r="J3396" s="25"/>
      <c r="K3396" s="25"/>
      <c r="L3396" s="25"/>
      <c r="N3396" s="25"/>
      <c r="O3396" s="25"/>
      <c r="P3396" s="35" t="s">
        <v>2496</v>
      </c>
      <c r="AS3396" s="570"/>
      <c r="AT3396" s="391"/>
      <c r="AU3396" s="222"/>
      <c r="AV3396" s="564"/>
      <c r="AW3396" s="60"/>
      <c r="AX3396" s="60"/>
      <c r="AY3396" s="60"/>
      <c r="AZ3396" s="283"/>
      <c r="BA3396" s="283"/>
      <c r="BB3396" s="283"/>
      <c r="BC3396" s="34"/>
      <c r="BD3396" s="27"/>
      <c r="BF3396" s="35"/>
      <c r="BG3396" s="35"/>
      <c r="BH3396" s="35"/>
    </row>
    <row r="3397" spans="1:60" ht="15" x14ac:dyDescent="0.25">
      <c r="A3397" s="570">
        <f t="shared" si="46"/>
        <v>3391</v>
      </c>
      <c r="B3397" s="571" t="s">
        <v>5677</v>
      </c>
      <c r="C3397" s="574" t="s">
        <v>12458</v>
      </c>
      <c r="D3397" s="843">
        <v>190400</v>
      </c>
      <c r="E3397" s="844"/>
      <c r="F3397" s="844"/>
      <c r="G3397" s="25"/>
      <c r="H3397" s="25"/>
      <c r="I3397" s="25"/>
      <c r="J3397" s="25"/>
      <c r="K3397" s="25"/>
      <c r="L3397" s="25"/>
      <c r="N3397" s="25"/>
      <c r="O3397" s="25"/>
      <c r="P3397" s="35" t="s">
        <v>2496</v>
      </c>
      <c r="AS3397" s="570"/>
      <c r="AT3397" s="391"/>
      <c r="AU3397" s="222"/>
      <c r="AV3397" s="564"/>
      <c r="AW3397" s="60"/>
      <c r="AX3397" s="60"/>
      <c r="AY3397" s="60"/>
      <c r="AZ3397" s="283"/>
      <c r="BA3397" s="283"/>
      <c r="BB3397" s="283"/>
      <c r="BC3397" s="34"/>
      <c r="BD3397" s="27"/>
      <c r="BF3397" s="35"/>
      <c r="BG3397" s="35"/>
      <c r="BH3397" s="35"/>
    </row>
    <row r="3398" spans="1:60" ht="15" x14ac:dyDescent="0.25">
      <c r="A3398" s="570">
        <f t="shared" si="46"/>
        <v>3392</v>
      </c>
      <c r="B3398" s="571" t="s">
        <v>5678</v>
      </c>
      <c r="C3398" s="574" t="s">
        <v>12458</v>
      </c>
      <c r="D3398" s="843">
        <v>285600</v>
      </c>
      <c r="E3398" s="844"/>
      <c r="F3398" s="844"/>
      <c r="G3398" s="25"/>
      <c r="H3398" s="25"/>
      <c r="I3398" s="25"/>
      <c r="J3398" s="25"/>
      <c r="K3398" s="25"/>
      <c r="L3398" s="25"/>
      <c r="N3398" s="25"/>
      <c r="O3398" s="25"/>
      <c r="P3398" s="35" t="s">
        <v>2496</v>
      </c>
      <c r="AS3398" s="570"/>
      <c r="AT3398" s="391"/>
      <c r="AU3398" s="222"/>
      <c r="AV3398" s="564"/>
      <c r="AW3398" s="60"/>
      <c r="AX3398" s="60"/>
      <c r="AY3398" s="60"/>
      <c r="AZ3398" s="283"/>
      <c r="BA3398" s="283"/>
      <c r="BB3398" s="283"/>
      <c r="BC3398" s="34"/>
      <c r="BD3398" s="27"/>
      <c r="BF3398" s="35"/>
      <c r="BG3398" s="35"/>
      <c r="BH3398" s="35"/>
    </row>
    <row r="3399" spans="1:60" ht="15" x14ac:dyDescent="0.25">
      <c r="A3399" s="570">
        <f t="shared" si="46"/>
        <v>3393</v>
      </c>
      <c r="B3399" s="571" t="s">
        <v>5679</v>
      </c>
      <c r="C3399" s="574" t="s">
        <v>12458</v>
      </c>
      <c r="D3399" s="843">
        <v>412533.73</v>
      </c>
      <c r="E3399" s="844"/>
      <c r="F3399" s="844"/>
      <c r="G3399" s="25"/>
      <c r="H3399" s="25"/>
      <c r="I3399" s="25"/>
      <c r="J3399" s="25"/>
      <c r="K3399" s="25"/>
      <c r="L3399" s="25"/>
      <c r="N3399" s="25"/>
      <c r="O3399" s="25"/>
      <c r="P3399" s="35" t="s">
        <v>2496</v>
      </c>
      <c r="AS3399" s="570"/>
      <c r="AT3399" s="391"/>
      <c r="AU3399" s="222"/>
      <c r="AV3399" s="564"/>
      <c r="AW3399" s="60"/>
      <c r="AX3399" s="60"/>
      <c r="AY3399" s="60"/>
      <c r="AZ3399" s="283"/>
      <c r="BA3399" s="283"/>
      <c r="BB3399" s="283"/>
      <c r="BC3399" s="34"/>
      <c r="BD3399" s="27"/>
      <c r="BF3399" s="35"/>
      <c r="BG3399" s="35"/>
      <c r="BH3399" s="35"/>
    </row>
    <row r="3400" spans="1:60" ht="15" x14ac:dyDescent="0.25">
      <c r="A3400" s="570">
        <f t="shared" si="46"/>
        <v>3394</v>
      </c>
      <c r="B3400" s="571" t="s">
        <v>5680</v>
      </c>
      <c r="C3400" s="574" t="s">
        <v>12458</v>
      </c>
      <c r="D3400" s="843">
        <v>40579</v>
      </c>
      <c r="E3400" s="844"/>
      <c r="F3400" s="844"/>
      <c r="G3400" s="25"/>
      <c r="H3400" s="25"/>
      <c r="I3400" s="25"/>
      <c r="J3400" s="25"/>
      <c r="K3400" s="25"/>
      <c r="L3400" s="25"/>
      <c r="N3400" s="25"/>
      <c r="O3400" s="25"/>
      <c r="P3400" s="35" t="s">
        <v>2496</v>
      </c>
      <c r="AS3400" s="570"/>
      <c r="AT3400" s="391"/>
      <c r="AU3400" s="222"/>
      <c r="AV3400" s="564"/>
      <c r="AW3400" s="60"/>
      <c r="AX3400" s="60"/>
      <c r="AY3400" s="60"/>
      <c r="AZ3400" s="283"/>
      <c r="BA3400" s="283"/>
      <c r="BB3400" s="283"/>
      <c r="BC3400" s="34"/>
      <c r="BD3400" s="27"/>
      <c r="BF3400" s="35"/>
      <c r="BG3400" s="35"/>
      <c r="BH3400" s="35"/>
    </row>
    <row r="3401" spans="1:60" ht="15" x14ac:dyDescent="0.25">
      <c r="A3401" s="570">
        <f t="shared" si="46"/>
        <v>3395</v>
      </c>
      <c r="B3401" s="571" t="s">
        <v>5681</v>
      </c>
      <c r="C3401" s="574" t="s">
        <v>12458</v>
      </c>
      <c r="D3401" s="843">
        <v>3617.6</v>
      </c>
      <c r="E3401" s="844"/>
      <c r="F3401" s="844"/>
      <c r="G3401" s="25"/>
      <c r="H3401" s="25"/>
      <c r="I3401" s="25"/>
      <c r="J3401" s="25"/>
      <c r="K3401" s="25"/>
      <c r="L3401" s="25"/>
      <c r="N3401" s="25"/>
      <c r="O3401" s="25"/>
      <c r="P3401" s="35" t="s">
        <v>2496</v>
      </c>
      <c r="AS3401" s="570"/>
      <c r="AT3401" s="391"/>
      <c r="AU3401" s="222"/>
      <c r="AV3401" s="564"/>
      <c r="AW3401" s="60"/>
      <c r="AX3401" s="60"/>
      <c r="AY3401" s="60"/>
      <c r="AZ3401" s="283"/>
      <c r="BA3401" s="283"/>
      <c r="BB3401" s="283"/>
      <c r="BC3401" s="34"/>
      <c r="BD3401" s="27"/>
      <c r="BF3401" s="35"/>
      <c r="BG3401" s="35"/>
      <c r="BH3401" s="35"/>
    </row>
    <row r="3402" spans="1:60" ht="15" x14ac:dyDescent="0.25">
      <c r="A3402" s="570">
        <f t="shared" si="46"/>
        <v>3396</v>
      </c>
      <c r="B3402" s="571" t="s">
        <v>5682</v>
      </c>
      <c r="C3402" s="574" t="s">
        <v>12458</v>
      </c>
      <c r="D3402" s="843">
        <v>12042.8</v>
      </c>
      <c r="E3402" s="844"/>
      <c r="F3402" s="844"/>
      <c r="G3402" s="25"/>
      <c r="H3402" s="25"/>
      <c r="I3402" s="25"/>
      <c r="J3402" s="25"/>
      <c r="K3402" s="25"/>
      <c r="L3402" s="25"/>
      <c r="N3402" s="25"/>
      <c r="O3402" s="25"/>
      <c r="P3402" s="35" t="s">
        <v>2496</v>
      </c>
      <c r="AS3402" s="570"/>
      <c r="AT3402" s="391"/>
      <c r="AU3402" s="222"/>
      <c r="AV3402" s="564"/>
      <c r="AW3402" s="60"/>
      <c r="AX3402" s="60"/>
      <c r="AY3402" s="60"/>
      <c r="AZ3402" s="283"/>
      <c r="BA3402" s="283"/>
      <c r="BB3402" s="283"/>
      <c r="BC3402" s="34"/>
      <c r="BD3402" s="27"/>
      <c r="BF3402" s="35"/>
      <c r="BG3402" s="35"/>
      <c r="BH3402" s="35"/>
    </row>
    <row r="3403" spans="1:60" ht="15" x14ac:dyDescent="0.25">
      <c r="A3403" s="570">
        <f t="shared" si="46"/>
        <v>3397</v>
      </c>
      <c r="B3403" s="571" t="s">
        <v>5683</v>
      </c>
      <c r="C3403" s="574" t="s">
        <v>12458</v>
      </c>
      <c r="D3403" s="843">
        <v>19896.8</v>
      </c>
      <c r="E3403" s="844"/>
      <c r="F3403" s="844"/>
      <c r="G3403" s="25"/>
      <c r="H3403" s="25"/>
      <c r="I3403" s="25"/>
      <c r="J3403" s="25"/>
      <c r="K3403" s="25"/>
      <c r="L3403" s="25"/>
      <c r="N3403" s="25"/>
      <c r="O3403" s="25"/>
      <c r="P3403" s="35" t="s">
        <v>2496</v>
      </c>
      <c r="AS3403" s="570"/>
      <c r="AT3403" s="391"/>
      <c r="AU3403" s="222"/>
      <c r="AV3403" s="564"/>
      <c r="AW3403" s="60"/>
      <c r="AX3403" s="60"/>
      <c r="AY3403" s="60"/>
      <c r="AZ3403" s="283"/>
      <c r="BA3403" s="283"/>
      <c r="BB3403" s="283"/>
      <c r="BC3403" s="34"/>
      <c r="BD3403" s="27"/>
      <c r="BF3403" s="35"/>
      <c r="BG3403" s="35"/>
      <c r="BH3403" s="35"/>
    </row>
    <row r="3404" spans="1:60" ht="15" x14ac:dyDescent="0.25">
      <c r="A3404" s="570">
        <f t="shared" si="46"/>
        <v>3398</v>
      </c>
      <c r="B3404" s="571" t="s">
        <v>5684</v>
      </c>
      <c r="C3404" s="574" t="s">
        <v>12470</v>
      </c>
      <c r="D3404" s="843">
        <v>143990</v>
      </c>
      <c r="E3404" s="844"/>
      <c r="F3404" s="844"/>
      <c r="G3404" s="25"/>
      <c r="H3404" s="25"/>
      <c r="I3404" s="25"/>
      <c r="J3404" s="25"/>
      <c r="K3404" s="25"/>
      <c r="L3404" s="25"/>
      <c r="N3404" s="25"/>
      <c r="O3404" s="25"/>
      <c r="P3404" s="35" t="s">
        <v>2496</v>
      </c>
      <c r="AS3404" s="570"/>
      <c r="AT3404" s="391"/>
      <c r="AU3404" s="222"/>
      <c r="AV3404" s="564"/>
      <c r="AW3404" s="60"/>
      <c r="AX3404" s="60"/>
      <c r="AY3404" s="60"/>
      <c r="AZ3404" s="283"/>
      <c r="BA3404" s="283"/>
      <c r="BB3404" s="283"/>
      <c r="BC3404" s="34"/>
      <c r="BD3404" s="27"/>
      <c r="BF3404" s="35"/>
      <c r="BG3404" s="35"/>
      <c r="BH3404" s="35"/>
    </row>
    <row r="3405" spans="1:60" ht="15" x14ac:dyDescent="0.25">
      <c r="A3405" s="570">
        <f t="shared" si="46"/>
        <v>3399</v>
      </c>
      <c r="B3405" s="571" t="s">
        <v>5685</v>
      </c>
      <c r="C3405" s="574" t="s">
        <v>12458</v>
      </c>
      <c r="D3405" s="843">
        <v>160015.73000000001</v>
      </c>
      <c r="E3405" s="844"/>
      <c r="F3405" s="844"/>
      <c r="G3405" s="25"/>
      <c r="H3405" s="25"/>
      <c r="I3405" s="25"/>
      <c r="J3405" s="25"/>
      <c r="K3405" s="25"/>
      <c r="L3405" s="25"/>
      <c r="N3405" s="25"/>
      <c r="O3405" s="25"/>
      <c r="P3405" s="35" t="s">
        <v>2496</v>
      </c>
      <c r="AS3405" s="570"/>
      <c r="AT3405" s="391"/>
      <c r="AU3405" s="222"/>
      <c r="AV3405" s="564"/>
      <c r="AW3405" s="60"/>
      <c r="AX3405" s="60"/>
      <c r="AY3405" s="60"/>
      <c r="AZ3405" s="283"/>
      <c r="BA3405" s="283"/>
      <c r="BB3405" s="283"/>
      <c r="BC3405" s="34"/>
      <c r="BD3405" s="27"/>
      <c r="BF3405" s="35"/>
      <c r="BG3405" s="35"/>
      <c r="BH3405" s="35"/>
    </row>
    <row r="3406" spans="1:60" ht="15" x14ac:dyDescent="0.25">
      <c r="A3406" s="570">
        <f t="shared" si="46"/>
        <v>3400</v>
      </c>
      <c r="B3406" s="571" t="s">
        <v>5686</v>
      </c>
      <c r="C3406" s="574" t="s">
        <v>12458</v>
      </c>
      <c r="D3406" s="843">
        <v>60103.33</v>
      </c>
      <c r="E3406" s="844"/>
      <c r="F3406" s="844"/>
      <c r="G3406" s="25"/>
      <c r="H3406" s="25"/>
      <c r="I3406" s="25"/>
      <c r="J3406" s="25"/>
      <c r="K3406" s="25"/>
      <c r="L3406" s="25"/>
      <c r="N3406" s="25"/>
      <c r="O3406" s="25"/>
      <c r="P3406" s="35" t="s">
        <v>2496</v>
      </c>
      <c r="AS3406" s="570"/>
      <c r="AT3406" s="391"/>
      <c r="AU3406" s="222"/>
      <c r="AV3406" s="564"/>
      <c r="AW3406" s="60"/>
      <c r="AX3406" s="60"/>
      <c r="AY3406" s="60"/>
      <c r="AZ3406" s="283"/>
      <c r="BA3406" s="283"/>
      <c r="BB3406" s="283"/>
      <c r="BC3406" s="34"/>
      <c r="BD3406" s="27"/>
      <c r="BF3406" s="35"/>
      <c r="BG3406" s="35"/>
      <c r="BH3406" s="35"/>
    </row>
    <row r="3407" spans="1:60" ht="15" x14ac:dyDescent="0.25">
      <c r="A3407" s="570">
        <f t="shared" si="46"/>
        <v>3401</v>
      </c>
      <c r="B3407" s="571" t="s">
        <v>5687</v>
      </c>
      <c r="C3407" s="574" t="s">
        <v>12458</v>
      </c>
      <c r="D3407" s="843">
        <v>589.04999999999995</v>
      </c>
      <c r="E3407" s="844"/>
      <c r="F3407" s="844"/>
      <c r="G3407" s="25"/>
      <c r="H3407" s="25"/>
      <c r="I3407" s="25"/>
      <c r="J3407" s="25"/>
      <c r="K3407" s="25"/>
      <c r="L3407" s="25"/>
      <c r="N3407" s="25"/>
      <c r="O3407" s="25"/>
      <c r="P3407" s="35" t="s">
        <v>2496</v>
      </c>
      <c r="AS3407" s="570"/>
      <c r="AT3407" s="391"/>
      <c r="AU3407" s="222"/>
      <c r="AV3407" s="564"/>
      <c r="AW3407" s="60"/>
      <c r="AX3407" s="60"/>
      <c r="AY3407" s="60"/>
      <c r="AZ3407" s="283"/>
      <c r="BA3407" s="283"/>
      <c r="BB3407" s="283"/>
      <c r="BC3407" s="34"/>
      <c r="BD3407" s="27"/>
      <c r="BF3407" s="35"/>
      <c r="BG3407" s="35"/>
      <c r="BH3407" s="35"/>
    </row>
    <row r="3408" spans="1:60" ht="15" x14ac:dyDescent="0.25">
      <c r="A3408" s="570">
        <f t="shared" si="46"/>
        <v>3402</v>
      </c>
      <c r="B3408" s="571" t="s">
        <v>5688</v>
      </c>
      <c r="C3408" s="574" t="s">
        <v>12458</v>
      </c>
      <c r="D3408" s="843">
        <v>39490.15</v>
      </c>
      <c r="E3408" s="844"/>
      <c r="F3408" s="844"/>
      <c r="G3408" s="25"/>
      <c r="H3408" s="25"/>
      <c r="I3408" s="25"/>
      <c r="J3408" s="25"/>
      <c r="K3408" s="25"/>
      <c r="L3408" s="25"/>
      <c r="N3408" s="25"/>
      <c r="O3408" s="25"/>
      <c r="P3408" s="35" t="s">
        <v>2496</v>
      </c>
      <c r="AS3408" s="570"/>
      <c r="AT3408" s="391"/>
      <c r="AU3408" s="222"/>
      <c r="AV3408" s="564"/>
      <c r="AW3408" s="60"/>
      <c r="AX3408" s="60"/>
      <c r="AY3408" s="60"/>
      <c r="AZ3408" s="283"/>
      <c r="BA3408" s="283"/>
      <c r="BB3408" s="283"/>
      <c r="BC3408" s="34"/>
      <c r="BD3408" s="27"/>
      <c r="BF3408" s="35"/>
      <c r="BG3408" s="35"/>
      <c r="BH3408" s="35"/>
    </row>
    <row r="3409" spans="1:60" ht="15" x14ac:dyDescent="0.25">
      <c r="A3409" s="570">
        <f t="shared" si="46"/>
        <v>3403</v>
      </c>
      <c r="B3409" s="571" t="s">
        <v>5689</v>
      </c>
      <c r="C3409" s="574" t="s">
        <v>12458</v>
      </c>
      <c r="D3409" s="843">
        <v>14458.5</v>
      </c>
      <c r="E3409" s="844"/>
      <c r="F3409" s="844"/>
      <c r="G3409" s="25"/>
      <c r="H3409" s="25"/>
      <c r="I3409" s="25"/>
      <c r="J3409" s="25"/>
      <c r="K3409" s="25"/>
      <c r="L3409" s="25"/>
      <c r="N3409" s="25"/>
      <c r="O3409" s="25"/>
      <c r="P3409" s="35" t="s">
        <v>2496</v>
      </c>
      <c r="AS3409" s="570"/>
      <c r="AT3409" s="391"/>
      <c r="AU3409" s="222"/>
      <c r="AV3409" s="564"/>
      <c r="AW3409" s="60"/>
      <c r="AX3409" s="60"/>
      <c r="AY3409" s="60"/>
      <c r="AZ3409" s="283"/>
      <c r="BA3409" s="283"/>
      <c r="BB3409" s="283"/>
      <c r="BC3409" s="34"/>
      <c r="BD3409" s="27"/>
      <c r="BF3409" s="35"/>
      <c r="BG3409" s="35"/>
      <c r="BH3409" s="35"/>
    </row>
    <row r="3410" spans="1:60" ht="15" x14ac:dyDescent="0.25">
      <c r="A3410" s="570">
        <f t="shared" si="46"/>
        <v>3404</v>
      </c>
      <c r="B3410" s="571" t="s">
        <v>5690</v>
      </c>
      <c r="C3410" s="574" t="s">
        <v>12458</v>
      </c>
      <c r="D3410" s="843">
        <v>14771.47</v>
      </c>
      <c r="E3410" s="844"/>
      <c r="F3410" s="844"/>
      <c r="G3410" s="25"/>
      <c r="H3410" s="25"/>
      <c r="I3410" s="25"/>
      <c r="J3410" s="25"/>
      <c r="K3410" s="25"/>
      <c r="L3410" s="25"/>
      <c r="N3410" s="25"/>
      <c r="O3410" s="25"/>
      <c r="P3410" s="35" t="s">
        <v>2496</v>
      </c>
      <c r="AS3410" s="570"/>
      <c r="AT3410" s="391"/>
      <c r="AU3410" s="222"/>
      <c r="AV3410" s="564"/>
      <c r="AW3410" s="60"/>
      <c r="AX3410" s="60"/>
      <c r="AY3410" s="60"/>
      <c r="AZ3410" s="283"/>
      <c r="BA3410" s="283"/>
      <c r="BB3410" s="283"/>
      <c r="BC3410" s="34"/>
      <c r="BD3410" s="27"/>
      <c r="BF3410" s="35"/>
      <c r="BG3410" s="35"/>
      <c r="BH3410" s="35"/>
    </row>
    <row r="3411" spans="1:60" ht="15" x14ac:dyDescent="0.25">
      <c r="A3411" s="570">
        <f t="shared" si="46"/>
        <v>3405</v>
      </c>
      <c r="B3411" s="571" t="s">
        <v>5691</v>
      </c>
      <c r="C3411" s="574" t="s">
        <v>12458</v>
      </c>
      <c r="D3411" s="843">
        <v>86917.6</v>
      </c>
      <c r="E3411" s="844"/>
      <c r="F3411" s="844"/>
      <c r="G3411" s="25"/>
      <c r="H3411" s="25"/>
      <c r="I3411" s="25"/>
      <c r="J3411" s="25"/>
      <c r="K3411" s="25"/>
      <c r="L3411" s="25"/>
      <c r="N3411" s="25"/>
      <c r="O3411" s="25"/>
      <c r="P3411" s="35" t="s">
        <v>2496</v>
      </c>
      <c r="AS3411" s="570"/>
      <c r="AT3411" s="391"/>
      <c r="AU3411" s="222"/>
      <c r="AV3411" s="564"/>
      <c r="AW3411" s="60"/>
      <c r="AX3411" s="60"/>
      <c r="AY3411" s="60"/>
      <c r="AZ3411" s="283"/>
      <c r="BA3411" s="283"/>
      <c r="BB3411" s="283"/>
      <c r="BC3411" s="34"/>
      <c r="BD3411" s="27"/>
      <c r="BF3411" s="35"/>
      <c r="BG3411" s="35"/>
      <c r="BH3411" s="35"/>
    </row>
    <row r="3412" spans="1:60" ht="15" x14ac:dyDescent="0.25">
      <c r="A3412" s="570">
        <f t="shared" si="46"/>
        <v>3406</v>
      </c>
      <c r="B3412" s="571" t="s">
        <v>5692</v>
      </c>
      <c r="C3412" s="574" t="s">
        <v>12458</v>
      </c>
      <c r="D3412" s="843">
        <v>64815.73</v>
      </c>
      <c r="E3412" s="844"/>
      <c r="F3412" s="844"/>
      <c r="G3412" s="25"/>
      <c r="H3412" s="25"/>
      <c r="I3412" s="25"/>
      <c r="J3412" s="25"/>
      <c r="K3412" s="25"/>
      <c r="L3412" s="25"/>
      <c r="N3412" s="25"/>
      <c r="O3412" s="25"/>
      <c r="P3412" s="35" t="s">
        <v>2496</v>
      </c>
      <c r="AS3412" s="570"/>
      <c r="AT3412" s="391"/>
      <c r="AU3412" s="222"/>
      <c r="AV3412" s="564"/>
      <c r="AW3412" s="60"/>
      <c r="AX3412" s="60"/>
      <c r="AY3412" s="60"/>
      <c r="AZ3412" s="283"/>
      <c r="BA3412" s="283"/>
      <c r="BB3412" s="283"/>
      <c r="BC3412" s="34"/>
      <c r="BD3412" s="27"/>
      <c r="BF3412" s="35"/>
      <c r="BG3412" s="35"/>
      <c r="BH3412" s="35"/>
    </row>
    <row r="3413" spans="1:60" ht="15" x14ac:dyDescent="0.25">
      <c r="A3413" s="570">
        <f t="shared" si="46"/>
        <v>3407</v>
      </c>
      <c r="B3413" s="571" t="s">
        <v>5693</v>
      </c>
      <c r="C3413" s="574" t="s">
        <v>12458</v>
      </c>
      <c r="D3413" s="843">
        <v>92046.5</v>
      </c>
      <c r="E3413" s="844"/>
      <c r="F3413" s="844"/>
      <c r="G3413" s="25"/>
      <c r="H3413" s="25"/>
      <c r="I3413" s="25"/>
      <c r="J3413" s="25"/>
      <c r="K3413" s="25"/>
      <c r="L3413" s="25"/>
      <c r="N3413" s="25"/>
      <c r="O3413" s="25"/>
      <c r="P3413" s="35" t="s">
        <v>2496</v>
      </c>
      <c r="AS3413" s="570"/>
      <c r="AT3413" s="391"/>
      <c r="AU3413" s="222"/>
      <c r="AV3413" s="564"/>
      <c r="AW3413" s="60"/>
      <c r="AX3413" s="60"/>
      <c r="AY3413" s="60"/>
      <c r="AZ3413" s="283"/>
      <c r="BA3413" s="283"/>
      <c r="BB3413" s="283"/>
      <c r="BC3413" s="34"/>
      <c r="BD3413" s="27"/>
      <c r="BF3413" s="35"/>
      <c r="BG3413" s="35"/>
      <c r="BH3413" s="35"/>
    </row>
    <row r="3414" spans="1:60" ht="15" x14ac:dyDescent="0.25">
      <c r="A3414" s="570">
        <f t="shared" si="46"/>
        <v>3408</v>
      </c>
      <c r="B3414" s="571" t="s">
        <v>5694</v>
      </c>
      <c r="C3414" s="574" t="s">
        <v>12458</v>
      </c>
      <c r="D3414" s="843">
        <v>50372.7</v>
      </c>
      <c r="E3414" s="844"/>
      <c r="F3414" s="844"/>
      <c r="G3414" s="25"/>
      <c r="H3414" s="25"/>
      <c r="I3414" s="25"/>
      <c r="J3414" s="25"/>
      <c r="K3414" s="25"/>
      <c r="L3414" s="25"/>
      <c r="N3414" s="25"/>
      <c r="O3414" s="25"/>
      <c r="P3414" s="35" t="s">
        <v>2496</v>
      </c>
      <c r="AS3414" s="570"/>
      <c r="AT3414" s="391"/>
      <c r="AU3414" s="222"/>
      <c r="AV3414" s="564"/>
      <c r="AW3414" s="60"/>
      <c r="AX3414" s="60"/>
      <c r="AY3414" s="60"/>
      <c r="AZ3414" s="283"/>
      <c r="BA3414" s="283"/>
      <c r="BB3414" s="283"/>
      <c r="BC3414" s="34"/>
      <c r="BD3414" s="27"/>
      <c r="BF3414" s="35"/>
      <c r="BG3414" s="35"/>
      <c r="BH3414" s="35"/>
    </row>
    <row r="3415" spans="1:60" ht="15" x14ac:dyDescent="0.25">
      <c r="A3415" s="570">
        <f t="shared" si="46"/>
        <v>3409</v>
      </c>
      <c r="B3415" s="571" t="s">
        <v>5695</v>
      </c>
      <c r="C3415" s="574" t="s">
        <v>12458</v>
      </c>
      <c r="D3415" s="843">
        <v>72156.84</v>
      </c>
      <c r="E3415" s="844"/>
      <c r="F3415" s="844"/>
      <c r="G3415" s="25"/>
      <c r="H3415" s="25"/>
      <c r="I3415" s="25"/>
      <c r="J3415" s="25"/>
      <c r="K3415" s="25"/>
      <c r="L3415" s="25"/>
      <c r="N3415" s="25"/>
      <c r="O3415" s="25"/>
      <c r="P3415" s="35" t="s">
        <v>2496</v>
      </c>
      <c r="AS3415" s="570"/>
      <c r="AT3415" s="391"/>
      <c r="AU3415" s="222"/>
      <c r="AV3415" s="564"/>
      <c r="AW3415" s="60"/>
      <c r="AX3415" s="60"/>
      <c r="AY3415" s="60"/>
      <c r="AZ3415" s="283"/>
      <c r="BA3415" s="283"/>
      <c r="BB3415" s="283"/>
      <c r="BC3415" s="34"/>
      <c r="BD3415" s="27"/>
      <c r="BF3415" s="35"/>
      <c r="BG3415" s="35"/>
      <c r="BH3415" s="35"/>
    </row>
    <row r="3416" spans="1:60" ht="15" x14ac:dyDescent="0.25">
      <c r="A3416" s="570">
        <f t="shared" si="46"/>
        <v>3410</v>
      </c>
      <c r="B3416" s="571" t="s">
        <v>5696</v>
      </c>
      <c r="C3416" s="574" t="s">
        <v>12458</v>
      </c>
      <c r="D3416" s="843">
        <v>66175.899999999994</v>
      </c>
      <c r="E3416" s="844"/>
      <c r="F3416" s="844"/>
      <c r="G3416" s="25"/>
      <c r="H3416" s="25"/>
      <c r="I3416" s="25"/>
      <c r="J3416" s="25"/>
      <c r="K3416" s="25"/>
      <c r="L3416" s="25"/>
      <c r="N3416" s="25"/>
      <c r="O3416" s="25"/>
      <c r="P3416" s="35" t="s">
        <v>2496</v>
      </c>
      <c r="AS3416" s="570"/>
      <c r="AT3416" s="391"/>
      <c r="AU3416" s="222"/>
      <c r="AV3416" s="564"/>
      <c r="AW3416" s="60"/>
      <c r="AX3416" s="60"/>
      <c r="AY3416" s="60"/>
      <c r="AZ3416" s="283"/>
      <c r="BA3416" s="283"/>
      <c r="BB3416" s="283"/>
      <c r="BC3416" s="34"/>
      <c r="BD3416" s="27"/>
      <c r="BF3416" s="35"/>
      <c r="BG3416" s="35"/>
      <c r="BH3416" s="35"/>
    </row>
    <row r="3417" spans="1:60" ht="15" x14ac:dyDescent="0.25">
      <c r="A3417" s="570">
        <f t="shared" si="46"/>
        <v>3411</v>
      </c>
      <c r="B3417" s="571" t="s">
        <v>5697</v>
      </c>
      <c r="C3417" s="574" t="s">
        <v>12458</v>
      </c>
      <c r="D3417" s="843">
        <v>103445.51</v>
      </c>
      <c r="E3417" s="844"/>
      <c r="F3417" s="844"/>
      <c r="G3417" s="25"/>
      <c r="H3417" s="25"/>
      <c r="I3417" s="25"/>
      <c r="J3417" s="25"/>
      <c r="K3417" s="25"/>
      <c r="L3417" s="25"/>
      <c r="N3417" s="25"/>
      <c r="O3417" s="25"/>
      <c r="P3417" s="35" t="s">
        <v>2496</v>
      </c>
      <c r="AS3417" s="570"/>
      <c r="AT3417" s="391"/>
      <c r="AU3417" s="222"/>
      <c r="AV3417" s="564"/>
      <c r="AW3417" s="60"/>
      <c r="AX3417" s="60"/>
      <c r="AY3417" s="60"/>
      <c r="AZ3417" s="283"/>
      <c r="BA3417" s="283"/>
      <c r="BB3417" s="283"/>
      <c r="BC3417" s="34"/>
      <c r="BD3417" s="27"/>
      <c r="BF3417" s="35"/>
      <c r="BG3417" s="35"/>
      <c r="BH3417" s="35"/>
    </row>
    <row r="3418" spans="1:60" ht="15" x14ac:dyDescent="0.25">
      <c r="A3418" s="570">
        <f t="shared" si="46"/>
        <v>3412</v>
      </c>
      <c r="B3418" s="571" t="s">
        <v>5698</v>
      </c>
      <c r="C3418" s="574" t="s">
        <v>12460</v>
      </c>
      <c r="D3418" s="843">
        <v>17255</v>
      </c>
      <c r="E3418" s="844"/>
      <c r="F3418" s="844"/>
      <c r="G3418" s="25"/>
      <c r="H3418" s="25"/>
      <c r="I3418" s="25"/>
      <c r="J3418" s="25"/>
      <c r="K3418" s="25"/>
      <c r="L3418" s="25"/>
      <c r="N3418" s="25"/>
      <c r="O3418" s="25"/>
      <c r="P3418" s="35" t="s">
        <v>2496</v>
      </c>
      <c r="AS3418" s="570"/>
      <c r="AT3418" s="391"/>
      <c r="AU3418" s="222"/>
      <c r="AV3418" s="564"/>
      <c r="AW3418" s="60"/>
      <c r="AX3418" s="60"/>
      <c r="AY3418" s="60"/>
      <c r="AZ3418" s="283"/>
      <c r="BA3418" s="283"/>
      <c r="BB3418" s="283"/>
      <c r="BC3418" s="34"/>
      <c r="BD3418" s="27"/>
      <c r="BF3418" s="35"/>
      <c r="BG3418" s="35"/>
      <c r="BH3418" s="35"/>
    </row>
    <row r="3419" spans="1:60" ht="15" x14ac:dyDescent="0.25">
      <c r="A3419" s="570">
        <f t="shared" si="46"/>
        <v>3413</v>
      </c>
      <c r="B3419" s="571" t="s">
        <v>5699</v>
      </c>
      <c r="C3419" s="574" t="s">
        <v>12463</v>
      </c>
      <c r="D3419" s="843">
        <v>61856.2</v>
      </c>
      <c r="E3419" s="844"/>
      <c r="F3419" s="844"/>
      <c r="G3419" s="25"/>
      <c r="H3419" s="25"/>
      <c r="I3419" s="25"/>
      <c r="J3419" s="25"/>
      <c r="K3419" s="25"/>
      <c r="L3419" s="25"/>
      <c r="N3419" s="25"/>
      <c r="O3419" s="25"/>
      <c r="P3419" s="35" t="s">
        <v>2496</v>
      </c>
      <c r="AS3419" s="570"/>
      <c r="AT3419" s="391"/>
      <c r="AU3419" s="222"/>
      <c r="AV3419" s="564"/>
      <c r="AW3419" s="60"/>
      <c r="AX3419" s="60"/>
      <c r="AY3419" s="60"/>
      <c r="AZ3419" s="283"/>
      <c r="BA3419" s="283"/>
      <c r="BB3419" s="283"/>
      <c r="BC3419" s="34"/>
      <c r="BD3419" s="27"/>
      <c r="BF3419" s="35"/>
      <c r="BG3419" s="35"/>
      <c r="BH3419" s="35"/>
    </row>
    <row r="3420" spans="1:60" ht="15" x14ac:dyDescent="0.25">
      <c r="A3420" s="570">
        <f t="shared" si="46"/>
        <v>3414</v>
      </c>
      <c r="B3420" s="571" t="s">
        <v>5700</v>
      </c>
      <c r="C3420" s="574" t="s">
        <v>12463</v>
      </c>
      <c r="D3420" s="843">
        <v>105862.39999999999</v>
      </c>
      <c r="E3420" s="844"/>
      <c r="F3420" s="844"/>
      <c r="G3420" s="25"/>
      <c r="H3420" s="25"/>
      <c r="I3420" s="25"/>
      <c r="J3420" s="25"/>
      <c r="K3420" s="25"/>
      <c r="L3420" s="25"/>
      <c r="N3420" s="25"/>
      <c r="O3420" s="25"/>
      <c r="P3420" s="35" t="s">
        <v>2496</v>
      </c>
      <c r="AS3420" s="570"/>
      <c r="AT3420" s="391"/>
      <c r="AU3420" s="222"/>
      <c r="AV3420" s="564"/>
      <c r="AW3420" s="60"/>
      <c r="AX3420" s="60"/>
      <c r="AY3420" s="60"/>
      <c r="AZ3420" s="283"/>
      <c r="BA3420" s="283"/>
      <c r="BB3420" s="283"/>
      <c r="BC3420" s="34"/>
      <c r="BD3420" s="27"/>
      <c r="BF3420" s="35"/>
      <c r="BG3420" s="35"/>
      <c r="BH3420" s="35"/>
    </row>
    <row r="3421" spans="1:60" ht="15" x14ac:dyDescent="0.25">
      <c r="A3421" s="570">
        <f t="shared" si="46"/>
        <v>3415</v>
      </c>
      <c r="B3421" s="571" t="s">
        <v>5701</v>
      </c>
      <c r="C3421" s="574" t="s">
        <v>12460</v>
      </c>
      <c r="D3421" s="843">
        <v>24511.62</v>
      </c>
      <c r="E3421" s="844"/>
      <c r="F3421" s="844"/>
      <c r="G3421" s="25"/>
      <c r="H3421" s="25"/>
      <c r="I3421" s="25"/>
      <c r="J3421" s="25"/>
      <c r="K3421" s="25"/>
      <c r="L3421" s="25"/>
      <c r="N3421" s="25"/>
      <c r="O3421" s="25"/>
      <c r="P3421" s="35" t="s">
        <v>2496</v>
      </c>
      <c r="AS3421" s="570"/>
      <c r="AT3421" s="391"/>
      <c r="AU3421" s="222"/>
      <c r="AV3421" s="564"/>
      <c r="AW3421" s="60"/>
      <c r="AX3421" s="60"/>
      <c r="AY3421" s="60"/>
      <c r="AZ3421" s="283"/>
      <c r="BA3421" s="283"/>
      <c r="BB3421" s="283"/>
      <c r="BC3421" s="34"/>
      <c r="BD3421" s="27"/>
      <c r="BF3421" s="35"/>
      <c r="BG3421" s="35"/>
      <c r="BH3421" s="35"/>
    </row>
    <row r="3422" spans="1:60" ht="15" x14ac:dyDescent="0.25">
      <c r="A3422" s="570">
        <f t="shared" si="46"/>
        <v>3416</v>
      </c>
      <c r="B3422" s="571" t="s">
        <v>5702</v>
      </c>
      <c r="C3422" s="574" t="s">
        <v>12458</v>
      </c>
      <c r="D3422" s="843">
        <v>5394.27</v>
      </c>
      <c r="E3422" s="844"/>
      <c r="F3422" s="844"/>
      <c r="G3422" s="25"/>
      <c r="H3422" s="25"/>
      <c r="I3422" s="25"/>
      <c r="J3422" s="25"/>
      <c r="K3422" s="25"/>
      <c r="L3422" s="25"/>
      <c r="N3422" s="25"/>
      <c r="O3422" s="25"/>
      <c r="P3422" s="35" t="s">
        <v>2496</v>
      </c>
      <c r="AS3422" s="570"/>
      <c r="AT3422" s="391"/>
      <c r="AU3422" s="222"/>
      <c r="AV3422" s="564"/>
      <c r="AW3422" s="60"/>
      <c r="AX3422" s="60"/>
      <c r="AY3422" s="60"/>
      <c r="AZ3422" s="283"/>
      <c r="BA3422" s="283"/>
      <c r="BB3422" s="283"/>
      <c r="BC3422" s="34"/>
      <c r="BD3422" s="27"/>
      <c r="BF3422" s="35"/>
      <c r="BG3422" s="35"/>
      <c r="BH3422" s="35"/>
    </row>
    <row r="3423" spans="1:60" ht="15" x14ac:dyDescent="0.25">
      <c r="A3423" s="570">
        <f t="shared" si="46"/>
        <v>3417</v>
      </c>
      <c r="B3423" s="571" t="s">
        <v>5703</v>
      </c>
      <c r="C3423" s="574" t="s">
        <v>12469</v>
      </c>
      <c r="D3423" s="843">
        <v>18207</v>
      </c>
      <c r="E3423" s="844"/>
      <c r="F3423" s="844"/>
      <c r="G3423" s="25"/>
      <c r="H3423" s="25"/>
      <c r="I3423" s="25"/>
      <c r="J3423" s="25"/>
      <c r="K3423" s="25"/>
      <c r="L3423" s="25"/>
      <c r="N3423" s="25"/>
      <c r="O3423" s="25"/>
      <c r="P3423" s="35" t="s">
        <v>2496</v>
      </c>
      <c r="AS3423" s="570"/>
      <c r="AT3423" s="391"/>
      <c r="AU3423" s="222"/>
      <c r="AV3423" s="564"/>
      <c r="AW3423" s="60"/>
      <c r="AX3423" s="60"/>
      <c r="AY3423" s="60"/>
      <c r="AZ3423" s="283"/>
      <c r="BA3423" s="283"/>
      <c r="BB3423" s="283"/>
      <c r="BC3423" s="34"/>
      <c r="BD3423" s="27"/>
      <c r="BF3423" s="35"/>
      <c r="BG3423" s="35"/>
      <c r="BH3423" s="35"/>
    </row>
    <row r="3424" spans="1:60" ht="15" x14ac:dyDescent="0.25">
      <c r="A3424" s="570">
        <f t="shared" si="46"/>
        <v>3418</v>
      </c>
      <c r="B3424" s="571" t="s">
        <v>5704</v>
      </c>
      <c r="C3424" s="574" t="s">
        <v>12469</v>
      </c>
      <c r="D3424" s="843">
        <v>14991.62</v>
      </c>
      <c r="E3424" s="844"/>
      <c r="F3424" s="844"/>
      <c r="G3424" s="25"/>
      <c r="H3424" s="25"/>
      <c r="I3424" s="25"/>
      <c r="J3424" s="25"/>
      <c r="K3424" s="25"/>
      <c r="L3424" s="25"/>
      <c r="N3424" s="25"/>
      <c r="O3424" s="25"/>
      <c r="P3424" s="35" t="s">
        <v>2496</v>
      </c>
      <c r="AS3424" s="570"/>
      <c r="AT3424" s="391"/>
      <c r="AU3424" s="222"/>
      <c r="AV3424" s="564"/>
      <c r="AW3424" s="60"/>
      <c r="AX3424" s="60"/>
      <c r="AY3424" s="60"/>
      <c r="AZ3424" s="283"/>
      <c r="BA3424" s="283"/>
      <c r="BB3424" s="283"/>
      <c r="BC3424" s="34"/>
      <c r="BD3424" s="27"/>
      <c r="BF3424" s="35"/>
      <c r="BG3424" s="35"/>
      <c r="BH3424" s="35"/>
    </row>
    <row r="3425" spans="1:60" ht="15" x14ac:dyDescent="0.25">
      <c r="A3425" s="570">
        <f t="shared" si="46"/>
        <v>3419</v>
      </c>
      <c r="B3425" s="571" t="s">
        <v>5705</v>
      </c>
      <c r="C3425" s="574" t="s">
        <v>12469</v>
      </c>
      <c r="D3425" s="843">
        <v>15475.95</v>
      </c>
      <c r="E3425" s="844"/>
      <c r="F3425" s="844"/>
      <c r="G3425" s="25"/>
      <c r="H3425" s="25"/>
      <c r="I3425" s="25"/>
      <c r="J3425" s="25"/>
      <c r="K3425" s="25"/>
      <c r="L3425" s="25"/>
      <c r="N3425" s="25"/>
      <c r="O3425" s="25"/>
      <c r="P3425" s="35" t="s">
        <v>2496</v>
      </c>
      <c r="AS3425" s="570"/>
      <c r="AT3425" s="391"/>
      <c r="AU3425" s="222"/>
      <c r="AV3425" s="564"/>
      <c r="AW3425" s="60"/>
      <c r="AX3425" s="60"/>
      <c r="AY3425" s="60"/>
      <c r="AZ3425" s="283"/>
      <c r="BA3425" s="283"/>
      <c r="BB3425" s="283"/>
      <c r="BC3425" s="34"/>
      <c r="BD3425" s="27"/>
      <c r="BF3425" s="35"/>
      <c r="BG3425" s="35"/>
      <c r="BH3425" s="35"/>
    </row>
    <row r="3426" spans="1:60" ht="15" x14ac:dyDescent="0.25">
      <c r="A3426" s="570">
        <f t="shared" si="46"/>
        <v>3420</v>
      </c>
      <c r="B3426" s="571" t="s">
        <v>5706</v>
      </c>
      <c r="C3426" s="574" t="s">
        <v>12481</v>
      </c>
      <c r="D3426" s="843">
        <v>34272</v>
      </c>
      <c r="E3426" s="844"/>
      <c r="F3426" s="844"/>
      <c r="G3426" s="25"/>
      <c r="H3426" s="25"/>
      <c r="I3426" s="25"/>
      <c r="J3426" s="25"/>
      <c r="K3426" s="25"/>
      <c r="L3426" s="25"/>
      <c r="N3426" s="25"/>
      <c r="O3426" s="25"/>
      <c r="P3426" s="35" t="s">
        <v>2496</v>
      </c>
      <c r="AS3426" s="570"/>
      <c r="AT3426" s="391"/>
      <c r="AU3426" s="222"/>
      <c r="AV3426" s="564"/>
      <c r="AW3426" s="60"/>
      <c r="AX3426" s="60"/>
      <c r="AY3426" s="60"/>
      <c r="AZ3426" s="283"/>
      <c r="BA3426" s="283"/>
      <c r="BB3426" s="283"/>
      <c r="BC3426" s="34"/>
      <c r="BD3426" s="27"/>
      <c r="BF3426" s="35"/>
      <c r="BG3426" s="35"/>
      <c r="BH3426" s="35"/>
    </row>
    <row r="3427" spans="1:60" ht="15" x14ac:dyDescent="0.25">
      <c r="A3427" s="570">
        <f t="shared" si="46"/>
        <v>3421</v>
      </c>
      <c r="B3427" s="571" t="s">
        <v>5707</v>
      </c>
      <c r="C3427" s="574" t="s">
        <v>12481</v>
      </c>
      <c r="D3427" s="843">
        <v>28203</v>
      </c>
      <c r="E3427" s="844"/>
      <c r="F3427" s="844"/>
      <c r="G3427" s="25"/>
      <c r="H3427" s="25"/>
      <c r="I3427" s="25"/>
      <c r="J3427" s="25"/>
      <c r="K3427" s="25"/>
      <c r="L3427" s="25"/>
      <c r="N3427" s="25"/>
      <c r="O3427" s="25"/>
      <c r="P3427" s="35" t="s">
        <v>2496</v>
      </c>
      <c r="AS3427" s="570"/>
      <c r="AT3427" s="391"/>
      <c r="AU3427" s="222"/>
      <c r="AV3427" s="564"/>
      <c r="AW3427" s="60"/>
      <c r="AX3427" s="60"/>
      <c r="AY3427" s="60"/>
      <c r="AZ3427" s="283"/>
      <c r="BA3427" s="283"/>
      <c r="BB3427" s="283"/>
      <c r="BC3427" s="34"/>
      <c r="BD3427" s="27"/>
      <c r="BF3427" s="35"/>
      <c r="BG3427" s="35"/>
      <c r="BH3427" s="35"/>
    </row>
    <row r="3428" spans="1:60" ht="15" x14ac:dyDescent="0.25">
      <c r="A3428" s="570">
        <f t="shared" si="46"/>
        <v>3422</v>
      </c>
      <c r="B3428" s="571" t="s">
        <v>5708</v>
      </c>
      <c r="C3428" s="574" t="s">
        <v>12481</v>
      </c>
      <c r="D3428" s="843">
        <v>30702</v>
      </c>
      <c r="E3428" s="844"/>
      <c r="F3428" s="844"/>
      <c r="G3428" s="25"/>
      <c r="H3428" s="25"/>
      <c r="I3428" s="25"/>
      <c r="J3428" s="25"/>
      <c r="K3428" s="25"/>
      <c r="L3428" s="25"/>
      <c r="N3428" s="25"/>
      <c r="O3428" s="25"/>
      <c r="P3428" s="35" t="s">
        <v>2496</v>
      </c>
      <c r="AS3428" s="570"/>
      <c r="AT3428" s="391"/>
      <c r="AU3428" s="222"/>
      <c r="AV3428" s="564"/>
      <c r="AW3428" s="60"/>
      <c r="AX3428" s="60"/>
      <c r="AY3428" s="60"/>
      <c r="AZ3428" s="283"/>
      <c r="BA3428" s="283"/>
      <c r="BB3428" s="283"/>
      <c r="BC3428" s="34"/>
      <c r="BD3428" s="27"/>
      <c r="BF3428" s="35"/>
      <c r="BG3428" s="35"/>
      <c r="BH3428" s="35"/>
    </row>
    <row r="3429" spans="1:60" ht="15" x14ac:dyDescent="0.25">
      <c r="A3429" s="570">
        <f t="shared" si="46"/>
        <v>3423</v>
      </c>
      <c r="B3429" s="571" t="s">
        <v>5709</v>
      </c>
      <c r="C3429" s="574" t="s">
        <v>12481</v>
      </c>
      <c r="D3429" s="843">
        <v>57879.22</v>
      </c>
      <c r="E3429" s="844"/>
      <c r="F3429" s="844"/>
      <c r="G3429" s="25"/>
      <c r="H3429" s="25"/>
      <c r="I3429" s="25"/>
      <c r="J3429" s="25"/>
      <c r="K3429" s="25"/>
      <c r="L3429" s="25"/>
      <c r="N3429" s="25"/>
      <c r="O3429" s="25"/>
      <c r="P3429" s="35" t="s">
        <v>2496</v>
      </c>
      <c r="AS3429" s="570"/>
      <c r="AT3429" s="391"/>
      <c r="AU3429" s="222"/>
      <c r="AV3429" s="564"/>
      <c r="AW3429" s="60"/>
      <c r="AX3429" s="60"/>
      <c r="AY3429" s="60"/>
      <c r="AZ3429" s="283"/>
      <c r="BA3429" s="283"/>
      <c r="BB3429" s="283"/>
      <c r="BC3429" s="34"/>
      <c r="BD3429" s="27"/>
      <c r="BF3429" s="35"/>
      <c r="BG3429" s="35"/>
      <c r="BH3429" s="35"/>
    </row>
    <row r="3430" spans="1:60" ht="15" x14ac:dyDescent="0.25">
      <c r="A3430" s="570">
        <f t="shared" si="46"/>
        <v>3424</v>
      </c>
      <c r="B3430" s="571" t="s">
        <v>5710</v>
      </c>
      <c r="C3430" s="574" t="s">
        <v>12481</v>
      </c>
      <c r="D3430" s="843">
        <v>50826.09</v>
      </c>
      <c r="E3430" s="844"/>
      <c r="F3430" s="844"/>
      <c r="G3430" s="25"/>
      <c r="H3430" s="25"/>
      <c r="I3430" s="25"/>
      <c r="J3430" s="25"/>
      <c r="K3430" s="25"/>
      <c r="L3430" s="25"/>
      <c r="N3430" s="25"/>
      <c r="O3430" s="25"/>
      <c r="P3430" s="35" t="s">
        <v>2496</v>
      </c>
      <c r="AS3430" s="570"/>
      <c r="AT3430" s="391"/>
      <c r="AU3430" s="222"/>
      <c r="AV3430" s="564"/>
      <c r="AW3430" s="60"/>
      <c r="AX3430" s="60"/>
      <c r="AY3430" s="60"/>
      <c r="AZ3430" s="283"/>
      <c r="BA3430" s="283"/>
      <c r="BB3430" s="283"/>
      <c r="BC3430" s="34"/>
      <c r="BD3430" s="27"/>
      <c r="BF3430" s="35"/>
      <c r="BG3430" s="35"/>
      <c r="BH3430" s="35"/>
    </row>
    <row r="3431" spans="1:60" ht="15" x14ac:dyDescent="0.25">
      <c r="A3431" s="570">
        <f t="shared" si="46"/>
        <v>3425</v>
      </c>
      <c r="B3431" s="571" t="s">
        <v>5711</v>
      </c>
      <c r="C3431" s="574" t="s">
        <v>12481</v>
      </c>
      <c r="D3431" s="843">
        <v>47124</v>
      </c>
      <c r="E3431" s="844"/>
      <c r="F3431" s="844"/>
      <c r="G3431" s="25"/>
      <c r="H3431" s="25"/>
      <c r="I3431" s="25"/>
      <c r="J3431" s="25"/>
      <c r="K3431" s="25"/>
      <c r="L3431" s="25"/>
      <c r="N3431" s="25"/>
      <c r="O3431" s="25"/>
      <c r="P3431" s="35" t="s">
        <v>2496</v>
      </c>
      <c r="AS3431" s="570"/>
      <c r="AT3431" s="391"/>
      <c r="AU3431" s="222"/>
      <c r="AV3431" s="564"/>
      <c r="AW3431" s="60"/>
      <c r="AX3431" s="60"/>
      <c r="AY3431" s="60"/>
      <c r="AZ3431" s="283"/>
      <c r="BA3431" s="283"/>
      <c r="BB3431" s="283"/>
      <c r="BC3431" s="34"/>
      <c r="BD3431" s="27"/>
      <c r="BF3431" s="35"/>
      <c r="BG3431" s="35"/>
      <c r="BH3431" s="35"/>
    </row>
    <row r="3432" spans="1:60" ht="15" x14ac:dyDescent="0.25">
      <c r="A3432" s="570">
        <f t="shared" si="46"/>
        <v>3426</v>
      </c>
      <c r="B3432" s="571" t="s">
        <v>5712</v>
      </c>
      <c r="C3432" s="574" t="s">
        <v>12469</v>
      </c>
      <c r="D3432" s="843">
        <v>14375.2</v>
      </c>
      <c r="E3432" s="844"/>
      <c r="F3432" s="844"/>
      <c r="G3432" s="25"/>
      <c r="H3432" s="25"/>
      <c r="I3432" s="25"/>
      <c r="J3432" s="25"/>
      <c r="K3432" s="25"/>
      <c r="L3432" s="25"/>
      <c r="N3432" s="25"/>
      <c r="O3432" s="25"/>
      <c r="P3432" s="35" t="s">
        <v>2496</v>
      </c>
      <c r="AS3432" s="570"/>
      <c r="AT3432" s="391"/>
      <c r="AU3432" s="222"/>
      <c r="AV3432" s="564"/>
      <c r="AW3432" s="60"/>
      <c r="AX3432" s="60"/>
      <c r="AY3432" s="60"/>
      <c r="AZ3432" s="283"/>
      <c r="BA3432" s="283"/>
      <c r="BB3432" s="283"/>
      <c r="BC3432" s="34"/>
      <c r="BD3432" s="27"/>
      <c r="BF3432" s="35"/>
      <c r="BG3432" s="35"/>
      <c r="BH3432" s="35"/>
    </row>
    <row r="3433" spans="1:60" ht="15" x14ac:dyDescent="0.25">
      <c r="A3433" s="570">
        <f t="shared" si="46"/>
        <v>3427</v>
      </c>
      <c r="B3433" s="571" t="s">
        <v>5713</v>
      </c>
      <c r="C3433" s="574" t="s">
        <v>12481</v>
      </c>
      <c r="D3433" s="843">
        <v>27923.35</v>
      </c>
      <c r="E3433" s="844"/>
      <c r="F3433" s="844"/>
      <c r="G3433" s="25"/>
      <c r="H3433" s="25"/>
      <c r="I3433" s="25"/>
      <c r="J3433" s="25"/>
      <c r="K3433" s="25"/>
      <c r="L3433" s="25"/>
      <c r="N3433" s="25"/>
      <c r="O3433" s="25"/>
      <c r="P3433" s="35" t="s">
        <v>2496</v>
      </c>
      <c r="AS3433" s="570"/>
      <c r="AT3433" s="391"/>
      <c r="AU3433" s="222"/>
      <c r="AV3433" s="564"/>
      <c r="AW3433" s="60"/>
      <c r="AX3433" s="60"/>
      <c r="AY3433" s="60"/>
      <c r="AZ3433" s="283"/>
      <c r="BA3433" s="283"/>
      <c r="BB3433" s="283"/>
      <c r="BC3433" s="34"/>
      <c r="BD3433" s="27"/>
      <c r="BF3433" s="35"/>
      <c r="BG3433" s="35"/>
      <c r="BH3433" s="35"/>
    </row>
    <row r="3434" spans="1:60" ht="15" x14ac:dyDescent="0.25">
      <c r="A3434" s="570">
        <f t="shared" si="46"/>
        <v>3428</v>
      </c>
      <c r="B3434" s="571" t="s">
        <v>5714</v>
      </c>
      <c r="C3434" s="574" t="s">
        <v>12469</v>
      </c>
      <c r="D3434" s="843">
        <v>14375.2</v>
      </c>
      <c r="E3434" s="844"/>
      <c r="F3434" s="844"/>
      <c r="G3434" s="25"/>
      <c r="H3434" s="25"/>
      <c r="I3434" s="25"/>
      <c r="J3434" s="25"/>
      <c r="K3434" s="25"/>
      <c r="L3434" s="25"/>
      <c r="N3434" s="25"/>
      <c r="O3434" s="25"/>
      <c r="P3434" s="35" t="s">
        <v>2496</v>
      </c>
      <c r="AS3434" s="570"/>
      <c r="AT3434" s="391"/>
      <c r="AU3434" s="222"/>
      <c r="AV3434" s="564"/>
      <c r="AW3434" s="60"/>
      <c r="AX3434" s="60"/>
      <c r="AY3434" s="60"/>
      <c r="AZ3434" s="283"/>
      <c r="BA3434" s="283"/>
      <c r="BB3434" s="283"/>
      <c r="BC3434" s="34"/>
      <c r="BD3434" s="27"/>
      <c r="BF3434" s="35"/>
      <c r="BG3434" s="35"/>
      <c r="BH3434" s="35"/>
    </row>
    <row r="3435" spans="1:60" ht="15" x14ac:dyDescent="0.25">
      <c r="A3435" s="570">
        <f t="shared" si="46"/>
        <v>3429</v>
      </c>
      <c r="B3435" s="571" t="s">
        <v>5715</v>
      </c>
      <c r="C3435" s="574" t="s">
        <v>12481</v>
      </c>
      <c r="D3435" s="843">
        <v>37108.959999999999</v>
      </c>
      <c r="E3435" s="844"/>
      <c r="F3435" s="844"/>
      <c r="G3435" s="25"/>
      <c r="H3435" s="25"/>
      <c r="I3435" s="25"/>
      <c r="J3435" s="25"/>
      <c r="K3435" s="25"/>
      <c r="L3435" s="25"/>
      <c r="N3435" s="25"/>
      <c r="O3435" s="25"/>
      <c r="P3435" s="35" t="s">
        <v>2496</v>
      </c>
      <c r="AS3435" s="570"/>
      <c r="AT3435" s="391"/>
      <c r="AU3435" s="222"/>
      <c r="AV3435" s="564"/>
      <c r="AW3435" s="60"/>
      <c r="AX3435" s="60"/>
      <c r="AY3435" s="60"/>
      <c r="AZ3435" s="283"/>
      <c r="BA3435" s="283"/>
      <c r="BB3435" s="283"/>
      <c r="BC3435" s="34"/>
      <c r="BD3435" s="27"/>
      <c r="BF3435" s="35"/>
      <c r="BG3435" s="35"/>
      <c r="BH3435" s="35"/>
    </row>
    <row r="3436" spans="1:60" ht="15" x14ac:dyDescent="0.25">
      <c r="A3436" s="570">
        <f t="shared" si="46"/>
        <v>3430</v>
      </c>
      <c r="B3436" s="571" t="s">
        <v>5716</v>
      </c>
      <c r="C3436" s="574" t="s">
        <v>12481</v>
      </c>
      <c r="D3436" s="843">
        <v>35700</v>
      </c>
      <c r="E3436" s="844"/>
      <c r="F3436" s="844"/>
      <c r="G3436" s="25"/>
      <c r="H3436" s="25"/>
      <c r="I3436" s="25"/>
      <c r="J3436" s="25"/>
      <c r="K3436" s="25"/>
      <c r="L3436" s="25"/>
      <c r="N3436" s="25"/>
      <c r="O3436" s="25"/>
      <c r="P3436" s="35" t="s">
        <v>2496</v>
      </c>
      <c r="AS3436" s="570"/>
      <c r="AT3436" s="391"/>
      <c r="AU3436" s="222"/>
      <c r="AV3436" s="564"/>
      <c r="AW3436" s="60"/>
      <c r="AX3436" s="60"/>
      <c r="AY3436" s="60"/>
      <c r="AZ3436" s="283"/>
      <c r="BA3436" s="283"/>
      <c r="BB3436" s="283"/>
      <c r="BC3436" s="34"/>
      <c r="BD3436" s="27"/>
      <c r="BF3436" s="35"/>
      <c r="BG3436" s="35"/>
      <c r="BH3436" s="35"/>
    </row>
    <row r="3437" spans="1:60" ht="15" x14ac:dyDescent="0.25">
      <c r="A3437" s="570">
        <f t="shared" si="46"/>
        <v>3431</v>
      </c>
      <c r="B3437" s="571" t="s">
        <v>5717</v>
      </c>
      <c r="C3437" s="574" t="s">
        <v>12481</v>
      </c>
      <c r="D3437" s="843">
        <v>32844</v>
      </c>
      <c r="E3437" s="844"/>
      <c r="F3437" s="844"/>
      <c r="G3437" s="25"/>
      <c r="H3437" s="25"/>
      <c r="I3437" s="25"/>
      <c r="J3437" s="25"/>
      <c r="K3437" s="25"/>
      <c r="L3437" s="25"/>
      <c r="N3437" s="25"/>
      <c r="O3437" s="25"/>
      <c r="P3437" s="35" t="s">
        <v>2496</v>
      </c>
      <c r="AS3437" s="570"/>
      <c r="AT3437" s="391"/>
      <c r="AU3437" s="222"/>
      <c r="AV3437" s="564"/>
      <c r="AW3437" s="60"/>
      <c r="AX3437" s="60"/>
      <c r="AY3437" s="60"/>
      <c r="AZ3437" s="283"/>
      <c r="BA3437" s="283"/>
      <c r="BB3437" s="283"/>
      <c r="BC3437" s="34"/>
      <c r="BD3437" s="27"/>
      <c r="BF3437" s="35"/>
      <c r="BG3437" s="35"/>
      <c r="BH3437" s="35"/>
    </row>
    <row r="3438" spans="1:60" ht="15" x14ac:dyDescent="0.25">
      <c r="A3438" s="570">
        <f t="shared" si="46"/>
        <v>3432</v>
      </c>
      <c r="B3438" s="571" t="s">
        <v>5718</v>
      </c>
      <c r="C3438" s="574" t="s">
        <v>12481</v>
      </c>
      <c r="D3438" s="843">
        <v>40460</v>
      </c>
      <c r="E3438" s="844"/>
      <c r="F3438" s="844"/>
      <c r="G3438" s="25"/>
      <c r="H3438" s="25"/>
      <c r="I3438" s="25"/>
      <c r="J3438" s="25"/>
      <c r="K3438" s="25"/>
      <c r="L3438" s="25"/>
      <c r="N3438" s="25"/>
      <c r="O3438" s="25"/>
      <c r="P3438" s="35" t="s">
        <v>2496</v>
      </c>
      <c r="AS3438" s="570"/>
      <c r="AT3438" s="391"/>
      <c r="AU3438" s="222"/>
      <c r="AV3438" s="564"/>
      <c r="AW3438" s="60"/>
      <c r="AX3438" s="60"/>
      <c r="AY3438" s="60"/>
      <c r="AZ3438" s="283"/>
      <c r="BA3438" s="283"/>
      <c r="BB3438" s="283"/>
      <c r="BC3438" s="34"/>
      <c r="BD3438" s="27"/>
      <c r="BF3438" s="35"/>
      <c r="BG3438" s="35"/>
      <c r="BH3438" s="35"/>
    </row>
    <row r="3439" spans="1:60" ht="15" x14ac:dyDescent="0.25">
      <c r="A3439" s="570">
        <f t="shared" si="46"/>
        <v>3433</v>
      </c>
      <c r="B3439" s="571" t="s">
        <v>5719</v>
      </c>
      <c r="C3439" s="574" t="s">
        <v>12481</v>
      </c>
      <c r="D3439" s="843">
        <v>27013</v>
      </c>
      <c r="E3439" s="844"/>
      <c r="F3439" s="844"/>
      <c r="G3439" s="25"/>
      <c r="H3439" s="25"/>
      <c r="I3439" s="25"/>
      <c r="J3439" s="25"/>
      <c r="K3439" s="25"/>
      <c r="L3439" s="25"/>
      <c r="N3439" s="25"/>
      <c r="O3439" s="25"/>
      <c r="P3439" s="35" t="s">
        <v>2496</v>
      </c>
      <c r="AS3439" s="570"/>
      <c r="AT3439" s="391"/>
      <c r="AU3439" s="222"/>
      <c r="AV3439" s="564"/>
      <c r="AW3439" s="60"/>
      <c r="AX3439" s="60"/>
      <c r="AY3439" s="60"/>
      <c r="AZ3439" s="283"/>
      <c r="BA3439" s="283"/>
      <c r="BB3439" s="283"/>
      <c r="BC3439" s="34"/>
      <c r="BD3439" s="27"/>
      <c r="BF3439" s="35"/>
      <c r="BG3439" s="35"/>
      <c r="BH3439" s="35"/>
    </row>
    <row r="3440" spans="1:60" ht="15" x14ac:dyDescent="0.25">
      <c r="A3440" s="570">
        <f t="shared" si="46"/>
        <v>3434</v>
      </c>
      <c r="B3440" s="571" t="s">
        <v>5720</v>
      </c>
      <c r="C3440" s="574" t="s">
        <v>12481</v>
      </c>
      <c r="D3440" s="843">
        <v>31285.1</v>
      </c>
      <c r="E3440" s="844"/>
      <c r="F3440" s="844"/>
      <c r="G3440" s="25"/>
      <c r="H3440" s="25"/>
      <c r="I3440" s="25"/>
      <c r="J3440" s="25"/>
      <c r="K3440" s="25"/>
      <c r="L3440" s="25"/>
      <c r="N3440" s="25"/>
      <c r="O3440" s="25"/>
      <c r="P3440" s="35" t="s">
        <v>2496</v>
      </c>
      <c r="AS3440" s="570"/>
      <c r="AT3440" s="391"/>
      <c r="AU3440" s="222"/>
      <c r="AV3440" s="564"/>
      <c r="AW3440" s="60"/>
      <c r="AX3440" s="60"/>
      <c r="AY3440" s="60"/>
      <c r="AZ3440" s="283"/>
      <c r="BA3440" s="283"/>
      <c r="BB3440" s="283"/>
      <c r="BC3440" s="34"/>
      <c r="BD3440" s="27"/>
      <c r="BF3440" s="35"/>
      <c r="BG3440" s="35"/>
      <c r="BH3440" s="35"/>
    </row>
    <row r="3441" spans="1:60" ht="15" x14ac:dyDescent="0.25">
      <c r="A3441" s="570">
        <f t="shared" si="46"/>
        <v>3435</v>
      </c>
      <c r="B3441" s="571" t="s">
        <v>5721</v>
      </c>
      <c r="C3441" s="574" t="s">
        <v>12482</v>
      </c>
      <c r="D3441" s="843">
        <v>50575</v>
      </c>
      <c r="E3441" s="844"/>
      <c r="F3441" s="844"/>
      <c r="G3441" s="25"/>
      <c r="H3441" s="25"/>
      <c r="I3441" s="25"/>
      <c r="J3441" s="25"/>
      <c r="K3441" s="25"/>
      <c r="L3441" s="25"/>
      <c r="N3441" s="25"/>
      <c r="O3441" s="25"/>
      <c r="P3441" s="35" t="s">
        <v>2496</v>
      </c>
      <c r="AS3441" s="570"/>
      <c r="AT3441" s="391"/>
      <c r="AU3441" s="222"/>
      <c r="AV3441" s="564"/>
      <c r="AW3441" s="60"/>
      <c r="AX3441" s="60"/>
      <c r="AY3441" s="60"/>
      <c r="AZ3441" s="283"/>
      <c r="BA3441" s="283"/>
      <c r="BB3441" s="283"/>
      <c r="BC3441" s="34"/>
      <c r="BD3441" s="27"/>
      <c r="BF3441" s="35"/>
      <c r="BG3441" s="35"/>
      <c r="BH3441" s="35"/>
    </row>
    <row r="3442" spans="1:60" ht="15" x14ac:dyDescent="0.25">
      <c r="A3442" s="570">
        <f t="shared" si="46"/>
        <v>3436</v>
      </c>
      <c r="B3442" s="571" t="s">
        <v>5722</v>
      </c>
      <c r="C3442" s="574" t="s">
        <v>12481</v>
      </c>
      <c r="D3442" s="843">
        <v>26159.484400000001</v>
      </c>
      <c r="E3442" s="844"/>
      <c r="F3442" s="844"/>
      <c r="G3442" s="25"/>
      <c r="H3442" s="25"/>
      <c r="I3442" s="25"/>
      <c r="J3442" s="25"/>
      <c r="K3442" s="25"/>
      <c r="L3442" s="25"/>
      <c r="N3442" s="25"/>
      <c r="O3442" s="25"/>
      <c r="P3442" s="35" t="s">
        <v>2496</v>
      </c>
      <c r="AS3442" s="570"/>
      <c r="AT3442" s="391"/>
      <c r="AU3442" s="222"/>
      <c r="AV3442" s="564"/>
      <c r="AW3442" s="60"/>
      <c r="AX3442" s="60"/>
      <c r="AY3442" s="60"/>
      <c r="AZ3442" s="283"/>
      <c r="BA3442" s="283"/>
      <c r="BB3442" s="283"/>
      <c r="BC3442" s="34"/>
      <c r="BD3442" s="27"/>
      <c r="BF3442" s="35"/>
      <c r="BG3442" s="35"/>
      <c r="BH3442" s="35"/>
    </row>
    <row r="3443" spans="1:60" ht="15" x14ac:dyDescent="0.25">
      <c r="A3443" s="570">
        <f t="shared" si="46"/>
        <v>3437</v>
      </c>
      <c r="B3443" s="571" t="s">
        <v>5723</v>
      </c>
      <c r="C3443" s="574" t="s">
        <v>12469</v>
      </c>
      <c r="D3443" s="843">
        <v>25585</v>
      </c>
      <c r="E3443" s="844"/>
      <c r="F3443" s="844"/>
      <c r="G3443" s="25"/>
      <c r="H3443" s="25"/>
      <c r="I3443" s="25"/>
      <c r="J3443" s="25"/>
      <c r="K3443" s="25"/>
      <c r="L3443" s="25"/>
      <c r="N3443" s="25"/>
      <c r="O3443" s="25"/>
      <c r="P3443" s="35" t="s">
        <v>2496</v>
      </c>
      <c r="AS3443" s="570"/>
      <c r="AT3443" s="391"/>
      <c r="AU3443" s="222"/>
      <c r="AV3443" s="564"/>
      <c r="AW3443" s="60"/>
      <c r="AX3443" s="60"/>
      <c r="AY3443" s="60"/>
      <c r="AZ3443" s="283"/>
      <c r="BA3443" s="283"/>
      <c r="BB3443" s="283"/>
      <c r="BC3443" s="34"/>
      <c r="BD3443" s="27"/>
      <c r="BF3443" s="35"/>
      <c r="BG3443" s="35"/>
      <c r="BH3443" s="35"/>
    </row>
    <row r="3444" spans="1:60" ht="15" x14ac:dyDescent="0.25">
      <c r="A3444" s="570">
        <f t="shared" si="46"/>
        <v>3438</v>
      </c>
      <c r="B3444" s="571" t="s">
        <v>5724</v>
      </c>
      <c r="C3444" s="574" t="s">
        <v>12458</v>
      </c>
      <c r="D3444" s="843">
        <v>4084.08</v>
      </c>
      <c r="E3444" s="844"/>
      <c r="F3444" s="844"/>
      <c r="G3444" s="25"/>
      <c r="H3444" s="25"/>
      <c r="I3444" s="25"/>
      <c r="J3444" s="25"/>
      <c r="K3444" s="25"/>
      <c r="L3444" s="25"/>
      <c r="N3444" s="25"/>
      <c r="O3444" s="25"/>
      <c r="P3444" s="35" t="s">
        <v>2496</v>
      </c>
      <c r="AS3444" s="570"/>
      <c r="AT3444" s="391"/>
      <c r="AU3444" s="222"/>
      <c r="AV3444" s="564"/>
      <c r="AW3444" s="60"/>
      <c r="AX3444" s="60"/>
      <c r="AY3444" s="60"/>
      <c r="AZ3444" s="283"/>
      <c r="BA3444" s="283"/>
      <c r="BB3444" s="283"/>
      <c r="BC3444" s="34"/>
      <c r="BD3444" s="27"/>
      <c r="BF3444" s="35"/>
      <c r="BG3444" s="35"/>
      <c r="BH3444" s="35"/>
    </row>
    <row r="3445" spans="1:60" ht="15" x14ac:dyDescent="0.25">
      <c r="A3445" s="570">
        <f t="shared" si="46"/>
        <v>3439</v>
      </c>
      <c r="B3445" s="571" t="s">
        <v>5725</v>
      </c>
      <c r="C3445" s="574" t="s">
        <v>12458</v>
      </c>
      <c r="D3445" s="843">
        <v>2290.75</v>
      </c>
      <c r="E3445" s="844"/>
      <c r="F3445" s="844"/>
      <c r="G3445" s="25"/>
      <c r="H3445" s="25"/>
      <c r="I3445" s="25"/>
      <c r="J3445" s="25"/>
      <c r="K3445" s="25"/>
      <c r="L3445" s="25"/>
      <c r="N3445" s="25"/>
      <c r="O3445" s="25"/>
      <c r="P3445" s="35" t="s">
        <v>2496</v>
      </c>
      <c r="AS3445" s="570"/>
      <c r="AT3445" s="391"/>
      <c r="AU3445" s="222"/>
      <c r="AV3445" s="564"/>
      <c r="AW3445" s="60"/>
      <c r="AX3445" s="60"/>
      <c r="AY3445" s="60"/>
      <c r="AZ3445" s="283"/>
      <c r="BA3445" s="283"/>
      <c r="BB3445" s="283"/>
      <c r="BC3445" s="34"/>
      <c r="BD3445" s="27"/>
      <c r="BF3445" s="35"/>
      <c r="BG3445" s="35"/>
      <c r="BH3445" s="35"/>
    </row>
    <row r="3446" spans="1:60" ht="15" x14ac:dyDescent="0.25">
      <c r="A3446" s="570">
        <f t="shared" si="46"/>
        <v>3440</v>
      </c>
      <c r="B3446" s="571" t="s">
        <v>5726</v>
      </c>
      <c r="C3446" s="574" t="s">
        <v>12458</v>
      </c>
      <c r="D3446" s="843">
        <v>4520.8100000000004</v>
      </c>
      <c r="E3446" s="844"/>
      <c r="F3446" s="844"/>
      <c r="G3446" s="25"/>
      <c r="H3446" s="25"/>
      <c r="I3446" s="25"/>
      <c r="J3446" s="25"/>
      <c r="K3446" s="25"/>
      <c r="L3446" s="25"/>
      <c r="N3446" s="25"/>
      <c r="O3446" s="25"/>
      <c r="P3446" s="35" t="s">
        <v>2496</v>
      </c>
      <c r="AS3446" s="570"/>
      <c r="AT3446" s="391"/>
      <c r="AU3446" s="222"/>
      <c r="AV3446" s="564"/>
      <c r="AW3446" s="60"/>
      <c r="AX3446" s="60"/>
      <c r="AY3446" s="60"/>
      <c r="AZ3446" s="283"/>
      <c r="BA3446" s="283"/>
      <c r="BB3446" s="283"/>
      <c r="BC3446" s="34"/>
      <c r="BD3446" s="27"/>
      <c r="BF3446" s="35"/>
      <c r="BG3446" s="35"/>
      <c r="BH3446" s="35"/>
    </row>
    <row r="3447" spans="1:60" ht="15" x14ac:dyDescent="0.25">
      <c r="A3447" s="570">
        <f t="shared" ref="A3447:A3510" si="47">A3446+1</f>
        <v>3441</v>
      </c>
      <c r="B3447" s="571" t="s">
        <v>5727</v>
      </c>
      <c r="C3447" s="574" t="s">
        <v>12458</v>
      </c>
      <c r="D3447" s="843">
        <v>2415.6999999999998</v>
      </c>
      <c r="E3447" s="844"/>
      <c r="F3447" s="844"/>
      <c r="G3447" s="25"/>
      <c r="H3447" s="25"/>
      <c r="I3447" s="25"/>
      <c r="J3447" s="25"/>
      <c r="K3447" s="25"/>
      <c r="L3447" s="25"/>
      <c r="N3447" s="25"/>
      <c r="O3447" s="25"/>
      <c r="P3447" s="35" t="s">
        <v>2496</v>
      </c>
      <c r="AS3447" s="570"/>
      <c r="AT3447" s="391"/>
      <c r="AU3447" s="222"/>
      <c r="AV3447" s="564"/>
      <c r="AW3447" s="60"/>
      <c r="AX3447" s="60"/>
      <c r="AY3447" s="60"/>
      <c r="AZ3447" s="283"/>
      <c r="BA3447" s="283"/>
      <c r="BB3447" s="283"/>
      <c r="BC3447" s="34"/>
      <c r="BD3447" s="27"/>
      <c r="BF3447" s="35"/>
      <c r="BG3447" s="35"/>
      <c r="BH3447" s="35"/>
    </row>
    <row r="3448" spans="1:60" ht="15" x14ac:dyDescent="0.25">
      <c r="A3448" s="570">
        <f t="shared" si="47"/>
        <v>3442</v>
      </c>
      <c r="B3448" s="571" t="s">
        <v>5728</v>
      </c>
      <c r="C3448" s="574" t="s">
        <v>12458</v>
      </c>
      <c r="D3448" s="843">
        <v>1025.78</v>
      </c>
      <c r="E3448" s="844"/>
      <c r="F3448" s="844"/>
      <c r="G3448" s="25"/>
      <c r="H3448" s="25"/>
      <c r="I3448" s="25"/>
      <c r="J3448" s="25"/>
      <c r="K3448" s="25"/>
      <c r="L3448" s="25"/>
      <c r="N3448" s="25"/>
      <c r="O3448" s="25"/>
      <c r="P3448" s="35" t="s">
        <v>2496</v>
      </c>
      <c r="AS3448" s="570"/>
      <c r="AT3448" s="391"/>
      <c r="AU3448" s="222"/>
      <c r="AV3448" s="564"/>
      <c r="AW3448" s="60"/>
      <c r="AX3448" s="60"/>
      <c r="AY3448" s="60"/>
      <c r="AZ3448" s="283"/>
      <c r="BA3448" s="283"/>
      <c r="BB3448" s="283"/>
      <c r="BC3448" s="34"/>
      <c r="BD3448" s="27"/>
      <c r="BF3448" s="35"/>
      <c r="BG3448" s="35"/>
      <c r="BH3448" s="35"/>
    </row>
    <row r="3449" spans="1:60" ht="15" x14ac:dyDescent="0.25">
      <c r="A3449" s="570">
        <f t="shared" si="47"/>
        <v>3443</v>
      </c>
      <c r="B3449" s="571" t="s">
        <v>5729</v>
      </c>
      <c r="C3449" s="574" t="s">
        <v>12458</v>
      </c>
      <c r="D3449" s="843">
        <v>3022.6</v>
      </c>
      <c r="E3449" s="844"/>
      <c r="F3449" s="844"/>
      <c r="G3449" s="25"/>
      <c r="H3449" s="25"/>
      <c r="I3449" s="25"/>
      <c r="J3449" s="25"/>
      <c r="K3449" s="25"/>
      <c r="L3449" s="25"/>
      <c r="N3449" s="25"/>
      <c r="O3449" s="25"/>
      <c r="P3449" s="35" t="s">
        <v>2496</v>
      </c>
      <c r="AS3449" s="570"/>
      <c r="AT3449" s="391"/>
      <c r="AU3449" s="222"/>
      <c r="AV3449" s="564"/>
      <c r="AW3449" s="60"/>
      <c r="AX3449" s="60"/>
      <c r="AY3449" s="60"/>
      <c r="AZ3449" s="283"/>
      <c r="BA3449" s="283"/>
      <c r="BB3449" s="283"/>
      <c r="BC3449" s="34"/>
      <c r="BD3449" s="27"/>
      <c r="BF3449" s="35"/>
      <c r="BG3449" s="35"/>
      <c r="BH3449" s="35"/>
    </row>
    <row r="3450" spans="1:60" ht="15" x14ac:dyDescent="0.25">
      <c r="A3450" s="570">
        <f t="shared" si="47"/>
        <v>3444</v>
      </c>
      <c r="B3450" s="571" t="s">
        <v>5730</v>
      </c>
      <c r="C3450" s="574" t="s">
        <v>12458</v>
      </c>
      <c r="D3450" s="843">
        <v>2882.18</v>
      </c>
      <c r="E3450" s="844"/>
      <c r="F3450" s="844"/>
      <c r="G3450" s="25"/>
      <c r="H3450" s="25"/>
      <c r="I3450" s="25"/>
      <c r="J3450" s="25"/>
      <c r="K3450" s="25"/>
      <c r="L3450" s="25"/>
      <c r="N3450" s="25"/>
      <c r="O3450" s="25"/>
      <c r="P3450" s="35" t="s">
        <v>2496</v>
      </c>
      <c r="AS3450" s="570"/>
      <c r="AT3450" s="391"/>
      <c r="AU3450" s="222"/>
      <c r="AV3450" s="564"/>
      <c r="AW3450" s="60"/>
      <c r="AX3450" s="60"/>
      <c r="AY3450" s="60"/>
      <c r="AZ3450" s="283"/>
      <c r="BA3450" s="283"/>
      <c r="BB3450" s="283"/>
      <c r="BC3450" s="34"/>
      <c r="BD3450" s="27"/>
      <c r="BF3450" s="35"/>
      <c r="BG3450" s="35"/>
      <c r="BH3450" s="35"/>
    </row>
    <row r="3451" spans="1:60" ht="15" x14ac:dyDescent="0.25">
      <c r="A3451" s="570">
        <f t="shared" si="47"/>
        <v>3445</v>
      </c>
      <c r="B3451" s="571" t="s">
        <v>5731</v>
      </c>
      <c r="C3451" s="574" t="s">
        <v>12458</v>
      </c>
      <c r="D3451" s="843">
        <v>4667.18</v>
      </c>
      <c r="E3451" s="844"/>
      <c r="F3451" s="844"/>
      <c r="G3451" s="25"/>
      <c r="H3451" s="25"/>
      <c r="I3451" s="25"/>
      <c r="J3451" s="25"/>
      <c r="K3451" s="25"/>
      <c r="L3451" s="25"/>
      <c r="N3451" s="25"/>
      <c r="O3451" s="25"/>
      <c r="P3451" s="35" t="s">
        <v>2496</v>
      </c>
      <c r="AS3451" s="570"/>
      <c r="AT3451" s="391"/>
      <c r="AU3451" s="222"/>
      <c r="AV3451" s="564"/>
      <c r="AW3451" s="60"/>
      <c r="AX3451" s="60"/>
      <c r="AY3451" s="60"/>
      <c r="AZ3451" s="283"/>
      <c r="BA3451" s="283"/>
      <c r="BB3451" s="283"/>
      <c r="BC3451" s="34"/>
      <c r="BD3451" s="27"/>
      <c r="BF3451" s="35"/>
      <c r="BG3451" s="35"/>
      <c r="BH3451" s="35"/>
    </row>
    <row r="3452" spans="1:60" ht="15" x14ac:dyDescent="0.25">
      <c r="A3452" s="570">
        <f t="shared" si="47"/>
        <v>3446</v>
      </c>
      <c r="B3452" s="571" t="s">
        <v>5732</v>
      </c>
      <c r="C3452" s="574" t="s">
        <v>12458</v>
      </c>
      <c r="D3452" s="843">
        <v>3783.01</v>
      </c>
      <c r="E3452" s="844"/>
      <c r="F3452" s="844"/>
      <c r="G3452" s="25"/>
      <c r="H3452" s="25"/>
      <c r="I3452" s="25"/>
      <c r="J3452" s="25"/>
      <c r="K3452" s="25"/>
      <c r="L3452" s="25"/>
      <c r="N3452" s="25"/>
      <c r="O3452" s="25"/>
      <c r="P3452" s="35" t="s">
        <v>2496</v>
      </c>
      <c r="AS3452" s="570"/>
      <c r="AT3452" s="391"/>
      <c r="AU3452" s="222"/>
      <c r="AV3452" s="564"/>
      <c r="AW3452" s="60"/>
      <c r="AX3452" s="60"/>
      <c r="AY3452" s="60"/>
      <c r="AZ3452" s="283"/>
      <c r="BA3452" s="283"/>
      <c r="BB3452" s="283"/>
      <c r="BC3452" s="34"/>
      <c r="BD3452" s="27"/>
      <c r="BF3452" s="35"/>
      <c r="BG3452" s="35"/>
      <c r="BH3452" s="35"/>
    </row>
    <row r="3453" spans="1:60" ht="15" x14ac:dyDescent="0.25">
      <c r="A3453" s="570">
        <f t="shared" si="47"/>
        <v>3447</v>
      </c>
      <c r="B3453" s="571" t="s">
        <v>5733</v>
      </c>
      <c r="C3453" s="574" t="s">
        <v>12458</v>
      </c>
      <c r="D3453" s="843">
        <v>8500.17</v>
      </c>
      <c r="E3453" s="844"/>
      <c r="F3453" s="844"/>
      <c r="G3453" s="25"/>
      <c r="H3453" s="25"/>
      <c r="I3453" s="25"/>
      <c r="J3453" s="25"/>
      <c r="K3453" s="25"/>
      <c r="L3453" s="25"/>
      <c r="N3453" s="25"/>
      <c r="O3453" s="25"/>
      <c r="P3453" s="35" t="s">
        <v>2496</v>
      </c>
      <c r="AS3453" s="570"/>
      <c r="AT3453" s="391"/>
      <c r="AU3453" s="222"/>
      <c r="AV3453" s="564"/>
      <c r="AW3453" s="60"/>
      <c r="AX3453" s="60"/>
      <c r="AY3453" s="60"/>
      <c r="AZ3453" s="283"/>
      <c r="BA3453" s="283"/>
      <c r="BB3453" s="283"/>
      <c r="BC3453" s="34"/>
      <c r="BD3453" s="27"/>
      <c r="BF3453" s="35"/>
      <c r="BG3453" s="35"/>
      <c r="BH3453" s="35"/>
    </row>
    <row r="3454" spans="1:60" ht="15" x14ac:dyDescent="0.25">
      <c r="A3454" s="570">
        <f t="shared" si="47"/>
        <v>3448</v>
      </c>
      <c r="B3454" s="571" t="s">
        <v>5734</v>
      </c>
      <c r="C3454" s="574" t="s">
        <v>12458</v>
      </c>
      <c r="D3454" s="843">
        <v>27030.85</v>
      </c>
      <c r="E3454" s="844"/>
      <c r="F3454" s="844"/>
      <c r="G3454" s="25"/>
      <c r="H3454" s="25"/>
      <c r="I3454" s="25"/>
      <c r="J3454" s="25"/>
      <c r="K3454" s="25"/>
      <c r="L3454" s="25"/>
      <c r="N3454" s="25"/>
      <c r="O3454" s="25"/>
      <c r="P3454" s="35" t="s">
        <v>2496</v>
      </c>
      <c r="AS3454" s="570"/>
      <c r="AT3454" s="391"/>
      <c r="AU3454" s="222"/>
      <c r="AV3454" s="564"/>
      <c r="AW3454" s="60"/>
      <c r="AX3454" s="60"/>
      <c r="AY3454" s="60"/>
      <c r="AZ3454" s="283"/>
      <c r="BA3454" s="283"/>
      <c r="BB3454" s="283"/>
      <c r="BC3454" s="34"/>
      <c r="BD3454" s="27"/>
      <c r="BF3454" s="35"/>
      <c r="BG3454" s="35"/>
      <c r="BH3454" s="35"/>
    </row>
    <row r="3455" spans="1:60" ht="15" x14ac:dyDescent="0.25">
      <c r="A3455" s="570">
        <f t="shared" si="47"/>
        <v>3449</v>
      </c>
      <c r="B3455" s="571" t="s">
        <v>5735</v>
      </c>
      <c r="C3455" s="574" t="s">
        <v>12458</v>
      </c>
      <c r="D3455" s="843">
        <v>36866.199999999997</v>
      </c>
      <c r="E3455" s="844"/>
      <c r="F3455" s="844"/>
      <c r="G3455" s="25"/>
      <c r="H3455" s="25"/>
      <c r="I3455" s="25"/>
      <c r="J3455" s="25"/>
      <c r="K3455" s="25"/>
      <c r="L3455" s="25"/>
      <c r="N3455" s="25"/>
      <c r="O3455" s="25"/>
      <c r="P3455" s="35" t="s">
        <v>2496</v>
      </c>
      <c r="AS3455" s="570"/>
      <c r="AT3455" s="391"/>
      <c r="AU3455" s="222"/>
      <c r="AV3455" s="564"/>
      <c r="AW3455" s="60"/>
      <c r="AX3455" s="60"/>
      <c r="AY3455" s="60"/>
      <c r="AZ3455" s="283"/>
      <c r="BA3455" s="283"/>
      <c r="BB3455" s="283"/>
      <c r="BC3455" s="34"/>
      <c r="BD3455" s="27"/>
      <c r="BF3455" s="35"/>
      <c r="BG3455" s="35"/>
      <c r="BH3455" s="35"/>
    </row>
    <row r="3456" spans="1:60" ht="15" x14ac:dyDescent="0.25">
      <c r="A3456" s="570">
        <f t="shared" si="47"/>
        <v>3450</v>
      </c>
      <c r="B3456" s="571" t="s">
        <v>5736</v>
      </c>
      <c r="C3456" s="574" t="s">
        <v>12458</v>
      </c>
      <c r="D3456" s="843">
        <v>13320.86</v>
      </c>
      <c r="E3456" s="844"/>
      <c r="F3456" s="844"/>
      <c r="G3456" s="25"/>
      <c r="H3456" s="25"/>
      <c r="I3456" s="25"/>
      <c r="J3456" s="25"/>
      <c r="K3456" s="25"/>
      <c r="L3456" s="25"/>
      <c r="N3456" s="25"/>
      <c r="O3456" s="25"/>
      <c r="P3456" s="35" t="s">
        <v>2496</v>
      </c>
      <c r="AS3456" s="570"/>
      <c r="AT3456" s="391"/>
      <c r="AU3456" s="222"/>
      <c r="AV3456" s="564"/>
      <c r="AW3456" s="60"/>
      <c r="AX3456" s="60"/>
      <c r="AY3456" s="60"/>
      <c r="AZ3456" s="283"/>
      <c r="BA3456" s="283"/>
      <c r="BB3456" s="283"/>
      <c r="BC3456" s="34"/>
      <c r="BD3456" s="27"/>
      <c r="BF3456" s="35"/>
      <c r="BG3456" s="35"/>
      <c r="BH3456" s="35"/>
    </row>
    <row r="3457" spans="1:60" ht="15" x14ac:dyDescent="0.25">
      <c r="A3457" s="570">
        <f t="shared" si="47"/>
        <v>3451</v>
      </c>
      <c r="B3457" s="571" t="s">
        <v>5737</v>
      </c>
      <c r="C3457" s="574" t="s">
        <v>12458</v>
      </c>
      <c r="D3457" s="843">
        <v>133485.87</v>
      </c>
      <c r="E3457" s="844"/>
      <c r="F3457" s="844"/>
      <c r="G3457" s="25"/>
      <c r="H3457" s="25"/>
      <c r="I3457" s="25"/>
      <c r="J3457" s="25"/>
      <c r="K3457" s="25"/>
      <c r="L3457" s="25"/>
      <c r="N3457" s="25"/>
      <c r="O3457" s="25"/>
      <c r="P3457" s="35" t="s">
        <v>2496</v>
      </c>
      <c r="AS3457" s="570"/>
      <c r="AT3457" s="391"/>
      <c r="AU3457" s="222"/>
      <c r="AV3457" s="564"/>
      <c r="AW3457" s="60"/>
      <c r="AX3457" s="60"/>
      <c r="AY3457" s="60"/>
      <c r="AZ3457" s="283"/>
      <c r="BA3457" s="283"/>
      <c r="BB3457" s="283"/>
      <c r="BC3457" s="34"/>
      <c r="BD3457" s="27"/>
      <c r="BF3457" s="35"/>
      <c r="BG3457" s="35"/>
      <c r="BH3457" s="35"/>
    </row>
    <row r="3458" spans="1:60" ht="15" x14ac:dyDescent="0.25">
      <c r="A3458" s="570">
        <f t="shared" si="47"/>
        <v>3452</v>
      </c>
      <c r="B3458" s="571" t="s">
        <v>5738</v>
      </c>
      <c r="C3458" s="574" t="s">
        <v>12458</v>
      </c>
      <c r="D3458" s="843">
        <v>32964.19</v>
      </c>
      <c r="E3458" s="844"/>
      <c r="F3458" s="844"/>
      <c r="G3458" s="25"/>
      <c r="H3458" s="25"/>
      <c r="I3458" s="25"/>
      <c r="J3458" s="25"/>
      <c r="K3458" s="25"/>
      <c r="L3458" s="25"/>
      <c r="N3458" s="25"/>
      <c r="O3458" s="25"/>
      <c r="P3458" s="35" t="s">
        <v>2496</v>
      </c>
      <c r="AS3458" s="570"/>
      <c r="AT3458" s="391"/>
      <c r="AU3458" s="222"/>
      <c r="AV3458" s="564"/>
      <c r="AW3458" s="60"/>
      <c r="AX3458" s="60"/>
      <c r="AY3458" s="60"/>
      <c r="AZ3458" s="283"/>
      <c r="BA3458" s="283"/>
      <c r="BB3458" s="283"/>
      <c r="BC3458" s="34"/>
      <c r="BD3458" s="27"/>
      <c r="BF3458" s="35"/>
      <c r="BG3458" s="35"/>
      <c r="BH3458" s="35"/>
    </row>
    <row r="3459" spans="1:60" ht="15" x14ac:dyDescent="0.25">
      <c r="A3459" s="570">
        <f t="shared" si="47"/>
        <v>3453</v>
      </c>
      <c r="B3459" s="571" t="s">
        <v>5739</v>
      </c>
      <c r="C3459" s="574" t="s">
        <v>12458</v>
      </c>
      <c r="D3459" s="843">
        <v>71833.16</v>
      </c>
      <c r="E3459" s="844"/>
      <c r="F3459" s="844"/>
      <c r="G3459" s="25"/>
      <c r="H3459" s="25"/>
      <c r="I3459" s="25"/>
      <c r="J3459" s="25"/>
      <c r="K3459" s="25"/>
      <c r="L3459" s="25"/>
      <c r="N3459" s="25"/>
      <c r="O3459" s="25"/>
      <c r="P3459" s="35" t="s">
        <v>2496</v>
      </c>
      <c r="AS3459" s="570"/>
      <c r="AT3459" s="391"/>
      <c r="AU3459" s="222"/>
      <c r="AV3459" s="564"/>
      <c r="AW3459" s="60"/>
      <c r="AX3459" s="60"/>
      <c r="AY3459" s="60"/>
      <c r="AZ3459" s="283"/>
      <c r="BA3459" s="283"/>
      <c r="BB3459" s="283"/>
      <c r="BC3459" s="34"/>
      <c r="BD3459" s="27"/>
      <c r="BF3459" s="35"/>
      <c r="BG3459" s="35"/>
      <c r="BH3459" s="35"/>
    </row>
    <row r="3460" spans="1:60" ht="15" x14ac:dyDescent="0.25">
      <c r="A3460" s="570">
        <f t="shared" si="47"/>
        <v>3454</v>
      </c>
      <c r="B3460" s="571" t="s">
        <v>5740</v>
      </c>
      <c r="C3460" s="574" t="s">
        <v>12458</v>
      </c>
      <c r="D3460" s="843">
        <v>49852.67</v>
      </c>
      <c r="E3460" s="844"/>
      <c r="F3460" s="844"/>
      <c r="G3460" s="25"/>
      <c r="H3460" s="25"/>
      <c r="I3460" s="25"/>
      <c r="J3460" s="25"/>
      <c r="K3460" s="25"/>
      <c r="L3460" s="25"/>
      <c r="N3460" s="25"/>
      <c r="O3460" s="25"/>
      <c r="P3460" s="35" t="s">
        <v>2496</v>
      </c>
      <c r="AS3460" s="570"/>
      <c r="AT3460" s="391"/>
      <c r="AU3460" s="222"/>
      <c r="AV3460" s="564"/>
      <c r="AW3460" s="60"/>
      <c r="AX3460" s="60"/>
      <c r="AY3460" s="60"/>
      <c r="AZ3460" s="283"/>
      <c r="BA3460" s="283"/>
      <c r="BB3460" s="283"/>
      <c r="BC3460" s="34"/>
      <c r="BD3460" s="27"/>
      <c r="BF3460" s="35"/>
      <c r="BG3460" s="35"/>
      <c r="BH3460" s="35"/>
    </row>
    <row r="3461" spans="1:60" ht="15" x14ac:dyDescent="0.25">
      <c r="A3461" s="570">
        <f t="shared" si="47"/>
        <v>3455</v>
      </c>
      <c r="B3461" s="571" t="s">
        <v>5741</v>
      </c>
      <c r="C3461" s="574" t="s">
        <v>12458</v>
      </c>
      <c r="D3461" s="843">
        <v>60074.77</v>
      </c>
      <c r="E3461" s="844"/>
      <c r="F3461" s="844"/>
      <c r="G3461" s="25"/>
      <c r="H3461" s="25"/>
      <c r="I3461" s="25"/>
      <c r="J3461" s="25"/>
      <c r="K3461" s="25"/>
      <c r="L3461" s="25"/>
      <c r="N3461" s="25"/>
      <c r="O3461" s="25"/>
      <c r="P3461" s="35" t="s">
        <v>2496</v>
      </c>
      <c r="AS3461" s="570"/>
      <c r="AT3461" s="391"/>
      <c r="AU3461" s="222"/>
      <c r="AV3461" s="564"/>
      <c r="AW3461" s="60"/>
      <c r="AX3461" s="60"/>
      <c r="AY3461" s="60"/>
      <c r="AZ3461" s="283"/>
      <c r="BA3461" s="283"/>
      <c r="BB3461" s="283"/>
      <c r="BC3461" s="34"/>
      <c r="BD3461" s="27"/>
      <c r="BF3461" s="35"/>
      <c r="BG3461" s="35"/>
      <c r="BH3461" s="35"/>
    </row>
    <row r="3462" spans="1:60" ht="15" x14ac:dyDescent="0.25">
      <c r="A3462" s="570">
        <f t="shared" si="47"/>
        <v>3456</v>
      </c>
      <c r="B3462" s="571" t="s">
        <v>5742</v>
      </c>
      <c r="C3462" s="574" t="s">
        <v>12458</v>
      </c>
      <c r="D3462" s="843">
        <v>73621.73</v>
      </c>
      <c r="E3462" s="844"/>
      <c r="F3462" s="844"/>
      <c r="G3462" s="25"/>
      <c r="H3462" s="25"/>
      <c r="I3462" s="25"/>
      <c r="J3462" s="25"/>
      <c r="K3462" s="25"/>
      <c r="L3462" s="25"/>
      <c r="N3462" s="25"/>
      <c r="O3462" s="25"/>
      <c r="P3462" s="35" t="s">
        <v>2496</v>
      </c>
      <c r="AS3462" s="570"/>
      <c r="AT3462" s="391"/>
      <c r="AU3462" s="222"/>
      <c r="AV3462" s="564"/>
      <c r="AW3462" s="60"/>
      <c r="AX3462" s="60"/>
      <c r="AY3462" s="60"/>
      <c r="AZ3462" s="283"/>
      <c r="BA3462" s="283"/>
      <c r="BB3462" s="283"/>
      <c r="BC3462" s="34"/>
      <c r="BD3462" s="27"/>
      <c r="BF3462" s="35"/>
      <c r="BG3462" s="35"/>
      <c r="BH3462" s="35"/>
    </row>
    <row r="3463" spans="1:60" ht="15" x14ac:dyDescent="0.25">
      <c r="A3463" s="570">
        <f t="shared" si="47"/>
        <v>3457</v>
      </c>
      <c r="B3463" s="571" t="s">
        <v>5742</v>
      </c>
      <c r="C3463" s="574" t="s">
        <v>12458</v>
      </c>
      <c r="D3463" s="843">
        <v>73621.73</v>
      </c>
      <c r="E3463" s="844"/>
      <c r="F3463" s="844"/>
      <c r="G3463" s="25"/>
      <c r="H3463" s="25"/>
      <c r="I3463" s="25"/>
      <c r="J3463" s="25"/>
      <c r="K3463" s="25"/>
      <c r="L3463" s="25"/>
      <c r="N3463" s="25"/>
      <c r="O3463" s="25"/>
      <c r="P3463" s="35" t="s">
        <v>2496</v>
      </c>
      <c r="AS3463" s="570"/>
      <c r="AT3463" s="391"/>
      <c r="AU3463" s="222"/>
      <c r="AV3463" s="564"/>
      <c r="AW3463" s="60"/>
      <c r="AX3463" s="60"/>
      <c r="AY3463" s="60"/>
      <c r="AZ3463" s="283"/>
      <c r="BA3463" s="283"/>
      <c r="BB3463" s="283"/>
      <c r="BC3463" s="34"/>
      <c r="BD3463" s="27"/>
      <c r="BF3463" s="35"/>
      <c r="BG3463" s="35"/>
      <c r="BH3463" s="35"/>
    </row>
    <row r="3464" spans="1:60" ht="15" x14ac:dyDescent="0.25">
      <c r="A3464" s="570">
        <f t="shared" si="47"/>
        <v>3458</v>
      </c>
      <c r="B3464" s="571" t="s">
        <v>5743</v>
      </c>
      <c r="C3464" s="574" t="s">
        <v>12458</v>
      </c>
      <c r="D3464" s="843">
        <v>1927800</v>
      </c>
      <c r="E3464" s="844"/>
      <c r="F3464" s="844"/>
      <c r="G3464" s="25"/>
      <c r="H3464" s="25"/>
      <c r="I3464" s="25"/>
      <c r="J3464" s="25"/>
      <c r="K3464" s="25"/>
      <c r="L3464" s="25"/>
      <c r="N3464" s="25"/>
      <c r="O3464" s="25"/>
      <c r="P3464" s="35" t="s">
        <v>2496</v>
      </c>
      <c r="AS3464" s="570"/>
      <c r="AT3464" s="391"/>
      <c r="AU3464" s="222"/>
      <c r="AV3464" s="564"/>
      <c r="AW3464" s="60"/>
      <c r="AX3464" s="60"/>
      <c r="AY3464" s="60"/>
      <c r="AZ3464" s="283"/>
      <c r="BA3464" s="283"/>
      <c r="BB3464" s="283"/>
      <c r="BC3464" s="34"/>
      <c r="BD3464" s="27"/>
      <c r="BF3464" s="35"/>
      <c r="BG3464" s="35"/>
      <c r="BH3464" s="35"/>
    </row>
    <row r="3465" spans="1:60" ht="15" x14ac:dyDescent="0.25">
      <c r="A3465" s="570">
        <f t="shared" si="47"/>
        <v>3459</v>
      </c>
      <c r="B3465" s="571" t="s">
        <v>5744</v>
      </c>
      <c r="C3465" s="574" t="s">
        <v>12458</v>
      </c>
      <c r="D3465" s="843">
        <v>853226.43</v>
      </c>
      <c r="E3465" s="844"/>
      <c r="F3465" s="844"/>
      <c r="G3465" s="25"/>
      <c r="H3465" s="25"/>
      <c r="I3465" s="25"/>
      <c r="J3465" s="25"/>
      <c r="K3465" s="25"/>
      <c r="L3465" s="25"/>
      <c r="N3465" s="25"/>
      <c r="O3465" s="25"/>
      <c r="P3465" s="35" t="s">
        <v>2496</v>
      </c>
      <c r="AS3465" s="570"/>
      <c r="AT3465" s="391"/>
      <c r="AU3465" s="222"/>
      <c r="AV3465" s="564"/>
      <c r="AW3465" s="60"/>
      <c r="AX3465" s="60"/>
      <c r="AY3465" s="60"/>
      <c r="AZ3465" s="283"/>
      <c r="BA3465" s="283"/>
      <c r="BB3465" s="283"/>
      <c r="BC3465" s="34"/>
      <c r="BD3465" s="27"/>
      <c r="BF3465" s="35"/>
      <c r="BG3465" s="35"/>
      <c r="BH3465" s="35"/>
    </row>
    <row r="3466" spans="1:60" ht="15" x14ac:dyDescent="0.25">
      <c r="A3466" s="570">
        <f t="shared" si="47"/>
        <v>3460</v>
      </c>
      <c r="B3466" s="571" t="s">
        <v>5745</v>
      </c>
      <c r="C3466" s="574" t="s">
        <v>12458</v>
      </c>
      <c r="D3466" s="843">
        <v>1173225.76</v>
      </c>
      <c r="E3466" s="844"/>
      <c r="F3466" s="844"/>
      <c r="G3466" s="25"/>
      <c r="H3466" s="25"/>
      <c r="I3466" s="25"/>
      <c r="J3466" s="25"/>
      <c r="K3466" s="25"/>
      <c r="L3466" s="25"/>
      <c r="N3466" s="25"/>
      <c r="O3466" s="25"/>
      <c r="P3466" s="35" t="s">
        <v>2496</v>
      </c>
      <c r="AS3466" s="570"/>
      <c r="AT3466" s="391"/>
      <c r="AU3466" s="222"/>
      <c r="AV3466" s="564"/>
      <c r="AW3466" s="60"/>
      <c r="AX3466" s="60"/>
      <c r="AY3466" s="60"/>
      <c r="AZ3466" s="283"/>
      <c r="BA3466" s="283"/>
      <c r="BB3466" s="283"/>
      <c r="BC3466" s="34"/>
      <c r="BD3466" s="27"/>
      <c r="BF3466" s="35"/>
      <c r="BG3466" s="35"/>
      <c r="BH3466" s="35"/>
    </row>
    <row r="3467" spans="1:60" ht="15" x14ac:dyDescent="0.25">
      <c r="A3467" s="570">
        <f t="shared" si="47"/>
        <v>3461</v>
      </c>
      <c r="B3467" s="571" t="s">
        <v>5746</v>
      </c>
      <c r="C3467" s="574" t="s">
        <v>12458</v>
      </c>
      <c r="D3467" s="843">
        <v>1888133.73</v>
      </c>
      <c r="E3467" s="844"/>
      <c r="F3467" s="844"/>
      <c r="G3467" s="25"/>
      <c r="H3467" s="25"/>
      <c r="I3467" s="25"/>
      <c r="J3467" s="25"/>
      <c r="K3467" s="25"/>
      <c r="L3467" s="25"/>
      <c r="N3467" s="25"/>
      <c r="O3467" s="25"/>
      <c r="P3467" s="35" t="s">
        <v>2496</v>
      </c>
      <c r="AS3467" s="570"/>
      <c r="AT3467" s="391"/>
      <c r="AU3467" s="222"/>
      <c r="AV3467" s="564"/>
      <c r="AW3467" s="60"/>
      <c r="AX3467" s="60"/>
      <c r="AY3467" s="60"/>
      <c r="AZ3467" s="283"/>
      <c r="BA3467" s="283"/>
      <c r="BB3467" s="283"/>
      <c r="BC3467" s="34"/>
      <c r="BD3467" s="27"/>
      <c r="BF3467" s="35"/>
      <c r="BG3467" s="35"/>
      <c r="BH3467" s="35"/>
    </row>
    <row r="3468" spans="1:60" ht="15" x14ac:dyDescent="0.25">
      <c r="A3468" s="570">
        <f t="shared" si="47"/>
        <v>3462</v>
      </c>
      <c r="B3468" s="571" t="s">
        <v>5747</v>
      </c>
      <c r="C3468" s="574" t="s">
        <v>12458</v>
      </c>
      <c r="D3468" s="843">
        <v>1051960</v>
      </c>
      <c r="E3468" s="844"/>
      <c r="F3468" s="844"/>
      <c r="G3468" s="25"/>
      <c r="H3468" s="25"/>
      <c r="I3468" s="25"/>
      <c r="J3468" s="25"/>
      <c r="K3468" s="25"/>
      <c r="L3468" s="25"/>
      <c r="N3468" s="25"/>
      <c r="O3468" s="25"/>
      <c r="P3468" s="35" t="s">
        <v>2496</v>
      </c>
      <c r="AS3468" s="570"/>
      <c r="AT3468" s="391"/>
      <c r="AU3468" s="222"/>
      <c r="AV3468" s="564"/>
      <c r="AW3468" s="60"/>
      <c r="AX3468" s="60"/>
      <c r="AY3468" s="60"/>
      <c r="AZ3468" s="283"/>
      <c r="BA3468" s="283"/>
      <c r="BB3468" s="283"/>
      <c r="BC3468" s="34"/>
      <c r="BD3468" s="27"/>
      <c r="BF3468" s="35"/>
      <c r="BG3468" s="35"/>
      <c r="BH3468" s="35"/>
    </row>
    <row r="3469" spans="1:60" ht="15" x14ac:dyDescent="0.25">
      <c r="A3469" s="570">
        <f t="shared" si="47"/>
        <v>3463</v>
      </c>
      <c r="B3469" s="571" t="s">
        <v>5748</v>
      </c>
      <c r="C3469" s="574" t="s">
        <v>12458</v>
      </c>
      <c r="D3469" s="843">
        <v>1119393.73</v>
      </c>
      <c r="E3469" s="844"/>
      <c r="F3469" s="844"/>
      <c r="G3469" s="25"/>
      <c r="H3469" s="25"/>
      <c r="I3469" s="25"/>
      <c r="J3469" s="25"/>
      <c r="K3469" s="25"/>
      <c r="L3469" s="25"/>
      <c r="N3469" s="25"/>
      <c r="O3469" s="25"/>
      <c r="P3469" s="35" t="s">
        <v>2496</v>
      </c>
      <c r="AS3469" s="570"/>
      <c r="AT3469" s="391"/>
      <c r="AU3469" s="222"/>
      <c r="AV3469" s="564"/>
      <c r="AW3469" s="60"/>
      <c r="AX3469" s="60"/>
      <c r="AY3469" s="60"/>
      <c r="AZ3469" s="283"/>
      <c r="BA3469" s="283"/>
      <c r="BB3469" s="283"/>
      <c r="BC3469" s="34"/>
      <c r="BD3469" s="27"/>
      <c r="BF3469" s="35"/>
      <c r="BG3469" s="35"/>
      <c r="BH3469" s="35"/>
    </row>
    <row r="3470" spans="1:60" ht="15" x14ac:dyDescent="0.25">
      <c r="A3470" s="570">
        <f t="shared" si="47"/>
        <v>3464</v>
      </c>
      <c r="B3470" s="571" t="s">
        <v>5749</v>
      </c>
      <c r="C3470" s="574" t="s">
        <v>12458</v>
      </c>
      <c r="D3470" s="843">
        <v>1483930</v>
      </c>
      <c r="E3470" s="844"/>
      <c r="F3470" s="844"/>
      <c r="G3470" s="25"/>
      <c r="H3470" s="25"/>
      <c r="I3470" s="25"/>
      <c r="J3470" s="25"/>
      <c r="K3470" s="25"/>
      <c r="L3470" s="25"/>
      <c r="N3470" s="25"/>
      <c r="O3470" s="25"/>
      <c r="P3470" s="35" t="s">
        <v>2496</v>
      </c>
      <c r="AS3470" s="570"/>
      <c r="AT3470" s="391"/>
      <c r="AU3470" s="222"/>
      <c r="AV3470" s="564"/>
      <c r="AW3470" s="60"/>
      <c r="AX3470" s="60"/>
      <c r="AY3470" s="60"/>
      <c r="AZ3470" s="283"/>
      <c r="BA3470" s="283"/>
      <c r="BB3470" s="283"/>
      <c r="BC3470" s="34"/>
      <c r="BD3470" s="27"/>
      <c r="BF3470" s="35"/>
      <c r="BG3470" s="35"/>
      <c r="BH3470" s="35"/>
    </row>
    <row r="3471" spans="1:60" ht="15" x14ac:dyDescent="0.25">
      <c r="A3471" s="570">
        <f t="shared" si="47"/>
        <v>3465</v>
      </c>
      <c r="B3471" s="571" t="s">
        <v>5750</v>
      </c>
      <c r="C3471" s="574" t="s">
        <v>12458</v>
      </c>
      <c r="D3471" s="843">
        <v>605312.54</v>
      </c>
      <c r="E3471" s="844"/>
      <c r="F3471" s="844"/>
      <c r="G3471" s="25"/>
      <c r="H3471" s="25"/>
      <c r="I3471" s="25"/>
      <c r="J3471" s="25"/>
      <c r="K3471" s="25"/>
      <c r="L3471" s="25"/>
      <c r="N3471" s="25"/>
      <c r="O3471" s="25"/>
      <c r="P3471" s="35" t="s">
        <v>2496</v>
      </c>
      <c r="AS3471" s="570"/>
      <c r="AT3471" s="391"/>
      <c r="AU3471" s="222"/>
      <c r="AV3471" s="564"/>
      <c r="AW3471" s="60"/>
      <c r="AX3471" s="60"/>
      <c r="AY3471" s="60"/>
      <c r="AZ3471" s="283"/>
      <c r="BA3471" s="283"/>
      <c r="BB3471" s="283"/>
      <c r="BC3471" s="34"/>
      <c r="BD3471" s="27"/>
      <c r="BF3471" s="35"/>
      <c r="BG3471" s="35"/>
      <c r="BH3471" s="35"/>
    </row>
    <row r="3472" spans="1:60" ht="15" x14ac:dyDescent="0.25">
      <c r="A3472" s="570">
        <f t="shared" si="47"/>
        <v>3466</v>
      </c>
      <c r="B3472" s="571" t="s">
        <v>5751</v>
      </c>
      <c r="C3472" s="574" t="s">
        <v>12458</v>
      </c>
      <c r="D3472" s="843">
        <v>1439900</v>
      </c>
      <c r="E3472" s="844"/>
      <c r="F3472" s="844"/>
      <c r="G3472" s="25"/>
      <c r="H3472" s="25"/>
      <c r="I3472" s="25"/>
      <c r="J3472" s="25"/>
      <c r="K3472" s="25"/>
      <c r="L3472" s="25"/>
      <c r="N3472" s="25"/>
      <c r="O3472" s="25"/>
      <c r="P3472" s="35" t="s">
        <v>2496</v>
      </c>
      <c r="AS3472" s="570"/>
      <c r="AT3472" s="391"/>
      <c r="AU3472" s="222"/>
      <c r="AV3472" s="564"/>
      <c r="AW3472" s="60"/>
      <c r="AX3472" s="60"/>
      <c r="AY3472" s="60"/>
      <c r="AZ3472" s="283"/>
      <c r="BA3472" s="283"/>
      <c r="BB3472" s="283"/>
      <c r="BC3472" s="34"/>
      <c r="BD3472" s="27"/>
      <c r="BF3472" s="35"/>
      <c r="BG3472" s="35"/>
      <c r="BH3472" s="35"/>
    </row>
    <row r="3473" spans="1:60" ht="15" x14ac:dyDescent="0.25">
      <c r="A3473" s="570">
        <f t="shared" si="47"/>
        <v>3467</v>
      </c>
      <c r="B3473" s="571" t="s">
        <v>5752</v>
      </c>
      <c r="C3473" s="574" t="s">
        <v>12458</v>
      </c>
      <c r="D3473" s="843">
        <v>4656827</v>
      </c>
      <c r="E3473" s="844"/>
      <c r="F3473" s="844"/>
      <c r="G3473" s="25"/>
      <c r="H3473" s="25"/>
      <c r="I3473" s="25"/>
      <c r="J3473" s="25"/>
      <c r="K3473" s="25"/>
      <c r="L3473" s="25"/>
      <c r="N3473" s="25"/>
      <c r="O3473" s="25"/>
      <c r="P3473" s="35" t="s">
        <v>2496</v>
      </c>
      <c r="AS3473" s="570"/>
      <c r="AT3473" s="391"/>
      <c r="AU3473" s="222"/>
      <c r="AV3473" s="564"/>
      <c r="AW3473" s="60"/>
      <c r="AX3473" s="60"/>
      <c r="AY3473" s="60"/>
      <c r="AZ3473" s="283"/>
      <c r="BA3473" s="283"/>
      <c r="BB3473" s="283"/>
      <c r="BC3473" s="34"/>
      <c r="BD3473" s="27"/>
      <c r="BF3473" s="35"/>
      <c r="BG3473" s="35"/>
      <c r="BH3473" s="35"/>
    </row>
    <row r="3474" spans="1:60" ht="15" x14ac:dyDescent="0.25">
      <c r="A3474" s="570">
        <f t="shared" si="47"/>
        <v>3468</v>
      </c>
      <c r="B3474" s="571" t="s">
        <v>5753</v>
      </c>
      <c r="C3474" s="574" t="s">
        <v>12458</v>
      </c>
      <c r="D3474" s="843">
        <v>2856000</v>
      </c>
      <c r="E3474" s="844"/>
      <c r="F3474" s="844"/>
      <c r="G3474" s="25"/>
      <c r="H3474" s="25"/>
      <c r="I3474" s="25"/>
      <c r="J3474" s="25"/>
      <c r="K3474" s="25"/>
      <c r="L3474" s="25"/>
      <c r="N3474" s="25"/>
      <c r="O3474" s="25"/>
      <c r="P3474" s="35" t="s">
        <v>2496</v>
      </c>
      <c r="AS3474" s="570"/>
      <c r="AT3474" s="391"/>
      <c r="AU3474" s="222"/>
      <c r="AV3474" s="564"/>
      <c r="AW3474" s="60"/>
      <c r="AX3474" s="60"/>
      <c r="AY3474" s="60"/>
      <c r="AZ3474" s="283"/>
      <c r="BA3474" s="283"/>
      <c r="BB3474" s="283"/>
      <c r="BC3474" s="34"/>
      <c r="BD3474" s="27"/>
      <c r="BF3474" s="35"/>
      <c r="BG3474" s="35"/>
      <c r="BH3474" s="35"/>
    </row>
    <row r="3475" spans="1:60" ht="15" x14ac:dyDescent="0.25">
      <c r="A3475" s="570">
        <f t="shared" si="47"/>
        <v>3469</v>
      </c>
      <c r="B3475" s="571" t="s">
        <v>5754</v>
      </c>
      <c r="C3475" s="574" t="s">
        <v>12458</v>
      </c>
      <c r="D3475" s="843">
        <v>2210000.17</v>
      </c>
      <c r="E3475" s="844"/>
      <c r="F3475" s="844"/>
      <c r="G3475" s="25"/>
      <c r="H3475" s="25"/>
      <c r="I3475" s="25"/>
      <c r="J3475" s="25"/>
      <c r="K3475" s="25"/>
      <c r="L3475" s="25"/>
      <c r="N3475" s="25"/>
      <c r="O3475" s="25"/>
      <c r="P3475" s="35" t="s">
        <v>2496</v>
      </c>
      <c r="AS3475" s="570"/>
      <c r="AT3475" s="391"/>
      <c r="AU3475" s="222"/>
      <c r="AV3475" s="564"/>
      <c r="AW3475" s="60"/>
      <c r="AX3475" s="60"/>
      <c r="AY3475" s="60"/>
      <c r="AZ3475" s="283"/>
      <c r="BA3475" s="283"/>
      <c r="BB3475" s="283"/>
      <c r="BC3475" s="34"/>
      <c r="BD3475" s="27"/>
      <c r="BF3475" s="35"/>
      <c r="BG3475" s="35"/>
      <c r="BH3475" s="35"/>
    </row>
    <row r="3476" spans="1:60" ht="15" x14ac:dyDescent="0.25">
      <c r="A3476" s="570">
        <f t="shared" si="47"/>
        <v>3470</v>
      </c>
      <c r="B3476" s="571" t="s">
        <v>5755</v>
      </c>
      <c r="C3476" s="574" t="s">
        <v>12458</v>
      </c>
      <c r="D3476" s="843">
        <v>2380000</v>
      </c>
      <c r="E3476" s="844"/>
      <c r="F3476" s="844"/>
      <c r="G3476" s="25"/>
      <c r="H3476" s="25"/>
      <c r="I3476" s="25"/>
      <c r="J3476" s="25"/>
      <c r="K3476" s="25"/>
      <c r="L3476" s="25"/>
      <c r="N3476" s="25"/>
      <c r="O3476" s="25"/>
      <c r="P3476" s="35" t="s">
        <v>2496</v>
      </c>
      <c r="AS3476" s="570"/>
      <c r="AT3476" s="391"/>
      <c r="AU3476" s="222"/>
      <c r="AV3476" s="564"/>
      <c r="AW3476" s="60"/>
      <c r="AX3476" s="60"/>
      <c r="AY3476" s="60"/>
      <c r="AZ3476" s="283"/>
      <c r="BA3476" s="283"/>
      <c r="BB3476" s="283"/>
      <c r="BC3476" s="34"/>
      <c r="BD3476" s="27"/>
      <c r="BF3476" s="35"/>
      <c r="BG3476" s="35"/>
      <c r="BH3476" s="35"/>
    </row>
    <row r="3477" spans="1:60" ht="15" x14ac:dyDescent="0.25">
      <c r="A3477" s="570">
        <f t="shared" si="47"/>
        <v>3471</v>
      </c>
      <c r="B3477" s="571" t="s">
        <v>5756</v>
      </c>
      <c r="C3477" s="574" t="s">
        <v>12458</v>
      </c>
      <c r="D3477" s="843">
        <v>99674.4</v>
      </c>
      <c r="E3477" s="844"/>
      <c r="F3477" s="844"/>
      <c r="G3477" s="25"/>
      <c r="H3477" s="25"/>
      <c r="I3477" s="25"/>
      <c r="J3477" s="25"/>
      <c r="K3477" s="25"/>
      <c r="L3477" s="25"/>
      <c r="N3477" s="25"/>
      <c r="O3477" s="25"/>
      <c r="P3477" s="35" t="s">
        <v>2496</v>
      </c>
      <c r="AS3477" s="570"/>
      <c r="AT3477" s="391"/>
      <c r="AU3477" s="222"/>
      <c r="AV3477" s="564"/>
      <c r="AW3477" s="60"/>
      <c r="AX3477" s="60"/>
      <c r="AY3477" s="60"/>
      <c r="AZ3477" s="283"/>
      <c r="BA3477" s="283"/>
      <c r="BB3477" s="283"/>
      <c r="BC3477" s="34"/>
      <c r="BD3477" s="27"/>
      <c r="BF3477" s="35"/>
      <c r="BG3477" s="35"/>
      <c r="BH3477" s="35"/>
    </row>
    <row r="3478" spans="1:60" ht="15" x14ac:dyDescent="0.25">
      <c r="A3478" s="570">
        <f t="shared" si="47"/>
        <v>3472</v>
      </c>
      <c r="B3478" s="571" t="s">
        <v>5757</v>
      </c>
      <c r="C3478" s="574" t="s">
        <v>12458</v>
      </c>
      <c r="D3478" s="843">
        <v>138674.26999999999</v>
      </c>
      <c r="E3478" s="844"/>
      <c r="F3478" s="844"/>
      <c r="G3478" s="25"/>
      <c r="H3478" s="25"/>
      <c r="I3478" s="25"/>
      <c r="J3478" s="25"/>
      <c r="K3478" s="25"/>
      <c r="L3478" s="25"/>
      <c r="N3478" s="25"/>
      <c r="O3478" s="25"/>
      <c r="P3478" s="35" t="s">
        <v>2496</v>
      </c>
      <c r="AS3478" s="570"/>
      <c r="AT3478" s="391"/>
      <c r="AU3478" s="222"/>
      <c r="AV3478" s="564"/>
      <c r="AW3478" s="60"/>
      <c r="AX3478" s="60"/>
      <c r="AY3478" s="60"/>
      <c r="AZ3478" s="283"/>
      <c r="BA3478" s="283"/>
      <c r="BB3478" s="283"/>
      <c r="BC3478" s="34"/>
      <c r="BD3478" s="27"/>
      <c r="BF3478" s="35"/>
      <c r="BG3478" s="35"/>
      <c r="BH3478" s="35"/>
    </row>
    <row r="3479" spans="1:60" ht="15" x14ac:dyDescent="0.25">
      <c r="A3479" s="570">
        <f t="shared" si="47"/>
        <v>3473</v>
      </c>
      <c r="B3479" s="571" t="s">
        <v>5758</v>
      </c>
      <c r="C3479" s="574" t="s">
        <v>12458</v>
      </c>
      <c r="D3479" s="843">
        <v>1149123.5</v>
      </c>
      <c r="E3479" s="844"/>
      <c r="F3479" s="844"/>
      <c r="G3479" s="25"/>
      <c r="H3479" s="25"/>
      <c r="I3479" s="25"/>
      <c r="J3479" s="25"/>
      <c r="K3479" s="25"/>
      <c r="L3479" s="25"/>
      <c r="N3479" s="25"/>
      <c r="O3479" s="25"/>
      <c r="P3479" s="35" t="s">
        <v>2496</v>
      </c>
      <c r="AS3479" s="570"/>
      <c r="AT3479" s="391"/>
      <c r="AU3479" s="222"/>
      <c r="AV3479" s="564"/>
      <c r="AW3479" s="60"/>
      <c r="AX3479" s="60"/>
      <c r="AY3479" s="60"/>
      <c r="AZ3479" s="283"/>
      <c r="BA3479" s="283"/>
      <c r="BB3479" s="283"/>
      <c r="BC3479" s="34"/>
      <c r="BD3479" s="27"/>
      <c r="BF3479" s="35"/>
      <c r="BG3479" s="35"/>
      <c r="BH3479" s="35"/>
    </row>
    <row r="3480" spans="1:60" ht="15" x14ac:dyDescent="0.25">
      <c r="A3480" s="570">
        <f t="shared" si="47"/>
        <v>3474</v>
      </c>
      <c r="B3480" s="571" t="s">
        <v>5759</v>
      </c>
      <c r="C3480" s="574" t="s">
        <v>12458</v>
      </c>
      <c r="D3480" s="843">
        <v>1789031.72</v>
      </c>
      <c r="E3480" s="844"/>
      <c r="F3480" s="844"/>
      <c r="G3480" s="25"/>
      <c r="H3480" s="25"/>
      <c r="I3480" s="25"/>
      <c r="J3480" s="25"/>
      <c r="K3480" s="25"/>
      <c r="L3480" s="25"/>
      <c r="N3480" s="25"/>
      <c r="O3480" s="25"/>
      <c r="P3480" s="35" t="s">
        <v>2496</v>
      </c>
      <c r="AS3480" s="570"/>
      <c r="AT3480" s="391"/>
      <c r="AU3480" s="222"/>
      <c r="AV3480" s="564"/>
      <c r="AW3480" s="60"/>
      <c r="AX3480" s="60"/>
      <c r="AY3480" s="60"/>
      <c r="AZ3480" s="283"/>
      <c r="BA3480" s="283"/>
      <c r="BB3480" s="283"/>
      <c r="BC3480" s="34"/>
      <c r="BD3480" s="27"/>
      <c r="BF3480" s="35"/>
      <c r="BG3480" s="35"/>
      <c r="BH3480" s="35"/>
    </row>
    <row r="3481" spans="1:60" ht="15" x14ac:dyDescent="0.25">
      <c r="A3481" s="570">
        <f t="shared" si="47"/>
        <v>3475</v>
      </c>
      <c r="B3481" s="571" t="s">
        <v>5760</v>
      </c>
      <c r="C3481" s="574" t="s">
        <v>12458</v>
      </c>
      <c r="D3481" s="843">
        <v>138679.03</v>
      </c>
      <c r="E3481" s="844"/>
      <c r="F3481" s="844"/>
      <c r="G3481" s="25"/>
      <c r="H3481" s="25"/>
      <c r="I3481" s="25"/>
      <c r="J3481" s="25"/>
      <c r="K3481" s="25"/>
      <c r="L3481" s="25"/>
      <c r="N3481" s="25"/>
      <c r="O3481" s="25"/>
      <c r="P3481" s="35" t="s">
        <v>2496</v>
      </c>
      <c r="AS3481" s="570"/>
      <c r="AT3481" s="391"/>
      <c r="AU3481" s="222"/>
      <c r="AV3481" s="564"/>
      <c r="AW3481" s="60"/>
      <c r="AX3481" s="60"/>
      <c r="AY3481" s="60"/>
      <c r="AZ3481" s="283"/>
      <c r="BA3481" s="283"/>
      <c r="BB3481" s="283"/>
      <c r="BC3481" s="34"/>
      <c r="BD3481" s="27"/>
      <c r="BF3481" s="35"/>
      <c r="BG3481" s="35"/>
      <c r="BH3481" s="35"/>
    </row>
    <row r="3482" spans="1:60" ht="15" x14ac:dyDescent="0.25">
      <c r="A3482" s="570">
        <f t="shared" si="47"/>
        <v>3476</v>
      </c>
      <c r="B3482" s="571" t="s">
        <v>5761</v>
      </c>
      <c r="C3482" s="574" t="s">
        <v>12458</v>
      </c>
      <c r="D3482" s="843">
        <v>173378.24</v>
      </c>
      <c r="E3482" s="844"/>
      <c r="F3482" s="844"/>
      <c r="G3482" s="25"/>
      <c r="H3482" s="25"/>
      <c r="I3482" s="25"/>
      <c r="J3482" s="25"/>
      <c r="K3482" s="25"/>
      <c r="L3482" s="25"/>
      <c r="N3482" s="25"/>
      <c r="O3482" s="25"/>
      <c r="P3482" s="35" t="s">
        <v>2496</v>
      </c>
      <c r="AS3482" s="570"/>
      <c r="AT3482" s="391"/>
      <c r="AU3482" s="222"/>
      <c r="AV3482" s="564"/>
      <c r="AW3482" s="60"/>
      <c r="AX3482" s="60"/>
      <c r="AY3482" s="60"/>
      <c r="AZ3482" s="283"/>
      <c r="BA3482" s="283"/>
      <c r="BB3482" s="283"/>
      <c r="BC3482" s="34"/>
      <c r="BD3482" s="27"/>
      <c r="BF3482" s="35"/>
      <c r="BG3482" s="35"/>
      <c r="BH3482" s="35"/>
    </row>
    <row r="3483" spans="1:60" ht="15" x14ac:dyDescent="0.25">
      <c r="A3483" s="570">
        <f t="shared" si="47"/>
        <v>3477</v>
      </c>
      <c r="B3483" s="571" t="s">
        <v>5762</v>
      </c>
      <c r="C3483" s="574" t="s">
        <v>12458</v>
      </c>
      <c r="D3483" s="843">
        <v>184945.04</v>
      </c>
      <c r="E3483" s="844"/>
      <c r="F3483" s="844"/>
      <c r="G3483" s="25"/>
      <c r="H3483" s="25"/>
      <c r="I3483" s="25"/>
      <c r="J3483" s="25"/>
      <c r="K3483" s="25"/>
      <c r="L3483" s="25"/>
      <c r="N3483" s="25"/>
      <c r="O3483" s="25"/>
      <c r="P3483" s="35" t="s">
        <v>2496</v>
      </c>
      <c r="AS3483" s="570"/>
      <c r="AT3483" s="391"/>
      <c r="AU3483" s="222"/>
      <c r="AV3483" s="564"/>
      <c r="AW3483" s="60"/>
      <c r="AX3483" s="60"/>
      <c r="AY3483" s="60"/>
      <c r="AZ3483" s="283"/>
      <c r="BA3483" s="283"/>
      <c r="BB3483" s="283"/>
      <c r="BC3483" s="34"/>
      <c r="BD3483" s="27"/>
      <c r="BF3483" s="35"/>
      <c r="BG3483" s="35"/>
      <c r="BH3483" s="35"/>
    </row>
    <row r="3484" spans="1:60" ht="15" x14ac:dyDescent="0.25">
      <c r="A3484" s="570">
        <f t="shared" si="47"/>
        <v>3478</v>
      </c>
      <c r="B3484" s="571" t="s">
        <v>5763</v>
      </c>
      <c r="C3484" s="574" t="s">
        <v>12458</v>
      </c>
      <c r="D3484" s="843">
        <v>197902.95</v>
      </c>
      <c r="E3484" s="844"/>
      <c r="F3484" s="844"/>
      <c r="G3484" s="25"/>
      <c r="H3484" s="25"/>
      <c r="I3484" s="25"/>
      <c r="J3484" s="25"/>
      <c r="K3484" s="25"/>
      <c r="L3484" s="25"/>
      <c r="N3484" s="25"/>
      <c r="O3484" s="25"/>
      <c r="P3484" s="35" t="s">
        <v>2496</v>
      </c>
      <c r="AS3484" s="570"/>
      <c r="AT3484" s="391"/>
      <c r="AU3484" s="222"/>
      <c r="AV3484" s="564"/>
      <c r="AW3484" s="60"/>
      <c r="AX3484" s="60"/>
      <c r="AY3484" s="60"/>
      <c r="AZ3484" s="283"/>
      <c r="BA3484" s="283"/>
      <c r="BB3484" s="283"/>
      <c r="BC3484" s="34"/>
      <c r="BD3484" s="27"/>
      <c r="BF3484" s="35"/>
      <c r="BG3484" s="35"/>
      <c r="BH3484" s="35"/>
    </row>
    <row r="3485" spans="1:60" ht="15" x14ac:dyDescent="0.25">
      <c r="A3485" s="570">
        <f t="shared" si="47"/>
        <v>3479</v>
      </c>
      <c r="B3485" s="571" t="s">
        <v>5764</v>
      </c>
      <c r="C3485" s="574" t="s">
        <v>12458</v>
      </c>
      <c r="D3485" s="843">
        <v>323740.69</v>
      </c>
      <c r="E3485" s="844"/>
      <c r="F3485" s="844"/>
      <c r="G3485" s="25"/>
      <c r="H3485" s="25"/>
      <c r="I3485" s="25"/>
      <c r="J3485" s="25"/>
      <c r="K3485" s="25"/>
      <c r="L3485" s="25"/>
      <c r="N3485" s="25"/>
      <c r="O3485" s="25"/>
      <c r="P3485" s="35" t="s">
        <v>2496</v>
      </c>
      <c r="AS3485" s="570"/>
      <c r="AT3485" s="391"/>
      <c r="AU3485" s="222"/>
      <c r="AV3485" s="564"/>
      <c r="AW3485" s="60"/>
      <c r="AX3485" s="60"/>
      <c r="AY3485" s="60"/>
      <c r="AZ3485" s="283"/>
      <c r="BA3485" s="283"/>
      <c r="BB3485" s="283"/>
      <c r="BC3485" s="34"/>
      <c r="BD3485" s="27"/>
      <c r="BF3485" s="35"/>
      <c r="BG3485" s="35"/>
      <c r="BH3485" s="35"/>
    </row>
    <row r="3486" spans="1:60" ht="15" x14ac:dyDescent="0.25">
      <c r="A3486" s="570">
        <f t="shared" si="47"/>
        <v>3480</v>
      </c>
      <c r="B3486" s="571" t="s">
        <v>5765</v>
      </c>
      <c r="C3486" s="574" t="s">
        <v>12458</v>
      </c>
      <c r="D3486" s="843">
        <v>383385.87</v>
      </c>
      <c r="E3486" s="844"/>
      <c r="F3486" s="844"/>
      <c r="G3486" s="25"/>
      <c r="H3486" s="25"/>
      <c r="I3486" s="25"/>
      <c r="J3486" s="25"/>
      <c r="K3486" s="25"/>
      <c r="L3486" s="25"/>
      <c r="N3486" s="25"/>
      <c r="O3486" s="25"/>
      <c r="P3486" s="35" t="s">
        <v>2496</v>
      </c>
      <c r="AS3486" s="570"/>
      <c r="AT3486" s="391"/>
      <c r="AU3486" s="222"/>
      <c r="AV3486" s="564"/>
      <c r="AW3486" s="60"/>
      <c r="AX3486" s="60"/>
      <c r="AY3486" s="60"/>
      <c r="AZ3486" s="283"/>
      <c r="BA3486" s="283"/>
      <c r="BB3486" s="283"/>
      <c r="BC3486" s="34"/>
      <c r="BD3486" s="27"/>
      <c r="BF3486" s="35"/>
      <c r="BG3486" s="35"/>
      <c r="BH3486" s="35"/>
    </row>
    <row r="3487" spans="1:60" ht="15" x14ac:dyDescent="0.25">
      <c r="A3487" s="570">
        <f t="shared" si="47"/>
        <v>3481</v>
      </c>
      <c r="B3487" s="571" t="s">
        <v>5766</v>
      </c>
      <c r="C3487" s="574" t="s">
        <v>12458</v>
      </c>
      <c r="D3487" s="843">
        <v>1832266.8</v>
      </c>
      <c r="E3487" s="844"/>
      <c r="F3487" s="844"/>
      <c r="G3487" s="25"/>
      <c r="H3487" s="25"/>
      <c r="I3487" s="25"/>
      <c r="J3487" s="25"/>
      <c r="K3487" s="25"/>
      <c r="L3487" s="25"/>
      <c r="N3487" s="25"/>
      <c r="O3487" s="25"/>
      <c r="P3487" s="35" t="s">
        <v>2496</v>
      </c>
      <c r="AS3487" s="570"/>
      <c r="AT3487" s="391"/>
      <c r="AU3487" s="222"/>
      <c r="AV3487" s="564"/>
      <c r="AW3487" s="60"/>
      <c r="AX3487" s="60"/>
      <c r="AY3487" s="60"/>
      <c r="AZ3487" s="283"/>
      <c r="BA3487" s="283"/>
      <c r="BB3487" s="283"/>
      <c r="BC3487" s="34"/>
      <c r="BD3487" s="27"/>
      <c r="BF3487" s="35"/>
      <c r="BG3487" s="35"/>
      <c r="BH3487" s="35"/>
    </row>
    <row r="3488" spans="1:60" ht="15" x14ac:dyDescent="0.25">
      <c r="A3488" s="570">
        <f t="shared" si="47"/>
        <v>3482</v>
      </c>
      <c r="B3488" s="571" t="s">
        <v>5767</v>
      </c>
      <c r="C3488" s="574" t="s">
        <v>12458</v>
      </c>
      <c r="D3488" s="843">
        <v>1149111.6000000001</v>
      </c>
      <c r="E3488" s="844"/>
      <c r="F3488" s="844"/>
      <c r="G3488" s="25"/>
      <c r="H3488" s="25"/>
      <c r="I3488" s="25"/>
      <c r="J3488" s="25"/>
      <c r="K3488" s="25"/>
      <c r="L3488" s="25"/>
      <c r="N3488" s="25"/>
      <c r="O3488" s="25"/>
      <c r="P3488" s="35" t="s">
        <v>2496</v>
      </c>
      <c r="AS3488" s="570"/>
      <c r="AT3488" s="391"/>
      <c r="AU3488" s="222"/>
      <c r="AV3488" s="564"/>
      <c r="AW3488" s="60"/>
      <c r="AX3488" s="60"/>
      <c r="AY3488" s="60"/>
      <c r="AZ3488" s="283"/>
      <c r="BA3488" s="283"/>
      <c r="BB3488" s="283"/>
      <c r="BC3488" s="34"/>
      <c r="BD3488" s="27"/>
      <c r="BF3488" s="35"/>
      <c r="BG3488" s="35"/>
      <c r="BH3488" s="35"/>
    </row>
    <row r="3489" spans="1:60" ht="15" x14ac:dyDescent="0.25">
      <c r="A3489" s="570">
        <f t="shared" si="47"/>
        <v>3483</v>
      </c>
      <c r="B3489" s="571" t="s">
        <v>5768</v>
      </c>
      <c r="C3489" s="574" t="s">
        <v>12458</v>
      </c>
      <c r="D3489" s="843">
        <v>1106700</v>
      </c>
      <c r="E3489" s="844"/>
      <c r="F3489" s="844"/>
      <c r="G3489" s="25"/>
      <c r="H3489" s="25"/>
      <c r="I3489" s="25"/>
      <c r="J3489" s="25"/>
      <c r="K3489" s="25"/>
      <c r="L3489" s="25"/>
      <c r="N3489" s="25"/>
      <c r="O3489" s="25"/>
      <c r="P3489" s="35" t="s">
        <v>2496</v>
      </c>
      <c r="AS3489" s="570"/>
      <c r="AT3489" s="391"/>
      <c r="AU3489" s="222"/>
      <c r="AV3489" s="564"/>
      <c r="AW3489" s="60"/>
      <c r="AX3489" s="60"/>
      <c r="AY3489" s="60"/>
      <c r="AZ3489" s="283"/>
      <c r="BA3489" s="283"/>
      <c r="BB3489" s="283"/>
      <c r="BC3489" s="34"/>
      <c r="BD3489" s="27"/>
      <c r="BF3489" s="35"/>
      <c r="BG3489" s="35"/>
      <c r="BH3489" s="35"/>
    </row>
    <row r="3490" spans="1:60" ht="15" x14ac:dyDescent="0.25">
      <c r="A3490" s="570">
        <f t="shared" si="47"/>
        <v>3484</v>
      </c>
      <c r="B3490" s="571" t="s">
        <v>5769</v>
      </c>
      <c r="C3490" s="574" t="s">
        <v>12458</v>
      </c>
      <c r="D3490" s="843">
        <v>2483926.27</v>
      </c>
      <c r="E3490" s="844"/>
      <c r="F3490" s="844"/>
      <c r="G3490" s="25"/>
      <c r="H3490" s="25"/>
      <c r="I3490" s="25"/>
      <c r="J3490" s="25"/>
      <c r="K3490" s="25"/>
      <c r="L3490" s="25"/>
      <c r="N3490" s="25"/>
      <c r="O3490" s="25"/>
      <c r="P3490" s="35" t="s">
        <v>2496</v>
      </c>
      <c r="AS3490" s="570"/>
      <c r="AT3490" s="391"/>
      <c r="AU3490" s="222"/>
      <c r="AV3490" s="564"/>
      <c r="AW3490" s="60"/>
      <c r="AX3490" s="60"/>
      <c r="AY3490" s="60"/>
      <c r="AZ3490" s="283"/>
      <c r="BA3490" s="283"/>
      <c r="BB3490" s="283"/>
      <c r="BC3490" s="34"/>
      <c r="BD3490" s="27"/>
      <c r="BF3490" s="35"/>
      <c r="BG3490" s="35"/>
      <c r="BH3490" s="35"/>
    </row>
    <row r="3491" spans="1:60" ht="15" x14ac:dyDescent="0.25">
      <c r="A3491" s="570">
        <f t="shared" si="47"/>
        <v>3485</v>
      </c>
      <c r="B3491" s="571" t="s">
        <v>5770</v>
      </c>
      <c r="C3491" s="574" t="s">
        <v>12458</v>
      </c>
      <c r="D3491" s="843">
        <v>2491860</v>
      </c>
      <c r="E3491" s="844"/>
      <c r="F3491" s="844"/>
      <c r="G3491" s="25"/>
      <c r="H3491" s="25"/>
      <c r="I3491" s="25"/>
      <c r="J3491" s="25"/>
      <c r="K3491" s="25"/>
      <c r="L3491" s="25"/>
      <c r="N3491" s="25"/>
      <c r="O3491" s="25"/>
      <c r="P3491" s="35" t="s">
        <v>2496</v>
      </c>
      <c r="AS3491" s="570"/>
      <c r="AT3491" s="391"/>
      <c r="AU3491" s="222"/>
      <c r="AV3491" s="564"/>
      <c r="AW3491" s="60"/>
      <c r="AX3491" s="60"/>
      <c r="AY3491" s="60"/>
      <c r="AZ3491" s="283"/>
      <c r="BA3491" s="283"/>
      <c r="BB3491" s="283"/>
      <c r="BC3491" s="34"/>
      <c r="BD3491" s="27"/>
      <c r="BF3491" s="35"/>
      <c r="BG3491" s="35"/>
      <c r="BH3491" s="35"/>
    </row>
    <row r="3492" spans="1:60" ht="15" x14ac:dyDescent="0.25">
      <c r="A3492" s="570">
        <f t="shared" si="47"/>
        <v>3486</v>
      </c>
      <c r="B3492" s="571" t="s">
        <v>5771</v>
      </c>
      <c r="C3492" s="574" t="s">
        <v>12458</v>
      </c>
      <c r="D3492" s="843">
        <v>258400.17</v>
      </c>
      <c r="E3492" s="844"/>
      <c r="F3492" s="844"/>
      <c r="G3492" s="25"/>
      <c r="H3492" s="25"/>
      <c r="I3492" s="25"/>
      <c r="J3492" s="25"/>
      <c r="K3492" s="25"/>
      <c r="L3492" s="25"/>
      <c r="N3492" s="25"/>
      <c r="O3492" s="25"/>
      <c r="P3492" s="35" t="s">
        <v>2496</v>
      </c>
      <c r="AS3492" s="570"/>
      <c r="AT3492" s="391"/>
      <c r="AU3492" s="222"/>
      <c r="AV3492" s="564"/>
      <c r="AW3492" s="60"/>
      <c r="AX3492" s="60"/>
      <c r="AY3492" s="60"/>
      <c r="AZ3492" s="283"/>
      <c r="BA3492" s="283"/>
      <c r="BB3492" s="283"/>
      <c r="BC3492" s="34"/>
      <c r="BD3492" s="27"/>
      <c r="BF3492" s="35"/>
      <c r="BG3492" s="35"/>
      <c r="BH3492" s="35"/>
    </row>
    <row r="3493" spans="1:60" ht="15" x14ac:dyDescent="0.25">
      <c r="A3493" s="570">
        <f t="shared" si="47"/>
        <v>3487</v>
      </c>
      <c r="B3493" s="571" t="s">
        <v>5772</v>
      </c>
      <c r="C3493" s="574" t="s">
        <v>12458</v>
      </c>
      <c r="D3493" s="843">
        <v>191352</v>
      </c>
      <c r="E3493" s="844"/>
      <c r="F3493" s="844"/>
      <c r="G3493" s="25"/>
      <c r="H3493" s="25"/>
      <c r="I3493" s="25"/>
      <c r="J3493" s="25"/>
      <c r="K3493" s="25"/>
      <c r="L3493" s="25"/>
      <c r="N3493" s="25"/>
      <c r="O3493" s="25"/>
      <c r="P3493" s="35" t="s">
        <v>2496</v>
      </c>
      <c r="AS3493" s="570"/>
      <c r="AT3493" s="391"/>
      <c r="AU3493" s="222"/>
      <c r="AV3493" s="564"/>
      <c r="AW3493" s="60"/>
      <c r="AX3493" s="60"/>
      <c r="AY3493" s="60"/>
      <c r="AZ3493" s="283"/>
      <c r="BA3493" s="283"/>
      <c r="BB3493" s="283"/>
      <c r="BC3493" s="34"/>
      <c r="BD3493" s="27"/>
      <c r="BF3493" s="35"/>
      <c r="BG3493" s="35"/>
      <c r="BH3493" s="35"/>
    </row>
    <row r="3494" spans="1:60" ht="15" x14ac:dyDescent="0.25">
      <c r="A3494" s="570">
        <f t="shared" si="47"/>
        <v>3488</v>
      </c>
      <c r="B3494" s="571" t="s">
        <v>5773</v>
      </c>
      <c r="C3494" s="574" t="s">
        <v>12458</v>
      </c>
      <c r="D3494" s="843">
        <v>314755</v>
      </c>
      <c r="E3494" s="844"/>
      <c r="F3494" s="844"/>
      <c r="G3494" s="25"/>
      <c r="H3494" s="25"/>
      <c r="I3494" s="25"/>
      <c r="J3494" s="25"/>
      <c r="K3494" s="25"/>
      <c r="L3494" s="25"/>
      <c r="N3494" s="25"/>
      <c r="O3494" s="25"/>
      <c r="P3494" s="35" t="s">
        <v>2496</v>
      </c>
      <c r="AS3494" s="570"/>
      <c r="AT3494" s="391"/>
      <c r="AU3494" s="222"/>
      <c r="AV3494" s="564"/>
      <c r="AW3494" s="60"/>
      <c r="AX3494" s="60"/>
      <c r="AY3494" s="60"/>
      <c r="AZ3494" s="283"/>
      <c r="BA3494" s="283"/>
      <c r="BB3494" s="283"/>
      <c r="BC3494" s="34"/>
      <c r="BD3494" s="27"/>
      <c r="BF3494" s="35"/>
      <c r="BG3494" s="35"/>
      <c r="BH3494" s="35"/>
    </row>
    <row r="3495" spans="1:60" ht="15" x14ac:dyDescent="0.25">
      <c r="A3495" s="570">
        <f t="shared" si="47"/>
        <v>3489</v>
      </c>
      <c r="B3495" s="571" t="s">
        <v>5774</v>
      </c>
      <c r="C3495" s="574" t="s">
        <v>12458</v>
      </c>
      <c r="D3495" s="843">
        <v>282476.25</v>
      </c>
      <c r="E3495" s="844"/>
      <c r="F3495" s="844"/>
      <c r="G3495" s="25"/>
      <c r="H3495" s="25"/>
      <c r="I3495" s="25"/>
      <c r="J3495" s="25"/>
      <c r="K3495" s="25"/>
      <c r="L3495" s="25"/>
      <c r="N3495" s="25"/>
      <c r="O3495" s="25"/>
      <c r="P3495" s="35" t="s">
        <v>2496</v>
      </c>
      <c r="AS3495" s="570"/>
      <c r="AT3495" s="391"/>
      <c r="AU3495" s="222"/>
      <c r="AV3495" s="564"/>
      <c r="AW3495" s="60"/>
      <c r="AX3495" s="60"/>
      <c r="AY3495" s="60"/>
      <c r="AZ3495" s="283"/>
      <c r="BA3495" s="283"/>
      <c r="BB3495" s="283"/>
      <c r="BC3495" s="34"/>
      <c r="BD3495" s="27"/>
      <c r="BF3495" s="35"/>
      <c r="BG3495" s="35"/>
      <c r="BH3495" s="35"/>
    </row>
    <row r="3496" spans="1:60" ht="15" x14ac:dyDescent="0.25">
      <c r="A3496" s="570">
        <f t="shared" si="47"/>
        <v>3490</v>
      </c>
      <c r="B3496" s="571" t="s">
        <v>5775</v>
      </c>
      <c r="C3496" s="574" t="s">
        <v>12458</v>
      </c>
      <c r="D3496" s="843">
        <v>255210.97</v>
      </c>
      <c r="E3496" s="844"/>
      <c r="F3496" s="844"/>
      <c r="G3496" s="25"/>
      <c r="H3496" s="25"/>
      <c r="I3496" s="25"/>
      <c r="J3496" s="25"/>
      <c r="K3496" s="25"/>
      <c r="L3496" s="25"/>
      <c r="N3496" s="25"/>
      <c r="O3496" s="25"/>
      <c r="P3496" s="35" t="s">
        <v>2496</v>
      </c>
      <c r="AS3496" s="570"/>
      <c r="AT3496" s="391"/>
      <c r="AU3496" s="222"/>
      <c r="AV3496" s="564"/>
      <c r="AW3496" s="60"/>
      <c r="AX3496" s="60"/>
      <c r="AY3496" s="60"/>
      <c r="AZ3496" s="283"/>
      <c r="BA3496" s="283"/>
      <c r="BB3496" s="283"/>
      <c r="BC3496" s="34"/>
      <c r="BD3496" s="27"/>
      <c r="BF3496" s="35"/>
      <c r="BG3496" s="35"/>
      <c r="BH3496" s="35"/>
    </row>
    <row r="3497" spans="1:60" ht="15" x14ac:dyDescent="0.25">
      <c r="A3497" s="570">
        <f t="shared" si="47"/>
        <v>3491</v>
      </c>
      <c r="B3497" s="571" t="s">
        <v>5776</v>
      </c>
      <c r="C3497" s="574" t="s">
        <v>12458</v>
      </c>
      <c r="D3497" s="843">
        <v>749700</v>
      </c>
      <c r="E3497" s="844"/>
      <c r="F3497" s="844"/>
      <c r="G3497" s="25"/>
      <c r="H3497" s="25"/>
      <c r="I3497" s="25"/>
      <c r="J3497" s="25"/>
      <c r="K3497" s="25"/>
      <c r="L3497" s="25"/>
      <c r="N3497" s="25"/>
      <c r="O3497" s="25"/>
      <c r="P3497" s="35" t="s">
        <v>2496</v>
      </c>
      <c r="AS3497" s="570"/>
      <c r="AT3497" s="391"/>
      <c r="AU3497" s="222"/>
      <c r="AV3497" s="564"/>
      <c r="AW3497" s="60"/>
      <c r="AX3497" s="60"/>
      <c r="AY3497" s="60"/>
      <c r="AZ3497" s="283"/>
      <c r="BA3497" s="283"/>
      <c r="BB3497" s="283"/>
      <c r="BC3497" s="34"/>
      <c r="BD3497" s="27"/>
      <c r="BF3497" s="35"/>
      <c r="BG3497" s="35"/>
      <c r="BH3497" s="35"/>
    </row>
    <row r="3498" spans="1:60" ht="15" x14ac:dyDescent="0.25">
      <c r="A3498" s="570">
        <f t="shared" si="47"/>
        <v>3492</v>
      </c>
      <c r="B3498" s="571" t="s">
        <v>5777</v>
      </c>
      <c r="C3498" s="574" t="s">
        <v>12458</v>
      </c>
      <c r="D3498" s="843">
        <v>531850.27</v>
      </c>
      <c r="E3498" s="844"/>
      <c r="F3498" s="844"/>
      <c r="G3498" s="25"/>
      <c r="H3498" s="25"/>
      <c r="I3498" s="25"/>
      <c r="J3498" s="25"/>
      <c r="K3498" s="25"/>
      <c r="L3498" s="25"/>
      <c r="N3498" s="25"/>
      <c r="O3498" s="25"/>
      <c r="P3498" s="35" t="s">
        <v>2496</v>
      </c>
      <c r="AS3498" s="570"/>
      <c r="AT3498" s="391"/>
      <c r="AU3498" s="222"/>
      <c r="AV3498" s="564"/>
      <c r="AW3498" s="60"/>
      <c r="AX3498" s="60"/>
      <c r="AY3498" s="60"/>
      <c r="AZ3498" s="283"/>
      <c r="BA3498" s="283"/>
      <c r="BB3498" s="283"/>
      <c r="BC3498" s="34"/>
      <c r="BD3498" s="27"/>
      <c r="BF3498" s="35"/>
      <c r="BG3498" s="35"/>
      <c r="BH3498" s="35"/>
    </row>
    <row r="3499" spans="1:60" ht="15" x14ac:dyDescent="0.25">
      <c r="A3499" s="570">
        <f t="shared" si="47"/>
        <v>3493</v>
      </c>
      <c r="B3499" s="571" t="s">
        <v>5778</v>
      </c>
      <c r="C3499" s="574" t="s">
        <v>12458</v>
      </c>
      <c r="D3499" s="843">
        <v>4585.07</v>
      </c>
      <c r="E3499" s="844"/>
      <c r="F3499" s="844"/>
      <c r="G3499" s="25"/>
      <c r="H3499" s="25"/>
      <c r="I3499" s="25"/>
      <c r="J3499" s="25"/>
      <c r="K3499" s="25"/>
      <c r="L3499" s="25"/>
      <c r="N3499" s="25"/>
      <c r="O3499" s="25"/>
      <c r="P3499" s="35" t="s">
        <v>2496</v>
      </c>
      <c r="AS3499" s="570"/>
      <c r="AT3499" s="391"/>
      <c r="AU3499" s="222"/>
      <c r="AV3499" s="564"/>
      <c r="AW3499" s="60"/>
      <c r="AX3499" s="60"/>
      <c r="AY3499" s="60"/>
      <c r="AZ3499" s="283"/>
      <c r="BA3499" s="283"/>
      <c r="BB3499" s="283"/>
      <c r="BC3499" s="34"/>
      <c r="BD3499" s="27"/>
      <c r="BF3499" s="35"/>
      <c r="BG3499" s="35"/>
      <c r="BH3499" s="35"/>
    </row>
    <row r="3500" spans="1:60" ht="15" x14ac:dyDescent="0.25">
      <c r="A3500" s="570">
        <f t="shared" si="47"/>
        <v>3494</v>
      </c>
      <c r="B3500" s="571" t="s">
        <v>5779</v>
      </c>
      <c r="C3500" s="574" t="s">
        <v>12458</v>
      </c>
      <c r="D3500" s="843">
        <v>12495</v>
      </c>
      <c r="E3500" s="844"/>
      <c r="F3500" s="844"/>
      <c r="G3500" s="25"/>
      <c r="H3500" s="25"/>
      <c r="I3500" s="25"/>
      <c r="J3500" s="25"/>
      <c r="K3500" s="25"/>
      <c r="L3500" s="25"/>
      <c r="N3500" s="25"/>
      <c r="O3500" s="25"/>
      <c r="P3500" s="35" t="s">
        <v>2496</v>
      </c>
      <c r="AS3500" s="570"/>
      <c r="AT3500" s="391"/>
      <c r="AU3500" s="222"/>
      <c r="AV3500" s="564"/>
      <c r="AW3500" s="60"/>
      <c r="AX3500" s="60"/>
      <c r="AY3500" s="60"/>
      <c r="AZ3500" s="283"/>
      <c r="BA3500" s="283"/>
      <c r="BB3500" s="283"/>
      <c r="BC3500" s="34"/>
      <c r="BD3500" s="27"/>
      <c r="BF3500" s="35"/>
      <c r="BG3500" s="35"/>
      <c r="BH3500" s="35"/>
    </row>
    <row r="3501" spans="1:60" ht="15" x14ac:dyDescent="0.25">
      <c r="A3501" s="570">
        <f t="shared" si="47"/>
        <v>3495</v>
      </c>
      <c r="B3501" s="571" t="s">
        <v>5780</v>
      </c>
      <c r="C3501" s="574" t="s">
        <v>12458</v>
      </c>
      <c r="D3501" s="843">
        <v>11900</v>
      </c>
      <c r="E3501" s="844"/>
      <c r="F3501" s="844"/>
      <c r="G3501" s="25"/>
      <c r="H3501" s="25"/>
      <c r="I3501" s="25"/>
      <c r="J3501" s="25"/>
      <c r="K3501" s="25"/>
      <c r="L3501" s="25"/>
      <c r="N3501" s="25"/>
      <c r="O3501" s="25"/>
      <c r="P3501" s="35" t="s">
        <v>2496</v>
      </c>
      <c r="AS3501" s="570"/>
      <c r="AT3501" s="391"/>
      <c r="AU3501" s="222"/>
      <c r="AV3501" s="564"/>
      <c r="AW3501" s="60"/>
      <c r="AX3501" s="60"/>
      <c r="AY3501" s="60"/>
      <c r="AZ3501" s="283"/>
      <c r="BA3501" s="283"/>
      <c r="BB3501" s="283"/>
      <c r="BC3501" s="34"/>
      <c r="BD3501" s="27"/>
      <c r="BF3501" s="35"/>
      <c r="BG3501" s="35"/>
      <c r="BH3501" s="35"/>
    </row>
    <row r="3502" spans="1:60" ht="15" x14ac:dyDescent="0.25">
      <c r="A3502" s="570">
        <f t="shared" si="47"/>
        <v>3496</v>
      </c>
      <c r="B3502" s="571" t="s">
        <v>5781</v>
      </c>
      <c r="C3502" s="574" t="s">
        <v>12458</v>
      </c>
      <c r="D3502" s="843">
        <v>3570</v>
      </c>
      <c r="E3502" s="844"/>
      <c r="F3502" s="844"/>
      <c r="G3502" s="25"/>
      <c r="H3502" s="25"/>
      <c r="I3502" s="25"/>
      <c r="J3502" s="25"/>
      <c r="K3502" s="25"/>
      <c r="L3502" s="25"/>
      <c r="N3502" s="25"/>
      <c r="O3502" s="25"/>
      <c r="P3502" s="35" t="s">
        <v>2496</v>
      </c>
      <c r="AS3502" s="570"/>
      <c r="AT3502" s="391"/>
      <c r="AU3502" s="222"/>
      <c r="AV3502" s="564"/>
      <c r="AW3502" s="60"/>
      <c r="AX3502" s="60"/>
      <c r="AY3502" s="60"/>
      <c r="AZ3502" s="283"/>
      <c r="BA3502" s="283"/>
      <c r="BB3502" s="283"/>
      <c r="BC3502" s="34"/>
      <c r="BD3502" s="27"/>
      <c r="BF3502" s="35"/>
      <c r="BG3502" s="35"/>
      <c r="BH3502" s="35"/>
    </row>
    <row r="3503" spans="1:60" ht="15" x14ac:dyDescent="0.25">
      <c r="A3503" s="570">
        <f t="shared" si="47"/>
        <v>3497</v>
      </c>
      <c r="B3503" s="571" t="s">
        <v>5782</v>
      </c>
      <c r="C3503" s="574" t="s">
        <v>12458</v>
      </c>
      <c r="D3503" s="843">
        <v>6307</v>
      </c>
      <c r="E3503" s="844"/>
      <c r="F3503" s="844"/>
      <c r="G3503" s="25"/>
      <c r="H3503" s="25"/>
      <c r="I3503" s="25"/>
      <c r="J3503" s="25"/>
      <c r="K3503" s="25"/>
      <c r="L3503" s="25"/>
      <c r="N3503" s="25"/>
      <c r="O3503" s="25"/>
      <c r="P3503" s="35" t="s">
        <v>2496</v>
      </c>
      <c r="AS3503" s="570"/>
      <c r="AT3503" s="391"/>
      <c r="AU3503" s="222"/>
      <c r="AV3503" s="564"/>
      <c r="AW3503" s="60"/>
      <c r="AX3503" s="60"/>
      <c r="AY3503" s="60"/>
      <c r="AZ3503" s="283"/>
      <c r="BA3503" s="283"/>
      <c r="BB3503" s="283"/>
      <c r="BC3503" s="34"/>
      <c r="BD3503" s="27"/>
      <c r="BF3503" s="35"/>
      <c r="BG3503" s="35"/>
      <c r="BH3503" s="35"/>
    </row>
    <row r="3504" spans="1:60" ht="15" x14ac:dyDescent="0.25">
      <c r="A3504" s="570">
        <f t="shared" si="47"/>
        <v>3498</v>
      </c>
      <c r="B3504" s="571" t="s">
        <v>5783</v>
      </c>
      <c r="C3504" s="574" t="s">
        <v>12480</v>
      </c>
      <c r="D3504" s="843">
        <v>29750</v>
      </c>
      <c r="E3504" s="844"/>
      <c r="F3504" s="844"/>
      <c r="G3504" s="25"/>
      <c r="H3504" s="25"/>
      <c r="I3504" s="25"/>
      <c r="J3504" s="25"/>
      <c r="K3504" s="25"/>
      <c r="L3504" s="25"/>
      <c r="N3504" s="25"/>
      <c r="O3504" s="25"/>
      <c r="P3504" s="35" t="s">
        <v>2496</v>
      </c>
      <c r="AS3504" s="570"/>
      <c r="AT3504" s="391"/>
      <c r="AU3504" s="222"/>
      <c r="AV3504" s="564"/>
      <c r="AW3504" s="60"/>
      <c r="AX3504" s="60"/>
      <c r="AY3504" s="60"/>
      <c r="AZ3504" s="283"/>
      <c r="BA3504" s="283"/>
      <c r="BB3504" s="283"/>
      <c r="BC3504" s="34"/>
      <c r="BD3504" s="27"/>
      <c r="BF3504" s="35"/>
      <c r="BG3504" s="35"/>
      <c r="BH3504" s="35"/>
    </row>
    <row r="3505" spans="1:60" ht="15" x14ac:dyDescent="0.25">
      <c r="A3505" s="570">
        <f t="shared" si="47"/>
        <v>3499</v>
      </c>
      <c r="B3505" s="571" t="s">
        <v>5784</v>
      </c>
      <c r="C3505" s="574" t="s">
        <v>12458</v>
      </c>
      <c r="D3505" s="843">
        <v>17017</v>
      </c>
      <c r="E3505" s="844"/>
      <c r="F3505" s="844"/>
      <c r="G3505" s="25"/>
      <c r="H3505" s="25"/>
      <c r="I3505" s="25"/>
      <c r="J3505" s="25"/>
      <c r="K3505" s="25"/>
      <c r="L3505" s="25"/>
      <c r="N3505" s="25"/>
      <c r="O3505" s="25"/>
      <c r="P3505" s="35" t="s">
        <v>2496</v>
      </c>
      <c r="AS3505" s="570"/>
      <c r="AT3505" s="391"/>
      <c r="AU3505" s="222"/>
      <c r="AV3505" s="564"/>
      <c r="AW3505" s="60"/>
      <c r="AX3505" s="60"/>
      <c r="AY3505" s="60"/>
      <c r="AZ3505" s="283"/>
      <c r="BA3505" s="283"/>
      <c r="BB3505" s="283"/>
      <c r="BC3505" s="34"/>
      <c r="BD3505" s="27"/>
      <c r="BF3505" s="35"/>
      <c r="BG3505" s="35"/>
      <c r="BH3505" s="35"/>
    </row>
    <row r="3506" spans="1:60" ht="15" x14ac:dyDescent="0.25">
      <c r="A3506" s="570">
        <f t="shared" si="47"/>
        <v>3500</v>
      </c>
      <c r="B3506" s="571" t="s">
        <v>5785</v>
      </c>
      <c r="C3506" s="574" t="s">
        <v>12458</v>
      </c>
      <c r="D3506" s="843">
        <v>63975.59</v>
      </c>
      <c r="E3506" s="844"/>
      <c r="F3506" s="844"/>
      <c r="G3506" s="25"/>
      <c r="H3506" s="25"/>
      <c r="I3506" s="25"/>
      <c r="J3506" s="25"/>
      <c r="K3506" s="25"/>
      <c r="L3506" s="25"/>
      <c r="N3506" s="25"/>
      <c r="O3506" s="25"/>
      <c r="P3506" s="35" t="s">
        <v>2496</v>
      </c>
      <c r="AS3506" s="570"/>
      <c r="AT3506" s="391"/>
      <c r="AU3506" s="222"/>
      <c r="AV3506" s="564"/>
      <c r="AW3506" s="60"/>
      <c r="AX3506" s="60"/>
      <c r="AY3506" s="60"/>
      <c r="AZ3506" s="283"/>
      <c r="BA3506" s="283"/>
      <c r="BB3506" s="283"/>
      <c r="BC3506" s="34"/>
      <c r="BD3506" s="27"/>
      <c r="BF3506" s="35"/>
      <c r="BG3506" s="35"/>
      <c r="BH3506" s="35"/>
    </row>
    <row r="3507" spans="1:60" ht="15" x14ac:dyDescent="0.25">
      <c r="A3507" s="570">
        <f t="shared" si="47"/>
        <v>3501</v>
      </c>
      <c r="B3507" s="571" t="s">
        <v>5786</v>
      </c>
      <c r="C3507" s="574" t="s">
        <v>12458</v>
      </c>
      <c r="D3507" s="843">
        <v>451378.9</v>
      </c>
      <c r="E3507" s="844"/>
      <c r="F3507" s="844"/>
      <c r="G3507" s="25"/>
      <c r="H3507" s="25"/>
      <c r="I3507" s="25"/>
      <c r="J3507" s="25"/>
      <c r="K3507" s="25"/>
      <c r="L3507" s="25"/>
      <c r="N3507" s="25"/>
      <c r="O3507" s="25"/>
      <c r="P3507" s="35" t="s">
        <v>2496</v>
      </c>
      <c r="AS3507" s="570"/>
      <c r="AT3507" s="391"/>
      <c r="AU3507" s="222"/>
      <c r="AV3507" s="564"/>
      <c r="AW3507" s="60"/>
      <c r="AX3507" s="60"/>
      <c r="AY3507" s="60"/>
      <c r="AZ3507" s="283"/>
      <c r="BA3507" s="283"/>
      <c r="BB3507" s="283"/>
      <c r="BC3507" s="34"/>
      <c r="BD3507" s="27"/>
      <c r="BF3507" s="35"/>
      <c r="BG3507" s="35"/>
      <c r="BH3507" s="35"/>
    </row>
    <row r="3508" spans="1:60" ht="15" x14ac:dyDescent="0.25">
      <c r="A3508" s="570">
        <f t="shared" si="47"/>
        <v>3502</v>
      </c>
      <c r="B3508" s="571" t="s">
        <v>5787</v>
      </c>
      <c r="C3508" s="574" t="s">
        <v>12458</v>
      </c>
      <c r="D3508" s="843">
        <v>15780.59</v>
      </c>
      <c r="E3508" s="844"/>
      <c r="F3508" s="844"/>
      <c r="G3508" s="25"/>
      <c r="H3508" s="25"/>
      <c r="I3508" s="25"/>
      <c r="J3508" s="25"/>
      <c r="K3508" s="25"/>
      <c r="L3508" s="25"/>
      <c r="N3508" s="25"/>
      <c r="O3508" s="25"/>
      <c r="P3508" s="35" t="s">
        <v>2496</v>
      </c>
      <c r="AS3508" s="570"/>
      <c r="AT3508" s="391"/>
      <c r="AU3508" s="222"/>
      <c r="AV3508" s="564"/>
      <c r="AW3508" s="60"/>
      <c r="AX3508" s="60"/>
      <c r="AY3508" s="60"/>
      <c r="AZ3508" s="283"/>
      <c r="BA3508" s="283"/>
      <c r="BB3508" s="283"/>
      <c r="BC3508" s="34"/>
      <c r="BD3508" s="27"/>
      <c r="BF3508" s="35"/>
      <c r="BG3508" s="35"/>
      <c r="BH3508" s="35"/>
    </row>
    <row r="3509" spans="1:60" ht="15" x14ac:dyDescent="0.25">
      <c r="A3509" s="570">
        <f t="shared" si="47"/>
        <v>3503</v>
      </c>
      <c r="B3509" s="571" t="s">
        <v>5788</v>
      </c>
      <c r="C3509" s="574" t="s">
        <v>12458</v>
      </c>
      <c r="D3509" s="843">
        <v>5669.16</v>
      </c>
      <c r="E3509" s="844"/>
      <c r="F3509" s="844"/>
      <c r="G3509" s="25"/>
      <c r="H3509" s="25"/>
      <c r="I3509" s="25"/>
      <c r="J3509" s="25"/>
      <c r="K3509" s="25"/>
      <c r="L3509" s="25"/>
      <c r="N3509" s="25"/>
      <c r="O3509" s="25"/>
      <c r="P3509" s="35" t="s">
        <v>2496</v>
      </c>
      <c r="AS3509" s="570"/>
      <c r="AT3509" s="391"/>
      <c r="AU3509" s="222"/>
      <c r="AV3509" s="564"/>
      <c r="AW3509" s="60"/>
      <c r="AX3509" s="60"/>
      <c r="AY3509" s="60"/>
      <c r="AZ3509" s="283"/>
      <c r="BA3509" s="283"/>
      <c r="BB3509" s="283"/>
      <c r="BC3509" s="34"/>
      <c r="BD3509" s="27"/>
      <c r="BF3509" s="35"/>
      <c r="BG3509" s="35"/>
      <c r="BH3509" s="35"/>
    </row>
    <row r="3510" spans="1:60" ht="15" x14ac:dyDescent="0.25">
      <c r="A3510" s="570">
        <f t="shared" si="47"/>
        <v>3504</v>
      </c>
      <c r="B3510" s="571" t="s">
        <v>5789</v>
      </c>
      <c r="C3510" s="574" t="s">
        <v>12458</v>
      </c>
      <c r="D3510" s="843">
        <v>12847.24</v>
      </c>
      <c r="E3510" s="844"/>
      <c r="F3510" s="844"/>
      <c r="G3510" s="25"/>
      <c r="H3510" s="25"/>
      <c r="I3510" s="25"/>
      <c r="J3510" s="25"/>
      <c r="K3510" s="25"/>
      <c r="L3510" s="25"/>
      <c r="N3510" s="25"/>
      <c r="O3510" s="25"/>
      <c r="P3510" s="35" t="s">
        <v>2496</v>
      </c>
      <c r="AS3510" s="570"/>
      <c r="AT3510" s="391"/>
      <c r="AU3510" s="222"/>
      <c r="AV3510" s="564"/>
      <c r="AW3510" s="60"/>
      <c r="AX3510" s="60"/>
      <c r="AY3510" s="60"/>
      <c r="AZ3510" s="283"/>
      <c r="BA3510" s="283"/>
      <c r="BB3510" s="283"/>
      <c r="BC3510" s="34"/>
      <c r="BD3510" s="27"/>
      <c r="BF3510" s="35"/>
      <c r="BG3510" s="35"/>
      <c r="BH3510" s="35"/>
    </row>
    <row r="3511" spans="1:60" ht="15" x14ac:dyDescent="0.25">
      <c r="A3511" s="570">
        <f t="shared" ref="A3511:A3574" si="48">A3510+1</f>
        <v>3505</v>
      </c>
      <c r="B3511" s="571" t="s">
        <v>5790</v>
      </c>
      <c r="C3511" s="574" t="s">
        <v>12458</v>
      </c>
      <c r="D3511" s="843">
        <v>31112.55</v>
      </c>
      <c r="E3511" s="844"/>
      <c r="F3511" s="844"/>
      <c r="G3511" s="25"/>
      <c r="H3511" s="25"/>
      <c r="I3511" s="25"/>
      <c r="J3511" s="25"/>
      <c r="K3511" s="25"/>
      <c r="L3511" s="25"/>
      <c r="N3511" s="25"/>
      <c r="O3511" s="25"/>
      <c r="P3511" s="35" t="s">
        <v>2496</v>
      </c>
      <c r="AS3511" s="570"/>
      <c r="AT3511" s="391"/>
      <c r="AU3511" s="222"/>
      <c r="AV3511" s="564"/>
      <c r="AW3511" s="60"/>
      <c r="AX3511" s="60"/>
      <c r="AY3511" s="60"/>
      <c r="AZ3511" s="283"/>
      <c r="BA3511" s="283"/>
      <c r="BB3511" s="283"/>
      <c r="BC3511" s="34"/>
      <c r="BD3511" s="27"/>
      <c r="BF3511" s="35"/>
      <c r="BG3511" s="35"/>
      <c r="BH3511" s="35"/>
    </row>
    <row r="3512" spans="1:60" ht="15" x14ac:dyDescent="0.25">
      <c r="A3512" s="570">
        <f t="shared" si="48"/>
        <v>3506</v>
      </c>
      <c r="B3512" s="571" t="s">
        <v>5791</v>
      </c>
      <c r="C3512" s="574" t="s">
        <v>12458</v>
      </c>
      <c r="D3512" s="843">
        <v>43740.83</v>
      </c>
      <c r="E3512" s="844"/>
      <c r="F3512" s="844"/>
      <c r="G3512" s="25"/>
      <c r="H3512" s="25"/>
      <c r="I3512" s="25"/>
      <c r="J3512" s="25"/>
      <c r="K3512" s="25"/>
      <c r="L3512" s="25"/>
      <c r="N3512" s="25"/>
      <c r="O3512" s="25"/>
      <c r="P3512" s="35" t="s">
        <v>2496</v>
      </c>
      <c r="AS3512" s="570"/>
      <c r="AT3512" s="391"/>
      <c r="AU3512" s="222"/>
      <c r="AV3512" s="564"/>
      <c r="AW3512" s="60"/>
      <c r="AX3512" s="60"/>
      <c r="AY3512" s="60"/>
      <c r="AZ3512" s="283"/>
      <c r="BA3512" s="283"/>
      <c r="BB3512" s="283"/>
      <c r="BC3512" s="34"/>
      <c r="BD3512" s="27"/>
      <c r="BF3512" s="35"/>
      <c r="BG3512" s="35"/>
      <c r="BH3512" s="35"/>
    </row>
    <row r="3513" spans="1:60" ht="15" x14ac:dyDescent="0.25">
      <c r="A3513" s="570">
        <f t="shared" si="48"/>
        <v>3507</v>
      </c>
      <c r="B3513" s="571" t="s">
        <v>5792</v>
      </c>
      <c r="C3513" s="574" t="s">
        <v>12458</v>
      </c>
      <c r="D3513" s="843">
        <v>14828.59</v>
      </c>
      <c r="E3513" s="844"/>
      <c r="F3513" s="844"/>
      <c r="G3513" s="25"/>
      <c r="H3513" s="25"/>
      <c r="I3513" s="25"/>
      <c r="J3513" s="25"/>
      <c r="K3513" s="25"/>
      <c r="L3513" s="25"/>
      <c r="N3513" s="25"/>
      <c r="O3513" s="25"/>
      <c r="P3513" s="35" t="s">
        <v>2496</v>
      </c>
      <c r="AS3513" s="570"/>
      <c r="AT3513" s="391"/>
      <c r="AU3513" s="222"/>
      <c r="AV3513" s="564"/>
      <c r="AW3513" s="60"/>
      <c r="AX3513" s="60"/>
      <c r="AY3513" s="60"/>
      <c r="AZ3513" s="283"/>
      <c r="BA3513" s="283"/>
      <c r="BB3513" s="283"/>
      <c r="BC3513" s="34"/>
      <c r="BD3513" s="27"/>
      <c r="BF3513" s="35"/>
      <c r="BG3513" s="35"/>
      <c r="BH3513" s="35"/>
    </row>
    <row r="3514" spans="1:60" ht="15" x14ac:dyDescent="0.25">
      <c r="A3514" s="570">
        <f t="shared" si="48"/>
        <v>3508</v>
      </c>
      <c r="B3514" s="571" t="s">
        <v>5793</v>
      </c>
      <c r="C3514" s="574" t="s">
        <v>12458</v>
      </c>
      <c r="D3514" s="843">
        <v>59586.87</v>
      </c>
      <c r="E3514" s="844"/>
      <c r="F3514" s="844"/>
      <c r="G3514" s="25"/>
      <c r="H3514" s="25"/>
      <c r="I3514" s="25"/>
      <c r="J3514" s="25"/>
      <c r="K3514" s="25"/>
      <c r="L3514" s="25"/>
      <c r="N3514" s="25"/>
      <c r="O3514" s="25"/>
      <c r="P3514" s="35" t="s">
        <v>2496</v>
      </c>
      <c r="AS3514" s="570"/>
      <c r="AT3514" s="391"/>
      <c r="AU3514" s="222"/>
      <c r="AV3514" s="564"/>
      <c r="AW3514" s="60"/>
      <c r="AX3514" s="60"/>
      <c r="AY3514" s="60"/>
      <c r="AZ3514" s="283"/>
      <c r="BA3514" s="283"/>
      <c r="BB3514" s="283"/>
      <c r="BC3514" s="34"/>
      <c r="BD3514" s="27"/>
      <c r="BF3514" s="35"/>
      <c r="BG3514" s="35"/>
      <c r="BH3514" s="35"/>
    </row>
    <row r="3515" spans="1:60" ht="15" x14ac:dyDescent="0.25">
      <c r="A3515" s="570">
        <f t="shared" si="48"/>
        <v>3509</v>
      </c>
      <c r="B3515" s="571" t="s">
        <v>5794</v>
      </c>
      <c r="C3515" s="574" t="s">
        <v>12458</v>
      </c>
      <c r="D3515" s="843">
        <v>18834.13</v>
      </c>
      <c r="E3515" s="844"/>
      <c r="F3515" s="844"/>
      <c r="G3515" s="25"/>
      <c r="H3515" s="25"/>
      <c r="I3515" s="25"/>
      <c r="J3515" s="25"/>
      <c r="K3515" s="25"/>
      <c r="L3515" s="25"/>
      <c r="N3515" s="25"/>
      <c r="O3515" s="25"/>
      <c r="P3515" s="35" t="s">
        <v>2496</v>
      </c>
      <c r="AS3515" s="570"/>
      <c r="AT3515" s="391"/>
      <c r="AU3515" s="222"/>
      <c r="AV3515" s="564"/>
      <c r="AW3515" s="60"/>
      <c r="AX3515" s="60"/>
      <c r="AY3515" s="60"/>
      <c r="AZ3515" s="283"/>
      <c r="BA3515" s="283"/>
      <c r="BB3515" s="283"/>
      <c r="BC3515" s="34"/>
      <c r="BD3515" s="27"/>
      <c r="BF3515" s="35"/>
      <c r="BG3515" s="35"/>
      <c r="BH3515" s="35"/>
    </row>
    <row r="3516" spans="1:60" ht="15" x14ac:dyDescent="0.25">
      <c r="A3516" s="570">
        <f t="shared" si="48"/>
        <v>3510</v>
      </c>
      <c r="B3516" s="571" t="s">
        <v>5795</v>
      </c>
      <c r="C3516" s="574" t="s">
        <v>12458</v>
      </c>
      <c r="D3516" s="843">
        <v>30761.5</v>
      </c>
      <c r="E3516" s="844"/>
      <c r="F3516" s="844"/>
      <c r="G3516" s="25"/>
      <c r="H3516" s="25"/>
      <c r="I3516" s="25"/>
      <c r="J3516" s="25"/>
      <c r="K3516" s="25"/>
      <c r="L3516" s="25"/>
      <c r="N3516" s="25"/>
      <c r="O3516" s="25"/>
      <c r="P3516" s="35" t="s">
        <v>2496</v>
      </c>
      <c r="AS3516" s="570"/>
      <c r="AT3516" s="391"/>
      <c r="AU3516" s="222"/>
      <c r="AV3516" s="564"/>
      <c r="AW3516" s="60"/>
      <c r="AX3516" s="60"/>
      <c r="AY3516" s="60"/>
      <c r="AZ3516" s="283"/>
      <c r="BA3516" s="283"/>
      <c r="BB3516" s="283"/>
      <c r="BC3516" s="34"/>
      <c r="BD3516" s="27"/>
      <c r="BF3516" s="35"/>
      <c r="BG3516" s="35"/>
      <c r="BH3516" s="35"/>
    </row>
    <row r="3517" spans="1:60" ht="15" x14ac:dyDescent="0.25">
      <c r="A3517" s="570">
        <f t="shared" si="48"/>
        <v>3511</v>
      </c>
      <c r="B3517" s="571" t="s">
        <v>5796</v>
      </c>
      <c r="C3517" s="574" t="s">
        <v>12467</v>
      </c>
      <c r="D3517" s="843">
        <v>754264.84</v>
      </c>
      <c r="E3517" s="844"/>
      <c r="F3517" s="844"/>
      <c r="G3517" s="25"/>
      <c r="H3517" s="25"/>
      <c r="I3517" s="25"/>
      <c r="J3517" s="25"/>
      <c r="K3517" s="25"/>
      <c r="L3517" s="25"/>
      <c r="N3517" s="25"/>
      <c r="O3517" s="25"/>
      <c r="P3517" s="35" t="s">
        <v>2496</v>
      </c>
      <c r="AS3517" s="570"/>
      <c r="AT3517" s="391"/>
      <c r="AU3517" s="222"/>
      <c r="AV3517" s="564"/>
      <c r="AW3517" s="60"/>
      <c r="AX3517" s="60"/>
      <c r="AY3517" s="60"/>
      <c r="AZ3517" s="283"/>
      <c r="BA3517" s="283"/>
      <c r="BB3517" s="283"/>
      <c r="BC3517" s="34"/>
      <c r="BD3517" s="27"/>
      <c r="BF3517" s="35"/>
      <c r="BG3517" s="35"/>
      <c r="BH3517" s="35"/>
    </row>
    <row r="3518" spans="1:60" ht="15" x14ac:dyDescent="0.25">
      <c r="A3518" s="570">
        <f t="shared" si="48"/>
        <v>3512</v>
      </c>
      <c r="B3518" s="571" t="s">
        <v>5797</v>
      </c>
      <c r="C3518" s="574" t="s">
        <v>12458</v>
      </c>
      <c r="D3518" s="843">
        <v>311258.78000000003</v>
      </c>
      <c r="E3518" s="844"/>
      <c r="F3518" s="844"/>
      <c r="G3518" s="25"/>
      <c r="H3518" s="25"/>
      <c r="I3518" s="25"/>
      <c r="J3518" s="25"/>
      <c r="K3518" s="25"/>
      <c r="L3518" s="25"/>
      <c r="N3518" s="25"/>
      <c r="O3518" s="25"/>
      <c r="P3518" s="35" t="s">
        <v>2496</v>
      </c>
      <c r="AS3518" s="570"/>
      <c r="AT3518" s="391"/>
      <c r="AU3518" s="222"/>
      <c r="AV3518" s="564"/>
      <c r="AW3518" s="60"/>
      <c r="AX3518" s="60"/>
      <c r="AY3518" s="60"/>
      <c r="AZ3518" s="283"/>
      <c r="BA3518" s="283"/>
      <c r="BB3518" s="283"/>
      <c r="BC3518" s="34"/>
      <c r="BD3518" s="27"/>
      <c r="BF3518" s="35"/>
      <c r="BG3518" s="35"/>
      <c r="BH3518" s="35"/>
    </row>
    <row r="3519" spans="1:60" ht="15" x14ac:dyDescent="0.25">
      <c r="A3519" s="570">
        <f t="shared" si="48"/>
        <v>3513</v>
      </c>
      <c r="B3519" s="571" t="s">
        <v>5798</v>
      </c>
      <c r="C3519" s="574" t="s">
        <v>12458</v>
      </c>
      <c r="D3519" s="843">
        <v>148274</v>
      </c>
      <c r="E3519" s="844"/>
      <c r="F3519" s="844"/>
      <c r="G3519" s="25"/>
      <c r="H3519" s="25"/>
      <c r="I3519" s="25"/>
      <c r="J3519" s="25"/>
      <c r="K3519" s="25"/>
      <c r="L3519" s="25"/>
      <c r="N3519" s="25"/>
      <c r="O3519" s="25"/>
      <c r="P3519" s="35" t="s">
        <v>2496</v>
      </c>
      <c r="AS3519" s="570"/>
      <c r="AT3519" s="391"/>
      <c r="AU3519" s="222"/>
      <c r="AV3519" s="564"/>
      <c r="AW3519" s="60"/>
      <c r="AX3519" s="60"/>
      <c r="AY3519" s="60"/>
      <c r="AZ3519" s="283"/>
      <c r="BA3519" s="283"/>
      <c r="BB3519" s="283"/>
      <c r="BC3519" s="34"/>
      <c r="BD3519" s="27"/>
      <c r="BF3519" s="35"/>
      <c r="BG3519" s="35"/>
      <c r="BH3519" s="35"/>
    </row>
    <row r="3520" spans="1:60" ht="15" x14ac:dyDescent="0.25">
      <c r="A3520" s="570">
        <f t="shared" si="48"/>
        <v>3514</v>
      </c>
      <c r="B3520" s="571" t="s">
        <v>5799</v>
      </c>
      <c r="C3520" s="574" t="s">
        <v>12458</v>
      </c>
      <c r="D3520" s="843">
        <v>141848</v>
      </c>
      <c r="E3520" s="844"/>
      <c r="F3520" s="844"/>
      <c r="G3520" s="25"/>
      <c r="H3520" s="25"/>
      <c r="I3520" s="25"/>
      <c r="J3520" s="25"/>
      <c r="K3520" s="25"/>
      <c r="L3520" s="25"/>
      <c r="N3520" s="25"/>
      <c r="O3520" s="25"/>
      <c r="P3520" s="35" t="s">
        <v>2496</v>
      </c>
      <c r="AS3520" s="570"/>
      <c r="AT3520" s="391"/>
      <c r="AU3520" s="222"/>
      <c r="AV3520" s="564"/>
      <c r="AW3520" s="60"/>
      <c r="AX3520" s="60"/>
      <c r="AY3520" s="60"/>
      <c r="AZ3520" s="283"/>
      <c r="BA3520" s="283"/>
      <c r="BB3520" s="283"/>
      <c r="BC3520" s="34"/>
      <c r="BD3520" s="27"/>
      <c r="BF3520" s="35"/>
      <c r="BG3520" s="35"/>
      <c r="BH3520" s="35"/>
    </row>
    <row r="3521" spans="1:60" ht="15" x14ac:dyDescent="0.25">
      <c r="A3521" s="570">
        <f t="shared" si="48"/>
        <v>3515</v>
      </c>
      <c r="B3521" s="571" t="s">
        <v>5800</v>
      </c>
      <c r="C3521" s="574" t="s">
        <v>12458</v>
      </c>
      <c r="D3521" s="843">
        <v>261800</v>
      </c>
      <c r="E3521" s="844"/>
      <c r="F3521" s="844"/>
      <c r="G3521" s="25"/>
      <c r="H3521" s="25"/>
      <c r="I3521" s="25"/>
      <c r="J3521" s="25"/>
      <c r="K3521" s="25"/>
      <c r="L3521" s="25"/>
      <c r="N3521" s="25"/>
      <c r="O3521" s="25"/>
      <c r="P3521" s="35" t="s">
        <v>2496</v>
      </c>
      <c r="AS3521" s="570"/>
      <c r="AT3521" s="391"/>
      <c r="AU3521" s="222"/>
      <c r="AV3521" s="564"/>
      <c r="AW3521" s="60"/>
      <c r="AX3521" s="60"/>
      <c r="AY3521" s="60"/>
      <c r="AZ3521" s="283"/>
      <c r="BA3521" s="283"/>
      <c r="BB3521" s="283"/>
      <c r="BC3521" s="34"/>
      <c r="BD3521" s="27"/>
      <c r="BF3521" s="35"/>
      <c r="BG3521" s="35"/>
      <c r="BH3521" s="35"/>
    </row>
    <row r="3522" spans="1:60" ht="15" x14ac:dyDescent="0.25">
      <c r="A3522" s="570">
        <f t="shared" si="48"/>
        <v>3516</v>
      </c>
      <c r="B3522" s="571" t="s">
        <v>5801</v>
      </c>
      <c r="C3522" s="574" t="s">
        <v>12458</v>
      </c>
      <c r="D3522" s="843">
        <v>226695</v>
      </c>
      <c r="E3522" s="844"/>
      <c r="F3522" s="844"/>
      <c r="G3522" s="25"/>
      <c r="H3522" s="25"/>
      <c r="I3522" s="25"/>
      <c r="J3522" s="25"/>
      <c r="K3522" s="25"/>
      <c r="L3522" s="25"/>
      <c r="N3522" s="25"/>
      <c r="O3522" s="25"/>
      <c r="P3522" s="35" t="s">
        <v>2496</v>
      </c>
      <c r="AS3522" s="570"/>
      <c r="AT3522" s="391"/>
      <c r="AU3522" s="222"/>
      <c r="AV3522" s="564"/>
      <c r="AW3522" s="60"/>
      <c r="AX3522" s="60"/>
      <c r="AY3522" s="60"/>
      <c r="AZ3522" s="283"/>
      <c r="BA3522" s="283"/>
      <c r="BB3522" s="283"/>
      <c r="BC3522" s="34"/>
      <c r="BD3522" s="27"/>
      <c r="BF3522" s="35"/>
      <c r="BG3522" s="35"/>
      <c r="BH3522" s="35"/>
    </row>
    <row r="3523" spans="1:60" ht="15" x14ac:dyDescent="0.25">
      <c r="A3523" s="570">
        <f t="shared" si="48"/>
        <v>3517</v>
      </c>
      <c r="B3523" s="571" t="s">
        <v>5802</v>
      </c>
      <c r="C3523" s="574" t="s">
        <v>12458</v>
      </c>
      <c r="D3523" s="843">
        <v>107100</v>
      </c>
      <c r="E3523" s="844"/>
      <c r="F3523" s="844"/>
      <c r="G3523" s="25"/>
      <c r="H3523" s="25"/>
      <c r="I3523" s="25"/>
      <c r="J3523" s="25"/>
      <c r="K3523" s="25"/>
      <c r="L3523" s="25"/>
      <c r="N3523" s="25"/>
      <c r="O3523" s="25"/>
      <c r="P3523" s="35" t="s">
        <v>2496</v>
      </c>
      <c r="AS3523" s="570"/>
      <c r="AT3523" s="391"/>
      <c r="AU3523" s="222"/>
      <c r="AV3523" s="564"/>
      <c r="AW3523" s="60"/>
      <c r="AX3523" s="60"/>
      <c r="AY3523" s="60"/>
      <c r="AZ3523" s="283"/>
      <c r="BA3523" s="283"/>
      <c r="BB3523" s="283"/>
      <c r="BC3523" s="34"/>
      <c r="BD3523" s="27"/>
      <c r="BF3523" s="35"/>
      <c r="BG3523" s="35"/>
      <c r="BH3523" s="35"/>
    </row>
    <row r="3524" spans="1:60" ht="15" x14ac:dyDescent="0.25">
      <c r="A3524" s="570">
        <f t="shared" si="48"/>
        <v>3518</v>
      </c>
      <c r="B3524" s="571" t="s">
        <v>5803</v>
      </c>
      <c r="C3524" s="574" t="s">
        <v>12458</v>
      </c>
      <c r="D3524" s="843">
        <v>708645</v>
      </c>
      <c r="E3524" s="844"/>
      <c r="F3524" s="844"/>
      <c r="G3524" s="25"/>
      <c r="H3524" s="25"/>
      <c r="I3524" s="25"/>
      <c r="J3524" s="25"/>
      <c r="K3524" s="25"/>
      <c r="L3524" s="25"/>
      <c r="N3524" s="25"/>
      <c r="O3524" s="25"/>
      <c r="P3524" s="35" t="s">
        <v>2496</v>
      </c>
      <c r="AS3524" s="570"/>
      <c r="AT3524" s="391"/>
      <c r="AU3524" s="222"/>
      <c r="AV3524" s="564"/>
      <c r="AW3524" s="60"/>
      <c r="AX3524" s="60"/>
      <c r="AY3524" s="60"/>
      <c r="AZ3524" s="283"/>
      <c r="BA3524" s="283"/>
      <c r="BB3524" s="283"/>
      <c r="BC3524" s="34"/>
      <c r="BD3524" s="27"/>
      <c r="BF3524" s="35"/>
      <c r="BG3524" s="35"/>
      <c r="BH3524" s="35"/>
    </row>
    <row r="3525" spans="1:60" ht="15" x14ac:dyDescent="0.25">
      <c r="A3525" s="570">
        <f t="shared" si="48"/>
        <v>3519</v>
      </c>
      <c r="B3525" s="571" t="s">
        <v>5804</v>
      </c>
      <c r="C3525" s="574" t="s">
        <v>12458</v>
      </c>
      <c r="D3525" s="843">
        <v>450216.27</v>
      </c>
      <c r="E3525" s="844"/>
      <c r="F3525" s="844"/>
      <c r="G3525" s="25"/>
      <c r="H3525" s="25"/>
      <c r="I3525" s="25"/>
      <c r="J3525" s="25"/>
      <c r="K3525" s="25"/>
      <c r="L3525" s="25"/>
      <c r="N3525" s="25"/>
      <c r="O3525" s="25"/>
      <c r="P3525" s="35" t="s">
        <v>2496</v>
      </c>
      <c r="AS3525" s="570"/>
      <c r="AT3525" s="391"/>
      <c r="AU3525" s="222"/>
      <c r="AV3525" s="564"/>
      <c r="AW3525" s="60"/>
      <c r="AX3525" s="60"/>
      <c r="AY3525" s="60"/>
      <c r="AZ3525" s="283"/>
      <c r="BA3525" s="283"/>
      <c r="BB3525" s="283"/>
      <c r="BC3525" s="34"/>
      <c r="BD3525" s="27"/>
      <c r="BF3525" s="35"/>
      <c r="BG3525" s="35"/>
      <c r="BH3525" s="35"/>
    </row>
    <row r="3526" spans="1:60" ht="15" x14ac:dyDescent="0.25">
      <c r="A3526" s="570">
        <f t="shared" si="48"/>
        <v>3520</v>
      </c>
      <c r="B3526" s="571" t="s">
        <v>5805</v>
      </c>
      <c r="C3526" s="574" t="s">
        <v>12458</v>
      </c>
      <c r="D3526" s="843">
        <v>1125482.96</v>
      </c>
      <c r="E3526" s="844"/>
      <c r="F3526" s="844"/>
      <c r="G3526" s="25"/>
      <c r="H3526" s="25"/>
      <c r="I3526" s="25"/>
      <c r="J3526" s="25"/>
      <c r="K3526" s="25"/>
      <c r="L3526" s="25"/>
      <c r="N3526" s="25"/>
      <c r="O3526" s="25"/>
      <c r="P3526" s="35" t="s">
        <v>2496</v>
      </c>
      <c r="AS3526" s="570"/>
      <c r="AT3526" s="391"/>
      <c r="AU3526" s="222"/>
      <c r="AV3526" s="564"/>
      <c r="AW3526" s="60"/>
      <c r="AX3526" s="60"/>
      <c r="AY3526" s="60"/>
      <c r="AZ3526" s="283"/>
      <c r="BA3526" s="283"/>
      <c r="BB3526" s="283"/>
      <c r="BC3526" s="34"/>
      <c r="BD3526" s="27"/>
      <c r="BF3526" s="35"/>
      <c r="BG3526" s="35"/>
      <c r="BH3526" s="35"/>
    </row>
    <row r="3527" spans="1:60" ht="15" x14ac:dyDescent="0.25">
      <c r="A3527" s="570">
        <f t="shared" si="48"/>
        <v>3521</v>
      </c>
      <c r="B3527" s="571" t="s">
        <v>5806</v>
      </c>
      <c r="C3527" s="574" t="s">
        <v>12458</v>
      </c>
      <c r="D3527" s="843">
        <v>176120</v>
      </c>
      <c r="E3527" s="844"/>
      <c r="F3527" s="844"/>
      <c r="G3527" s="25"/>
      <c r="H3527" s="25"/>
      <c r="I3527" s="25"/>
      <c r="J3527" s="25"/>
      <c r="K3527" s="25"/>
      <c r="L3527" s="25"/>
      <c r="N3527" s="25"/>
      <c r="O3527" s="25"/>
      <c r="P3527" s="35" t="s">
        <v>2496</v>
      </c>
      <c r="AS3527" s="570"/>
      <c r="AT3527" s="391"/>
      <c r="AU3527" s="222"/>
      <c r="AV3527" s="564"/>
      <c r="AW3527" s="60"/>
      <c r="AX3527" s="60"/>
      <c r="AY3527" s="60"/>
      <c r="AZ3527" s="283"/>
      <c r="BA3527" s="283"/>
      <c r="BB3527" s="283"/>
      <c r="BC3527" s="34"/>
      <c r="BD3527" s="27"/>
      <c r="BF3527" s="35"/>
      <c r="BG3527" s="35"/>
      <c r="BH3527" s="35"/>
    </row>
    <row r="3528" spans="1:60" ht="15" x14ac:dyDescent="0.25">
      <c r="A3528" s="570">
        <f t="shared" si="48"/>
        <v>3522</v>
      </c>
      <c r="B3528" s="571" t="s">
        <v>5807</v>
      </c>
      <c r="C3528" s="574" t="s">
        <v>12458</v>
      </c>
      <c r="D3528" s="843">
        <v>166600</v>
      </c>
      <c r="E3528" s="844"/>
      <c r="F3528" s="844"/>
      <c r="G3528" s="25"/>
      <c r="H3528" s="25"/>
      <c r="I3528" s="25"/>
      <c r="J3528" s="25"/>
      <c r="K3528" s="25"/>
      <c r="L3528" s="25"/>
      <c r="N3528" s="25"/>
      <c r="O3528" s="25"/>
      <c r="P3528" s="35" t="s">
        <v>2496</v>
      </c>
      <c r="AS3528" s="570"/>
      <c r="AT3528" s="391"/>
      <c r="AU3528" s="222"/>
      <c r="AV3528" s="564"/>
      <c r="AW3528" s="60"/>
      <c r="AX3528" s="60"/>
      <c r="AY3528" s="60"/>
      <c r="AZ3528" s="283"/>
      <c r="BA3528" s="283"/>
      <c r="BB3528" s="283"/>
      <c r="BC3528" s="34"/>
      <c r="BD3528" s="27"/>
      <c r="BF3528" s="35"/>
      <c r="BG3528" s="35"/>
      <c r="BH3528" s="35"/>
    </row>
    <row r="3529" spans="1:60" ht="15" x14ac:dyDescent="0.25">
      <c r="A3529" s="570">
        <f t="shared" si="48"/>
        <v>3523</v>
      </c>
      <c r="B3529" s="571" t="s">
        <v>5808</v>
      </c>
      <c r="C3529" s="574" t="s">
        <v>12458</v>
      </c>
      <c r="D3529" s="843">
        <v>334651.8</v>
      </c>
      <c r="E3529" s="844"/>
      <c r="F3529" s="844"/>
      <c r="G3529" s="25"/>
      <c r="H3529" s="25"/>
      <c r="I3529" s="25"/>
      <c r="J3529" s="25"/>
      <c r="K3529" s="25"/>
      <c r="L3529" s="25"/>
      <c r="N3529" s="25"/>
      <c r="O3529" s="25"/>
      <c r="P3529" s="35" t="s">
        <v>2496</v>
      </c>
      <c r="AS3529" s="570"/>
      <c r="AT3529" s="391"/>
      <c r="AU3529" s="222"/>
      <c r="AV3529" s="564"/>
      <c r="AW3529" s="60"/>
      <c r="AX3529" s="60"/>
      <c r="AY3529" s="60"/>
      <c r="AZ3529" s="283"/>
      <c r="BA3529" s="283"/>
      <c r="BB3529" s="283"/>
      <c r="BC3529" s="34"/>
      <c r="BD3529" s="27"/>
      <c r="BF3529" s="35"/>
      <c r="BG3529" s="35"/>
      <c r="BH3529" s="35"/>
    </row>
    <row r="3530" spans="1:60" ht="15" x14ac:dyDescent="0.25">
      <c r="A3530" s="570">
        <f t="shared" si="48"/>
        <v>3524</v>
      </c>
      <c r="B3530" s="571" t="s">
        <v>5809</v>
      </c>
      <c r="C3530" s="574" t="s">
        <v>12458</v>
      </c>
      <c r="D3530" s="843">
        <v>654976</v>
      </c>
      <c r="E3530" s="844"/>
      <c r="F3530" s="844"/>
      <c r="G3530" s="25"/>
      <c r="H3530" s="25"/>
      <c r="I3530" s="25"/>
      <c r="J3530" s="25"/>
      <c r="K3530" s="25"/>
      <c r="L3530" s="25"/>
      <c r="N3530" s="25"/>
      <c r="O3530" s="25"/>
      <c r="P3530" s="35" t="s">
        <v>2496</v>
      </c>
      <c r="AS3530" s="570"/>
      <c r="AT3530" s="391"/>
      <c r="AU3530" s="222"/>
      <c r="AV3530" s="564"/>
      <c r="AW3530" s="60"/>
      <c r="AX3530" s="60"/>
      <c r="AY3530" s="60"/>
      <c r="AZ3530" s="283"/>
      <c r="BA3530" s="283"/>
      <c r="BB3530" s="283"/>
      <c r="BC3530" s="34"/>
      <c r="BD3530" s="27"/>
      <c r="BF3530" s="35"/>
      <c r="BG3530" s="35"/>
      <c r="BH3530" s="35"/>
    </row>
    <row r="3531" spans="1:60" ht="15" x14ac:dyDescent="0.25">
      <c r="A3531" s="570">
        <f t="shared" si="48"/>
        <v>3525</v>
      </c>
      <c r="B3531" s="571" t="s">
        <v>5810</v>
      </c>
      <c r="C3531" s="574" t="s">
        <v>12458</v>
      </c>
      <c r="D3531" s="843">
        <v>176938.72</v>
      </c>
      <c r="E3531" s="844"/>
      <c r="F3531" s="844"/>
      <c r="G3531" s="25"/>
      <c r="H3531" s="25"/>
      <c r="I3531" s="25"/>
      <c r="J3531" s="25"/>
      <c r="K3531" s="25"/>
      <c r="L3531" s="25"/>
      <c r="N3531" s="25"/>
      <c r="O3531" s="25"/>
      <c r="P3531" s="35" t="s">
        <v>2496</v>
      </c>
      <c r="AS3531" s="570"/>
      <c r="AT3531" s="391"/>
      <c r="AU3531" s="222"/>
      <c r="AV3531" s="564"/>
      <c r="AW3531" s="60"/>
      <c r="AX3531" s="60"/>
      <c r="AY3531" s="60"/>
      <c r="AZ3531" s="283"/>
      <c r="BA3531" s="283"/>
      <c r="BB3531" s="283"/>
      <c r="BC3531" s="34"/>
      <c r="BD3531" s="27"/>
      <c r="BF3531" s="35"/>
      <c r="BG3531" s="35"/>
      <c r="BH3531" s="35"/>
    </row>
    <row r="3532" spans="1:60" ht="15" x14ac:dyDescent="0.25">
      <c r="A3532" s="570">
        <f t="shared" si="48"/>
        <v>3526</v>
      </c>
      <c r="B3532" s="571" t="s">
        <v>5811</v>
      </c>
      <c r="C3532" s="574" t="s">
        <v>12458</v>
      </c>
      <c r="D3532" s="843">
        <v>3402.21</v>
      </c>
      <c r="E3532" s="844"/>
      <c r="F3532" s="844"/>
      <c r="G3532" s="25"/>
      <c r="H3532" s="25"/>
      <c r="I3532" s="25"/>
      <c r="J3532" s="25"/>
      <c r="K3532" s="25"/>
      <c r="L3532" s="25"/>
      <c r="N3532" s="25"/>
      <c r="O3532" s="25"/>
      <c r="P3532" s="35" t="s">
        <v>2496</v>
      </c>
      <c r="AS3532" s="570"/>
      <c r="AT3532" s="391"/>
      <c r="AU3532" s="222"/>
      <c r="AV3532" s="564"/>
      <c r="AW3532" s="60"/>
      <c r="AX3532" s="60"/>
      <c r="AY3532" s="60"/>
      <c r="AZ3532" s="283"/>
      <c r="BA3532" s="283"/>
      <c r="BB3532" s="283"/>
      <c r="BC3532" s="34"/>
      <c r="BD3532" s="27"/>
      <c r="BF3532" s="35"/>
      <c r="BG3532" s="35"/>
      <c r="BH3532" s="35"/>
    </row>
    <row r="3533" spans="1:60" ht="15" x14ac:dyDescent="0.25">
      <c r="A3533" s="570">
        <f t="shared" si="48"/>
        <v>3527</v>
      </c>
      <c r="B3533" s="571" t="s">
        <v>5812</v>
      </c>
      <c r="C3533" s="574" t="s">
        <v>12458</v>
      </c>
      <c r="D3533" s="843">
        <v>3998.4</v>
      </c>
      <c r="E3533" s="844"/>
      <c r="F3533" s="844"/>
      <c r="G3533" s="25"/>
      <c r="H3533" s="25"/>
      <c r="I3533" s="25"/>
      <c r="J3533" s="25"/>
      <c r="K3533" s="25"/>
      <c r="L3533" s="25"/>
      <c r="N3533" s="25"/>
      <c r="O3533" s="25"/>
      <c r="P3533" s="35" t="s">
        <v>2496</v>
      </c>
      <c r="AS3533" s="570"/>
      <c r="AT3533" s="391"/>
      <c r="AU3533" s="222"/>
      <c r="AV3533" s="564"/>
      <c r="AW3533" s="60"/>
      <c r="AX3533" s="60"/>
      <c r="AY3533" s="60"/>
      <c r="AZ3533" s="283"/>
      <c r="BA3533" s="283"/>
      <c r="BB3533" s="283"/>
      <c r="BC3533" s="34"/>
      <c r="BD3533" s="27"/>
      <c r="BF3533" s="35"/>
      <c r="BG3533" s="35"/>
      <c r="BH3533" s="35"/>
    </row>
    <row r="3534" spans="1:60" ht="15" x14ac:dyDescent="0.25">
      <c r="A3534" s="570">
        <f t="shared" si="48"/>
        <v>3528</v>
      </c>
      <c r="B3534" s="571" t="s">
        <v>5813</v>
      </c>
      <c r="C3534" s="574" t="s">
        <v>12458</v>
      </c>
      <c r="D3534" s="843">
        <v>2927.4</v>
      </c>
      <c r="E3534" s="844"/>
      <c r="F3534" s="844"/>
      <c r="G3534" s="25"/>
      <c r="H3534" s="25"/>
      <c r="I3534" s="25"/>
      <c r="J3534" s="25"/>
      <c r="K3534" s="25"/>
      <c r="L3534" s="25"/>
      <c r="N3534" s="25"/>
      <c r="O3534" s="25"/>
      <c r="P3534" s="35" t="s">
        <v>2496</v>
      </c>
      <c r="AS3534" s="570"/>
      <c r="AT3534" s="391"/>
      <c r="AU3534" s="222"/>
      <c r="AV3534" s="564"/>
      <c r="AW3534" s="60"/>
      <c r="AX3534" s="60"/>
      <c r="AY3534" s="60"/>
      <c r="AZ3534" s="283"/>
      <c r="BA3534" s="283"/>
      <c r="BB3534" s="283"/>
      <c r="BC3534" s="34"/>
      <c r="BD3534" s="27"/>
      <c r="BF3534" s="35"/>
      <c r="BG3534" s="35"/>
      <c r="BH3534" s="35"/>
    </row>
    <row r="3535" spans="1:60" ht="15" x14ac:dyDescent="0.25">
      <c r="A3535" s="570">
        <f t="shared" si="48"/>
        <v>3529</v>
      </c>
      <c r="B3535" s="571" t="s">
        <v>5814</v>
      </c>
      <c r="C3535" s="574" t="s">
        <v>12458</v>
      </c>
      <c r="D3535" s="843">
        <v>3653.3</v>
      </c>
      <c r="E3535" s="844"/>
      <c r="F3535" s="844"/>
      <c r="G3535" s="25"/>
      <c r="H3535" s="25"/>
      <c r="I3535" s="25"/>
      <c r="J3535" s="25"/>
      <c r="K3535" s="25"/>
      <c r="L3535" s="25"/>
      <c r="N3535" s="25"/>
      <c r="O3535" s="25"/>
      <c r="P3535" s="35" t="s">
        <v>2496</v>
      </c>
      <c r="AS3535" s="570"/>
      <c r="AT3535" s="391"/>
      <c r="AU3535" s="222"/>
      <c r="AV3535" s="564"/>
      <c r="AW3535" s="60"/>
      <c r="AX3535" s="60"/>
      <c r="AY3535" s="60"/>
      <c r="AZ3535" s="283"/>
      <c r="BA3535" s="283"/>
      <c r="BB3535" s="283"/>
      <c r="BC3535" s="34"/>
      <c r="BD3535" s="27"/>
      <c r="BF3535" s="35"/>
      <c r="BG3535" s="35"/>
      <c r="BH3535" s="35"/>
    </row>
    <row r="3536" spans="1:60" ht="15" x14ac:dyDescent="0.25">
      <c r="A3536" s="570">
        <f t="shared" si="48"/>
        <v>3530</v>
      </c>
      <c r="B3536" s="571" t="s">
        <v>5815</v>
      </c>
      <c r="C3536" s="574" t="s">
        <v>12458</v>
      </c>
      <c r="D3536" s="843">
        <v>3653.3</v>
      </c>
      <c r="E3536" s="844"/>
      <c r="F3536" s="844"/>
      <c r="G3536" s="25"/>
      <c r="H3536" s="25"/>
      <c r="I3536" s="25"/>
      <c r="J3536" s="25"/>
      <c r="K3536" s="25"/>
      <c r="L3536" s="25"/>
      <c r="N3536" s="25"/>
      <c r="O3536" s="25"/>
      <c r="P3536" s="35" t="s">
        <v>2496</v>
      </c>
      <c r="AS3536" s="570"/>
      <c r="AT3536" s="391"/>
      <c r="AU3536" s="222"/>
      <c r="AV3536" s="564"/>
      <c r="AW3536" s="60"/>
      <c r="AX3536" s="60"/>
      <c r="AY3536" s="60"/>
      <c r="AZ3536" s="283"/>
      <c r="BA3536" s="283"/>
      <c r="BB3536" s="283"/>
      <c r="BC3536" s="34"/>
      <c r="BD3536" s="27"/>
      <c r="BF3536" s="35"/>
      <c r="BG3536" s="35"/>
      <c r="BH3536" s="35"/>
    </row>
    <row r="3537" spans="1:60" ht="15" x14ac:dyDescent="0.25">
      <c r="A3537" s="570">
        <f t="shared" si="48"/>
        <v>3531</v>
      </c>
      <c r="B3537" s="571" t="s">
        <v>5816</v>
      </c>
      <c r="C3537" s="574" t="s">
        <v>12458</v>
      </c>
      <c r="D3537" s="843">
        <v>5748.89</v>
      </c>
      <c r="E3537" s="844"/>
      <c r="F3537" s="844"/>
      <c r="G3537" s="25"/>
      <c r="H3537" s="25"/>
      <c r="I3537" s="25"/>
      <c r="J3537" s="25"/>
      <c r="K3537" s="25"/>
      <c r="L3537" s="25"/>
      <c r="N3537" s="25"/>
      <c r="O3537" s="25"/>
      <c r="P3537" s="35" t="s">
        <v>2496</v>
      </c>
      <c r="AS3537" s="570"/>
      <c r="AT3537" s="391"/>
      <c r="AU3537" s="222"/>
      <c r="AV3537" s="564"/>
      <c r="AW3537" s="60"/>
      <c r="AX3537" s="60"/>
      <c r="AY3537" s="60"/>
      <c r="AZ3537" s="283"/>
      <c r="BA3537" s="283"/>
      <c r="BB3537" s="283"/>
      <c r="BC3537" s="34"/>
      <c r="BD3537" s="27"/>
      <c r="BF3537" s="35"/>
      <c r="BG3537" s="35"/>
      <c r="BH3537" s="35"/>
    </row>
    <row r="3538" spans="1:60" ht="15" x14ac:dyDescent="0.25">
      <c r="A3538" s="570">
        <f t="shared" si="48"/>
        <v>3532</v>
      </c>
      <c r="B3538" s="571" t="s">
        <v>5817</v>
      </c>
      <c r="C3538" s="574" t="s">
        <v>12458</v>
      </c>
      <c r="D3538" s="843">
        <v>6646.15</v>
      </c>
      <c r="E3538" s="844"/>
      <c r="F3538" s="844"/>
      <c r="G3538" s="25"/>
      <c r="H3538" s="25"/>
      <c r="I3538" s="25"/>
      <c r="J3538" s="25"/>
      <c r="K3538" s="25"/>
      <c r="L3538" s="25"/>
      <c r="N3538" s="25"/>
      <c r="O3538" s="25"/>
      <c r="P3538" s="35" t="s">
        <v>2496</v>
      </c>
      <c r="AS3538" s="570"/>
      <c r="AT3538" s="391"/>
      <c r="AU3538" s="222"/>
      <c r="AV3538" s="564"/>
      <c r="AW3538" s="60"/>
      <c r="AX3538" s="60"/>
      <c r="AY3538" s="60"/>
      <c r="AZ3538" s="283"/>
      <c r="BA3538" s="283"/>
      <c r="BB3538" s="283"/>
      <c r="BC3538" s="34"/>
      <c r="BD3538" s="27"/>
      <c r="BF3538" s="35"/>
      <c r="BG3538" s="35"/>
      <c r="BH3538" s="35"/>
    </row>
    <row r="3539" spans="1:60" ht="15" x14ac:dyDescent="0.25">
      <c r="A3539" s="570">
        <f t="shared" si="48"/>
        <v>3533</v>
      </c>
      <c r="B3539" s="571" t="s">
        <v>5818</v>
      </c>
      <c r="C3539" s="574" t="s">
        <v>12458</v>
      </c>
      <c r="D3539" s="843">
        <v>7149.52</v>
      </c>
      <c r="E3539" s="844"/>
      <c r="F3539" s="844"/>
      <c r="G3539" s="25"/>
      <c r="H3539" s="25"/>
      <c r="I3539" s="25"/>
      <c r="J3539" s="25"/>
      <c r="K3539" s="25"/>
      <c r="L3539" s="25"/>
      <c r="N3539" s="25"/>
      <c r="O3539" s="25"/>
      <c r="P3539" s="35" t="s">
        <v>2496</v>
      </c>
      <c r="AS3539" s="570"/>
      <c r="AT3539" s="391"/>
      <c r="AU3539" s="222"/>
      <c r="AV3539" s="564"/>
      <c r="AW3539" s="60"/>
      <c r="AX3539" s="60"/>
      <c r="AY3539" s="60"/>
      <c r="AZ3539" s="283"/>
      <c r="BA3539" s="283"/>
      <c r="BB3539" s="283"/>
      <c r="BC3539" s="34"/>
      <c r="BD3539" s="27"/>
      <c r="BF3539" s="35"/>
      <c r="BG3539" s="35"/>
      <c r="BH3539" s="35"/>
    </row>
    <row r="3540" spans="1:60" ht="15" x14ac:dyDescent="0.25">
      <c r="A3540" s="570">
        <f t="shared" si="48"/>
        <v>3534</v>
      </c>
      <c r="B3540" s="571" t="s">
        <v>5819</v>
      </c>
      <c r="C3540" s="574" t="s">
        <v>12458</v>
      </c>
      <c r="D3540" s="843">
        <v>4080.51</v>
      </c>
      <c r="E3540" s="844"/>
      <c r="F3540" s="844"/>
      <c r="G3540" s="25"/>
      <c r="H3540" s="25"/>
      <c r="I3540" s="25"/>
      <c r="J3540" s="25"/>
      <c r="K3540" s="25"/>
      <c r="L3540" s="25"/>
      <c r="N3540" s="25"/>
      <c r="O3540" s="25"/>
      <c r="P3540" s="35" t="s">
        <v>2496</v>
      </c>
      <c r="AS3540" s="570"/>
      <c r="AT3540" s="391"/>
      <c r="AU3540" s="222"/>
      <c r="AV3540" s="564"/>
      <c r="AW3540" s="60"/>
      <c r="AX3540" s="60"/>
      <c r="AY3540" s="60"/>
      <c r="AZ3540" s="283"/>
      <c r="BA3540" s="283"/>
      <c r="BB3540" s="283"/>
      <c r="BC3540" s="34"/>
      <c r="BD3540" s="27"/>
      <c r="BF3540" s="35"/>
      <c r="BG3540" s="35"/>
      <c r="BH3540" s="35"/>
    </row>
    <row r="3541" spans="1:60" ht="15" x14ac:dyDescent="0.25">
      <c r="A3541" s="570">
        <f t="shared" si="48"/>
        <v>3535</v>
      </c>
      <c r="B3541" s="571" t="s">
        <v>5820</v>
      </c>
      <c r="C3541" s="574" t="s">
        <v>12458</v>
      </c>
      <c r="D3541" s="843">
        <v>12981.71</v>
      </c>
      <c r="E3541" s="844"/>
      <c r="F3541" s="844"/>
      <c r="G3541" s="25"/>
      <c r="H3541" s="25"/>
      <c r="I3541" s="25"/>
      <c r="J3541" s="25"/>
      <c r="K3541" s="25"/>
      <c r="L3541" s="25"/>
      <c r="N3541" s="25"/>
      <c r="O3541" s="25"/>
      <c r="P3541" s="35" t="s">
        <v>2496</v>
      </c>
      <c r="AS3541" s="570"/>
      <c r="AT3541" s="391"/>
      <c r="AU3541" s="222"/>
      <c r="AV3541" s="564"/>
      <c r="AW3541" s="60"/>
      <c r="AX3541" s="60"/>
      <c r="AY3541" s="60"/>
      <c r="AZ3541" s="283"/>
      <c r="BA3541" s="283"/>
      <c r="BB3541" s="283"/>
      <c r="BC3541" s="34"/>
      <c r="BD3541" s="27"/>
      <c r="BF3541" s="35"/>
      <c r="BG3541" s="35"/>
      <c r="BH3541" s="35"/>
    </row>
    <row r="3542" spans="1:60" ht="15" x14ac:dyDescent="0.25">
      <c r="A3542" s="570">
        <f t="shared" si="48"/>
        <v>3536</v>
      </c>
      <c r="B3542" s="571" t="s">
        <v>5821</v>
      </c>
      <c r="C3542" s="574" t="s">
        <v>12458</v>
      </c>
      <c r="D3542" s="843">
        <v>3617.6</v>
      </c>
      <c r="E3542" s="844"/>
      <c r="F3542" s="844"/>
      <c r="G3542" s="25"/>
      <c r="H3542" s="25"/>
      <c r="I3542" s="25"/>
      <c r="J3542" s="25"/>
      <c r="K3542" s="25"/>
      <c r="L3542" s="25"/>
      <c r="N3542" s="25"/>
      <c r="O3542" s="25"/>
      <c r="P3542" s="35" t="s">
        <v>2496</v>
      </c>
      <c r="AS3542" s="570"/>
      <c r="AT3542" s="391"/>
      <c r="AU3542" s="222"/>
      <c r="AV3542" s="564"/>
      <c r="AW3542" s="60"/>
      <c r="AX3542" s="60"/>
      <c r="AY3542" s="60"/>
      <c r="AZ3542" s="283"/>
      <c r="BA3542" s="283"/>
      <c r="BB3542" s="283"/>
      <c r="BC3542" s="34"/>
      <c r="BD3542" s="27"/>
      <c r="BF3542" s="35"/>
      <c r="BG3542" s="35"/>
      <c r="BH3542" s="35"/>
    </row>
    <row r="3543" spans="1:60" ht="15" x14ac:dyDescent="0.25">
      <c r="A3543" s="570">
        <f t="shared" si="48"/>
        <v>3537</v>
      </c>
      <c r="B3543" s="571" t="s">
        <v>5822</v>
      </c>
      <c r="C3543" s="574" t="s">
        <v>12458</v>
      </c>
      <c r="D3543" s="843">
        <v>511.7</v>
      </c>
      <c r="E3543" s="844"/>
      <c r="F3543" s="844"/>
      <c r="G3543" s="25"/>
      <c r="H3543" s="25"/>
      <c r="I3543" s="25"/>
      <c r="J3543" s="25"/>
      <c r="K3543" s="25"/>
      <c r="L3543" s="25"/>
      <c r="N3543" s="25"/>
      <c r="O3543" s="25"/>
      <c r="P3543" s="35" t="s">
        <v>2496</v>
      </c>
      <c r="AS3543" s="570"/>
      <c r="AT3543" s="391"/>
      <c r="AU3543" s="222"/>
      <c r="AV3543" s="564"/>
      <c r="AW3543" s="60"/>
      <c r="AX3543" s="60"/>
      <c r="AY3543" s="60"/>
      <c r="AZ3543" s="283"/>
      <c r="BA3543" s="283"/>
      <c r="BB3543" s="283"/>
      <c r="BC3543" s="34"/>
      <c r="BD3543" s="27"/>
      <c r="BF3543" s="35"/>
      <c r="BG3543" s="35"/>
      <c r="BH3543" s="35"/>
    </row>
    <row r="3544" spans="1:60" ht="15" x14ac:dyDescent="0.25">
      <c r="A3544" s="570">
        <f t="shared" si="48"/>
        <v>3538</v>
      </c>
      <c r="B3544" s="571" t="s">
        <v>5823</v>
      </c>
      <c r="C3544" s="574" t="s">
        <v>12458</v>
      </c>
      <c r="D3544" s="843">
        <v>511.7</v>
      </c>
      <c r="E3544" s="844"/>
      <c r="F3544" s="844"/>
      <c r="G3544" s="25"/>
      <c r="H3544" s="25"/>
      <c r="I3544" s="25"/>
      <c r="J3544" s="25"/>
      <c r="K3544" s="25"/>
      <c r="L3544" s="25"/>
      <c r="N3544" s="25"/>
      <c r="O3544" s="25"/>
      <c r="P3544" s="35" t="s">
        <v>2496</v>
      </c>
      <c r="AS3544" s="570"/>
      <c r="AT3544" s="391"/>
      <c r="AU3544" s="222"/>
      <c r="AV3544" s="564"/>
      <c r="AW3544" s="60"/>
      <c r="AX3544" s="60"/>
      <c r="AY3544" s="60"/>
      <c r="AZ3544" s="283"/>
      <c r="BA3544" s="283"/>
      <c r="BB3544" s="283"/>
      <c r="BC3544" s="34"/>
      <c r="BD3544" s="27"/>
      <c r="BF3544" s="35"/>
      <c r="BG3544" s="35"/>
      <c r="BH3544" s="35"/>
    </row>
    <row r="3545" spans="1:60" ht="15" x14ac:dyDescent="0.25">
      <c r="A3545" s="570">
        <f t="shared" si="48"/>
        <v>3539</v>
      </c>
      <c r="B3545" s="571" t="s">
        <v>5824</v>
      </c>
      <c r="C3545" s="574" t="s">
        <v>12458</v>
      </c>
      <c r="D3545" s="843">
        <v>2276.4699999999998</v>
      </c>
      <c r="E3545" s="844"/>
      <c r="F3545" s="844"/>
      <c r="G3545" s="25"/>
      <c r="H3545" s="25"/>
      <c r="I3545" s="25"/>
      <c r="J3545" s="25"/>
      <c r="K3545" s="25"/>
      <c r="L3545" s="25"/>
      <c r="N3545" s="25"/>
      <c r="O3545" s="25"/>
      <c r="P3545" s="35" t="s">
        <v>2496</v>
      </c>
      <c r="AS3545" s="570"/>
      <c r="AT3545" s="391"/>
      <c r="AU3545" s="222"/>
      <c r="AV3545" s="564"/>
      <c r="AW3545" s="60"/>
      <c r="AX3545" s="60"/>
      <c r="AY3545" s="60"/>
      <c r="AZ3545" s="283"/>
      <c r="BA3545" s="283"/>
      <c r="BB3545" s="283"/>
      <c r="BC3545" s="34"/>
      <c r="BD3545" s="27"/>
      <c r="BF3545" s="35"/>
      <c r="BG3545" s="35"/>
      <c r="BH3545" s="35"/>
    </row>
    <row r="3546" spans="1:60" ht="15" x14ac:dyDescent="0.25">
      <c r="A3546" s="570">
        <f t="shared" si="48"/>
        <v>3540</v>
      </c>
      <c r="B3546" s="571" t="s">
        <v>5825</v>
      </c>
      <c r="C3546" s="574" t="s">
        <v>12458</v>
      </c>
      <c r="D3546" s="843">
        <v>7282.8</v>
      </c>
      <c r="E3546" s="844"/>
      <c r="F3546" s="844"/>
      <c r="G3546" s="25"/>
      <c r="H3546" s="25"/>
      <c r="I3546" s="25"/>
      <c r="J3546" s="25"/>
      <c r="K3546" s="25"/>
      <c r="L3546" s="25"/>
      <c r="N3546" s="25"/>
      <c r="O3546" s="25"/>
      <c r="P3546" s="35" t="s">
        <v>2496</v>
      </c>
      <c r="AS3546" s="570"/>
      <c r="AT3546" s="391"/>
      <c r="AU3546" s="222"/>
      <c r="AV3546" s="564"/>
      <c r="AW3546" s="60"/>
      <c r="AX3546" s="60"/>
      <c r="AY3546" s="60"/>
      <c r="AZ3546" s="283"/>
      <c r="BA3546" s="283"/>
      <c r="BB3546" s="283"/>
      <c r="BC3546" s="34"/>
      <c r="BD3546" s="27"/>
      <c r="BF3546" s="35"/>
      <c r="BG3546" s="35"/>
      <c r="BH3546" s="35"/>
    </row>
    <row r="3547" spans="1:60" ht="15" x14ac:dyDescent="0.25">
      <c r="A3547" s="570">
        <f t="shared" si="48"/>
        <v>3541</v>
      </c>
      <c r="B3547" s="571" t="s">
        <v>5826</v>
      </c>
      <c r="C3547" s="574" t="s">
        <v>12458</v>
      </c>
      <c r="D3547" s="843">
        <v>3949.61</v>
      </c>
      <c r="E3547" s="844"/>
      <c r="F3547" s="844"/>
      <c r="G3547" s="25"/>
      <c r="H3547" s="25"/>
      <c r="I3547" s="25"/>
      <c r="J3547" s="25"/>
      <c r="K3547" s="25"/>
      <c r="L3547" s="25"/>
      <c r="N3547" s="25"/>
      <c r="O3547" s="25"/>
      <c r="P3547" s="35" t="s">
        <v>2496</v>
      </c>
      <c r="AS3547" s="570"/>
      <c r="AT3547" s="391"/>
      <c r="AU3547" s="222"/>
      <c r="AV3547" s="564"/>
      <c r="AW3547" s="60"/>
      <c r="AX3547" s="60"/>
      <c r="AY3547" s="60"/>
      <c r="AZ3547" s="283"/>
      <c r="BA3547" s="283"/>
      <c r="BB3547" s="283"/>
      <c r="BC3547" s="34"/>
      <c r="BD3547" s="27"/>
      <c r="BF3547" s="35"/>
      <c r="BG3547" s="35"/>
      <c r="BH3547" s="35"/>
    </row>
    <row r="3548" spans="1:60" ht="15" x14ac:dyDescent="0.25">
      <c r="A3548" s="570">
        <f t="shared" si="48"/>
        <v>3542</v>
      </c>
      <c r="B3548" s="571" t="s">
        <v>5827</v>
      </c>
      <c r="C3548" s="574" t="s">
        <v>12458</v>
      </c>
      <c r="D3548" s="843">
        <v>7560.07</v>
      </c>
      <c r="E3548" s="844"/>
      <c r="F3548" s="844"/>
      <c r="G3548" s="25"/>
      <c r="H3548" s="25"/>
      <c r="I3548" s="25"/>
      <c r="J3548" s="25"/>
      <c r="K3548" s="25"/>
      <c r="L3548" s="25"/>
      <c r="N3548" s="25"/>
      <c r="O3548" s="25"/>
      <c r="P3548" s="35" t="s">
        <v>2496</v>
      </c>
      <c r="AS3548" s="570"/>
      <c r="AT3548" s="391"/>
      <c r="AU3548" s="222"/>
      <c r="AV3548" s="564"/>
      <c r="AW3548" s="60"/>
      <c r="AX3548" s="60"/>
      <c r="AY3548" s="60"/>
      <c r="AZ3548" s="283"/>
      <c r="BA3548" s="283"/>
      <c r="BB3548" s="283"/>
      <c r="BC3548" s="34"/>
      <c r="BD3548" s="27"/>
      <c r="BF3548" s="35"/>
      <c r="BG3548" s="35"/>
      <c r="BH3548" s="35"/>
    </row>
    <row r="3549" spans="1:60" ht="15" x14ac:dyDescent="0.25">
      <c r="A3549" s="570">
        <f t="shared" si="48"/>
        <v>3543</v>
      </c>
      <c r="B3549" s="571" t="s">
        <v>5828</v>
      </c>
      <c r="C3549" s="574" t="s">
        <v>12458</v>
      </c>
      <c r="D3549" s="843">
        <v>8516.83</v>
      </c>
      <c r="E3549" s="844"/>
      <c r="F3549" s="844"/>
      <c r="G3549" s="25"/>
      <c r="H3549" s="25"/>
      <c r="I3549" s="25"/>
      <c r="J3549" s="25"/>
      <c r="K3549" s="25"/>
      <c r="L3549" s="25"/>
      <c r="N3549" s="25"/>
      <c r="O3549" s="25"/>
      <c r="P3549" s="35" t="s">
        <v>2496</v>
      </c>
      <c r="AS3549" s="570"/>
      <c r="AT3549" s="391"/>
      <c r="AU3549" s="222"/>
      <c r="AV3549" s="564"/>
      <c r="AW3549" s="60"/>
      <c r="AX3549" s="60"/>
      <c r="AY3549" s="60"/>
      <c r="AZ3549" s="283"/>
      <c r="BA3549" s="283"/>
      <c r="BB3549" s="283"/>
      <c r="BC3549" s="34"/>
      <c r="BD3549" s="27"/>
      <c r="BF3549" s="35"/>
      <c r="BG3549" s="35"/>
      <c r="BH3549" s="35"/>
    </row>
    <row r="3550" spans="1:60" ht="15" x14ac:dyDescent="0.25">
      <c r="A3550" s="570">
        <f t="shared" si="48"/>
        <v>3544</v>
      </c>
      <c r="B3550" s="571" t="s">
        <v>5829</v>
      </c>
      <c r="C3550" s="574" t="s">
        <v>12481</v>
      </c>
      <c r="D3550" s="843">
        <v>2062.27</v>
      </c>
      <c r="E3550" s="844"/>
      <c r="F3550" s="844"/>
      <c r="G3550" s="25"/>
      <c r="H3550" s="25"/>
      <c r="I3550" s="25"/>
      <c r="J3550" s="25"/>
      <c r="K3550" s="25"/>
      <c r="L3550" s="25"/>
      <c r="N3550" s="25"/>
      <c r="O3550" s="25"/>
      <c r="P3550" s="35" t="s">
        <v>2496</v>
      </c>
      <c r="AS3550" s="570"/>
      <c r="AT3550" s="391"/>
      <c r="AU3550" s="222"/>
      <c r="AV3550" s="564"/>
      <c r="AW3550" s="60"/>
      <c r="AX3550" s="60"/>
      <c r="AY3550" s="60"/>
      <c r="AZ3550" s="283"/>
      <c r="BA3550" s="283"/>
      <c r="BB3550" s="283"/>
      <c r="BC3550" s="34"/>
      <c r="BD3550" s="27"/>
      <c r="BF3550" s="35"/>
      <c r="BG3550" s="35"/>
      <c r="BH3550" s="35"/>
    </row>
    <row r="3551" spans="1:60" ht="15" x14ac:dyDescent="0.25">
      <c r="A3551" s="570">
        <f t="shared" si="48"/>
        <v>3545</v>
      </c>
      <c r="B3551" s="571" t="s">
        <v>5830</v>
      </c>
      <c r="C3551" s="574" t="s">
        <v>12458</v>
      </c>
      <c r="D3551" s="843">
        <v>2142</v>
      </c>
      <c r="E3551" s="844"/>
      <c r="F3551" s="844"/>
      <c r="G3551" s="25"/>
      <c r="H3551" s="25"/>
      <c r="I3551" s="25"/>
      <c r="J3551" s="25"/>
      <c r="K3551" s="25"/>
      <c r="L3551" s="25"/>
      <c r="N3551" s="25"/>
      <c r="O3551" s="25"/>
      <c r="P3551" s="35" t="s">
        <v>2496</v>
      </c>
      <c r="AS3551" s="570"/>
      <c r="AT3551" s="391"/>
      <c r="AU3551" s="222"/>
      <c r="AV3551" s="564"/>
      <c r="AW3551" s="60"/>
      <c r="AX3551" s="60"/>
      <c r="AY3551" s="60"/>
      <c r="AZ3551" s="283"/>
      <c r="BA3551" s="283"/>
      <c r="BB3551" s="283"/>
      <c r="BC3551" s="34"/>
      <c r="BD3551" s="27"/>
      <c r="BF3551" s="35"/>
      <c r="BG3551" s="35"/>
      <c r="BH3551" s="35"/>
    </row>
    <row r="3552" spans="1:60" ht="15" x14ac:dyDescent="0.25">
      <c r="A3552" s="570">
        <f t="shared" si="48"/>
        <v>3546</v>
      </c>
      <c r="B3552" s="571" t="s">
        <v>5831</v>
      </c>
      <c r="C3552" s="574" t="s">
        <v>12458</v>
      </c>
      <c r="D3552" s="843">
        <v>3994.83</v>
      </c>
      <c r="E3552" s="844"/>
      <c r="F3552" s="844"/>
      <c r="G3552" s="25"/>
      <c r="H3552" s="25"/>
      <c r="I3552" s="25"/>
      <c r="J3552" s="25"/>
      <c r="K3552" s="25"/>
      <c r="L3552" s="25"/>
      <c r="N3552" s="25"/>
      <c r="O3552" s="25"/>
      <c r="P3552" s="35" t="s">
        <v>2496</v>
      </c>
      <c r="AS3552" s="570"/>
      <c r="AT3552" s="391"/>
      <c r="AU3552" s="222"/>
      <c r="AV3552" s="564"/>
      <c r="AW3552" s="60"/>
      <c r="AX3552" s="60"/>
      <c r="AY3552" s="60"/>
      <c r="AZ3552" s="283"/>
      <c r="BA3552" s="283"/>
      <c r="BB3552" s="283"/>
      <c r="BC3552" s="34"/>
      <c r="BD3552" s="27"/>
      <c r="BF3552" s="35"/>
      <c r="BG3552" s="35"/>
      <c r="BH3552" s="35"/>
    </row>
    <row r="3553" spans="1:60" ht="15" x14ac:dyDescent="0.25">
      <c r="A3553" s="570">
        <f t="shared" si="48"/>
        <v>3547</v>
      </c>
      <c r="B3553" s="571" t="s">
        <v>5832</v>
      </c>
      <c r="C3553" s="574" t="s">
        <v>12458</v>
      </c>
      <c r="D3553" s="843">
        <v>156808.68</v>
      </c>
      <c r="E3553" s="844"/>
      <c r="F3553" s="844"/>
      <c r="G3553" s="25"/>
      <c r="H3553" s="25"/>
      <c r="I3553" s="25"/>
      <c r="J3553" s="25"/>
      <c r="K3553" s="25"/>
      <c r="L3553" s="25"/>
      <c r="N3553" s="25"/>
      <c r="O3553" s="25"/>
      <c r="P3553" s="35" t="s">
        <v>2496</v>
      </c>
      <c r="AS3553" s="570"/>
      <c r="AT3553" s="391"/>
      <c r="AU3553" s="222"/>
      <c r="AV3553" s="564"/>
      <c r="AW3553" s="60"/>
      <c r="AX3553" s="60"/>
      <c r="AY3553" s="60"/>
      <c r="AZ3553" s="283"/>
      <c r="BA3553" s="283"/>
      <c r="BB3553" s="283"/>
      <c r="BC3553" s="34"/>
      <c r="BD3553" s="27"/>
      <c r="BF3553" s="35"/>
      <c r="BG3553" s="35"/>
      <c r="BH3553" s="35"/>
    </row>
    <row r="3554" spans="1:60" ht="15" x14ac:dyDescent="0.25">
      <c r="A3554" s="570">
        <f t="shared" si="48"/>
        <v>3548</v>
      </c>
      <c r="B3554" s="571" t="s">
        <v>5833</v>
      </c>
      <c r="C3554" s="574" t="s">
        <v>12458</v>
      </c>
      <c r="D3554" s="843">
        <v>234734.64</v>
      </c>
      <c r="E3554" s="844"/>
      <c r="F3554" s="844"/>
      <c r="G3554" s="25"/>
      <c r="H3554" s="25"/>
      <c r="I3554" s="25"/>
      <c r="J3554" s="25"/>
      <c r="K3554" s="25"/>
      <c r="L3554" s="25"/>
      <c r="N3554" s="25"/>
      <c r="O3554" s="25"/>
      <c r="P3554" s="35" t="s">
        <v>2496</v>
      </c>
      <c r="AS3554" s="570"/>
      <c r="AT3554" s="391"/>
      <c r="AU3554" s="222"/>
      <c r="AV3554" s="564"/>
      <c r="AW3554" s="60"/>
      <c r="AX3554" s="60"/>
      <c r="AY3554" s="60"/>
      <c r="AZ3554" s="283"/>
      <c r="BA3554" s="283"/>
      <c r="BB3554" s="283"/>
      <c r="BC3554" s="34"/>
      <c r="BD3554" s="27"/>
      <c r="BF3554" s="35"/>
      <c r="BG3554" s="35"/>
      <c r="BH3554" s="35"/>
    </row>
    <row r="3555" spans="1:60" ht="15" x14ac:dyDescent="0.25">
      <c r="A3555" s="570">
        <f t="shared" si="48"/>
        <v>3549</v>
      </c>
      <c r="B3555" s="571" t="s">
        <v>5834</v>
      </c>
      <c r="C3555" s="574" t="s">
        <v>12458</v>
      </c>
      <c r="D3555" s="843">
        <v>362389.51</v>
      </c>
      <c r="E3555" s="844"/>
      <c r="F3555" s="844"/>
      <c r="G3555" s="25"/>
      <c r="H3555" s="25"/>
      <c r="I3555" s="25"/>
      <c r="J3555" s="25"/>
      <c r="K3555" s="25"/>
      <c r="L3555" s="25"/>
      <c r="N3555" s="25"/>
      <c r="O3555" s="25"/>
      <c r="P3555" s="35" t="s">
        <v>2496</v>
      </c>
      <c r="AS3555" s="570"/>
      <c r="AT3555" s="391"/>
      <c r="AU3555" s="222"/>
      <c r="AV3555" s="564"/>
      <c r="AW3555" s="60"/>
      <c r="AX3555" s="60"/>
      <c r="AY3555" s="60"/>
      <c r="AZ3555" s="283"/>
      <c r="BA3555" s="283"/>
      <c r="BB3555" s="283"/>
      <c r="BC3555" s="34"/>
      <c r="BD3555" s="27"/>
      <c r="BF3555" s="35"/>
      <c r="BG3555" s="35"/>
      <c r="BH3555" s="35"/>
    </row>
    <row r="3556" spans="1:60" ht="15" x14ac:dyDescent="0.25">
      <c r="A3556" s="570">
        <f t="shared" si="48"/>
        <v>3550</v>
      </c>
      <c r="B3556" s="571" t="s">
        <v>5835</v>
      </c>
      <c r="C3556" s="574" t="s">
        <v>12458</v>
      </c>
      <c r="D3556" s="843">
        <v>454653.78</v>
      </c>
      <c r="E3556" s="844"/>
      <c r="F3556" s="844"/>
      <c r="G3556" s="25"/>
      <c r="H3556" s="25"/>
      <c r="I3556" s="25"/>
      <c r="J3556" s="25"/>
      <c r="K3556" s="25"/>
      <c r="L3556" s="25"/>
      <c r="N3556" s="25"/>
      <c r="O3556" s="25"/>
      <c r="P3556" s="35" t="s">
        <v>2496</v>
      </c>
      <c r="AS3556" s="570"/>
      <c r="AT3556" s="391"/>
      <c r="AU3556" s="222"/>
      <c r="AV3556" s="564"/>
      <c r="AW3556" s="60"/>
      <c r="AX3556" s="60"/>
      <c r="AY3556" s="60"/>
      <c r="AZ3556" s="283"/>
      <c r="BA3556" s="283"/>
      <c r="BB3556" s="283"/>
      <c r="BC3556" s="34"/>
      <c r="BD3556" s="27"/>
      <c r="BF3556" s="35"/>
      <c r="BG3556" s="35"/>
      <c r="BH3556" s="35"/>
    </row>
    <row r="3557" spans="1:60" ht="15" x14ac:dyDescent="0.25">
      <c r="A3557" s="570">
        <f t="shared" si="48"/>
        <v>3551</v>
      </c>
      <c r="B3557" s="571" t="s">
        <v>5836</v>
      </c>
      <c r="C3557" s="574" t="s">
        <v>12458</v>
      </c>
      <c r="D3557" s="843">
        <v>46354.07</v>
      </c>
      <c r="E3557" s="844"/>
      <c r="F3557" s="844"/>
      <c r="G3557" s="25"/>
      <c r="H3557" s="25"/>
      <c r="I3557" s="25"/>
      <c r="J3557" s="25"/>
      <c r="K3557" s="25"/>
      <c r="L3557" s="25"/>
      <c r="N3557" s="25"/>
      <c r="O3557" s="25"/>
      <c r="P3557" s="35" t="s">
        <v>2496</v>
      </c>
      <c r="AS3557" s="570"/>
      <c r="AT3557" s="391"/>
      <c r="AU3557" s="222"/>
      <c r="AV3557" s="564"/>
      <c r="AW3557" s="60"/>
      <c r="AX3557" s="60"/>
      <c r="AY3557" s="60"/>
      <c r="AZ3557" s="283"/>
      <c r="BA3557" s="283"/>
      <c r="BB3557" s="283"/>
      <c r="BC3557" s="34"/>
      <c r="BD3557" s="27"/>
      <c r="BF3557" s="35"/>
      <c r="BG3557" s="35"/>
      <c r="BH3557" s="35"/>
    </row>
    <row r="3558" spans="1:60" ht="15" x14ac:dyDescent="0.25">
      <c r="A3558" s="570">
        <f t="shared" si="48"/>
        <v>3552</v>
      </c>
      <c r="B3558" s="571" t="s">
        <v>5837</v>
      </c>
      <c r="C3558" s="574" t="s">
        <v>12458</v>
      </c>
      <c r="D3558" s="843">
        <v>1100</v>
      </c>
      <c r="E3558" s="844"/>
      <c r="F3558" s="844"/>
      <c r="G3558" s="25"/>
      <c r="H3558" s="25"/>
      <c r="I3558" s="25"/>
      <c r="J3558" s="25"/>
      <c r="K3558" s="25"/>
      <c r="L3558" s="25"/>
      <c r="N3558" s="25"/>
      <c r="O3558" s="25"/>
      <c r="P3558" s="35" t="s">
        <v>2496</v>
      </c>
      <c r="AS3558" s="570"/>
      <c r="AT3558" s="391"/>
      <c r="AU3558" s="222"/>
      <c r="AV3558" s="564"/>
      <c r="AW3558" s="60"/>
      <c r="AX3558" s="60"/>
      <c r="AY3558" s="60"/>
      <c r="AZ3558" s="283"/>
      <c r="BA3558" s="283"/>
      <c r="BB3558" s="283"/>
      <c r="BC3558" s="34"/>
      <c r="BD3558" s="27"/>
      <c r="BF3558" s="35"/>
      <c r="BG3558" s="35"/>
      <c r="BH3558" s="35"/>
    </row>
    <row r="3559" spans="1:60" ht="15" x14ac:dyDescent="0.25">
      <c r="A3559" s="570">
        <f t="shared" si="48"/>
        <v>3553</v>
      </c>
      <c r="B3559" s="571" t="s">
        <v>5838</v>
      </c>
      <c r="C3559" s="574" t="s">
        <v>12458</v>
      </c>
      <c r="D3559" s="843">
        <v>2067.0300000000002</v>
      </c>
      <c r="E3559" s="844"/>
      <c r="F3559" s="844"/>
      <c r="G3559" s="25"/>
      <c r="H3559" s="25"/>
      <c r="I3559" s="25"/>
      <c r="J3559" s="25"/>
      <c r="K3559" s="25"/>
      <c r="L3559" s="25"/>
      <c r="N3559" s="25"/>
      <c r="O3559" s="25"/>
      <c r="P3559" s="35" t="s">
        <v>2496</v>
      </c>
      <c r="AS3559" s="570"/>
      <c r="AT3559" s="391"/>
      <c r="AU3559" s="222"/>
      <c r="AV3559" s="564"/>
      <c r="AW3559" s="60"/>
      <c r="AX3559" s="60"/>
      <c r="AY3559" s="60"/>
      <c r="AZ3559" s="283"/>
      <c r="BA3559" s="283"/>
      <c r="BB3559" s="283"/>
      <c r="BC3559" s="34"/>
      <c r="BD3559" s="27"/>
      <c r="BF3559" s="35"/>
      <c r="BG3559" s="35"/>
      <c r="BH3559" s="35"/>
    </row>
    <row r="3560" spans="1:60" ht="15" x14ac:dyDescent="0.25">
      <c r="A3560" s="570">
        <f t="shared" si="48"/>
        <v>3554</v>
      </c>
      <c r="B3560" s="571" t="s">
        <v>5839</v>
      </c>
      <c r="C3560" s="574" t="s">
        <v>12458</v>
      </c>
      <c r="D3560" s="843">
        <v>2311</v>
      </c>
      <c r="E3560" s="844"/>
      <c r="F3560" s="844"/>
      <c r="G3560" s="25"/>
      <c r="H3560" s="25"/>
      <c r="I3560" s="25"/>
      <c r="J3560" s="25"/>
      <c r="K3560" s="25"/>
      <c r="L3560" s="25"/>
      <c r="N3560" s="25"/>
      <c r="O3560" s="25"/>
      <c r="P3560" s="35" t="s">
        <v>2496</v>
      </c>
      <c r="AS3560" s="570"/>
      <c r="AT3560" s="391"/>
      <c r="AU3560" s="222"/>
      <c r="AV3560" s="564"/>
      <c r="AW3560" s="60"/>
      <c r="AX3560" s="60"/>
      <c r="AY3560" s="60"/>
      <c r="AZ3560" s="283"/>
      <c r="BA3560" s="283"/>
      <c r="BB3560" s="283"/>
      <c r="BC3560" s="34"/>
      <c r="BD3560" s="27"/>
      <c r="BF3560" s="35"/>
      <c r="BG3560" s="35"/>
      <c r="BH3560" s="35"/>
    </row>
    <row r="3561" spans="1:60" ht="15" x14ac:dyDescent="0.25">
      <c r="A3561" s="570">
        <f t="shared" si="48"/>
        <v>3555</v>
      </c>
      <c r="B3561" s="571" t="s">
        <v>5840</v>
      </c>
      <c r="C3561" s="574" t="s">
        <v>12458</v>
      </c>
      <c r="D3561" s="843">
        <v>7461300</v>
      </c>
      <c r="E3561" s="844"/>
      <c r="F3561" s="844"/>
      <c r="G3561" s="25"/>
      <c r="H3561" s="25"/>
      <c r="I3561" s="25"/>
      <c r="J3561" s="25"/>
      <c r="K3561" s="25"/>
      <c r="L3561" s="25"/>
      <c r="N3561" s="25"/>
      <c r="O3561" s="25"/>
      <c r="P3561" s="35" t="s">
        <v>2496</v>
      </c>
      <c r="AS3561" s="570"/>
      <c r="AT3561" s="391"/>
      <c r="AU3561" s="222"/>
      <c r="AV3561" s="564"/>
      <c r="AW3561" s="60"/>
      <c r="AX3561" s="60"/>
      <c r="AY3561" s="60"/>
      <c r="AZ3561" s="283"/>
      <c r="BA3561" s="283"/>
      <c r="BB3561" s="283"/>
      <c r="BC3561" s="34"/>
      <c r="BD3561" s="27"/>
      <c r="BF3561" s="35"/>
      <c r="BG3561" s="35"/>
      <c r="BH3561" s="35"/>
    </row>
    <row r="3562" spans="1:60" ht="15" x14ac:dyDescent="0.25">
      <c r="A3562" s="570">
        <f t="shared" si="48"/>
        <v>3556</v>
      </c>
      <c r="B3562" s="571" t="s">
        <v>5841</v>
      </c>
      <c r="C3562" s="574" t="s">
        <v>12458</v>
      </c>
      <c r="D3562" s="843">
        <v>188615</v>
      </c>
      <c r="E3562" s="844"/>
      <c r="F3562" s="844"/>
      <c r="G3562" s="25"/>
      <c r="H3562" s="25"/>
      <c r="I3562" s="25"/>
      <c r="J3562" s="25"/>
      <c r="K3562" s="25"/>
      <c r="L3562" s="25"/>
      <c r="N3562" s="25"/>
      <c r="O3562" s="25"/>
      <c r="P3562" s="35" t="s">
        <v>2496</v>
      </c>
      <c r="AS3562" s="570"/>
      <c r="AT3562" s="391"/>
      <c r="AU3562" s="222"/>
      <c r="AV3562" s="564"/>
      <c r="AW3562" s="60"/>
      <c r="AX3562" s="60"/>
      <c r="AY3562" s="60"/>
      <c r="AZ3562" s="283"/>
      <c r="BA3562" s="283"/>
      <c r="BB3562" s="283"/>
      <c r="BC3562" s="34"/>
      <c r="BD3562" s="27"/>
      <c r="BF3562" s="35"/>
      <c r="BG3562" s="35"/>
      <c r="BH3562" s="35"/>
    </row>
    <row r="3563" spans="1:60" ht="15" x14ac:dyDescent="0.25">
      <c r="A3563" s="570">
        <f t="shared" si="48"/>
        <v>3557</v>
      </c>
      <c r="B3563" s="571" t="s">
        <v>5842</v>
      </c>
      <c r="C3563" s="574" t="s">
        <v>12458</v>
      </c>
      <c r="D3563" s="843">
        <v>381.99</v>
      </c>
      <c r="E3563" s="844"/>
      <c r="F3563" s="844"/>
      <c r="G3563" s="25"/>
      <c r="H3563" s="25"/>
      <c r="I3563" s="25"/>
      <c r="J3563" s="25"/>
      <c r="K3563" s="25"/>
      <c r="L3563" s="25"/>
      <c r="N3563" s="25"/>
      <c r="O3563" s="25"/>
      <c r="P3563" s="35" t="s">
        <v>2496</v>
      </c>
      <c r="AS3563" s="570"/>
      <c r="AT3563" s="391"/>
      <c r="AU3563" s="222"/>
      <c r="AV3563" s="564"/>
      <c r="AW3563" s="60"/>
      <c r="AX3563" s="60"/>
      <c r="AY3563" s="60"/>
      <c r="AZ3563" s="283"/>
      <c r="BA3563" s="283"/>
      <c r="BB3563" s="283"/>
      <c r="BC3563" s="34"/>
      <c r="BD3563" s="27"/>
      <c r="BF3563" s="35"/>
      <c r="BG3563" s="35"/>
      <c r="BH3563" s="35"/>
    </row>
    <row r="3564" spans="1:60" ht="15" x14ac:dyDescent="0.25">
      <c r="A3564" s="570">
        <f t="shared" si="48"/>
        <v>3558</v>
      </c>
      <c r="B3564" s="571" t="s">
        <v>5843</v>
      </c>
      <c r="C3564" s="574" t="s">
        <v>12458</v>
      </c>
      <c r="D3564" s="843">
        <v>458.15</v>
      </c>
      <c r="E3564" s="844"/>
      <c r="F3564" s="844"/>
      <c r="G3564" s="25"/>
      <c r="H3564" s="25"/>
      <c r="I3564" s="25"/>
      <c r="J3564" s="25"/>
      <c r="K3564" s="25"/>
      <c r="L3564" s="25"/>
      <c r="N3564" s="25"/>
      <c r="O3564" s="25"/>
      <c r="P3564" s="35" t="s">
        <v>2496</v>
      </c>
      <c r="AS3564" s="570"/>
      <c r="AT3564" s="391"/>
      <c r="AU3564" s="222"/>
      <c r="AV3564" s="564"/>
      <c r="AW3564" s="60"/>
      <c r="AX3564" s="60"/>
      <c r="AY3564" s="60"/>
      <c r="AZ3564" s="283"/>
      <c r="BA3564" s="283"/>
      <c r="BB3564" s="283"/>
      <c r="BC3564" s="34"/>
      <c r="BD3564" s="27"/>
      <c r="BF3564" s="35"/>
      <c r="BG3564" s="35"/>
      <c r="BH3564" s="35"/>
    </row>
    <row r="3565" spans="1:60" ht="15" x14ac:dyDescent="0.25">
      <c r="A3565" s="570">
        <f t="shared" si="48"/>
        <v>3559</v>
      </c>
      <c r="B3565" s="571" t="s">
        <v>5844</v>
      </c>
      <c r="C3565" s="574" t="s">
        <v>12458</v>
      </c>
      <c r="D3565" s="843">
        <v>33189.1</v>
      </c>
      <c r="E3565" s="844"/>
      <c r="F3565" s="844"/>
      <c r="G3565" s="25"/>
      <c r="H3565" s="25"/>
      <c r="I3565" s="25"/>
      <c r="J3565" s="25"/>
      <c r="K3565" s="25"/>
      <c r="L3565" s="25"/>
      <c r="N3565" s="25"/>
      <c r="O3565" s="25"/>
      <c r="P3565" s="35" t="s">
        <v>2496</v>
      </c>
      <c r="AS3565" s="570"/>
      <c r="AT3565" s="391"/>
      <c r="AU3565" s="222"/>
      <c r="AV3565" s="564"/>
      <c r="AW3565" s="60"/>
      <c r="AX3565" s="60"/>
      <c r="AY3565" s="60"/>
      <c r="AZ3565" s="283"/>
      <c r="BA3565" s="283"/>
      <c r="BB3565" s="283"/>
      <c r="BC3565" s="34"/>
      <c r="BD3565" s="27"/>
      <c r="BF3565" s="35"/>
      <c r="BG3565" s="35"/>
      <c r="BH3565" s="35"/>
    </row>
    <row r="3566" spans="1:60" ht="15" x14ac:dyDescent="0.25">
      <c r="A3566" s="570">
        <f t="shared" si="48"/>
        <v>3560</v>
      </c>
      <c r="B3566" s="571" t="s">
        <v>5845</v>
      </c>
      <c r="C3566" s="574" t="s">
        <v>12458</v>
      </c>
      <c r="D3566" s="843">
        <v>133999.95000000001</v>
      </c>
      <c r="E3566" s="844"/>
      <c r="F3566" s="844"/>
      <c r="G3566" s="25"/>
      <c r="H3566" s="25"/>
      <c r="I3566" s="25"/>
      <c r="J3566" s="25"/>
      <c r="K3566" s="25"/>
      <c r="L3566" s="25"/>
      <c r="N3566" s="25"/>
      <c r="O3566" s="25"/>
      <c r="P3566" s="35" t="s">
        <v>2496</v>
      </c>
      <c r="AS3566" s="570"/>
      <c r="AT3566" s="391"/>
      <c r="AU3566" s="222"/>
      <c r="AV3566" s="564"/>
      <c r="AW3566" s="60"/>
      <c r="AX3566" s="60"/>
      <c r="AY3566" s="60"/>
      <c r="AZ3566" s="283"/>
      <c r="BA3566" s="283"/>
      <c r="BB3566" s="283"/>
      <c r="BC3566" s="34"/>
      <c r="BD3566" s="27"/>
      <c r="BF3566" s="35"/>
      <c r="BG3566" s="35"/>
      <c r="BH3566" s="35"/>
    </row>
    <row r="3567" spans="1:60" ht="15" x14ac:dyDescent="0.25">
      <c r="A3567" s="570">
        <f t="shared" si="48"/>
        <v>3561</v>
      </c>
      <c r="B3567" s="571" t="s">
        <v>5846</v>
      </c>
      <c r="C3567" s="574" t="s">
        <v>12458</v>
      </c>
      <c r="D3567" s="843">
        <v>1516694.27</v>
      </c>
      <c r="E3567" s="844"/>
      <c r="F3567" s="844"/>
      <c r="G3567" s="25"/>
      <c r="H3567" s="25"/>
      <c r="I3567" s="25"/>
      <c r="J3567" s="25"/>
      <c r="K3567" s="25"/>
      <c r="L3567" s="25"/>
      <c r="N3567" s="25"/>
      <c r="O3567" s="25"/>
      <c r="P3567" s="35" t="s">
        <v>2496</v>
      </c>
      <c r="AS3567" s="570"/>
      <c r="AT3567" s="391"/>
      <c r="AU3567" s="222"/>
      <c r="AV3567" s="564"/>
      <c r="AW3567" s="60"/>
      <c r="AX3567" s="60"/>
      <c r="AY3567" s="60"/>
      <c r="AZ3567" s="283"/>
      <c r="BA3567" s="283"/>
      <c r="BB3567" s="283"/>
      <c r="BC3567" s="34"/>
      <c r="BD3567" s="27"/>
      <c r="BF3567" s="35"/>
      <c r="BG3567" s="35"/>
      <c r="BH3567" s="35"/>
    </row>
    <row r="3568" spans="1:60" ht="15" x14ac:dyDescent="0.25">
      <c r="A3568" s="570">
        <f t="shared" si="48"/>
        <v>3562</v>
      </c>
      <c r="B3568" s="571" t="s">
        <v>5847</v>
      </c>
      <c r="C3568" s="574" t="s">
        <v>12458</v>
      </c>
      <c r="D3568" s="843">
        <v>1348666.27</v>
      </c>
      <c r="E3568" s="844"/>
      <c r="F3568" s="844"/>
      <c r="G3568" s="25"/>
      <c r="H3568" s="25"/>
      <c r="I3568" s="25"/>
      <c r="J3568" s="25"/>
      <c r="K3568" s="25"/>
      <c r="L3568" s="25"/>
      <c r="N3568" s="25"/>
      <c r="O3568" s="25"/>
      <c r="P3568" s="35" t="s">
        <v>2496</v>
      </c>
      <c r="AS3568" s="570"/>
      <c r="AT3568" s="391"/>
      <c r="AU3568" s="222"/>
      <c r="AV3568" s="564"/>
      <c r="AW3568" s="60"/>
      <c r="AX3568" s="60"/>
      <c r="AY3568" s="60"/>
      <c r="AZ3568" s="283"/>
      <c r="BA3568" s="283"/>
      <c r="BB3568" s="283"/>
      <c r="BC3568" s="34"/>
      <c r="BD3568" s="27"/>
      <c r="BF3568" s="35"/>
      <c r="BG3568" s="35"/>
      <c r="BH3568" s="35"/>
    </row>
    <row r="3569" spans="1:60" ht="15" x14ac:dyDescent="0.25">
      <c r="A3569" s="570">
        <f t="shared" si="48"/>
        <v>3563</v>
      </c>
      <c r="B3569" s="571" t="s">
        <v>5848</v>
      </c>
      <c r="C3569" s="574" t="s">
        <v>12458</v>
      </c>
      <c r="D3569" s="843">
        <v>61899.040000000001</v>
      </c>
      <c r="E3569" s="844"/>
      <c r="F3569" s="844"/>
      <c r="G3569" s="25"/>
      <c r="H3569" s="25"/>
      <c r="I3569" s="25"/>
      <c r="J3569" s="25"/>
      <c r="K3569" s="25"/>
      <c r="L3569" s="25"/>
      <c r="N3569" s="25"/>
      <c r="O3569" s="25"/>
      <c r="P3569" s="35" t="s">
        <v>2496</v>
      </c>
      <c r="AS3569" s="570"/>
      <c r="AT3569" s="391"/>
      <c r="AU3569" s="222"/>
      <c r="AV3569" s="564"/>
      <c r="AW3569" s="60"/>
      <c r="AX3569" s="60"/>
      <c r="AY3569" s="60"/>
      <c r="AZ3569" s="283"/>
      <c r="BA3569" s="283"/>
      <c r="BB3569" s="283"/>
      <c r="BC3569" s="34"/>
      <c r="BD3569" s="27"/>
      <c r="BF3569" s="35"/>
      <c r="BG3569" s="35"/>
      <c r="BH3569" s="35"/>
    </row>
    <row r="3570" spans="1:60" ht="15" x14ac:dyDescent="0.25">
      <c r="A3570" s="570">
        <f t="shared" si="48"/>
        <v>3564</v>
      </c>
      <c r="B3570" s="571" t="s">
        <v>5849</v>
      </c>
      <c r="C3570" s="574" t="s">
        <v>2526</v>
      </c>
      <c r="D3570" s="843">
        <v>1666</v>
      </c>
      <c r="E3570" s="844"/>
      <c r="F3570" s="844"/>
      <c r="G3570" s="25"/>
      <c r="H3570" s="25"/>
      <c r="I3570" s="25"/>
      <c r="J3570" s="25"/>
      <c r="K3570" s="25"/>
      <c r="L3570" s="25"/>
      <c r="N3570" s="25"/>
      <c r="O3570" s="25"/>
      <c r="P3570" s="35" t="s">
        <v>2496</v>
      </c>
      <c r="AS3570" s="570"/>
      <c r="AT3570" s="391"/>
      <c r="AU3570" s="222"/>
      <c r="AV3570" s="564"/>
      <c r="AW3570" s="60"/>
      <c r="AX3570" s="60"/>
      <c r="AY3570" s="60"/>
      <c r="AZ3570" s="283"/>
      <c r="BA3570" s="283"/>
      <c r="BB3570" s="283"/>
      <c r="BC3570" s="34"/>
      <c r="BD3570" s="27"/>
      <c r="BF3570" s="35"/>
      <c r="BG3570" s="35"/>
      <c r="BH3570" s="35"/>
    </row>
    <row r="3571" spans="1:60" ht="15" x14ac:dyDescent="0.25">
      <c r="A3571" s="570">
        <f t="shared" si="48"/>
        <v>3565</v>
      </c>
      <c r="B3571" s="571" t="s">
        <v>5850</v>
      </c>
      <c r="C3571" s="574" t="s">
        <v>12458</v>
      </c>
      <c r="D3571" s="843">
        <v>226100</v>
      </c>
      <c r="E3571" s="844"/>
      <c r="F3571" s="844"/>
      <c r="G3571" s="25"/>
      <c r="H3571" s="25"/>
      <c r="I3571" s="25"/>
      <c r="J3571" s="25"/>
      <c r="K3571" s="25"/>
      <c r="L3571" s="25"/>
      <c r="N3571" s="25"/>
      <c r="O3571" s="25"/>
      <c r="P3571" s="35" t="s">
        <v>2496</v>
      </c>
      <c r="AS3571" s="570"/>
      <c r="AT3571" s="391"/>
      <c r="AU3571" s="222"/>
      <c r="AV3571" s="564"/>
      <c r="AW3571" s="60"/>
      <c r="AX3571" s="60"/>
      <c r="AY3571" s="60"/>
      <c r="AZ3571" s="283"/>
      <c r="BA3571" s="283"/>
      <c r="BB3571" s="283"/>
      <c r="BC3571" s="34"/>
      <c r="BD3571" s="27"/>
      <c r="BF3571" s="35"/>
      <c r="BG3571" s="35"/>
      <c r="BH3571" s="35"/>
    </row>
    <row r="3572" spans="1:60" ht="15" x14ac:dyDescent="0.25">
      <c r="A3572" s="570">
        <f t="shared" si="48"/>
        <v>3566</v>
      </c>
      <c r="B3572" s="571" t="s">
        <v>5851</v>
      </c>
      <c r="C3572" s="574" t="s">
        <v>12463</v>
      </c>
      <c r="D3572" s="843">
        <v>88417</v>
      </c>
      <c r="E3572" s="844"/>
      <c r="F3572" s="844"/>
      <c r="G3572" s="25"/>
      <c r="H3572" s="25"/>
      <c r="I3572" s="25"/>
      <c r="J3572" s="25"/>
      <c r="K3572" s="25"/>
      <c r="L3572" s="25"/>
      <c r="N3572" s="25"/>
      <c r="O3572" s="25"/>
      <c r="P3572" s="35" t="s">
        <v>2496</v>
      </c>
      <c r="AS3572" s="570"/>
      <c r="AT3572" s="391"/>
      <c r="AU3572" s="222"/>
      <c r="AV3572" s="564"/>
      <c r="AW3572" s="60"/>
      <c r="AX3572" s="60"/>
      <c r="AY3572" s="60"/>
      <c r="AZ3572" s="283"/>
      <c r="BA3572" s="283"/>
      <c r="BB3572" s="283"/>
      <c r="BC3572" s="34"/>
      <c r="BD3572" s="27"/>
      <c r="BF3572" s="35"/>
      <c r="BG3572" s="35"/>
      <c r="BH3572" s="35"/>
    </row>
    <row r="3573" spans="1:60" ht="15" x14ac:dyDescent="0.25">
      <c r="A3573" s="570">
        <f t="shared" si="48"/>
        <v>3567</v>
      </c>
      <c r="B3573" s="571" t="s">
        <v>5852</v>
      </c>
      <c r="C3573" s="574" t="s">
        <v>2526</v>
      </c>
      <c r="D3573" s="843">
        <v>29063.37</v>
      </c>
      <c r="E3573" s="844"/>
      <c r="F3573" s="844"/>
      <c r="G3573" s="25"/>
      <c r="H3573" s="25"/>
      <c r="I3573" s="25"/>
      <c r="J3573" s="25"/>
      <c r="K3573" s="25"/>
      <c r="L3573" s="25"/>
      <c r="N3573" s="25"/>
      <c r="O3573" s="25"/>
      <c r="P3573" s="35" t="s">
        <v>2496</v>
      </c>
      <c r="AS3573" s="570"/>
      <c r="AT3573" s="391"/>
      <c r="AU3573" s="222"/>
      <c r="AV3573" s="564"/>
      <c r="AW3573" s="60"/>
      <c r="AX3573" s="60"/>
      <c r="AY3573" s="60"/>
      <c r="AZ3573" s="283"/>
      <c r="BA3573" s="283"/>
      <c r="BB3573" s="283"/>
      <c r="BC3573" s="34"/>
      <c r="BD3573" s="27"/>
      <c r="BF3573" s="35"/>
      <c r="BG3573" s="35"/>
      <c r="BH3573" s="35"/>
    </row>
    <row r="3574" spans="1:60" ht="15" x14ac:dyDescent="0.25">
      <c r="A3574" s="570">
        <f t="shared" si="48"/>
        <v>3568</v>
      </c>
      <c r="B3574" s="571" t="s">
        <v>5853</v>
      </c>
      <c r="C3574" s="574" t="s">
        <v>12460</v>
      </c>
      <c r="D3574" s="843">
        <v>20944</v>
      </c>
      <c r="E3574" s="844"/>
      <c r="F3574" s="844"/>
      <c r="G3574" s="25"/>
      <c r="H3574" s="25"/>
      <c r="I3574" s="25"/>
      <c r="J3574" s="25"/>
      <c r="K3574" s="25"/>
      <c r="L3574" s="25"/>
      <c r="N3574" s="25"/>
      <c r="O3574" s="25"/>
      <c r="P3574" s="35" t="s">
        <v>2496</v>
      </c>
      <c r="AS3574" s="570"/>
      <c r="AT3574" s="391"/>
      <c r="AU3574" s="222"/>
      <c r="AV3574" s="564"/>
      <c r="AW3574" s="60"/>
      <c r="AX3574" s="60"/>
      <c r="AY3574" s="60"/>
      <c r="AZ3574" s="283"/>
      <c r="BA3574" s="283"/>
      <c r="BB3574" s="283"/>
      <c r="BC3574" s="34"/>
      <c r="BD3574" s="27"/>
      <c r="BF3574" s="35"/>
      <c r="BG3574" s="35"/>
      <c r="BH3574" s="35"/>
    </row>
    <row r="3575" spans="1:60" ht="15" x14ac:dyDescent="0.25">
      <c r="A3575" s="570">
        <f t="shared" ref="A3575:A3638" si="49">A3574+1</f>
        <v>3569</v>
      </c>
      <c r="B3575" s="571" t="s">
        <v>5854</v>
      </c>
      <c r="C3575" s="574" t="s">
        <v>12460</v>
      </c>
      <c r="D3575" s="843">
        <v>11364.5</v>
      </c>
      <c r="E3575" s="844"/>
      <c r="F3575" s="844"/>
      <c r="G3575" s="25"/>
      <c r="H3575" s="25"/>
      <c r="I3575" s="25"/>
      <c r="J3575" s="25"/>
      <c r="K3575" s="25"/>
      <c r="L3575" s="25"/>
      <c r="N3575" s="25"/>
      <c r="O3575" s="25"/>
      <c r="P3575" s="35" t="s">
        <v>2496</v>
      </c>
      <c r="AS3575" s="570"/>
      <c r="AT3575" s="391"/>
      <c r="AU3575" s="222"/>
      <c r="AV3575" s="564"/>
      <c r="AW3575" s="60"/>
      <c r="AX3575" s="60"/>
      <c r="AY3575" s="60"/>
      <c r="AZ3575" s="283"/>
      <c r="BA3575" s="283"/>
      <c r="BB3575" s="283"/>
      <c r="BC3575" s="34"/>
      <c r="BD3575" s="27"/>
      <c r="BF3575" s="35"/>
      <c r="BG3575" s="35"/>
      <c r="BH3575" s="35"/>
    </row>
    <row r="3576" spans="1:60" ht="15" x14ac:dyDescent="0.25">
      <c r="A3576" s="570">
        <f t="shared" si="49"/>
        <v>3570</v>
      </c>
      <c r="B3576" s="571" t="s">
        <v>5855</v>
      </c>
      <c r="C3576" s="574" t="s">
        <v>12463</v>
      </c>
      <c r="D3576" s="843">
        <v>34689.69</v>
      </c>
      <c r="E3576" s="844"/>
      <c r="F3576" s="844"/>
      <c r="G3576" s="25"/>
      <c r="H3576" s="25"/>
      <c r="I3576" s="25"/>
      <c r="J3576" s="25"/>
      <c r="K3576" s="25"/>
      <c r="L3576" s="25"/>
      <c r="N3576" s="25"/>
      <c r="O3576" s="25"/>
      <c r="P3576" s="35" t="s">
        <v>2496</v>
      </c>
      <c r="AS3576" s="570"/>
      <c r="AT3576" s="391"/>
      <c r="AU3576" s="222"/>
      <c r="AV3576" s="564"/>
      <c r="AW3576" s="60"/>
      <c r="AX3576" s="60"/>
      <c r="AY3576" s="60"/>
      <c r="AZ3576" s="283"/>
      <c r="BA3576" s="283"/>
      <c r="BB3576" s="283"/>
      <c r="BC3576" s="34"/>
      <c r="BD3576" s="27"/>
      <c r="BF3576" s="35"/>
      <c r="BG3576" s="35"/>
      <c r="BH3576" s="35"/>
    </row>
    <row r="3577" spans="1:60" ht="15" x14ac:dyDescent="0.25">
      <c r="A3577" s="570">
        <f t="shared" si="49"/>
        <v>3571</v>
      </c>
      <c r="B3577" s="571" t="s">
        <v>5856</v>
      </c>
      <c r="C3577" s="574" t="s">
        <v>12463</v>
      </c>
      <c r="D3577" s="843">
        <v>44013.34</v>
      </c>
      <c r="E3577" s="844"/>
      <c r="F3577" s="844"/>
      <c r="G3577" s="25"/>
      <c r="H3577" s="25"/>
      <c r="I3577" s="25"/>
      <c r="J3577" s="25"/>
      <c r="K3577" s="25"/>
      <c r="L3577" s="25"/>
      <c r="N3577" s="25"/>
      <c r="O3577" s="25"/>
      <c r="P3577" s="35" t="s">
        <v>2496</v>
      </c>
      <c r="AS3577" s="570"/>
      <c r="AT3577" s="391"/>
      <c r="AU3577" s="222"/>
      <c r="AV3577" s="564"/>
      <c r="AW3577" s="60"/>
      <c r="AX3577" s="60"/>
      <c r="AY3577" s="60"/>
      <c r="AZ3577" s="283"/>
      <c r="BA3577" s="283"/>
      <c r="BB3577" s="283"/>
      <c r="BC3577" s="34"/>
      <c r="BD3577" s="27"/>
      <c r="BF3577" s="35"/>
      <c r="BG3577" s="35"/>
      <c r="BH3577" s="35"/>
    </row>
    <row r="3578" spans="1:60" ht="15" x14ac:dyDescent="0.25">
      <c r="A3578" s="570">
        <f t="shared" si="49"/>
        <v>3572</v>
      </c>
      <c r="B3578" s="571" t="s">
        <v>5857</v>
      </c>
      <c r="C3578" s="574" t="s">
        <v>12463</v>
      </c>
      <c r="D3578" s="843">
        <v>51467.5</v>
      </c>
      <c r="E3578" s="844"/>
      <c r="F3578" s="844"/>
      <c r="G3578" s="25"/>
      <c r="H3578" s="25"/>
      <c r="I3578" s="25"/>
      <c r="J3578" s="25"/>
      <c r="K3578" s="25"/>
      <c r="L3578" s="25"/>
      <c r="N3578" s="25"/>
      <c r="O3578" s="25"/>
      <c r="P3578" s="35" t="s">
        <v>2496</v>
      </c>
      <c r="AS3578" s="570"/>
      <c r="AT3578" s="391"/>
      <c r="AU3578" s="222"/>
      <c r="AV3578" s="564"/>
      <c r="AW3578" s="60"/>
      <c r="AX3578" s="60"/>
      <c r="AY3578" s="60"/>
      <c r="AZ3578" s="283"/>
      <c r="BA3578" s="283"/>
      <c r="BB3578" s="283"/>
      <c r="BC3578" s="34"/>
      <c r="BD3578" s="27"/>
      <c r="BF3578" s="35"/>
      <c r="BG3578" s="35"/>
      <c r="BH3578" s="35"/>
    </row>
    <row r="3579" spans="1:60" ht="15" x14ac:dyDescent="0.25">
      <c r="A3579" s="570">
        <f t="shared" si="49"/>
        <v>3573</v>
      </c>
      <c r="B3579" s="571" t="s">
        <v>5858</v>
      </c>
      <c r="C3579" s="574" t="s">
        <v>12460</v>
      </c>
      <c r="D3579" s="843">
        <v>45458</v>
      </c>
      <c r="E3579" s="844"/>
      <c r="F3579" s="844"/>
      <c r="G3579" s="25"/>
      <c r="H3579" s="25"/>
      <c r="I3579" s="25"/>
      <c r="J3579" s="25"/>
      <c r="K3579" s="25"/>
      <c r="L3579" s="25"/>
      <c r="N3579" s="25"/>
      <c r="O3579" s="25"/>
      <c r="P3579" s="35" t="s">
        <v>2496</v>
      </c>
      <c r="AS3579" s="570"/>
      <c r="AT3579" s="391"/>
      <c r="AU3579" s="222"/>
      <c r="AV3579" s="564"/>
      <c r="AW3579" s="60"/>
      <c r="AX3579" s="60"/>
      <c r="AY3579" s="60"/>
      <c r="AZ3579" s="283"/>
      <c r="BA3579" s="283"/>
      <c r="BB3579" s="283"/>
      <c r="BC3579" s="34"/>
      <c r="BD3579" s="27"/>
      <c r="BF3579" s="35"/>
      <c r="BG3579" s="35"/>
      <c r="BH3579" s="35"/>
    </row>
    <row r="3580" spans="1:60" ht="15" x14ac:dyDescent="0.25">
      <c r="A3580" s="570">
        <f t="shared" si="49"/>
        <v>3574</v>
      </c>
      <c r="B3580" s="571" t="s">
        <v>5859</v>
      </c>
      <c r="C3580" s="574" t="s">
        <v>12460</v>
      </c>
      <c r="D3580" s="843">
        <v>60630.5</v>
      </c>
      <c r="E3580" s="844"/>
      <c r="F3580" s="844"/>
      <c r="G3580" s="25"/>
      <c r="H3580" s="25"/>
      <c r="I3580" s="25"/>
      <c r="J3580" s="25"/>
      <c r="K3580" s="25"/>
      <c r="L3580" s="25"/>
      <c r="N3580" s="25"/>
      <c r="O3580" s="25"/>
      <c r="P3580" s="35" t="s">
        <v>2496</v>
      </c>
      <c r="AS3580" s="570"/>
      <c r="AT3580" s="391"/>
      <c r="AU3580" s="222"/>
      <c r="AV3580" s="564"/>
      <c r="AW3580" s="60"/>
      <c r="AX3580" s="60"/>
      <c r="AY3580" s="60"/>
      <c r="AZ3580" s="283"/>
      <c r="BA3580" s="283"/>
      <c r="BB3580" s="283"/>
      <c r="BC3580" s="34"/>
      <c r="BD3580" s="27"/>
      <c r="BF3580" s="35"/>
      <c r="BG3580" s="35"/>
      <c r="BH3580" s="35"/>
    </row>
    <row r="3581" spans="1:60" ht="15" x14ac:dyDescent="0.25">
      <c r="A3581" s="570">
        <f t="shared" si="49"/>
        <v>3575</v>
      </c>
      <c r="B3581" s="571" t="s">
        <v>5860</v>
      </c>
      <c r="C3581" s="574" t="s">
        <v>12458</v>
      </c>
      <c r="D3581" s="843">
        <v>99999.27</v>
      </c>
      <c r="E3581" s="844"/>
      <c r="F3581" s="844"/>
      <c r="G3581" s="25"/>
      <c r="H3581" s="25"/>
      <c r="I3581" s="25"/>
      <c r="J3581" s="25"/>
      <c r="K3581" s="25"/>
      <c r="L3581" s="25"/>
      <c r="N3581" s="25"/>
      <c r="O3581" s="25"/>
      <c r="P3581" s="35" t="s">
        <v>2496</v>
      </c>
      <c r="AS3581" s="570"/>
      <c r="AT3581" s="391"/>
      <c r="AU3581" s="222"/>
      <c r="AV3581" s="564"/>
      <c r="AW3581" s="60"/>
      <c r="AX3581" s="60"/>
      <c r="AY3581" s="60"/>
      <c r="AZ3581" s="283"/>
      <c r="BA3581" s="283"/>
      <c r="BB3581" s="283"/>
      <c r="BC3581" s="34"/>
      <c r="BD3581" s="27"/>
      <c r="BF3581" s="35"/>
      <c r="BG3581" s="35"/>
      <c r="BH3581" s="35"/>
    </row>
    <row r="3582" spans="1:60" ht="15" x14ac:dyDescent="0.25">
      <c r="A3582" s="570">
        <f t="shared" si="49"/>
        <v>3576</v>
      </c>
      <c r="B3582" s="571" t="s">
        <v>5861</v>
      </c>
      <c r="C3582" s="574" t="s">
        <v>12458</v>
      </c>
      <c r="D3582" s="843">
        <v>88536</v>
      </c>
      <c r="E3582" s="844"/>
      <c r="F3582" s="844"/>
      <c r="G3582" s="25"/>
      <c r="H3582" s="25"/>
      <c r="I3582" s="25"/>
      <c r="J3582" s="25"/>
      <c r="K3582" s="25"/>
      <c r="L3582" s="25"/>
      <c r="N3582" s="25"/>
      <c r="O3582" s="25"/>
      <c r="P3582" s="35" t="s">
        <v>2496</v>
      </c>
      <c r="AS3582" s="570"/>
      <c r="AT3582" s="391"/>
      <c r="AU3582" s="222"/>
      <c r="AV3582" s="564"/>
      <c r="AW3582" s="60"/>
      <c r="AX3582" s="60"/>
      <c r="AY3582" s="60"/>
      <c r="AZ3582" s="283"/>
      <c r="BA3582" s="283"/>
      <c r="BB3582" s="283"/>
      <c r="BC3582" s="34"/>
      <c r="BD3582" s="27"/>
      <c r="BF3582" s="35"/>
      <c r="BG3582" s="35"/>
      <c r="BH3582" s="35"/>
    </row>
    <row r="3583" spans="1:60" ht="15" x14ac:dyDescent="0.25">
      <c r="A3583" s="570">
        <f t="shared" si="49"/>
        <v>3577</v>
      </c>
      <c r="B3583" s="571" t="s">
        <v>5862</v>
      </c>
      <c r="C3583" s="574" t="s">
        <v>12458</v>
      </c>
      <c r="D3583" s="843">
        <v>43668.24</v>
      </c>
      <c r="E3583" s="844"/>
      <c r="F3583" s="844"/>
      <c r="G3583" s="25"/>
      <c r="H3583" s="25"/>
      <c r="I3583" s="25"/>
      <c r="J3583" s="25"/>
      <c r="K3583" s="25"/>
      <c r="L3583" s="25"/>
      <c r="N3583" s="25"/>
      <c r="O3583" s="25"/>
      <c r="P3583" s="35" t="s">
        <v>2496</v>
      </c>
      <c r="AS3583" s="570"/>
      <c r="AT3583" s="391"/>
      <c r="AU3583" s="222"/>
      <c r="AV3583" s="564"/>
      <c r="AW3583" s="60"/>
      <c r="AX3583" s="60"/>
      <c r="AY3583" s="60"/>
      <c r="AZ3583" s="283"/>
      <c r="BA3583" s="283"/>
      <c r="BB3583" s="283"/>
      <c r="BC3583" s="34"/>
      <c r="BD3583" s="27"/>
      <c r="BF3583" s="35"/>
      <c r="BG3583" s="35"/>
      <c r="BH3583" s="35"/>
    </row>
    <row r="3584" spans="1:60" ht="15" x14ac:dyDescent="0.25">
      <c r="A3584" s="570">
        <f t="shared" si="49"/>
        <v>3578</v>
      </c>
      <c r="B3584" s="571" t="s">
        <v>5863</v>
      </c>
      <c r="C3584" s="574" t="s">
        <v>12458</v>
      </c>
      <c r="D3584" s="843">
        <v>25188.73</v>
      </c>
      <c r="E3584" s="844"/>
      <c r="F3584" s="844"/>
      <c r="G3584" s="25"/>
      <c r="H3584" s="25"/>
      <c r="I3584" s="25"/>
      <c r="J3584" s="25"/>
      <c r="K3584" s="25"/>
      <c r="L3584" s="25"/>
      <c r="N3584" s="25"/>
      <c r="O3584" s="25"/>
      <c r="P3584" s="35" t="s">
        <v>2496</v>
      </c>
      <c r="AS3584" s="570"/>
      <c r="AT3584" s="391"/>
      <c r="AU3584" s="222"/>
      <c r="AV3584" s="564"/>
      <c r="AW3584" s="60"/>
      <c r="AX3584" s="60"/>
      <c r="AY3584" s="60"/>
      <c r="AZ3584" s="283"/>
      <c r="BA3584" s="283"/>
      <c r="BB3584" s="283"/>
      <c r="BC3584" s="34"/>
      <c r="BD3584" s="27"/>
      <c r="BF3584" s="35"/>
      <c r="BG3584" s="35"/>
      <c r="BH3584" s="35"/>
    </row>
    <row r="3585" spans="1:60" ht="15" x14ac:dyDescent="0.25">
      <c r="A3585" s="570">
        <f t="shared" si="49"/>
        <v>3579</v>
      </c>
      <c r="B3585" s="571" t="s">
        <v>5864</v>
      </c>
      <c r="C3585" s="574" t="s">
        <v>12458</v>
      </c>
      <c r="D3585" s="843">
        <v>96469.73</v>
      </c>
      <c r="E3585" s="844"/>
      <c r="F3585" s="844"/>
      <c r="G3585" s="25"/>
      <c r="H3585" s="25"/>
      <c r="I3585" s="25"/>
      <c r="J3585" s="25"/>
      <c r="K3585" s="25"/>
      <c r="L3585" s="25"/>
      <c r="N3585" s="25"/>
      <c r="O3585" s="25"/>
      <c r="P3585" s="35" t="s">
        <v>2496</v>
      </c>
      <c r="AS3585" s="570"/>
      <c r="AT3585" s="391"/>
      <c r="AU3585" s="222"/>
      <c r="AV3585" s="564"/>
      <c r="AW3585" s="60"/>
      <c r="AX3585" s="60"/>
      <c r="AY3585" s="60"/>
      <c r="AZ3585" s="283"/>
      <c r="BA3585" s="283"/>
      <c r="BB3585" s="283"/>
      <c r="BC3585" s="34"/>
      <c r="BD3585" s="27"/>
      <c r="BF3585" s="35"/>
      <c r="BG3585" s="35"/>
      <c r="BH3585" s="35"/>
    </row>
    <row r="3586" spans="1:60" ht="15" x14ac:dyDescent="0.25">
      <c r="A3586" s="570">
        <f t="shared" si="49"/>
        <v>3580</v>
      </c>
      <c r="B3586" s="571" t="s">
        <v>5865</v>
      </c>
      <c r="C3586" s="574" t="s">
        <v>12458</v>
      </c>
      <c r="D3586" s="843">
        <v>64699.11</v>
      </c>
      <c r="E3586" s="844"/>
      <c r="F3586" s="844"/>
      <c r="G3586" s="25"/>
      <c r="H3586" s="25"/>
      <c r="I3586" s="25"/>
      <c r="J3586" s="25"/>
      <c r="K3586" s="25"/>
      <c r="L3586" s="25"/>
      <c r="N3586" s="25"/>
      <c r="O3586" s="25"/>
      <c r="P3586" s="35" t="s">
        <v>2496</v>
      </c>
      <c r="AS3586" s="570"/>
      <c r="AT3586" s="391"/>
      <c r="AU3586" s="222"/>
      <c r="AV3586" s="564"/>
      <c r="AW3586" s="60"/>
      <c r="AX3586" s="60"/>
      <c r="AY3586" s="60"/>
      <c r="AZ3586" s="283"/>
      <c r="BA3586" s="283"/>
      <c r="BB3586" s="283"/>
      <c r="BC3586" s="34"/>
      <c r="BD3586" s="27"/>
      <c r="BF3586" s="35"/>
      <c r="BG3586" s="35"/>
      <c r="BH3586" s="35"/>
    </row>
    <row r="3587" spans="1:60" ht="15" x14ac:dyDescent="0.25">
      <c r="A3587" s="570">
        <f t="shared" si="49"/>
        <v>3581</v>
      </c>
      <c r="B3587" s="571" t="s">
        <v>5866</v>
      </c>
      <c r="C3587" s="574" t="s">
        <v>12458</v>
      </c>
      <c r="D3587" s="843">
        <v>161792.4</v>
      </c>
      <c r="E3587" s="844"/>
      <c r="F3587" s="844"/>
      <c r="G3587" s="25"/>
      <c r="H3587" s="25"/>
      <c r="I3587" s="25"/>
      <c r="J3587" s="25"/>
      <c r="K3587" s="25"/>
      <c r="L3587" s="25"/>
      <c r="N3587" s="25"/>
      <c r="O3587" s="25"/>
      <c r="P3587" s="35" t="s">
        <v>2496</v>
      </c>
      <c r="AS3587" s="570"/>
      <c r="AT3587" s="391"/>
      <c r="AU3587" s="222"/>
      <c r="AV3587" s="564"/>
      <c r="AW3587" s="60"/>
      <c r="AX3587" s="60"/>
      <c r="AY3587" s="60"/>
      <c r="AZ3587" s="283"/>
      <c r="BA3587" s="283"/>
      <c r="BB3587" s="283"/>
      <c r="BC3587" s="34"/>
      <c r="BD3587" s="27"/>
      <c r="BF3587" s="35"/>
      <c r="BG3587" s="35"/>
      <c r="BH3587" s="35"/>
    </row>
    <row r="3588" spans="1:60" ht="15" x14ac:dyDescent="0.25">
      <c r="A3588" s="570">
        <f t="shared" si="49"/>
        <v>3582</v>
      </c>
      <c r="B3588" s="571" t="s">
        <v>5867</v>
      </c>
      <c r="C3588" s="574" t="s">
        <v>12458</v>
      </c>
      <c r="D3588" s="843">
        <v>38714.269999999997</v>
      </c>
      <c r="E3588" s="844"/>
      <c r="F3588" s="844"/>
      <c r="G3588" s="25"/>
      <c r="H3588" s="25"/>
      <c r="I3588" s="25"/>
      <c r="J3588" s="25"/>
      <c r="K3588" s="25"/>
      <c r="L3588" s="25"/>
      <c r="N3588" s="25"/>
      <c r="O3588" s="25"/>
      <c r="P3588" s="35" t="s">
        <v>2496</v>
      </c>
      <c r="AS3588" s="570"/>
      <c r="AT3588" s="391"/>
      <c r="AU3588" s="222"/>
      <c r="AV3588" s="564"/>
      <c r="AW3588" s="60"/>
      <c r="AX3588" s="60"/>
      <c r="AY3588" s="60"/>
      <c r="AZ3588" s="283"/>
      <c r="BA3588" s="283"/>
      <c r="BB3588" s="283"/>
      <c r="BC3588" s="34"/>
      <c r="BD3588" s="27"/>
      <c r="BF3588" s="35"/>
      <c r="BG3588" s="35"/>
      <c r="BH3588" s="35"/>
    </row>
    <row r="3589" spans="1:60" ht="15" x14ac:dyDescent="0.25">
      <c r="A3589" s="570">
        <f t="shared" si="49"/>
        <v>3583</v>
      </c>
      <c r="B3589" s="571" t="s">
        <v>5868</v>
      </c>
      <c r="C3589" s="574" t="s">
        <v>12458</v>
      </c>
      <c r="D3589" s="843">
        <v>11332.37</v>
      </c>
      <c r="E3589" s="844"/>
      <c r="F3589" s="844"/>
      <c r="G3589" s="25"/>
      <c r="H3589" s="25"/>
      <c r="I3589" s="25"/>
      <c r="J3589" s="25"/>
      <c r="K3589" s="25"/>
      <c r="L3589" s="25"/>
      <c r="N3589" s="25"/>
      <c r="O3589" s="25"/>
      <c r="P3589" s="35" t="s">
        <v>2496</v>
      </c>
      <c r="AS3589" s="570"/>
      <c r="AT3589" s="391"/>
      <c r="AU3589" s="222"/>
      <c r="AV3589" s="564"/>
      <c r="AW3589" s="60"/>
      <c r="AX3589" s="60"/>
      <c r="AY3589" s="60"/>
      <c r="AZ3589" s="283"/>
      <c r="BA3589" s="283"/>
      <c r="BB3589" s="283"/>
      <c r="BC3589" s="34"/>
      <c r="BD3589" s="27"/>
      <c r="BF3589" s="35"/>
      <c r="BG3589" s="35"/>
      <c r="BH3589" s="35"/>
    </row>
    <row r="3590" spans="1:60" ht="15" x14ac:dyDescent="0.25">
      <c r="A3590" s="570">
        <f t="shared" si="49"/>
        <v>3584</v>
      </c>
      <c r="B3590" s="571" t="s">
        <v>5869</v>
      </c>
      <c r="C3590" s="574" t="s">
        <v>12458</v>
      </c>
      <c r="D3590" s="843">
        <v>9337.93</v>
      </c>
      <c r="E3590" s="844"/>
      <c r="F3590" s="844"/>
      <c r="G3590" s="25"/>
      <c r="H3590" s="25"/>
      <c r="I3590" s="25"/>
      <c r="J3590" s="25"/>
      <c r="K3590" s="25"/>
      <c r="L3590" s="25"/>
      <c r="N3590" s="25"/>
      <c r="O3590" s="25"/>
      <c r="P3590" s="35" t="s">
        <v>2496</v>
      </c>
      <c r="AS3590" s="570"/>
      <c r="AT3590" s="391"/>
      <c r="AU3590" s="222"/>
      <c r="AV3590" s="564"/>
      <c r="AW3590" s="60"/>
      <c r="AX3590" s="60"/>
      <c r="AY3590" s="60"/>
      <c r="AZ3590" s="283"/>
      <c r="BA3590" s="283"/>
      <c r="BB3590" s="283"/>
      <c r="BC3590" s="34"/>
      <c r="BD3590" s="27"/>
      <c r="BF3590" s="35"/>
      <c r="BG3590" s="35"/>
      <c r="BH3590" s="35"/>
    </row>
    <row r="3591" spans="1:60" ht="15" x14ac:dyDescent="0.25">
      <c r="A3591" s="570">
        <f t="shared" si="49"/>
        <v>3585</v>
      </c>
      <c r="B3591" s="571" t="s">
        <v>5870</v>
      </c>
      <c r="C3591" s="574" t="s">
        <v>12458</v>
      </c>
      <c r="D3591" s="843">
        <v>9758</v>
      </c>
      <c r="E3591" s="844"/>
      <c r="F3591" s="844"/>
      <c r="G3591" s="25"/>
      <c r="H3591" s="25"/>
      <c r="I3591" s="25"/>
      <c r="J3591" s="25"/>
      <c r="K3591" s="25"/>
      <c r="L3591" s="25"/>
      <c r="N3591" s="25"/>
      <c r="O3591" s="25"/>
      <c r="P3591" s="35" t="s">
        <v>2496</v>
      </c>
      <c r="AS3591" s="570"/>
      <c r="AT3591" s="391"/>
      <c r="AU3591" s="222"/>
      <c r="AV3591" s="564"/>
      <c r="AW3591" s="60"/>
      <c r="AX3591" s="60"/>
      <c r="AY3591" s="60"/>
      <c r="AZ3591" s="283"/>
      <c r="BA3591" s="283"/>
      <c r="BB3591" s="283"/>
      <c r="BC3591" s="34"/>
      <c r="BD3591" s="27"/>
      <c r="BF3591" s="35"/>
      <c r="BG3591" s="35"/>
      <c r="BH3591" s="35"/>
    </row>
    <row r="3592" spans="1:60" ht="15" x14ac:dyDescent="0.25">
      <c r="A3592" s="570">
        <f t="shared" si="49"/>
        <v>3586</v>
      </c>
      <c r="B3592" s="571" t="s">
        <v>5871</v>
      </c>
      <c r="C3592" s="574" t="s">
        <v>12458</v>
      </c>
      <c r="D3592" s="843">
        <v>35375.129999999997</v>
      </c>
      <c r="E3592" s="844"/>
      <c r="F3592" s="844"/>
      <c r="G3592" s="25"/>
      <c r="H3592" s="25"/>
      <c r="I3592" s="25"/>
      <c r="J3592" s="25"/>
      <c r="K3592" s="25"/>
      <c r="L3592" s="25"/>
      <c r="N3592" s="25"/>
      <c r="O3592" s="25"/>
      <c r="P3592" s="35" t="s">
        <v>2496</v>
      </c>
      <c r="AS3592" s="570"/>
      <c r="AT3592" s="391"/>
      <c r="AU3592" s="222"/>
      <c r="AV3592" s="564"/>
      <c r="AW3592" s="60"/>
      <c r="AX3592" s="60"/>
      <c r="AY3592" s="60"/>
      <c r="AZ3592" s="283"/>
      <c r="BA3592" s="283"/>
      <c r="BB3592" s="283"/>
      <c r="BC3592" s="34"/>
      <c r="BD3592" s="27"/>
      <c r="BF3592" s="35"/>
      <c r="BG3592" s="35"/>
      <c r="BH3592" s="35"/>
    </row>
    <row r="3593" spans="1:60" ht="15" x14ac:dyDescent="0.25">
      <c r="A3593" s="570">
        <f t="shared" si="49"/>
        <v>3587</v>
      </c>
      <c r="B3593" s="571" t="s">
        <v>5872</v>
      </c>
      <c r="C3593" s="574" t="s">
        <v>12458</v>
      </c>
      <c r="D3593" s="843">
        <v>6581.89</v>
      </c>
      <c r="E3593" s="844"/>
      <c r="F3593" s="844"/>
      <c r="G3593" s="25"/>
      <c r="H3593" s="25"/>
      <c r="I3593" s="25"/>
      <c r="J3593" s="25"/>
      <c r="K3593" s="25"/>
      <c r="L3593" s="25"/>
      <c r="N3593" s="25"/>
      <c r="O3593" s="25"/>
      <c r="P3593" s="35" t="s">
        <v>2496</v>
      </c>
      <c r="AS3593" s="570"/>
      <c r="AT3593" s="391"/>
      <c r="AU3593" s="222"/>
      <c r="AV3593" s="564"/>
      <c r="AW3593" s="60"/>
      <c r="AX3593" s="60"/>
      <c r="AY3593" s="60"/>
      <c r="AZ3593" s="283"/>
      <c r="BA3593" s="283"/>
      <c r="BB3593" s="283"/>
      <c r="BC3593" s="34"/>
      <c r="BD3593" s="27"/>
      <c r="BF3593" s="35"/>
      <c r="BG3593" s="35"/>
      <c r="BH3593" s="35"/>
    </row>
    <row r="3594" spans="1:60" ht="15" x14ac:dyDescent="0.25">
      <c r="A3594" s="570">
        <f t="shared" si="49"/>
        <v>3588</v>
      </c>
      <c r="B3594" s="571" t="s">
        <v>5873</v>
      </c>
      <c r="C3594" s="574" t="s">
        <v>12458</v>
      </c>
      <c r="D3594" s="843">
        <v>69516.23</v>
      </c>
      <c r="E3594" s="844"/>
      <c r="F3594" s="844"/>
      <c r="G3594" s="25"/>
      <c r="H3594" s="25"/>
      <c r="I3594" s="25"/>
      <c r="J3594" s="25"/>
      <c r="K3594" s="25"/>
      <c r="L3594" s="25"/>
      <c r="N3594" s="25"/>
      <c r="O3594" s="25"/>
      <c r="P3594" s="35" t="s">
        <v>2496</v>
      </c>
      <c r="AS3594" s="570"/>
      <c r="AT3594" s="391"/>
      <c r="AU3594" s="222"/>
      <c r="AV3594" s="564"/>
      <c r="AW3594" s="60"/>
      <c r="AX3594" s="60"/>
      <c r="AY3594" s="60"/>
      <c r="AZ3594" s="283"/>
      <c r="BA3594" s="283"/>
      <c r="BB3594" s="283"/>
      <c r="BC3594" s="34"/>
      <c r="BD3594" s="27"/>
      <c r="BF3594" s="35"/>
      <c r="BG3594" s="35"/>
      <c r="BH3594" s="35"/>
    </row>
    <row r="3595" spans="1:60" ht="15" x14ac:dyDescent="0.25">
      <c r="A3595" s="570">
        <f t="shared" si="49"/>
        <v>3589</v>
      </c>
      <c r="B3595" s="571" t="s">
        <v>5874</v>
      </c>
      <c r="C3595" s="574" t="s">
        <v>12458</v>
      </c>
      <c r="D3595" s="843">
        <v>222700.17</v>
      </c>
      <c r="E3595" s="844"/>
      <c r="F3595" s="844"/>
      <c r="G3595" s="25"/>
      <c r="H3595" s="25"/>
      <c r="I3595" s="25"/>
      <c r="J3595" s="25"/>
      <c r="K3595" s="25"/>
      <c r="L3595" s="25"/>
      <c r="N3595" s="25"/>
      <c r="O3595" s="25"/>
      <c r="P3595" s="35" t="s">
        <v>2496</v>
      </c>
      <c r="AS3595" s="570"/>
      <c r="AT3595" s="391"/>
      <c r="AU3595" s="222"/>
      <c r="AV3595" s="564"/>
      <c r="AW3595" s="60"/>
      <c r="AX3595" s="60"/>
      <c r="AY3595" s="60"/>
      <c r="AZ3595" s="283"/>
      <c r="BA3595" s="283"/>
      <c r="BB3595" s="283"/>
      <c r="BC3595" s="34"/>
      <c r="BD3595" s="27"/>
      <c r="BF3595" s="35"/>
      <c r="BG3595" s="35"/>
      <c r="BH3595" s="35"/>
    </row>
    <row r="3596" spans="1:60" ht="15" x14ac:dyDescent="0.25">
      <c r="A3596" s="570">
        <f t="shared" si="49"/>
        <v>3590</v>
      </c>
      <c r="B3596" s="571" t="s">
        <v>5875</v>
      </c>
      <c r="C3596" s="574" t="s">
        <v>12458</v>
      </c>
      <c r="D3596" s="843">
        <v>76050.52</v>
      </c>
      <c r="E3596" s="844"/>
      <c r="F3596" s="844"/>
      <c r="G3596" s="25"/>
      <c r="H3596" s="25"/>
      <c r="I3596" s="25"/>
      <c r="J3596" s="25"/>
      <c r="K3596" s="25"/>
      <c r="L3596" s="25"/>
      <c r="N3596" s="25"/>
      <c r="O3596" s="25"/>
      <c r="P3596" s="35" t="s">
        <v>2496</v>
      </c>
      <c r="AS3596" s="570"/>
      <c r="AT3596" s="391"/>
      <c r="AU3596" s="222"/>
      <c r="AV3596" s="564"/>
      <c r="AW3596" s="60"/>
      <c r="AX3596" s="60"/>
      <c r="AY3596" s="60"/>
      <c r="AZ3596" s="283"/>
      <c r="BA3596" s="283"/>
      <c r="BB3596" s="283"/>
      <c r="BC3596" s="34"/>
      <c r="BD3596" s="27"/>
      <c r="BF3596" s="35"/>
      <c r="BG3596" s="35"/>
      <c r="BH3596" s="35"/>
    </row>
    <row r="3597" spans="1:60" ht="15" x14ac:dyDescent="0.25">
      <c r="A3597" s="570">
        <f t="shared" si="49"/>
        <v>3591</v>
      </c>
      <c r="B3597" s="571" t="s">
        <v>5876</v>
      </c>
      <c r="C3597" s="574" t="s">
        <v>12458</v>
      </c>
      <c r="D3597" s="843">
        <v>232684.27</v>
      </c>
      <c r="E3597" s="844"/>
      <c r="F3597" s="844"/>
      <c r="G3597" s="25"/>
      <c r="H3597" s="25"/>
      <c r="I3597" s="25"/>
      <c r="J3597" s="25"/>
      <c r="K3597" s="25"/>
      <c r="L3597" s="25"/>
      <c r="N3597" s="25"/>
      <c r="O3597" s="25"/>
      <c r="P3597" s="35" t="s">
        <v>2496</v>
      </c>
      <c r="AS3597" s="570"/>
      <c r="AT3597" s="391"/>
      <c r="AU3597" s="222"/>
      <c r="AV3597" s="564"/>
      <c r="AW3597" s="60"/>
      <c r="AX3597" s="60"/>
      <c r="AY3597" s="60"/>
      <c r="AZ3597" s="283"/>
      <c r="BA3597" s="283"/>
      <c r="BB3597" s="283"/>
      <c r="BC3597" s="34"/>
      <c r="BD3597" s="27"/>
      <c r="BF3597" s="35"/>
      <c r="BG3597" s="35"/>
      <c r="BH3597" s="35"/>
    </row>
    <row r="3598" spans="1:60" ht="15" x14ac:dyDescent="0.25">
      <c r="A3598" s="570">
        <f t="shared" si="49"/>
        <v>3592</v>
      </c>
      <c r="B3598" s="571" t="s">
        <v>5877</v>
      </c>
      <c r="C3598" s="574" t="s">
        <v>12458</v>
      </c>
      <c r="D3598" s="843">
        <v>288442.90999999997</v>
      </c>
      <c r="E3598" s="844"/>
      <c r="F3598" s="844"/>
      <c r="G3598" s="25"/>
      <c r="H3598" s="25"/>
      <c r="I3598" s="25"/>
      <c r="J3598" s="25"/>
      <c r="K3598" s="25"/>
      <c r="L3598" s="25"/>
      <c r="N3598" s="25"/>
      <c r="O3598" s="25"/>
      <c r="P3598" s="35" t="s">
        <v>2496</v>
      </c>
      <c r="AS3598" s="570"/>
      <c r="AT3598" s="391"/>
      <c r="AU3598" s="222"/>
      <c r="AV3598" s="564"/>
      <c r="AW3598" s="60"/>
      <c r="AX3598" s="60"/>
      <c r="AY3598" s="60"/>
      <c r="AZ3598" s="283"/>
      <c r="BA3598" s="283"/>
      <c r="BB3598" s="283"/>
      <c r="BC3598" s="34"/>
      <c r="BD3598" s="27"/>
      <c r="BF3598" s="35"/>
      <c r="BG3598" s="35"/>
      <c r="BH3598" s="35"/>
    </row>
    <row r="3599" spans="1:60" ht="15" x14ac:dyDescent="0.25">
      <c r="A3599" s="570">
        <f t="shared" si="49"/>
        <v>3593</v>
      </c>
      <c r="B3599" s="571" t="s">
        <v>5878</v>
      </c>
      <c r="C3599" s="574" t="s">
        <v>12458</v>
      </c>
      <c r="D3599" s="843">
        <v>505750</v>
      </c>
      <c r="E3599" s="844"/>
      <c r="F3599" s="844"/>
      <c r="G3599" s="25"/>
      <c r="H3599" s="25"/>
      <c r="I3599" s="25"/>
      <c r="J3599" s="25"/>
      <c r="K3599" s="25"/>
      <c r="L3599" s="25"/>
      <c r="N3599" s="25"/>
      <c r="O3599" s="25"/>
      <c r="P3599" s="35" t="s">
        <v>2496</v>
      </c>
      <c r="AS3599" s="570"/>
      <c r="AT3599" s="391"/>
      <c r="AU3599" s="222"/>
      <c r="AV3599" s="564"/>
      <c r="AW3599" s="60"/>
      <c r="AX3599" s="60"/>
      <c r="AY3599" s="60"/>
      <c r="AZ3599" s="283"/>
      <c r="BA3599" s="283"/>
      <c r="BB3599" s="283"/>
      <c r="BC3599" s="34"/>
      <c r="BD3599" s="27"/>
      <c r="BF3599" s="35"/>
      <c r="BG3599" s="35"/>
      <c r="BH3599" s="35"/>
    </row>
    <row r="3600" spans="1:60" ht="15" x14ac:dyDescent="0.25">
      <c r="A3600" s="570">
        <f t="shared" si="49"/>
        <v>3594</v>
      </c>
      <c r="B3600" s="571" t="s">
        <v>5879</v>
      </c>
      <c r="C3600" s="574" t="s">
        <v>12458</v>
      </c>
      <c r="D3600" s="843">
        <v>808566.92</v>
      </c>
      <c r="E3600" s="844"/>
      <c r="F3600" s="844"/>
      <c r="G3600" s="25"/>
      <c r="H3600" s="25"/>
      <c r="I3600" s="25"/>
      <c r="J3600" s="25"/>
      <c r="K3600" s="25"/>
      <c r="L3600" s="25"/>
      <c r="N3600" s="25"/>
      <c r="O3600" s="25"/>
      <c r="P3600" s="35" t="s">
        <v>2496</v>
      </c>
      <c r="AS3600" s="570"/>
      <c r="AT3600" s="391"/>
      <c r="AU3600" s="222"/>
      <c r="AV3600" s="564"/>
      <c r="AW3600" s="60"/>
      <c r="AX3600" s="60"/>
      <c r="AY3600" s="60"/>
      <c r="AZ3600" s="283"/>
      <c r="BA3600" s="283"/>
      <c r="BB3600" s="283"/>
      <c r="BC3600" s="34"/>
      <c r="BD3600" s="27"/>
      <c r="BF3600" s="35"/>
      <c r="BG3600" s="35"/>
      <c r="BH3600" s="35"/>
    </row>
    <row r="3601" spans="1:60" ht="15" x14ac:dyDescent="0.25">
      <c r="A3601" s="570">
        <f t="shared" si="49"/>
        <v>3595</v>
      </c>
      <c r="B3601" s="571" t="s">
        <v>5880</v>
      </c>
      <c r="C3601" s="574" t="s">
        <v>12458</v>
      </c>
      <c r="D3601" s="843">
        <v>1087293.48</v>
      </c>
      <c r="E3601" s="844"/>
      <c r="F3601" s="844"/>
      <c r="G3601" s="25"/>
      <c r="H3601" s="25"/>
      <c r="I3601" s="25"/>
      <c r="J3601" s="25"/>
      <c r="K3601" s="25"/>
      <c r="L3601" s="25"/>
      <c r="N3601" s="25"/>
      <c r="O3601" s="25"/>
      <c r="P3601" s="35" t="s">
        <v>2496</v>
      </c>
      <c r="AS3601" s="570"/>
      <c r="AT3601" s="391"/>
      <c r="AU3601" s="222"/>
      <c r="AV3601" s="564"/>
      <c r="AW3601" s="60"/>
      <c r="AX3601" s="60"/>
      <c r="AY3601" s="60"/>
      <c r="AZ3601" s="283"/>
      <c r="BA3601" s="283"/>
      <c r="BB3601" s="283"/>
      <c r="BC3601" s="34"/>
      <c r="BD3601" s="27"/>
      <c r="BF3601" s="35"/>
      <c r="BG3601" s="35"/>
      <c r="BH3601" s="35"/>
    </row>
    <row r="3602" spans="1:60" ht="15" x14ac:dyDescent="0.25">
      <c r="A3602" s="570">
        <f t="shared" si="49"/>
        <v>3596</v>
      </c>
      <c r="B3602" s="571" t="s">
        <v>5881</v>
      </c>
      <c r="C3602" s="574" t="s">
        <v>12458</v>
      </c>
      <c r="D3602" s="843">
        <v>80420.2</v>
      </c>
      <c r="E3602" s="844"/>
      <c r="F3602" s="844"/>
      <c r="G3602" s="25"/>
      <c r="H3602" s="25"/>
      <c r="I3602" s="25"/>
      <c r="J3602" s="25"/>
      <c r="K3602" s="25"/>
      <c r="L3602" s="25"/>
      <c r="N3602" s="25"/>
      <c r="O3602" s="25"/>
      <c r="P3602" s="35" t="s">
        <v>2496</v>
      </c>
      <c r="AS3602" s="570"/>
      <c r="AT3602" s="391"/>
      <c r="AU3602" s="222"/>
      <c r="AV3602" s="564"/>
      <c r="AW3602" s="60"/>
      <c r="AX3602" s="60"/>
      <c r="AY3602" s="60"/>
      <c r="AZ3602" s="283"/>
      <c r="BA3602" s="283"/>
      <c r="BB3602" s="283"/>
      <c r="BC3602" s="34"/>
      <c r="BD3602" s="27"/>
      <c r="BF3602" s="35"/>
      <c r="BG3602" s="35"/>
      <c r="BH3602" s="35"/>
    </row>
    <row r="3603" spans="1:60" ht="15" x14ac:dyDescent="0.25">
      <c r="A3603" s="570">
        <f t="shared" si="49"/>
        <v>3597</v>
      </c>
      <c r="B3603" s="571" t="s">
        <v>5882</v>
      </c>
      <c r="C3603" s="574" t="s">
        <v>12458</v>
      </c>
      <c r="D3603" s="843">
        <v>93287.67</v>
      </c>
      <c r="E3603" s="844"/>
      <c r="F3603" s="844"/>
      <c r="G3603" s="25"/>
      <c r="H3603" s="25"/>
      <c r="I3603" s="25"/>
      <c r="J3603" s="25"/>
      <c r="K3603" s="25"/>
      <c r="L3603" s="25"/>
      <c r="N3603" s="25"/>
      <c r="O3603" s="25"/>
      <c r="P3603" s="35" t="s">
        <v>2496</v>
      </c>
      <c r="AS3603" s="570"/>
      <c r="AT3603" s="391"/>
      <c r="AU3603" s="222"/>
      <c r="AV3603" s="564"/>
      <c r="AW3603" s="60"/>
      <c r="AX3603" s="60"/>
      <c r="AY3603" s="60"/>
      <c r="AZ3603" s="283"/>
      <c r="BA3603" s="283"/>
      <c r="BB3603" s="283"/>
      <c r="BC3603" s="34"/>
      <c r="BD3603" s="27"/>
      <c r="BF3603" s="35"/>
      <c r="BG3603" s="35"/>
      <c r="BH3603" s="35"/>
    </row>
    <row r="3604" spans="1:60" ht="15" x14ac:dyDescent="0.25">
      <c r="A3604" s="570">
        <f t="shared" si="49"/>
        <v>3598</v>
      </c>
      <c r="B3604" s="571" t="s">
        <v>5883</v>
      </c>
      <c r="C3604" s="574" t="s">
        <v>12458</v>
      </c>
      <c r="D3604" s="843">
        <v>191937.48</v>
      </c>
      <c r="E3604" s="844"/>
      <c r="F3604" s="844"/>
      <c r="G3604" s="25"/>
      <c r="H3604" s="25"/>
      <c r="I3604" s="25"/>
      <c r="J3604" s="25"/>
      <c r="K3604" s="25"/>
      <c r="L3604" s="25"/>
      <c r="N3604" s="25"/>
      <c r="O3604" s="25"/>
      <c r="P3604" s="35" t="s">
        <v>2496</v>
      </c>
      <c r="AS3604" s="570"/>
      <c r="AT3604" s="391"/>
      <c r="AU3604" s="222"/>
      <c r="AV3604" s="564"/>
      <c r="AW3604" s="60"/>
      <c r="AX3604" s="60"/>
      <c r="AY3604" s="60"/>
      <c r="AZ3604" s="283"/>
      <c r="BA3604" s="283"/>
      <c r="BB3604" s="283"/>
      <c r="BC3604" s="34"/>
      <c r="BD3604" s="27"/>
      <c r="BF3604" s="35"/>
      <c r="BG3604" s="35"/>
      <c r="BH3604" s="35"/>
    </row>
    <row r="3605" spans="1:60" ht="15" x14ac:dyDescent="0.25">
      <c r="A3605" s="570">
        <f t="shared" si="49"/>
        <v>3599</v>
      </c>
      <c r="B3605" s="571" t="s">
        <v>5884</v>
      </c>
      <c r="C3605" s="574" t="s">
        <v>12458</v>
      </c>
      <c r="D3605" s="843">
        <v>49951.44</v>
      </c>
      <c r="E3605" s="844"/>
      <c r="F3605" s="844"/>
      <c r="G3605" s="25"/>
      <c r="H3605" s="25"/>
      <c r="I3605" s="25"/>
      <c r="J3605" s="25"/>
      <c r="K3605" s="25"/>
      <c r="L3605" s="25"/>
      <c r="N3605" s="25"/>
      <c r="O3605" s="25"/>
      <c r="P3605" s="35" t="s">
        <v>2496</v>
      </c>
      <c r="AS3605" s="570"/>
      <c r="AT3605" s="391"/>
      <c r="AU3605" s="222"/>
      <c r="AV3605" s="564"/>
      <c r="AW3605" s="60"/>
      <c r="AX3605" s="60"/>
      <c r="AY3605" s="60"/>
      <c r="AZ3605" s="283"/>
      <c r="BA3605" s="283"/>
      <c r="BB3605" s="283"/>
      <c r="BC3605" s="34"/>
      <c r="BD3605" s="27"/>
      <c r="BF3605" s="35"/>
      <c r="BG3605" s="35"/>
      <c r="BH3605" s="35"/>
    </row>
    <row r="3606" spans="1:60" ht="15" x14ac:dyDescent="0.25">
      <c r="A3606" s="570">
        <f t="shared" si="49"/>
        <v>3600</v>
      </c>
      <c r="B3606" s="571" t="s">
        <v>5885</v>
      </c>
      <c r="C3606" s="574" t="s">
        <v>12458</v>
      </c>
      <c r="D3606" s="843">
        <v>5494.23</v>
      </c>
      <c r="E3606" s="844"/>
      <c r="F3606" s="844"/>
      <c r="G3606" s="25"/>
      <c r="H3606" s="25"/>
      <c r="I3606" s="25"/>
      <c r="J3606" s="25"/>
      <c r="K3606" s="25"/>
      <c r="L3606" s="25"/>
      <c r="N3606" s="25"/>
      <c r="O3606" s="25"/>
      <c r="P3606" s="35" t="s">
        <v>2496</v>
      </c>
      <c r="AS3606" s="570"/>
      <c r="AT3606" s="391"/>
      <c r="AU3606" s="222"/>
      <c r="AV3606" s="564"/>
      <c r="AW3606" s="60"/>
      <c r="AX3606" s="60"/>
      <c r="AY3606" s="60"/>
      <c r="AZ3606" s="283"/>
      <c r="BA3606" s="283"/>
      <c r="BB3606" s="283"/>
      <c r="BC3606" s="34"/>
      <c r="BD3606" s="27"/>
      <c r="BF3606" s="35"/>
      <c r="BG3606" s="35"/>
      <c r="BH3606" s="35"/>
    </row>
    <row r="3607" spans="1:60" ht="15" x14ac:dyDescent="0.25">
      <c r="A3607" s="570">
        <f t="shared" si="49"/>
        <v>3601</v>
      </c>
      <c r="B3607" s="571" t="s">
        <v>5886</v>
      </c>
      <c r="C3607" s="574" t="s">
        <v>12469</v>
      </c>
      <c r="D3607" s="843">
        <v>17713.150000000001</v>
      </c>
      <c r="E3607" s="844"/>
      <c r="F3607" s="844"/>
      <c r="G3607" s="25"/>
      <c r="H3607" s="25"/>
      <c r="I3607" s="25"/>
      <c r="J3607" s="25"/>
      <c r="K3607" s="25"/>
      <c r="L3607" s="25"/>
      <c r="N3607" s="25"/>
      <c r="O3607" s="25"/>
      <c r="P3607" s="35" t="s">
        <v>2496</v>
      </c>
      <c r="AS3607" s="570"/>
      <c r="AT3607" s="391"/>
      <c r="AU3607" s="222"/>
      <c r="AV3607" s="564"/>
      <c r="AW3607" s="60"/>
      <c r="AX3607" s="60"/>
      <c r="AY3607" s="60"/>
      <c r="AZ3607" s="283"/>
      <c r="BA3607" s="283"/>
      <c r="BB3607" s="283"/>
      <c r="BC3607" s="34"/>
      <c r="BD3607" s="27"/>
      <c r="BF3607" s="35"/>
      <c r="BG3607" s="35"/>
      <c r="BH3607" s="35"/>
    </row>
    <row r="3608" spans="1:60" ht="15" x14ac:dyDescent="0.25">
      <c r="A3608" s="570">
        <f t="shared" si="49"/>
        <v>3602</v>
      </c>
      <c r="B3608" s="571" t="s">
        <v>5887</v>
      </c>
      <c r="C3608" s="574" t="s">
        <v>12469</v>
      </c>
      <c r="D3608" s="843">
        <v>13495.79</v>
      </c>
      <c r="E3608" s="844"/>
      <c r="F3608" s="844"/>
      <c r="G3608" s="25"/>
      <c r="H3608" s="25"/>
      <c r="I3608" s="25"/>
      <c r="J3608" s="25"/>
      <c r="K3608" s="25"/>
      <c r="L3608" s="25"/>
      <c r="N3608" s="25"/>
      <c r="O3608" s="25"/>
      <c r="P3608" s="35" t="s">
        <v>2496</v>
      </c>
      <c r="AS3608" s="570"/>
      <c r="AT3608" s="391"/>
      <c r="AU3608" s="222"/>
      <c r="AV3608" s="564"/>
      <c r="AW3608" s="60"/>
      <c r="AX3608" s="60"/>
      <c r="AY3608" s="60"/>
      <c r="AZ3608" s="283"/>
      <c r="BA3608" s="283"/>
      <c r="BB3608" s="283"/>
      <c r="BC3608" s="34"/>
      <c r="BD3608" s="27"/>
      <c r="BF3608" s="35"/>
      <c r="BG3608" s="35"/>
      <c r="BH3608" s="35"/>
    </row>
    <row r="3609" spans="1:60" ht="15" x14ac:dyDescent="0.25">
      <c r="A3609" s="570">
        <f t="shared" si="49"/>
        <v>3603</v>
      </c>
      <c r="B3609" s="571" t="s">
        <v>5888</v>
      </c>
      <c r="C3609" s="574" t="s">
        <v>12469</v>
      </c>
      <c r="D3609" s="843">
        <v>29859.48</v>
      </c>
      <c r="E3609" s="844"/>
      <c r="F3609" s="844"/>
      <c r="G3609" s="25"/>
      <c r="H3609" s="25"/>
      <c r="I3609" s="25"/>
      <c r="J3609" s="25"/>
      <c r="K3609" s="25"/>
      <c r="L3609" s="25"/>
      <c r="N3609" s="25"/>
      <c r="O3609" s="25"/>
      <c r="P3609" s="35" t="s">
        <v>2496</v>
      </c>
      <c r="AS3609" s="570"/>
      <c r="AT3609" s="391"/>
      <c r="AU3609" s="222"/>
      <c r="AV3609" s="564"/>
      <c r="AW3609" s="60"/>
      <c r="AX3609" s="60"/>
      <c r="AY3609" s="60"/>
      <c r="AZ3609" s="283"/>
      <c r="BA3609" s="283"/>
      <c r="BB3609" s="283"/>
      <c r="BC3609" s="34"/>
      <c r="BD3609" s="27"/>
      <c r="BF3609" s="35"/>
      <c r="BG3609" s="35"/>
      <c r="BH3609" s="35"/>
    </row>
    <row r="3610" spans="1:60" ht="15" x14ac:dyDescent="0.25">
      <c r="A3610" s="570">
        <f t="shared" si="49"/>
        <v>3604</v>
      </c>
      <c r="B3610" s="571" t="s">
        <v>5889</v>
      </c>
      <c r="C3610" s="574" t="s">
        <v>12469</v>
      </c>
      <c r="D3610" s="843">
        <v>13199.48</v>
      </c>
      <c r="E3610" s="844"/>
      <c r="F3610" s="844"/>
      <c r="G3610" s="25"/>
      <c r="H3610" s="25"/>
      <c r="I3610" s="25"/>
      <c r="J3610" s="25"/>
      <c r="K3610" s="25"/>
      <c r="L3610" s="25"/>
      <c r="N3610" s="25"/>
      <c r="O3610" s="25"/>
      <c r="P3610" s="35" t="s">
        <v>2496</v>
      </c>
      <c r="AS3610" s="570"/>
      <c r="AT3610" s="391"/>
      <c r="AU3610" s="222"/>
      <c r="AV3610" s="564"/>
      <c r="AW3610" s="60"/>
      <c r="AX3610" s="60"/>
      <c r="AY3610" s="60"/>
      <c r="AZ3610" s="283"/>
      <c r="BA3610" s="283"/>
      <c r="BB3610" s="283"/>
      <c r="BC3610" s="34"/>
      <c r="BD3610" s="27"/>
      <c r="BF3610" s="35"/>
      <c r="BG3610" s="35"/>
      <c r="BH3610" s="35"/>
    </row>
    <row r="3611" spans="1:60" ht="15" x14ac:dyDescent="0.25">
      <c r="A3611" s="570">
        <f t="shared" si="49"/>
        <v>3605</v>
      </c>
      <c r="B3611" s="571" t="s">
        <v>5890</v>
      </c>
      <c r="C3611" s="574" t="s">
        <v>12458</v>
      </c>
      <c r="D3611" s="843">
        <v>14723.87</v>
      </c>
      <c r="E3611" s="844"/>
      <c r="F3611" s="844"/>
      <c r="G3611" s="25"/>
      <c r="H3611" s="25"/>
      <c r="I3611" s="25"/>
      <c r="J3611" s="25"/>
      <c r="K3611" s="25"/>
      <c r="L3611" s="25"/>
      <c r="N3611" s="25"/>
      <c r="O3611" s="25"/>
      <c r="P3611" s="35" t="s">
        <v>2496</v>
      </c>
      <c r="AS3611" s="570"/>
      <c r="AT3611" s="391"/>
      <c r="AU3611" s="222"/>
      <c r="AV3611" s="564"/>
      <c r="AW3611" s="60"/>
      <c r="AX3611" s="60"/>
      <c r="AY3611" s="60"/>
      <c r="AZ3611" s="283"/>
      <c r="BA3611" s="283"/>
      <c r="BB3611" s="283"/>
      <c r="BC3611" s="34"/>
      <c r="BD3611" s="27"/>
      <c r="BF3611" s="35"/>
      <c r="BG3611" s="35"/>
      <c r="BH3611" s="35"/>
    </row>
    <row r="3612" spans="1:60" ht="15" x14ac:dyDescent="0.25">
      <c r="A3612" s="570">
        <f t="shared" si="49"/>
        <v>3606</v>
      </c>
      <c r="B3612" s="571" t="s">
        <v>5891</v>
      </c>
      <c r="C3612" s="574" t="s">
        <v>2526</v>
      </c>
      <c r="D3612" s="843">
        <v>100000</v>
      </c>
      <c r="E3612" s="844"/>
      <c r="F3612" s="844"/>
      <c r="G3612" s="25"/>
      <c r="H3612" s="25"/>
      <c r="I3612" s="25"/>
      <c r="J3612" s="25"/>
      <c r="K3612" s="25"/>
      <c r="L3612" s="25"/>
      <c r="N3612" s="25"/>
      <c r="O3612" s="25"/>
      <c r="P3612" s="35" t="s">
        <v>2496</v>
      </c>
      <c r="AS3612" s="570"/>
      <c r="AT3612" s="391"/>
      <c r="AU3612" s="222"/>
      <c r="AV3612" s="564"/>
      <c r="AW3612" s="60"/>
      <c r="AX3612" s="60"/>
      <c r="AY3612" s="60"/>
      <c r="AZ3612" s="283"/>
      <c r="BA3612" s="283"/>
      <c r="BB3612" s="283"/>
      <c r="BC3612" s="34"/>
      <c r="BD3612" s="27"/>
      <c r="BF3612" s="35"/>
      <c r="BG3612" s="35"/>
      <c r="BH3612" s="35"/>
    </row>
    <row r="3613" spans="1:60" ht="15" x14ac:dyDescent="0.25">
      <c r="A3613" s="570">
        <f t="shared" si="49"/>
        <v>3607</v>
      </c>
      <c r="B3613" s="571" t="s">
        <v>5892</v>
      </c>
      <c r="C3613" s="574" t="s">
        <v>12458</v>
      </c>
      <c r="D3613" s="843">
        <v>75000</v>
      </c>
      <c r="E3613" s="844"/>
      <c r="F3613" s="844"/>
      <c r="G3613" s="25"/>
      <c r="H3613" s="25"/>
      <c r="I3613" s="25"/>
      <c r="J3613" s="25"/>
      <c r="K3613" s="25"/>
      <c r="L3613" s="25"/>
      <c r="N3613" s="25"/>
      <c r="O3613" s="25"/>
      <c r="P3613" s="35" t="s">
        <v>2496</v>
      </c>
      <c r="AS3613" s="570"/>
      <c r="AT3613" s="391"/>
      <c r="AU3613" s="222"/>
      <c r="AV3613" s="564"/>
      <c r="AW3613" s="60"/>
      <c r="AX3613" s="60"/>
      <c r="AY3613" s="60"/>
      <c r="AZ3613" s="283"/>
      <c r="BA3613" s="283"/>
      <c r="BB3613" s="283"/>
      <c r="BC3613" s="34"/>
      <c r="BD3613" s="27"/>
      <c r="BF3613" s="35"/>
      <c r="BG3613" s="35"/>
      <c r="BH3613" s="35"/>
    </row>
    <row r="3614" spans="1:60" ht="15" x14ac:dyDescent="0.25">
      <c r="A3614" s="570">
        <f t="shared" si="49"/>
        <v>3608</v>
      </c>
      <c r="B3614" s="571" t="s">
        <v>5893</v>
      </c>
      <c r="C3614" s="574" t="s">
        <v>12458</v>
      </c>
      <c r="D3614" s="843">
        <v>16898</v>
      </c>
      <c r="E3614" s="844"/>
      <c r="F3614" s="844"/>
      <c r="G3614" s="25"/>
      <c r="H3614" s="25"/>
      <c r="I3614" s="25"/>
      <c r="J3614" s="25"/>
      <c r="K3614" s="25"/>
      <c r="L3614" s="25"/>
      <c r="N3614" s="25"/>
      <c r="O3614" s="25"/>
      <c r="P3614" s="35" t="s">
        <v>2496</v>
      </c>
      <c r="AS3614" s="570"/>
      <c r="AT3614" s="391"/>
      <c r="AU3614" s="222"/>
      <c r="AV3614" s="564"/>
      <c r="AW3614" s="60"/>
      <c r="AX3614" s="60"/>
      <c r="AY3614" s="60"/>
      <c r="AZ3614" s="283"/>
      <c r="BA3614" s="283"/>
      <c r="BB3614" s="283"/>
      <c r="BC3614" s="34"/>
      <c r="BD3614" s="27"/>
      <c r="BF3614" s="35"/>
      <c r="BG3614" s="35"/>
      <c r="BH3614" s="35"/>
    </row>
    <row r="3615" spans="1:60" ht="15" x14ac:dyDescent="0.25">
      <c r="A3615" s="570">
        <f t="shared" si="49"/>
        <v>3609</v>
      </c>
      <c r="B3615" s="571" t="s">
        <v>5894</v>
      </c>
      <c r="C3615" s="574" t="s">
        <v>12458</v>
      </c>
      <c r="D3615" s="843">
        <v>2732.24</v>
      </c>
      <c r="E3615" s="844"/>
      <c r="F3615" s="844"/>
      <c r="G3615" s="25"/>
      <c r="H3615" s="25"/>
      <c r="I3615" s="25"/>
      <c r="J3615" s="25"/>
      <c r="K3615" s="25"/>
      <c r="L3615" s="25"/>
      <c r="N3615" s="25"/>
      <c r="O3615" s="25"/>
      <c r="P3615" s="35" t="s">
        <v>2496</v>
      </c>
      <c r="AS3615" s="570"/>
      <c r="AT3615" s="391"/>
      <c r="AU3615" s="222"/>
      <c r="AV3615" s="564"/>
      <c r="AW3615" s="60"/>
      <c r="AX3615" s="60"/>
      <c r="AY3615" s="60"/>
      <c r="AZ3615" s="283"/>
      <c r="BA3615" s="283"/>
      <c r="BB3615" s="283"/>
      <c r="BC3615" s="34"/>
      <c r="BD3615" s="27"/>
      <c r="BF3615" s="35"/>
      <c r="BG3615" s="35"/>
      <c r="BH3615" s="35"/>
    </row>
    <row r="3616" spans="1:60" ht="15" x14ac:dyDescent="0.25">
      <c r="A3616" s="570">
        <f t="shared" si="49"/>
        <v>3610</v>
      </c>
      <c r="B3616" s="571" t="s">
        <v>5895</v>
      </c>
      <c r="C3616" s="574" t="s">
        <v>12458</v>
      </c>
      <c r="D3616" s="843">
        <v>13685</v>
      </c>
      <c r="E3616" s="844"/>
      <c r="F3616" s="844"/>
      <c r="G3616" s="25"/>
      <c r="H3616" s="25"/>
      <c r="I3616" s="25"/>
      <c r="J3616" s="25"/>
      <c r="K3616" s="25"/>
      <c r="L3616" s="25"/>
      <c r="N3616" s="25"/>
      <c r="O3616" s="25"/>
      <c r="P3616" s="35" t="s">
        <v>2496</v>
      </c>
      <c r="AS3616" s="570"/>
      <c r="AT3616" s="391"/>
      <c r="AU3616" s="222"/>
      <c r="AV3616" s="564"/>
      <c r="AW3616" s="60"/>
      <c r="AX3616" s="60"/>
      <c r="AY3616" s="60"/>
      <c r="AZ3616" s="283"/>
      <c r="BA3616" s="283"/>
      <c r="BB3616" s="283"/>
      <c r="BC3616" s="34"/>
      <c r="BD3616" s="27"/>
      <c r="BF3616" s="35"/>
      <c r="BG3616" s="35"/>
      <c r="BH3616" s="35"/>
    </row>
    <row r="3617" spans="1:60" ht="15" x14ac:dyDescent="0.25">
      <c r="A3617" s="570">
        <f t="shared" si="49"/>
        <v>3611</v>
      </c>
      <c r="B3617" s="571" t="s">
        <v>5896</v>
      </c>
      <c r="C3617" s="574" t="s">
        <v>12458</v>
      </c>
      <c r="D3617" s="843">
        <v>9848.44</v>
      </c>
      <c r="E3617" s="844"/>
      <c r="F3617" s="844"/>
      <c r="G3617" s="25"/>
      <c r="H3617" s="25"/>
      <c r="I3617" s="25"/>
      <c r="J3617" s="25"/>
      <c r="K3617" s="25"/>
      <c r="L3617" s="25"/>
      <c r="N3617" s="25"/>
      <c r="O3617" s="25"/>
      <c r="P3617" s="35" t="s">
        <v>2496</v>
      </c>
      <c r="AS3617" s="570"/>
      <c r="AT3617" s="391"/>
      <c r="AU3617" s="222"/>
      <c r="AV3617" s="564"/>
      <c r="AW3617" s="60"/>
      <c r="AX3617" s="60"/>
      <c r="AY3617" s="60"/>
      <c r="AZ3617" s="283"/>
      <c r="BA3617" s="283"/>
      <c r="BB3617" s="283"/>
      <c r="BC3617" s="34"/>
      <c r="BD3617" s="27"/>
      <c r="BF3617" s="35"/>
      <c r="BG3617" s="35"/>
      <c r="BH3617" s="35"/>
    </row>
    <row r="3618" spans="1:60" ht="15" x14ac:dyDescent="0.25">
      <c r="A3618" s="570">
        <f t="shared" si="49"/>
        <v>3612</v>
      </c>
      <c r="B3618" s="571" t="s">
        <v>5897</v>
      </c>
      <c r="C3618" s="574" t="s">
        <v>12458</v>
      </c>
      <c r="D3618" s="843">
        <v>23800</v>
      </c>
      <c r="E3618" s="844"/>
      <c r="F3618" s="844"/>
      <c r="G3618" s="25"/>
      <c r="H3618" s="25"/>
      <c r="I3618" s="25"/>
      <c r="J3618" s="25"/>
      <c r="K3618" s="25"/>
      <c r="L3618" s="25"/>
      <c r="N3618" s="25"/>
      <c r="O3618" s="25"/>
      <c r="P3618" s="35" t="s">
        <v>2496</v>
      </c>
      <c r="AS3618" s="570"/>
      <c r="AT3618" s="391"/>
      <c r="AU3618" s="222"/>
      <c r="AV3618" s="564"/>
      <c r="AW3618" s="60"/>
      <c r="AX3618" s="60"/>
      <c r="AY3618" s="60"/>
      <c r="AZ3618" s="283"/>
      <c r="BA3618" s="283"/>
      <c r="BB3618" s="283"/>
      <c r="BC3618" s="34"/>
      <c r="BD3618" s="27"/>
      <c r="BF3618" s="35"/>
      <c r="BG3618" s="35"/>
      <c r="BH3618" s="35"/>
    </row>
    <row r="3619" spans="1:60" ht="15" x14ac:dyDescent="0.25">
      <c r="A3619" s="570">
        <f t="shared" si="49"/>
        <v>3613</v>
      </c>
      <c r="B3619" s="571" t="s">
        <v>5898</v>
      </c>
      <c r="C3619" s="574" t="s">
        <v>12458</v>
      </c>
      <c r="D3619" s="843">
        <v>17969</v>
      </c>
      <c r="E3619" s="844"/>
      <c r="F3619" s="844"/>
      <c r="G3619" s="25"/>
      <c r="H3619" s="25"/>
      <c r="I3619" s="25"/>
      <c r="J3619" s="25"/>
      <c r="K3619" s="25"/>
      <c r="L3619" s="25"/>
      <c r="N3619" s="25"/>
      <c r="O3619" s="25"/>
      <c r="P3619" s="35" t="s">
        <v>2496</v>
      </c>
      <c r="AS3619" s="570"/>
      <c r="AT3619" s="391"/>
      <c r="AU3619" s="222"/>
      <c r="AV3619" s="564"/>
      <c r="AW3619" s="60"/>
      <c r="AX3619" s="60"/>
      <c r="AY3619" s="60"/>
      <c r="AZ3619" s="283"/>
      <c r="BA3619" s="283"/>
      <c r="BB3619" s="283"/>
      <c r="BC3619" s="34"/>
      <c r="BD3619" s="27"/>
      <c r="BF3619" s="35"/>
      <c r="BG3619" s="35"/>
      <c r="BH3619" s="35"/>
    </row>
    <row r="3620" spans="1:60" ht="15" x14ac:dyDescent="0.25">
      <c r="A3620" s="570">
        <f t="shared" si="49"/>
        <v>3614</v>
      </c>
      <c r="B3620" s="571" t="s">
        <v>5899</v>
      </c>
      <c r="C3620" s="574" t="s">
        <v>12458</v>
      </c>
      <c r="D3620" s="843">
        <v>108187.66</v>
      </c>
      <c r="E3620" s="844"/>
      <c r="F3620" s="844"/>
      <c r="G3620" s="25"/>
      <c r="H3620" s="25"/>
      <c r="I3620" s="25"/>
      <c r="J3620" s="25"/>
      <c r="K3620" s="25"/>
      <c r="L3620" s="25"/>
      <c r="N3620" s="25"/>
      <c r="O3620" s="25"/>
      <c r="P3620" s="35" t="s">
        <v>2496</v>
      </c>
      <c r="AS3620" s="570"/>
      <c r="AT3620" s="391"/>
      <c r="AU3620" s="222"/>
      <c r="AV3620" s="564"/>
      <c r="AW3620" s="60"/>
      <c r="AX3620" s="60"/>
      <c r="AY3620" s="60"/>
      <c r="AZ3620" s="283"/>
      <c r="BA3620" s="283"/>
      <c r="BB3620" s="283"/>
      <c r="BC3620" s="34"/>
      <c r="BD3620" s="27"/>
      <c r="BF3620" s="35"/>
      <c r="BG3620" s="35"/>
      <c r="BH3620" s="35"/>
    </row>
    <row r="3621" spans="1:60" ht="15" x14ac:dyDescent="0.25">
      <c r="A3621" s="570">
        <f t="shared" si="49"/>
        <v>3615</v>
      </c>
      <c r="B3621" s="571" t="s">
        <v>5900</v>
      </c>
      <c r="C3621" s="574" t="s">
        <v>12458</v>
      </c>
      <c r="D3621" s="843">
        <v>381586.82799999998</v>
      </c>
      <c r="E3621" s="844"/>
      <c r="F3621" s="844"/>
      <c r="G3621" s="25"/>
      <c r="H3621" s="25"/>
      <c r="I3621" s="25"/>
      <c r="J3621" s="25"/>
      <c r="K3621" s="25"/>
      <c r="L3621" s="25"/>
      <c r="N3621" s="25"/>
      <c r="O3621" s="25"/>
      <c r="P3621" s="35" t="s">
        <v>2496</v>
      </c>
      <c r="AS3621" s="570"/>
      <c r="AT3621" s="391"/>
      <c r="AU3621" s="222"/>
      <c r="AV3621" s="564"/>
      <c r="AW3621" s="60"/>
      <c r="AX3621" s="60"/>
      <c r="AY3621" s="60"/>
      <c r="AZ3621" s="283"/>
      <c r="BA3621" s="283"/>
      <c r="BB3621" s="283"/>
      <c r="BC3621" s="34"/>
      <c r="BD3621" s="27"/>
      <c r="BF3621" s="35"/>
      <c r="BG3621" s="35"/>
      <c r="BH3621" s="35"/>
    </row>
    <row r="3622" spans="1:60" ht="15" x14ac:dyDescent="0.25">
      <c r="A3622" s="570">
        <f t="shared" si="49"/>
        <v>3616</v>
      </c>
      <c r="B3622" s="571" t="s">
        <v>5901</v>
      </c>
      <c r="C3622" s="574" t="s">
        <v>12458</v>
      </c>
      <c r="D3622" s="843">
        <v>337015.14</v>
      </c>
      <c r="E3622" s="844"/>
      <c r="F3622" s="844"/>
      <c r="G3622" s="25"/>
      <c r="H3622" s="25"/>
      <c r="I3622" s="25"/>
      <c r="J3622" s="25"/>
      <c r="K3622" s="25"/>
      <c r="L3622" s="25"/>
      <c r="N3622" s="25"/>
      <c r="O3622" s="25"/>
      <c r="P3622" s="35" t="s">
        <v>2496</v>
      </c>
      <c r="AS3622" s="570"/>
      <c r="AT3622" s="391"/>
      <c r="AU3622" s="222"/>
      <c r="AV3622" s="564"/>
      <c r="AW3622" s="60"/>
      <c r="AX3622" s="60"/>
      <c r="AY3622" s="60"/>
      <c r="AZ3622" s="283"/>
      <c r="BA3622" s="283"/>
      <c r="BB3622" s="283"/>
      <c r="BC3622" s="34"/>
      <c r="BD3622" s="27"/>
      <c r="BF3622" s="35"/>
      <c r="BG3622" s="35"/>
      <c r="BH3622" s="35"/>
    </row>
    <row r="3623" spans="1:60" ht="15" x14ac:dyDescent="0.25">
      <c r="A3623" s="570">
        <f t="shared" si="49"/>
        <v>3617</v>
      </c>
      <c r="B3623" s="571" t="s">
        <v>5902</v>
      </c>
      <c r="C3623" s="574" t="s">
        <v>12458</v>
      </c>
      <c r="D3623" s="843">
        <v>43283.87</v>
      </c>
      <c r="E3623" s="844"/>
      <c r="F3623" s="844"/>
      <c r="G3623" s="25"/>
      <c r="H3623" s="25"/>
      <c r="I3623" s="25"/>
      <c r="J3623" s="25"/>
      <c r="K3623" s="25"/>
      <c r="L3623" s="25"/>
      <c r="N3623" s="25"/>
      <c r="O3623" s="25"/>
      <c r="P3623" s="35" t="s">
        <v>2496</v>
      </c>
      <c r="AS3623" s="570"/>
      <c r="AT3623" s="391"/>
      <c r="AU3623" s="222"/>
      <c r="AV3623" s="564"/>
      <c r="AW3623" s="60"/>
      <c r="AX3623" s="60"/>
      <c r="AY3623" s="60"/>
      <c r="AZ3623" s="283"/>
      <c r="BA3623" s="283"/>
      <c r="BB3623" s="283"/>
      <c r="BC3623" s="34"/>
      <c r="BD3623" s="27"/>
      <c r="BF3623" s="35"/>
      <c r="BG3623" s="35"/>
      <c r="BH3623" s="35"/>
    </row>
    <row r="3624" spans="1:60" ht="15" x14ac:dyDescent="0.25">
      <c r="A3624" s="570">
        <f t="shared" si="49"/>
        <v>3618</v>
      </c>
      <c r="B3624" s="571" t="s">
        <v>5903</v>
      </c>
      <c r="C3624" s="574" t="s">
        <v>12458</v>
      </c>
      <c r="D3624" s="843">
        <v>6021.4</v>
      </c>
      <c r="E3624" s="844"/>
      <c r="F3624" s="844"/>
      <c r="G3624" s="25"/>
      <c r="H3624" s="25"/>
      <c r="I3624" s="25"/>
      <c r="J3624" s="25"/>
      <c r="K3624" s="25"/>
      <c r="L3624" s="25"/>
      <c r="N3624" s="25"/>
      <c r="O3624" s="25"/>
      <c r="P3624" s="35" t="s">
        <v>2496</v>
      </c>
      <c r="AS3624" s="570"/>
      <c r="AT3624" s="391"/>
      <c r="AU3624" s="222"/>
      <c r="AV3624" s="564"/>
      <c r="AW3624" s="60"/>
      <c r="AX3624" s="60"/>
      <c r="AY3624" s="60"/>
      <c r="AZ3624" s="283"/>
      <c r="BA3624" s="283"/>
      <c r="BB3624" s="283"/>
      <c r="BC3624" s="34"/>
      <c r="BD3624" s="27"/>
      <c r="BF3624" s="35"/>
      <c r="BG3624" s="35"/>
      <c r="BH3624" s="35"/>
    </row>
    <row r="3625" spans="1:60" ht="15" x14ac:dyDescent="0.25">
      <c r="A3625" s="570">
        <f t="shared" si="49"/>
        <v>3619</v>
      </c>
      <c r="B3625" s="571" t="s">
        <v>5904</v>
      </c>
      <c r="C3625" s="574" t="s">
        <v>12458</v>
      </c>
      <c r="D3625" s="843">
        <v>12974.57</v>
      </c>
      <c r="E3625" s="844"/>
      <c r="F3625" s="844"/>
      <c r="G3625" s="25"/>
      <c r="H3625" s="25"/>
      <c r="I3625" s="25"/>
      <c r="J3625" s="25"/>
      <c r="K3625" s="25"/>
      <c r="L3625" s="25"/>
      <c r="N3625" s="25"/>
      <c r="O3625" s="25"/>
      <c r="P3625" s="35" t="s">
        <v>2496</v>
      </c>
      <c r="AS3625" s="570"/>
      <c r="AT3625" s="391"/>
      <c r="AU3625" s="222"/>
      <c r="AV3625" s="564"/>
      <c r="AW3625" s="60"/>
      <c r="AX3625" s="60"/>
      <c r="AY3625" s="60"/>
      <c r="AZ3625" s="283"/>
      <c r="BA3625" s="283"/>
      <c r="BB3625" s="283"/>
      <c r="BC3625" s="34"/>
      <c r="BD3625" s="27"/>
      <c r="BF3625" s="35"/>
      <c r="BG3625" s="35"/>
      <c r="BH3625" s="35"/>
    </row>
    <row r="3626" spans="1:60" ht="15" x14ac:dyDescent="0.25">
      <c r="A3626" s="570">
        <f t="shared" si="49"/>
        <v>3620</v>
      </c>
      <c r="B3626" s="571" t="s">
        <v>5905</v>
      </c>
      <c r="C3626" s="574" t="s">
        <v>12458</v>
      </c>
      <c r="D3626" s="843">
        <v>96544.7</v>
      </c>
      <c r="E3626" s="844"/>
      <c r="F3626" s="844"/>
      <c r="G3626" s="25"/>
      <c r="H3626" s="25"/>
      <c r="I3626" s="25"/>
      <c r="J3626" s="25"/>
      <c r="K3626" s="25"/>
      <c r="L3626" s="25"/>
      <c r="N3626" s="25"/>
      <c r="O3626" s="25"/>
      <c r="P3626" s="35" t="s">
        <v>2496</v>
      </c>
      <c r="AS3626" s="570"/>
      <c r="AT3626" s="391"/>
      <c r="AU3626" s="222"/>
      <c r="AV3626" s="564"/>
      <c r="AW3626" s="60"/>
      <c r="AX3626" s="60"/>
      <c r="AY3626" s="60"/>
      <c r="AZ3626" s="283"/>
      <c r="BA3626" s="283"/>
      <c r="BB3626" s="283"/>
      <c r="BC3626" s="34"/>
      <c r="BD3626" s="27"/>
      <c r="BF3626" s="35"/>
      <c r="BG3626" s="35"/>
      <c r="BH3626" s="35"/>
    </row>
    <row r="3627" spans="1:60" ht="15" x14ac:dyDescent="0.25">
      <c r="A3627" s="570">
        <f t="shared" si="49"/>
        <v>3621</v>
      </c>
      <c r="B3627" s="571" t="s">
        <v>5906</v>
      </c>
      <c r="C3627" s="574" t="s">
        <v>12458</v>
      </c>
      <c r="D3627" s="843">
        <v>28650.44</v>
      </c>
      <c r="E3627" s="844"/>
      <c r="F3627" s="844"/>
      <c r="G3627" s="25"/>
      <c r="H3627" s="25"/>
      <c r="I3627" s="25"/>
      <c r="J3627" s="25"/>
      <c r="K3627" s="25"/>
      <c r="L3627" s="25"/>
      <c r="N3627" s="25"/>
      <c r="O3627" s="25"/>
      <c r="P3627" s="35" t="s">
        <v>2496</v>
      </c>
      <c r="AS3627" s="570"/>
      <c r="AT3627" s="391"/>
      <c r="AU3627" s="222"/>
      <c r="AV3627" s="564"/>
      <c r="AW3627" s="60"/>
      <c r="AX3627" s="60"/>
      <c r="AY3627" s="60"/>
      <c r="AZ3627" s="283"/>
      <c r="BA3627" s="283"/>
      <c r="BB3627" s="283"/>
      <c r="BC3627" s="34"/>
      <c r="BD3627" s="27"/>
      <c r="BF3627" s="35"/>
      <c r="BG3627" s="35"/>
      <c r="BH3627" s="35"/>
    </row>
    <row r="3628" spans="1:60" ht="15" x14ac:dyDescent="0.25">
      <c r="A3628" s="570">
        <f t="shared" si="49"/>
        <v>3622</v>
      </c>
      <c r="B3628" s="571" t="s">
        <v>5907</v>
      </c>
      <c r="C3628" s="574" t="s">
        <v>12458</v>
      </c>
      <c r="D3628" s="843">
        <v>56326.27</v>
      </c>
      <c r="E3628" s="844"/>
      <c r="F3628" s="844"/>
      <c r="G3628" s="25"/>
      <c r="H3628" s="25"/>
      <c r="I3628" s="25"/>
      <c r="J3628" s="25"/>
      <c r="K3628" s="25"/>
      <c r="L3628" s="25"/>
      <c r="N3628" s="25"/>
      <c r="O3628" s="25"/>
      <c r="P3628" s="35" t="s">
        <v>2496</v>
      </c>
      <c r="AS3628" s="570"/>
      <c r="AT3628" s="391"/>
      <c r="AU3628" s="222"/>
      <c r="AV3628" s="564"/>
      <c r="AW3628" s="60"/>
      <c r="AX3628" s="60"/>
      <c r="AY3628" s="60"/>
      <c r="AZ3628" s="283"/>
      <c r="BA3628" s="283"/>
      <c r="BB3628" s="283"/>
      <c r="BC3628" s="34"/>
      <c r="BD3628" s="27"/>
      <c r="BF3628" s="35"/>
      <c r="BG3628" s="35"/>
      <c r="BH3628" s="35"/>
    </row>
    <row r="3629" spans="1:60" ht="15" x14ac:dyDescent="0.25">
      <c r="A3629" s="570">
        <f t="shared" si="49"/>
        <v>3623</v>
      </c>
      <c r="B3629" s="571" t="s">
        <v>5908</v>
      </c>
      <c r="C3629" s="574" t="s">
        <v>12458</v>
      </c>
      <c r="D3629" s="843">
        <v>15579.48</v>
      </c>
      <c r="E3629" s="844"/>
      <c r="F3629" s="844"/>
      <c r="G3629" s="25"/>
      <c r="H3629" s="25"/>
      <c r="I3629" s="25"/>
      <c r="J3629" s="25"/>
      <c r="K3629" s="25"/>
      <c r="L3629" s="25"/>
      <c r="N3629" s="25"/>
      <c r="O3629" s="25"/>
      <c r="P3629" s="35" t="s">
        <v>2496</v>
      </c>
      <c r="AS3629" s="570"/>
      <c r="AT3629" s="391"/>
      <c r="AU3629" s="222"/>
      <c r="AV3629" s="564"/>
      <c r="AW3629" s="60"/>
      <c r="AX3629" s="60"/>
      <c r="AY3629" s="60"/>
      <c r="AZ3629" s="283"/>
      <c r="BA3629" s="283"/>
      <c r="BB3629" s="283"/>
      <c r="BC3629" s="34"/>
      <c r="BD3629" s="27"/>
      <c r="BF3629" s="35"/>
      <c r="BG3629" s="35"/>
      <c r="BH3629" s="35"/>
    </row>
    <row r="3630" spans="1:60" ht="15" x14ac:dyDescent="0.25">
      <c r="A3630" s="570">
        <f t="shared" si="49"/>
        <v>3624</v>
      </c>
      <c r="B3630" s="571" t="s">
        <v>5909</v>
      </c>
      <c r="C3630" s="574" t="s">
        <v>12458</v>
      </c>
      <c r="D3630" s="843">
        <v>3570</v>
      </c>
      <c r="E3630" s="844"/>
      <c r="F3630" s="844"/>
      <c r="G3630" s="25"/>
      <c r="H3630" s="25"/>
      <c r="I3630" s="25"/>
      <c r="J3630" s="25"/>
      <c r="K3630" s="25"/>
      <c r="L3630" s="25"/>
      <c r="N3630" s="25"/>
      <c r="O3630" s="25"/>
      <c r="P3630" s="35" t="s">
        <v>2496</v>
      </c>
      <c r="AS3630" s="570"/>
      <c r="AT3630" s="391"/>
      <c r="AU3630" s="222"/>
      <c r="AV3630" s="564"/>
      <c r="AW3630" s="60"/>
      <c r="AX3630" s="60"/>
      <c r="AY3630" s="60"/>
      <c r="AZ3630" s="283"/>
      <c r="BA3630" s="283"/>
      <c r="BB3630" s="283"/>
      <c r="BC3630" s="34"/>
      <c r="BD3630" s="27"/>
      <c r="BF3630" s="35"/>
      <c r="BG3630" s="35"/>
      <c r="BH3630" s="35"/>
    </row>
    <row r="3631" spans="1:60" ht="15" x14ac:dyDescent="0.25">
      <c r="A3631" s="570">
        <f t="shared" si="49"/>
        <v>3625</v>
      </c>
      <c r="B3631" s="571" t="s">
        <v>5910</v>
      </c>
      <c r="C3631" s="574" t="s">
        <v>12458</v>
      </c>
      <c r="D3631" s="843">
        <v>4284</v>
      </c>
      <c r="E3631" s="844"/>
      <c r="F3631" s="844"/>
      <c r="G3631" s="25"/>
      <c r="H3631" s="25"/>
      <c r="I3631" s="25"/>
      <c r="J3631" s="25"/>
      <c r="K3631" s="25"/>
      <c r="L3631" s="25"/>
      <c r="N3631" s="25"/>
      <c r="O3631" s="25"/>
      <c r="P3631" s="35" t="s">
        <v>2496</v>
      </c>
      <c r="AS3631" s="570"/>
      <c r="AT3631" s="391"/>
      <c r="AU3631" s="222"/>
      <c r="AV3631" s="564"/>
      <c r="AW3631" s="60"/>
      <c r="AX3631" s="60"/>
      <c r="AY3631" s="60"/>
      <c r="AZ3631" s="283"/>
      <c r="BA3631" s="283"/>
      <c r="BB3631" s="283"/>
      <c r="BC3631" s="34"/>
      <c r="BD3631" s="27"/>
      <c r="BF3631" s="35"/>
      <c r="BG3631" s="35"/>
      <c r="BH3631" s="35"/>
    </row>
    <row r="3632" spans="1:60" ht="15" x14ac:dyDescent="0.25">
      <c r="A3632" s="570">
        <f t="shared" si="49"/>
        <v>3626</v>
      </c>
      <c r="B3632" s="571" t="s">
        <v>5911</v>
      </c>
      <c r="C3632" s="574" t="s">
        <v>12458</v>
      </c>
      <c r="D3632" s="843">
        <v>4284</v>
      </c>
      <c r="E3632" s="844"/>
      <c r="F3632" s="844"/>
      <c r="G3632" s="25"/>
      <c r="H3632" s="25"/>
      <c r="I3632" s="25"/>
      <c r="J3632" s="25"/>
      <c r="K3632" s="25"/>
      <c r="L3632" s="25"/>
      <c r="N3632" s="25"/>
      <c r="O3632" s="25"/>
      <c r="P3632" s="35" t="s">
        <v>2496</v>
      </c>
      <c r="AS3632" s="570"/>
      <c r="AT3632" s="391"/>
      <c r="AU3632" s="222"/>
      <c r="AV3632" s="564"/>
      <c r="AW3632" s="60"/>
      <c r="AX3632" s="60"/>
      <c r="AY3632" s="60"/>
      <c r="AZ3632" s="283"/>
      <c r="BA3632" s="283"/>
      <c r="BB3632" s="283"/>
      <c r="BC3632" s="34"/>
      <c r="BD3632" s="27"/>
      <c r="BF3632" s="35"/>
      <c r="BG3632" s="35"/>
      <c r="BH3632" s="35"/>
    </row>
    <row r="3633" spans="1:60" ht="15" x14ac:dyDescent="0.25">
      <c r="A3633" s="570">
        <f t="shared" si="49"/>
        <v>3627</v>
      </c>
      <c r="B3633" s="571" t="s">
        <v>5912</v>
      </c>
      <c r="C3633" s="574" t="s">
        <v>12458</v>
      </c>
      <c r="D3633" s="843">
        <v>9999.9984000000004</v>
      </c>
      <c r="E3633" s="844"/>
      <c r="F3633" s="844"/>
      <c r="G3633" s="25"/>
      <c r="H3633" s="25"/>
      <c r="I3633" s="25"/>
      <c r="J3633" s="25"/>
      <c r="K3633" s="25"/>
      <c r="L3633" s="25"/>
      <c r="N3633" s="25"/>
      <c r="O3633" s="25"/>
      <c r="P3633" s="35" t="s">
        <v>2496</v>
      </c>
      <c r="AS3633" s="570"/>
      <c r="AT3633" s="391"/>
      <c r="AU3633" s="222"/>
      <c r="AV3633" s="564"/>
      <c r="AW3633" s="60"/>
      <c r="AX3633" s="60"/>
      <c r="AY3633" s="60"/>
      <c r="AZ3633" s="283"/>
      <c r="BA3633" s="283"/>
      <c r="BB3633" s="283"/>
      <c r="BC3633" s="34"/>
      <c r="BD3633" s="27"/>
      <c r="BF3633" s="35"/>
      <c r="BG3633" s="35"/>
      <c r="BH3633" s="35"/>
    </row>
    <row r="3634" spans="1:60" ht="15" x14ac:dyDescent="0.25">
      <c r="A3634" s="570">
        <f t="shared" si="49"/>
        <v>3628</v>
      </c>
      <c r="B3634" s="571" t="s">
        <v>5913</v>
      </c>
      <c r="C3634" s="574" t="s">
        <v>12458</v>
      </c>
      <c r="D3634" s="843">
        <v>20000</v>
      </c>
      <c r="E3634" s="844"/>
      <c r="F3634" s="844"/>
      <c r="G3634" s="25"/>
      <c r="H3634" s="25"/>
      <c r="I3634" s="25"/>
      <c r="J3634" s="25"/>
      <c r="K3634" s="25"/>
      <c r="L3634" s="25"/>
      <c r="N3634" s="25"/>
      <c r="O3634" s="25"/>
      <c r="P3634" s="35" t="s">
        <v>2496</v>
      </c>
      <c r="AS3634" s="570"/>
      <c r="AT3634" s="391"/>
      <c r="AU3634" s="222"/>
      <c r="AV3634" s="564"/>
      <c r="AW3634" s="60"/>
      <c r="AX3634" s="60"/>
      <c r="AY3634" s="60"/>
      <c r="AZ3634" s="283"/>
      <c r="BA3634" s="283"/>
      <c r="BB3634" s="283"/>
      <c r="BC3634" s="34"/>
      <c r="BD3634" s="27"/>
      <c r="BF3634" s="35"/>
      <c r="BG3634" s="35"/>
      <c r="BH3634" s="35"/>
    </row>
    <row r="3635" spans="1:60" ht="15" x14ac:dyDescent="0.25">
      <c r="A3635" s="570">
        <f t="shared" si="49"/>
        <v>3629</v>
      </c>
      <c r="B3635" s="571" t="s">
        <v>5914</v>
      </c>
      <c r="C3635" s="574" t="s">
        <v>12458</v>
      </c>
      <c r="D3635" s="843">
        <v>776828.43</v>
      </c>
      <c r="E3635" s="844"/>
      <c r="F3635" s="844"/>
      <c r="G3635" s="25"/>
      <c r="H3635" s="25"/>
      <c r="I3635" s="25"/>
      <c r="J3635" s="25"/>
      <c r="K3635" s="25"/>
      <c r="L3635" s="25"/>
      <c r="N3635" s="25"/>
      <c r="O3635" s="25"/>
      <c r="P3635" s="35" t="s">
        <v>2496</v>
      </c>
      <c r="AS3635" s="570"/>
      <c r="AT3635" s="391"/>
      <c r="AU3635" s="222"/>
      <c r="AV3635" s="564"/>
      <c r="AW3635" s="60"/>
      <c r="AX3635" s="60"/>
      <c r="AY3635" s="60"/>
      <c r="AZ3635" s="283"/>
      <c r="BA3635" s="283"/>
      <c r="BB3635" s="283"/>
      <c r="BC3635" s="34"/>
      <c r="BD3635" s="27"/>
      <c r="BF3635" s="35"/>
      <c r="BG3635" s="35"/>
      <c r="BH3635" s="35"/>
    </row>
    <row r="3636" spans="1:60" ht="15" x14ac:dyDescent="0.25">
      <c r="A3636" s="570">
        <f t="shared" si="49"/>
        <v>3630</v>
      </c>
      <c r="B3636" s="571" t="s">
        <v>5915</v>
      </c>
      <c r="C3636" s="574" t="s">
        <v>12458</v>
      </c>
      <c r="D3636" s="843">
        <v>79968</v>
      </c>
      <c r="E3636" s="844"/>
      <c r="F3636" s="844"/>
      <c r="G3636" s="25"/>
      <c r="H3636" s="25"/>
      <c r="I3636" s="25"/>
      <c r="J3636" s="25"/>
      <c r="K3636" s="25"/>
      <c r="L3636" s="25"/>
      <c r="N3636" s="25"/>
      <c r="O3636" s="25"/>
      <c r="P3636" s="35" t="s">
        <v>2496</v>
      </c>
      <c r="AS3636" s="570"/>
      <c r="AT3636" s="391"/>
      <c r="AU3636" s="222"/>
      <c r="AV3636" s="564"/>
      <c r="AW3636" s="60"/>
      <c r="AX3636" s="60"/>
      <c r="AY3636" s="60"/>
      <c r="AZ3636" s="283"/>
      <c r="BA3636" s="283"/>
      <c r="BB3636" s="283"/>
      <c r="BC3636" s="34"/>
      <c r="BD3636" s="27"/>
      <c r="BF3636" s="35"/>
      <c r="BG3636" s="35"/>
      <c r="BH3636" s="35"/>
    </row>
    <row r="3637" spans="1:60" ht="15" x14ac:dyDescent="0.25">
      <c r="A3637" s="570">
        <f t="shared" si="49"/>
        <v>3631</v>
      </c>
      <c r="B3637" s="571" t="s">
        <v>5916</v>
      </c>
      <c r="C3637" s="574" t="s">
        <v>12458</v>
      </c>
      <c r="D3637" s="843">
        <v>44228.73</v>
      </c>
      <c r="E3637" s="844"/>
      <c r="F3637" s="844"/>
      <c r="G3637" s="25"/>
      <c r="H3637" s="25"/>
      <c r="I3637" s="25"/>
      <c r="J3637" s="25"/>
      <c r="K3637" s="25"/>
      <c r="L3637" s="25"/>
      <c r="N3637" s="25"/>
      <c r="O3637" s="25"/>
      <c r="P3637" s="35" t="s">
        <v>2496</v>
      </c>
      <c r="AS3637" s="570"/>
      <c r="AT3637" s="391"/>
      <c r="AU3637" s="222"/>
      <c r="AV3637" s="564"/>
      <c r="AW3637" s="60"/>
      <c r="AX3637" s="60"/>
      <c r="AY3637" s="60"/>
      <c r="AZ3637" s="283"/>
      <c r="BA3637" s="283"/>
      <c r="BB3637" s="283"/>
      <c r="BC3637" s="34"/>
      <c r="BD3637" s="27"/>
      <c r="BF3637" s="35"/>
      <c r="BG3637" s="35"/>
      <c r="BH3637" s="35"/>
    </row>
    <row r="3638" spans="1:60" ht="15" x14ac:dyDescent="0.25">
      <c r="A3638" s="570">
        <f t="shared" si="49"/>
        <v>3632</v>
      </c>
      <c r="B3638" s="571" t="s">
        <v>5917</v>
      </c>
      <c r="C3638" s="574" t="s">
        <v>12458</v>
      </c>
      <c r="D3638" s="843">
        <v>50400.07</v>
      </c>
      <c r="E3638" s="844"/>
      <c r="F3638" s="844"/>
      <c r="G3638" s="25"/>
      <c r="H3638" s="25"/>
      <c r="I3638" s="25"/>
      <c r="J3638" s="25"/>
      <c r="K3638" s="25"/>
      <c r="L3638" s="25"/>
      <c r="N3638" s="25"/>
      <c r="O3638" s="25"/>
      <c r="P3638" s="35" t="s">
        <v>2496</v>
      </c>
      <c r="AS3638" s="570"/>
      <c r="AT3638" s="391"/>
      <c r="AU3638" s="222"/>
      <c r="AV3638" s="564"/>
      <c r="AW3638" s="60"/>
      <c r="AX3638" s="60"/>
      <c r="AY3638" s="60"/>
      <c r="AZ3638" s="283"/>
      <c r="BA3638" s="283"/>
      <c r="BB3638" s="283"/>
      <c r="BC3638" s="34"/>
      <c r="BD3638" s="27"/>
      <c r="BF3638" s="35"/>
      <c r="BG3638" s="35"/>
      <c r="BH3638" s="35"/>
    </row>
    <row r="3639" spans="1:60" ht="15" x14ac:dyDescent="0.25">
      <c r="A3639" s="570">
        <f t="shared" ref="A3639:A3702" si="50">A3638+1</f>
        <v>3633</v>
      </c>
      <c r="B3639" s="571" t="s">
        <v>5918</v>
      </c>
      <c r="C3639" s="574" t="s">
        <v>12458</v>
      </c>
      <c r="D3639" s="843">
        <v>13200</v>
      </c>
      <c r="E3639" s="844"/>
      <c r="F3639" s="844"/>
      <c r="G3639" s="25"/>
      <c r="H3639" s="25"/>
      <c r="I3639" s="25"/>
      <c r="J3639" s="25"/>
      <c r="K3639" s="25"/>
      <c r="L3639" s="25"/>
      <c r="N3639" s="25"/>
      <c r="O3639" s="25"/>
      <c r="P3639" s="35" t="s">
        <v>2496</v>
      </c>
      <c r="AS3639" s="570"/>
      <c r="AT3639" s="391"/>
      <c r="AU3639" s="222"/>
      <c r="AV3639" s="564"/>
      <c r="AW3639" s="60"/>
      <c r="AX3639" s="60"/>
      <c r="AY3639" s="60"/>
      <c r="AZ3639" s="283"/>
      <c r="BA3639" s="283"/>
      <c r="BB3639" s="283"/>
      <c r="BC3639" s="34"/>
      <c r="BD3639" s="27"/>
      <c r="BF3639" s="35"/>
      <c r="BG3639" s="35"/>
      <c r="BH3639" s="35"/>
    </row>
    <row r="3640" spans="1:60" ht="15" x14ac:dyDescent="0.25">
      <c r="A3640" s="570">
        <f t="shared" si="50"/>
        <v>3634</v>
      </c>
      <c r="B3640" s="571" t="s">
        <v>5919</v>
      </c>
      <c r="C3640" s="574" t="s">
        <v>12458</v>
      </c>
      <c r="D3640" s="843">
        <v>458150</v>
      </c>
      <c r="E3640" s="844"/>
      <c r="F3640" s="844"/>
      <c r="G3640" s="25"/>
      <c r="H3640" s="25"/>
      <c r="I3640" s="25"/>
      <c r="J3640" s="25"/>
      <c r="K3640" s="25"/>
      <c r="L3640" s="25"/>
      <c r="N3640" s="25"/>
      <c r="O3640" s="25"/>
      <c r="P3640" s="35" t="s">
        <v>2496</v>
      </c>
      <c r="AS3640" s="570"/>
      <c r="AT3640" s="391"/>
      <c r="AU3640" s="222"/>
      <c r="AV3640" s="564"/>
      <c r="AW3640" s="60"/>
      <c r="AX3640" s="60"/>
      <c r="AY3640" s="60"/>
      <c r="AZ3640" s="283"/>
      <c r="BA3640" s="283"/>
      <c r="BB3640" s="283"/>
      <c r="BC3640" s="34"/>
      <c r="BD3640" s="27"/>
      <c r="BF3640" s="35"/>
      <c r="BG3640" s="35"/>
      <c r="BH3640" s="35"/>
    </row>
    <row r="3641" spans="1:60" ht="15" x14ac:dyDescent="0.25">
      <c r="A3641" s="570">
        <f t="shared" si="50"/>
        <v>3635</v>
      </c>
      <c r="B3641" s="571" t="s">
        <v>5920</v>
      </c>
      <c r="C3641" s="574" t="s">
        <v>12458</v>
      </c>
      <c r="D3641" s="843">
        <v>1785</v>
      </c>
      <c r="E3641" s="844"/>
      <c r="F3641" s="844"/>
      <c r="G3641" s="25"/>
      <c r="H3641" s="25"/>
      <c r="I3641" s="25"/>
      <c r="J3641" s="25"/>
      <c r="K3641" s="25"/>
      <c r="L3641" s="25"/>
      <c r="N3641" s="25"/>
      <c r="O3641" s="25"/>
      <c r="P3641" s="35" t="s">
        <v>2496</v>
      </c>
      <c r="AS3641" s="570"/>
      <c r="AT3641" s="391"/>
      <c r="AU3641" s="222"/>
      <c r="AV3641" s="564"/>
      <c r="AW3641" s="60"/>
      <c r="AX3641" s="60"/>
      <c r="AY3641" s="60"/>
      <c r="AZ3641" s="283"/>
      <c r="BA3641" s="283"/>
      <c r="BB3641" s="283"/>
      <c r="BC3641" s="34"/>
      <c r="BD3641" s="27"/>
      <c r="BF3641" s="35"/>
      <c r="BG3641" s="35"/>
      <c r="BH3641" s="35"/>
    </row>
    <row r="3642" spans="1:60" ht="15" x14ac:dyDescent="0.25">
      <c r="A3642" s="570">
        <f t="shared" si="50"/>
        <v>3636</v>
      </c>
      <c r="B3642" s="571" t="s">
        <v>5921</v>
      </c>
      <c r="C3642" s="574" t="s">
        <v>12458</v>
      </c>
      <c r="D3642" s="843">
        <v>1725.5</v>
      </c>
      <c r="E3642" s="844"/>
      <c r="F3642" s="844"/>
      <c r="G3642" s="25"/>
      <c r="H3642" s="25"/>
      <c r="I3642" s="25"/>
      <c r="J3642" s="25"/>
      <c r="K3642" s="25"/>
      <c r="L3642" s="25"/>
      <c r="N3642" s="25"/>
      <c r="O3642" s="25"/>
      <c r="P3642" s="35" t="s">
        <v>2496</v>
      </c>
      <c r="AS3642" s="570"/>
      <c r="AT3642" s="391"/>
      <c r="AU3642" s="222"/>
      <c r="AV3642" s="564"/>
      <c r="AW3642" s="60"/>
      <c r="AX3642" s="60"/>
      <c r="AY3642" s="60"/>
      <c r="AZ3642" s="283"/>
      <c r="BA3642" s="283"/>
      <c r="BB3642" s="283"/>
      <c r="BC3642" s="34"/>
      <c r="BD3642" s="27"/>
      <c r="BF3642" s="35"/>
      <c r="BG3642" s="35"/>
      <c r="BH3642" s="35"/>
    </row>
    <row r="3643" spans="1:60" ht="15" x14ac:dyDescent="0.25">
      <c r="A3643" s="570">
        <f t="shared" si="50"/>
        <v>3637</v>
      </c>
      <c r="B3643" s="571" t="s">
        <v>5922</v>
      </c>
      <c r="C3643" s="574" t="s">
        <v>12458</v>
      </c>
      <c r="D3643" s="843">
        <v>6828.22</v>
      </c>
      <c r="E3643" s="844"/>
      <c r="F3643" s="844"/>
      <c r="G3643" s="25"/>
      <c r="H3643" s="25"/>
      <c r="I3643" s="25"/>
      <c r="J3643" s="25"/>
      <c r="K3643" s="25"/>
      <c r="L3643" s="25"/>
      <c r="N3643" s="25"/>
      <c r="O3643" s="25"/>
      <c r="P3643" s="35" t="s">
        <v>2496</v>
      </c>
      <c r="AS3643" s="570"/>
      <c r="AT3643" s="391"/>
      <c r="AU3643" s="222"/>
      <c r="AV3643" s="564"/>
      <c r="AW3643" s="60"/>
      <c r="AX3643" s="60"/>
      <c r="AY3643" s="60"/>
      <c r="AZ3643" s="283"/>
      <c r="BA3643" s="283"/>
      <c r="BB3643" s="283"/>
      <c r="BC3643" s="34"/>
      <c r="BD3643" s="27"/>
      <c r="BF3643" s="35"/>
      <c r="BG3643" s="35"/>
      <c r="BH3643" s="35"/>
    </row>
    <row r="3644" spans="1:60" ht="15" x14ac:dyDescent="0.25">
      <c r="A3644" s="570">
        <f t="shared" si="50"/>
        <v>3638</v>
      </c>
      <c r="B3644" s="571" t="s">
        <v>5923</v>
      </c>
      <c r="C3644" s="574" t="s">
        <v>12458</v>
      </c>
      <c r="D3644" s="843">
        <v>17510.849999999999</v>
      </c>
      <c r="E3644" s="844"/>
      <c r="F3644" s="844"/>
      <c r="G3644" s="25"/>
      <c r="H3644" s="25"/>
      <c r="I3644" s="25"/>
      <c r="J3644" s="25"/>
      <c r="K3644" s="25"/>
      <c r="L3644" s="25"/>
      <c r="N3644" s="25"/>
      <c r="O3644" s="25"/>
      <c r="P3644" s="35" t="s">
        <v>2496</v>
      </c>
      <c r="AS3644" s="570"/>
      <c r="AT3644" s="391"/>
      <c r="AU3644" s="222"/>
      <c r="AV3644" s="564"/>
      <c r="AW3644" s="60"/>
      <c r="AX3644" s="60"/>
      <c r="AY3644" s="60"/>
      <c r="AZ3644" s="283"/>
      <c r="BA3644" s="283"/>
      <c r="BB3644" s="283"/>
      <c r="BC3644" s="34"/>
      <c r="BD3644" s="27"/>
      <c r="BF3644" s="35"/>
      <c r="BG3644" s="35"/>
      <c r="BH3644" s="35"/>
    </row>
    <row r="3645" spans="1:60" ht="15" x14ac:dyDescent="0.25">
      <c r="A3645" s="570">
        <f t="shared" si="50"/>
        <v>3639</v>
      </c>
      <c r="B3645" s="571" t="s">
        <v>5924</v>
      </c>
      <c r="C3645" s="574" t="s">
        <v>12458</v>
      </c>
      <c r="D3645" s="843">
        <v>13758.78</v>
      </c>
      <c r="E3645" s="844"/>
      <c r="F3645" s="844"/>
      <c r="G3645" s="25"/>
      <c r="H3645" s="25"/>
      <c r="I3645" s="25"/>
      <c r="J3645" s="25"/>
      <c r="K3645" s="25"/>
      <c r="L3645" s="25"/>
      <c r="N3645" s="25"/>
      <c r="O3645" s="25"/>
      <c r="P3645" s="35" t="s">
        <v>2496</v>
      </c>
      <c r="AS3645" s="570"/>
      <c r="AT3645" s="391"/>
      <c r="AU3645" s="222"/>
      <c r="AV3645" s="564"/>
      <c r="AW3645" s="60"/>
      <c r="AX3645" s="60"/>
      <c r="AY3645" s="60"/>
      <c r="AZ3645" s="283"/>
      <c r="BA3645" s="283"/>
      <c r="BB3645" s="283"/>
      <c r="BC3645" s="34"/>
      <c r="BD3645" s="27"/>
      <c r="BF3645" s="35"/>
      <c r="BG3645" s="35"/>
      <c r="BH3645" s="35"/>
    </row>
    <row r="3646" spans="1:60" ht="15" x14ac:dyDescent="0.25">
      <c r="A3646" s="570">
        <f t="shared" si="50"/>
        <v>3640</v>
      </c>
      <c r="B3646" s="571" t="s">
        <v>5925</v>
      </c>
      <c r="C3646" s="574" t="s">
        <v>12458</v>
      </c>
      <c r="D3646" s="843">
        <v>15634.22</v>
      </c>
      <c r="E3646" s="844"/>
      <c r="F3646" s="844"/>
      <c r="G3646" s="25"/>
      <c r="H3646" s="25"/>
      <c r="I3646" s="25"/>
      <c r="J3646" s="25"/>
      <c r="K3646" s="25"/>
      <c r="L3646" s="25"/>
      <c r="N3646" s="25"/>
      <c r="O3646" s="25"/>
      <c r="P3646" s="35" t="s">
        <v>2496</v>
      </c>
      <c r="AS3646" s="570"/>
      <c r="AT3646" s="391"/>
      <c r="AU3646" s="222"/>
      <c r="AV3646" s="564"/>
      <c r="AW3646" s="60"/>
      <c r="AX3646" s="60"/>
      <c r="AY3646" s="60"/>
      <c r="AZ3646" s="283"/>
      <c r="BA3646" s="283"/>
      <c r="BB3646" s="283"/>
      <c r="BC3646" s="34"/>
      <c r="BD3646" s="27"/>
      <c r="BF3646" s="35"/>
      <c r="BG3646" s="35"/>
      <c r="BH3646" s="35"/>
    </row>
    <row r="3647" spans="1:60" ht="15" x14ac:dyDescent="0.25">
      <c r="A3647" s="570">
        <f t="shared" si="50"/>
        <v>3641</v>
      </c>
      <c r="B3647" s="571" t="s">
        <v>5926</v>
      </c>
      <c r="C3647" s="574" t="s">
        <v>12458</v>
      </c>
      <c r="D3647" s="843">
        <v>13166.16</v>
      </c>
      <c r="E3647" s="844"/>
      <c r="F3647" s="844"/>
      <c r="G3647" s="25"/>
      <c r="H3647" s="25"/>
      <c r="I3647" s="25"/>
      <c r="J3647" s="25"/>
      <c r="K3647" s="25"/>
      <c r="L3647" s="25"/>
      <c r="N3647" s="25"/>
      <c r="O3647" s="25"/>
      <c r="P3647" s="35" t="s">
        <v>2496</v>
      </c>
      <c r="AS3647" s="570"/>
      <c r="AT3647" s="391"/>
      <c r="AU3647" s="222"/>
      <c r="AV3647" s="564"/>
      <c r="AW3647" s="60"/>
      <c r="AX3647" s="60"/>
      <c r="AY3647" s="60"/>
      <c r="AZ3647" s="283"/>
      <c r="BA3647" s="283"/>
      <c r="BB3647" s="283"/>
      <c r="BC3647" s="34"/>
      <c r="BD3647" s="27"/>
      <c r="BF3647" s="35"/>
      <c r="BG3647" s="35"/>
      <c r="BH3647" s="35"/>
    </row>
    <row r="3648" spans="1:60" ht="15" x14ac:dyDescent="0.25">
      <c r="A3648" s="570">
        <f t="shared" si="50"/>
        <v>3642</v>
      </c>
      <c r="B3648" s="571" t="s">
        <v>5927</v>
      </c>
      <c r="C3648" s="574" t="s">
        <v>12458</v>
      </c>
      <c r="D3648" s="843">
        <v>13804</v>
      </c>
      <c r="E3648" s="844"/>
      <c r="F3648" s="844"/>
      <c r="G3648" s="25"/>
      <c r="H3648" s="25"/>
      <c r="I3648" s="25"/>
      <c r="J3648" s="25"/>
      <c r="K3648" s="25"/>
      <c r="L3648" s="25"/>
      <c r="N3648" s="25"/>
      <c r="O3648" s="25"/>
      <c r="P3648" s="35" t="s">
        <v>2496</v>
      </c>
      <c r="AS3648" s="570"/>
      <c r="AT3648" s="391"/>
      <c r="AU3648" s="222"/>
      <c r="AV3648" s="564"/>
      <c r="AW3648" s="60"/>
      <c r="AX3648" s="60"/>
      <c r="AY3648" s="60"/>
      <c r="AZ3648" s="283"/>
      <c r="BA3648" s="283"/>
      <c r="BB3648" s="283"/>
      <c r="BC3648" s="34"/>
      <c r="BD3648" s="27"/>
      <c r="BF3648" s="35"/>
      <c r="BG3648" s="35"/>
      <c r="BH3648" s="35"/>
    </row>
    <row r="3649" spans="1:60" ht="15" x14ac:dyDescent="0.25">
      <c r="A3649" s="570">
        <f t="shared" si="50"/>
        <v>3643</v>
      </c>
      <c r="B3649" s="571" t="s">
        <v>5928</v>
      </c>
      <c r="C3649" s="574" t="s">
        <v>12458</v>
      </c>
      <c r="D3649" s="843">
        <v>17345.439999999999</v>
      </c>
      <c r="E3649" s="844"/>
      <c r="F3649" s="844"/>
      <c r="G3649" s="25"/>
      <c r="H3649" s="25"/>
      <c r="I3649" s="25"/>
      <c r="J3649" s="25"/>
      <c r="K3649" s="25"/>
      <c r="L3649" s="25"/>
      <c r="N3649" s="25"/>
      <c r="O3649" s="25"/>
      <c r="P3649" s="35" t="s">
        <v>2496</v>
      </c>
      <c r="AS3649" s="570"/>
      <c r="AT3649" s="391"/>
      <c r="AU3649" s="222"/>
      <c r="AV3649" s="564"/>
      <c r="AW3649" s="60"/>
      <c r="AX3649" s="60"/>
      <c r="AY3649" s="60"/>
      <c r="AZ3649" s="283"/>
      <c r="BA3649" s="283"/>
      <c r="BB3649" s="283"/>
      <c r="BC3649" s="34"/>
      <c r="BD3649" s="27"/>
      <c r="BF3649" s="35"/>
      <c r="BG3649" s="35"/>
      <c r="BH3649" s="35"/>
    </row>
    <row r="3650" spans="1:60" ht="15" x14ac:dyDescent="0.25">
      <c r="A3650" s="570">
        <f t="shared" si="50"/>
        <v>3644</v>
      </c>
      <c r="B3650" s="571" t="s">
        <v>5929</v>
      </c>
      <c r="C3650" s="574" t="s">
        <v>12458</v>
      </c>
      <c r="D3650" s="843">
        <v>15687.77</v>
      </c>
      <c r="E3650" s="844"/>
      <c r="F3650" s="844"/>
      <c r="G3650" s="25"/>
      <c r="H3650" s="25"/>
      <c r="I3650" s="25"/>
      <c r="J3650" s="25"/>
      <c r="K3650" s="25"/>
      <c r="L3650" s="25"/>
      <c r="N3650" s="25"/>
      <c r="O3650" s="25"/>
      <c r="P3650" s="35" t="s">
        <v>2496</v>
      </c>
      <c r="AS3650" s="570"/>
      <c r="AT3650" s="391"/>
      <c r="AU3650" s="222"/>
      <c r="AV3650" s="564"/>
      <c r="AW3650" s="60"/>
      <c r="AX3650" s="60"/>
      <c r="AY3650" s="60"/>
      <c r="AZ3650" s="283"/>
      <c r="BA3650" s="283"/>
      <c r="BB3650" s="283"/>
      <c r="BC3650" s="34"/>
      <c r="BD3650" s="27"/>
      <c r="BF3650" s="35"/>
      <c r="BG3650" s="35"/>
      <c r="BH3650" s="35"/>
    </row>
    <row r="3651" spans="1:60" ht="15" x14ac:dyDescent="0.25">
      <c r="A3651" s="570">
        <f t="shared" si="50"/>
        <v>3645</v>
      </c>
      <c r="B3651" s="571" t="s">
        <v>5930</v>
      </c>
      <c r="C3651" s="574" t="s">
        <v>12458</v>
      </c>
      <c r="D3651" s="843">
        <v>15578.29</v>
      </c>
      <c r="E3651" s="844"/>
      <c r="F3651" s="844"/>
      <c r="G3651" s="25"/>
      <c r="H3651" s="25"/>
      <c r="I3651" s="25"/>
      <c r="J3651" s="25"/>
      <c r="K3651" s="25"/>
      <c r="L3651" s="25"/>
      <c r="N3651" s="25"/>
      <c r="O3651" s="25"/>
      <c r="P3651" s="35" t="s">
        <v>2496</v>
      </c>
      <c r="AS3651" s="570"/>
      <c r="AT3651" s="391"/>
      <c r="AU3651" s="222"/>
      <c r="AV3651" s="564"/>
      <c r="AW3651" s="60"/>
      <c r="AX3651" s="60"/>
      <c r="AY3651" s="60"/>
      <c r="AZ3651" s="283"/>
      <c r="BA3651" s="283"/>
      <c r="BB3651" s="283"/>
      <c r="BC3651" s="34"/>
      <c r="BD3651" s="27"/>
      <c r="BF3651" s="35"/>
      <c r="BG3651" s="35"/>
      <c r="BH3651" s="35"/>
    </row>
    <row r="3652" spans="1:60" ht="15" x14ac:dyDescent="0.25">
      <c r="A3652" s="570">
        <f t="shared" si="50"/>
        <v>3646</v>
      </c>
      <c r="B3652" s="571" t="s">
        <v>5931</v>
      </c>
      <c r="C3652" s="574" t="s">
        <v>12458</v>
      </c>
      <c r="D3652" s="843">
        <v>17017</v>
      </c>
      <c r="E3652" s="844"/>
      <c r="F3652" s="844"/>
      <c r="G3652" s="25"/>
      <c r="H3652" s="25"/>
      <c r="I3652" s="25"/>
      <c r="J3652" s="25"/>
      <c r="K3652" s="25"/>
      <c r="L3652" s="25"/>
      <c r="N3652" s="25"/>
      <c r="O3652" s="25"/>
      <c r="P3652" s="35" t="s">
        <v>2496</v>
      </c>
      <c r="AS3652" s="570"/>
      <c r="AT3652" s="391"/>
      <c r="AU3652" s="222"/>
      <c r="AV3652" s="564"/>
      <c r="AW3652" s="60"/>
      <c r="AX3652" s="60"/>
      <c r="AY3652" s="60"/>
      <c r="AZ3652" s="283"/>
      <c r="BA3652" s="283"/>
      <c r="BB3652" s="283"/>
      <c r="BC3652" s="34"/>
      <c r="BD3652" s="27"/>
      <c r="BF3652" s="35"/>
      <c r="BG3652" s="35"/>
      <c r="BH3652" s="35"/>
    </row>
    <row r="3653" spans="1:60" ht="15" x14ac:dyDescent="0.25">
      <c r="A3653" s="570">
        <f t="shared" si="50"/>
        <v>3647</v>
      </c>
      <c r="B3653" s="571" t="s">
        <v>5932</v>
      </c>
      <c r="C3653" s="574" t="s">
        <v>12458</v>
      </c>
      <c r="D3653" s="843">
        <v>19087.599999999999</v>
      </c>
      <c r="E3653" s="844"/>
      <c r="F3653" s="844"/>
      <c r="G3653" s="25"/>
      <c r="H3653" s="25"/>
      <c r="I3653" s="25"/>
      <c r="J3653" s="25"/>
      <c r="K3653" s="25"/>
      <c r="L3653" s="25"/>
      <c r="N3653" s="25"/>
      <c r="O3653" s="25"/>
      <c r="P3653" s="35" t="s">
        <v>2496</v>
      </c>
      <c r="AS3653" s="570"/>
      <c r="AT3653" s="391"/>
      <c r="AU3653" s="222"/>
      <c r="AV3653" s="564"/>
      <c r="AW3653" s="60"/>
      <c r="AX3653" s="60"/>
      <c r="AY3653" s="60"/>
      <c r="AZ3653" s="283"/>
      <c r="BA3653" s="283"/>
      <c r="BB3653" s="283"/>
      <c r="BC3653" s="34"/>
      <c r="BD3653" s="27"/>
      <c r="BF3653" s="35"/>
      <c r="BG3653" s="35"/>
      <c r="BH3653" s="35"/>
    </row>
    <row r="3654" spans="1:60" ht="15" x14ac:dyDescent="0.25">
      <c r="A3654" s="570">
        <f t="shared" si="50"/>
        <v>3648</v>
      </c>
      <c r="B3654" s="571" t="s">
        <v>5933</v>
      </c>
      <c r="C3654" s="574" t="s">
        <v>12458</v>
      </c>
      <c r="D3654" s="843">
        <v>307020</v>
      </c>
      <c r="E3654" s="844"/>
      <c r="F3654" s="844"/>
      <c r="G3654" s="25"/>
      <c r="H3654" s="25"/>
      <c r="I3654" s="25"/>
      <c r="J3654" s="25"/>
      <c r="K3654" s="25"/>
      <c r="L3654" s="25"/>
      <c r="N3654" s="25"/>
      <c r="O3654" s="25"/>
      <c r="P3654" s="35" t="s">
        <v>2496</v>
      </c>
      <c r="AS3654" s="570"/>
      <c r="AT3654" s="391"/>
      <c r="AU3654" s="222"/>
      <c r="AV3654" s="564"/>
      <c r="AW3654" s="60"/>
      <c r="AX3654" s="60"/>
      <c r="AY3654" s="60"/>
      <c r="AZ3654" s="283"/>
      <c r="BA3654" s="283"/>
      <c r="BB3654" s="283"/>
      <c r="BC3654" s="34"/>
      <c r="BD3654" s="27"/>
      <c r="BF3654" s="35"/>
      <c r="BG3654" s="35"/>
      <c r="BH3654" s="35"/>
    </row>
    <row r="3655" spans="1:60" ht="15" x14ac:dyDescent="0.25">
      <c r="A3655" s="570">
        <f t="shared" si="50"/>
        <v>3649</v>
      </c>
      <c r="B3655" s="571" t="s">
        <v>5934</v>
      </c>
      <c r="C3655" s="574" t="s">
        <v>12458</v>
      </c>
      <c r="D3655" s="843">
        <v>20133.61</v>
      </c>
      <c r="E3655" s="844"/>
      <c r="F3655" s="844"/>
      <c r="G3655" s="25"/>
      <c r="H3655" s="25"/>
      <c r="I3655" s="25"/>
      <c r="J3655" s="25"/>
      <c r="K3655" s="25"/>
      <c r="L3655" s="25"/>
      <c r="N3655" s="25"/>
      <c r="O3655" s="25"/>
      <c r="P3655" s="35" t="s">
        <v>2496</v>
      </c>
      <c r="AS3655" s="570"/>
      <c r="AT3655" s="391"/>
      <c r="AU3655" s="222"/>
      <c r="AV3655" s="564"/>
      <c r="AW3655" s="60"/>
      <c r="AX3655" s="60"/>
      <c r="AY3655" s="60"/>
      <c r="AZ3655" s="283"/>
      <c r="BA3655" s="283"/>
      <c r="BB3655" s="283"/>
      <c r="BC3655" s="34"/>
      <c r="BD3655" s="27"/>
      <c r="BF3655" s="35"/>
      <c r="BG3655" s="35"/>
      <c r="BH3655" s="35"/>
    </row>
    <row r="3656" spans="1:60" ht="15" x14ac:dyDescent="0.25">
      <c r="A3656" s="570">
        <f t="shared" si="50"/>
        <v>3650</v>
      </c>
      <c r="B3656" s="571" t="s">
        <v>5935</v>
      </c>
      <c r="C3656" s="574" t="s">
        <v>12458</v>
      </c>
      <c r="D3656" s="843">
        <v>17739.330000000002</v>
      </c>
      <c r="E3656" s="844"/>
      <c r="F3656" s="844"/>
      <c r="G3656" s="25"/>
      <c r="H3656" s="25"/>
      <c r="I3656" s="25"/>
      <c r="J3656" s="25"/>
      <c r="K3656" s="25"/>
      <c r="L3656" s="25"/>
      <c r="N3656" s="25"/>
      <c r="O3656" s="25"/>
      <c r="P3656" s="35" t="s">
        <v>2496</v>
      </c>
      <c r="AS3656" s="570"/>
      <c r="AT3656" s="391"/>
      <c r="AU3656" s="222"/>
      <c r="AV3656" s="564"/>
      <c r="AW3656" s="60"/>
      <c r="AX3656" s="60"/>
      <c r="AY3656" s="60"/>
      <c r="AZ3656" s="283"/>
      <c r="BA3656" s="283"/>
      <c r="BB3656" s="283"/>
      <c r="BC3656" s="34"/>
      <c r="BD3656" s="27"/>
      <c r="BF3656" s="35"/>
      <c r="BG3656" s="35"/>
      <c r="BH3656" s="35"/>
    </row>
    <row r="3657" spans="1:60" ht="15" x14ac:dyDescent="0.25">
      <c r="A3657" s="570">
        <f t="shared" si="50"/>
        <v>3651</v>
      </c>
      <c r="B3657" s="571" t="s">
        <v>5936</v>
      </c>
      <c r="C3657" s="574" t="s">
        <v>12458</v>
      </c>
      <c r="D3657" s="843">
        <v>38607.17</v>
      </c>
      <c r="E3657" s="844"/>
      <c r="F3657" s="844"/>
      <c r="G3657" s="25"/>
      <c r="H3657" s="25"/>
      <c r="I3657" s="25"/>
      <c r="J3657" s="25"/>
      <c r="K3657" s="25"/>
      <c r="L3657" s="25"/>
      <c r="N3657" s="25"/>
      <c r="O3657" s="25"/>
      <c r="P3657" s="35" t="s">
        <v>2496</v>
      </c>
      <c r="AS3657" s="570"/>
      <c r="AT3657" s="391"/>
      <c r="AU3657" s="222"/>
      <c r="AV3657" s="564"/>
      <c r="AW3657" s="60"/>
      <c r="AX3657" s="60"/>
      <c r="AY3657" s="60"/>
      <c r="AZ3657" s="283"/>
      <c r="BA3657" s="283"/>
      <c r="BB3657" s="283"/>
      <c r="BC3657" s="34"/>
      <c r="BD3657" s="27"/>
      <c r="BF3657" s="35"/>
      <c r="BG3657" s="35"/>
      <c r="BH3657" s="35"/>
    </row>
    <row r="3658" spans="1:60" ht="15" x14ac:dyDescent="0.25">
      <c r="A3658" s="570">
        <f t="shared" si="50"/>
        <v>3652</v>
      </c>
      <c r="B3658" s="571" t="s">
        <v>5937</v>
      </c>
      <c r="C3658" s="574" t="s">
        <v>12458</v>
      </c>
      <c r="D3658" s="843">
        <v>32229.96</v>
      </c>
      <c r="E3658" s="844"/>
      <c r="F3658" s="844"/>
      <c r="G3658" s="25"/>
      <c r="H3658" s="25"/>
      <c r="I3658" s="25"/>
      <c r="J3658" s="25"/>
      <c r="K3658" s="25"/>
      <c r="L3658" s="25"/>
      <c r="N3658" s="25"/>
      <c r="O3658" s="25"/>
      <c r="P3658" s="35" t="s">
        <v>2496</v>
      </c>
      <c r="AS3658" s="570"/>
      <c r="AT3658" s="391"/>
      <c r="AU3658" s="222"/>
      <c r="AV3658" s="564"/>
      <c r="AW3658" s="60"/>
      <c r="AX3658" s="60"/>
      <c r="AY3658" s="60"/>
      <c r="AZ3658" s="283"/>
      <c r="BA3658" s="283"/>
      <c r="BB3658" s="283"/>
      <c r="BC3658" s="34"/>
      <c r="BD3658" s="27"/>
      <c r="BF3658" s="35"/>
      <c r="BG3658" s="35"/>
      <c r="BH3658" s="35"/>
    </row>
    <row r="3659" spans="1:60" ht="15" x14ac:dyDescent="0.25">
      <c r="A3659" s="570">
        <f t="shared" si="50"/>
        <v>3653</v>
      </c>
      <c r="B3659" s="571" t="s">
        <v>5938</v>
      </c>
      <c r="C3659" s="574" t="s">
        <v>12458</v>
      </c>
      <c r="D3659" s="843">
        <v>26246.639999999999</v>
      </c>
      <c r="E3659" s="844"/>
      <c r="F3659" s="844"/>
      <c r="G3659" s="25"/>
      <c r="H3659" s="25"/>
      <c r="I3659" s="25"/>
      <c r="J3659" s="25"/>
      <c r="K3659" s="25"/>
      <c r="L3659" s="25"/>
      <c r="N3659" s="25"/>
      <c r="O3659" s="25"/>
      <c r="P3659" s="35" t="s">
        <v>2496</v>
      </c>
      <c r="AS3659" s="570"/>
      <c r="AT3659" s="391"/>
      <c r="AU3659" s="222"/>
      <c r="AV3659" s="564"/>
      <c r="AW3659" s="60"/>
      <c r="AX3659" s="60"/>
      <c r="AY3659" s="60"/>
      <c r="AZ3659" s="283"/>
      <c r="BA3659" s="283"/>
      <c r="BB3659" s="283"/>
      <c r="BC3659" s="34"/>
      <c r="BD3659" s="27"/>
      <c r="BF3659" s="35"/>
      <c r="BG3659" s="35"/>
      <c r="BH3659" s="35"/>
    </row>
    <row r="3660" spans="1:60" ht="15" x14ac:dyDescent="0.25">
      <c r="A3660" s="570">
        <f t="shared" si="50"/>
        <v>3654</v>
      </c>
      <c r="B3660" s="571" t="s">
        <v>5939</v>
      </c>
      <c r="C3660" s="574" t="s">
        <v>12458</v>
      </c>
      <c r="D3660" s="843">
        <v>30196.25</v>
      </c>
      <c r="E3660" s="844"/>
      <c r="F3660" s="844"/>
      <c r="G3660" s="25"/>
      <c r="H3660" s="25"/>
      <c r="I3660" s="25"/>
      <c r="J3660" s="25"/>
      <c r="K3660" s="25"/>
      <c r="L3660" s="25"/>
      <c r="N3660" s="25"/>
      <c r="O3660" s="25"/>
      <c r="P3660" s="35" t="s">
        <v>2496</v>
      </c>
      <c r="AS3660" s="570"/>
      <c r="AT3660" s="391"/>
      <c r="AU3660" s="222"/>
      <c r="AV3660" s="564"/>
      <c r="AW3660" s="60"/>
      <c r="AX3660" s="60"/>
      <c r="AY3660" s="60"/>
      <c r="AZ3660" s="283"/>
      <c r="BA3660" s="283"/>
      <c r="BB3660" s="283"/>
      <c r="BC3660" s="34"/>
      <c r="BD3660" s="27"/>
      <c r="BF3660" s="35"/>
      <c r="BG3660" s="35"/>
      <c r="BH3660" s="35"/>
    </row>
    <row r="3661" spans="1:60" ht="15" x14ac:dyDescent="0.25">
      <c r="A3661" s="570">
        <f t="shared" si="50"/>
        <v>3655</v>
      </c>
      <c r="B3661" s="571" t="s">
        <v>5940</v>
      </c>
      <c r="C3661" s="574" t="s">
        <v>12458</v>
      </c>
      <c r="D3661" s="843">
        <v>29816.639999999999</v>
      </c>
      <c r="E3661" s="844"/>
      <c r="F3661" s="844"/>
      <c r="G3661" s="25"/>
      <c r="H3661" s="25"/>
      <c r="I3661" s="25"/>
      <c r="J3661" s="25"/>
      <c r="K3661" s="25"/>
      <c r="L3661" s="25"/>
      <c r="N3661" s="25"/>
      <c r="O3661" s="25"/>
      <c r="P3661" s="35" t="s">
        <v>2496</v>
      </c>
      <c r="AS3661" s="570"/>
      <c r="AT3661" s="391"/>
      <c r="AU3661" s="222"/>
      <c r="AV3661" s="564"/>
      <c r="AW3661" s="60"/>
      <c r="AX3661" s="60"/>
      <c r="AY3661" s="60"/>
      <c r="AZ3661" s="283"/>
      <c r="BA3661" s="283"/>
      <c r="BB3661" s="283"/>
      <c r="BC3661" s="34"/>
      <c r="BD3661" s="27"/>
      <c r="BF3661" s="35"/>
      <c r="BG3661" s="35"/>
      <c r="BH3661" s="35"/>
    </row>
    <row r="3662" spans="1:60" ht="15" x14ac:dyDescent="0.25">
      <c r="A3662" s="570">
        <f t="shared" si="50"/>
        <v>3656</v>
      </c>
      <c r="B3662" s="571" t="s">
        <v>5941</v>
      </c>
      <c r="C3662" s="574" t="s">
        <v>12458</v>
      </c>
      <c r="D3662" s="843">
        <v>26894</v>
      </c>
      <c r="E3662" s="844"/>
      <c r="F3662" s="844"/>
      <c r="G3662" s="25"/>
      <c r="H3662" s="25"/>
      <c r="I3662" s="25"/>
      <c r="J3662" s="25"/>
      <c r="K3662" s="25"/>
      <c r="L3662" s="25"/>
      <c r="N3662" s="25"/>
      <c r="O3662" s="25"/>
      <c r="P3662" s="35" t="s">
        <v>2496</v>
      </c>
      <c r="AS3662" s="570"/>
      <c r="AT3662" s="391"/>
      <c r="AU3662" s="222"/>
      <c r="AV3662" s="564"/>
      <c r="AW3662" s="60"/>
      <c r="AX3662" s="60"/>
      <c r="AY3662" s="60"/>
      <c r="AZ3662" s="283"/>
      <c r="BA3662" s="283"/>
      <c r="BB3662" s="283"/>
      <c r="BC3662" s="34"/>
      <c r="BD3662" s="27"/>
      <c r="BF3662" s="35"/>
      <c r="BG3662" s="35"/>
      <c r="BH3662" s="35"/>
    </row>
    <row r="3663" spans="1:60" ht="15" x14ac:dyDescent="0.25">
      <c r="A3663" s="570">
        <f t="shared" si="50"/>
        <v>3657</v>
      </c>
      <c r="B3663" s="571" t="s">
        <v>5942</v>
      </c>
      <c r="C3663" s="574" t="s">
        <v>12470</v>
      </c>
      <c r="D3663" s="843">
        <v>282934.40000000002</v>
      </c>
      <c r="E3663" s="844"/>
      <c r="F3663" s="844"/>
      <c r="G3663" s="25"/>
      <c r="H3663" s="25"/>
      <c r="I3663" s="25"/>
      <c r="J3663" s="25"/>
      <c r="K3663" s="25"/>
      <c r="L3663" s="25"/>
      <c r="N3663" s="25"/>
      <c r="O3663" s="25"/>
      <c r="P3663" s="35" t="s">
        <v>2496</v>
      </c>
      <c r="AS3663" s="570"/>
      <c r="AT3663" s="391"/>
      <c r="AU3663" s="222"/>
      <c r="AV3663" s="564"/>
      <c r="AW3663" s="60"/>
      <c r="AX3663" s="60"/>
      <c r="AY3663" s="60"/>
      <c r="AZ3663" s="283"/>
      <c r="BA3663" s="283"/>
      <c r="BB3663" s="283"/>
      <c r="BC3663" s="34"/>
      <c r="BD3663" s="27"/>
      <c r="BF3663" s="35"/>
      <c r="BG3663" s="35"/>
      <c r="BH3663" s="35"/>
    </row>
    <row r="3664" spans="1:60" ht="15" x14ac:dyDescent="0.25">
      <c r="A3664" s="570">
        <f t="shared" si="50"/>
        <v>3658</v>
      </c>
      <c r="B3664" s="571" t="s">
        <v>5943</v>
      </c>
      <c r="C3664" s="574" t="s">
        <v>12470</v>
      </c>
      <c r="D3664" s="843">
        <v>91023.1</v>
      </c>
      <c r="E3664" s="844"/>
      <c r="F3664" s="844"/>
      <c r="G3664" s="25"/>
      <c r="H3664" s="25"/>
      <c r="I3664" s="25"/>
      <c r="J3664" s="25"/>
      <c r="K3664" s="25"/>
      <c r="L3664" s="25"/>
      <c r="N3664" s="25"/>
      <c r="O3664" s="25"/>
      <c r="P3664" s="35" t="s">
        <v>2496</v>
      </c>
      <c r="AS3664" s="570"/>
      <c r="AT3664" s="391"/>
      <c r="AU3664" s="222"/>
      <c r="AV3664" s="564"/>
      <c r="AW3664" s="60"/>
      <c r="AX3664" s="60"/>
      <c r="AY3664" s="60"/>
      <c r="AZ3664" s="283"/>
      <c r="BA3664" s="283"/>
      <c r="BB3664" s="283"/>
      <c r="BC3664" s="34"/>
      <c r="BD3664" s="27"/>
      <c r="BF3664" s="35"/>
      <c r="BG3664" s="35"/>
      <c r="BH3664" s="35"/>
    </row>
    <row r="3665" spans="1:60" ht="15" x14ac:dyDescent="0.25">
      <c r="A3665" s="570">
        <f t="shared" si="50"/>
        <v>3659</v>
      </c>
      <c r="B3665" s="571" t="s">
        <v>5944</v>
      </c>
      <c r="C3665" s="574" t="s">
        <v>12458</v>
      </c>
      <c r="D3665" s="843">
        <v>13230</v>
      </c>
      <c r="E3665" s="844"/>
      <c r="F3665" s="844"/>
      <c r="G3665" s="25"/>
      <c r="H3665" s="25"/>
      <c r="I3665" s="25"/>
      <c r="J3665" s="25"/>
      <c r="K3665" s="25"/>
      <c r="L3665" s="25"/>
      <c r="N3665" s="25"/>
      <c r="O3665" s="25"/>
      <c r="P3665" s="35" t="s">
        <v>2496</v>
      </c>
      <c r="AS3665" s="570"/>
      <c r="AT3665" s="391"/>
      <c r="AU3665" s="222"/>
      <c r="AV3665" s="564"/>
      <c r="AW3665" s="60"/>
      <c r="AX3665" s="60"/>
      <c r="AY3665" s="60"/>
      <c r="AZ3665" s="283"/>
      <c r="BA3665" s="283"/>
      <c r="BB3665" s="283"/>
      <c r="BC3665" s="34"/>
      <c r="BD3665" s="27"/>
      <c r="BF3665" s="35"/>
      <c r="BG3665" s="35"/>
      <c r="BH3665" s="35"/>
    </row>
    <row r="3666" spans="1:60" ht="15" x14ac:dyDescent="0.25">
      <c r="A3666" s="570">
        <f t="shared" si="50"/>
        <v>3660</v>
      </c>
      <c r="B3666" s="571" t="s">
        <v>5945</v>
      </c>
      <c r="C3666" s="574" t="s">
        <v>12458</v>
      </c>
      <c r="D3666" s="843">
        <v>40110</v>
      </c>
      <c r="E3666" s="844"/>
      <c r="F3666" s="844"/>
      <c r="G3666" s="25"/>
      <c r="H3666" s="25"/>
      <c r="I3666" s="25"/>
      <c r="J3666" s="25"/>
      <c r="K3666" s="25"/>
      <c r="L3666" s="25"/>
      <c r="N3666" s="25"/>
      <c r="O3666" s="25"/>
      <c r="P3666" s="35" t="s">
        <v>2496</v>
      </c>
      <c r="AS3666" s="570"/>
      <c r="AT3666" s="391"/>
      <c r="AU3666" s="222"/>
      <c r="AV3666" s="564"/>
      <c r="AW3666" s="60"/>
      <c r="AX3666" s="60"/>
      <c r="AY3666" s="60"/>
      <c r="AZ3666" s="283"/>
      <c r="BA3666" s="283"/>
      <c r="BB3666" s="283"/>
      <c r="BC3666" s="34"/>
      <c r="BD3666" s="27"/>
      <c r="BF3666" s="35"/>
      <c r="BG3666" s="35"/>
      <c r="BH3666" s="35"/>
    </row>
    <row r="3667" spans="1:60" ht="15" x14ac:dyDescent="0.25">
      <c r="A3667" s="570">
        <f t="shared" si="50"/>
        <v>3661</v>
      </c>
      <c r="B3667" s="571" t="s">
        <v>5946</v>
      </c>
      <c r="C3667" s="574" t="s">
        <v>12458</v>
      </c>
      <c r="D3667" s="843">
        <v>260732.85</v>
      </c>
      <c r="E3667" s="844"/>
      <c r="F3667" s="844"/>
      <c r="G3667" s="25"/>
      <c r="H3667" s="25"/>
      <c r="I3667" s="25"/>
      <c r="J3667" s="25"/>
      <c r="K3667" s="25"/>
      <c r="L3667" s="25"/>
      <c r="N3667" s="25"/>
      <c r="O3667" s="25"/>
      <c r="P3667" s="35" t="s">
        <v>2496</v>
      </c>
      <c r="AS3667" s="570"/>
      <c r="AT3667" s="391"/>
      <c r="AU3667" s="222"/>
      <c r="AV3667" s="564"/>
      <c r="AW3667" s="60"/>
      <c r="AX3667" s="60"/>
      <c r="AY3667" s="60"/>
      <c r="AZ3667" s="283"/>
      <c r="BA3667" s="283"/>
      <c r="BB3667" s="283"/>
      <c r="BC3667" s="34"/>
      <c r="BD3667" s="27"/>
      <c r="BF3667" s="35"/>
      <c r="BG3667" s="35"/>
      <c r="BH3667" s="35"/>
    </row>
    <row r="3668" spans="1:60" ht="15" x14ac:dyDescent="0.25">
      <c r="A3668" s="570">
        <f t="shared" si="50"/>
        <v>3662</v>
      </c>
      <c r="B3668" s="571" t="s">
        <v>5947</v>
      </c>
      <c r="C3668" s="574" t="s">
        <v>12458</v>
      </c>
      <c r="D3668" s="843">
        <v>115500</v>
      </c>
      <c r="E3668" s="844"/>
      <c r="F3668" s="844"/>
      <c r="G3668" s="25"/>
      <c r="H3668" s="25"/>
      <c r="I3668" s="25"/>
      <c r="J3668" s="25"/>
      <c r="K3668" s="25"/>
      <c r="L3668" s="25"/>
      <c r="N3668" s="25"/>
      <c r="O3668" s="25"/>
      <c r="P3668" s="35" t="s">
        <v>2496</v>
      </c>
      <c r="AS3668" s="570"/>
      <c r="AT3668" s="391"/>
      <c r="AU3668" s="222"/>
      <c r="AV3668" s="564"/>
      <c r="AW3668" s="60"/>
      <c r="AX3668" s="60"/>
      <c r="AY3668" s="60"/>
      <c r="AZ3668" s="283"/>
      <c r="BA3668" s="283"/>
      <c r="BB3668" s="283"/>
      <c r="BC3668" s="34"/>
      <c r="BD3668" s="27"/>
      <c r="BF3668" s="35"/>
      <c r="BG3668" s="35"/>
      <c r="BH3668" s="35"/>
    </row>
    <row r="3669" spans="1:60" ht="15" x14ac:dyDescent="0.25">
      <c r="A3669" s="570">
        <f t="shared" si="50"/>
        <v>3663</v>
      </c>
      <c r="B3669" s="571" t="s">
        <v>5948</v>
      </c>
      <c r="C3669" s="574" t="s">
        <v>12458</v>
      </c>
      <c r="D3669" s="843">
        <v>856800</v>
      </c>
      <c r="E3669" s="844"/>
      <c r="F3669" s="844"/>
      <c r="G3669" s="25"/>
      <c r="H3669" s="25"/>
      <c r="I3669" s="25"/>
      <c r="J3669" s="25"/>
      <c r="K3669" s="25"/>
      <c r="L3669" s="25"/>
      <c r="N3669" s="25"/>
      <c r="O3669" s="25"/>
      <c r="P3669" s="35" t="s">
        <v>2496</v>
      </c>
      <c r="AS3669" s="570"/>
      <c r="AT3669" s="391"/>
      <c r="AU3669" s="222"/>
      <c r="AV3669" s="564"/>
      <c r="AW3669" s="60"/>
      <c r="AX3669" s="60"/>
      <c r="AY3669" s="60"/>
      <c r="AZ3669" s="283"/>
      <c r="BA3669" s="283"/>
      <c r="BB3669" s="283"/>
      <c r="BC3669" s="34"/>
      <c r="BD3669" s="27"/>
      <c r="BF3669" s="35"/>
      <c r="BG3669" s="35"/>
      <c r="BH3669" s="35"/>
    </row>
    <row r="3670" spans="1:60" ht="15" x14ac:dyDescent="0.25">
      <c r="A3670" s="570">
        <f t="shared" si="50"/>
        <v>3664</v>
      </c>
      <c r="B3670" s="571" t="s">
        <v>5949</v>
      </c>
      <c r="C3670" s="574" t="s">
        <v>12458</v>
      </c>
      <c r="D3670" s="843">
        <v>16660</v>
      </c>
      <c r="E3670" s="844"/>
      <c r="F3670" s="844"/>
      <c r="G3670" s="25"/>
      <c r="H3670" s="25"/>
      <c r="I3670" s="25"/>
      <c r="J3670" s="25"/>
      <c r="K3670" s="25"/>
      <c r="L3670" s="25"/>
      <c r="N3670" s="25"/>
      <c r="O3670" s="25"/>
      <c r="P3670" s="35" t="s">
        <v>2496</v>
      </c>
      <c r="AS3670" s="570"/>
      <c r="AT3670" s="391"/>
      <c r="AU3670" s="222"/>
      <c r="AV3670" s="564"/>
      <c r="AW3670" s="60"/>
      <c r="AX3670" s="60"/>
      <c r="AY3670" s="60"/>
      <c r="AZ3670" s="283"/>
      <c r="BA3670" s="283"/>
      <c r="BB3670" s="283"/>
      <c r="BC3670" s="34"/>
      <c r="BD3670" s="27"/>
      <c r="BF3670" s="35"/>
      <c r="BG3670" s="35"/>
      <c r="BH3670" s="35"/>
    </row>
    <row r="3671" spans="1:60" ht="15" x14ac:dyDescent="0.25">
      <c r="A3671" s="570">
        <f t="shared" si="50"/>
        <v>3665</v>
      </c>
      <c r="B3671" s="571" t="s">
        <v>5950</v>
      </c>
      <c r="C3671" s="574" t="s">
        <v>12458</v>
      </c>
      <c r="D3671" s="843">
        <v>16660</v>
      </c>
      <c r="E3671" s="844"/>
      <c r="F3671" s="844"/>
      <c r="G3671" s="25"/>
      <c r="H3671" s="25"/>
      <c r="I3671" s="25"/>
      <c r="J3671" s="25"/>
      <c r="K3671" s="25"/>
      <c r="L3671" s="25"/>
      <c r="N3671" s="25"/>
      <c r="O3671" s="25"/>
      <c r="P3671" s="35" t="s">
        <v>2496</v>
      </c>
      <c r="AS3671" s="570"/>
      <c r="AT3671" s="391"/>
      <c r="AU3671" s="222"/>
      <c r="AV3671" s="564"/>
      <c r="AW3671" s="60"/>
      <c r="AX3671" s="60"/>
      <c r="AY3671" s="60"/>
      <c r="AZ3671" s="283"/>
      <c r="BA3671" s="283"/>
      <c r="BB3671" s="283"/>
      <c r="BC3671" s="34"/>
      <c r="BD3671" s="27"/>
      <c r="BF3671" s="35"/>
      <c r="BG3671" s="35"/>
      <c r="BH3671" s="35"/>
    </row>
    <row r="3672" spans="1:60" ht="15" x14ac:dyDescent="0.25">
      <c r="A3672" s="570">
        <f t="shared" si="50"/>
        <v>3666</v>
      </c>
      <c r="B3672" s="571" t="s">
        <v>5951</v>
      </c>
      <c r="C3672" s="574" t="s">
        <v>12458</v>
      </c>
      <c r="D3672" s="843">
        <v>25585</v>
      </c>
      <c r="E3672" s="844"/>
      <c r="F3672" s="844"/>
      <c r="G3672" s="25"/>
      <c r="H3672" s="25"/>
      <c r="I3672" s="25"/>
      <c r="J3672" s="25"/>
      <c r="K3672" s="25"/>
      <c r="L3672" s="25"/>
      <c r="N3672" s="25"/>
      <c r="O3672" s="25"/>
      <c r="P3672" s="35" t="s">
        <v>2496</v>
      </c>
      <c r="AS3672" s="570"/>
      <c r="AT3672" s="391"/>
      <c r="AU3672" s="222"/>
      <c r="AV3672" s="564"/>
      <c r="AW3672" s="60"/>
      <c r="AX3672" s="60"/>
      <c r="AY3672" s="60"/>
      <c r="AZ3672" s="283"/>
      <c r="BA3672" s="283"/>
      <c r="BB3672" s="283"/>
      <c r="BC3672" s="34"/>
      <c r="BD3672" s="27"/>
      <c r="BF3672" s="35"/>
      <c r="BG3672" s="35"/>
      <c r="BH3672" s="35"/>
    </row>
    <row r="3673" spans="1:60" ht="15" x14ac:dyDescent="0.25">
      <c r="A3673" s="570">
        <f t="shared" si="50"/>
        <v>3667</v>
      </c>
      <c r="B3673" s="571" t="s">
        <v>5952</v>
      </c>
      <c r="C3673" s="574" t="s">
        <v>12458</v>
      </c>
      <c r="D3673" s="843">
        <v>29571.5</v>
      </c>
      <c r="E3673" s="844"/>
      <c r="F3673" s="844"/>
      <c r="G3673" s="25"/>
      <c r="H3673" s="25"/>
      <c r="I3673" s="25"/>
      <c r="J3673" s="25"/>
      <c r="K3673" s="25"/>
      <c r="L3673" s="25"/>
      <c r="N3673" s="25"/>
      <c r="O3673" s="25"/>
      <c r="P3673" s="35" t="s">
        <v>2496</v>
      </c>
      <c r="AS3673" s="570"/>
      <c r="AT3673" s="391"/>
      <c r="AU3673" s="222"/>
      <c r="AV3673" s="564"/>
      <c r="AW3673" s="60"/>
      <c r="AX3673" s="60"/>
      <c r="AY3673" s="60"/>
      <c r="AZ3673" s="283"/>
      <c r="BA3673" s="283"/>
      <c r="BB3673" s="283"/>
      <c r="BC3673" s="34"/>
      <c r="BD3673" s="27"/>
      <c r="BF3673" s="35"/>
      <c r="BG3673" s="35"/>
      <c r="BH3673" s="35"/>
    </row>
    <row r="3674" spans="1:60" ht="15" x14ac:dyDescent="0.25">
      <c r="A3674" s="570">
        <f t="shared" si="50"/>
        <v>3668</v>
      </c>
      <c r="B3674" s="571" t="s">
        <v>5953</v>
      </c>
      <c r="C3674" s="574" t="s">
        <v>12458</v>
      </c>
      <c r="D3674" s="843">
        <v>28411.25</v>
      </c>
      <c r="E3674" s="844"/>
      <c r="F3674" s="844"/>
      <c r="G3674" s="25"/>
      <c r="H3674" s="25"/>
      <c r="I3674" s="25"/>
      <c r="J3674" s="25"/>
      <c r="K3674" s="25"/>
      <c r="L3674" s="25"/>
      <c r="N3674" s="25"/>
      <c r="O3674" s="25"/>
      <c r="P3674" s="35" t="s">
        <v>2496</v>
      </c>
      <c r="AS3674" s="570"/>
      <c r="AT3674" s="391"/>
      <c r="AU3674" s="222"/>
      <c r="AV3674" s="564"/>
      <c r="AW3674" s="60"/>
      <c r="AX3674" s="60"/>
      <c r="AY3674" s="60"/>
      <c r="AZ3674" s="283"/>
      <c r="BA3674" s="283"/>
      <c r="BB3674" s="283"/>
      <c r="BC3674" s="34"/>
      <c r="BD3674" s="27"/>
      <c r="BF3674" s="35"/>
      <c r="BG3674" s="35"/>
      <c r="BH3674" s="35"/>
    </row>
    <row r="3675" spans="1:60" ht="15" x14ac:dyDescent="0.25">
      <c r="A3675" s="570">
        <f t="shared" si="50"/>
        <v>3669</v>
      </c>
      <c r="B3675" s="571" t="s">
        <v>5954</v>
      </c>
      <c r="C3675" s="574" t="s">
        <v>12458</v>
      </c>
      <c r="D3675" s="843">
        <v>24752</v>
      </c>
      <c r="E3675" s="844"/>
      <c r="F3675" s="844"/>
      <c r="G3675" s="25"/>
      <c r="H3675" s="25"/>
      <c r="I3675" s="25"/>
      <c r="J3675" s="25"/>
      <c r="K3675" s="25"/>
      <c r="L3675" s="25"/>
      <c r="N3675" s="25"/>
      <c r="O3675" s="25"/>
      <c r="P3675" s="35" t="s">
        <v>2496</v>
      </c>
      <c r="AS3675" s="570"/>
      <c r="AT3675" s="391"/>
      <c r="AU3675" s="222"/>
      <c r="AV3675" s="564"/>
      <c r="AW3675" s="60"/>
      <c r="AX3675" s="60"/>
      <c r="AY3675" s="60"/>
      <c r="AZ3675" s="283"/>
      <c r="BA3675" s="283"/>
      <c r="BB3675" s="283"/>
      <c r="BC3675" s="34"/>
      <c r="BD3675" s="27"/>
      <c r="BF3675" s="35"/>
      <c r="BG3675" s="35"/>
      <c r="BH3675" s="35"/>
    </row>
    <row r="3676" spans="1:60" ht="15" x14ac:dyDescent="0.25">
      <c r="A3676" s="570">
        <f t="shared" si="50"/>
        <v>3670</v>
      </c>
      <c r="B3676" s="571" t="s">
        <v>5955</v>
      </c>
      <c r="C3676" s="574" t="s">
        <v>12458</v>
      </c>
      <c r="D3676" s="843">
        <v>198.73</v>
      </c>
      <c r="E3676" s="844"/>
      <c r="F3676" s="844"/>
      <c r="G3676" s="25"/>
      <c r="H3676" s="25"/>
      <c r="I3676" s="25"/>
      <c r="J3676" s="25"/>
      <c r="K3676" s="25"/>
      <c r="L3676" s="25"/>
      <c r="N3676" s="25"/>
      <c r="O3676" s="25"/>
      <c r="P3676" s="35" t="s">
        <v>2496</v>
      </c>
      <c r="AS3676" s="570"/>
      <c r="AT3676" s="391"/>
      <c r="AU3676" s="222"/>
      <c r="AV3676" s="564"/>
      <c r="AW3676" s="60"/>
      <c r="AX3676" s="60"/>
      <c r="AY3676" s="60"/>
      <c r="AZ3676" s="283"/>
      <c r="BA3676" s="283"/>
      <c r="BB3676" s="283"/>
      <c r="BC3676" s="34"/>
      <c r="BD3676" s="27"/>
      <c r="BF3676" s="35"/>
      <c r="BG3676" s="35"/>
      <c r="BH3676" s="35"/>
    </row>
    <row r="3677" spans="1:60" ht="15" x14ac:dyDescent="0.25">
      <c r="A3677" s="570">
        <f t="shared" si="50"/>
        <v>3671</v>
      </c>
      <c r="B3677" s="571" t="s">
        <v>5956</v>
      </c>
      <c r="C3677" s="574" t="s">
        <v>12458</v>
      </c>
      <c r="D3677" s="843">
        <v>4510.1000000000004</v>
      </c>
      <c r="E3677" s="844"/>
      <c r="F3677" s="844"/>
      <c r="G3677" s="25"/>
      <c r="H3677" s="25"/>
      <c r="I3677" s="25"/>
      <c r="J3677" s="25"/>
      <c r="K3677" s="25"/>
      <c r="L3677" s="25"/>
      <c r="N3677" s="25"/>
      <c r="O3677" s="25"/>
      <c r="P3677" s="35" t="s">
        <v>2496</v>
      </c>
      <c r="AS3677" s="570"/>
      <c r="AT3677" s="391"/>
      <c r="AU3677" s="222"/>
      <c r="AV3677" s="564"/>
      <c r="AW3677" s="60"/>
      <c r="AX3677" s="60"/>
      <c r="AY3677" s="60"/>
      <c r="AZ3677" s="283"/>
      <c r="BA3677" s="283"/>
      <c r="BB3677" s="283"/>
      <c r="BC3677" s="34"/>
      <c r="BD3677" s="27"/>
      <c r="BF3677" s="35"/>
      <c r="BG3677" s="35"/>
      <c r="BH3677" s="35"/>
    </row>
    <row r="3678" spans="1:60" ht="15" x14ac:dyDescent="0.25">
      <c r="A3678" s="570">
        <f t="shared" si="50"/>
        <v>3672</v>
      </c>
      <c r="B3678" s="571" t="s">
        <v>5957</v>
      </c>
      <c r="C3678" s="574" t="s">
        <v>12458</v>
      </c>
      <c r="D3678" s="843">
        <v>255409.7</v>
      </c>
      <c r="E3678" s="844"/>
      <c r="F3678" s="844"/>
      <c r="G3678" s="25"/>
      <c r="H3678" s="25"/>
      <c r="I3678" s="25"/>
      <c r="J3678" s="25"/>
      <c r="K3678" s="25"/>
      <c r="L3678" s="25"/>
      <c r="N3678" s="25"/>
      <c r="O3678" s="25"/>
      <c r="P3678" s="35" t="s">
        <v>2496</v>
      </c>
      <c r="AS3678" s="570"/>
      <c r="AT3678" s="391"/>
      <c r="AU3678" s="222"/>
      <c r="AV3678" s="564"/>
      <c r="AW3678" s="60"/>
      <c r="AX3678" s="60"/>
      <c r="AY3678" s="60"/>
      <c r="AZ3678" s="283"/>
      <c r="BA3678" s="283"/>
      <c r="BB3678" s="283"/>
      <c r="BC3678" s="34"/>
      <c r="BD3678" s="27"/>
      <c r="BF3678" s="35"/>
      <c r="BG3678" s="35"/>
      <c r="BH3678" s="35"/>
    </row>
    <row r="3679" spans="1:60" ht="15" x14ac:dyDescent="0.25">
      <c r="A3679" s="570">
        <f t="shared" si="50"/>
        <v>3673</v>
      </c>
      <c r="B3679" s="571" t="s">
        <v>5958</v>
      </c>
      <c r="C3679" s="574" t="s">
        <v>12458</v>
      </c>
      <c r="D3679" s="843">
        <v>602.14</v>
      </c>
      <c r="E3679" s="844"/>
      <c r="F3679" s="844"/>
      <c r="G3679" s="25"/>
      <c r="H3679" s="25"/>
      <c r="I3679" s="25"/>
      <c r="J3679" s="25"/>
      <c r="K3679" s="25"/>
      <c r="L3679" s="25"/>
      <c r="N3679" s="25"/>
      <c r="O3679" s="25"/>
      <c r="P3679" s="35" t="s">
        <v>2496</v>
      </c>
      <c r="AS3679" s="570"/>
      <c r="AT3679" s="391"/>
      <c r="AU3679" s="222"/>
      <c r="AV3679" s="564"/>
      <c r="AW3679" s="60"/>
      <c r="AX3679" s="60"/>
      <c r="AY3679" s="60"/>
      <c r="AZ3679" s="283"/>
      <c r="BA3679" s="283"/>
      <c r="BB3679" s="283"/>
      <c r="BC3679" s="34"/>
      <c r="BD3679" s="27"/>
      <c r="BF3679" s="35"/>
      <c r="BG3679" s="35"/>
      <c r="BH3679" s="35"/>
    </row>
    <row r="3680" spans="1:60" ht="15" x14ac:dyDescent="0.25">
      <c r="A3680" s="570">
        <f t="shared" si="50"/>
        <v>3674</v>
      </c>
      <c r="B3680" s="571" t="s">
        <v>5959</v>
      </c>
      <c r="C3680" s="574" t="s">
        <v>12458</v>
      </c>
      <c r="D3680" s="843">
        <v>602.14</v>
      </c>
      <c r="E3680" s="844"/>
      <c r="F3680" s="844"/>
      <c r="G3680" s="25"/>
      <c r="H3680" s="25"/>
      <c r="I3680" s="25"/>
      <c r="J3680" s="25"/>
      <c r="K3680" s="25"/>
      <c r="L3680" s="25"/>
      <c r="N3680" s="25"/>
      <c r="O3680" s="25"/>
      <c r="P3680" s="35" t="s">
        <v>2496</v>
      </c>
      <c r="AS3680" s="570"/>
      <c r="AT3680" s="391"/>
      <c r="AU3680" s="222"/>
      <c r="AV3680" s="564"/>
      <c r="AW3680" s="60"/>
      <c r="AX3680" s="60"/>
      <c r="AY3680" s="60"/>
      <c r="AZ3680" s="283"/>
      <c r="BA3680" s="283"/>
      <c r="BB3680" s="283"/>
      <c r="BC3680" s="34"/>
      <c r="BD3680" s="27"/>
      <c r="BF3680" s="35"/>
      <c r="BG3680" s="35"/>
      <c r="BH3680" s="35"/>
    </row>
    <row r="3681" spans="1:60" ht="15" x14ac:dyDescent="0.25">
      <c r="A3681" s="570">
        <f t="shared" si="50"/>
        <v>3675</v>
      </c>
      <c r="B3681" s="571" t="s">
        <v>5960</v>
      </c>
      <c r="C3681" s="574" t="s">
        <v>12458</v>
      </c>
      <c r="D3681" s="843">
        <v>4505.34</v>
      </c>
      <c r="E3681" s="844"/>
      <c r="F3681" s="844"/>
      <c r="G3681" s="25"/>
      <c r="H3681" s="25"/>
      <c r="I3681" s="25"/>
      <c r="J3681" s="25"/>
      <c r="K3681" s="25"/>
      <c r="L3681" s="25"/>
      <c r="N3681" s="25"/>
      <c r="O3681" s="25"/>
      <c r="P3681" s="35" t="s">
        <v>2496</v>
      </c>
      <c r="AS3681" s="570"/>
      <c r="AT3681" s="391"/>
      <c r="AU3681" s="222"/>
      <c r="AV3681" s="564"/>
      <c r="AW3681" s="60"/>
      <c r="AX3681" s="60"/>
      <c r="AY3681" s="60"/>
      <c r="AZ3681" s="283"/>
      <c r="BA3681" s="283"/>
      <c r="BB3681" s="283"/>
      <c r="BC3681" s="34"/>
      <c r="BD3681" s="27"/>
      <c r="BF3681" s="35"/>
      <c r="BG3681" s="35"/>
      <c r="BH3681" s="35"/>
    </row>
    <row r="3682" spans="1:60" ht="15" x14ac:dyDescent="0.25">
      <c r="A3682" s="570">
        <f t="shared" si="50"/>
        <v>3676</v>
      </c>
      <c r="B3682" s="571" t="s">
        <v>5961</v>
      </c>
      <c r="C3682" s="574" t="s">
        <v>12458</v>
      </c>
      <c r="D3682" s="843">
        <v>7735</v>
      </c>
      <c r="E3682" s="844"/>
      <c r="F3682" s="844"/>
      <c r="G3682" s="25"/>
      <c r="H3682" s="25"/>
      <c r="I3682" s="25"/>
      <c r="J3682" s="25"/>
      <c r="K3682" s="25"/>
      <c r="L3682" s="25"/>
      <c r="N3682" s="25"/>
      <c r="O3682" s="25"/>
      <c r="P3682" s="35" t="s">
        <v>2496</v>
      </c>
      <c r="AS3682" s="570"/>
      <c r="AT3682" s="391"/>
      <c r="AU3682" s="222"/>
      <c r="AV3682" s="564"/>
      <c r="AW3682" s="60"/>
      <c r="AX3682" s="60"/>
      <c r="AY3682" s="60"/>
      <c r="AZ3682" s="283"/>
      <c r="BA3682" s="283"/>
      <c r="BB3682" s="283"/>
      <c r="BC3682" s="34"/>
      <c r="BD3682" s="27"/>
      <c r="BF3682" s="35"/>
      <c r="BG3682" s="35"/>
      <c r="BH3682" s="35"/>
    </row>
    <row r="3683" spans="1:60" ht="15" x14ac:dyDescent="0.25">
      <c r="A3683" s="570">
        <f t="shared" si="50"/>
        <v>3677</v>
      </c>
      <c r="B3683" s="571" t="s">
        <v>5962</v>
      </c>
      <c r="C3683" s="574" t="s">
        <v>12458</v>
      </c>
      <c r="D3683" s="843">
        <v>4505.34</v>
      </c>
      <c r="E3683" s="844"/>
      <c r="F3683" s="844"/>
      <c r="G3683" s="25"/>
      <c r="H3683" s="25"/>
      <c r="I3683" s="25"/>
      <c r="J3683" s="25"/>
      <c r="K3683" s="25"/>
      <c r="L3683" s="25"/>
      <c r="N3683" s="25"/>
      <c r="O3683" s="25"/>
      <c r="P3683" s="35" t="s">
        <v>2496</v>
      </c>
      <c r="AS3683" s="570"/>
      <c r="AT3683" s="391"/>
      <c r="AU3683" s="222"/>
      <c r="AV3683" s="564"/>
      <c r="AW3683" s="60"/>
      <c r="AX3683" s="60"/>
      <c r="AY3683" s="60"/>
      <c r="AZ3683" s="283"/>
      <c r="BA3683" s="283"/>
      <c r="BB3683" s="283"/>
      <c r="BC3683" s="34"/>
      <c r="BD3683" s="27"/>
      <c r="BF3683" s="35"/>
      <c r="BG3683" s="35"/>
      <c r="BH3683" s="35"/>
    </row>
    <row r="3684" spans="1:60" ht="15" x14ac:dyDescent="0.25">
      <c r="A3684" s="570">
        <f t="shared" si="50"/>
        <v>3678</v>
      </c>
      <c r="B3684" s="571" t="s">
        <v>5963</v>
      </c>
      <c r="C3684" s="574" t="s">
        <v>12458</v>
      </c>
      <c r="D3684" s="843">
        <v>4760</v>
      </c>
      <c r="E3684" s="844"/>
      <c r="F3684" s="844"/>
      <c r="G3684" s="25"/>
      <c r="H3684" s="25"/>
      <c r="I3684" s="25"/>
      <c r="J3684" s="25"/>
      <c r="K3684" s="25"/>
      <c r="L3684" s="25"/>
      <c r="N3684" s="25"/>
      <c r="O3684" s="25"/>
      <c r="P3684" s="35" t="s">
        <v>2496</v>
      </c>
      <c r="AS3684" s="570"/>
      <c r="AT3684" s="391"/>
      <c r="AU3684" s="222"/>
      <c r="AV3684" s="564"/>
      <c r="AW3684" s="60"/>
      <c r="AX3684" s="60"/>
      <c r="AY3684" s="60"/>
      <c r="AZ3684" s="283"/>
      <c r="BA3684" s="283"/>
      <c r="BB3684" s="283"/>
      <c r="BC3684" s="34"/>
      <c r="BD3684" s="27"/>
      <c r="BF3684" s="35"/>
      <c r="BG3684" s="35"/>
      <c r="BH3684" s="35"/>
    </row>
    <row r="3685" spans="1:60" ht="15" x14ac:dyDescent="0.25">
      <c r="A3685" s="570">
        <f t="shared" si="50"/>
        <v>3679</v>
      </c>
      <c r="B3685" s="571" t="s">
        <v>5964</v>
      </c>
      <c r="C3685" s="574" t="s">
        <v>12458</v>
      </c>
      <c r="D3685" s="843">
        <v>198759.75</v>
      </c>
      <c r="E3685" s="844"/>
      <c r="F3685" s="844"/>
      <c r="G3685" s="25"/>
      <c r="H3685" s="25"/>
      <c r="I3685" s="25"/>
      <c r="J3685" s="25"/>
      <c r="K3685" s="25"/>
      <c r="L3685" s="25"/>
      <c r="N3685" s="25"/>
      <c r="O3685" s="25"/>
      <c r="P3685" s="35" t="s">
        <v>2496</v>
      </c>
      <c r="AS3685" s="570"/>
      <c r="AT3685" s="391"/>
      <c r="AU3685" s="222"/>
      <c r="AV3685" s="564"/>
      <c r="AW3685" s="60"/>
      <c r="AX3685" s="60"/>
      <c r="AY3685" s="60"/>
      <c r="AZ3685" s="283"/>
      <c r="BA3685" s="283"/>
      <c r="BB3685" s="283"/>
      <c r="BC3685" s="34"/>
      <c r="BD3685" s="27"/>
      <c r="BF3685" s="35"/>
      <c r="BG3685" s="35"/>
      <c r="BH3685" s="35"/>
    </row>
    <row r="3686" spans="1:60" ht="15" x14ac:dyDescent="0.25">
      <c r="A3686" s="570">
        <f t="shared" si="50"/>
        <v>3680</v>
      </c>
      <c r="B3686" s="571" t="s">
        <v>5965</v>
      </c>
      <c r="C3686" s="574" t="s">
        <v>12458</v>
      </c>
      <c r="D3686" s="843">
        <v>6366.5</v>
      </c>
      <c r="E3686" s="844"/>
      <c r="F3686" s="844"/>
      <c r="G3686" s="25"/>
      <c r="H3686" s="25"/>
      <c r="I3686" s="25"/>
      <c r="J3686" s="25"/>
      <c r="K3686" s="25"/>
      <c r="L3686" s="25"/>
      <c r="N3686" s="25"/>
      <c r="O3686" s="25"/>
      <c r="P3686" s="35" t="s">
        <v>2496</v>
      </c>
      <c r="AS3686" s="570"/>
      <c r="AT3686" s="391"/>
      <c r="AU3686" s="222"/>
      <c r="AV3686" s="564"/>
      <c r="AW3686" s="60"/>
      <c r="AX3686" s="60"/>
      <c r="AY3686" s="60"/>
      <c r="AZ3686" s="283"/>
      <c r="BA3686" s="283"/>
      <c r="BB3686" s="283"/>
      <c r="BC3686" s="34"/>
      <c r="BD3686" s="27"/>
      <c r="BF3686" s="35"/>
      <c r="BG3686" s="35"/>
      <c r="BH3686" s="35"/>
    </row>
    <row r="3687" spans="1:60" ht="15" x14ac:dyDescent="0.25">
      <c r="A3687" s="570">
        <f t="shared" si="50"/>
        <v>3681</v>
      </c>
      <c r="B3687" s="571" t="s">
        <v>5966</v>
      </c>
      <c r="C3687" s="574" t="s">
        <v>12458</v>
      </c>
      <c r="D3687" s="843">
        <v>3589.04</v>
      </c>
      <c r="E3687" s="844"/>
      <c r="F3687" s="844"/>
      <c r="G3687" s="25"/>
      <c r="H3687" s="25"/>
      <c r="I3687" s="25"/>
      <c r="J3687" s="25"/>
      <c r="K3687" s="25"/>
      <c r="L3687" s="25"/>
      <c r="N3687" s="25"/>
      <c r="O3687" s="25"/>
      <c r="P3687" s="35" t="s">
        <v>2496</v>
      </c>
      <c r="AS3687" s="570"/>
      <c r="AT3687" s="391"/>
      <c r="AU3687" s="222"/>
      <c r="AV3687" s="564"/>
      <c r="AW3687" s="60"/>
      <c r="AX3687" s="60"/>
      <c r="AY3687" s="60"/>
      <c r="AZ3687" s="283"/>
      <c r="BA3687" s="283"/>
      <c r="BB3687" s="283"/>
      <c r="BC3687" s="34"/>
      <c r="BD3687" s="27"/>
      <c r="BF3687" s="35"/>
      <c r="BG3687" s="35"/>
      <c r="BH3687" s="35"/>
    </row>
    <row r="3688" spans="1:60" ht="15" x14ac:dyDescent="0.25">
      <c r="A3688" s="570">
        <f t="shared" si="50"/>
        <v>3682</v>
      </c>
      <c r="B3688" s="571" t="s">
        <v>5967</v>
      </c>
      <c r="C3688" s="574" t="s">
        <v>12458</v>
      </c>
      <c r="D3688" s="843">
        <v>7616</v>
      </c>
      <c r="E3688" s="844"/>
      <c r="F3688" s="844"/>
      <c r="G3688" s="25"/>
      <c r="H3688" s="25"/>
      <c r="I3688" s="25"/>
      <c r="J3688" s="25"/>
      <c r="K3688" s="25"/>
      <c r="L3688" s="25"/>
      <c r="N3688" s="25"/>
      <c r="O3688" s="25"/>
      <c r="P3688" s="35" t="s">
        <v>2496</v>
      </c>
      <c r="AS3688" s="570"/>
      <c r="AT3688" s="391"/>
      <c r="AU3688" s="222"/>
      <c r="AV3688" s="564"/>
      <c r="AW3688" s="60"/>
      <c r="AX3688" s="60"/>
      <c r="AY3688" s="60"/>
      <c r="AZ3688" s="283"/>
      <c r="BA3688" s="283"/>
      <c r="BB3688" s="283"/>
      <c r="BC3688" s="34"/>
      <c r="BD3688" s="27"/>
      <c r="BF3688" s="35"/>
      <c r="BG3688" s="35"/>
      <c r="BH3688" s="35"/>
    </row>
    <row r="3689" spans="1:60" ht="15" x14ac:dyDescent="0.25">
      <c r="A3689" s="570">
        <f t="shared" si="50"/>
        <v>3683</v>
      </c>
      <c r="B3689" s="571" t="s">
        <v>5968</v>
      </c>
      <c r="C3689" s="574" t="s">
        <v>12458</v>
      </c>
      <c r="D3689" s="843">
        <v>6372.45</v>
      </c>
      <c r="E3689" s="844"/>
      <c r="F3689" s="844"/>
      <c r="G3689" s="25"/>
      <c r="H3689" s="25"/>
      <c r="I3689" s="25"/>
      <c r="J3689" s="25"/>
      <c r="K3689" s="25"/>
      <c r="L3689" s="25"/>
      <c r="N3689" s="25"/>
      <c r="O3689" s="25"/>
      <c r="P3689" s="35" t="s">
        <v>2496</v>
      </c>
      <c r="AS3689" s="570"/>
      <c r="AT3689" s="391"/>
      <c r="AU3689" s="222"/>
      <c r="AV3689" s="564"/>
      <c r="AW3689" s="60"/>
      <c r="AX3689" s="60"/>
      <c r="AY3689" s="60"/>
      <c r="AZ3689" s="283"/>
      <c r="BA3689" s="283"/>
      <c r="BB3689" s="283"/>
      <c r="BC3689" s="34"/>
      <c r="BD3689" s="27"/>
      <c r="BF3689" s="35"/>
      <c r="BG3689" s="35"/>
      <c r="BH3689" s="35"/>
    </row>
    <row r="3690" spans="1:60" ht="15" x14ac:dyDescent="0.25">
      <c r="A3690" s="570">
        <f t="shared" si="50"/>
        <v>3684</v>
      </c>
      <c r="B3690" s="571" t="s">
        <v>5969</v>
      </c>
      <c r="C3690" s="574" t="s">
        <v>12458</v>
      </c>
      <c r="D3690" s="843">
        <v>3451</v>
      </c>
      <c r="E3690" s="844"/>
      <c r="F3690" s="844"/>
      <c r="G3690" s="25"/>
      <c r="H3690" s="25"/>
      <c r="I3690" s="25"/>
      <c r="J3690" s="25"/>
      <c r="K3690" s="25"/>
      <c r="L3690" s="25"/>
      <c r="N3690" s="25"/>
      <c r="O3690" s="25"/>
      <c r="P3690" s="35" t="s">
        <v>2496</v>
      </c>
      <c r="AS3690" s="570"/>
      <c r="AT3690" s="391"/>
      <c r="AU3690" s="222"/>
      <c r="AV3690" s="564"/>
      <c r="AW3690" s="60"/>
      <c r="AX3690" s="60"/>
      <c r="AY3690" s="60"/>
      <c r="AZ3690" s="283"/>
      <c r="BA3690" s="283"/>
      <c r="BB3690" s="283"/>
      <c r="BC3690" s="34"/>
      <c r="BD3690" s="27"/>
      <c r="BF3690" s="35"/>
      <c r="BG3690" s="35"/>
      <c r="BH3690" s="35"/>
    </row>
    <row r="3691" spans="1:60" ht="15" x14ac:dyDescent="0.25">
      <c r="A3691" s="570">
        <f t="shared" si="50"/>
        <v>3685</v>
      </c>
      <c r="B3691" s="571" t="s">
        <v>5970</v>
      </c>
      <c r="C3691" s="574" t="s">
        <v>12458</v>
      </c>
      <c r="D3691" s="843">
        <v>5712</v>
      </c>
      <c r="E3691" s="844"/>
      <c r="F3691" s="844"/>
      <c r="G3691" s="25"/>
      <c r="H3691" s="25"/>
      <c r="I3691" s="25"/>
      <c r="J3691" s="25"/>
      <c r="K3691" s="25"/>
      <c r="L3691" s="25"/>
      <c r="N3691" s="25"/>
      <c r="O3691" s="25"/>
      <c r="P3691" s="35" t="s">
        <v>2496</v>
      </c>
      <c r="AS3691" s="570"/>
      <c r="AT3691" s="391"/>
      <c r="AU3691" s="222"/>
      <c r="AV3691" s="564"/>
      <c r="AW3691" s="60"/>
      <c r="AX3691" s="60"/>
      <c r="AY3691" s="60"/>
      <c r="AZ3691" s="283"/>
      <c r="BA3691" s="283"/>
      <c r="BB3691" s="283"/>
      <c r="BC3691" s="34"/>
      <c r="BD3691" s="27"/>
      <c r="BF3691" s="35"/>
      <c r="BG3691" s="35"/>
      <c r="BH3691" s="35"/>
    </row>
    <row r="3692" spans="1:60" ht="15" x14ac:dyDescent="0.25">
      <c r="A3692" s="570">
        <f t="shared" si="50"/>
        <v>3686</v>
      </c>
      <c r="B3692" s="571" t="s">
        <v>5971</v>
      </c>
      <c r="C3692" s="574" t="s">
        <v>12458</v>
      </c>
      <c r="D3692" s="843">
        <v>3332</v>
      </c>
      <c r="E3692" s="844"/>
      <c r="F3692" s="844"/>
      <c r="G3692" s="25"/>
      <c r="H3692" s="25"/>
      <c r="I3692" s="25"/>
      <c r="J3692" s="25"/>
      <c r="K3692" s="25"/>
      <c r="L3692" s="25"/>
      <c r="N3692" s="25"/>
      <c r="O3692" s="25"/>
      <c r="P3692" s="35" t="s">
        <v>2496</v>
      </c>
      <c r="AS3692" s="570"/>
      <c r="AT3692" s="391"/>
      <c r="AU3692" s="222"/>
      <c r="AV3692" s="564"/>
      <c r="AW3692" s="60"/>
      <c r="AX3692" s="60"/>
      <c r="AY3692" s="60"/>
      <c r="AZ3692" s="283"/>
      <c r="BA3692" s="283"/>
      <c r="BB3692" s="283"/>
      <c r="BC3692" s="34"/>
      <c r="BD3692" s="27"/>
      <c r="BF3692" s="35"/>
      <c r="BG3692" s="35"/>
      <c r="BH3692" s="35"/>
    </row>
    <row r="3693" spans="1:60" ht="15" x14ac:dyDescent="0.25">
      <c r="A3693" s="570">
        <f t="shared" si="50"/>
        <v>3687</v>
      </c>
      <c r="B3693" s="571" t="s">
        <v>5972</v>
      </c>
      <c r="C3693" s="574" t="s">
        <v>12458</v>
      </c>
      <c r="D3693" s="843">
        <v>7616</v>
      </c>
      <c r="E3693" s="844"/>
      <c r="F3693" s="844"/>
      <c r="G3693" s="25"/>
      <c r="H3693" s="25"/>
      <c r="I3693" s="25"/>
      <c r="J3693" s="25"/>
      <c r="K3693" s="25"/>
      <c r="L3693" s="25"/>
      <c r="N3693" s="25"/>
      <c r="O3693" s="25"/>
      <c r="P3693" s="35" t="s">
        <v>2496</v>
      </c>
      <c r="AS3693" s="570"/>
      <c r="AT3693" s="391"/>
      <c r="AU3693" s="222"/>
      <c r="AV3693" s="564"/>
      <c r="AW3693" s="60"/>
      <c r="AX3693" s="60"/>
      <c r="AY3693" s="60"/>
      <c r="AZ3693" s="283"/>
      <c r="BA3693" s="283"/>
      <c r="BB3693" s="283"/>
      <c r="BC3693" s="34"/>
      <c r="BD3693" s="27"/>
      <c r="BF3693" s="35"/>
      <c r="BG3693" s="35"/>
      <c r="BH3693" s="35"/>
    </row>
    <row r="3694" spans="1:60" ht="15" x14ac:dyDescent="0.25">
      <c r="A3694" s="570">
        <f t="shared" si="50"/>
        <v>3688</v>
      </c>
      <c r="B3694" s="571" t="s">
        <v>5973</v>
      </c>
      <c r="C3694" s="574" t="s">
        <v>12458</v>
      </c>
      <c r="D3694" s="843">
        <v>5923.82</v>
      </c>
      <c r="E3694" s="844"/>
      <c r="F3694" s="844"/>
      <c r="G3694" s="25"/>
      <c r="H3694" s="25"/>
      <c r="I3694" s="25"/>
      <c r="J3694" s="25"/>
      <c r="K3694" s="25"/>
      <c r="L3694" s="25"/>
      <c r="N3694" s="25"/>
      <c r="O3694" s="25"/>
      <c r="P3694" s="35" t="s">
        <v>2496</v>
      </c>
      <c r="AS3694" s="570"/>
      <c r="AT3694" s="391"/>
      <c r="AU3694" s="222"/>
      <c r="AV3694" s="564"/>
      <c r="AW3694" s="60"/>
      <c r="AX3694" s="60"/>
      <c r="AY3694" s="60"/>
      <c r="AZ3694" s="283"/>
      <c r="BA3694" s="283"/>
      <c r="BB3694" s="283"/>
      <c r="BC3694" s="34"/>
      <c r="BD3694" s="27"/>
      <c r="BF3694" s="35"/>
      <c r="BG3694" s="35"/>
      <c r="BH3694" s="35"/>
    </row>
    <row r="3695" spans="1:60" ht="15" x14ac:dyDescent="0.25">
      <c r="A3695" s="570">
        <f t="shared" si="50"/>
        <v>3689</v>
      </c>
      <c r="B3695" s="571" t="s">
        <v>5974</v>
      </c>
      <c r="C3695" s="574" t="s">
        <v>12458</v>
      </c>
      <c r="D3695" s="843">
        <v>5950</v>
      </c>
      <c r="E3695" s="844"/>
      <c r="F3695" s="844"/>
      <c r="G3695" s="25"/>
      <c r="H3695" s="25"/>
      <c r="I3695" s="25"/>
      <c r="J3695" s="25"/>
      <c r="K3695" s="25"/>
      <c r="L3695" s="25"/>
      <c r="N3695" s="25"/>
      <c r="O3695" s="25"/>
      <c r="P3695" s="35" t="s">
        <v>2496</v>
      </c>
      <c r="AS3695" s="570"/>
      <c r="AT3695" s="391"/>
      <c r="AU3695" s="222"/>
      <c r="AV3695" s="564"/>
      <c r="AW3695" s="60"/>
      <c r="AX3695" s="60"/>
      <c r="AY3695" s="60"/>
      <c r="AZ3695" s="283"/>
      <c r="BA3695" s="283"/>
      <c r="BB3695" s="283"/>
      <c r="BC3695" s="34"/>
      <c r="BD3695" s="27"/>
      <c r="BF3695" s="35"/>
      <c r="BG3695" s="35"/>
      <c r="BH3695" s="35"/>
    </row>
    <row r="3696" spans="1:60" ht="15" x14ac:dyDescent="0.25">
      <c r="A3696" s="570">
        <f t="shared" si="50"/>
        <v>3690</v>
      </c>
      <c r="B3696" s="571" t="s">
        <v>5975</v>
      </c>
      <c r="C3696" s="574" t="s">
        <v>12458</v>
      </c>
      <c r="D3696" s="843">
        <v>6127.31</v>
      </c>
      <c r="E3696" s="844"/>
      <c r="F3696" s="844"/>
      <c r="G3696" s="25"/>
      <c r="H3696" s="25"/>
      <c r="I3696" s="25"/>
      <c r="J3696" s="25"/>
      <c r="K3696" s="25"/>
      <c r="L3696" s="25"/>
      <c r="N3696" s="25"/>
      <c r="O3696" s="25"/>
      <c r="P3696" s="35" t="s">
        <v>2496</v>
      </c>
      <c r="AS3696" s="570"/>
      <c r="AT3696" s="391"/>
      <c r="AU3696" s="222"/>
      <c r="AV3696" s="564"/>
      <c r="AW3696" s="60"/>
      <c r="AX3696" s="60"/>
      <c r="AY3696" s="60"/>
      <c r="AZ3696" s="283"/>
      <c r="BA3696" s="283"/>
      <c r="BB3696" s="283"/>
      <c r="BC3696" s="34"/>
      <c r="BD3696" s="27"/>
      <c r="BF3696" s="35"/>
      <c r="BG3696" s="35"/>
      <c r="BH3696" s="35"/>
    </row>
    <row r="3697" spans="1:60" ht="15" x14ac:dyDescent="0.25">
      <c r="A3697" s="570">
        <f t="shared" si="50"/>
        <v>3691</v>
      </c>
      <c r="B3697" s="571" t="s">
        <v>5976</v>
      </c>
      <c r="C3697" s="574" t="s">
        <v>12458</v>
      </c>
      <c r="D3697" s="843">
        <v>3451</v>
      </c>
      <c r="E3697" s="844"/>
      <c r="F3697" s="844"/>
      <c r="G3697" s="25"/>
      <c r="H3697" s="25"/>
      <c r="I3697" s="25"/>
      <c r="J3697" s="25"/>
      <c r="K3697" s="25"/>
      <c r="L3697" s="25"/>
      <c r="N3697" s="25"/>
      <c r="O3697" s="25"/>
      <c r="P3697" s="35" t="s">
        <v>2496</v>
      </c>
      <c r="AS3697" s="570"/>
      <c r="AT3697" s="391"/>
      <c r="AU3697" s="222"/>
      <c r="AV3697" s="564"/>
      <c r="AW3697" s="60"/>
      <c r="AX3697" s="60"/>
      <c r="AY3697" s="60"/>
      <c r="AZ3697" s="283"/>
      <c r="BA3697" s="283"/>
      <c r="BB3697" s="283"/>
      <c r="BC3697" s="34"/>
      <c r="BD3697" s="27"/>
      <c r="BF3697" s="35"/>
      <c r="BG3697" s="35"/>
      <c r="BH3697" s="35"/>
    </row>
    <row r="3698" spans="1:60" ht="15" x14ac:dyDescent="0.25">
      <c r="A3698" s="570">
        <f t="shared" si="50"/>
        <v>3692</v>
      </c>
      <c r="B3698" s="571" t="s">
        <v>5977</v>
      </c>
      <c r="C3698" s="574" t="s">
        <v>12458</v>
      </c>
      <c r="D3698" s="843">
        <v>12542.6</v>
      </c>
      <c r="E3698" s="844"/>
      <c r="F3698" s="844"/>
      <c r="G3698" s="25"/>
      <c r="H3698" s="25"/>
      <c r="I3698" s="25"/>
      <c r="J3698" s="25"/>
      <c r="K3698" s="25"/>
      <c r="L3698" s="25"/>
      <c r="N3698" s="25"/>
      <c r="O3698" s="25"/>
      <c r="P3698" s="35" t="s">
        <v>2496</v>
      </c>
      <c r="AS3698" s="570"/>
      <c r="AT3698" s="391"/>
      <c r="AU3698" s="222"/>
      <c r="AV3698" s="564"/>
      <c r="AW3698" s="60"/>
      <c r="AX3698" s="60"/>
      <c r="AY3698" s="60"/>
      <c r="AZ3698" s="283"/>
      <c r="BA3698" s="283"/>
      <c r="BB3698" s="283"/>
      <c r="BC3698" s="34"/>
      <c r="BD3698" s="27"/>
      <c r="BF3698" s="35"/>
      <c r="BG3698" s="35"/>
      <c r="BH3698" s="35"/>
    </row>
    <row r="3699" spans="1:60" ht="15" x14ac:dyDescent="0.25">
      <c r="A3699" s="570">
        <f t="shared" si="50"/>
        <v>3693</v>
      </c>
      <c r="B3699" s="571" t="s">
        <v>5978</v>
      </c>
      <c r="C3699" s="574" t="s">
        <v>12458</v>
      </c>
      <c r="D3699" s="843">
        <v>9349.83</v>
      </c>
      <c r="E3699" s="844"/>
      <c r="F3699" s="844"/>
      <c r="G3699" s="25"/>
      <c r="H3699" s="25"/>
      <c r="I3699" s="25"/>
      <c r="J3699" s="25"/>
      <c r="K3699" s="25"/>
      <c r="L3699" s="25"/>
      <c r="N3699" s="25"/>
      <c r="O3699" s="25"/>
      <c r="P3699" s="35" t="s">
        <v>2496</v>
      </c>
      <c r="AS3699" s="570"/>
      <c r="AT3699" s="391"/>
      <c r="AU3699" s="222"/>
      <c r="AV3699" s="564"/>
      <c r="AW3699" s="60"/>
      <c r="AX3699" s="60"/>
      <c r="AY3699" s="60"/>
      <c r="AZ3699" s="283"/>
      <c r="BA3699" s="283"/>
      <c r="BB3699" s="283"/>
      <c r="BC3699" s="34"/>
      <c r="BD3699" s="27"/>
      <c r="BF3699" s="35"/>
      <c r="BG3699" s="35"/>
      <c r="BH3699" s="35"/>
    </row>
    <row r="3700" spans="1:60" ht="15" x14ac:dyDescent="0.25">
      <c r="A3700" s="570">
        <f t="shared" si="50"/>
        <v>3694</v>
      </c>
      <c r="B3700" s="571" t="s">
        <v>5979</v>
      </c>
      <c r="C3700" s="574" t="s">
        <v>12458</v>
      </c>
      <c r="D3700" s="843">
        <v>3332</v>
      </c>
      <c r="E3700" s="844"/>
      <c r="F3700" s="844"/>
      <c r="G3700" s="25"/>
      <c r="H3700" s="25"/>
      <c r="I3700" s="25"/>
      <c r="J3700" s="25"/>
      <c r="K3700" s="25"/>
      <c r="L3700" s="25"/>
      <c r="N3700" s="25"/>
      <c r="O3700" s="25"/>
      <c r="P3700" s="35" t="s">
        <v>2496</v>
      </c>
      <c r="AS3700" s="570"/>
      <c r="AT3700" s="391"/>
      <c r="AU3700" s="222"/>
      <c r="AV3700" s="564"/>
      <c r="AW3700" s="60"/>
      <c r="AX3700" s="60"/>
      <c r="AY3700" s="60"/>
      <c r="AZ3700" s="283"/>
      <c r="BA3700" s="283"/>
      <c r="BB3700" s="283"/>
      <c r="BC3700" s="34"/>
      <c r="BD3700" s="27"/>
      <c r="BF3700" s="35"/>
      <c r="BG3700" s="35"/>
      <c r="BH3700" s="35"/>
    </row>
    <row r="3701" spans="1:60" ht="15" x14ac:dyDescent="0.25">
      <c r="A3701" s="570">
        <f t="shared" si="50"/>
        <v>3695</v>
      </c>
      <c r="B3701" s="571" t="s">
        <v>5980</v>
      </c>
      <c r="C3701" s="574" t="s">
        <v>12458</v>
      </c>
      <c r="D3701" s="843">
        <v>8092</v>
      </c>
      <c r="E3701" s="844"/>
      <c r="F3701" s="844"/>
      <c r="G3701" s="25"/>
      <c r="H3701" s="25"/>
      <c r="I3701" s="25"/>
      <c r="J3701" s="25"/>
      <c r="K3701" s="25"/>
      <c r="L3701" s="25"/>
      <c r="N3701" s="25"/>
      <c r="O3701" s="25"/>
      <c r="P3701" s="35" t="s">
        <v>2496</v>
      </c>
      <c r="AS3701" s="570"/>
      <c r="AT3701" s="391"/>
      <c r="AU3701" s="222"/>
      <c r="AV3701" s="564"/>
      <c r="AW3701" s="60"/>
      <c r="AX3701" s="60"/>
      <c r="AY3701" s="60"/>
      <c r="AZ3701" s="283"/>
      <c r="BA3701" s="283"/>
      <c r="BB3701" s="283"/>
      <c r="BC3701" s="34"/>
      <c r="BD3701" s="27"/>
      <c r="BF3701" s="35"/>
      <c r="BG3701" s="35"/>
      <c r="BH3701" s="35"/>
    </row>
    <row r="3702" spans="1:60" ht="15" x14ac:dyDescent="0.25">
      <c r="A3702" s="570">
        <f t="shared" si="50"/>
        <v>3696</v>
      </c>
      <c r="B3702" s="571" t="s">
        <v>5981</v>
      </c>
      <c r="C3702" s="574" t="s">
        <v>12458</v>
      </c>
      <c r="D3702" s="843">
        <v>6723.5</v>
      </c>
      <c r="E3702" s="844"/>
      <c r="F3702" s="844"/>
      <c r="G3702" s="25"/>
      <c r="H3702" s="25"/>
      <c r="I3702" s="25"/>
      <c r="J3702" s="25"/>
      <c r="K3702" s="25"/>
      <c r="L3702" s="25"/>
      <c r="N3702" s="25"/>
      <c r="O3702" s="25"/>
      <c r="P3702" s="35" t="s">
        <v>2496</v>
      </c>
      <c r="AS3702" s="570"/>
      <c r="AT3702" s="391"/>
      <c r="AU3702" s="222"/>
      <c r="AV3702" s="564"/>
      <c r="AW3702" s="60"/>
      <c r="AX3702" s="60"/>
      <c r="AY3702" s="60"/>
      <c r="AZ3702" s="283"/>
      <c r="BA3702" s="283"/>
      <c r="BB3702" s="283"/>
      <c r="BC3702" s="34"/>
      <c r="BD3702" s="27"/>
      <c r="BF3702" s="35"/>
      <c r="BG3702" s="35"/>
      <c r="BH3702" s="35"/>
    </row>
    <row r="3703" spans="1:60" ht="15" x14ac:dyDescent="0.25">
      <c r="A3703" s="570">
        <f t="shared" ref="A3703:A3766" si="51">A3702+1</f>
        <v>3697</v>
      </c>
      <c r="B3703" s="571" t="s">
        <v>5982</v>
      </c>
      <c r="C3703" s="574" t="s">
        <v>12458</v>
      </c>
      <c r="D3703" s="843">
        <v>26775</v>
      </c>
      <c r="E3703" s="844"/>
      <c r="F3703" s="844"/>
      <c r="G3703" s="25"/>
      <c r="H3703" s="25"/>
      <c r="I3703" s="25"/>
      <c r="J3703" s="25"/>
      <c r="K3703" s="25"/>
      <c r="L3703" s="25"/>
      <c r="N3703" s="25"/>
      <c r="O3703" s="25"/>
      <c r="P3703" s="35" t="s">
        <v>2496</v>
      </c>
      <c r="AS3703" s="570"/>
      <c r="AT3703" s="391"/>
      <c r="AU3703" s="222"/>
      <c r="AV3703" s="564"/>
      <c r="AW3703" s="60"/>
      <c r="AX3703" s="60"/>
      <c r="AY3703" s="60"/>
      <c r="AZ3703" s="283"/>
      <c r="BA3703" s="283"/>
      <c r="BB3703" s="283"/>
      <c r="BC3703" s="34"/>
      <c r="BD3703" s="27"/>
      <c r="BF3703" s="35"/>
      <c r="BG3703" s="35"/>
      <c r="BH3703" s="35"/>
    </row>
    <row r="3704" spans="1:60" ht="15" x14ac:dyDescent="0.25">
      <c r="A3704" s="570">
        <f t="shared" si="51"/>
        <v>3698</v>
      </c>
      <c r="B3704" s="571" t="s">
        <v>5983</v>
      </c>
      <c r="C3704" s="574" t="s">
        <v>12458</v>
      </c>
      <c r="D3704" s="843">
        <v>50773.73</v>
      </c>
      <c r="E3704" s="844"/>
      <c r="F3704" s="844"/>
      <c r="G3704" s="25"/>
      <c r="H3704" s="25"/>
      <c r="I3704" s="25"/>
      <c r="J3704" s="25"/>
      <c r="K3704" s="25"/>
      <c r="L3704" s="25"/>
      <c r="N3704" s="25"/>
      <c r="O3704" s="25"/>
      <c r="P3704" s="35" t="s">
        <v>2496</v>
      </c>
      <c r="AS3704" s="570"/>
      <c r="AT3704" s="391"/>
      <c r="AU3704" s="222"/>
      <c r="AV3704" s="564"/>
      <c r="AW3704" s="60"/>
      <c r="AX3704" s="60"/>
      <c r="AY3704" s="60"/>
      <c r="AZ3704" s="283"/>
      <c r="BA3704" s="283"/>
      <c r="BB3704" s="283"/>
      <c r="BC3704" s="34"/>
      <c r="BD3704" s="27"/>
      <c r="BF3704" s="35"/>
      <c r="BG3704" s="35"/>
      <c r="BH3704" s="35"/>
    </row>
    <row r="3705" spans="1:60" ht="15" x14ac:dyDescent="0.25">
      <c r="A3705" s="570">
        <f t="shared" si="51"/>
        <v>3699</v>
      </c>
      <c r="B3705" s="571" t="s">
        <v>5984</v>
      </c>
      <c r="C3705" s="574" t="s">
        <v>12458</v>
      </c>
      <c r="D3705" s="843">
        <v>46013.73</v>
      </c>
      <c r="E3705" s="844"/>
      <c r="F3705" s="844"/>
      <c r="G3705" s="25"/>
      <c r="H3705" s="25"/>
      <c r="I3705" s="25"/>
      <c r="J3705" s="25"/>
      <c r="K3705" s="25"/>
      <c r="L3705" s="25"/>
      <c r="N3705" s="25"/>
      <c r="O3705" s="25"/>
      <c r="P3705" s="35" t="s">
        <v>2496</v>
      </c>
      <c r="AS3705" s="570"/>
      <c r="AT3705" s="391"/>
      <c r="AU3705" s="222"/>
      <c r="AV3705" s="564"/>
      <c r="AW3705" s="60"/>
      <c r="AX3705" s="60"/>
      <c r="AY3705" s="60"/>
      <c r="AZ3705" s="283"/>
      <c r="BA3705" s="283"/>
      <c r="BB3705" s="283"/>
      <c r="BC3705" s="34"/>
      <c r="BD3705" s="27"/>
      <c r="BF3705" s="35"/>
      <c r="BG3705" s="35"/>
      <c r="BH3705" s="35"/>
    </row>
    <row r="3706" spans="1:60" ht="15" x14ac:dyDescent="0.25">
      <c r="A3706" s="570">
        <f t="shared" si="51"/>
        <v>3700</v>
      </c>
      <c r="B3706" s="571" t="s">
        <v>5985</v>
      </c>
      <c r="C3706" s="574" t="s">
        <v>12458</v>
      </c>
      <c r="D3706" s="843">
        <v>46013.73</v>
      </c>
      <c r="E3706" s="844"/>
      <c r="F3706" s="844"/>
      <c r="G3706" s="25"/>
      <c r="H3706" s="25"/>
      <c r="I3706" s="25"/>
      <c r="J3706" s="25"/>
      <c r="K3706" s="25"/>
      <c r="L3706" s="25"/>
      <c r="N3706" s="25"/>
      <c r="O3706" s="25"/>
      <c r="P3706" s="35" t="s">
        <v>2496</v>
      </c>
      <c r="AS3706" s="570"/>
      <c r="AT3706" s="391"/>
      <c r="AU3706" s="222"/>
      <c r="AV3706" s="564"/>
      <c r="AW3706" s="60"/>
      <c r="AX3706" s="60"/>
      <c r="AY3706" s="60"/>
      <c r="AZ3706" s="283"/>
      <c r="BA3706" s="283"/>
      <c r="BB3706" s="283"/>
      <c r="BC3706" s="34"/>
      <c r="BD3706" s="27"/>
      <c r="BF3706" s="35"/>
      <c r="BG3706" s="35"/>
      <c r="BH3706" s="35"/>
    </row>
    <row r="3707" spans="1:60" ht="15" x14ac:dyDescent="0.25">
      <c r="A3707" s="570">
        <f t="shared" si="51"/>
        <v>3701</v>
      </c>
      <c r="B3707" s="571" t="s">
        <v>5986</v>
      </c>
      <c r="C3707" s="574" t="s">
        <v>12458</v>
      </c>
      <c r="D3707" s="843">
        <v>61880</v>
      </c>
      <c r="E3707" s="844"/>
      <c r="F3707" s="844"/>
      <c r="G3707" s="25"/>
      <c r="H3707" s="25"/>
      <c r="I3707" s="25"/>
      <c r="J3707" s="25"/>
      <c r="K3707" s="25"/>
      <c r="L3707" s="25"/>
      <c r="N3707" s="25"/>
      <c r="O3707" s="25"/>
      <c r="P3707" s="35" t="s">
        <v>2496</v>
      </c>
      <c r="AS3707" s="570"/>
      <c r="AT3707" s="391"/>
      <c r="AU3707" s="222"/>
      <c r="AV3707" s="564"/>
      <c r="AW3707" s="60"/>
      <c r="AX3707" s="60"/>
      <c r="AY3707" s="60"/>
      <c r="AZ3707" s="283"/>
      <c r="BA3707" s="283"/>
      <c r="BB3707" s="283"/>
      <c r="BC3707" s="34"/>
      <c r="BD3707" s="27"/>
      <c r="BF3707" s="35"/>
      <c r="BG3707" s="35"/>
      <c r="BH3707" s="35"/>
    </row>
    <row r="3708" spans="1:60" ht="15" x14ac:dyDescent="0.25">
      <c r="A3708" s="570">
        <f t="shared" si="51"/>
        <v>3702</v>
      </c>
      <c r="B3708" s="571" t="s">
        <v>5987</v>
      </c>
      <c r="C3708" s="574" t="s">
        <v>12458</v>
      </c>
      <c r="D3708" s="843">
        <v>49186.27</v>
      </c>
      <c r="E3708" s="844"/>
      <c r="F3708" s="844"/>
      <c r="G3708" s="25"/>
      <c r="H3708" s="25"/>
      <c r="I3708" s="25"/>
      <c r="J3708" s="25"/>
      <c r="K3708" s="25"/>
      <c r="L3708" s="25"/>
      <c r="N3708" s="25"/>
      <c r="O3708" s="25"/>
      <c r="P3708" s="35" t="s">
        <v>2496</v>
      </c>
      <c r="AS3708" s="570"/>
      <c r="AT3708" s="391"/>
      <c r="AU3708" s="222"/>
      <c r="AV3708" s="564"/>
      <c r="AW3708" s="60"/>
      <c r="AX3708" s="60"/>
      <c r="AY3708" s="60"/>
      <c r="AZ3708" s="283"/>
      <c r="BA3708" s="283"/>
      <c r="BB3708" s="283"/>
      <c r="BC3708" s="34"/>
      <c r="BD3708" s="27"/>
      <c r="BF3708" s="35"/>
      <c r="BG3708" s="35"/>
      <c r="BH3708" s="35"/>
    </row>
    <row r="3709" spans="1:60" ht="15" x14ac:dyDescent="0.25">
      <c r="A3709" s="570">
        <f t="shared" si="51"/>
        <v>3703</v>
      </c>
      <c r="B3709" s="571" t="s">
        <v>5988</v>
      </c>
      <c r="C3709" s="574" t="s">
        <v>12458</v>
      </c>
      <c r="D3709" s="843">
        <v>46013.73</v>
      </c>
      <c r="E3709" s="844"/>
      <c r="F3709" s="844"/>
      <c r="G3709" s="25"/>
      <c r="H3709" s="25"/>
      <c r="I3709" s="25"/>
      <c r="J3709" s="25"/>
      <c r="K3709" s="25"/>
      <c r="L3709" s="25"/>
      <c r="N3709" s="25"/>
      <c r="O3709" s="25"/>
      <c r="P3709" s="35" t="s">
        <v>2496</v>
      </c>
      <c r="AS3709" s="570"/>
      <c r="AT3709" s="391"/>
      <c r="AU3709" s="222"/>
      <c r="AV3709" s="564"/>
      <c r="AW3709" s="60"/>
      <c r="AX3709" s="60"/>
      <c r="AY3709" s="60"/>
      <c r="AZ3709" s="283"/>
      <c r="BA3709" s="283"/>
      <c r="BB3709" s="283"/>
      <c r="BC3709" s="34"/>
      <c r="BD3709" s="27"/>
      <c r="BF3709" s="35"/>
      <c r="BG3709" s="35"/>
      <c r="BH3709" s="35"/>
    </row>
    <row r="3710" spans="1:60" ht="15" x14ac:dyDescent="0.25">
      <c r="A3710" s="570">
        <f t="shared" si="51"/>
        <v>3704</v>
      </c>
      <c r="B3710" s="571" t="s">
        <v>5989</v>
      </c>
      <c r="C3710" s="574" t="s">
        <v>12458</v>
      </c>
      <c r="D3710" s="843">
        <v>107417.73</v>
      </c>
      <c r="E3710" s="844"/>
      <c r="F3710" s="844"/>
      <c r="G3710" s="25"/>
      <c r="H3710" s="25"/>
      <c r="I3710" s="25"/>
      <c r="J3710" s="25"/>
      <c r="K3710" s="25"/>
      <c r="L3710" s="25"/>
      <c r="N3710" s="25"/>
      <c r="O3710" s="25"/>
      <c r="P3710" s="35" t="s">
        <v>2496</v>
      </c>
      <c r="AS3710" s="570"/>
      <c r="AT3710" s="391"/>
      <c r="AU3710" s="222"/>
      <c r="AV3710" s="564"/>
      <c r="AW3710" s="60"/>
      <c r="AX3710" s="60"/>
      <c r="AY3710" s="60"/>
      <c r="AZ3710" s="283"/>
      <c r="BA3710" s="283"/>
      <c r="BB3710" s="283"/>
      <c r="BC3710" s="34"/>
      <c r="BD3710" s="27"/>
      <c r="BF3710" s="35"/>
      <c r="BG3710" s="35"/>
      <c r="BH3710" s="35"/>
    </row>
    <row r="3711" spans="1:60" ht="15" x14ac:dyDescent="0.25">
      <c r="A3711" s="570">
        <f t="shared" si="51"/>
        <v>3705</v>
      </c>
      <c r="B3711" s="571" t="s">
        <v>5990</v>
      </c>
      <c r="C3711" s="574" t="s">
        <v>12458</v>
      </c>
      <c r="D3711" s="843">
        <v>98373.73</v>
      </c>
      <c r="E3711" s="844"/>
      <c r="F3711" s="844"/>
      <c r="G3711" s="25"/>
      <c r="H3711" s="25"/>
      <c r="I3711" s="25"/>
      <c r="J3711" s="25"/>
      <c r="K3711" s="25"/>
      <c r="L3711" s="25"/>
      <c r="N3711" s="25"/>
      <c r="O3711" s="25"/>
      <c r="P3711" s="35" t="s">
        <v>2496</v>
      </c>
      <c r="AS3711" s="570"/>
      <c r="AT3711" s="391"/>
      <c r="AU3711" s="222"/>
      <c r="AV3711" s="564"/>
      <c r="AW3711" s="60"/>
      <c r="AX3711" s="60"/>
      <c r="AY3711" s="60"/>
      <c r="AZ3711" s="283"/>
      <c r="BA3711" s="283"/>
      <c r="BB3711" s="283"/>
      <c r="BC3711" s="34"/>
      <c r="BD3711" s="27"/>
      <c r="BF3711" s="35"/>
      <c r="BG3711" s="35"/>
      <c r="BH3711" s="35"/>
    </row>
    <row r="3712" spans="1:60" ht="15" x14ac:dyDescent="0.25">
      <c r="A3712" s="570">
        <f t="shared" si="51"/>
        <v>3706</v>
      </c>
      <c r="B3712" s="571" t="s">
        <v>5991</v>
      </c>
      <c r="C3712" s="574" t="s">
        <v>12458</v>
      </c>
      <c r="D3712" s="843">
        <v>107417.73</v>
      </c>
      <c r="E3712" s="844"/>
      <c r="F3712" s="844"/>
      <c r="G3712" s="25"/>
      <c r="H3712" s="25"/>
      <c r="I3712" s="25"/>
      <c r="J3712" s="25"/>
      <c r="K3712" s="25"/>
      <c r="L3712" s="25"/>
      <c r="N3712" s="25"/>
      <c r="O3712" s="25"/>
      <c r="P3712" s="35" t="s">
        <v>2496</v>
      </c>
      <c r="AS3712" s="570"/>
      <c r="AT3712" s="391"/>
      <c r="AU3712" s="222"/>
      <c r="AV3712" s="564"/>
      <c r="AW3712" s="60"/>
      <c r="AX3712" s="60"/>
      <c r="AY3712" s="60"/>
      <c r="AZ3712" s="283"/>
      <c r="BA3712" s="283"/>
      <c r="BB3712" s="283"/>
      <c r="BC3712" s="34"/>
      <c r="BD3712" s="27"/>
      <c r="BF3712" s="35"/>
      <c r="BG3712" s="35"/>
      <c r="BH3712" s="35"/>
    </row>
    <row r="3713" spans="1:60" ht="15" x14ac:dyDescent="0.25">
      <c r="A3713" s="570">
        <f t="shared" si="51"/>
        <v>3707</v>
      </c>
      <c r="B3713" s="571" t="s">
        <v>5992</v>
      </c>
      <c r="C3713" s="574" t="s">
        <v>12458</v>
      </c>
      <c r="D3713" s="843">
        <v>160650</v>
      </c>
      <c r="E3713" s="844"/>
      <c r="F3713" s="844"/>
      <c r="G3713" s="25"/>
      <c r="H3713" s="25"/>
      <c r="I3713" s="25"/>
      <c r="J3713" s="25"/>
      <c r="K3713" s="25"/>
      <c r="L3713" s="25"/>
      <c r="N3713" s="25"/>
      <c r="O3713" s="25"/>
      <c r="P3713" s="35" t="s">
        <v>2496</v>
      </c>
      <c r="AS3713" s="570"/>
      <c r="AT3713" s="391"/>
      <c r="AU3713" s="222"/>
      <c r="AV3713" s="564"/>
      <c r="AW3713" s="60"/>
      <c r="AX3713" s="60"/>
      <c r="AY3713" s="60"/>
      <c r="AZ3713" s="283"/>
      <c r="BA3713" s="283"/>
      <c r="BB3713" s="283"/>
      <c r="BC3713" s="34"/>
      <c r="BD3713" s="27"/>
      <c r="BF3713" s="35"/>
      <c r="BG3713" s="35"/>
      <c r="BH3713" s="35"/>
    </row>
    <row r="3714" spans="1:60" ht="15" x14ac:dyDescent="0.25">
      <c r="A3714" s="570">
        <f t="shared" si="51"/>
        <v>3708</v>
      </c>
      <c r="B3714" s="571" t="s">
        <v>5993</v>
      </c>
      <c r="C3714" s="574" t="s">
        <v>12458</v>
      </c>
      <c r="D3714" s="843">
        <v>708.05</v>
      </c>
      <c r="E3714" s="844"/>
      <c r="F3714" s="844"/>
      <c r="G3714" s="25"/>
      <c r="H3714" s="25"/>
      <c r="I3714" s="25"/>
      <c r="J3714" s="25"/>
      <c r="K3714" s="25"/>
      <c r="L3714" s="25"/>
      <c r="N3714" s="25"/>
      <c r="O3714" s="25"/>
      <c r="P3714" s="35" t="s">
        <v>2496</v>
      </c>
      <c r="AS3714" s="570"/>
      <c r="AT3714" s="391"/>
      <c r="AU3714" s="222"/>
      <c r="AV3714" s="564"/>
      <c r="AW3714" s="60"/>
      <c r="AX3714" s="60"/>
      <c r="AY3714" s="60"/>
      <c r="AZ3714" s="283"/>
      <c r="BA3714" s="283"/>
      <c r="BB3714" s="283"/>
      <c r="BC3714" s="34"/>
      <c r="BD3714" s="27"/>
      <c r="BF3714" s="35"/>
      <c r="BG3714" s="35"/>
      <c r="BH3714" s="35"/>
    </row>
    <row r="3715" spans="1:60" ht="15" x14ac:dyDescent="0.25">
      <c r="A3715" s="570">
        <f t="shared" si="51"/>
        <v>3709</v>
      </c>
      <c r="B3715" s="571" t="s">
        <v>5994</v>
      </c>
      <c r="C3715" s="574" t="s">
        <v>12458</v>
      </c>
      <c r="D3715" s="843">
        <v>523.6</v>
      </c>
      <c r="E3715" s="844"/>
      <c r="F3715" s="844"/>
      <c r="G3715" s="25"/>
      <c r="H3715" s="25"/>
      <c r="I3715" s="25"/>
      <c r="J3715" s="25"/>
      <c r="K3715" s="25"/>
      <c r="L3715" s="25"/>
      <c r="N3715" s="25"/>
      <c r="O3715" s="25"/>
      <c r="P3715" s="35" t="s">
        <v>2496</v>
      </c>
      <c r="AS3715" s="570"/>
      <c r="AT3715" s="391"/>
      <c r="AU3715" s="222"/>
      <c r="AV3715" s="564"/>
      <c r="AW3715" s="60"/>
      <c r="AX3715" s="60"/>
      <c r="AY3715" s="60"/>
      <c r="AZ3715" s="283"/>
      <c r="BA3715" s="283"/>
      <c r="BB3715" s="283"/>
      <c r="BC3715" s="34"/>
      <c r="BD3715" s="27"/>
      <c r="BF3715" s="35"/>
      <c r="BG3715" s="35"/>
      <c r="BH3715" s="35"/>
    </row>
    <row r="3716" spans="1:60" ht="15" x14ac:dyDescent="0.25">
      <c r="A3716" s="570">
        <f t="shared" si="51"/>
        <v>3710</v>
      </c>
      <c r="B3716" s="571" t="s">
        <v>5995</v>
      </c>
      <c r="C3716" s="574" t="s">
        <v>12458</v>
      </c>
      <c r="D3716" s="843">
        <v>485.52</v>
      </c>
      <c r="E3716" s="844"/>
      <c r="F3716" s="844"/>
      <c r="G3716" s="25"/>
      <c r="H3716" s="25"/>
      <c r="I3716" s="25"/>
      <c r="J3716" s="25"/>
      <c r="K3716" s="25"/>
      <c r="L3716" s="25"/>
      <c r="N3716" s="25"/>
      <c r="O3716" s="25"/>
      <c r="P3716" s="35" t="s">
        <v>2496</v>
      </c>
      <c r="AS3716" s="570"/>
      <c r="AT3716" s="391"/>
      <c r="AU3716" s="222"/>
      <c r="AV3716" s="564"/>
      <c r="AW3716" s="60"/>
      <c r="AX3716" s="60"/>
      <c r="AY3716" s="60"/>
      <c r="AZ3716" s="283"/>
      <c r="BA3716" s="283"/>
      <c r="BB3716" s="283"/>
      <c r="BC3716" s="34"/>
      <c r="BD3716" s="27"/>
      <c r="BF3716" s="35"/>
      <c r="BG3716" s="35"/>
      <c r="BH3716" s="35"/>
    </row>
    <row r="3717" spans="1:60" ht="15" x14ac:dyDescent="0.25">
      <c r="A3717" s="570">
        <f t="shared" si="51"/>
        <v>3711</v>
      </c>
      <c r="B3717" s="571" t="s">
        <v>5996</v>
      </c>
      <c r="C3717" s="574" t="s">
        <v>12458</v>
      </c>
      <c r="D3717" s="843">
        <v>49980</v>
      </c>
      <c r="E3717" s="844"/>
      <c r="F3717" s="844"/>
      <c r="G3717" s="25"/>
      <c r="H3717" s="25"/>
      <c r="I3717" s="25"/>
      <c r="J3717" s="25"/>
      <c r="K3717" s="25"/>
      <c r="L3717" s="25"/>
      <c r="N3717" s="25"/>
      <c r="O3717" s="25"/>
      <c r="P3717" s="35" t="s">
        <v>2496</v>
      </c>
      <c r="AS3717" s="570"/>
      <c r="AT3717" s="391"/>
      <c r="AU3717" s="222"/>
      <c r="AV3717" s="564"/>
      <c r="AW3717" s="60"/>
      <c r="AX3717" s="60"/>
      <c r="AY3717" s="60"/>
      <c r="AZ3717" s="283"/>
      <c r="BA3717" s="283"/>
      <c r="BB3717" s="283"/>
      <c r="BC3717" s="34"/>
      <c r="BD3717" s="27"/>
      <c r="BF3717" s="35"/>
      <c r="BG3717" s="35"/>
      <c r="BH3717" s="35"/>
    </row>
    <row r="3718" spans="1:60" ht="15" x14ac:dyDescent="0.25">
      <c r="A3718" s="570">
        <f t="shared" si="51"/>
        <v>3712</v>
      </c>
      <c r="B3718" s="571" t="s">
        <v>5997</v>
      </c>
      <c r="C3718" s="574" t="s">
        <v>12458</v>
      </c>
      <c r="D3718" s="843">
        <v>26180</v>
      </c>
      <c r="E3718" s="844"/>
      <c r="F3718" s="844"/>
      <c r="G3718" s="25"/>
      <c r="H3718" s="25"/>
      <c r="I3718" s="25"/>
      <c r="J3718" s="25"/>
      <c r="K3718" s="25"/>
      <c r="L3718" s="25"/>
      <c r="N3718" s="25"/>
      <c r="O3718" s="25"/>
      <c r="P3718" s="35" t="s">
        <v>2496</v>
      </c>
      <c r="AS3718" s="570"/>
      <c r="AT3718" s="391"/>
      <c r="AU3718" s="222"/>
      <c r="AV3718" s="564"/>
      <c r="AW3718" s="60"/>
      <c r="AX3718" s="60"/>
      <c r="AY3718" s="60"/>
      <c r="AZ3718" s="283"/>
      <c r="BA3718" s="283"/>
      <c r="BB3718" s="283"/>
      <c r="BC3718" s="34"/>
      <c r="BD3718" s="27"/>
      <c r="BF3718" s="35"/>
      <c r="BG3718" s="35"/>
      <c r="BH3718" s="35"/>
    </row>
    <row r="3719" spans="1:60" ht="15" x14ac:dyDescent="0.25">
      <c r="A3719" s="570">
        <f t="shared" si="51"/>
        <v>3713</v>
      </c>
      <c r="B3719" s="571" t="s">
        <v>5998</v>
      </c>
      <c r="C3719" s="574" t="s">
        <v>12458</v>
      </c>
      <c r="D3719" s="843">
        <v>41769</v>
      </c>
      <c r="E3719" s="844"/>
      <c r="F3719" s="844"/>
      <c r="G3719" s="25"/>
      <c r="H3719" s="25"/>
      <c r="I3719" s="25"/>
      <c r="J3719" s="25"/>
      <c r="K3719" s="25"/>
      <c r="L3719" s="25"/>
      <c r="N3719" s="25"/>
      <c r="O3719" s="25"/>
      <c r="P3719" s="35" t="s">
        <v>2496</v>
      </c>
      <c r="AS3719" s="570"/>
      <c r="AT3719" s="391"/>
      <c r="AU3719" s="222"/>
      <c r="AV3719" s="564"/>
      <c r="AW3719" s="60"/>
      <c r="AX3719" s="60"/>
      <c r="AY3719" s="60"/>
      <c r="AZ3719" s="283"/>
      <c r="BA3719" s="283"/>
      <c r="BB3719" s="283"/>
      <c r="BC3719" s="34"/>
      <c r="BD3719" s="27"/>
      <c r="BF3719" s="35"/>
      <c r="BG3719" s="35"/>
      <c r="BH3719" s="35"/>
    </row>
    <row r="3720" spans="1:60" ht="15" x14ac:dyDescent="0.25">
      <c r="A3720" s="570">
        <f t="shared" si="51"/>
        <v>3714</v>
      </c>
      <c r="B3720" s="571" t="s">
        <v>5999</v>
      </c>
      <c r="C3720" s="574" t="s">
        <v>12458</v>
      </c>
      <c r="D3720" s="843">
        <v>20857.13</v>
      </c>
      <c r="E3720" s="844"/>
      <c r="F3720" s="844"/>
      <c r="G3720" s="25"/>
      <c r="H3720" s="25"/>
      <c r="I3720" s="25"/>
      <c r="J3720" s="25"/>
      <c r="K3720" s="25"/>
      <c r="L3720" s="25"/>
      <c r="N3720" s="25"/>
      <c r="O3720" s="25"/>
      <c r="P3720" s="35" t="s">
        <v>2496</v>
      </c>
      <c r="AS3720" s="570"/>
      <c r="AT3720" s="391"/>
      <c r="AU3720" s="222"/>
      <c r="AV3720" s="564"/>
      <c r="AW3720" s="60"/>
      <c r="AX3720" s="60"/>
      <c r="AY3720" s="60"/>
      <c r="AZ3720" s="283"/>
      <c r="BA3720" s="283"/>
      <c r="BB3720" s="283"/>
      <c r="BC3720" s="34"/>
      <c r="BD3720" s="27"/>
      <c r="BF3720" s="35"/>
      <c r="BG3720" s="35"/>
      <c r="BH3720" s="35"/>
    </row>
    <row r="3721" spans="1:60" ht="15" x14ac:dyDescent="0.25">
      <c r="A3721" s="570">
        <f t="shared" si="51"/>
        <v>3715</v>
      </c>
      <c r="B3721" s="571" t="s">
        <v>6000</v>
      </c>
      <c r="C3721" s="574" t="s">
        <v>12458</v>
      </c>
      <c r="D3721" s="843">
        <v>5683.44</v>
      </c>
      <c r="E3721" s="844"/>
      <c r="F3721" s="844"/>
      <c r="G3721" s="25"/>
      <c r="H3721" s="25"/>
      <c r="I3721" s="25"/>
      <c r="J3721" s="25"/>
      <c r="K3721" s="25"/>
      <c r="L3721" s="25"/>
      <c r="N3721" s="25"/>
      <c r="O3721" s="25"/>
      <c r="P3721" s="35" t="s">
        <v>2496</v>
      </c>
      <c r="AS3721" s="570"/>
      <c r="AT3721" s="391"/>
      <c r="AU3721" s="222"/>
      <c r="AV3721" s="564"/>
      <c r="AW3721" s="60"/>
      <c r="AX3721" s="60"/>
      <c r="AY3721" s="60"/>
      <c r="AZ3721" s="283"/>
      <c r="BA3721" s="283"/>
      <c r="BB3721" s="283"/>
      <c r="BC3721" s="34"/>
      <c r="BD3721" s="27"/>
      <c r="BF3721" s="35"/>
      <c r="BG3721" s="35"/>
      <c r="BH3721" s="35"/>
    </row>
    <row r="3722" spans="1:60" ht="15" x14ac:dyDescent="0.25">
      <c r="A3722" s="570">
        <f t="shared" si="51"/>
        <v>3716</v>
      </c>
      <c r="B3722" s="571" t="s">
        <v>6001</v>
      </c>
      <c r="C3722" s="574" t="s">
        <v>12458</v>
      </c>
      <c r="D3722" s="843">
        <v>47005</v>
      </c>
      <c r="E3722" s="844"/>
      <c r="F3722" s="844"/>
      <c r="G3722" s="25"/>
      <c r="H3722" s="25"/>
      <c r="I3722" s="25"/>
      <c r="J3722" s="25"/>
      <c r="K3722" s="25"/>
      <c r="L3722" s="25"/>
      <c r="N3722" s="25"/>
      <c r="O3722" s="25"/>
      <c r="P3722" s="35" t="s">
        <v>2496</v>
      </c>
      <c r="AS3722" s="570"/>
      <c r="AT3722" s="391"/>
      <c r="AU3722" s="222"/>
      <c r="AV3722" s="564"/>
      <c r="AW3722" s="60"/>
      <c r="AX3722" s="60"/>
      <c r="AY3722" s="60"/>
      <c r="AZ3722" s="283"/>
      <c r="BA3722" s="283"/>
      <c r="BB3722" s="283"/>
      <c r="BC3722" s="34"/>
      <c r="BD3722" s="27"/>
      <c r="BF3722" s="35"/>
      <c r="BG3722" s="35"/>
      <c r="BH3722" s="35"/>
    </row>
    <row r="3723" spans="1:60" ht="15" x14ac:dyDescent="0.25">
      <c r="A3723" s="570">
        <f t="shared" si="51"/>
        <v>3717</v>
      </c>
      <c r="B3723" s="571" t="s">
        <v>6002</v>
      </c>
      <c r="C3723" s="574" t="s">
        <v>12458</v>
      </c>
      <c r="D3723" s="843">
        <v>5625.13</v>
      </c>
      <c r="E3723" s="844"/>
      <c r="F3723" s="844"/>
      <c r="G3723" s="25"/>
      <c r="H3723" s="25"/>
      <c r="I3723" s="25"/>
      <c r="J3723" s="25"/>
      <c r="K3723" s="25"/>
      <c r="L3723" s="25"/>
      <c r="N3723" s="25"/>
      <c r="O3723" s="25"/>
      <c r="P3723" s="35" t="s">
        <v>2496</v>
      </c>
      <c r="AS3723" s="570"/>
      <c r="AT3723" s="391"/>
      <c r="AU3723" s="222"/>
      <c r="AV3723" s="564"/>
      <c r="AW3723" s="60"/>
      <c r="AX3723" s="60"/>
      <c r="AY3723" s="60"/>
      <c r="AZ3723" s="283"/>
      <c r="BA3723" s="283"/>
      <c r="BB3723" s="283"/>
      <c r="BC3723" s="34"/>
      <c r="BD3723" s="27"/>
      <c r="BF3723" s="35"/>
      <c r="BG3723" s="35"/>
      <c r="BH3723" s="35"/>
    </row>
    <row r="3724" spans="1:60" ht="15" x14ac:dyDescent="0.25">
      <c r="A3724" s="570">
        <f t="shared" si="51"/>
        <v>3718</v>
      </c>
      <c r="B3724" s="571" t="s">
        <v>6003</v>
      </c>
      <c r="C3724" s="574" t="s">
        <v>12458</v>
      </c>
      <c r="D3724" s="843">
        <v>6104.7</v>
      </c>
      <c r="E3724" s="844"/>
      <c r="F3724" s="844"/>
      <c r="G3724" s="25"/>
      <c r="H3724" s="25"/>
      <c r="I3724" s="25"/>
      <c r="J3724" s="25"/>
      <c r="K3724" s="25"/>
      <c r="L3724" s="25"/>
      <c r="N3724" s="25"/>
      <c r="O3724" s="25"/>
      <c r="P3724" s="35" t="s">
        <v>2496</v>
      </c>
      <c r="AS3724" s="570"/>
      <c r="AT3724" s="391"/>
      <c r="AU3724" s="222"/>
      <c r="AV3724" s="564"/>
      <c r="AW3724" s="60"/>
      <c r="AX3724" s="60"/>
      <c r="AY3724" s="60"/>
      <c r="AZ3724" s="283"/>
      <c r="BA3724" s="283"/>
      <c r="BB3724" s="283"/>
      <c r="BC3724" s="34"/>
      <c r="BD3724" s="27"/>
      <c r="BF3724" s="35"/>
      <c r="BG3724" s="35"/>
      <c r="BH3724" s="35"/>
    </row>
    <row r="3725" spans="1:60" ht="15" x14ac:dyDescent="0.25">
      <c r="A3725" s="570">
        <f t="shared" si="51"/>
        <v>3719</v>
      </c>
      <c r="B3725" s="571" t="s">
        <v>6004</v>
      </c>
      <c r="C3725" s="574" t="s">
        <v>12458</v>
      </c>
      <c r="D3725" s="843">
        <v>428.4</v>
      </c>
      <c r="E3725" s="844"/>
      <c r="F3725" s="844"/>
      <c r="G3725" s="25"/>
      <c r="H3725" s="25"/>
      <c r="I3725" s="25"/>
      <c r="J3725" s="25"/>
      <c r="K3725" s="25"/>
      <c r="L3725" s="25"/>
      <c r="N3725" s="25"/>
      <c r="O3725" s="25"/>
      <c r="P3725" s="35" t="s">
        <v>2496</v>
      </c>
      <c r="AS3725" s="570"/>
      <c r="AT3725" s="391"/>
      <c r="AU3725" s="222"/>
      <c r="AV3725" s="564"/>
      <c r="AW3725" s="60"/>
      <c r="AX3725" s="60"/>
      <c r="AY3725" s="60"/>
      <c r="AZ3725" s="283"/>
      <c r="BA3725" s="283"/>
      <c r="BB3725" s="283"/>
      <c r="BC3725" s="34"/>
      <c r="BD3725" s="27"/>
      <c r="BF3725" s="35"/>
      <c r="BG3725" s="35"/>
      <c r="BH3725" s="35"/>
    </row>
    <row r="3726" spans="1:60" ht="15" x14ac:dyDescent="0.25">
      <c r="A3726" s="570">
        <f t="shared" si="51"/>
        <v>3720</v>
      </c>
      <c r="B3726" s="571" t="s">
        <v>6005</v>
      </c>
      <c r="C3726" s="574" t="s">
        <v>12458</v>
      </c>
      <c r="D3726" s="843">
        <v>476</v>
      </c>
      <c r="E3726" s="844"/>
      <c r="F3726" s="844"/>
      <c r="G3726" s="25"/>
      <c r="H3726" s="25"/>
      <c r="I3726" s="25"/>
      <c r="J3726" s="25"/>
      <c r="K3726" s="25"/>
      <c r="L3726" s="25"/>
      <c r="N3726" s="25"/>
      <c r="O3726" s="25"/>
      <c r="P3726" s="35" t="s">
        <v>2496</v>
      </c>
      <c r="AS3726" s="570"/>
      <c r="AT3726" s="391"/>
      <c r="AU3726" s="222"/>
      <c r="AV3726" s="564"/>
      <c r="AW3726" s="60"/>
      <c r="AX3726" s="60"/>
      <c r="AY3726" s="60"/>
      <c r="AZ3726" s="283"/>
      <c r="BA3726" s="283"/>
      <c r="BB3726" s="283"/>
      <c r="BC3726" s="34"/>
      <c r="BD3726" s="27"/>
      <c r="BF3726" s="35"/>
      <c r="BG3726" s="35"/>
      <c r="BH3726" s="35"/>
    </row>
    <row r="3727" spans="1:60" ht="15" x14ac:dyDescent="0.25">
      <c r="A3727" s="570">
        <f t="shared" si="51"/>
        <v>3721</v>
      </c>
      <c r="B3727" s="571" t="s">
        <v>6006</v>
      </c>
      <c r="C3727" s="574" t="s">
        <v>12458</v>
      </c>
      <c r="D3727" s="843">
        <v>1666</v>
      </c>
      <c r="E3727" s="844"/>
      <c r="F3727" s="844"/>
      <c r="G3727" s="25"/>
      <c r="H3727" s="25"/>
      <c r="I3727" s="25"/>
      <c r="J3727" s="25"/>
      <c r="K3727" s="25"/>
      <c r="L3727" s="25"/>
      <c r="N3727" s="25"/>
      <c r="O3727" s="25"/>
      <c r="P3727" s="35" t="s">
        <v>2496</v>
      </c>
      <c r="AS3727" s="570"/>
      <c r="AT3727" s="391"/>
      <c r="AU3727" s="222"/>
      <c r="AV3727" s="564"/>
      <c r="AW3727" s="60"/>
      <c r="AX3727" s="60"/>
      <c r="AY3727" s="60"/>
      <c r="AZ3727" s="283"/>
      <c r="BA3727" s="283"/>
      <c r="BB3727" s="283"/>
      <c r="BC3727" s="34"/>
      <c r="BD3727" s="27"/>
      <c r="BF3727" s="35"/>
      <c r="BG3727" s="35"/>
      <c r="BH3727" s="35"/>
    </row>
    <row r="3728" spans="1:60" ht="15" x14ac:dyDescent="0.25">
      <c r="A3728" s="570">
        <f t="shared" si="51"/>
        <v>3722</v>
      </c>
      <c r="B3728" s="571" t="s">
        <v>6007</v>
      </c>
      <c r="C3728" s="574" t="s">
        <v>12473</v>
      </c>
      <c r="D3728" s="843">
        <v>1071</v>
      </c>
      <c r="E3728" s="844"/>
      <c r="F3728" s="844"/>
      <c r="G3728" s="25"/>
      <c r="H3728" s="25"/>
      <c r="I3728" s="25"/>
      <c r="J3728" s="25"/>
      <c r="K3728" s="25"/>
      <c r="L3728" s="25"/>
      <c r="N3728" s="25"/>
      <c r="O3728" s="25"/>
      <c r="P3728" s="35" t="s">
        <v>2496</v>
      </c>
      <c r="AS3728" s="570"/>
      <c r="AT3728" s="391"/>
      <c r="AU3728" s="222"/>
      <c r="AV3728" s="564"/>
      <c r="AW3728" s="60"/>
      <c r="AX3728" s="60"/>
      <c r="AY3728" s="60"/>
      <c r="AZ3728" s="283"/>
      <c r="BA3728" s="283"/>
      <c r="BB3728" s="283"/>
      <c r="BC3728" s="34"/>
      <c r="BD3728" s="27"/>
      <c r="BF3728" s="35"/>
      <c r="BG3728" s="35"/>
      <c r="BH3728" s="35"/>
    </row>
    <row r="3729" spans="1:60" ht="15" x14ac:dyDescent="0.25">
      <c r="A3729" s="570">
        <f t="shared" si="51"/>
        <v>3723</v>
      </c>
      <c r="B3729" s="571" t="s">
        <v>6008</v>
      </c>
      <c r="C3729" s="574" t="s">
        <v>12473</v>
      </c>
      <c r="D3729" s="843">
        <v>21142.73</v>
      </c>
      <c r="E3729" s="844"/>
      <c r="F3729" s="844"/>
      <c r="G3729" s="25"/>
      <c r="H3729" s="25"/>
      <c r="I3729" s="25"/>
      <c r="J3729" s="25"/>
      <c r="K3729" s="25"/>
      <c r="L3729" s="25"/>
      <c r="N3729" s="25"/>
      <c r="O3729" s="25"/>
      <c r="P3729" s="35" t="s">
        <v>2496</v>
      </c>
      <c r="AS3729" s="570"/>
      <c r="AT3729" s="391"/>
      <c r="AU3729" s="222"/>
      <c r="AV3729" s="564"/>
      <c r="AW3729" s="60"/>
      <c r="AX3729" s="60"/>
      <c r="AY3729" s="60"/>
      <c r="AZ3729" s="283"/>
      <c r="BA3729" s="283"/>
      <c r="BB3729" s="283"/>
      <c r="BC3729" s="34"/>
      <c r="BD3729" s="27"/>
      <c r="BF3729" s="35"/>
      <c r="BG3729" s="35"/>
      <c r="BH3729" s="35"/>
    </row>
    <row r="3730" spans="1:60" ht="15" x14ac:dyDescent="0.25">
      <c r="A3730" s="570">
        <f t="shared" si="51"/>
        <v>3724</v>
      </c>
      <c r="B3730" s="571" t="s">
        <v>6009</v>
      </c>
      <c r="C3730" s="574" t="s">
        <v>12458</v>
      </c>
      <c r="D3730" s="843">
        <v>31713.5</v>
      </c>
      <c r="E3730" s="844"/>
      <c r="F3730" s="844"/>
      <c r="G3730" s="25"/>
      <c r="H3730" s="25"/>
      <c r="I3730" s="25"/>
      <c r="J3730" s="25"/>
      <c r="K3730" s="25"/>
      <c r="L3730" s="25"/>
      <c r="N3730" s="25"/>
      <c r="O3730" s="25"/>
      <c r="P3730" s="35" t="s">
        <v>2496</v>
      </c>
      <c r="AS3730" s="570"/>
      <c r="AT3730" s="391"/>
      <c r="AU3730" s="222"/>
      <c r="AV3730" s="564"/>
      <c r="AW3730" s="60"/>
      <c r="AX3730" s="60"/>
      <c r="AY3730" s="60"/>
      <c r="AZ3730" s="283"/>
      <c r="BA3730" s="283"/>
      <c r="BB3730" s="283"/>
      <c r="BC3730" s="34"/>
      <c r="BD3730" s="27"/>
      <c r="BF3730" s="35"/>
      <c r="BG3730" s="35"/>
      <c r="BH3730" s="35"/>
    </row>
    <row r="3731" spans="1:60" ht="15" x14ac:dyDescent="0.25">
      <c r="A3731" s="570">
        <f t="shared" si="51"/>
        <v>3725</v>
      </c>
      <c r="B3731" s="571" t="s">
        <v>6010</v>
      </c>
      <c r="C3731" s="574" t="s">
        <v>12458</v>
      </c>
      <c r="D3731" s="843">
        <v>669.97</v>
      </c>
      <c r="E3731" s="844"/>
      <c r="F3731" s="844"/>
      <c r="G3731" s="25"/>
      <c r="H3731" s="25"/>
      <c r="I3731" s="25"/>
      <c r="J3731" s="25"/>
      <c r="K3731" s="25"/>
      <c r="L3731" s="25"/>
      <c r="N3731" s="25"/>
      <c r="O3731" s="25"/>
      <c r="P3731" s="35" t="s">
        <v>2496</v>
      </c>
      <c r="AS3731" s="570"/>
      <c r="AT3731" s="391"/>
      <c r="AU3731" s="222"/>
      <c r="AV3731" s="564"/>
      <c r="AW3731" s="60"/>
      <c r="AX3731" s="60"/>
      <c r="AY3731" s="60"/>
      <c r="AZ3731" s="283"/>
      <c r="BA3731" s="283"/>
      <c r="BB3731" s="283"/>
      <c r="BC3731" s="34"/>
      <c r="BD3731" s="27"/>
      <c r="BF3731" s="35"/>
      <c r="BG3731" s="35"/>
      <c r="BH3731" s="35"/>
    </row>
    <row r="3732" spans="1:60" ht="15" x14ac:dyDescent="0.25">
      <c r="A3732" s="570">
        <f t="shared" si="51"/>
        <v>3726</v>
      </c>
      <c r="B3732" s="571" t="s">
        <v>6011</v>
      </c>
      <c r="C3732" s="574" t="s">
        <v>12458</v>
      </c>
      <c r="D3732" s="843">
        <v>7933.73</v>
      </c>
      <c r="E3732" s="844"/>
      <c r="F3732" s="844"/>
      <c r="G3732" s="25"/>
      <c r="H3732" s="25"/>
      <c r="I3732" s="25"/>
      <c r="J3732" s="25"/>
      <c r="K3732" s="25"/>
      <c r="L3732" s="25"/>
      <c r="N3732" s="25"/>
      <c r="O3732" s="25"/>
      <c r="P3732" s="35" t="s">
        <v>2496</v>
      </c>
      <c r="AS3732" s="570"/>
      <c r="AT3732" s="391"/>
      <c r="AU3732" s="222"/>
      <c r="AV3732" s="564"/>
      <c r="AW3732" s="60"/>
      <c r="AX3732" s="60"/>
      <c r="AY3732" s="60"/>
      <c r="AZ3732" s="283"/>
      <c r="BA3732" s="283"/>
      <c r="BB3732" s="283"/>
      <c r="BC3732" s="34"/>
      <c r="BD3732" s="27"/>
      <c r="BF3732" s="35"/>
      <c r="BG3732" s="35"/>
      <c r="BH3732" s="35"/>
    </row>
    <row r="3733" spans="1:60" ht="15" x14ac:dyDescent="0.25">
      <c r="A3733" s="570">
        <f t="shared" si="51"/>
        <v>3727</v>
      </c>
      <c r="B3733" s="571" t="s">
        <v>6012</v>
      </c>
      <c r="C3733" s="574" t="s">
        <v>12458</v>
      </c>
      <c r="D3733" s="843">
        <v>2051.56</v>
      </c>
      <c r="E3733" s="844"/>
      <c r="F3733" s="844"/>
      <c r="G3733" s="25"/>
      <c r="H3733" s="25"/>
      <c r="I3733" s="25"/>
      <c r="J3733" s="25"/>
      <c r="K3733" s="25"/>
      <c r="L3733" s="25"/>
      <c r="N3733" s="25"/>
      <c r="O3733" s="25"/>
      <c r="P3733" s="35" t="s">
        <v>2496</v>
      </c>
      <c r="AS3733" s="570"/>
      <c r="AT3733" s="391"/>
      <c r="AU3733" s="222"/>
      <c r="AV3733" s="564"/>
      <c r="AW3733" s="60"/>
      <c r="AX3733" s="60"/>
      <c r="AY3733" s="60"/>
      <c r="AZ3733" s="283"/>
      <c r="BA3733" s="283"/>
      <c r="BB3733" s="283"/>
      <c r="BC3733" s="34"/>
      <c r="BD3733" s="27"/>
      <c r="BF3733" s="35"/>
      <c r="BG3733" s="35"/>
      <c r="BH3733" s="35"/>
    </row>
    <row r="3734" spans="1:60" ht="28.5" x14ac:dyDescent="0.25">
      <c r="A3734" s="570">
        <f t="shared" si="51"/>
        <v>3728</v>
      </c>
      <c r="B3734" s="571" t="s">
        <v>6013</v>
      </c>
      <c r="C3734" s="574" t="s">
        <v>12486</v>
      </c>
      <c r="D3734" s="843">
        <v>80920</v>
      </c>
      <c r="E3734" s="844"/>
      <c r="F3734" s="844"/>
      <c r="G3734" s="25"/>
      <c r="H3734" s="25"/>
      <c r="I3734" s="25"/>
      <c r="J3734" s="25"/>
      <c r="K3734" s="25"/>
      <c r="L3734" s="25"/>
      <c r="N3734" s="25"/>
      <c r="O3734" s="25"/>
      <c r="P3734" s="35" t="s">
        <v>2496</v>
      </c>
      <c r="AS3734" s="570"/>
      <c r="AT3734" s="391"/>
      <c r="AU3734" s="222"/>
      <c r="AV3734" s="564"/>
      <c r="AW3734" s="60"/>
      <c r="AX3734" s="60"/>
      <c r="AY3734" s="60"/>
      <c r="AZ3734" s="283"/>
      <c r="BA3734" s="283"/>
      <c r="BB3734" s="283"/>
      <c r="BC3734" s="34"/>
      <c r="BD3734" s="27"/>
      <c r="BF3734" s="35"/>
      <c r="BG3734" s="35"/>
      <c r="BH3734" s="35"/>
    </row>
    <row r="3735" spans="1:60" ht="15" x14ac:dyDescent="0.25">
      <c r="A3735" s="570">
        <f t="shared" si="51"/>
        <v>3729</v>
      </c>
      <c r="B3735" s="571" t="s">
        <v>6014</v>
      </c>
      <c r="C3735" s="574" t="s">
        <v>12458</v>
      </c>
      <c r="D3735" s="843">
        <v>54651.94</v>
      </c>
      <c r="E3735" s="844"/>
      <c r="F3735" s="844"/>
      <c r="G3735" s="25"/>
      <c r="H3735" s="25"/>
      <c r="I3735" s="25"/>
      <c r="J3735" s="25"/>
      <c r="K3735" s="25"/>
      <c r="L3735" s="25"/>
      <c r="N3735" s="25"/>
      <c r="O3735" s="25"/>
      <c r="P3735" s="35" t="s">
        <v>2496</v>
      </c>
      <c r="AS3735" s="570"/>
      <c r="AT3735" s="391"/>
      <c r="AU3735" s="222"/>
      <c r="AV3735" s="564"/>
      <c r="AW3735" s="60"/>
      <c r="AX3735" s="60"/>
      <c r="AY3735" s="60"/>
      <c r="AZ3735" s="283"/>
      <c r="BA3735" s="283"/>
      <c r="BB3735" s="283"/>
      <c r="BC3735" s="34"/>
      <c r="BD3735" s="27"/>
      <c r="BF3735" s="35"/>
      <c r="BG3735" s="35"/>
      <c r="BH3735" s="35"/>
    </row>
    <row r="3736" spans="1:60" ht="15" x14ac:dyDescent="0.25">
      <c r="A3736" s="570">
        <f t="shared" si="51"/>
        <v>3730</v>
      </c>
      <c r="B3736" s="571" t="s">
        <v>6015</v>
      </c>
      <c r="C3736" s="574" t="s">
        <v>12458</v>
      </c>
      <c r="D3736" s="843">
        <v>83411.86</v>
      </c>
      <c r="E3736" s="844"/>
      <c r="F3736" s="844"/>
      <c r="G3736" s="25"/>
      <c r="H3736" s="25"/>
      <c r="I3736" s="25"/>
      <c r="J3736" s="25"/>
      <c r="K3736" s="25"/>
      <c r="L3736" s="25"/>
      <c r="N3736" s="25"/>
      <c r="O3736" s="25"/>
      <c r="P3736" s="35" t="s">
        <v>2496</v>
      </c>
      <c r="AS3736" s="570"/>
      <c r="AT3736" s="391"/>
      <c r="AU3736" s="222"/>
      <c r="AV3736" s="564"/>
      <c r="AW3736" s="60"/>
      <c r="AX3736" s="60"/>
      <c r="AY3736" s="60"/>
      <c r="AZ3736" s="283"/>
      <c r="BA3736" s="283"/>
      <c r="BB3736" s="283"/>
      <c r="BC3736" s="34"/>
      <c r="BD3736" s="27"/>
      <c r="BF3736" s="35"/>
      <c r="BG3736" s="35"/>
      <c r="BH3736" s="35"/>
    </row>
    <row r="3737" spans="1:60" ht="15" x14ac:dyDescent="0.25">
      <c r="A3737" s="570">
        <f t="shared" si="51"/>
        <v>3731</v>
      </c>
      <c r="B3737" s="571" t="s">
        <v>6016</v>
      </c>
      <c r="C3737" s="574" t="s">
        <v>12458</v>
      </c>
      <c r="D3737" s="843">
        <v>265956.67</v>
      </c>
      <c r="E3737" s="844"/>
      <c r="F3737" s="844"/>
      <c r="G3737" s="25"/>
      <c r="H3737" s="25"/>
      <c r="I3737" s="25"/>
      <c r="J3737" s="25"/>
      <c r="K3737" s="25"/>
      <c r="L3737" s="25"/>
      <c r="N3737" s="25"/>
      <c r="O3737" s="25"/>
      <c r="P3737" s="35" t="s">
        <v>2496</v>
      </c>
      <c r="AS3737" s="570"/>
      <c r="AT3737" s="391"/>
      <c r="AU3737" s="222"/>
      <c r="AV3737" s="564"/>
      <c r="AW3737" s="60"/>
      <c r="AX3737" s="60"/>
      <c r="AY3737" s="60"/>
      <c r="AZ3737" s="283"/>
      <c r="BA3737" s="283"/>
      <c r="BB3737" s="283"/>
      <c r="BC3737" s="34"/>
      <c r="BD3737" s="27"/>
      <c r="BF3737" s="35"/>
      <c r="BG3737" s="35"/>
      <c r="BH3737" s="35"/>
    </row>
    <row r="3738" spans="1:60" ht="15" x14ac:dyDescent="0.25">
      <c r="A3738" s="570">
        <f t="shared" si="51"/>
        <v>3732</v>
      </c>
      <c r="B3738" s="571" t="s">
        <v>6017</v>
      </c>
      <c r="C3738" s="574" t="s">
        <v>12458</v>
      </c>
      <c r="D3738" s="843">
        <v>38807.089999999997</v>
      </c>
      <c r="E3738" s="844"/>
      <c r="F3738" s="844"/>
      <c r="G3738" s="25"/>
      <c r="H3738" s="25"/>
      <c r="I3738" s="25"/>
      <c r="J3738" s="25"/>
      <c r="K3738" s="25"/>
      <c r="L3738" s="25"/>
      <c r="N3738" s="25"/>
      <c r="O3738" s="25"/>
      <c r="P3738" s="35" t="s">
        <v>2496</v>
      </c>
      <c r="AS3738" s="570"/>
      <c r="AT3738" s="391"/>
      <c r="AU3738" s="222"/>
      <c r="AV3738" s="564"/>
      <c r="AW3738" s="60"/>
      <c r="AX3738" s="60"/>
      <c r="AY3738" s="60"/>
      <c r="AZ3738" s="283"/>
      <c r="BA3738" s="283"/>
      <c r="BB3738" s="283"/>
      <c r="BC3738" s="34"/>
      <c r="BD3738" s="27"/>
      <c r="BF3738" s="35"/>
      <c r="BG3738" s="35"/>
      <c r="BH3738" s="35"/>
    </row>
    <row r="3739" spans="1:60" ht="15" x14ac:dyDescent="0.25">
      <c r="A3739" s="570">
        <f t="shared" si="51"/>
        <v>3733</v>
      </c>
      <c r="B3739" s="571" t="s">
        <v>6018</v>
      </c>
      <c r="C3739" s="574" t="s">
        <v>12458</v>
      </c>
      <c r="D3739" s="843">
        <v>124355</v>
      </c>
      <c r="E3739" s="844"/>
      <c r="F3739" s="844"/>
      <c r="G3739" s="25"/>
      <c r="H3739" s="25"/>
      <c r="I3739" s="25"/>
      <c r="J3739" s="25"/>
      <c r="K3739" s="25"/>
      <c r="L3739" s="25"/>
      <c r="N3739" s="25"/>
      <c r="O3739" s="25"/>
      <c r="P3739" s="35" t="s">
        <v>2496</v>
      </c>
      <c r="AS3739" s="570"/>
      <c r="AT3739" s="391"/>
      <c r="AU3739" s="222"/>
      <c r="AV3739" s="564"/>
      <c r="AW3739" s="60"/>
      <c r="AX3739" s="60"/>
      <c r="AY3739" s="60"/>
      <c r="AZ3739" s="283"/>
      <c r="BA3739" s="283"/>
      <c r="BB3739" s="283"/>
      <c r="BC3739" s="34"/>
      <c r="BD3739" s="27"/>
      <c r="BF3739" s="35"/>
      <c r="BG3739" s="35"/>
      <c r="BH3739" s="35"/>
    </row>
    <row r="3740" spans="1:60" ht="15" x14ac:dyDescent="0.25">
      <c r="A3740" s="570">
        <f t="shared" si="51"/>
        <v>3734</v>
      </c>
      <c r="B3740" s="571" t="s">
        <v>6019</v>
      </c>
      <c r="C3740" s="574" t="s">
        <v>12458</v>
      </c>
      <c r="D3740" s="843">
        <v>75136.600000000006</v>
      </c>
      <c r="E3740" s="844"/>
      <c r="F3740" s="844"/>
      <c r="G3740" s="25"/>
      <c r="H3740" s="25"/>
      <c r="I3740" s="25"/>
      <c r="J3740" s="25"/>
      <c r="K3740" s="25"/>
      <c r="L3740" s="25"/>
      <c r="N3740" s="25"/>
      <c r="O3740" s="25"/>
      <c r="P3740" s="35" t="s">
        <v>2496</v>
      </c>
      <c r="AS3740" s="570"/>
      <c r="AT3740" s="391"/>
      <c r="AU3740" s="222"/>
      <c r="AV3740" s="564"/>
      <c r="AW3740" s="60"/>
      <c r="AX3740" s="60"/>
      <c r="AY3740" s="60"/>
      <c r="AZ3740" s="283"/>
      <c r="BA3740" s="283"/>
      <c r="BB3740" s="283"/>
      <c r="BC3740" s="34"/>
      <c r="BD3740" s="27"/>
      <c r="BF3740" s="35"/>
      <c r="BG3740" s="35"/>
      <c r="BH3740" s="35"/>
    </row>
    <row r="3741" spans="1:60" ht="15" x14ac:dyDescent="0.25">
      <c r="A3741" s="570">
        <f t="shared" si="51"/>
        <v>3735</v>
      </c>
      <c r="B3741" s="571" t="s">
        <v>6020</v>
      </c>
      <c r="C3741" s="574" t="s">
        <v>12458</v>
      </c>
      <c r="D3741" s="843">
        <v>99662.5</v>
      </c>
      <c r="E3741" s="844"/>
      <c r="F3741" s="844"/>
      <c r="G3741" s="25"/>
      <c r="H3741" s="25"/>
      <c r="I3741" s="25"/>
      <c r="J3741" s="25"/>
      <c r="K3741" s="25"/>
      <c r="L3741" s="25"/>
      <c r="N3741" s="25"/>
      <c r="O3741" s="25"/>
      <c r="P3741" s="35" t="s">
        <v>2496</v>
      </c>
      <c r="AS3741" s="570"/>
      <c r="AT3741" s="391"/>
      <c r="AU3741" s="222"/>
      <c r="AV3741" s="564"/>
      <c r="AW3741" s="60"/>
      <c r="AX3741" s="60"/>
      <c r="AY3741" s="60"/>
      <c r="AZ3741" s="283"/>
      <c r="BA3741" s="283"/>
      <c r="BB3741" s="283"/>
      <c r="BC3741" s="34"/>
      <c r="BD3741" s="27"/>
      <c r="BF3741" s="35"/>
      <c r="BG3741" s="35"/>
      <c r="BH3741" s="35"/>
    </row>
    <row r="3742" spans="1:60" ht="15" x14ac:dyDescent="0.25">
      <c r="A3742" s="570">
        <f t="shared" si="51"/>
        <v>3736</v>
      </c>
      <c r="B3742" s="571" t="s">
        <v>6021</v>
      </c>
      <c r="C3742" s="574" t="s">
        <v>12458</v>
      </c>
      <c r="D3742" s="843">
        <v>14875</v>
      </c>
      <c r="E3742" s="844"/>
      <c r="F3742" s="844"/>
      <c r="G3742" s="25"/>
      <c r="H3742" s="25"/>
      <c r="I3742" s="25"/>
      <c r="J3742" s="25"/>
      <c r="K3742" s="25"/>
      <c r="L3742" s="25"/>
      <c r="N3742" s="25"/>
      <c r="O3742" s="25"/>
      <c r="P3742" s="35" t="s">
        <v>2496</v>
      </c>
      <c r="AS3742" s="570"/>
      <c r="AT3742" s="391"/>
      <c r="AU3742" s="222"/>
      <c r="AV3742" s="564"/>
      <c r="AW3742" s="60"/>
      <c r="AX3742" s="60"/>
      <c r="AY3742" s="60"/>
      <c r="AZ3742" s="283"/>
      <c r="BA3742" s="283"/>
      <c r="BB3742" s="283"/>
      <c r="BC3742" s="34"/>
      <c r="BD3742" s="27"/>
      <c r="BF3742" s="35"/>
      <c r="BG3742" s="35"/>
      <c r="BH3742" s="35"/>
    </row>
    <row r="3743" spans="1:60" ht="15" x14ac:dyDescent="0.25">
      <c r="A3743" s="570">
        <f t="shared" si="51"/>
        <v>3737</v>
      </c>
      <c r="B3743" s="571" t="s">
        <v>6022</v>
      </c>
      <c r="C3743" s="574" t="s">
        <v>12458</v>
      </c>
      <c r="D3743" s="843">
        <v>149780.54</v>
      </c>
      <c r="E3743" s="844"/>
      <c r="F3743" s="844"/>
      <c r="G3743" s="25"/>
      <c r="H3743" s="25"/>
      <c r="I3743" s="25"/>
      <c r="J3743" s="25"/>
      <c r="K3743" s="25"/>
      <c r="L3743" s="25"/>
      <c r="N3743" s="25"/>
      <c r="O3743" s="25"/>
      <c r="P3743" s="35" t="s">
        <v>2496</v>
      </c>
      <c r="AS3743" s="570"/>
      <c r="AT3743" s="391"/>
      <c r="AU3743" s="222"/>
      <c r="AV3743" s="564"/>
      <c r="AW3743" s="60"/>
      <c r="AX3743" s="60"/>
      <c r="AY3743" s="60"/>
      <c r="AZ3743" s="283"/>
      <c r="BA3743" s="283"/>
      <c r="BB3743" s="283"/>
      <c r="BC3743" s="34"/>
      <c r="BD3743" s="27"/>
      <c r="BF3743" s="35"/>
      <c r="BG3743" s="35"/>
      <c r="BH3743" s="35"/>
    </row>
    <row r="3744" spans="1:60" ht="15" x14ac:dyDescent="0.25">
      <c r="A3744" s="570">
        <f t="shared" si="51"/>
        <v>3738</v>
      </c>
      <c r="B3744" s="571" t="s">
        <v>6023</v>
      </c>
      <c r="C3744" s="574" t="s">
        <v>12458</v>
      </c>
      <c r="D3744" s="843">
        <v>367519.6</v>
      </c>
      <c r="E3744" s="844"/>
      <c r="F3744" s="844"/>
      <c r="G3744" s="25"/>
      <c r="H3744" s="25"/>
      <c r="I3744" s="25"/>
      <c r="J3744" s="25"/>
      <c r="K3744" s="25"/>
      <c r="L3744" s="25"/>
      <c r="N3744" s="25"/>
      <c r="O3744" s="25"/>
      <c r="P3744" s="35" t="s">
        <v>2496</v>
      </c>
      <c r="AS3744" s="570"/>
      <c r="AT3744" s="391"/>
      <c r="AU3744" s="222"/>
      <c r="AV3744" s="564"/>
      <c r="AW3744" s="60"/>
      <c r="AX3744" s="60"/>
      <c r="AY3744" s="60"/>
      <c r="AZ3744" s="283"/>
      <c r="BA3744" s="283"/>
      <c r="BB3744" s="283"/>
      <c r="BC3744" s="34"/>
      <c r="BD3744" s="27"/>
      <c r="BF3744" s="35"/>
      <c r="BG3744" s="35"/>
      <c r="BH3744" s="35"/>
    </row>
    <row r="3745" spans="1:60" ht="15" x14ac:dyDescent="0.25">
      <c r="A3745" s="570">
        <f t="shared" si="51"/>
        <v>3739</v>
      </c>
      <c r="B3745" s="571" t="s">
        <v>6024</v>
      </c>
      <c r="C3745" s="574" t="s">
        <v>12458</v>
      </c>
      <c r="D3745" s="843">
        <v>77588</v>
      </c>
      <c r="E3745" s="844"/>
      <c r="F3745" s="844"/>
      <c r="G3745" s="25"/>
      <c r="H3745" s="25"/>
      <c r="I3745" s="25"/>
      <c r="J3745" s="25"/>
      <c r="K3745" s="25"/>
      <c r="L3745" s="25"/>
      <c r="N3745" s="25"/>
      <c r="O3745" s="25"/>
      <c r="P3745" s="35" t="s">
        <v>2496</v>
      </c>
      <c r="AS3745" s="570"/>
      <c r="AT3745" s="391"/>
      <c r="AU3745" s="222"/>
      <c r="AV3745" s="564"/>
      <c r="AW3745" s="60"/>
      <c r="AX3745" s="60"/>
      <c r="AY3745" s="60"/>
      <c r="AZ3745" s="283"/>
      <c r="BA3745" s="283"/>
      <c r="BB3745" s="283"/>
      <c r="BC3745" s="34"/>
      <c r="BD3745" s="27"/>
      <c r="BF3745" s="35"/>
      <c r="BG3745" s="35"/>
      <c r="BH3745" s="35"/>
    </row>
    <row r="3746" spans="1:60" ht="15" x14ac:dyDescent="0.25">
      <c r="A3746" s="570">
        <f t="shared" si="51"/>
        <v>3740</v>
      </c>
      <c r="B3746" s="571" t="s">
        <v>6025</v>
      </c>
      <c r="C3746" s="574" t="s">
        <v>12469</v>
      </c>
      <c r="D3746" s="843">
        <v>12207.02</v>
      </c>
      <c r="E3746" s="844"/>
      <c r="F3746" s="844"/>
      <c r="G3746" s="25"/>
      <c r="H3746" s="25"/>
      <c r="I3746" s="25"/>
      <c r="J3746" s="25"/>
      <c r="K3746" s="25"/>
      <c r="L3746" s="25"/>
      <c r="N3746" s="25"/>
      <c r="O3746" s="25"/>
      <c r="P3746" s="35" t="s">
        <v>2496</v>
      </c>
      <c r="AS3746" s="570"/>
      <c r="AT3746" s="391"/>
      <c r="AU3746" s="222"/>
      <c r="AV3746" s="564"/>
      <c r="AW3746" s="60"/>
      <c r="AX3746" s="60"/>
      <c r="AY3746" s="60"/>
      <c r="AZ3746" s="283"/>
      <c r="BA3746" s="283"/>
      <c r="BB3746" s="283"/>
      <c r="BC3746" s="34"/>
      <c r="BD3746" s="27"/>
      <c r="BF3746" s="35"/>
      <c r="BG3746" s="35"/>
      <c r="BH3746" s="35"/>
    </row>
    <row r="3747" spans="1:60" ht="15" x14ac:dyDescent="0.25">
      <c r="A3747" s="570">
        <f t="shared" si="51"/>
        <v>3741</v>
      </c>
      <c r="B3747" s="571" t="s">
        <v>6026</v>
      </c>
      <c r="C3747" s="574" t="s">
        <v>12469</v>
      </c>
      <c r="D3747" s="843">
        <v>24359.3</v>
      </c>
      <c r="E3747" s="844"/>
      <c r="F3747" s="844"/>
      <c r="G3747" s="25"/>
      <c r="H3747" s="25"/>
      <c r="I3747" s="25"/>
      <c r="J3747" s="25"/>
      <c r="K3747" s="25"/>
      <c r="L3747" s="25"/>
      <c r="N3747" s="25"/>
      <c r="O3747" s="25"/>
      <c r="P3747" s="35" t="s">
        <v>2496</v>
      </c>
      <c r="AS3747" s="570"/>
      <c r="AT3747" s="391"/>
      <c r="AU3747" s="222"/>
      <c r="AV3747" s="564"/>
      <c r="AW3747" s="60"/>
      <c r="AX3747" s="60"/>
      <c r="AY3747" s="60"/>
      <c r="AZ3747" s="283"/>
      <c r="BA3747" s="283"/>
      <c r="BB3747" s="283"/>
      <c r="BC3747" s="34"/>
      <c r="BD3747" s="27"/>
      <c r="BF3747" s="35"/>
      <c r="BG3747" s="35"/>
      <c r="BH3747" s="35"/>
    </row>
    <row r="3748" spans="1:60" ht="15" x14ac:dyDescent="0.25">
      <c r="A3748" s="570">
        <f t="shared" si="51"/>
        <v>3742</v>
      </c>
      <c r="B3748" s="571" t="s">
        <v>6027</v>
      </c>
      <c r="C3748" s="574" t="s">
        <v>12469</v>
      </c>
      <c r="D3748" s="843">
        <v>35150.22</v>
      </c>
      <c r="E3748" s="844"/>
      <c r="F3748" s="844"/>
      <c r="G3748" s="25"/>
      <c r="H3748" s="25"/>
      <c r="I3748" s="25"/>
      <c r="J3748" s="25"/>
      <c r="K3748" s="25"/>
      <c r="L3748" s="25"/>
      <c r="N3748" s="25"/>
      <c r="O3748" s="25"/>
      <c r="P3748" s="35" t="s">
        <v>2496</v>
      </c>
      <c r="AS3748" s="570"/>
      <c r="AT3748" s="391"/>
      <c r="AU3748" s="222"/>
      <c r="AV3748" s="564"/>
      <c r="AW3748" s="60"/>
      <c r="AX3748" s="60"/>
      <c r="AY3748" s="60"/>
      <c r="AZ3748" s="283"/>
      <c r="BA3748" s="283"/>
      <c r="BB3748" s="283"/>
      <c r="BC3748" s="34"/>
      <c r="BD3748" s="27"/>
      <c r="BF3748" s="35"/>
      <c r="BG3748" s="35"/>
      <c r="BH3748" s="35"/>
    </row>
    <row r="3749" spans="1:60" ht="15" x14ac:dyDescent="0.25">
      <c r="A3749" s="570">
        <f t="shared" si="51"/>
        <v>3743</v>
      </c>
      <c r="B3749" s="571" t="s">
        <v>6028</v>
      </c>
      <c r="C3749" s="574" t="s">
        <v>12469</v>
      </c>
      <c r="D3749" s="843">
        <v>57546.02</v>
      </c>
      <c r="E3749" s="844"/>
      <c r="F3749" s="844"/>
      <c r="G3749" s="25"/>
      <c r="H3749" s="25"/>
      <c r="I3749" s="25"/>
      <c r="J3749" s="25"/>
      <c r="K3749" s="25"/>
      <c r="L3749" s="25"/>
      <c r="N3749" s="25"/>
      <c r="O3749" s="25"/>
      <c r="P3749" s="35" t="s">
        <v>2496</v>
      </c>
      <c r="AS3749" s="570"/>
      <c r="AT3749" s="391"/>
      <c r="AU3749" s="222"/>
      <c r="AV3749" s="564"/>
      <c r="AW3749" s="60"/>
      <c r="AX3749" s="60"/>
      <c r="AY3749" s="60"/>
      <c r="AZ3749" s="283"/>
      <c r="BA3749" s="283"/>
      <c r="BB3749" s="283"/>
      <c r="BC3749" s="34"/>
      <c r="BD3749" s="27"/>
      <c r="BF3749" s="35"/>
      <c r="BG3749" s="35"/>
      <c r="BH3749" s="35"/>
    </row>
    <row r="3750" spans="1:60" ht="15" x14ac:dyDescent="0.25">
      <c r="A3750" s="570">
        <f t="shared" si="51"/>
        <v>3744</v>
      </c>
      <c r="B3750" s="571" t="s">
        <v>6029</v>
      </c>
      <c r="C3750" s="574" t="s">
        <v>12</v>
      </c>
      <c r="D3750" s="843">
        <v>8925</v>
      </c>
      <c r="E3750" s="844"/>
      <c r="F3750" s="844"/>
      <c r="G3750" s="25"/>
      <c r="H3750" s="25"/>
      <c r="I3750" s="25"/>
      <c r="J3750" s="25"/>
      <c r="K3750" s="25"/>
      <c r="L3750" s="25"/>
      <c r="N3750" s="25"/>
      <c r="O3750" s="25"/>
      <c r="P3750" s="35" t="s">
        <v>2496</v>
      </c>
      <c r="AS3750" s="570"/>
      <c r="AT3750" s="391"/>
      <c r="AU3750" s="222"/>
      <c r="AV3750" s="564"/>
      <c r="AW3750" s="60"/>
      <c r="AX3750" s="60"/>
      <c r="AY3750" s="60"/>
      <c r="AZ3750" s="283"/>
      <c r="BA3750" s="283"/>
      <c r="BB3750" s="283"/>
      <c r="BC3750" s="34"/>
      <c r="BD3750" s="27"/>
      <c r="BF3750" s="35"/>
      <c r="BG3750" s="35"/>
      <c r="BH3750" s="35"/>
    </row>
    <row r="3751" spans="1:60" ht="15" x14ac:dyDescent="0.25">
      <c r="A3751" s="570">
        <f t="shared" si="51"/>
        <v>3745</v>
      </c>
      <c r="B3751" s="571" t="s">
        <v>6030</v>
      </c>
      <c r="C3751" s="574" t="s">
        <v>12</v>
      </c>
      <c r="D3751" s="843">
        <v>9424.7999999999993</v>
      </c>
      <c r="E3751" s="844"/>
      <c r="F3751" s="844"/>
      <c r="G3751" s="25"/>
      <c r="H3751" s="25"/>
      <c r="I3751" s="25"/>
      <c r="J3751" s="25"/>
      <c r="K3751" s="25"/>
      <c r="L3751" s="25"/>
      <c r="N3751" s="25"/>
      <c r="O3751" s="25"/>
      <c r="P3751" s="35" t="s">
        <v>2496</v>
      </c>
      <c r="AS3751" s="570"/>
      <c r="AT3751" s="391"/>
      <c r="AU3751" s="222"/>
      <c r="AV3751" s="564"/>
      <c r="AW3751" s="60"/>
      <c r="AX3751" s="60"/>
      <c r="AY3751" s="60"/>
      <c r="AZ3751" s="283"/>
      <c r="BA3751" s="283"/>
      <c r="BB3751" s="283"/>
      <c r="BC3751" s="34"/>
      <c r="BD3751" s="27"/>
      <c r="BF3751" s="35"/>
      <c r="BG3751" s="35"/>
      <c r="BH3751" s="35"/>
    </row>
    <row r="3752" spans="1:60" ht="15" x14ac:dyDescent="0.25">
      <c r="A3752" s="570">
        <f t="shared" si="51"/>
        <v>3746</v>
      </c>
      <c r="B3752" s="571" t="s">
        <v>6031</v>
      </c>
      <c r="C3752" s="574" t="s">
        <v>12470</v>
      </c>
      <c r="D3752" s="843">
        <v>1168282.5</v>
      </c>
      <c r="E3752" s="844"/>
      <c r="F3752" s="844"/>
      <c r="G3752" s="25"/>
      <c r="H3752" s="25"/>
      <c r="I3752" s="25"/>
      <c r="J3752" s="25"/>
      <c r="K3752" s="25"/>
      <c r="L3752" s="25"/>
      <c r="N3752" s="25"/>
      <c r="O3752" s="25"/>
      <c r="P3752" s="35" t="s">
        <v>2496</v>
      </c>
      <c r="AS3752" s="570"/>
      <c r="AT3752" s="391"/>
      <c r="AU3752" s="222"/>
      <c r="AV3752" s="564"/>
      <c r="AW3752" s="60"/>
      <c r="AX3752" s="60"/>
      <c r="AY3752" s="60"/>
      <c r="AZ3752" s="283"/>
      <c r="BA3752" s="283"/>
      <c r="BB3752" s="283"/>
      <c r="BC3752" s="34"/>
      <c r="BD3752" s="27"/>
      <c r="BF3752" s="35"/>
      <c r="BG3752" s="35"/>
      <c r="BH3752" s="35"/>
    </row>
    <row r="3753" spans="1:60" ht="15" x14ac:dyDescent="0.25">
      <c r="A3753" s="570">
        <f t="shared" si="51"/>
        <v>3747</v>
      </c>
      <c r="B3753" s="571" t="s">
        <v>6032</v>
      </c>
      <c r="C3753" s="574" t="s">
        <v>77</v>
      </c>
      <c r="D3753" s="843">
        <v>2765.56</v>
      </c>
      <c r="E3753" s="844"/>
      <c r="F3753" s="844"/>
      <c r="G3753" s="25"/>
      <c r="H3753" s="25"/>
      <c r="I3753" s="25"/>
      <c r="J3753" s="25"/>
      <c r="K3753" s="25"/>
      <c r="L3753" s="25"/>
      <c r="N3753" s="25"/>
      <c r="O3753" s="25"/>
      <c r="P3753" s="35" t="s">
        <v>2496</v>
      </c>
      <c r="AS3753" s="570"/>
      <c r="AT3753" s="391"/>
      <c r="AU3753" s="222"/>
      <c r="AV3753" s="564"/>
      <c r="AW3753" s="60"/>
      <c r="AX3753" s="60"/>
      <c r="AY3753" s="60"/>
      <c r="AZ3753" s="283"/>
      <c r="BA3753" s="283"/>
      <c r="BB3753" s="283"/>
      <c r="BC3753" s="34"/>
      <c r="BD3753" s="27"/>
      <c r="BF3753" s="35"/>
      <c r="BG3753" s="35"/>
      <c r="BH3753" s="35"/>
    </row>
    <row r="3754" spans="1:60" ht="15" x14ac:dyDescent="0.25">
      <c r="A3754" s="570">
        <f t="shared" si="51"/>
        <v>3748</v>
      </c>
      <c r="B3754" s="571" t="s">
        <v>6033</v>
      </c>
      <c r="C3754" s="574" t="s">
        <v>77</v>
      </c>
      <c r="D3754" s="843">
        <v>3035.69</v>
      </c>
      <c r="E3754" s="844"/>
      <c r="F3754" s="844"/>
      <c r="G3754" s="25"/>
      <c r="H3754" s="25"/>
      <c r="I3754" s="25"/>
      <c r="J3754" s="25"/>
      <c r="K3754" s="25"/>
      <c r="L3754" s="25"/>
      <c r="N3754" s="25"/>
      <c r="O3754" s="25"/>
      <c r="P3754" s="35" t="s">
        <v>2496</v>
      </c>
      <c r="AS3754" s="570"/>
      <c r="AT3754" s="391"/>
      <c r="AU3754" s="222"/>
      <c r="AV3754" s="564"/>
      <c r="AW3754" s="60"/>
      <c r="AX3754" s="60"/>
      <c r="AY3754" s="60"/>
      <c r="AZ3754" s="283"/>
      <c r="BA3754" s="283"/>
      <c r="BB3754" s="283"/>
      <c r="BC3754" s="34"/>
      <c r="BD3754" s="27"/>
      <c r="BF3754" s="35"/>
      <c r="BG3754" s="35"/>
      <c r="BH3754" s="35"/>
    </row>
    <row r="3755" spans="1:60" ht="15" x14ac:dyDescent="0.25">
      <c r="A3755" s="570">
        <f t="shared" si="51"/>
        <v>3749</v>
      </c>
      <c r="B3755" s="571" t="s">
        <v>6034</v>
      </c>
      <c r="C3755" s="574" t="s">
        <v>12470</v>
      </c>
      <c r="D3755" s="843">
        <v>1815173.997</v>
      </c>
      <c r="E3755" s="844"/>
      <c r="F3755" s="844"/>
      <c r="G3755" s="25"/>
      <c r="H3755" s="25"/>
      <c r="I3755" s="25"/>
      <c r="J3755" s="25"/>
      <c r="K3755" s="25"/>
      <c r="L3755" s="25"/>
      <c r="N3755" s="25"/>
      <c r="O3755" s="25"/>
      <c r="P3755" s="35" t="s">
        <v>2496</v>
      </c>
      <c r="AS3755" s="570"/>
      <c r="AT3755" s="391"/>
      <c r="AU3755" s="222"/>
      <c r="AV3755" s="564"/>
      <c r="AW3755" s="60"/>
      <c r="AX3755" s="60"/>
      <c r="AY3755" s="60"/>
      <c r="AZ3755" s="283"/>
      <c r="BA3755" s="283"/>
      <c r="BB3755" s="283"/>
      <c r="BC3755" s="34"/>
      <c r="BD3755" s="27"/>
      <c r="BF3755" s="35"/>
      <c r="BG3755" s="35"/>
      <c r="BH3755" s="35"/>
    </row>
    <row r="3756" spans="1:60" ht="15" x14ac:dyDescent="0.25">
      <c r="A3756" s="570">
        <f t="shared" si="51"/>
        <v>3750</v>
      </c>
      <c r="B3756" s="571" t="s">
        <v>6035</v>
      </c>
      <c r="C3756" s="574" t="s">
        <v>12470</v>
      </c>
      <c r="D3756" s="843">
        <v>2178295</v>
      </c>
      <c r="E3756" s="844"/>
      <c r="F3756" s="844"/>
      <c r="G3756" s="25"/>
      <c r="H3756" s="25"/>
      <c r="I3756" s="25"/>
      <c r="J3756" s="25"/>
      <c r="K3756" s="25"/>
      <c r="L3756" s="25"/>
      <c r="N3756" s="25"/>
      <c r="O3756" s="25"/>
      <c r="P3756" s="35" t="s">
        <v>2496</v>
      </c>
      <c r="AS3756" s="570"/>
      <c r="AT3756" s="391"/>
      <c r="AU3756" s="222"/>
      <c r="AV3756" s="564"/>
      <c r="AW3756" s="60"/>
      <c r="AX3756" s="60"/>
      <c r="AY3756" s="60"/>
      <c r="AZ3756" s="283"/>
      <c r="BA3756" s="283"/>
      <c r="BB3756" s="283"/>
      <c r="BC3756" s="34"/>
      <c r="BD3756" s="27"/>
      <c r="BF3756" s="35"/>
      <c r="BG3756" s="35"/>
      <c r="BH3756" s="35"/>
    </row>
    <row r="3757" spans="1:60" ht="15" x14ac:dyDescent="0.25">
      <c r="A3757" s="570">
        <f t="shared" si="51"/>
        <v>3751</v>
      </c>
      <c r="B3757" s="571" t="s">
        <v>6036</v>
      </c>
      <c r="C3757" s="574" t="s">
        <v>77</v>
      </c>
      <c r="D3757" s="843">
        <v>1986.11</v>
      </c>
      <c r="E3757" s="844"/>
      <c r="F3757" s="844"/>
      <c r="G3757" s="25"/>
      <c r="H3757" s="25"/>
      <c r="I3757" s="25"/>
      <c r="J3757" s="25"/>
      <c r="K3757" s="25"/>
      <c r="L3757" s="25"/>
      <c r="N3757" s="25"/>
      <c r="O3757" s="25"/>
      <c r="P3757" s="35" t="s">
        <v>2496</v>
      </c>
      <c r="AS3757" s="570"/>
      <c r="AT3757" s="391"/>
      <c r="AU3757" s="222"/>
      <c r="AV3757" s="564"/>
      <c r="AW3757" s="60"/>
      <c r="AX3757" s="60"/>
      <c r="AY3757" s="60"/>
      <c r="AZ3757" s="283"/>
      <c r="BA3757" s="283"/>
      <c r="BB3757" s="283"/>
      <c r="BC3757" s="34"/>
      <c r="BD3757" s="27"/>
      <c r="BF3757" s="35"/>
      <c r="BG3757" s="35"/>
      <c r="BH3757" s="35"/>
    </row>
    <row r="3758" spans="1:60" ht="15" x14ac:dyDescent="0.25">
      <c r="A3758" s="570">
        <f t="shared" si="51"/>
        <v>3752</v>
      </c>
      <c r="B3758" s="571" t="s">
        <v>6037</v>
      </c>
      <c r="C3758" s="574" t="s">
        <v>12470</v>
      </c>
      <c r="D3758" s="843">
        <v>1405000.0012999999</v>
      </c>
      <c r="E3758" s="844"/>
      <c r="F3758" s="844"/>
      <c r="G3758" s="25"/>
      <c r="H3758" s="25"/>
      <c r="I3758" s="25"/>
      <c r="J3758" s="25"/>
      <c r="K3758" s="25"/>
      <c r="L3758" s="25"/>
      <c r="N3758" s="25"/>
      <c r="O3758" s="25"/>
      <c r="P3758" s="35" t="s">
        <v>2496</v>
      </c>
      <c r="AS3758" s="570"/>
      <c r="AT3758" s="391"/>
      <c r="AU3758" s="222"/>
      <c r="AV3758" s="564"/>
      <c r="AW3758" s="60"/>
      <c r="AX3758" s="60"/>
      <c r="AY3758" s="60"/>
      <c r="AZ3758" s="283"/>
      <c r="BA3758" s="283"/>
      <c r="BB3758" s="283"/>
      <c r="BC3758" s="34"/>
      <c r="BD3758" s="27"/>
      <c r="BF3758" s="35"/>
      <c r="BG3758" s="35"/>
      <c r="BH3758" s="35"/>
    </row>
    <row r="3759" spans="1:60" ht="15" x14ac:dyDescent="0.25">
      <c r="A3759" s="570">
        <f t="shared" si="51"/>
        <v>3753</v>
      </c>
      <c r="B3759" s="571" t="s">
        <v>6038</v>
      </c>
      <c r="C3759" s="574" t="s">
        <v>12458</v>
      </c>
      <c r="D3759" s="843">
        <v>17850</v>
      </c>
      <c r="E3759" s="844"/>
      <c r="F3759" s="844"/>
      <c r="G3759" s="25"/>
      <c r="H3759" s="25"/>
      <c r="I3759" s="25"/>
      <c r="J3759" s="25"/>
      <c r="K3759" s="25"/>
      <c r="L3759" s="25"/>
      <c r="N3759" s="25"/>
      <c r="O3759" s="25"/>
      <c r="P3759" s="35" t="s">
        <v>2496</v>
      </c>
      <c r="AS3759" s="570"/>
      <c r="AT3759" s="391"/>
      <c r="AU3759" s="222"/>
      <c r="AV3759" s="564"/>
      <c r="AW3759" s="60"/>
      <c r="AX3759" s="60"/>
      <c r="AY3759" s="60"/>
      <c r="AZ3759" s="283"/>
      <c r="BA3759" s="283"/>
      <c r="BB3759" s="283"/>
      <c r="BC3759" s="34"/>
      <c r="BD3759" s="27"/>
      <c r="BF3759" s="35"/>
      <c r="BG3759" s="35"/>
      <c r="BH3759" s="35"/>
    </row>
    <row r="3760" spans="1:60" ht="15" x14ac:dyDescent="0.25">
      <c r="A3760" s="570">
        <f t="shared" si="51"/>
        <v>3754</v>
      </c>
      <c r="B3760" s="571" t="s">
        <v>6039</v>
      </c>
      <c r="C3760" s="574" t="s">
        <v>12458</v>
      </c>
      <c r="D3760" s="843">
        <v>870</v>
      </c>
      <c r="E3760" s="844"/>
      <c r="F3760" s="844"/>
      <c r="G3760" s="25"/>
      <c r="H3760" s="25"/>
      <c r="I3760" s="25"/>
      <c r="J3760" s="25"/>
      <c r="K3760" s="25"/>
      <c r="L3760" s="25"/>
      <c r="N3760" s="25"/>
      <c r="O3760" s="25"/>
      <c r="P3760" s="35" t="s">
        <v>2496</v>
      </c>
      <c r="AS3760" s="570"/>
      <c r="AT3760" s="391"/>
      <c r="AU3760" s="222"/>
      <c r="AV3760" s="564"/>
      <c r="AW3760" s="60"/>
      <c r="AX3760" s="60"/>
      <c r="AY3760" s="60"/>
      <c r="AZ3760" s="283"/>
      <c r="BA3760" s="283"/>
      <c r="BB3760" s="283"/>
      <c r="BC3760" s="34"/>
      <c r="BD3760" s="27"/>
      <c r="BF3760" s="35"/>
      <c r="BG3760" s="35"/>
      <c r="BH3760" s="35"/>
    </row>
    <row r="3761" spans="1:60" ht="15" x14ac:dyDescent="0.25">
      <c r="A3761" s="570">
        <f t="shared" si="51"/>
        <v>3755</v>
      </c>
      <c r="B3761" s="571" t="s">
        <v>6040</v>
      </c>
      <c r="C3761" s="574" t="s">
        <v>12458</v>
      </c>
      <c r="D3761" s="843">
        <v>1154.3</v>
      </c>
      <c r="E3761" s="844"/>
      <c r="F3761" s="844"/>
      <c r="G3761" s="25"/>
      <c r="H3761" s="25"/>
      <c r="I3761" s="25"/>
      <c r="J3761" s="25"/>
      <c r="K3761" s="25"/>
      <c r="L3761" s="25"/>
      <c r="N3761" s="25"/>
      <c r="O3761" s="25"/>
      <c r="P3761" s="35" t="s">
        <v>2496</v>
      </c>
      <c r="AS3761" s="570"/>
      <c r="AT3761" s="391"/>
      <c r="AU3761" s="222"/>
      <c r="AV3761" s="564"/>
      <c r="AW3761" s="60"/>
      <c r="AX3761" s="60"/>
      <c r="AY3761" s="60"/>
      <c r="AZ3761" s="283"/>
      <c r="BA3761" s="283"/>
      <c r="BB3761" s="283"/>
      <c r="BC3761" s="34"/>
      <c r="BD3761" s="27"/>
      <c r="BF3761" s="35"/>
      <c r="BG3761" s="35"/>
      <c r="BH3761" s="35"/>
    </row>
    <row r="3762" spans="1:60" ht="15" x14ac:dyDescent="0.25">
      <c r="A3762" s="570">
        <f t="shared" si="51"/>
        <v>3756</v>
      </c>
      <c r="B3762" s="571" t="s">
        <v>6041</v>
      </c>
      <c r="C3762" s="574" t="s">
        <v>12458</v>
      </c>
      <c r="D3762" s="843">
        <v>3173.73</v>
      </c>
      <c r="E3762" s="844"/>
      <c r="F3762" s="844"/>
      <c r="G3762" s="25"/>
      <c r="H3762" s="25"/>
      <c r="I3762" s="25"/>
      <c r="J3762" s="25"/>
      <c r="K3762" s="25"/>
      <c r="L3762" s="25"/>
      <c r="N3762" s="25"/>
      <c r="O3762" s="25"/>
      <c r="P3762" s="35" t="s">
        <v>2496</v>
      </c>
      <c r="AS3762" s="570"/>
      <c r="AT3762" s="391"/>
      <c r="AU3762" s="222"/>
      <c r="AV3762" s="564"/>
      <c r="AW3762" s="60"/>
      <c r="AX3762" s="60"/>
      <c r="AY3762" s="60"/>
      <c r="AZ3762" s="283"/>
      <c r="BA3762" s="283"/>
      <c r="BB3762" s="283"/>
      <c r="BC3762" s="34"/>
      <c r="BD3762" s="27"/>
      <c r="BF3762" s="35"/>
      <c r="BG3762" s="35"/>
      <c r="BH3762" s="35"/>
    </row>
    <row r="3763" spans="1:60" ht="15" x14ac:dyDescent="0.25">
      <c r="A3763" s="570">
        <f t="shared" si="51"/>
        <v>3757</v>
      </c>
      <c r="B3763" s="571" t="s">
        <v>6042</v>
      </c>
      <c r="C3763" s="574" t="s">
        <v>12473</v>
      </c>
      <c r="D3763" s="843">
        <v>3109.47</v>
      </c>
      <c r="E3763" s="844"/>
      <c r="F3763" s="844"/>
      <c r="G3763" s="25"/>
      <c r="H3763" s="25"/>
      <c r="I3763" s="25"/>
      <c r="J3763" s="25"/>
      <c r="K3763" s="25"/>
      <c r="L3763" s="25"/>
      <c r="N3763" s="25"/>
      <c r="O3763" s="25"/>
      <c r="P3763" s="35" t="s">
        <v>2496</v>
      </c>
      <c r="AS3763" s="570"/>
      <c r="AT3763" s="391"/>
      <c r="AU3763" s="222"/>
      <c r="AV3763" s="564"/>
      <c r="AW3763" s="60"/>
      <c r="AX3763" s="60"/>
      <c r="AY3763" s="60"/>
      <c r="AZ3763" s="283"/>
      <c r="BA3763" s="283"/>
      <c r="BB3763" s="283"/>
      <c r="BC3763" s="34"/>
      <c r="BD3763" s="27"/>
      <c r="BF3763" s="35"/>
      <c r="BG3763" s="35"/>
      <c r="BH3763" s="35"/>
    </row>
    <row r="3764" spans="1:60" ht="15" x14ac:dyDescent="0.25">
      <c r="A3764" s="570">
        <f t="shared" si="51"/>
        <v>3758</v>
      </c>
      <c r="B3764" s="571" t="s">
        <v>6043</v>
      </c>
      <c r="C3764" s="574" t="s">
        <v>12473</v>
      </c>
      <c r="D3764" s="843">
        <v>2032.52</v>
      </c>
      <c r="E3764" s="844"/>
      <c r="F3764" s="844"/>
      <c r="G3764" s="25"/>
      <c r="H3764" s="25"/>
      <c r="I3764" s="25"/>
      <c r="J3764" s="25"/>
      <c r="K3764" s="25"/>
      <c r="L3764" s="25"/>
      <c r="N3764" s="25"/>
      <c r="O3764" s="25"/>
      <c r="P3764" s="35" t="s">
        <v>2496</v>
      </c>
      <c r="AS3764" s="570"/>
      <c r="AT3764" s="391"/>
      <c r="AU3764" s="222"/>
      <c r="AV3764" s="564"/>
      <c r="AW3764" s="60"/>
      <c r="AX3764" s="60"/>
      <c r="AY3764" s="60"/>
      <c r="AZ3764" s="283"/>
      <c r="BA3764" s="283"/>
      <c r="BB3764" s="283"/>
      <c r="BC3764" s="34"/>
      <c r="BD3764" s="27"/>
      <c r="BF3764" s="35"/>
      <c r="BG3764" s="35"/>
      <c r="BH3764" s="35"/>
    </row>
    <row r="3765" spans="1:60" ht="15" x14ac:dyDescent="0.25">
      <c r="A3765" s="570">
        <f t="shared" si="51"/>
        <v>3759</v>
      </c>
      <c r="B3765" s="571" t="s">
        <v>6044</v>
      </c>
      <c r="C3765" s="574" t="s">
        <v>12473</v>
      </c>
      <c r="D3765" s="843">
        <v>5103.91</v>
      </c>
      <c r="E3765" s="844"/>
      <c r="F3765" s="844"/>
      <c r="G3765" s="25"/>
      <c r="H3765" s="25"/>
      <c r="I3765" s="25"/>
      <c r="J3765" s="25"/>
      <c r="K3765" s="25"/>
      <c r="L3765" s="25"/>
      <c r="N3765" s="25"/>
      <c r="O3765" s="25"/>
      <c r="P3765" s="35" t="s">
        <v>2496</v>
      </c>
      <c r="AS3765" s="570"/>
      <c r="AT3765" s="391"/>
      <c r="AU3765" s="222"/>
      <c r="AV3765" s="564"/>
      <c r="AW3765" s="60"/>
      <c r="AX3765" s="60"/>
      <c r="AY3765" s="60"/>
      <c r="AZ3765" s="283"/>
      <c r="BA3765" s="283"/>
      <c r="BB3765" s="283"/>
      <c r="BC3765" s="34"/>
      <c r="BD3765" s="27"/>
      <c r="BF3765" s="35"/>
      <c r="BG3765" s="35"/>
      <c r="BH3765" s="35"/>
    </row>
    <row r="3766" spans="1:60" ht="15" x14ac:dyDescent="0.25">
      <c r="A3766" s="570">
        <f t="shared" si="51"/>
        <v>3760</v>
      </c>
      <c r="B3766" s="571" t="s">
        <v>6045</v>
      </c>
      <c r="C3766" s="574" t="s">
        <v>12473</v>
      </c>
      <c r="D3766" s="843">
        <v>7920.64</v>
      </c>
      <c r="E3766" s="844"/>
      <c r="F3766" s="844"/>
      <c r="G3766" s="25"/>
      <c r="H3766" s="25"/>
      <c r="I3766" s="25"/>
      <c r="J3766" s="25"/>
      <c r="K3766" s="25"/>
      <c r="L3766" s="25"/>
      <c r="N3766" s="25"/>
      <c r="O3766" s="25"/>
      <c r="P3766" s="35" t="s">
        <v>2496</v>
      </c>
      <c r="AS3766" s="570"/>
      <c r="AT3766" s="391"/>
      <c r="AU3766" s="222"/>
      <c r="AV3766" s="564"/>
      <c r="AW3766" s="60"/>
      <c r="AX3766" s="60"/>
      <c r="AY3766" s="60"/>
      <c r="AZ3766" s="283"/>
      <c r="BA3766" s="283"/>
      <c r="BB3766" s="283"/>
      <c r="BC3766" s="34"/>
      <c r="BD3766" s="27"/>
      <c r="BF3766" s="35"/>
      <c r="BG3766" s="35"/>
      <c r="BH3766" s="35"/>
    </row>
    <row r="3767" spans="1:60" ht="15" x14ac:dyDescent="0.25">
      <c r="A3767" s="570">
        <f t="shared" ref="A3767:A3830" si="52">A3766+1</f>
        <v>3761</v>
      </c>
      <c r="B3767" s="571" t="s">
        <v>6046</v>
      </c>
      <c r="C3767" s="574" t="s">
        <v>12458</v>
      </c>
      <c r="D3767" s="843">
        <v>1547</v>
      </c>
      <c r="E3767" s="844"/>
      <c r="F3767" s="844"/>
      <c r="G3767" s="25"/>
      <c r="H3767" s="25"/>
      <c r="I3767" s="25"/>
      <c r="J3767" s="25"/>
      <c r="K3767" s="25"/>
      <c r="L3767" s="25"/>
      <c r="N3767" s="25"/>
      <c r="O3767" s="25"/>
      <c r="P3767" s="35" t="s">
        <v>2496</v>
      </c>
      <c r="AS3767" s="570"/>
      <c r="AT3767" s="391"/>
      <c r="AU3767" s="222"/>
      <c r="AV3767" s="564"/>
      <c r="AW3767" s="60"/>
      <c r="AX3767" s="60"/>
      <c r="AY3767" s="60"/>
      <c r="AZ3767" s="283"/>
      <c r="BA3767" s="283"/>
      <c r="BB3767" s="283"/>
      <c r="BC3767" s="34"/>
      <c r="BD3767" s="27"/>
      <c r="BF3767" s="35"/>
      <c r="BG3767" s="35"/>
      <c r="BH3767" s="35"/>
    </row>
    <row r="3768" spans="1:60" ht="15" x14ac:dyDescent="0.25">
      <c r="A3768" s="570">
        <f t="shared" si="52"/>
        <v>3762</v>
      </c>
      <c r="B3768" s="571" t="s">
        <v>6047</v>
      </c>
      <c r="C3768" s="574" t="s">
        <v>12458</v>
      </c>
      <c r="D3768" s="843">
        <v>213.01</v>
      </c>
      <c r="E3768" s="844"/>
      <c r="F3768" s="844"/>
      <c r="G3768" s="25"/>
      <c r="H3768" s="25"/>
      <c r="I3768" s="25"/>
      <c r="J3768" s="25"/>
      <c r="K3768" s="25"/>
      <c r="L3768" s="25"/>
      <c r="N3768" s="25"/>
      <c r="O3768" s="25"/>
      <c r="P3768" s="35" t="s">
        <v>2496</v>
      </c>
      <c r="AS3768" s="570"/>
      <c r="AT3768" s="391"/>
      <c r="AU3768" s="222"/>
      <c r="AV3768" s="564"/>
      <c r="AW3768" s="60"/>
      <c r="AX3768" s="60"/>
      <c r="AY3768" s="60"/>
      <c r="AZ3768" s="283"/>
      <c r="BA3768" s="283"/>
      <c r="BB3768" s="283"/>
      <c r="BC3768" s="34"/>
      <c r="BD3768" s="27"/>
      <c r="BF3768" s="35"/>
      <c r="BG3768" s="35"/>
      <c r="BH3768" s="35"/>
    </row>
    <row r="3769" spans="1:60" ht="15" x14ac:dyDescent="0.25">
      <c r="A3769" s="570">
        <f t="shared" si="52"/>
        <v>3763</v>
      </c>
      <c r="B3769" s="571" t="s">
        <v>6048</v>
      </c>
      <c r="C3769" s="574" t="s">
        <v>12458</v>
      </c>
      <c r="D3769" s="843">
        <v>177.31</v>
      </c>
      <c r="E3769" s="844"/>
      <c r="F3769" s="844"/>
      <c r="G3769" s="25"/>
      <c r="H3769" s="25"/>
      <c r="I3769" s="25"/>
      <c r="J3769" s="25"/>
      <c r="K3769" s="25"/>
      <c r="L3769" s="25"/>
      <c r="N3769" s="25"/>
      <c r="O3769" s="25"/>
      <c r="P3769" s="35" t="s">
        <v>2496</v>
      </c>
      <c r="AS3769" s="570"/>
      <c r="AT3769" s="391"/>
      <c r="AU3769" s="222"/>
      <c r="AV3769" s="564"/>
      <c r="AW3769" s="60"/>
      <c r="AX3769" s="60"/>
      <c r="AY3769" s="60"/>
      <c r="AZ3769" s="283"/>
      <c r="BA3769" s="283"/>
      <c r="BB3769" s="283"/>
      <c r="BC3769" s="34"/>
      <c r="BD3769" s="27"/>
      <c r="BF3769" s="35"/>
      <c r="BG3769" s="35"/>
      <c r="BH3769" s="35"/>
    </row>
    <row r="3770" spans="1:60" ht="15" x14ac:dyDescent="0.25">
      <c r="A3770" s="570">
        <f t="shared" si="52"/>
        <v>3764</v>
      </c>
      <c r="B3770" s="571" t="s">
        <v>6049</v>
      </c>
      <c r="C3770" s="574" t="s">
        <v>12458</v>
      </c>
      <c r="D3770" s="843">
        <v>1206.6600000000001</v>
      </c>
      <c r="E3770" s="844"/>
      <c r="F3770" s="844"/>
      <c r="G3770" s="25"/>
      <c r="H3770" s="25"/>
      <c r="I3770" s="25"/>
      <c r="J3770" s="25"/>
      <c r="K3770" s="25"/>
      <c r="L3770" s="25"/>
      <c r="N3770" s="25"/>
      <c r="O3770" s="25"/>
      <c r="P3770" s="35" t="s">
        <v>2496</v>
      </c>
      <c r="AS3770" s="570"/>
      <c r="AT3770" s="391"/>
      <c r="AU3770" s="222"/>
      <c r="AV3770" s="564"/>
      <c r="AW3770" s="60"/>
      <c r="AX3770" s="60"/>
      <c r="AY3770" s="60"/>
      <c r="AZ3770" s="283"/>
      <c r="BA3770" s="283"/>
      <c r="BB3770" s="283"/>
      <c r="BC3770" s="34"/>
      <c r="BD3770" s="27"/>
      <c r="BF3770" s="35"/>
      <c r="BG3770" s="35"/>
      <c r="BH3770" s="35"/>
    </row>
    <row r="3771" spans="1:60" ht="15" x14ac:dyDescent="0.25">
      <c r="A3771" s="570">
        <f t="shared" si="52"/>
        <v>3765</v>
      </c>
      <c r="B3771" s="571" t="s">
        <v>6050</v>
      </c>
      <c r="C3771" s="574" t="s">
        <v>12458</v>
      </c>
      <c r="D3771" s="843">
        <v>1019.83</v>
      </c>
      <c r="E3771" s="844"/>
      <c r="F3771" s="844"/>
      <c r="G3771" s="25"/>
      <c r="H3771" s="25"/>
      <c r="I3771" s="25"/>
      <c r="J3771" s="25"/>
      <c r="K3771" s="25"/>
      <c r="L3771" s="25"/>
      <c r="N3771" s="25"/>
      <c r="O3771" s="25"/>
      <c r="P3771" s="35" t="s">
        <v>2496</v>
      </c>
      <c r="AS3771" s="570"/>
      <c r="AT3771" s="391"/>
      <c r="AU3771" s="222"/>
      <c r="AV3771" s="564"/>
      <c r="AW3771" s="60"/>
      <c r="AX3771" s="60"/>
      <c r="AY3771" s="60"/>
      <c r="AZ3771" s="283"/>
      <c r="BA3771" s="283"/>
      <c r="BB3771" s="283"/>
      <c r="BC3771" s="34"/>
      <c r="BD3771" s="27"/>
      <c r="BF3771" s="35"/>
      <c r="BG3771" s="35"/>
      <c r="BH3771" s="35"/>
    </row>
    <row r="3772" spans="1:60" ht="15" x14ac:dyDescent="0.25">
      <c r="A3772" s="570">
        <f t="shared" si="52"/>
        <v>3766</v>
      </c>
      <c r="B3772" s="571" t="s">
        <v>6051</v>
      </c>
      <c r="C3772" s="574" t="s">
        <v>12458</v>
      </c>
      <c r="D3772" s="843">
        <v>690.2</v>
      </c>
      <c r="E3772" s="844"/>
      <c r="F3772" s="844"/>
      <c r="G3772" s="25"/>
      <c r="H3772" s="25"/>
      <c r="I3772" s="25"/>
      <c r="J3772" s="25"/>
      <c r="K3772" s="25"/>
      <c r="L3772" s="25"/>
      <c r="N3772" s="25"/>
      <c r="O3772" s="25"/>
      <c r="P3772" s="35" t="s">
        <v>2496</v>
      </c>
      <c r="AS3772" s="570"/>
      <c r="AT3772" s="391"/>
      <c r="AU3772" s="222"/>
      <c r="AV3772" s="564"/>
      <c r="AW3772" s="60"/>
      <c r="AX3772" s="60"/>
      <c r="AY3772" s="60"/>
      <c r="AZ3772" s="283"/>
      <c r="BA3772" s="283"/>
      <c r="BB3772" s="283"/>
      <c r="BC3772" s="34"/>
      <c r="BD3772" s="27"/>
      <c r="BF3772" s="35"/>
      <c r="BG3772" s="35"/>
      <c r="BH3772" s="35"/>
    </row>
    <row r="3773" spans="1:60" ht="15" x14ac:dyDescent="0.25">
      <c r="A3773" s="570">
        <f t="shared" si="52"/>
        <v>3767</v>
      </c>
      <c r="B3773" s="571" t="s">
        <v>6052</v>
      </c>
      <c r="C3773" s="574" t="s">
        <v>12458</v>
      </c>
      <c r="D3773" s="843">
        <v>869.89</v>
      </c>
      <c r="E3773" s="844"/>
      <c r="F3773" s="844"/>
      <c r="G3773" s="25"/>
      <c r="H3773" s="25"/>
      <c r="I3773" s="25"/>
      <c r="J3773" s="25"/>
      <c r="K3773" s="25"/>
      <c r="L3773" s="25"/>
      <c r="N3773" s="25"/>
      <c r="O3773" s="25"/>
      <c r="P3773" s="35" t="s">
        <v>2496</v>
      </c>
      <c r="AS3773" s="570"/>
      <c r="AT3773" s="391"/>
      <c r="AU3773" s="222"/>
      <c r="AV3773" s="564"/>
      <c r="AW3773" s="60"/>
      <c r="AX3773" s="60"/>
      <c r="AY3773" s="60"/>
      <c r="AZ3773" s="283"/>
      <c r="BA3773" s="283"/>
      <c r="BB3773" s="283"/>
      <c r="BC3773" s="34"/>
      <c r="BD3773" s="27"/>
      <c r="BF3773" s="35"/>
      <c r="BG3773" s="35"/>
      <c r="BH3773" s="35"/>
    </row>
    <row r="3774" spans="1:60" ht="15" x14ac:dyDescent="0.25">
      <c r="A3774" s="570">
        <f t="shared" si="52"/>
        <v>3768</v>
      </c>
      <c r="B3774" s="571" t="s">
        <v>6053</v>
      </c>
      <c r="C3774" s="574" t="s">
        <v>12458</v>
      </c>
      <c r="D3774" s="843">
        <v>591.42999999999995</v>
      </c>
      <c r="E3774" s="844"/>
      <c r="F3774" s="844"/>
      <c r="G3774" s="25"/>
      <c r="H3774" s="25"/>
      <c r="I3774" s="25"/>
      <c r="J3774" s="25"/>
      <c r="K3774" s="25"/>
      <c r="L3774" s="25"/>
      <c r="N3774" s="25"/>
      <c r="O3774" s="25"/>
      <c r="P3774" s="35" t="s">
        <v>2496</v>
      </c>
      <c r="AS3774" s="570"/>
      <c r="AT3774" s="391"/>
      <c r="AU3774" s="222"/>
      <c r="AV3774" s="564"/>
      <c r="AW3774" s="60"/>
      <c r="AX3774" s="60"/>
      <c r="AY3774" s="60"/>
      <c r="AZ3774" s="283"/>
      <c r="BA3774" s="283"/>
      <c r="BB3774" s="283"/>
      <c r="BC3774" s="34"/>
      <c r="BD3774" s="27"/>
      <c r="BF3774" s="35"/>
      <c r="BG3774" s="35"/>
      <c r="BH3774" s="35"/>
    </row>
    <row r="3775" spans="1:60" ht="15" x14ac:dyDescent="0.25">
      <c r="A3775" s="570">
        <f t="shared" si="52"/>
        <v>3769</v>
      </c>
      <c r="B3775" s="571" t="s">
        <v>6054</v>
      </c>
      <c r="C3775" s="574" t="s">
        <v>12458</v>
      </c>
      <c r="D3775" s="843">
        <v>816.34</v>
      </c>
      <c r="E3775" s="844"/>
      <c r="F3775" s="844"/>
      <c r="G3775" s="25"/>
      <c r="H3775" s="25"/>
      <c r="I3775" s="25"/>
      <c r="J3775" s="25"/>
      <c r="K3775" s="25"/>
      <c r="L3775" s="25"/>
      <c r="N3775" s="25"/>
      <c r="O3775" s="25"/>
      <c r="P3775" s="35" t="s">
        <v>2496</v>
      </c>
      <c r="AS3775" s="570"/>
      <c r="AT3775" s="391"/>
      <c r="AU3775" s="222"/>
      <c r="AV3775" s="564"/>
      <c r="AW3775" s="60"/>
      <c r="AX3775" s="60"/>
      <c r="AY3775" s="60"/>
      <c r="AZ3775" s="283"/>
      <c r="BA3775" s="283"/>
      <c r="BB3775" s="283"/>
      <c r="BC3775" s="34"/>
      <c r="BD3775" s="27"/>
      <c r="BF3775" s="35"/>
      <c r="BG3775" s="35"/>
      <c r="BH3775" s="35"/>
    </row>
    <row r="3776" spans="1:60" ht="15" x14ac:dyDescent="0.25">
      <c r="A3776" s="570">
        <f t="shared" si="52"/>
        <v>3770</v>
      </c>
      <c r="B3776" s="571" t="s">
        <v>6055</v>
      </c>
      <c r="C3776" s="574" t="s">
        <v>12458</v>
      </c>
      <c r="D3776" s="843">
        <v>1206.6600000000001</v>
      </c>
      <c r="E3776" s="844"/>
      <c r="F3776" s="844"/>
      <c r="G3776" s="25"/>
      <c r="H3776" s="25"/>
      <c r="I3776" s="25"/>
      <c r="J3776" s="25"/>
      <c r="K3776" s="25"/>
      <c r="L3776" s="25"/>
      <c r="N3776" s="25"/>
      <c r="O3776" s="25"/>
      <c r="P3776" s="35" t="s">
        <v>2496</v>
      </c>
      <c r="AS3776" s="570"/>
      <c r="AT3776" s="391"/>
      <c r="AU3776" s="222"/>
      <c r="AV3776" s="564"/>
      <c r="AW3776" s="60"/>
      <c r="AX3776" s="60"/>
      <c r="AY3776" s="60"/>
      <c r="AZ3776" s="283"/>
      <c r="BA3776" s="283"/>
      <c r="BB3776" s="283"/>
      <c r="BC3776" s="34"/>
      <c r="BD3776" s="27"/>
      <c r="BF3776" s="35"/>
      <c r="BG3776" s="35"/>
      <c r="BH3776" s="35"/>
    </row>
    <row r="3777" spans="1:60" ht="15" x14ac:dyDescent="0.25">
      <c r="A3777" s="570">
        <f t="shared" si="52"/>
        <v>3771</v>
      </c>
      <c r="B3777" s="571" t="s">
        <v>6056</v>
      </c>
      <c r="C3777" s="574" t="s">
        <v>12458</v>
      </c>
      <c r="D3777" s="843">
        <v>654.5</v>
      </c>
      <c r="E3777" s="844"/>
      <c r="F3777" s="844"/>
      <c r="G3777" s="25"/>
      <c r="H3777" s="25"/>
      <c r="I3777" s="25"/>
      <c r="J3777" s="25"/>
      <c r="K3777" s="25"/>
      <c r="L3777" s="25"/>
      <c r="N3777" s="25"/>
      <c r="O3777" s="25"/>
      <c r="P3777" s="35" t="s">
        <v>2496</v>
      </c>
      <c r="AS3777" s="570"/>
      <c r="AT3777" s="391"/>
      <c r="AU3777" s="222"/>
      <c r="AV3777" s="564"/>
      <c r="AW3777" s="60"/>
      <c r="AX3777" s="60"/>
      <c r="AY3777" s="60"/>
      <c r="AZ3777" s="283"/>
      <c r="BA3777" s="283"/>
      <c r="BB3777" s="283"/>
      <c r="BC3777" s="34"/>
      <c r="BD3777" s="27"/>
      <c r="BF3777" s="35"/>
      <c r="BG3777" s="35"/>
      <c r="BH3777" s="35"/>
    </row>
    <row r="3778" spans="1:60" ht="15" x14ac:dyDescent="0.25">
      <c r="A3778" s="570">
        <f t="shared" si="52"/>
        <v>3772</v>
      </c>
      <c r="B3778" s="571" t="s">
        <v>6057</v>
      </c>
      <c r="C3778" s="574" t="s">
        <v>12458</v>
      </c>
      <c r="D3778" s="843">
        <v>14022.96</v>
      </c>
      <c r="E3778" s="844"/>
      <c r="F3778" s="844"/>
      <c r="G3778" s="25"/>
      <c r="H3778" s="25"/>
      <c r="I3778" s="25"/>
      <c r="J3778" s="25"/>
      <c r="K3778" s="25"/>
      <c r="L3778" s="25"/>
      <c r="N3778" s="25"/>
      <c r="O3778" s="25"/>
      <c r="P3778" s="35" t="s">
        <v>2496</v>
      </c>
      <c r="AS3778" s="570"/>
      <c r="AT3778" s="391"/>
      <c r="AU3778" s="222"/>
      <c r="AV3778" s="564"/>
      <c r="AW3778" s="60"/>
      <c r="AX3778" s="60"/>
      <c r="AY3778" s="60"/>
      <c r="AZ3778" s="283"/>
      <c r="BA3778" s="283"/>
      <c r="BB3778" s="283"/>
      <c r="BC3778" s="34"/>
      <c r="BD3778" s="27"/>
      <c r="BF3778" s="35"/>
      <c r="BG3778" s="35"/>
      <c r="BH3778" s="35"/>
    </row>
    <row r="3779" spans="1:60" ht="15" x14ac:dyDescent="0.25">
      <c r="A3779" s="570">
        <f t="shared" si="52"/>
        <v>3773</v>
      </c>
      <c r="B3779" s="571" t="s">
        <v>6058</v>
      </c>
      <c r="C3779" s="574" t="s">
        <v>12463</v>
      </c>
      <c r="D3779" s="843">
        <v>73423</v>
      </c>
      <c r="E3779" s="844"/>
      <c r="F3779" s="844"/>
      <c r="G3779" s="25"/>
      <c r="H3779" s="25"/>
      <c r="I3779" s="25"/>
      <c r="J3779" s="25"/>
      <c r="K3779" s="25"/>
      <c r="L3779" s="25"/>
      <c r="N3779" s="25"/>
      <c r="O3779" s="25"/>
      <c r="P3779" s="35" t="s">
        <v>2496</v>
      </c>
      <c r="AS3779" s="570"/>
      <c r="AT3779" s="391"/>
      <c r="AU3779" s="222"/>
      <c r="AV3779" s="564"/>
      <c r="AW3779" s="60"/>
      <c r="AX3779" s="60"/>
      <c r="AY3779" s="60"/>
      <c r="AZ3779" s="283"/>
      <c r="BA3779" s="283"/>
      <c r="BB3779" s="283"/>
      <c r="BC3779" s="34"/>
      <c r="BD3779" s="27"/>
      <c r="BF3779" s="35"/>
      <c r="BG3779" s="35"/>
      <c r="BH3779" s="35"/>
    </row>
    <row r="3780" spans="1:60" ht="15" x14ac:dyDescent="0.25">
      <c r="A3780" s="570">
        <f t="shared" si="52"/>
        <v>3774</v>
      </c>
      <c r="B3780" s="571" t="s">
        <v>6059</v>
      </c>
      <c r="C3780" s="574" t="s">
        <v>2526</v>
      </c>
      <c r="D3780" s="843">
        <v>17517.990000000002</v>
      </c>
      <c r="E3780" s="844"/>
      <c r="F3780" s="844"/>
      <c r="G3780" s="25"/>
      <c r="H3780" s="25"/>
      <c r="I3780" s="25"/>
      <c r="J3780" s="25"/>
      <c r="K3780" s="25"/>
      <c r="L3780" s="25"/>
      <c r="N3780" s="25"/>
      <c r="O3780" s="25"/>
      <c r="P3780" s="35" t="s">
        <v>2496</v>
      </c>
      <c r="AS3780" s="570"/>
      <c r="AT3780" s="391"/>
      <c r="AU3780" s="222"/>
      <c r="AV3780" s="564"/>
      <c r="AW3780" s="60"/>
      <c r="AX3780" s="60"/>
      <c r="AY3780" s="60"/>
      <c r="AZ3780" s="283"/>
      <c r="BA3780" s="283"/>
      <c r="BB3780" s="283"/>
      <c r="BC3780" s="34"/>
      <c r="BD3780" s="27"/>
      <c r="BF3780" s="35"/>
      <c r="BG3780" s="35"/>
      <c r="BH3780" s="35"/>
    </row>
    <row r="3781" spans="1:60" ht="15" x14ac:dyDescent="0.25">
      <c r="A3781" s="570">
        <f t="shared" si="52"/>
        <v>3775</v>
      </c>
      <c r="B3781" s="571" t="s">
        <v>6060</v>
      </c>
      <c r="C3781" s="574" t="s">
        <v>12472</v>
      </c>
      <c r="D3781" s="843">
        <v>12963.86</v>
      </c>
      <c r="E3781" s="844"/>
      <c r="F3781" s="844"/>
      <c r="G3781" s="25"/>
      <c r="H3781" s="25"/>
      <c r="I3781" s="25"/>
      <c r="J3781" s="25"/>
      <c r="K3781" s="25"/>
      <c r="L3781" s="25"/>
      <c r="N3781" s="25"/>
      <c r="O3781" s="25"/>
      <c r="P3781" s="35" t="s">
        <v>2496</v>
      </c>
      <c r="AS3781" s="570"/>
      <c r="AT3781" s="391"/>
      <c r="AU3781" s="222"/>
      <c r="AV3781" s="564"/>
      <c r="AW3781" s="60"/>
      <c r="AX3781" s="60"/>
      <c r="AY3781" s="60"/>
      <c r="AZ3781" s="283"/>
      <c r="BA3781" s="283"/>
      <c r="BB3781" s="283"/>
      <c r="BC3781" s="34"/>
      <c r="BD3781" s="27"/>
      <c r="BF3781" s="35"/>
      <c r="BG3781" s="35"/>
      <c r="BH3781" s="35"/>
    </row>
    <row r="3782" spans="1:60" ht="15" x14ac:dyDescent="0.25">
      <c r="A3782" s="570">
        <f t="shared" si="52"/>
        <v>3776</v>
      </c>
      <c r="B3782" s="571" t="s">
        <v>6061</v>
      </c>
      <c r="C3782" s="574" t="s">
        <v>2526</v>
      </c>
      <c r="D3782" s="843">
        <v>17517.990000000002</v>
      </c>
      <c r="E3782" s="844"/>
      <c r="F3782" s="844"/>
      <c r="G3782" s="25"/>
      <c r="H3782" s="25"/>
      <c r="I3782" s="25"/>
      <c r="J3782" s="25"/>
      <c r="K3782" s="25"/>
      <c r="L3782" s="25"/>
      <c r="N3782" s="25"/>
      <c r="O3782" s="25"/>
      <c r="P3782" s="35" t="s">
        <v>2496</v>
      </c>
      <c r="AS3782" s="570"/>
      <c r="AT3782" s="391"/>
      <c r="AU3782" s="222"/>
      <c r="AV3782" s="564"/>
      <c r="AW3782" s="60"/>
      <c r="AX3782" s="60"/>
      <c r="AY3782" s="60"/>
      <c r="AZ3782" s="283"/>
      <c r="BA3782" s="283"/>
      <c r="BB3782" s="283"/>
      <c r="BC3782" s="34"/>
      <c r="BD3782" s="27"/>
      <c r="BF3782" s="35"/>
      <c r="BG3782" s="35"/>
      <c r="BH3782" s="35"/>
    </row>
    <row r="3783" spans="1:60" ht="15" x14ac:dyDescent="0.25">
      <c r="A3783" s="570">
        <f t="shared" si="52"/>
        <v>3777</v>
      </c>
      <c r="B3783" s="571" t="s">
        <v>6062</v>
      </c>
      <c r="C3783" s="574" t="s">
        <v>2526</v>
      </c>
      <c r="D3783" s="843">
        <v>17517.990000000002</v>
      </c>
      <c r="E3783" s="844"/>
      <c r="F3783" s="844"/>
      <c r="G3783" s="25"/>
      <c r="H3783" s="25"/>
      <c r="I3783" s="25"/>
      <c r="J3783" s="25"/>
      <c r="K3783" s="25"/>
      <c r="L3783" s="25"/>
      <c r="N3783" s="25"/>
      <c r="O3783" s="25"/>
      <c r="P3783" s="35" t="s">
        <v>2496</v>
      </c>
      <c r="AS3783" s="570"/>
      <c r="AT3783" s="391"/>
      <c r="AU3783" s="222"/>
      <c r="AV3783" s="564"/>
      <c r="AW3783" s="60"/>
      <c r="AX3783" s="60"/>
      <c r="AY3783" s="60"/>
      <c r="AZ3783" s="283"/>
      <c r="BA3783" s="283"/>
      <c r="BB3783" s="283"/>
      <c r="BC3783" s="34"/>
      <c r="BD3783" s="27"/>
      <c r="BF3783" s="35"/>
      <c r="BG3783" s="35"/>
      <c r="BH3783" s="35"/>
    </row>
    <row r="3784" spans="1:60" ht="15" x14ac:dyDescent="0.25">
      <c r="A3784" s="570">
        <f t="shared" si="52"/>
        <v>3778</v>
      </c>
      <c r="B3784" s="571" t="s">
        <v>6063</v>
      </c>
      <c r="C3784" s="574" t="s">
        <v>2526</v>
      </c>
      <c r="D3784" s="843">
        <v>27594.91</v>
      </c>
      <c r="E3784" s="844"/>
      <c r="F3784" s="844"/>
      <c r="G3784" s="25"/>
      <c r="H3784" s="25"/>
      <c r="I3784" s="25"/>
      <c r="J3784" s="25"/>
      <c r="K3784" s="25"/>
      <c r="L3784" s="25"/>
      <c r="N3784" s="25"/>
      <c r="O3784" s="25"/>
      <c r="P3784" s="35" t="s">
        <v>2496</v>
      </c>
      <c r="AS3784" s="570"/>
      <c r="AT3784" s="391"/>
      <c r="AU3784" s="222"/>
      <c r="AV3784" s="564"/>
      <c r="AW3784" s="60"/>
      <c r="AX3784" s="60"/>
      <c r="AY3784" s="60"/>
      <c r="AZ3784" s="283"/>
      <c r="BA3784" s="283"/>
      <c r="BB3784" s="283"/>
      <c r="BC3784" s="34"/>
      <c r="BD3784" s="27"/>
      <c r="BF3784" s="35"/>
      <c r="BG3784" s="35"/>
      <c r="BH3784" s="35"/>
    </row>
    <row r="3785" spans="1:60" ht="15" x14ac:dyDescent="0.25">
      <c r="A3785" s="570">
        <f t="shared" si="52"/>
        <v>3779</v>
      </c>
      <c r="B3785" s="571" t="s">
        <v>6064</v>
      </c>
      <c r="C3785" s="574" t="s">
        <v>12481</v>
      </c>
      <c r="D3785" s="843">
        <v>192462.27</v>
      </c>
      <c r="E3785" s="844"/>
      <c r="F3785" s="844"/>
      <c r="G3785" s="25"/>
      <c r="H3785" s="25"/>
      <c r="I3785" s="25"/>
      <c r="J3785" s="25"/>
      <c r="K3785" s="25"/>
      <c r="L3785" s="25"/>
      <c r="N3785" s="25"/>
      <c r="O3785" s="25"/>
      <c r="P3785" s="35" t="s">
        <v>2496</v>
      </c>
      <c r="AS3785" s="570"/>
      <c r="AT3785" s="391"/>
      <c r="AU3785" s="222"/>
      <c r="AV3785" s="564"/>
      <c r="AW3785" s="60"/>
      <c r="AX3785" s="60"/>
      <c r="AY3785" s="60"/>
      <c r="AZ3785" s="283"/>
      <c r="BA3785" s="283"/>
      <c r="BB3785" s="283"/>
      <c r="BC3785" s="34"/>
      <c r="BD3785" s="27"/>
      <c r="BF3785" s="35"/>
      <c r="BG3785" s="35"/>
      <c r="BH3785" s="35"/>
    </row>
    <row r="3786" spans="1:60" ht="15" x14ac:dyDescent="0.25">
      <c r="A3786" s="570">
        <f t="shared" si="52"/>
        <v>3780</v>
      </c>
      <c r="B3786" s="571" t="s">
        <v>6065</v>
      </c>
      <c r="C3786" s="574" t="s">
        <v>12465</v>
      </c>
      <c r="D3786" s="843">
        <v>8247.89</v>
      </c>
      <c r="E3786" s="844"/>
      <c r="F3786" s="844"/>
      <c r="G3786" s="25"/>
      <c r="H3786" s="25"/>
      <c r="I3786" s="25"/>
      <c r="J3786" s="25"/>
      <c r="K3786" s="25"/>
      <c r="L3786" s="25"/>
      <c r="N3786" s="25"/>
      <c r="O3786" s="25"/>
      <c r="P3786" s="35" t="s">
        <v>2496</v>
      </c>
      <c r="AS3786" s="570"/>
      <c r="AT3786" s="391"/>
      <c r="AU3786" s="222"/>
      <c r="AV3786" s="564"/>
      <c r="AW3786" s="60"/>
      <c r="AX3786" s="60"/>
      <c r="AY3786" s="60"/>
      <c r="AZ3786" s="283"/>
      <c r="BA3786" s="283"/>
      <c r="BB3786" s="283"/>
      <c r="BC3786" s="34"/>
      <c r="BD3786" s="27"/>
      <c r="BF3786" s="35"/>
      <c r="BG3786" s="35"/>
      <c r="BH3786" s="35"/>
    </row>
    <row r="3787" spans="1:60" ht="15" x14ac:dyDescent="0.25">
      <c r="A3787" s="570">
        <f t="shared" si="52"/>
        <v>3781</v>
      </c>
      <c r="B3787" s="571" t="s">
        <v>6066</v>
      </c>
      <c r="C3787" s="574" t="s">
        <v>12481</v>
      </c>
      <c r="D3787" s="843">
        <v>127667.96</v>
      </c>
      <c r="E3787" s="844"/>
      <c r="F3787" s="844"/>
      <c r="G3787" s="25"/>
      <c r="H3787" s="25"/>
      <c r="I3787" s="25"/>
      <c r="J3787" s="25"/>
      <c r="K3787" s="25"/>
      <c r="L3787" s="25"/>
      <c r="N3787" s="25"/>
      <c r="O3787" s="25"/>
      <c r="P3787" s="35" t="s">
        <v>2496</v>
      </c>
      <c r="AS3787" s="570"/>
      <c r="AT3787" s="391"/>
      <c r="AU3787" s="222"/>
      <c r="AV3787" s="564"/>
      <c r="AW3787" s="60"/>
      <c r="AX3787" s="60"/>
      <c r="AY3787" s="60"/>
      <c r="AZ3787" s="283"/>
      <c r="BA3787" s="283"/>
      <c r="BB3787" s="283"/>
      <c r="BC3787" s="34"/>
      <c r="BD3787" s="27"/>
      <c r="BF3787" s="35"/>
      <c r="BG3787" s="35"/>
      <c r="BH3787" s="35"/>
    </row>
    <row r="3788" spans="1:60" ht="15" x14ac:dyDescent="0.25">
      <c r="A3788" s="570">
        <f t="shared" si="52"/>
        <v>3782</v>
      </c>
      <c r="B3788" s="571" t="s">
        <v>6067</v>
      </c>
      <c r="C3788" s="574" t="s">
        <v>12465</v>
      </c>
      <c r="D3788" s="843">
        <v>5474</v>
      </c>
      <c r="E3788" s="844"/>
      <c r="F3788" s="844"/>
      <c r="G3788" s="25"/>
      <c r="H3788" s="25"/>
      <c r="I3788" s="25"/>
      <c r="J3788" s="25"/>
      <c r="K3788" s="25"/>
      <c r="L3788" s="25"/>
      <c r="N3788" s="25"/>
      <c r="O3788" s="25"/>
      <c r="P3788" s="35" t="s">
        <v>2496</v>
      </c>
      <c r="AS3788" s="570"/>
      <c r="AT3788" s="391"/>
      <c r="AU3788" s="222"/>
      <c r="AV3788" s="564"/>
      <c r="AW3788" s="60"/>
      <c r="AX3788" s="60"/>
      <c r="AY3788" s="60"/>
      <c r="AZ3788" s="283"/>
      <c r="BA3788" s="283"/>
      <c r="BB3788" s="283"/>
      <c r="BC3788" s="34"/>
      <c r="BD3788" s="27"/>
      <c r="BF3788" s="35"/>
      <c r="BG3788" s="35"/>
      <c r="BH3788" s="35"/>
    </row>
    <row r="3789" spans="1:60" ht="15" x14ac:dyDescent="0.25">
      <c r="A3789" s="570">
        <f t="shared" si="52"/>
        <v>3783</v>
      </c>
      <c r="B3789" s="571" t="s">
        <v>6068</v>
      </c>
      <c r="C3789" s="574" t="s">
        <v>2526</v>
      </c>
      <c r="D3789" s="843">
        <v>709.24</v>
      </c>
      <c r="E3789" s="844"/>
      <c r="F3789" s="844"/>
      <c r="G3789" s="25"/>
      <c r="H3789" s="25"/>
      <c r="I3789" s="25"/>
      <c r="J3789" s="25"/>
      <c r="K3789" s="25"/>
      <c r="L3789" s="25"/>
      <c r="N3789" s="25"/>
      <c r="O3789" s="25"/>
      <c r="P3789" s="35" t="s">
        <v>2496</v>
      </c>
      <c r="AS3789" s="570"/>
      <c r="AT3789" s="391"/>
      <c r="AU3789" s="222"/>
      <c r="AV3789" s="564"/>
      <c r="AW3789" s="60"/>
      <c r="AX3789" s="60"/>
      <c r="AY3789" s="60"/>
      <c r="AZ3789" s="283"/>
      <c r="BA3789" s="283"/>
      <c r="BB3789" s="283"/>
      <c r="BC3789" s="34"/>
      <c r="BD3789" s="27"/>
      <c r="BF3789" s="35"/>
      <c r="BG3789" s="35"/>
      <c r="BH3789" s="35"/>
    </row>
    <row r="3790" spans="1:60" ht="15" x14ac:dyDescent="0.25">
      <c r="A3790" s="570">
        <f t="shared" si="52"/>
        <v>3784</v>
      </c>
      <c r="B3790" s="571" t="s">
        <v>6069</v>
      </c>
      <c r="C3790" s="574" t="s">
        <v>12458</v>
      </c>
      <c r="D3790" s="843">
        <v>6098.75</v>
      </c>
      <c r="E3790" s="844"/>
      <c r="F3790" s="844"/>
      <c r="G3790" s="25"/>
      <c r="H3790" s="25"/>
      <c r="I3790" s="25"/>
      <c r="J3790" s="25"/>
      <c r="K3790" s="25"/>
      <c r="L3790" s="25"/>
      <c r="N3790" s="25"/>
      <c r="O3790" s="25"/>
      <c r="P3790" s="35" t="s">
        <v>2496</v>
      </c>
      <c r="AS3790" s="570"/>
      <c r="AT3790" s="391"/>
      <c r="AU3790" s="222"/>
      <c r="AV3790" s="564"/>
      <c r="AW3790" s="60"/>
      <c r="AX3790" s="60"/>
      <c r="AY3790" s="60"/>
      <c r="AZ3790" s="283"/>
      <c r="BA3790" s="283"/>
      <c r="BB3790" s="283"/>
      <c r="BC3790" s="34"/>
      <c r="BD3790" s="27"/>
      <c r="BF3790" s="35"/>
      <c r="BG3790" s="35"/>
      <c r="BH3790" s="35"/>
    </row>
    <row r="3791" spans="1:60" ht="15" x14ac:dyDescent="0.25">
      <c r="A3791" s="570">
        <f t="shared" si="52"/>
        <v>3785</v>
      </c>
      <c r="B3791" s="571" t="s">
        <v>6070</v>
      </c>
      <c r="C3791" s="574" t="s">
        <v>12458</v>
      </c>
      <c r="D3791" s="843">
        <v>6822.27</v>
      </c>
      <c r="E3791" s="844"/>
      <c r="F3791" s="844"/>
      <c r="G3791" s="25"/>
      <c r="H3791" s="25"/>
      <c r="I3791" s="25"/>
      <c r="J3791" s="25"/>
      <c r="K3791" s="25"/>
      <c r="L3791" s="25"/>
      <c r="N3791" s="25"/>
      <c r="O3791" s="25"/>
      <c r="P3791" s="35" t="s">
        <v>2496</v>
      </c>
      <c r="AS3791" s="570"/>
      <c r="AT3791" s="391"/>
      <c r="AU3791" s="222"/>
      <c r="AV3791" s="564"/>
      <c r="AW3791" s="60"/>
      <c r="AX3791" s="60"/>
      <c r="AY3791" s="60"/>
      <c r="AZ3791" s="283"/>
      <c r="BA3791" s="283"/>
      <c r="BB3791" s="283"/>
      <c r="BC3791" s="34"/>
      <c r="BD3791" s="27"/>
      <c r="BF3791" s="35"/>
      <c r="BG3791" s="35"/>
      <c r="BH3791" s="35"/>
    </row>
    <row r="3792" spans="1:60" ht="15" x14ac:dyDescent="0.25">
      <c r="A3792" s="570">
        <f t="shared" si="52"/>
        <v>3786</v>
      </c>
      <c r="B3792" s="571" t="s">
        <v>6071</v>
      </c>
      <c r="C3792" s="574" t="s">
        <v>12481</v>
      </c>
      <c r="D3792" s="843">
        <v>12273.66</v>
      </c>
      <c r="E3792" s="844"/>
      <c r="F3792" s="844"/>
      <c r="G3792" s="25"/>
      <c r="H3792" s="25"/>
      <c r="I3792" s="25"/>
      <c r="J3792" s="25"/>
      <c r="K3792" s="25"/>
      <c r="L3792" s="25"/>
      <c r="N3792" s="25"/>
      <c r="O3792" s="25"/>
      <c r="P3792" s="35" t="s">
        <v>2496</v>
      </c>
      <c r="AS3792" s="570"/>
      <c r="AT3792" s="391"/>
      <c r="AU3792" s="222"/>
      <c r="AV3792" s="564"/>
      <c r="AW3792" s="60"/>
      <c r="AX3792" s="60"/>
      <c r="AY3792" s="60"/>
      <c r="AZ3792" s="283"/>
      <c r="BA3792" s="283"/>
      <c r="BB3792" s="283"/>
      <c r="BC3792" s="34"/>
      <c r="BD3792" s="27"/>
      <c r="BF3792" s="35"/>
      <c r="BG3792" s="35"/>
      <c r="BH3792" s="35"/>
    </row>
    <row r="3793" spans="1:60" ht="15" x14ac:dyDescent="0.25">
      <c r="A3793" s="570">
        <f t="shared" si="52"/>
        <v>3787</v>
      </c>
      <c r="B3793" s="571" t="s">
        <v>6072</v>
      </c>
      <c r="C3793" s="574" t="s">
        <v>12481</v>
      </c>
      <c r="D3793" s="843">
        <v>10286.36</v>
      </c>
      <c r="E3793" s="844"/>
      <c r="F3793" s="844"/>
      <c r="G3793" s="25"/>
      <c r="H3793" s="25"/>
      <c r="I3793" s="25"/>
      <c r="J3793" s="25"/>
      <c r="K3793" s="25"/>
      <c r="L3793" s="25"/>
      <c r="N3793" s="25"/>
      <c r="O3793" s="25"/>
      <c r="P3793" s="35" t="s">
        <v>2496</v>
      </c>
      <c r="AS3793" s="570"/>
      <c r="AT3793" s="391"/>
      <c r="AU3793" s="222"/>
      <c r="AV3793" s="564"/>
      <c r="AW3793" s="60"/>
      <c r="AX3793" s="60"/>
      <c r="AY3793" s="60"/>
      <c r="AZ3793" s="283"/>
      <c r="BA3793" s="283"/>
      <c r="BB3793" s="283"/>
      <c r="BC3793" s="34"/>
      <c r="BD3793" s="27"/>
      <c r="BF3793" s="35"/>
      <c r="BG3793" s="35"/>
      <c r="BH3793" s="35"/>
    </row>
    <row r="3794" spans="1:60" ht="15" x14ac:dyDescent="0.25">
      <c r="A3794" s="570">
        <f t="shared" si="52"/>
        <v>3788</v>
      </c>
      <c r="B3794" s="571" t="s">
        <v>6073</v>
      </c>
      <c r="C3794" s="574" t="s">
        <v>12481</v>
      </c>
      <c r="D3794" s="843">
        <v>8230.0400000000009</v>
      </c>
      <c r="E3794" s="844"/>
      <c r="F3794" s="844"/>
      <c r="G3794" s="25"/>
      <c r="H3794" s="25"/>
      <c r="I3794" s="25"/>
      <c r="J3794" s="25"/>
      <c r="K3794" s="25"/>
      <c r="L3794" s="25"/>
      <c r="N3794" s="25"/>
      <c r="O3794" s="25"/>
      <c r="P3794" s="35" t="s">
        <v>2496</v>
      </c>
      <c r="AS3794" s="570"/>
      <c r="AT3794" s="391"/>
      <c r="AU3794" s="222"/>
      <c r="AV3794" s="564"/>
      <c r="AW3794" s="60"/>
      <c r="AX3794" s="60"/>
      <c r="AY3794" s="60"/>
      <c r="AZ3794" s="283"/>
      <c r="BA3794" s="283"/>
      <c r="BB3794" s="283"/>
      <c r="BC3794" s="34"/>
      <c r="BD3794" s="27"/>
      <c r="BF3794" s="35"/>
      <c r="BG3794" s="35"/>
      <c r="BH3794" s="35"/>
    </row>
    <row r="3795" spans="1:60" ht="15" x14ac:dyDescent="0.25">
      <c r="A3795" s="570">
        <f t="shared" si="52"/>
        <v>3789</v>
      </c>
      <c r="B3795" s="571" t="s">
        <v>6074</v>
      </c>
      <c r="C3795" s="574" t="s">
        <v>12481</v>
      </c>
      <c r="D3795" s="843">
        <v>7311.36</v>
      </c>
      <c r="E3795" s="844"/>
      <c r="F3795" s="844"/>
      <c r="G3795" s="25"/>
      <c r="H3795" s="25"/>
      <c r="I3795" s="25"/>
      <c r="J3795" s="25"/>
      <c r="K3795" s="25"/>
      <c r="L3795" s="25"/>
      <c r="N3795" s="25"/>
      <c r="O3795" s="25"/>
      <c r="P3795" s="35" t="s">
        <v>2496</v>
      </c>
      <c r="AS3795" s="570"/>
      <c r="AT3795" s="391"/>
      <c r="AU3795" s="222"/>
      <c r="AV3795" s="564"/>
      <c r="AW3795" s="60"/>
      <c r="AX3795" s="60"/>
      <c r="AY3795" s="60"/>
      <c r="AZ3795" s="283"/>
      <c r="BA3795" s="283"/>
      <c r="BB3795" s="283"/>
      <c r="BC3795" s="34"/>
      <c r="BD3795" s="27"/>
      <c r="BF3795" s="35"/>
      <c r="BG3795" s="35"/>
      <c r="BH3795" s="35"/>
    </row>
    <row r="3796" spans="1:60" ht="15" x14ac:dyDescent="0.25">
      <c r="A3796" s="570">
        <f t="shared" si="52"/>
        <v>3790</v>
      </c>
      <c r="B3796" s="571" t="s">
        <v>6075</v>
      </c>
      <c r="C3796" s="574" t="s">
        <v>12465</v>
      </c>
      <c r="D3796" s="843">
        <v>12408.13</v>
      </c>
      <c r="E3796" s="844"/>
      <c r="F3796" s="844"/>
      <c r="G3796" s="25"/>
      <c r="H3796" s="25"/>
      <c r="I3796" s="25"/>
      <c r="J3796" s="25"/>
      <c r="K3796" s="25"/>
      <c r="L3796" s="25"/>
      <c r="N3796" s="25"/>
      <c r="O3796" s="25"/>
      <c r="P3796" s="35" t="s">
        <v>2496</v>
      </c>
      <c r="AS3796" s="570"/>
      <c r="AT3796" s="391"/>
      <c r="AU3796" s="222"/>
      <c r="AV3796" s="564"/>
      <c r="AW3796" s="60"/>
      <c r="AX3796" s="60"/>
      <c r="AY3796" s="60"/>
      <c r="AZ3796" s="283"/>
      <c r="BA3796" s="283"/>
      <c r="BB3796" s="283"/>
      <c r="BC3796" s="34"/>
      <c r="BD3796" s="27"/>
      <c r="BF3796" s="35"/>
      <c r="BG3796" s="35"/>
      <c r="BH3796" s="35"/>
    </row>
    <row r="3797" spans="1:60" ht="15" x14ac:dyDescent="0.25">
      <c r="A3797" s="570">
        <f t="shared" si="52"/>
        <v>3791</v>
      </c>
      <c r="B3797" s="571" t="s">
        <v>6076</v>
      </c>
      <c r="C3797" s="574" t="s">
        <v>12458</v>
      </c>
      <c r="D3797" s="843">
        <v>26972.54</v>
      </c>
      <c r="E3797" s="844"/>
      <c r="F3797" s="844"/>
      <c r="G3797" s="25"/>
      <c r="H3797" s="25"/>
      <c r="I3797" s="25"/>
      <c r="J3797" s="25"/>
      <c r="K3797" s="25"/>
      <c r="L3797" s="25"/>
      <c r="N3797" s="25"/>
      <c r="O3797" s="25"/>
      <c r="P3797" s="35" t="s">
        <v>2496</v>
      </c>
      <c r="AS3797" s="570"/>
      <c r="AT3797" s="391"/>
      <c r="AU3797" s="222"/>
      <c r="AV3797" s="564"/>
      <c r="AW3797" s="60"/>
      <c r="AX3797" s="60"/>
      <c r="AY3797" s="60"/>
      <c r="AZ3797" s="283"/>
      <c r="BA3797" s="283"/>
      <c r="BB3797" s="283"/>
      <c r="BC3797" s="34"/>
      <c r="BD3797" s="27"/>
      <c r="BF3797" s="35"/>
      <c r="BG3797" s="35"/>
      <c r="BH3797" s="35"/>
    </row>
    <row r="3798" spans="1:60" ht="15" x14ac:dyDescent="0.25">
      <c r="A3798" s="570">
        <f t="shared" si="52"/>
        <v>3792</v>
      </c>
      <c r="B3798" s="571" t="s">
        <v>6077</v>
      </c>
      <c r="C3798" s="574" t="s">
        <v>12458</v>
      </c>
      <c r="D3798" s="843">
        <v>56624.959999999999</v>
      </c>
      <c r="E3798" s="844"/>
      <c r="F3798" s="844"/>
      <c r="G3798" s="25"/>
      <c r="H3798" s="25"/>
      <c r="I3798" s="25"/>
      <c r="J3798" s="25"/>
      <c r="K3798" s="25"/>
      <c r="L3798" s="25"/>
      <c r="N3798" s="25"/>
      <c r="O3798" s="25"/>
      <c r="P3798" s="35" t="s">
        <v>2496</v>
      </c>
      <c r="AS3798" s="570"/>
      <c r="AT3798" s="391"/>
      <c r="AU3798" s="222"/>
      <c r="AV3798" s="564"/>
      <c r="AW3798" s="60"/>
      <c r="AX3798" s="60"/>
      <c r="AY3798" s="60"/>
      <c r="AZ3798" s="283"/>
      <c r="BA3798" s="283"/>
      <c r="BB3798" s="283"/>
      <c r="BC3798" s="34"/>
      <c r="BD3798" s="27"/>
      <c r="BF3798" s="35"/>
      <c r="BG3798" s="35"/>
      <c r="BH3798" s="35"/>
    </row>
    <row r="3799" spans="1:60" ht="15" x14ac:dyDescent="0.25">
      <c r="A3799" s="570">
        <f t="shared" si="52"/>
        <v>3793</v>
      </c>
      <c r="B3799" s="571" t="s">
        <v>6078</v>
      </c>
      <c r="C3799" s="574" t="s">
        <v>12458</v>
      </c>
      <c r="D3799" s="843">
        <v>1195.95</v>
      </c>
      <c r="E3799" s="844"/>
      <c r="F3799" s="844"/>
      <c r="G3799" s="25"/>
      <c r="H3799" s="25"/>
      <c r="I3799" s="25"/>
      <c r="J3799" s="25"/>
      <c r="K3799" s="25"/>
      <c r="L3799" s="25"/>
      <c r="N3799" s="25"/>
      <c r="O3799" s="25"/>
      <c r="P3799" s="35" t="s">
        <v>2496</v>
      </c>
      <c r="AS3799" s="570"/>
      <c r="AT3799" s="391"/>
      <c r="AU3799" s="222"/>
      <c r="AV3799" s="564"/>
      <c r="AW3799" s="60"/>
      <c r="AX3799" s="60"/>
      <c r="AY3799" s="60"/>
      <c r="AZ3799" s="283"/>
      <c r="BA3799" s="283"/>
      <c r="BB3799" s="283"/>
      <c r="BC3799" s="34"/>
      <c r="BD3799" s="27"/>
      <c r="BF3799" s="35"/>
      <c r="BG3799" s="35"/>
      <c r="BH3799" s="35"/>
    </row>
    <row r="3800" spans="1:60" ht="15" x14ac:dyDescent="0.25">
      <c r="A3800" s="570">
        <f t="shared" si="52"/>
        <v>3794</v>
      </c>
      <c r="B3800" s="571" t="s">
        <v>6079</v>
      </c>
      <c r="C3800" s="574" t="s">
        <v>12458</v>
      </c>
      <c r="D3800" s="843">
        <v>1293.53</v>
      </c>
      <c r="E3800" s="844"/>
      <c r="F3800" s="844"/>
      <c r="G3800" s="25"/>
      <c r="H3800" s="25"/>
      <c r="I3800" s="25"/>
      <c r="J3800" s="25"/>
      <c r="K3800" s="25"/>
      <c r="L3800" s="25"/>
      <c r="N3800" s="25"/>
      <c r="O3800" s="25"/>
      <c r="P3800" s="35" t="s">
        <v>2496</v>
      </c>
      <c r="AS3800" s="570"/>
      <c r="AT3800" s="391"/>
      <c r="AU3800" s="222"/>
      <c r="AV3800" s="564"/>
      <c r="AW3800" s="60"/>
      <c r="AX3800" s="60"/>
      <c r="AY3800" s="60"/>
      <c r="AZ3800" s="283"/>
      <c r="BA3800" s="283"/>
      <c r="BB3800" s="283"/>
      <c r="BC3800" s="34"/>
      <c r="BD3800" s="27"/>
      <c r="BF3800" s="35"/>
      <c r="BG3800" s="35"/>
      <c r="BH3800" s="35"/>
    </row>
    <row r="3801" spans="1:60" ht="15" x14ac:dyDescent="0.25">
      <c r="A3801" s="570">
        <f t="shared" si="52"/>
        <v>3795</v>
      </c>
      <c r="B3801" s="571" t="s">
        <v>6080</v>
      </c>
      <c r="C3801" s="574" t="s">
        <v>12458</v>
      </c>
      <c r="D3801" s="843">
        <v>2043.23</v>
      </c>
      <c r="E3801" s="844"/>
      <c r="F3801" s="844"/>
      <c r="G3801" s="25"/>
      <c r="H3801" s="25"/>
      <c r="I3801" s="25"/>
      <c r="J3801" s="25"/>
      <c r="K3801" s="25"/>
      <c r="L3801" s="25"/>
      <c r="N3801" s="25"/>
      <c r="O3801" s="25"/>
      <c r="P3801" s="35" t="s">
        <v>2496</v>
      </c>
      <c r="AS3801" s="570"/>
      <c r="AT3801" s="391"/>
      <c r="AU3801" s="222"/>
      <c r="AV3801" s="564"/>
      <c r="AW3801" s="60"/>
      <c r="AX3801" s="60"/>
      <c r="AY3801" s="60"/>
      <c r="AZ3801" s="283"/>
      <c r="BA3801" s="283"/>
      <c r="BB3801" s="283"/>
      <c r="BC3801" s="34"/>
      <c r="BD3801" s="27"/>
      <c r="BF3801" s="35"/>
      <c r="BG3801" s="35"/>
      <c r="BH3801" s="35"/>
    </row>
    <row r="3802" spans="1:60" ht="15" x14ac:dyDescent="0.25">
      <c r="A3802" s="570">
        <f t="shared" si="52"/>
        <v>3796</v>
      </c>
      <c r="B3802" s="571" t="s">
        <v>6081</v>
      </c>
      <c r="C3802" s="574" t="s">
        <v>12458</v>
      </c>
      <c r="D3802" s="843">
        <v>1011.5</v>
      </c>
      <c r="E3802" s="844"/>
      <c r="F3802" s="844"/>
      <c r="G3802" s="25"/>
      <c r="H3802" s="25"/>
      <c r="I3802" s="25"/>
      <c r="J3802" s="25"/>
      <c r="K3802" s="25"/>
      <c r="L3802" s="25"/>
      <c r="N3802" s="25"/>
      <c r="O3802" s="25"/>
      <c r="P3802" s="35" t="s">
        <v>2496</v>
      </c>
      <c r="AS3802" s="570"/>
      <c r="AT3802" s="391"/>
      <c r="AU3802" s="222"/>
      <c r="AV3802" s="564"/>
      <c r="AW3802" s="60"/>
      <c r="AX3802" s="60"/>
      <c r="AY3802" s="60"/>
      <c r="AZ3802" s="283"/>
      <c r="BA3802" s="283"/>
      <c r="BB3802" s="283"/>
      <c r="BC3802" s="34"/>
      <c r="BD3802" s="27"/>
      <c r="BF3802" s="35"/>
      <c r="BG3802" s="35"/>
      <c r="BH3802" s="35"/>
    </row>
    <row r="3803" spans="1:60" ht="15" x14ac:dyDescent="0.25">
      <c r="A3803" s="570">
        <f t="shared" si="52"/>
        <v>3797</v>
      </c>
      <c r="B3803" s="571" t="s">
        <v>6082</v>
      </c>
      <c r="C3803" s="574" t="s">
        <v>12458</v>
      </c>
      <c r="D3803" s="843">
        <v>2531.13</v>
      </c>
      <c r="E3803" s="844"/>
      <c r="F3803" s="844"/>
      <c r="G3803" s="25"/>
      <c r="H3803" s="25"/>
      <c r="I3803" s="25"/>
      <c r="J3803" s="25"/>
      <c r="K3803" s="25"/>
      <c r="L3803" s="25"/>
      <c r="N3803" s="25"/>
      <c r="O3803" s="25"/>
      <c r="P3803" s="35" t="s">
        <v>2496</v>
      </c>
      <c r="AS3803" s="570"/>
      <c r="AT3803" s="391"/>
      <c r="AU3803" s="222"/>
      <c r="AV3803" s="564"/>
      <c r="AW3803" s="60"/>
      <c r="AX3803" s="60"/>
      <c r="AY3803" s="60"/>
      <c r="AZ3803" s="283"/>
      <c r="BA3803" s="283"/>
      <c r="BB3803" s="283"/>
      <c r="BC3803" s="34"/>
      <c r="BD3803" s="27"/>
      <c r="BF3803" s="35"/>
      <c r="BG3803" s="35"/>
      <c r="BH3803" s="35"/>
    </row>
    <row r="3804" spans="1:60" ht="15" x14ac:dyDescent="0.25">
      <c r="A3804" s="570">
        <f t="shared" si="52"/>
        <v>3798</v>
      </c>
      <c r="B3804" s="571" t="s">
        <v>6083</v>
      </c>
      <c r="C3804" s="574" t="s">
        <v>12458</v>
      </c>
      <c r="D3804" s="843">
        <v>2618</v>
      </c>
      <c r="E3804" s="844"/>
      <c r="F3804" s="844"/>
      <c r="G3804" s="25"/>
      <c r="H3804" s="25"/>
      <c r="I3804" s="25"/>
      <c r="J3804" s="25"/>
      <c r="K3804" s="25"/>
      <c r="L3804" s="25"/>
      <c r="N3804" s="25"/>
      <c r="O3804" s="25"/>
      <c r="P3804" s="35" t="s">
        <v>2496</v>
      </c>
      <c r="AS3804" s="570"/>
      <c r="AT3804" s="391"/>
      <c r="AU3804" s="222"/>
      <c r="AV3804" s="564"/>
      <c r="AW3804" s="60"/>
      <c r="AX3804" s="60"/>
      <c r="AY3804" s="60"/>
      <c r="AZ3804" s="283"/>
      <c r="BA3804" s="283"/>
      <c r="BB3804" s="283"/>
      <c r="BC3804" s="34"/>
      <c r="BD3804" s="27"/>
      <c r="BF3804" s="35"/>
      <c r="BG3804" s="35"/>
      <c r="BH3804" s="35"/>
    </row>
    <row r="3805" spans="1:60" ht="15" x14ac:dyDescent="0.25">
      <c r="A3805" s="570">
        <f t="shared" si="52"/>
        <v>3799</v>
      </c>
      <c r="B3805" s="571" t="s">
        <v>6084</v>
      </c>
      <c r="C3805" s="574" t="s">
        <v>12458</v>
      </c>
      <c r="D3805" s="843">
        <v>3126.13</v>
      </c>
      <c r="E3805" s="844"/>
      <c r="F3805" s="844"/>
      <c r="G3805" s="25"/>
      <c r="H3805" s="25"/>
      <c r="I3805" s="25"/>
      <c r="J3805" s="25"/>
      <c r="K3805" s="25"/>
      <c r="L3805" s="25"/>
      <c r="N3805" s="25"/>
      <c r="O3805" s="25"/>
      <c r="P3805" s="35" t="s">
        <v>2496</v>
      </c>
      <c r="AS3805" s="570"/>
      <c r="AT3805" s="391"/>
      <c r="AU3805" s="222"/>
      <c r="AV3805" s="564"/>
      <c r="AW3805" s="60"/>
      <c r="AX3805" s="60"/>
      <c r="AY3805" s="60"/>
      <c r="AZ3805" s="283"/>
      <c r="BA3805" s="283"/>
      <c r="BB3805" s="283"/>
      <c r="BC3805" s="34"/>
      <c r="BD3805" s="27"/>
      <c r="BF3805" s="35"/>
      <c r="BG3805" s="35"/>
      <c r="BH3805" s="35"/>
    </row>
    <row r="3806" spans="1:60" ht="15" x14ac:dyDescent="0.25">
      <c r="A3806" s="570">
        <f t="shared" si="52"/>
        <v>3800</v>
      </c>
      <c r="B3806" s="571" t="s">
        <v>6085</v>
      </c>
      <c r="C3806" s="574" t="s">
        <v>12458</v>
      </c>
      <c r="D3806" s="843">
        <v>900.83</v>
      </c>
      <c r="E3806" s="844"/>
      <c r="F3806" s="844"/>
      <c r="G3806" s="25"/>
      <c r="H3806" s="25"/>
      <c r="I3806" s="25"/>
      <c r="J3806" s="25"/>
      <c r="K3806" s="25"/>
      <c r="L3806" s="25"/>
      <c r="N3806" s="25"/>
      <c r="O3806" s="25"/>
      <c r="P3806" s="35" t="s">
        <v>2496</v>
      </c>
      <c r="AS3806" s="570"/>
      <c r="AT3806" s="391"/>
      <c r="AU3806" s="222"/>
      <c r="AV3806" s="564"/>
      <c r="AW3806" s="60"/>
      <c r="AX3806" s="60"/>
      <c r="AY3806" s="60"/>
      <c r="AZ3806" s="283"/>
      <c r="BA3806" s="283"/>
      <c r="BB3806" s="283"/>
      <c r="BC3806" s="34"/>
      <c r="BD3806" s="27"/>
      <c r="BF3806" s="35"/>
      <c r="BG3806" s="35"/>
      <c r="BH3806" s="35"/>
    </row>
    <row r="3807" spans="1:60" ht="15" x14ac:dyDescent="0.25">
      <c r="A3807" s="570">
        <f t="shared" si="52"/>
        <v>3801</v>
      </c>
      <c r="B3807" s="571" t="s">
        <v>6086</v>
      </c>
      <c r="C3807" s="574" t="s">
        <v>12458</v>
      </c>
      <c r="D3807" s="843">
        <v>4604.1099999999997</v>
      </c>
      <c r="E3807" s="844"/>
      <c r="F3807" s="844"/>
      <c r="G3807" s="25"/>
      <c r="H3807" s="25"/>
      <c r="I3807" s="25"/>
      <c r="J3807" s="25"/>
      <c r="K3807" s="25"/>
      <c r="L3807" s="25"/>
      <c r="N3807" s="25"/>
      <c r="O3807" s="25"/>
      <c r="P3807" s="35" t="s">
        <v>2496</v>
      </c>
      <c r="AS3807" s="570"/>
      <c r="AT3807" s="391"/>
      <c r="AU3807" s="222"/>
      <c r="AV3807" s="564"/>
      <c r="AW3807" s="60"/>
      <c r="AX3807" s="60"/>
      <c r="AY3807" s="60"/>
      <c r="AZ3807" s="283"/>
      <c r="BA3807" s="283"/>
      <c r="BB3807" s="283"/>
      <c r="BC3807" s="34"/>
      <c r="BD3807" s="27"/>
      <c r="BF3807" s="35"/>
      <c r="BG3807" s="35"/>
      <c r="BH3807" s="35"/>
    </row>
    <row r="3808" spans="1:60" ht="15" x14ac:dyDescent="0.25">
      <c r="A3808" s="570">
        <f t="shared" si="52"/>
        <v>3802</v>
      </c>
      <c r="B3808" s="571" t="s">
        <v>6087</v>
      </c>
      <c r="C3808" s="574" t="s">
        <v>12458</v>
      </c>
      <c r="D3808" s="843">
        <v>6426</v>
      </c>
      <c r="E3808" s="844"/>
      <c r="F3808" s="844"/>
      <c r="G3808" s="25"/>
      <c r="H3808" s="25"/>
      <c r="I3808" s="25"/>
      <c r="J3808" s="25"/>
      <c r="K3808" s="25"/>
      <c r="L3808" s="25"/>
      <c r="N3808" s="25"/>
      <c r="O3808" s="25"/>
      <c r="P3808" s="35" t="s">
        <v>2496</v>
      </c>
      <c r="AS3808" s="570"/>
      <c r="AT3808" s="391"/>
      <c r="AU3808" s="222"/>
      <c r="AV3808" s="564"/>
      <c r="AW3808" s="60"/>
      <c r="AX3808" s="60"/>
      <c r="AY3808" s="60"/>
      <c r="AZ3808" s="283"/>
      <c r="BA3808" s="283"/>
      <c r="BB3808" s="283"/>
      <c r="BC3808" s="34"/>
      <c r="BD3808" s="27"/>
      <c r="BF3808" s="35"/>
      <c r="BG3808" s="35"/>
      <c r="BH3808" s="35"/>
    </row>
    <row r="3809" spans="1:60" ht="15" x14ac:dyDescent="0.25">
      <c r="A3809" s="570">
        <f t="shared" si="52"/>
        <v>3803</v>
      </c>
      <c r="B3809" s="571" t="s">
        <v>6088</v>
      </c>
      <c r="C3809" s="574" t="s">
        <v>12463</v>
      </c>
      <c r="D3809" s="843">
        <v>165000</v>
      </c>
      <c r="E3809" s="844"/>
      <c r="F3809" s="844"/>
      <c r="G3809" s="25"/>
      <c r="H3809" s="25"/>
      <c r="I3809" s="25"/>
      <c r="J3809" s="25"/>
      <c r="K3809" s="25"/>
      <c r="L3809" s="25"/>
      <c r="N3809" s="25"/>
      <c r="O3809" s="25"/>
      <c r="P3809" s="35" t="s">
        <v>2496</v>
      </c>
      <c r="AS3809" s="570"/>
      <c r="AT3809" s="391"/>
      <c r="AU3809" s="222"/>
      <c r="AV3809" s="564"/>
      <c r="AW3809" s="60"/>
      <c r="AX3809" s="60"/>
      <c r="AY3809" s="60"/>
      <c r="AZ3809" s="283"/>
      <c r="BA3809" s="283"/>
      <c r="BB3809" s="283"/>
      <c r="BC3809" s="34"/>
      <c r="BD3809" s="27"/>
      <c r="BF3809" s="35"/>
      <c r="BG3809" s="35"/>
      <c r="BH3809" s="35"/>
    </row>
    <row r="3810" spans="1:60" ht="15" x14ac:dyDescent="0.25">
      <c r="A3810" s="570">
        <f t="shared" si="52"/>
        <v>3804</v>
      </c>
      <c r="B3810" s="571" t="s">
        <v>6089</v>
      </c>
      <c r="C3810" s="574" t="s">
        <v>12477</v>
      </c>
      <c r="D3810" s="843">
        <v>5250</v>
      </c>
      <c r="E3810" s="844"/>
      <c r="F3810" s="844"/>
      <c r="G3810" s="25"/>
      <c r="H3810" s="25"/>
      <c r="I3810" s="25"/>
      <c r="J3810" s="25"/>
      <c r="K3810" s="25"/>
      <c r="L3810" s="25"/>
      <c r="N3810" s="25"/>
      <c r="O3810" s="25"/>
      <c r="P3810" s="35" t="s">
        <v>2496</v>
      </c>
      <c r="AS3810" s="570"/>
      <c r="AT3810" s="391"/>
      <c r="AU3810" s="222"/>
      <c r="AV3810" s="564"/>
      <c r="AW3810" s="60"/>
      <c r="AX3810" s="60"/>
      <c r="AY3810" s="60"/>
      <c r="AZ3810" s="283"/>
      <c r="BA3810" s="283"/>
      <c r="BB3810" s="283"/>
      <c r="BC3810" s="34"/>
      <c r="BD3810" s="27"/>
      <c r="BF3810" s="35"/>
      <c r="BG3810" s="35"/>
      <c r="BH3810" s="35"/>
    </row>
    <row r="3811" spans="1:60" ht="15" x14ac:dyDescent="0.25">
      <c r="A3811" s="570">
        <f t="shared" si="52"/>
        <v>3805</v>
      </c>
      <c r="B3811" s="571" t="s">
        <v>6090</v>
      </c>
      <c r="C3811" s="574" t="s">
        <v>12487</v>
      </c>
      <c r="D3811" s="843">
        <v>36890</v>
      </c>
      <c r="E3811" s="844"/>
      <c r="F3811" s="844"/>
      <c r="G3811" s="25"/>
      <c r="H3811" s="25"/>
      <c r="I3811" s="25"/>
      <c r="J3811" s="25"/>
      <c r="K3811" s="25"/>
      <c r="L3811" s="25"/>
      <c r="N3811" s="25"/>
      <c r="O3811" s="25"/>
      <c r="P3811" s="35" t="s">
        <v>2496</v>
      </c>
      <c r="AS3811" s="570"/>
      <c r="AT3811" s="391"/>
      <c r="AU3811" s="222"/>
      <c r="AV3811" s="564"/>
      <c r="AW3811" s="60"/>
      <c r="AX3811" s="60"/>
      <c r="AY3811" s="60"/>
      <c r="AZ3811" s="283"/>
      <c r="BA3811" s="283"/>
      <c r="BB3811" s="283"/>
      <c r="BC3811" s="34"/>
      <c r="BD3811" s="27"/>
      <c r="BF3811" s="35"/>
      <c r="BG3811" s="35"/>
      <c r="BH3811" s="35"/>
    </row>
    <row r="3812" spans="1:60" ht="15" x14ac:dyDescent="0.25">
      <c r="A3812" s="570">
        <f t="shared" si="52"/>
        <v>3806</v>
      </c>
      <c r="B3812" s="571" t="s">
        <v>6091</v>
      </c>
      <c r="C3812" s="574" t="s">
        <v>12460</v>
      </c>
      <c r="D3812" s="843">
        <v>41614</v>
      </c>
      <c r="E3812" s="844"/>
      <c r="F3812" s="844"/>
      <c r="G3812" s="25"/>
      <c r="H3812" s="25"/>
      <c r="I3812" s="25"/>
      <c r="J3812" s="25"/>
      <c r="K3812" s="25"/>
      <c r="L3812" s="25"/>
      <c r="N3812" s="25"/>
      <c r="O3812" s="25"/>
      <c r="P3812" s="35" t="s">
        <v>2496</v>
      </c>
      <c r="AS3812" s="570"/>
      <c r="AT3812" s="391"/>
      <c r="AU3812" s="222"/>
      <c r="AV3812" s="564"/>
      <c r="AW3812" s="60"/>
      <c r="AX3812" s="60"/>
      <c r="AY3812" s="60"/>
      <c r="AZ3812" s="283"/>
      <c r="BA3812" s="283"/>
      <c r="BB3812" s="283"/>
      <c r="BC3812" s="34"/>
      <c r="BD3812" s="27"/>
      <c r="BF3812" s="35"/>
      <c r="BG3812" s="35"/>
      <c r="BH3812" s="35"/>
    </row>
    <row r="3813" spans="1:60" ht="15" x14ac:dyDescent="0.25">
      <c r="A3813" s="570">
        <f t="shared" si="52"/>
        <v>3807</v>
      </c>
      <c r="B3813" s="571" t="s">
        <v>6092</v>
      </c>
      <c r="C3813" s="574" t="s">
        <v>12458</v>
      </c>
      <c r="D3813" s="843">
        <v>64101.73</v>
      </c>
      <c r="E3813" s="844"/>
      <c r="F3813" s="844"/>
      <c r="G3813" s="25"/>
      <c r="H3813" s="25"/>
      <c r="I3813" s="25"/>
      <c r="J3813" s="25"/>
      <c r="K3813" s="25"/>
      <c r="L3813" s="25"/>
      <c r="N3813" s="25"/>
      <c r="O3813" s="25"/>
      <c r="P3813" s="35" t="s">
        <v>2496</v>
      </c>
      <c r="AS3813" s="570"/>
      <c r="AT3813" s="391"/>
      <c r="AU3813" s="222"/>
      <c r="AV3813" s="564"/>
      <c r="AW3813" s="60"/>
      <c r="AX3813" s="60"/>
      <c r="AY3813" s="60"/>
      <c r="AZ3813" s="283"/>
      <c r="BA3813" s="283"/>
      <c r="BB3813" s="283"/>
      <c r="BC3813" s="34"/>
      <c r="BD3813" s="27"/>
      <c r="BF3813" s="35"/>
      <c r="BG3813" s="35"/>
      <c r="BH3813" s="35"/>
    </row>
    <row r="3814" spans="1:60" ht="15" x14ac:dyDescent="0.25">
      <c r="A3814" s="570">
        <f t="shared" si="52"/>
        <v>3808</v>
      </c>
      <c r="B3814" s="571" t="s">
        <v>6093</v>
      </c>
      <c r="C3814" s="574" t="s">
        <v>12458</v>
      </c>
      <c r="D3814" s="843">
        <v>54632.9</v>
      </c>
      <c r="E3814" s="844"/>
      <c r="F3814" s="844"/>
      <c r="G3814" s="25"/>
      <c r="H3814" s="25"/>
      <c r="I3814" s="25"/>
      <c r="J3814" s="25"/>
      <c r="K3814" s="25"/>
      <c r="L3814" s="25"/>
      <c r="N3814" s="25"/>
      <c r="O3814" s="25"/>
      <c r="P3814" s="35" t="s">
        <v>2496</v>
      </c>
      <c r="AS3814" s="570"/>
      <c r="AT3814" s="391"/>
      <c r="AU3814" s="222"/>
      <c r="AV3814" s="564"/>
      <c r="AW3814" s="60"/>
      <c r="AX3814" s="60"/>
      <c r="AY3814" s="60"/>
      <c r="AZ3814" s="283"/>
      <c r="BA3814" s="283"/>
      <c r="BB3814" s="283"/>
      <c r="BC3814" s="34"/>
      <c r="BD3814" s="27"/>
      <c r="BF3814" s="35"/>
      <c r="BG3814" s="35"/>
      <c r="BH3814" s="35"/>
    </row>
    <row r="3815" spans="1:60" ht="15" x14ac:dyDescent="0.25">
      <c r="A3815" s="570">
        <f t="shared" si="52"/>
        <v>3809</v>
      </c>
      <c r="B3815" s="571" t="s">
        <v>6094</v>
      </c>
      <c r="C3815" s="574" t="s">
        <v>12458</v>
      </c>
      <c r="D3815" s="843">
        <v>84946.96</v>
      </c>
      <c r="E3815" s="844"/>
      <c r="F3815" s="844"/>
      <c r="G3815" s="25"/>
      <c r="H3815" s="25"/>
      <c r="I3815" s="25"/>
      <c r="J3815" s="25"/>
      <c r="K3815" s="25"/>
      <c r="L3815" s="25"/>
      <c r="N3815" s="25"/>
      <c r="O3815" s="25"/>
      <c r="P3815" s="35" t="s">
        <v>2496</v>
      </c>
      <c r="AS3815" s="570"/>
      <c r="AT3815" s="391"/>
      <c r="AU3815" s="222"/>
      <c r="AV3815" s="564"/>
      <c r="AW3815" s="60"/>
      <c r="AX3815" s="60"/>
      <c r="AY3815" s="60"/>
      <c r="AZ3815" s="283"/>
      <c r="BA3815" s="283"/>
      <c r="BB3815" s="283"/>
      <c r="BC3815" s="34"/>
      <c r="BD3815" s="27"/>
      <c r="BF3815" s="35"/>
      <c r="BG3815" s="35"/>
      <c r="BH3815" s="35"/>
    </row>
    <row r="3816" spans="1:60" ht="15" x14ac:dyDescent="0.25">
      <c r="A3816" s="570">
        <f t="shared" si="52"/>
        <v>3810</v>
      </c>
      <c r="B3816" s="571" t="s">
        <v>6095</v>
      </c>
      <c r="C3816" s="574" t="s">
        <v>12458</v>
      </c>
      <c r="D3816" s="843">
        <v>93221.03</v>
      </c>
      <c r="E3816" s="844"/>
      <c r="F3816" s="844"/>
      <c r="G3816" s="25"/>
      <c r="H3816" s="25"/>
      <c r="I3816" s="25"/>
      <c r="J3816" s="25"/>
      <c r="K3816" s="25"/>
      <c r="L3816" s="25"/>
      <c r="N3816" s="25"/>
      <c r="O3816" s="25"/>
      <c r="P3816" s="35" t="s">
        <v>2496</v>
      </c>
      <c r="AS3816" s="570"/>
      <c r="AT3816" s="391"/>
      <c r="AU3816" s="222"/>
      <c r="AV3816" s="564"/>
      <c r="AW3816" s="60"/>
      <c r="AX3816" s="60"/>
      <c r="AY3816" s="60"/>
      <c r="AZ3816" s="283"/>
      <c r="BA3816" s="283"/>
      <c r="BB3816" s="283"/>
      <c r="BC3816" s="34"/>
      <c r="BD3816" s="27"/>
      <c r="BF3816" s="35"/>
      <c r="BG3816" s="35"/>
      <c r="BH3816" s="35"/>
    </row>
    <row r="3817" spans="1:60" ht="15" x14ac:dyDescent="0.25">
      <c r="A3817" s="570">
        <f t="shared" si="52"/>
        <v>3811</v>
      </c>
      <c r="B3817" s="571" t="s">
        <v>6096</v>
      </c>
      <c r="C3817" s="574" t="s">
        <v>12458</v>
      </c>
      <c r="D3817" s="843">
        <v>42885.22</v>
      </c>
      <c r="E3817" s="844"/>
      <c r="F3817" s="844"/>
      <c r="G3817" s="25"/>
      <c r="H3817" s="25"/>
      <c r="I3817" s="25"/>
      <c r="J3817" s="25"/>
      <c r="K3817" s="25"/>
      <c r="L3817" s="25"/>
      <c r="N3817" s="25"/>
      <c r="O3817" s="25"/>
      <c r="P3817" s="35" t="s">
        <v>2496</v>
      </c>
      <c r="AS3817" s="570"/>
      <c r="AT3817" s="391"/>
      <c r="AU3817" s="222"/>
      <c r="AV3817" s="564"/>
      <c r="AW3817" s="60"/>
      <c r="AX3817" s="60"/>
      <c r="AY3817" s="60"/>
      <c r="AZ3817" s="283"/>
      <c r="BA3817" s="283"/>
      <c r="BB3817" s="283"/>
      <c r="BC3817" s="34"/>
      <c r="BD3817" s="27"/>
      <c r="BF3817" s="35"/>
      <c r="BG3817" s="35"/>
      <c r="BH3817" s="35"/>
    </row>
    <row r="3818" spans="1:60" ht="15" x14ac:dyDescent="0.25">
      <c r="A3818" s="570">
        <f t="shared" si="52"/>
        <v>3812</v>
      </c>
      <c r="B3818" s="571" t="s">
        <v>6097</v>
      </c>
      <c r="C3818" s="574" t="s">
        <v>12458</v>
      </c>
      <c r="D3818" s="843">
        <v>49770.559999999998</v>
      </c>
      <c r="E3818" s="844"/>
      <c r="F3818" s="844"/>
      <c r="G3818" s="25"/>
      <c r="H3818" s="25"/>
      <c r="I3818" s="25"/>
      <c r="J3818" s="25"/>
      <c r="K3818" s="25"/>
      <c r="L3818" s="25"/>
      <c r="N3818" s="25"/>
      <c r="O3818" s="25"/>
      <c r="P3818" s="35" t="s">
        <v>2496</v>
      </c>
      <c r="AS3818" s="570"/>
      <c r="AT3818" s="391"/>
      <c r="AU3818" s="222"/>
      <c r="AV3818" s="564"/>
      <c r="AW3818" s="60"/>
      <c r="AX3818" s="60"/>
      <c r="AY3818" s="60"/>
      <c r="AZ3818" s="283"/>
      <c r="BA3818" s="283"/>
      <c r="BB3818" s="283"/>
      <c r="BC3818" s="34"/>
      <c r="BD3818" s="27"/>
      <c r="BF3818" s="35"/>
      <c r="BG3818" s="35"/>
      <c r="BH3818" s="35"/>
    </row>
    <row r="3819" spans="1:60" ht="15" x14ac:dyDescent="0.25">
      <c r="A3819" s="570">
        <f t="shared" si="52"/>
        <v>3813</v>
      </c>
      <c r="B3819" s="571" t="s">
        <v>6098</v>
      </c>
      <c r="C3819" s="574" t="s">
        <v>12458</v>
      </c>
      <c r="D3819" s="843">
        <v>27898.36</v>
      </c>
      <c r="E3819" s="844"/>
      <c r="F3819" s="844"/>
      <c r="G3819" s="25"/>
      <c r="H3819" s="25"/>
      <c r="I3819" s="25"/>
      <c r="J3819" s="25"/>
      <c r="K3819" s="25"/>
      <c r="L3819" s="25"/>
      <c r="N3819" s="25"/>
      <c r="O3819" s="25"/>
      <c r="P3819" s="35" t="s">
        <v>2496</v>
      </c>
      <c r="AS3819" s="570"/>
      <c r="AT3819" s="391"/>
      <c r="AU3819" s="222"/>
      <c r="AV3819" s="564"/>
      <c r="AW3819" s="60"/>
      <c r="AX3819" s="60"/>
      <c r="AY3819" s="60"/>
      <c r="AZ3819" s="283"/>
      <c r="BA3819" s="283"/>
      <c r="BB3819" s="283"/>
      <c r="BC3819" s="34"/>
      <c r="BD3819" s="27"/>
      <c r="BF3819" s="35"/>
      <c r="BG3819" s="35"/>
      <c r="BH3819" s="35"/>
    </row>
    <row r="3820" spans="1:60" ht="15" x14ac:dyDescent="0.25">
      <c r="A3820" s="570">
        <f t="shared" si="52"/>
        <v>3814</v>
      </c>
      <c r="B3820" s="571" t="s">
        <v>6099</v>
      </c>
      <c r="C3820" s="574" t="s">
        <v>12458</v>
      </c>
      <c r="D3820" s="843">
        <v>69938.679999999993</v>
      </c>
      <c r="E3820" s="844"/>
      <c r="F3820" s="844"/>
      <c r="G3820" s="25"/>
      <c r="H3820" s="25"/>
      <c r="I3820" s="25"/>
      <c r="J3820" s="25"/>
      <c r="K3820" s="25"/>
      <c r="L3820" s="25"/>
      <c r="N3820" s="25"/>
      <c r="O3820" s="25"/>
      <c r="P3820" s="35" t="s">
        <v>2496</v>
      </c>
      <c r="AS3820" s="570"/>
      <c r="AT3820" s="391"/>
      <c r="AU3820" s="222"/>
      <c r="AV3820" s="564"/>
      <c r="AW3820" s="60"/>
      <c r="AX3820" s="60"/>
      <c r="AY3820" s="60"/>
      <c r="AZ3820" s="283"/>
      <c r="BA3820" s="283"/>
      <c r="BB3820" s="283"/>
      <c r="BC3820" s="34"/>
      <c r="BD3820" s="27"/>
      <c r="BF3820" s="35"/>
      <c r="BG3820" s="35"/>
      <c r="BH3820" s="35"/>
    </row>
    <row r="3821" spans="1:60" ht="15" x14ac:dyDescent="0.25">
      <c r="A3821" s="570">
        <f t="shared" si="52"/>
        <v>3815</v>
      </c>
      <c r="B3821" s="571" t="s">
        <v>6100</v>
      </c>
      <c r="C3821" s="574" t="s">
        <v>12458</v>
      </c>
      <c r="D3821" s="843">
        <v>36106.980000000003</v>
      </c>
      <c r="E3821" s="844"/>
      <c r="F3821" s="844"/>
      <c r="G3821" s="25"/>
      <c r="H3821" s="25"/>
      <c r="I3821" s="25"/>
      <c r="J3821" s="25"/>
      <c r="K3821" s="25"/>
      <c r="L3821" s="25"/>
      <c r="N3821" s="25"/>
      <c r="O3821" s="25"/>
      <c r="P3821" s="35" t="s">
        <v>2496</v>
      </c>
      <c r="AS3821" s="570"/>
      <c r="AT3821" s="391"/>
      <c r="AU3821" s="222"/>
      <c r="AV3821" s="564"/>
      <c r="AW3821" s="60"/>
      <c r="AX3821" s="60"/>
      <c r="AY3821" s="60"/>
      <c r="AZ3821" s="283"/>
      <c r="BA3821" s="283"/>
      <c r="BB3821" s="283"/>
      <c r="BC3821" s="34"/>
      <c r="BD3821" s="27"/>
      <c r="BF3821" s="35"/>
      <c r="BG3821" s="35"/>
      <c r="BH3821" s="35"/>
    </row>
    <row r="3822" spans="1:60" ht="15" x14ac:dyDescent="0.25">
      <c r="A3822" s="570">
        <f t="shared" si="52"/>
        <v>3816</v>
      </c>
      <c r="B3822" s="571" t="s">
        <v>6101</v>
      </c>
      <c r="C3822" s="574" t="s">
        <v>12458</v>
      </c>
      <c r="D3822" s="843">
        <v>67572.960000000006</v>
      </c>
      <c r="E3822" s="844"/>
      <c r="F3822" s="844"/>
      <c r="G3822" s="25"/>
      <c r="H3822" s="25"/>
      <c r="I3822" s="25"/>
      <c r="J3822" s="25"/>
      <c r="K3822" s="25"/>
      <c r="L3822" s="25"/>
      <c r="N3822" s="25"/>
      <c r="O3822" s="25"/>
      <c r="P3822" s="35" t="s">
        <v>2496</v>
      </c>
      <c r="AS3822" s="570"/>
      <c r="AT3822" s="391"/>
      <c r="AU3822" s="222"/>
      <c r="AV3822" s="564"/>
      <c r="AW3822" s="60"/>
      <c r="AX3822" s="60"/>
      <c r="AY3822" s="60"/>
      <c r="AZ3822" s="283"/>
      <c r="BA3822" s="283"/>
      <c r="BB3822" s="283"/>
      <c r="BC3822" s="34"/>
      <c r="BD3822" s="27"/>
      <c r="BF3822" s="35"/>
      <c r="BG3822" s="35"/>
      <c r="BH3822" s="35"/>
    </row>
    <row r="3823" spans="1:60" ht="15" x14ac:dyDescent="0.25">
      <c r="A3823" s="570">
        <f t="shared" si="52"/>
        <v>3817</v>
      </c>
      <c r="B3823" s="571" t="s">
        <v>6102</v>
      </c>
      <c r="C3823" s="574" t="s">
        <v>12458</v>
      </c>
      <c r="D3823" s="843">
        <v>56559.51</v>
      </c>
      <c r="E3823" s="844"/>
      <c r="F3823" s="844"/>
      <c r="G3823" s="25"/>
      <c r="H3823" s="25"/>
      <c r="I3823" s="25"/>
      <c r="J3823" s="25"/>
      <c r="K3823" s="25"/>
      <c r="L3823" s="25"/>
      <c r="N3823" s="25"/>
      <c r="O3823" s="25"/>
      <c r="P3823" s="35" t="s">
        <v>2496</v>
      </c>
      <c r="AS3823" s="570"/>
      <c r="AT3823" s="391"/>
      <c r="AU3823" s="222"/>
      <c r="AV3823" s="564"/>
      <c r="AW3823" s="60"/>
      <c r="AX3823" s="60"/>
      <c r="AY3823" s="60"/>
      <c r="AZ3823" s="283"/>
      <c r="BA3823" s="283"/>
      <c r="BB3823" s="283"/>
      <c r="BC3823" s="34"/>
      <c r="BD3823" s="27"/>
      <c r="BF3823" s="35"/>
      <c r="BG3823" s="35"/>
      <c r="BH3823" s="35"/>
    </row>
    <row r="3824" spans="1:60" ht="15" x14ac:dyDescent="0.25">
      <c r="A3824" s="570">
        <f t="shared" si="52"/>
        <v>3818</v>
      </c>
      <c r="B3824" s="571" t="s">
        <v>6103</v>
      </c>
      <c r="C3824" s="574" t="s">
        <v>12458</v>
      </c>
      <c r="D3824" s="843">
        <v>64674.12</v>
      </c>
      <c r="E3824" s="844"/>
      <c r="F3824" s="844"/>
      <c r="G3824" s="25"/>
      <c r="H3824" s="25"/>
      <c r="I3824" s="25"/>
      <c r="J3824" s="25"/>
      <c r="K3824" s="25"/>
      <c r="L3824" s="25"/>
      <c r="N3824" s="25"/>
      <c r="O3824" s="25"/>
      <c r="P3824" s="35" t="s">
        <v>2496</v>
      </c>
      <c r="AS3824" s="570"/>
      <c r="AT3824" s="391"/>
      <c r="AU3824" s="222"/>
      <c r="AV3824" s="564"/>
      <c r="AW3824" s="60"/>
      <c r="AX3824" s="60"/>
      <c r="AY3824" s="60"/>
      <c r="AZ3824" s="283"/>
      <c r="BA3824" s="283"/>
      <c r="BB3824" s="283"/>
      <c r="BC3824" s="34"/>
      <c r="BD3824" s="27"/>
      <c r="BF3824" s="35"/>
      <c r="BG3824" s="35"/>
      <c r="BH3824" s="35"/>
    </row>
    <row r="3825" spans="1:60" ht="15" x14ac:dyDescent="0.25">
      <c r="A3825" s="570">
        <f t="shared" si="52"/>
        <v>3819</v>
      </c>
      <c r="B3825" s="571" t="s">
        <v>6104</v>
      </c>
      <c r="C3825" s="574" t="s">
        <v>12458</v>
      </c>
      <c r="D3825" s="843">
        <v>64674.12</v>
      </c>
      <c r="E3825" s="844"/>
      <c r="F3825" s="844"/>
      <c r="G3825" s="25"/>
      <c r="H3825" s="25"/>
      <c r="I3825" s="25"/>
      <c r="J3825" s="25"/>
      <c r="K3825" s="25"/>
      <c r="L3825" s="25"/>
      <c r="N3825" s="25"/>
      <c r="O3825" s="25"/>
      <c r="P3825" s="35" t="s">
        <v>2496</v>
      </c>
      <c r="AS3825" s="570"/>
      <c r="AT3825" s="391"/>
      <c r="AU3825" s="222"/>
      <c r="AV3825" s="564"/>
      <c r="AW3825" s="60"/>
      <c r="AX3825" s="60"/>
      <c r="AY3825" s="60"/>
      <c r="AZ3825" s="283"/>
      <c r="BA3825" s="283"/>
      <c r="BB3825" s="283"/>
      <c r="BC3825" s="34"/>
      <c r="BD3825" s="27"/>
      <c r="BF3825" s="35"/>
      <c r="BG3825" s="35"/>
      <c r="BH3825" s="35"/>
    </row>
    <row r="3826" spans="1:60" ht="15" x14ac:dyDescent="0.25">
      <c r="A3826" s="570">
        <f t="shared" si="52"/>
        <v>3820</v>
      </c>
      <c r="B3826" s="571" t="s">
        <v>6105</v>
      </c>
      <c r="C3826" s="574" t="s">
        <v>12458</v>
      </c>
      <c r="D3826" s="843">
        <v>56823.69</v>
      </c>
      <c r="E3826" s="844"/>
      <c r="F3826" s="844"/>
      <c r="G3826" s="25"/>
      <c r="H3826" s="25"/>
      <c r="I3826" s="25"/>
      <c r="J3826" s="25"/>
      <c r="K3826" s="25"/>
      <c r="L3826" s="25"/>
      <c r="N3826" s="25"/>
      <c r="O3826" s="25"/>
      <c r="P3826" s="35" t="s">
        <v>2496</v>
      </c>
      <c r="AS3826" s="570"/>
      <c r="AT3826" s="391"/>
      <c r="AU3826" s="222"/>
      <c r="AV3826" s="564"/>
      <c r="AW3826" s="60"/>
      <c r="AX3826" s="60"/>
      <c r="AY3826" s="60"/>
      <c r="AZ3826" s="283"/>
      <c r="BA3826" s="283"/>
      <c r="BB3826" s="283"/>
      <c r="BC3826" s="34"/>
      <c r="BD3826" s="27"/>
      <c r="BF3826" s="35"/>
      <c r="BG3826" s="35"/>
      <c r="BH3826" s="35"/>
    </row>
    <row r="3827" spans="1:60" ht="15" x14ac:dyDescent="0.25">
      <c r="A3827" s="570">
        <f t="shared" si="52"/>
        <v>3821</v>
      </c>
      <c r="B3827" s="571" t="s">
        <v>6106</v>
      </c>
      <c r="C3827" s="574" t="s">
        <v>12458</v>
      </c>
      <c r="D3827" s="843">
        <v>52559.92</v>
      </c>
      <c r="E3827" s="844"/>
      <c r="F3827" s="844"/>
      <c r="G3827" s="25"/>
      <c r="H3827" s="25"/>
      <c r="I3827" s="25"/>
      <c r="J3827" s="25"/>
      <c r="K3827" s="25"/>
      <c r="L3827" s="25"/>
      <c r="N3827" s="25"/>
      <c r="O3827" s="25"/>
      <c r="P3827" s="35" t="s">
        <v>2496</v>
      </c>
      <c r="AS3827" s="570"/>
      <c r="AT3827" s="391"/>
      <c r="AU3827" s="222"/>
      <c r="AV3827" s="564"/>
      <c r="AW3827" s="60"/>
      <c r="AX3827" s="60"/>
      <c r="AY3827" s="60"/>
      <c r="AZ3827" s="283"/>
      <c r="BA3827" s="283"/>
      <c r="BB3827" s="283"/>
      <c r="BC3827" s="34"/>
      <c r="BD3827" s="27"/>
      <c r="BF3827" s="35"/>
      <c r="BG3827" s="35"/>
      <c r="BH3827" s="35"/>
    </row>
    <row r="3828" spans="1:60" ht="15" x14ac:dyDescent="0.25">
      <c r="A3828" s="570">
        <f t="shared" si="52"/>
        <v>3822</v>
      </c>
      <c r="B3828" s="571" t="s">
        <v>6107</v>
      </c>
      <c r="C3828" s="574" t="s">
        <v>12458</v>
      </c>
      <c r="D3828" s="843">
        <v>38873.730000000003</v>
      </c>
      <c r="E3828" s="844"/>
      <c r="F3828" s="844"/>
      <c r="G3828" s="25"/>
      <c r="H3828" s="25"/>
      <c r="I3828" s="25"/>
      <c r="J3828" s="25"/>
      <c r="K3828" s="25"/>
      <c r="L3828" s="25"/>
      <c r="N3828" s="25"/>
      <c r="O3828" s="25"/>
      <c r="P3828" s="35" t="s">
        <v>2496</v>
      </c>
      <c r="AS3828" s="570"/>
      <c r="AT3828" s="391"/>
      <c r="AU3828" s="222"/>
      <c r="AV3828" s="564"/>
      <c r="AW3828" s="60"/>
      <c r="AX3828" s="60"/>
      <c r="AY3828" s="60"/>
      <c r="AZ3828" s="283"/>
      <c r="BA3828" s="283"/>
      <c r="BB3828" s="283"/>
      <c r="BC3828" s="34"/>
      <c r="BD3828" s="27"/>
      <c r="BF3828" s="35"/>
      <c r="BG3828" s="35"/>
      <c r="BH3828" s="35"/>
    </row>
    <row r="3829" spans="1:60" ht="15" x14ac:dyDescent="0.25">
      <c r="A3829" s="570">
        <f t="shared" si="52"/>
        <v>3823</v>
      </c>
      <c r="B3829" s="571" t="s">
        <v>6108</v>
      </c>
      <c r="C3829" s="574" t="s">
        <v>12458</v>
      </c>
      <c r="D3829" s="843">
        <v>48203.33</v>
      </c>
      <c r="E3829" s="844"/>
      <c r="F3829" s="844"/>
      <c r="G3829" s="25"/>
      <c r="H3829" s="25"/>
      <c r="I3829" s="25"/>
      <c r="J3829" s="25"/>
      <c r="K3829" s="25"/>
      <c r="L3829" s="25"/>
      <c r="N3829" s="25"/>
      <c r="O3829" s="25"/>
      <c r="P3829" s="35" t="s">
        <v>2496</v>
      </c>
      <c r="AS3829" s="570"/>
      <c r="AT3829" s="391"/>
      <c r="AU3829" s="222"/>
      <c r="AV3829" s="564"/>
      <c r="AW3829" s="60"/>
      <c r="AX3829" s="60"/>
      <c r="AY3829" s="60"/>
      <c r="AZ3829" s="283"/>
      <c r="BA3829" s="283"/>
      <c r="BB3829" s="283"/>
      <c r="BC3829" s="34"/>
      <c r="BD3829" s="27"/>
      <c r="BF3829" s="35"/>
      <c r="BG3829" s="35"/>
      <c r="BH3829" s="35"/>
    </row>
    <row r="3830" spans="1:60" ht="15" x14ac:dyDescent="0.25">
      <c r="A3830" s="570">
        <f t="shared" si="52"/>
        <v>3824</v>
      </c>
      <c r="B3830" s="571" t="s">
        <v>6109</v>
      </c>
      <c r="C3830" s="574" t="s">
        <v>12458</v>
      </c>
      <c r="D3830" s="843">
        <v>39853.1</v>
      </c>
      <c r="E3830" s="844"/>
      <c r="F3830" s="844"/>
      <c r="G3830" s="25"/>
      <c r="H3830" s="25"/>
      <c r="I3830" s="25"/>
      <c r="J3830" s="25"/>
      <c r="K3830" s="25"/>
      <c r="L3830" s="25"/>
      <c r="N3830" s="25"/>
      <c r="O3830" s="25"/>
      <c r="P3830" s="35" t="s">
        <v>2496</v>
      </c>
      <c r="AS3830" s="570"/>
      <c r="AT3830" s="391"/>
      <c r="AU3830" s="222"/>
      <c r="AV3830" s="564"/>
      <c r="AW3830" s="60"/>
      <c r="AX3830" s="60"/>
      <c r="AY3830" s="60"/>
      <c r="AZ3830" s="283"/>
      <c r="BA3830" s="283"/>
      <c r="BB3830" s="283"/>
      <c r="BC3830" s="34"/>
      <c r="BD3830" s="27"/>
      <c r="BF3830" s="35"/>
      <c r="BG3830" s="35"/>
      <c r="BH3830" s="35"/>
    </row>
    <row r="3831" spans="1:60" ht="15" x14ac:dyDescent="0.25">
      <c r="A3831" s="570">
        <f t="shared" ref="A3831:A3894" si="53">A3830+1</f>
        <v>3825</v>
      </c>
      <c r="B3831" s="571" t="s">
        <v>6110</v>
      </c>
      <c r="C3831" s="574" t="s">
        <v>12458</v>
      </c>
      <c r="D3831" s="843">
        <v>8746.5</v>
      </c>
      <c r="E3831" s="844"/>
      <c r="F3831" s="844"/>
      <c r="G3831" s="25"/>
      <c r="H3831" s="25"/>
      <c r="I3831" s="25"/>
      <c r="J3831" s="25"/>
      <c r="K3831" s="25"/>
      <c r="L3831" s="25"/>
      <c r="N3831" s="25"/>
      <c r="O3831" s="25"/>
      <c r="P3831" s="35" t="s">
        <v>2496</v>
      </c>
      <c r="AS3831" s="570"/>
      <c r="AT3831" s="391"/>
      <c r="AU3831" s="222"/>
      <c r="AV3831" s="564"/>
      <c r="AW3831" s="60"/>
      <c r="AX3831" s="60"/>
      <c r="AY3831" s="60"/>
      <c r="AZ3831" s="283"/>
      <c r="BA3831" s="283"/>
      <c r="BB3831" s="283"/>
      <c r="BC3831" s="34"/>
      <c r="BD3831" s="27"/>
      <c r="BF3831" s="35"/>
      <c r="BG3831" s="35"/>
      <c r="BH3831" s="35"/>
    </row>
    <row r="3832" spans="1:60" ht="15" x14ac:dyDescent="0.25">
      <c r="A3832" s="570">
        <f t="shared" si="53"/>
        <v>3826</v>
      </c>
      <c r="B3832" s="571" t="s">
        <v>6111</v>
      </c>
      <c r="C3832" s="574" t="s">
        <v>12458</v>
      </c>
      <c r="D3832" s="843">
        <v>36810.269999999997</v>
      </c>
      <c r="E3832" s="844"/>
      <c r="F3832" s="844"/>
      <c r="G3832" s="25"/>
      <c r="H3832" s="25"/>
      <c r="I3832" s="25"/>
      <c r="J3832" s="25"/>
      <c r="K3832" s="25"/>
      <c r="L3832" s="25"/>
      <c r="N3832" s="25"/>
      <c r="O3832" s="25"/>
      <c r="P3832" s="35" t="s">
        <v>2496</v>
      </c>
      <c r="AS3832" s="570"/>
      <c r="AT3832" s="391"/>
      <c r="AU3832" s="222"/>
      <c r="AV3832" s="564"/>
      <c r="AW3832" s="60"/>
      <c r="AX3832" s="60"/>
      <c r="AY3832" s="60"/>
      <c r="AZ3832" s="283"/>
      <c r="BA3832" s="283"/>
      <c r="BB3832" s="283"/>
      <c r="BC3832" s="34"/>
      <c r="BD3832" s="27"/>
      <c r="BF3832" s="35"/>
      <c r="BG3832" s="35"/>
      <c r="BH3832" s="35"/>
    </row>
    <row r="3833" spans="1:60" ht="15" x14ac:dyDescent="0.25">
      <c r="A3833" s="570">
        <f t="shared" si="53"/>
        <v>3827</v>
      </c>
      <c r="B3833" s="571" t="s">
        <v>6112</v>
      </c>
      <c r="C3833" s="574" t="s">
        <v>79</v>
      </c>
      <c r="D3833" s="843">
        <v>89250</v>
      </c>
      <c r="E3833" s="844"/>
      <c r="F3833" s="844"/>
      <c r="G3833" s="25"/>
      <c r="H3833" s="25"/>
      <c r="I3833" s="25"/>
      <c r="J3833" s="25"/>
      <c r="K3833" s="25"/>
      <c r="L3833" s="25"/>
      <c r="N3833" s="25"/>
      <c r="O3833" s="25"/>
      <c r="P3833" s="35" t="s">
        <v>2496</v>
      </c>
      <c r="AS3833" s="570"/>
      <c r="AT3833" s="391"/>
      <c r="AU3833" s="222"/>
      <c r="AV3833" s="564"/>
      <c r="AW3833" s="60"/>
      <c r="AX3833" s="60"/>
      <c r="AY3833" s="60"/>
      <c r="AZ3833" s="283"/>
      <c r="BA3833" s="283"/>
      <c r="BB3833" s="283"/>
      <c r="BC3833" s="34"/>
      <c r="BD3833" s="27"/>
      <c r="BF3833" s="35"/>
      <c r="BG3833" s="35"/>
      <c r="BH3833" s="35"/>
    </row>
    <row r="3834" spans="1:60" ht="15" x14ac:dyDescent="0.25">
      <c r="A3834" s="570">
        <f t="shared" si="53"/>
        <v>3828</v>
      </c>
      <c r="B3834" s="571" t="s">
        <v>6113</v>
      </c>
      <c r="C3834" s="574" t="s">
        <v>79</v>
      </c>
      <c r="D3834" s="843">
        <v>59500</v>
      </c>
      <c r="E3834" s="844"/>
      <c r="F3834" s="844"/>
      <c r="G3834" s="25"/>
      <c r="H3834" s="25"/>
      <c r="I3834" s="25"/>
      <c r="J3834" s="25"/>
      <c r="K3834" s="25"/>
      <c r="L3834" s="25"/>
      <c r="N3834" s="25"/>
      <c r="O3834" s="25"/>
      <c r="P3834" s="35" t="s">
        <v>2496</v>
      </c>
      <c r="AS3834" s="570"/>
      <c r="AT3834" s="391"/>
      <c r="AU3834" s="222"/>
      <c r="AV3834" s="564"/>
      <c r="AW3834" s="60"/>
      <c r="AX3834" s="60"/>
      <c r="AY3834" s="60"/>
      <c r="AZ3834" s="283"/>
      <c r="BA3834" s="283"/>
      <c r="BB3834" s="283"/>
      <c r="BC3834" s="34"/>
      <c r="BD3834" s="27"/>
      <c r="BF3834" s="35"/>
      <c r="BG3834" s="35"/>
      <c r="BH3834" s="35"/>
    </row>
    <row r="3835" spans="1:60" ht="15" x14ac:dyDescent="0.25">
      <c r="A3835" s="570">
        <f t="shared" si="53"/>
        <v>3829</v>
      </c>
      <c r="B3835" s="571" t="s">
        <v>6114</v>
      </c>
      <c r="C3835" s="574" t="s">
        <v>79</v>
      </c>
      <c r="D3835" s="843">
        <v>89250</v>
      </c>
      <c r="E3835" s="844"/>
      <c r="F3835" s="844"/>
      <c r="G3835" s="25"/>
      <c r="H3835" s="25"/>
      <c r="I3835" s="25"/>
      <c r="J3835" s="25"/>
      <c r="K3835" s="25"/>
      <c r="L3835" s="25"/>
      <c r="N3835" s="25"/>
      <c r="O3835" s="25"/>
      <c r="P3835" s="35" t="s">
        <v>2496</v>
      </c>
      <c r="AS3835" s="570"/>
      <c r="AT3835" s="391"/>
      <c r="AU3835" s="222"/>
      <c r="AV3835" s="564"/>
      <c r="AW3835" s="60"/>
      <c r="AX3835" s="60"/>
      <c r="AY3835" s="60"/>
      <c r="AZ3835" s="283"/>
      <c r="BA3835" s="283"/>
      <c r="BB3835" s="283"/>
      <c r="BC3835" s="34"/>
      <c r="BD3835" s="27"/>
      <c r="BF3835" s="35"/>
      <c r="BG3835" s="35"/>
      <c r="BH3835" s="35"/>
    </row>
    <row r="3836" spans="1:60" ht="15" x14ac:dyDescent="0.25">
      <c r="A3836" s="570">
        <f t="shared" si="53"/>
        <v>3830</v>
      </c>
      <c r="B3836" s="571" t="s">
        <v>6115</v>
      </c>
      <c r="C3836" s="574" t="s">
        <v>12458</v>
      </c>
      <c r="D3836" s="843">
        <v>176125.95</v>
      </c>
      <c r="E3836" s="844"/>
      <c r="F3836" s="844"/>
      <c r="G3836" s="25"/>
      <c r="H3836" s="25"/>
      <c r="I3836" s="25"/>
      <c r="J3836" s="25"/>
      <c r="K3836" s="25"/>
      <c r="L3836" s="25"/>
      <c r="N3836" s="25"/>
      <c r="O3836" s="25"/>
      <c r="P3836" s="35" t="s">
        <v>2496</v>
      </c>
      <c r="AS3836" s="570"/>
      <c r="AT3836" s="391"/>
      <c r="AU3836" s="222"/>
      <c r="AV3836" s="564"/>
      <c r="AW3836" s="60"/>
      <c r="AX3836" s="60"/>
      <c r="AY3836" s="60"/>
      <c r="AZ3836" s="283"/>
      <c r="BA3836" s="283"/>
      <c r="BB3836" s="283"/>
      <c r="BC3836" s="34"/>
      <c r="BD3836" s="27"/>
      <c r="BF3836" s="35"/>
      <c r="BG3836" s="35"/>
      <c r="BH3836" s="35"/>
    </row>
    <row r="3837" spans="1:60" ht="15" x14ac:dyDescent="0.25">
      <c r="A3837" s="570">
        <f t="shared" si="53"/>
        <v>3831</v>
      </c>
      <c r="B3837" s="571" t="s">
        <v>6116</v>
      </c>
      <c r="C3837" s="574" t="s">
        <v>12469</v>
      </c>
      <c r="D3837" s="843">
        <v>85085</v>
      </c>
      <c r="E3837" s="844"/>
      <c r="F3837" s="844"/>
      <c r="G3837" s="25"/>
      <c r="H3837" s="25"/>
      <c r="I3837" s="25"/>
      <c r="J3837" s="25"/>
      <c r="K3837" s="25"/>
      <c r="L3837" s="25"/>
      <c r="N3837" s="25"/>
      <c r="O3837" s="25"/>
      <c r="P3837" s="35" t="s">
        <v>2496</v>
      </c>
      <c r="AS3837" s="570"/>
      <c r="AT3837" s="391"/>
      <c r="AU3837" s="222"/>
      <c r="AV3837" s="564"/>
      <c r="AW3837" s="60"/>
      <c r="AX3837" s="60"/>
      <c r="AY3837" s="60"/>
      <c r="AZ3837" s="283"/>
      <c r="BA3837" s="283"/>
      <c r="BB3837" s="283"/>
      <c r="BC3837" s="34"/>
      <c r="BD3837" s="27"/>
      <c r="BF3837" s="35"/>
      <c r="BG3837" s="35"/>
      <c r="BH3837" s="35"/>
    </row>
    <row r="3838" spans="1:60" ht="15" x14ac:dyDescent="0.25">
      <c r="A3838" s="570">
        <f t="shared" si="53"/>
        <v>3832</v>
      </c>
      <c r="B3838" s="571" t="s">
        <v>6117</v>
      </c>
      <c r="C3838" s="574" t="s">
        <v>79</v>
      </c>
      <c r="D3838" s="843">
        <v>50000</v>
      </c>
      <c r="E3838" s="844"/>
      <c r="F3838" s="844"/>
      <c r="G3838" s="25"/>
      <c r="H3838" s="25"/>
      <c r="I3838" s="25"/>
      <c r="J3838" s="25"/>
      <c r="K3838" s="25"/>
      <c r="L3838" s="25"/>
      <c r="N3838" s="25"/>
      <c r="O3838" s="25"/>
      <c r="P3838" s="35" t="s">
        <v>2496</v>
      </c>
      <c r="AS3838" s="570"/>
      <c r="AT3838" s="391"/>
      <c r="AU3838" s="222"/>
      <c r="AV3838" s="564"/>
      <c r="AW3838" s="60"/>
      <c r="AX3838" s="60"/>
      <c r="AY3838" s="60"/>
      <c r="AZ3838" s="283"/>
      <c r="BA3838" s="283"/>
      <c r="BB3838" s="283"/>
      <c r="BC3838" s="34"/>
      <c r="BD3838" s="27"/>
      <c r="BF3838" s="35"/>
      <c r="BG3838" s="35"/>
      <c r="BH3838" s="35"/>
    </row>
    <row r="3839" spans="1:60" ht="15" x14ac:dyDescent="0.25">
      <c r="A3839" s="570">
        <f t="shared" si="53"/>
        <v>3833</v>
      </c>
      <c r="B3839" s="571" t="s">
        <v>6118</v>
      </c>
      <c r="C3839" s="574" t="s">
        <v>12469</v>
      </c>
      <c r="D3839" s="843">
        <v>119000</v>
      </c>
      <c r="E3839" s="844"/>
      <c r="F3839" s="844"/>
      <c r="G3839" s="25"/>
      <c r="H3839" s="25"/>
      <c r="I3839" s="25"/>
      <c r="J3839" s="25"/>
      <c r="K3839" s="25"/>
      <c r="L3839" s="25"/>
      <c r="N3839" s="25"/>
      <c r="O3839" s="25"/>
      <c r="P3839" s="35" t="s">
        <v>2496</v>
      </c>
      <c r="AS3839" s="570"/>
      <c r="AT3839" s="391"/>
      <c r="AU3839" s="222"/>
      <c r="AV3839" s="564"/>
      <c r="AW3839" s="60"/>
      <c r="AX3839" s="60"/>
      <c r="AY3839" s="60"/>
      <c r="AZ3839" s="283"/>
      <c r="BA3839" s="283"/>
      <c r="BB3839" s="283"/>
      <c r="BC3839" s="34"/>
      <c r="BD3839" s="27"/>
      <c r="BF3839" s="35"/>
      <c r="BG3839" s="35"/>
      <c r="BH3839" s="35"/>
    </row>
    <row r="3840" spans="1:60" ht="15" x14ac:dyDescent="0.25">
      <c r="A3840" s="570">
        <f t="shared" si="53"/>
        <v>3834</v>
      </c>
      <c r="B3840" s="571" t="s">
        <v>6119</v>
      </c>
      <c r="C3840" s="574" t="s">
        <v>79</v>
      </c>
      <c r="D3840" s="843">
        <v>128877</v>
      </c>
      <c r="E3840" s="844"/>
      <c r="F3840" s="844"/>
      <c r="G3840" s="25"/>
      <c r="H3840" s="25"/>
      <c r="I3840" s="25"/>
      <c r="J3840" s="25"/>
      <c r="K3840" s="25"/>
      <c r="L3840" s="25"/>
      <c r="N3840" s="25"/>
      <c r="O3840" s="25"/>
      <c r="P3840" s="35" t="s">
        <v>2496</v>
      </c>
      <c r="AS3840" s="570"/>
      <c r="AT3840" s="391"/>
      <c r="AU3840" s="222"/>
      <c r="AV3840" s="564"/>
      <c r="AW3840" s="60"/>
      <c r="AX3840" s="60"/>
      <c r="AY3840" s="60"/>
      <c r="AZ3840" s="283"/>
      <c r="BA3840" s="283"/>
      <c r="BB3840" s="283"/>
      <c r="BC3840" s="34"/>
      <c r="BD3840" s="27"/>
      <c r="BF3840" s="35"/>
      <c r="BG3840" s="35"/>
      <c r="BH3840" s="35"/>
    </row>
    <row r="3841" spans="1:60" ht="15" x14ac:dyDescent="0.25">
      <c r="A3841" s="570">
        <f t="shared" si="53"/>
        <v>3835</v>
      </c>
      <c r="B3841" s="571" t="s">
        <v>6120</v>
      </c>
      <c r="C3841" s="574" t="s">
        <v>12458</v>
      </c>
      <c r="D3841" s="843">
        <v>14266.91</v>
      </c>
      <c r="E3841" s="844"/>
      <c r="F3841" s="844"/>
      <c r="G3841" s="25"/>
      <c r="H3841" s="25"/>
      <c r="I3841" s="25"/>
      <c r="J3841" s="25"/>
      <c r="K3841" s="25"/>
      <c r="L3841" s="25"/>
      <c r="N3841" s="25"/>
      <c r="O3841" s="25"/>
      <c r="P3841" s="35" t="s">
        <v>2496</v>
      </c>
      <c r="AS3841" s="570"/>
      <c r="AT3841" s="391"/>
      <c r="AU3841" s="222"/>
      <c r="AV3841" s="564"/>
      <c r="AW3841" s="60"/>
      <c r="AX3841" s="60"/>
      <c r="AY3841" s="60"/>
      <c r="AZ3841" s="283"/>
      <c r="BA3841" s="283"/>
      <c r="BB3841" s="283"/>
      <c r="BC3841" s="34"/>
      <c r="BD3841" s="27"/>
      <c r="BF3841" s="35"/>
      <c r="BG3841" s="35"/>
      <c r="BH3841" s="35"/>
    </row>
    <row r="3842" spans="1:60" ht="15" x14ac:dyDescent="0.25">
      <c r="A3842" s="570">
        <f t="shared" si="53"/>
        <v>3836</v>
      </c>
      <c r="B3842" s="571" t="s">
        <v>6121</v>
      </c>
      <c r="C3842" s="574" t="s">
        <v>12478</v>
      </c>
      <c r="D3842" s="843">
        <v>2933.35</v>
      </c>
      <c r="E3842" s="844"/>
      <c r="F3842" s="844"/>
      <c r="G3842" s="25"/>
      <c r="H3842" s="25"/>
      <c r="I3842" s="25"/>
      <c r="J3842" s="25"/>
      <c r="K3842" s="25"/>
      <c r="L3842" s="25"/>
      <c r="N3842" s="25"/>
      <c r="O3842" s="25"/>
      <c r="P3842" s="35" t="s">
        <v>2496</v>
      </c>
      <c r="AS3842" s="570"/>
      <c r="AT3842" s="391"/>
      <c r="AU3842" s="222"/>
      <c r="AV3842" s="564"/>
      <c r="AW3842" s="60"/>
      <c r="AX3842" s="60"/>
      <c r="AY3842" s="60"/>
      <c r="AZ3842" s="283"/>
      <c r="BA3842" s="283"/>
      <c r="BB3842" s="283"/>
      <c r="BC3842" s="34"/>
      <c r="BD3842" s="27"/>
      <c r="BF3842" s="35"/>
      <c r="BG3842" s="35"/>
      <c r="BH3842" s="35"/>
    </row>
    <row r="3843" spans="1:60" ht="15" x14ac:dyDescent="0.25">
      <c r="A3843" s="570">
        <f t="shared" si="53"/>
        <v>3837</v>
      </c>
      <c r="B3843" s="571" t="s">
        <v>6122</v>
      </c>
      <c r="C3843" s="574" t="s">
        <v>12458</v>
      </c>
      <c r="D3843" s="843">
        <v>4692.17</v>
      </c>
      <c r="E3843" s="844"/>
      <c r="F3843" s="844"/>
      <c r="G3843" s="25"/>
      <c r="H3843" s="25"/>
      <c r="I3843" s="25"/>
      <c r="J3843" s="25"/>
      <c r="K3843" s="25"/>
      <c r="L3843" s="25"/>
      <c r="N3843" s="25"/>
      <c r="O3843" s="25"/>
      <c r="P3843" s="35" t="s">
        <v>2496</v>
      </c>
      <c r="AS3843" s="570"/>
      <c r="AT3843" s="391"/>
      <c r="AU3843" s="222"/>
      <c r="AV3843" s="564"/>
      <c r="AW3843" s="60"/>
      <c r="AX3843" s="60"/>
      <c r="AY3843" s="60"/>
      <c r="AZ3843" s="283"/>
      <c r="BA3843" s="283"/>
      <c r="BB3843" s="283"/>
      <c r="BC3843" s="34"/>
      <c r="BD3843" s="27"/>
      <c r="BF3843" s="35"/>
      <c r="BG3843" s="35"/>
      <c r="BH3843" s="35"/>
    </row>
    <row r="3844" spans="1:60" ht="15" x14ac:dyDescent="0.25">
      <c r="A3844" s="570">
        <f t="shared" si="53"/>
        <v>3838</v>
      </c>
      <c r="B3844" s="571" t="s">
        <v>2536</v>
      </c>
      <c r="C3844" s="574" t="s">
        <v>12458</v>
      </c>
      <c r="D3844" s="843">
        <v>594167</v>
      </c>
      <c r="E3844" s="844"/>
      <c r="F3844" s="844"/>
      <c r="G3844" s="25"/>
      <c r="H3844" s="25"/>
      <c r="I3844" s="25"/>
      <c r="J3844" s="25"/>
      <c r="K3844" s="25"/>
      <c r="L3844" s="25"/>
      <c r="N3844" s="25"/>
      <c r="O3844" s="25"/>
      <c r="P3844" s="35" t="s">
        <v>2496</v>
      </c>
      <c r="AS3844" s="570"/>
      <c r="AT3844" s="391"/>
      <c r="AU3844" s="222"/>
      <c r="AV3844" s="564"/>
      <c r="AW3844" s="60"/>
      <c r="AX3844" s="60"/>
      <c r="AY3844" s="60"/>
      <c r="AZ3844" s="283"/>
      <c r="BA3844" s="283"/>
      <c r="BB3844" s="283"/>
      <c r="BC3844" s="34"/>
      <c r="BD3844" s="27"/>
      <c r="BF3844" s="35"/>
      <c r="BG3844" s="35"/>
      <c r="BH3844" s="35"/>
    </row>
    <row r="3845" spans="1:60" ht="15" x14ac:dyDescent="0.25">
      <c r="A3845" s="570">
        <f t="shared" si="53"/>
        <v>3839</v>
      </c>
      <c r="B3845" s="571" t="s">
        <v>6123</v>
      </c>
      <c r="C3845" s="574" t="s">
        <v>12458</v>
      </c>
      <c r="D3845" s="843">
        <v>701981</v>
      </c>
      <c r="E3845" s="844"/>
      <c r="F3845" s="844"/>
      <c r="G3845" s="25"/>
      <c r="H3845" s="25"/>
      <c r="I3845" s="25"/>
      <c r="J3845" s="25"/>
      <c r="K3845" s="25"/>
      <c r="L3845" s="25"/>
      <c r="N3845" s="25"/>
      <c r="O3845" s="25"/>
      <c r="P3845" s="35" t="s">
        <v>2496</v>
      </c>
      <c r="AS3845" s="570"/>
      <c r="AT3845" s="391"/>
      <c r="AU3845" s="222"/>
      <c r="AV3845" s="564"/>
      <c r="AW3845" s="60"/>
      <c r="AX3845" s="60"/>
      <c r="AY3845" s="60"/>
      <c r="AZ3845" s="283"/>
      <c r="BA3845" s="283"/>
      <c r="BB3845" s="283"/>
      <c r="BC3845" s="34"/>
      <c r="BD3845" s="27"/>
      <c r="BF3845" s="35"/>
      <c r="BG3845" s="35"/>
      <c r="BH3845" s="35"/>
    </row>
    <row r="3846" spans="1:60" ht="15" x14ac:dyDescent="0.25">
      <c r="A3846" s="570">
        <f t="shared" si="53"/>
        <v>3840</v>
      </c>
      <c r="B3846" s="571" t="s">
        <v>6124</v>
      </c>
      <c r="C3846" s="574" t="s">
        <v>12458</v>
      </c>
      <c r="D3846" s="843">
        <v>36890</v>
      </c>
      <c r="E3846" s="844"/>
      <c r="F3846" s="844"/>
      <c r="G3846" s="25"/>
      <c r="H3846" s="25"/>
      <c r="I3846" s="25"/>
      <c r="J3846" s="25"/>
      <c r="K3846" s="25"/>
      <c r="L3846" s="25"/>
      <c r="N3846" s="25"/>
      <c r="O3846" s="25"/>
      <c r="P3846" s="35" t="s">
        <v>2496</v>
      </c>
      <c r="AS3846" s="570"/>
      <c r="AT3846" s="391"/>
      <c r="AU3846" s="222"/>
      <c r="AV3846" s="564"/>
      <c r="AW3846" s="60"/>
      <c r="AX3846" s="60"/>
      <c r="AY3846" s="60"/>
      <c r="AZ3846" s="283"/>
      <c r="BA3846" s="283"/>
      <c r="BB3846" s="283"/>
      <c r="BC3846" s="34"/>
      <c r="BD3846" s="27"/>
      <c r="BF3846" s="35"/>
      <c r="BG3846" s="35"/>
      <c r="BH3846" s="35"/>
    </row>
    <row r="3847" spans="1:60" ht="15" x14ac:dyDescent="0.25">
      <c r="A3847" s="570">
        <f t="shared" si="53"/>
        <v>3841</v>
      </c>
      <c r="B3847" s="571" t="s">
        <v>6125</v>
      </c>
      <c r="C3847" s="574" t="s">
        <v>12458</v>
      </c>
      <c r="D3847" s="843">
        <v>22035.23</v>
      </c>
      <c r="E3847" s="844"/>
      <c r="F3847" s="844"/>
      <c r="G3847" s="25"/>
      <c r="H3847" s="25"/>
      <c r="I3847" s="25"/>
      <c r="J3847" s="25"/>
      <c r="K3847" s="25"/>
      <c r="L3847" s="25"/>
      <c r="N3847" s="25"/>
      <c r="O3847" s="25"/>
      <c r="P3847" s="35" t="s">
        <v>2496</v>
      </c>
      <c r="AS3847" s="570"/>
      <c r="AT3847" s="391"/>
      <c r="AU3847" s="222"/>
      <c r="AV3847" s="564"/>
      <c r="AW3847" s="60"/>
      <c r="AX3847" s="60"/>
      <c r="AY3847" s="60"/>
      <c r="AZ3847" s="283"/>
      <c r="BA3847" s="283"/>
      <c r="BB3847" s="283"/>
      <c r="BC3847" s="34"/>
      <c r="BD3847" s="27"/>
      <c r="BF3847" s="35"/>
      <c r="BG3847" s="35"/>
      <c r="BH3847" s="35"/>
    </row>
    <row r="3848" spans="1:60" ht="15" x14ac:dyDescent="0.25">
      <c r="A3848" s="570">
        <f t="shared" si="53"/>
        <v>3842</v>
      </c>
      <c r="B3848" s="571" t="s">
        <v>6126</v>
      </c>
      <c r="C3848" s="574" t="s">
        <v>12458</v>
      </c>
      <c r="D3848" s="843">
        <v>23562</v>
      </c>
      <c r="E3848" s="844"/>
      <c r="F3848" s="844"/>
      <c r="G3848" s="25"/>
      <c r="H3848" s="25"/>
      <c r="I3848" s="25"/>
      <c r="J3848" s="25"/>
      <c r="K3848" s="25"/>
      <c r="L3848" s="25"/>
      <c r="N3848" s="25"/>
      <c r="O3848" s="25"/>
      <c r="P3848" s="35" t="s">
        <v>2496</v>
      </c>
      <c r="AS3848" s="570"/>
      <c r="AT3848" s="391"/>
      <c r="AU3848" s="222"/>
      <c r="AV3848" s="564"/>
      <c r="AW3848" s="60"/>
      <c r="AX3848" s="60"/>
      <c r="AY3848" s="60"/>
      <c r="AZ3848" s="283"/>
      <c r="BA3848" s="283"/>
      <c r="BB3848" s="283"/>
      <c r="BC3848" s="34"/>
      <c r="BD3848" s="27"/>
      <c r="BF3848" s="35"/>
      <c r="BG3848" s="35"/>
      <c r="BH3848" s="35"/>
    </row>
    <row r="3849" spans="1:60" ht="15" x14ac:dyDescent="0.25">
      <c r="A3849" s="570">
        <f t="shared" si="53"/>
        <v>3843</v>
      </c>
      <c r="B3849" s="571" t="s">
        <v>6127</v>
      </c>
      <c r="C3849" s="574" t="s">
        <v>12458</v>
      </c>
      <c r="D3849" s="843">
        <v>34510</v>
      </c>
      <c r="E3849" s="844"/>
      <c r="F3849" s="844"/>
      <c r="G3849" s="25"/>
      <c r="H3849" s="25"/>
      <c r="I3849" s="25"/>
      <c r="J3849" s="25"/>
      <c r="K3849" s="25"/>
      <c r="L3849" s="25"/>
      <c r="N3849" s="25"/>
      <c r="O3849" s="25"/>
      <c r="P3849" s="35" t="s">
        <v>2496</v>
      </c>
      <c r="AS3849" s="570"/>
      <c r="AT3849" s="391"/>
      <c r="AU3849" s="222"/>
      <c r="AV3849" s="564"/>
      <c r="AW3849" s="60"/>
      <c r="AX3849" s="60"/>
      <c r="AY3849" s="60"/>
      <c r="AZ3849" s="283"/>
      <c r="BA3849" s="283"/>
      <c r="BB3849" s="283"/>
      <c r="BC3849" s="34"/>
      <c r="BD3849" s="27"/>
      <c r="BF3849" s="35"/>
      <c r="BG3849" s="35"/>
      <c r="BH3849" s="35"/>
    </row>
    <row r="3850" spans="1:60" ht="15" x14ac:dyDescent="0.25">
      <c r="A3850" s="570">
        <f t="shared" si="53"/>
        <v>3844</v>
      </c>
      <c r="B3850" s="571" t="s">
        <v>6128</v>
      </c>
      <c r="C3850" s="574" t="s">
        <v>12458</v>
      </c>
      <c r="D3850" s="843">
        <v>14670.32</v>
      </c>
      <c r="E3850" s="844"/>
      <c r="F3850" s="844"/>
      <c r="G3850" s="25"/>
      <c r="H3850" s="25"/>
      <c r="I3850" s="25"/>
      <c r="J3850" s="25"/>
      <c r="K3850" s="25"/>
      <c r="L3850" s="25"/>
      <c r="N3850" s="25"/>
      <c r="O3850" s="25"/>
      <c r="P3850" s="35" t="s">
        <v>2496</v>
      </c>
      <c r="AS3850" s="570"/>
      <c r="AT3850" s="391"/>
      <c r="AU3850" s="222"/>
      <c r="AV3850" s="564"/>
      <c r="AW3850" s="60"/>
      <c r="AX3850" s="60"/>
      <c r="AY3850" s="60"/>
      <c r="AZ3850" s="283"/>
      <c r="BA3850" s="283"/>
      <c r="BB3850" s="283"/>
      <c r="BC3850" s="34"/>
      <c r="BD3850" s="27"/>
      <c r="BF3850" s="35"/>
      <c r="BG3850" s="35"/>
      <c r="BH3850" s="35"/>
    </row>
    <row r="3851" spans="1:60" ht="15" x14ac:dyDescent="0.25">
      <c r="A3851" s="570">
        <f t="shared" si="53"/>
        <v>3845</v>
      </c>
      <c r="B3851" s="571" t="s">
        <v>6129</v>
      </c>
      <c r="C3851" s="574" t="s">
        <v>12458</v>
      </c>
      <c r="D3851" s="843">
        <v>2872.66</v>
      </c>
      <c r="E3851" s="844"/>
      <c r="F3851" s="844"/>
      <c r="G3851" s="25"/>
      <c r="H3851" s="25"/>
      <c r="I3851" s="25"/>
      <c r="J3851" s="25"/>
      <c r="K3851" s="25"/>
      <c r="L3851" s="25"/>
      <c r="N3851" s="25"/>
      <c r="O3851" s="25"/>
      <c r="P3851" s="35" t="s">
        <v>2496</v>
      </c>
      <c r="AS3851" s="570"/>
      <c r="AT3851" s="391"/>
      <c r="AU3851" s="222"/>
      <c r="AV3851" s="564"/>
      <c r="AW3851" s="60"/>
      <c r="AX3851" s="60"/>
      <c r="AY3851" s="60"/>
      <c r="AZ3851" s="283"/>
      <c r="BA3851" s="283"/>
      <c r="BB3851" s="283"/>
      <c r="BC3851" s="34"/>
      <c r="BD3851" s="27"/>
      <c r="BF3851" s="35"/>
      <c r="BG3851" s="35"/>
      <c r="BH3851" s="35"/>
    </row>
    <row r="3852" spans="1:60" ht="15" x14ac:dyDescent="0.25">
      <c r="A3852" s="570">
        <f t="shared" si="53"/>
        <v>3846</v>
      </c>
      <c r="B3852" s="571" t="s">
        <v>6130</v>
      </c>
      <c r="C3852" s="574" t="s">
        <v>12458</v>
      </c>
      <c r="D3852" s="843">
        <v>14462.07</v>
      </c>
      <c r="E3852" s="844"/>
      <c r="F3852" s="844"/>
      <c r="G3852" s="25"/>
      <c r="H3852" s="25"/>
      <c r="I3852" s="25"/>
      <c r="J3852" s="25"/>
      <c r="K3852" s="25"/>
      <c r="L3852" s="25"/>
      <c r="N3852" s="25"/>
      <c r="O3852" s="25"/>
      <c r="P3852" s="35" t="s">
        <v>2496</v>
      </c>
      <c r="AS3852" s="570"/>
      <c r="AT3852" s="391"/>
      <c r="AU3852" s="222"/>
      <c r="AV3852" s="564"/>
      <c r="AW3852" s="60"/>
      <c r="AX3852" s="60"/>
      <c r="AY3852" s="60"/>
      <c r="AZ3852" s="283"/>
      <c r="BA3852" s="283"/>
      <c r="BB3852" s="283"/>
      <c r="BC3852" s="34"/>
      <c r="BD3852" s="27"/>
      <c r="BF3852" s="35"/>
      <c r="BG3852" s="35"/>
      <c r="BH3852" s="35"/>
    </row>
    <row r="3853" spans="1:60" ht="15" x14ac:dyDescent="0.25">
      <c r="A3853" s="570">
        <f t="shared" si="53"/>
        <v>3847</v>
      </c>
      <c r="B3853" s="571" t="s">
        <v>6131</v>
      </c>
      <c r="C3853" s="574" t="s">
        <v>12458</v>
      </c>
      <c r="D3853" s="843">
        <v>14042</v>
      </c>
      <c r="E3853" s="844"/>
      <c r="F3853" s="844"/>
      <c r="G3853" s="25"/>
      <c r="H3853" s="25"/>
      <c r="I3853" s="25"/>
      <c r="J3853" s="25"/>
      <c r="K3853" s="25"/>
      <c r="L3853" s="25"/>
      <c r="N3853" s="25"/>
      <c r="O3853" s="25"/>
      <c r="P3853" s="35" t="s">
        <v>2496</v>
      </c>
      <c r="AS3853" s="570"/>
      <c r="AT3853" s="391"/>
      <c r="AU3853" s="222"/>
      <c r="AV3853" s="564"/>
      <c r="AW3853" s="60"/>
      <c r="AX3853" s="60"/>
      <c r="AY3853" s="60"/>
      <c r="AZ3853" s="283"/>
      <c r="BA3853" s="283"/>
      <c r="BB3853" s="283"/>
      <c r="BC3853" s="34"/>
      <c r="BD3853" s="27"/>
      <c r="BF3853" s="35"/>
      <c r="BG3853" s="35"/>
      <c r="BH3853" s="35"/>
    </row>
    <row r="3854" spans="1:60" ht="15" x14ac:dyDescent="0.25">
      <c r="A3854" s="570">
        <f t="shared" si="53"/>
        <v>3848</v>
      </c>
      <c r="B3854" s="571" t="s">
        <v>6132</v>
      </c>
      <c r="C3854" s="574" t="s">
        <v>12458</v>
      </c>
      <c r="D3854" s="843">
        <v>20170.5</v>
      </c>
      <c r="E3854" s="844"/>
      <c r="F3854" s="844"/>
      <c r="G3854" s="25"/>
      <c r="H3854" s="25"/>
      <c r="I3854" s="25"/>
      <c r="J3854" s="25"/>
      <c r="K3854" s="25"/>
      <c r="L3854" s="25"/>
      <c r="N3854" s="25"/>
      <c r="O3854" s="25"/>
      <c r="P3854" s="35" t="s">
        <v>2496</v>
      </c>
      <c r="AS3854" s="570"/>
      <c r="AT3854" s="391"/>
      <c r="AU3854" s="222"/>
      <c r="AV3854" s="564"/>
      <c r="AW3854" s="60"/>
      <c r="AX3854" s="60"/>
      <c r="AY3854" s="60"/>
      <c r="AZ3854" s="283"/>
      <c r="BA3854" s="283"/>
      <c r="BB3854" s="283"/>
      <c r="BC3854" s="34"/>
      <c r="BD3854" s="27"/>
      <c r="BF3854" s="35"/>
      <c r="BG3854" s="35"/>
      <c r="BH3854" s="35"/>
    </row>
    <row r="3855" spans="1:60" ht="15" x14ac:dyDescent="0.25">
      <c r="A3855" s="570">
        <f t="shared" si="53"/>
        <v>3849</v>
      </c>
      <c r="B3855" s="571" t="s">
        <v>6133</v>
      </c>
      <c r="C3855" s="574" t="s">
        <v>12458</v>
      </c>
      <c r="D3855" s="843">
        <v>124771.5</v>
      </c>
      <c r="E3855" s="844"/>
      <c r="F3855" s="844"/>
      <c r="G3855" s="25"/>
      <c r="H3855" s="25"/>
      <c r="I3855" s="25"/>
      <c r="J3855" s="25"/>
      <c r="K3855" s="25"/>
      <c r="L3855" s="25"/>
      <c r="N3855" s="25"/>
      <c r="O3855" s="25"/>
      <c r="P3855" s="35" t="s">
        <v>2496</v>
      </c>
      <c r="AS3855" s="570"/>
      <c r="AT3855" s="391"/>
      <c r="AU3855" s="222"/>
      <c r="AV3855" s="564"/>
      <c r="AW3855" s="60"/>
      <c r="AX3855" s="60"/>
      <c r="AY3855" s="60"/>
      <c r="AZ3855" s="283"/>
      <c r="BA3855" s="283"/>
      <c r="BB3855" s="283"/>
      <c r="BC3855" s="34"/>
      <c r="BD3855" s="27"/>
      <c r="BF3855" s="35"/>
      <c r="BG3855" s="35"/>
      <c r="BH3855" s="35"/>
    </row>
    <row r="3856" spans="1:60" ht="15" x14ac:dyDescent="0.25">
      <c r="A3856" s="570">
        <f t="shared" si="53"/>
        <v>3850</v>
      </c>
      <c r="B3856" s="571" t="s">
        <v>6134</v>
      </c>
      <c r="C3856" s="574" t="s">
        <v>12458</v>
      </c>
      <c r="D3856" s="843">
        <v>213926.3</v>
      </c>
      <c r="E3856" s="844"/>
      <c r="F3856" s="844"/>
      <c r="G3856" s="25"/>
      <c r="H3856" s="25"/>
      <c r="I3856" s="25"/>
      <c r="J3856" s="25"/>
      <c r="K3856" s="25"/>
      <c r="L3856" s="25"/>
      <c r="N3856" s="25"/>
      <c r="O3856" s="25"/>
      <c r="P3856" s="35" t="s">
        <v>2496</v>
      </c>
      <c r="AS3856" s="570"/>
      <c r="AT3856" s="391"/>
      <c r="AU3856" s="222"/>
      <c r="AV3856" s="564"/>
      <c r="AW3856" s="60"/>
      <c r="AX3856" s="60"/>
      <c r="AY3856" s="60"/>
      <c r="AZ3856" s="283"/>
      <c r="BA3856" s="283"/>
      <c r="BB3856" s="283"/>
      <c r="BC3856" s="34"/>
      <c r="BD3856" s="27"/>
      <c r="BF3856" s="35"/>
      <c r="BG3856" s="35"/>
      <c r="BH3856" s="35"/>
    </row>
    <row r="3857" spans="1:60" ht="15" x14ac:dyDescent="0.25">
      <c r="A3857" s="570">
        <f t="shared" si="53"/>
        <v>3851</v>
      </c>
      <c r="B3857" s="571" t="s">
        <v>6135</v>
      </c>
      <c r="C3857" s="574" t="s">
        <v>12458</v>
      </c>
      <c r="D3857" s="843">
        <v>168161.28</v>
      </c>
      <c r="E3857" s="844"/>
      <c r="F3857" s="844"/>
      <c r="G3857" s="25"/>
      <c r="H3857" s="25"/>
      <c r="I3857" s="25"/>
      <c r="J3857" s="25"/>
      <c r="K3857" s="25"/>
      <c r="L3857" s="25"/>
      <c r="N3857" s="25"/>
      <c r="O3857" s="25"/>
      <c r="P3857" s="35" t="s">
        <v>2496</v>
      </c>
      <c r="AS3857" s="570"/>
      <c r="AT3857" s="391"/>
      <c r="AU3857" s="222"/>
      <c r="AV3857" s="564"/>
      <c r="AW3857" s="60"/>
      <c r="AX3857" s="60"/>
      <c r="AY3857" s="60"/>
      <c r="AZ3857" s="283"/>
      <c r="BA3857" s="283"/>
      <c r="BB3857" s="283"/>
      <c r="BC3857" s="34"/>
      <c r="BD3857" s="27"/>
      <c r="BF3857" s="35"/>
      <c r="BG3857" s="35"/>
      <c r="BH3857" s="35"/>
    </row>
    <row r="3858" spans="1:60" ht="15" x14ac:dyDescent="0.25">
      <c r="A3858" s="570">
        <f t="shared" si="53"/>
        <v>3852</v>
      </c>
      <c r="B3858" s="571" t="s">
        <v>6136</v>
      </c>
      <c r="C3858" s="574" t="s">
        <v>12458</v>
      </c>
      <c r="D3858" s="843">
        <v>94173.03</v>
      </c>
      <c r="E3858" s="844"/>
      <c r="F3858" s="844"/>
      <c r="G3858" s="25"/>
      <c r="H3858" s="25"/>
      <c r="I3858" s="25"/>
      <c r="J3858" s="25"/>
      <c r="K3858" s="25"/>
      <c r="L3858" s="25"/>
      <c r="N3858" s="25"/>
      <c r="O3858" s="25"/>
      <c r="P3858" s="35" t="s">
        <v>2496</v>
      </c>
      <c r="AS3858" s="570"/>
      <c r="AT3858" s="391"/>
      <c r="AU3858" s="222"/>
      <c r="AV3858" s="564"/>
      <c r="AW3858" s="60"/>
      <c r="AX3858" s="60"/>
      <c r="AY3858" s="60"/>
      <c r="AZ3858" s="283"/>
      <c r="BA3858" s="283"/>
      <c r="BB3858" s="283"/>
      <c r="BC3858" s="34"/>
      <c r="BD3858" s="27"/>
      <c r="BF3858" s="35"/>
      <c r="BG3858" s="35"/>
      <c r="BH3858" s="35"/>
    </row>
    <row r="3859" spans="1:60" ht="15" x14ac:dyDescent="0.25">
      <c r="A3859" s="570">
        <f t="shared" si="53"/>
        <v>3853</v>
      </c>
      <c r="B3859" s="571" t="s">
        <v>6137</v>
      </c>
      <c r="C3859" s="574" t="s">
        <v>12458</v>
      </c>
      <c r="D3859" s="843">
        <v>625568.72</v>
      </c>
      <c r="E3859" s="844"/>
      <c r="F3859" s="844"/>
      <c r="G3859" s="25"/>
      <c r="H3859" s="25"/>
      <c r="I3859" s="25"/>
      <c r="J3859" s="25"/>
      <c r="K3859" s="25"/>
      <c r="L3859" s="25"/>
      <c r="N3859" s="25"/>
      <c r="O3859" s="25"/>
      <c r="P3859" s="35" t="s">
        <v>2496</v>
      </c>
      <c r="AS3859" s="570"/>
      <c r="AT3859" s="391"/>
      <c r="AU3859" s="222"/>
      <c r="AV3859" s="564"/>
      <c r="AW3859" s="60"/>
      <c r="AX3859" s="60"/>
      <c r="AY3859" s="60"/>
      <c r="AZ3859" s="283"/>
      <c r="BA3859" s="283"/>
      <c r="BB3859" s="283"/>
      <c r="BC3859" s="34"/>
      <c r="BD3859" s="27"/>
      <c r="BF3859" s="35"/>
      <c r="BG3859" s="35"/>
      <c r="BH3859" s="35"/>
    </row>
    <row r="3860" spans="1:60" ht="15" x14ac:dyDescent="0.25">
      <c r="A3860" s="570">
        <f t="shared" si="53"/>
        <v>3854</v>
      </c>
      <c r="B3860" s="571" t="s">
        <v>6138</v>
      </c>
      <c r="C3860" s="574" t="s">
        <v>12458</v>
      </c>
      <c r="D3860" s="843">
        <v>16198.28</v>
      </c>
      <c r="E3860" s="844"/>
      <c r="F3860" s="844"/>
      <c r="G3860" s="25"/>
      <c r="H3860" s="25"/>
      <c r="I3860" s="25"/>
      <c r="J3860" s="25"/>
      <c r="K3860" s="25"/>
      <c r="L3860" s="25"/>
      <c r="N3860" s="25"/>
      <c r="O3860" s="25"/>
      <c r="P3860" s="35" t="s">
        <v>2496</v>
      </c>
      <c r="AS3860" s="570"/>
      <c r="AT3860" s="391"/>
      <c r="AU3860" s="222"/>
      <c r="AV3860" s="564"/>
      <c r="AW3860" s="60"/>
      <c r="AX3860" s="60"/>
      <c r="AY3860" s="60"/>
      <c r="AZ3860" s="283"/>
      <c r="BA3860" s="283"/>
      <c r="BB3860" s="283"/>
      <c r="BC3860" s="34"/>
      <c r="BD3860" s="27"/>
      <c r="BF3860" s="35"/>
      <c r="BG3860" s="35"/>
      <c r="BH3860" s="35"/>
    </row>
    <row r="3861" spans="1:60" ht="15" x14ac:dyDescent="0.25">
      <c r="A3861" s="570">
        <f t="shared" si="53"/>
        <v>3855</v>
      </c>
      <c r="B3861" s="571" t="s">
        <v>6139</v>
      </c>
      <c r="C3861" s="574" t="s">
        <v>12458</v>
      </c>
      <c r="D3861" s="843">
        <v>15064.21</v>
      </c>
      <c r="E3861" s="844"/>
      <c r="F3861" s="844"/>
      <c r="G3861" s="25"/>
      <c r="H3861" s="25"/>
      <c r="I3861" s="25"/>
      <c r="J3861" s="25"/>
      <c r="K3861" s="25"/>
      <c r="L3861" s="25"/>
      <c r="N3861" s="25"/>
      <c r="O3861" s="25"/>
      <c r="P3861" s="35" t="s">
        <v>2496</v>
      </c>
      <c r="AS3861" s="570"/>
      <c r="AT3861" s="391"/>
      <c r="AU3861" s="222"/>
      <c r="AV3861" s="564"/>
      <c r="AW3861" s="60"/>
      <c r="AX3861" s="60"/>
      <c r="AY3861" s="60"/>
      <c r="AZ3861" s="283"/>
      <c r="BA3861" s="283"/>
      <c r="BB3861" s="283"/>
      <c r="BC3861" s="34"/>
      <c r="BD3861" s="27"/>
      <c r="BF3861" s="35"/>
      <c r="BG3861" s="35"/>
      <c r="BH3861" s="35"/>
    </row>
    <row r="3862" spans="1:60" ht="15" x14ac:dyDescent="0.25">
      <c r="A3862" s="570">
        <f t="shared" si="53"/>
        <v>3856</v>
      </c>
      <c r="B3862" s="571" t="s">
        <v>6140</v>
      </c>
      <c r="C3862" s="574" t="s">
        <v>12458</v>
      </c>
      <c r="D3862" s="843">
        <v>32546.5</v>
      </c>
      <c r="E3862" s="844"/>
      <c r="F3862" s="844"/>
      <c r="G3862" s="25"/>
      <c r="H3862" s="25"/>
      <c r="I3862" s="25"/>
      <c r="J3862" s="25"/>
      <c r="K3862" s="25"/>
      <c r="L3862" s="25"/>
      <c r="N3862" s="25"/>
      <c r="O3862" s="25"/>
      <c r="P3862" s="35" t="s">
        <v>2496</v>
      </c>
      <c r="AS3862" s="570"/>
      <c r="AT3862" s="391"/>
      <c r="AU3862" s="222"/>
      <c r="AV3862" s="564"/>
      <c r="AW3862" s="60"/>
      <c r="AX3862" s="60"/>
      <c r="AY3862" s="60"/>
      <c r="AZ3862" s="283"/>
      <c r="BA3862" s="283"/>
      <c r="BB3862" s="283"/>
      <c r="BC3862" s="34"/>
      <c r="BD3862" s="27"/>
      <c r="BF3862" s="35"/>
      <c r="BG3862" s="35"/>
      <c r="BH3862" s="35"/>
    </row>
    <row r="3863" spans="1:60" ht="15" x14ac:dyDescent="0.25">
      <c r="A3863" s="570">
        <f t="shared" si="53"/>
        <v>3857</v>
      </c>
      <c r="B3863" s="571" t="s">
        <v>6141</v>
      </c>
      <c r="C3863" s="574" t="s">
        <v>12458</v>
      </c>
      <c r="D3863" s="843">
        <v>29869</v>
      </c>
      <c r="E3863" s="844"/>
      <c r="F3863" s="844"/>
      <c r="G3863" s="25"/>
      <c r="H3863" s="25"/>
      <c r="I3863" s="25"/>
      <c r="J3863" s="25"/>
      <c r="K3863" s="25"/>
      <c r="L3863" s="25"/>
      <c r="N3863" s="25"/>
      <c r="O3863" s="25"/>
      <c r="P3863" s="35" t="s">
        <v>2496</v>
      </c>
      <c r="AS3863" s="570"/>
      <c r="AT3863" s="391"/>
      <c r="AU3863" s="222"/>
      <c r="AV3863" s="564"/>
      <c r="AW3863" s="60"/>
      <c r="AX3863" s="60"/>
      <c r="AY3863" s="60"/>
      <c r="AZ3863" s="283"/>
      <c r="BA3863" s="283"/>
      <c r="BB3863" s="283"/>
      <c r="BC3863" s="34"/>
      <c r="BD3863" s="27"/>
      <c r="BF3863" s="35"/>
      <c r="BG3863" s="35"/>
      <c r="BH3863" s="35"/>
    </row>
    <row r="3864" spans="1:60" ht="15" x14ac:dyDescent="0.25">
      <c r="A3864" s="570">
        <f t="shared" si="53"/>
        <v>3858</v>
      </c>
      <c r="B3864" s="571" t="s">
        <v>6142</v>
      </c>
      <c r="C3864" s="574" t="s">
        <v>12458</v>
      </c>
      <c r="D3864" s="843">
        <v>84755.37</v>
      </c>
      <c r="E3864" s="844"/>
      <c r="F3864" s="844"/>
      <c r="G3864" s="25"/>
      <c r="H3864" s="25"/>
      <c r="I3864" s="25"/>
      <c r="J3864" s="25"/>
      <c r="K3864" s="25"/>
      <c r="L3864" s="25"/>
      <c r="N3864" s="25"/>
      <c r="O3864" s="25"/>
      <c r="P3864" s="35" t="s">
        <v>2496</v>
      </c>
      <c r="AS3864" s="570"/>
      <c r="AT3864" s="391"/>
      <c r="AU3864" s="222"/>
      <c r="AV3864" s="564"/>
      <c r="AW3864" s="60"/>
      <c r="AX3864" s="60"/>
      <c r="AY3864" s="60"/>
      <c r="AZ3864" s="283"/>
      <c r="BA3864" s="283"/>
      <c r="BB3864" s="283"/>
      <c r="BC3864" s="34"/>
      <c r="BD3864" s="27"/>
      <c r="BF3864" s="35"/>
      <c r="BG3864" s="35"/>
      <c r="BH3864" s="35"/>
    </row>
    <row r="3865" spans="1:60" ht="15" x14ac:dyDescent="0.25">
      <c r="A3865" s="570">
        <f t="shared" si="53"/>
        <v>3859</v>
      </c>
      <c r="B3865" s="571" t="s">
        <v>6143</v>
      </c>
      <c r="C3865" s="574" t="s">
        <v>12458</v>
      </c>
      <c r="D3865" s="843">
        <v>32120.48</v>
      </c>
      <c r="E3865" s="844"/>
      <c r="F3865" s="844"/>
      <c r="G3865" s="25"/>
      <c r="H3865" s="25"/>
      <c r="I3865" s="25"/>
      <c r="J3865" s="25"/>
      <c r="K3865" s="25"/>
      <c r="L3865" s="25"/>
      <c r="N3865" s="25"/>
      <c r="O3865" s="25"/>
      <c r="P3865" s="35" t="s">
        <v>2496</v>
      </c>
      <c r="AS3865" s="570"/>
      <c r="AT3865" s="391"/>
      <c r="AU3865" s="222"/>
      <c r="AV3865" s="564"/>
      <c r="AW3865" s="60"/>
      <c r="AX3865" s="60"/>
      <c r="AY3865" s="60"/>
      <c r="AZ3865" s="283"/>
      <c r="BA3865" s="283"/>
      <c r="BB3865" s="283"/>
      <c r="BC3865" s="34"/>
      <c r="BD3865" s="27"/>
      <c r="BF3865" s="35"/>
      <c r="BG3865" s="35"/>
      <c r="BH3865" s="35"/>
    </row>
    <row r="3866" spans="1:60" ht="15" x14ac:dyDescent="0.25">
      <c r="A3866" s="570">
        <f t="shared" si="53"/>
        <v>3860</v>
      </c>
      <c r="B3866" s="571" t="s">
        <v>6144</v>
      </c>
      <c r="C3866" s="574" t="s">
        <v>12458</v>
      </c>
      <c r="D3866" s="843">
        <v>9229.64</v>
      </c>
      <c r="E3866" s="844"/>
      <c r="F3866" s="844"/>
      <c r="G3866" s="25"/>
      <c r="H3866" s="25"/>
      <c r="I3866" s="25"/>
      <c r="J3866" s="25"/>
      <c r="K3866" s="25"/>
      <c r="L3866" s="25"/>
      <c r="N3866" s="25"/>
      <c r="O3866" s="25"/>
      <c r="P3866" s="35" t="s">
        <v>2496</v>
      </c>
      <c r="AS3866" s="570"/>
      <c r="AT3866" s="391"/>
      <c r="AU3866" s="222"/>
      <c r="AV3866" s="564"/>
      <c r="AW3866" s="60"/>
      <c r="AX3866" s="60"/>
      <c r="AY3866" s="60"/>
      <c r="AZ3866" s="283"/>
      <c r="BA3866" s="283"/>
      <c r="BB3866" s="283"/>
      <c r="BC3866" s="34"/>
      <c r="BD3866" s="27"/>
      <c r="BF3866" s="35"/>
      <c r="BG3866" s="35"/>
      <c r="BH3866" s="35"/>
    </row>
    <row r="3867" spans="1:60" ht="15" x14ac:dyDescent="0.25">
      <c r="A3867" s="570">
        <f t="shared" si="53"/>
        <v>3861</v>
      </c>
      <c r="B3867" s="571" t="s">
        <v>6145</v>
      </c>
      <c r="C3867" s="574" t="s">
        <v>12458</v>
      </c>
      <c r="D3867" s="843">
        <v>5197.92</v>
      </c>
      <c r="E3867" s="844"/>
      <c r="F3867" s="844"/>
      <c r="G3867" s="25"/>
      <c r="H3867" s="25"/>
      <c r="I3867" s="25"/>
      <c r="J3867" s="25"/>
      <c r="K3867" s="25"/>
      <c r="L3867" s="25"/>
      <c r="N3867" s="25"/>
      <c r="O3867" s="25"/>
      <c r="P3867" s="35" t="s">
        <v>2496</v>
      </c>
      <c r="AS3867" s="570"/>
      <c r="AT3867" s="391"/>
      <c r="AU3867" s="222"/>
      <c r="AV3867" s="564"/>
      <c r="AW3867" s="60"/>
      <c r="AX3867" s="60"/>
      <c r="AY3867" s="60"/>
      <c r="AZ3867" s="283"/>
      <c r="BA3867" s="283"/>
      <c r="BB3867" s="283"/>
      <c r="BC3867" s="34"/>
      <c r="BD3867" s="27"/>
      <c r="BF3867" s="35"/>
      <c r="BG3867" s="35"/>
      <c r="BH3867" s="35"/>
    </row>
    <row r="3868" spans="1:60" ht="15" x14ac:dyDescent="0.25">
      <c r="A3868" s="570">
        <f t="shared" si="53"/>
        <v>3862</v>
      </c>
      <c r="B3868" s="571" t="s">
        <v>6146</v>
      </c>
      <c r="C3868" s="574" t="s">
        <v>12458</v>
      </c>
      <c r="D3868" s="843">
        <v>80313.100000000006</v>
      </c>
      <c r="E3868" s="844"/>
      <c r="F3868" s="844"/>
      <c r="G3868" s="25"/>
      <c r="H3868" s="25"/>
      <c r="I3868" s="25"/>
      <c r="J3868" s="25"/>
      <c r="K3868" s="25"/>
      <c r="L3868" s="25"/>
      <c r="N3868" s="25"/>
      <c r="O3868" s="25"/>
      <c r="P3868" s="35" t="s">
        <v>2496</v>
      </c>
      <c r="AS3868" s="570"/>
      <c r="AT3868" s="391"/>
      <c r="AU3868" s="222"/>
      <c r="AV3868" s="564"/>
      <c r="AW3868" s="60"/>
      <c r="AX3868" s="60"/>
      <c r="AY3868" s="60"/>
      <c r="AZ3868" s="283"/>
      <c r="BA3868" s="283"/>
      <c r="BB3868" s="283"/>
      <c r="BC3868" s="34"/>
      <c r="BD3868" s="27"/>
      <c r="BF3868" s="35"/>
      <c r="BG3868" s="35"/>
      <c r="BH3868" s="35"/>
    </row>
    <row r="3869" spans="1:60" ht="15" x14ac:dyDescent="0.25">
      <c r="A3869" s="570">
        <f t="shared" si="53"/>
        <v>3863</v>
      </c>
      <c r="B3869" s="571" t="s">
        <v>6147</v>
      </c>
      <c r="C3869" s="574" t="s">
        <v>12458</v>
      </c>
      <c r="D3869" s="843">
        <v>56091.839999999997</v>
      </c>
      <c r="E3869" s="844"/>
      <c r="F3869" s="844"/>
      <c r="G3869" s="25"/>
      <c r="H3869" s="25"/>
      <c r="I3869" s="25"/>
      <c r="J3869" s="25"/>
      <c r="K3869" s="25"/>
      <c r="L3869" s="25"/>
      <c r="N3869" s="25"/>
      <c r="O3869" s="25"/>
      <c r="P3869" s="35" t="s">
        <v>2496</v>
      </c>
      <c r="AS3869" s="570"/>
      <c r="AT3869" s="391"/>
      <c r="AU3869" s="222"/>
      <c r="AV3869" s="564"/>
      <c r="AW3869" s="60"/>
      <c r="AX3869" s="60"/>
      <c r="AY3869" s="60"/>
      <c r="AZ3869" s="283"/>
      <c r="BA3869" s="283"/>
      <c r="BB3869" s="283"/>
      <c r="BC3869" s="34"/>
      <c r="BD3869" s="27"/>
      <c r="BF3869" s="35"/>
      <c r="BG3869" s="35"/>
      <c r="BH3869" s="35"/>
    </row>
    <row r="3870" spans="1:60" ht="15" x14ac:dyDescent="0.25">
      <c r="A3870" s="570">
        <f t="shared" si="53"/>
        <v>3864</v>
      </c>
      <c r="B3870" s="571" t="s">
        <v>6148</v>
      </c>
      <c r="C3870" s="574" t="s">
        <v>12458</v>
      </c>
      <c r="D3870" s="843">
        <v>8802.43</v>
      </c>
      <c r="E3870" s="844"/>
      <c r="F3870" s="844"/>
      <c r="G3870" s="25"/>
      <c r="H3870" s="25"/>
      <c r="I3870" s="25"/>
      <c r="J3870" s="25"/>
      <c r="K3870" s="25"/>
      <c r="L3870" s="25"/>
      <c r="N3870" s="25"/>
      <c r="O3870" s="25"/>
      <c r="P3870" s="35" t="s">
        <v>2496</v>
      </c>
      <c r="AS3870" s="570"/>
      <c r="AT3870" s="391"/>
      <c r="AU3870" s="222"/>
      <c r="AV3870" s="564"/>
      <c r="AW3870" s="60"/>
      <c r="AX3870" s="60"/>
      <c r="AY3870" s="60"/>
      <c r="AZ3870" s="283"/>
      <c r="BA3870" s="283"/>
      <c r="BB3870" s="283"/>
      <c r="BC3870" s="34"/>
      <c r="BD3870" s="27"/>
      <c r="BF3870" s="35"/>
      <c r="BG3870" s="35"/>
      <c r="BH3870" s="35"/>
    </row>
    <row r="3871" spans="1:60" ht="15" x14ac:dyDescent="0.25">
      <c r="A3871" s="570">
        <f t="shared" si="53"/>
        <v>3865</v>
      </c>
      <c r="B3871" s="571" t="s">
        <v>6149</v>
      </c>
      <c r="C3871" s="574" t="s">
        <v>12480</v>
      </c>
      <c r="D3871" s="843">
        <v>77945</v>
      </c>
      <c r="E3871" s="844"/>
      <c r="F3871" s="844"/>
      <c r="G3871" s="25"/>
      <c r="H3871" s="25"/>
      <c r="I3871" s="25"/>
      <c r="J3871" s="25"/>
      <c r="K3871" s="25"/>
      <c r="L3871" s="25"/>
      <c r="N3871" s="25"/>
      <c r="O3871" s="25"/>
      <c r="P3871" s="35" t="s">
        <v>2496</v>
      </c>
      <c r="AS3871" s="570"/>
      <c r="AT3871" s="391"/>
      <c r="AU3871" s="222"/>
      <c r="AV3871" s="564"/>
      <c r="AW3871" s="60"/>
      <c r="AX3871" s="60"/>
      <c r="AY3871" s="60"/>
      <c r="AZ3871" s="283"/>
      <c r="BA3871" s="283"/>
      <c r="BB3871" s="283"/>
      <c r="BC3871" s="34"/>
      <c r="BD3871" s="27"/>
      <c r="BF3871" s="35"/>
      <c r="BG3871" s="35"/>
      <c r="BH3871" s="35"/>
    </row>
    <row r="3872" spans="1:60" ht="15" x14ac:dyDescent="0.25">
      <c r="A3872" s="570">
        <f t="shared" si="53"/>
        <v>3866</v>
      </c>
      <c r="B3872" s="571" t="s">
        <v>6150</v>
      </c>
      <c r="C3872" s="574" t="s">
        <v>12480</v>
      </c>
      <c r="D3872" s="843">
        <v>68068</v>
      </c>
      <c r="E3872" s="844"/>
      <c r="F3872" s="844"/>
      <c r="G3872" s="25"/>
      <c r="H3872" s="25"/>
      <c r="I3872" s="25"/>
      <c r="J3872" s="25"/>
      <c r="K3872" s="25"/>
      <c r="L3872" s="25"/>
      <c r="N3872" s="25"/>
      <c r="O3872" s="25"/>
      <c r="P3872" s="35" t="s">
        <v>2496</v>
      </c>
      <c r="AS3872" s="570"/>
      <c r="AT3872" s="391"/>
      <c r="AU3872" s="222"/>
      <c r="AV3872" s="564"/>
      <c r="AW3872" s="60"/>
      <c r="AX3872" s="60"/>
      <c r="AY3872" s="60"/>
      <c r="AZ3872" s="283"/>
      <c r="BA3872" s="283"/>
      <c r="BB3872" s="283"/>
      <c r="BC3872" s="34"/>
      <c r="BD3872" s="27"/>
      <c r="BF3872" s="35"/>
      <c r="BG3872" s="35"/>
      <c r="BH3872" s="35"/>
    </row>
    <row r="3873" spans="1:60" ht="15" x14ac:dyDescent="0.25">
      <c r="A3873" s="570">
        <f t="shared" si="53"/>
        <v>3867</v>
      </c>
      <c r="B3873" s="571" t="s">
        <v>6151</v>
      </c>
      <c r="C3873" s="574" t="s">
        <v>12480</v>
      </c>
      <c r="D3873" s="843">
        <v>55930</v>
      </c>
      <c r="E3873" s="844"/>
      <c r="F3873" s="844"/>
      <c r="G3873" s="25"/>
      <c r="H3873" s="25"/>
      <c r="I3873" s="25"/>
      <c r="J3873" s="25"/>
      <c r="K3873" s="25"/>
      <c r="L3873" s="25"/>
      <c r="N3873" s="25"/>
      <c r="O3873" s="25"/>
      <c r="P3873" s="35" t="s">
        <v>2496</v>
      </c>
      <c r="AS3873" s="570"/>
      <c r="AT3873" s="391"/>
      <c r="AU3873" s="222"/>
      <c r="AV3873" s="564"/>
      <c r="AW3873" s="60"/>
      <c r="AX3873" s="60"/>
      <c r="AY3873" s="60"/>
      <c r="AZ3873" s="283"/>
      <c r="BA3873" s="283"/>
      <c r="BB3873" s="283"/>
      <c r="BC3873" s="34"/>
      <c r="BD3873" s="27"/>
      <c r="BF3873" s="35"/>
      <c r="BG3873" s="35"/>
      <c r="BH3873" s="35"/>
    </row>
    <row r="3874" spans="1:60" ht="15" x14ac:dyDescent="0.25">
      <c r="A3874" s="570">
        <f t="shared" si="53"/>
        <v>3868</v>
      </c>
      <c r="B3874" s="571" t="s">
        <v>6152</v>
      </c>
      <c r="C3874" s="574" t="s">
        <v>12480</v>
      </c>
      <c r="D3874" s="843">
        <v>48810.23</v>
      </c>
      <c r="E3874" s="844"/>
      <c r="F3874" s="844"/>
      <c r="G3874" s="25"/>
      <c r="H3874" s="25"/>
      <c r="I3874" s="25"/>
      <c r="J3874" s="25"/>
      <c r="K3874" s="25"/>
      <c r="L3874" s="25"/>
      <c r="N3874" s="25"/>
      <c r="O3874" s="25"/>
      <c r="P3874" s="35" t="s">
        <v>2496</v>
      </c>
      <c r="AS3874" s="570"/>
      <c r="AT3874" s="391"/>
      <c r="AU3874" s="222"/>
      <c r="AV3874" s="564"/>
      <c r="AW3874" s="60"/>
      <c r="AX3874" s="60"/>
      <c r="AY3874" s="60"/>
      <c r="AZ3874" s="283"/>
      <c r="BA3874" s="283"/>
      <c r="BB3874" s="283"/>
      <c r="BC3874" s="34"/>
      <c r="BD3874" s="27"/>
      <c r="BF3874" s="35"/>
      <c r="BG3874" s="35"/>
      <c r="BH3874" s="35"/>
    </row>
    <row r="3875" spans="1:60" ht="15" x14ac:dyDescent="0.25">
      <c r="A3875" s="570">
        <f t="shared" si="53"/>
        <v>3869</v>
      </c>
      <c r="B3875" s="571" t="s">
        <v>6153</v>
      </c>
      <c r="C3875" s="574" t="s">
        <v>12480</v>
      </c>
      <c r="D3875" s="843">
        <v>52367.14</v>
      </c>
      <c r="E3875" s="844"/>
      <c r="F3875" s="844"/>
      <c r="G3875" s="25"/>
      <c r="H3875" s="25"/>
      <c r="I3875" s="25"/>
      <c r="J3875" s="25"/>
      <c r="K3875" s="25"/>
      <c r="L3875" s="25"/>
      <c r="N3875" s="25"/>
      <c r="O3875" s="25"/>
      <c r="P3875" s="35" t="s">
        <v>2496</v>
      </c>
      <c r="AS3875" s="570"/>
      <c r="AT3875" s="391"/>
      <c r="AU3875" s="222"/>
      <c r="AV3875" s="564"/>
      <c r="AW3875" s="60"/>
      <c r="AX3875" s="60"/>
      <c r="AY3875" s="60"/>
      <c r="AZ3875" s="283"/>
      <c r="BA3875" s="283"/>
      <c r="BB3875" s="283"/>
      <c r="BC3875" s="34"/>
      <c r="BD3875" s="27"/>
      <c r="BF3875" s="35"/>
      <c r="BG3875" s="35"/>
      <c r="BH3875" s="35"/>
    </row>
    <row r="3876" spans="1:60" ht="15" x14ac:dyDescent="0.25">
      <c r="A3876" s="570">
        <f t="shared" si="53"/>
        <v>3870</v>
      </c>
      <c r="B3876" s="571" t="s">
        <v>6154</v>
      </c>
      <c r="C3876" s="574" t="s">
        <v>12480</v>
      </c>
      <c r="D3876" s="843">
        <v>130470.41</v>
      </c>
      <c r="E3876" s="844"/>
      <c r="F3876" s="844"/>
      <c r="G3876" s="25"/>
      <c r="H3876" s="25"/>
      <c r="I3876" s="25"/>
      <c r="J3876" s="25"/>
      <c r="K3876" s="25"/>
      <c r="L3876" s="25"/>
      <c r="N3876" s="25"/>
      <c r="O3876" s="25"/>
      <c r="P3876" s="35" t="s">
        <v>2496</v>
      </c>
      <c r="AS3876" s="570"/>
      <c r="AT3876" s="391"/>
      <c r="AU3876" s="222"/>
      <c r="AV3876" s="564"/>
      <c r="AW3876" s="60"/>
      <c r="AX3876" s="60"/>
      <c r="AY3876" s="60"/>
      <c r="AZ3876" s="283"/>
      <c r="BA3876" s="283"/>
      <c r="BB3876" s="283"/>
      <c r="BC3876" s="34"/>
      <c r="BD3876" s="27"/>
      <c r="BF3876" s="35"/>
      <c r="BG3876" s="35"/>
      <c r="BH3876" s="35"/>
    </row>
    <row r="3877" spans="1:60" ht="15" x14ac:dyDescent="0.25">
      <c r="A3877" s="570">
        <f t="shared" si="53"/>
        <v>3871</v>
      </c>
      <c r="B3877" s="571" t="s">
        <v>6155</v>
      </c>
      <c r="C3877" s="574" t="s">
        <v>12458</v>
      </c>
      <c r="D3877" s="843">
        <v>42388.99</v>
      </c>
      <c r="E3877" s="844"/>
      <c r="F3877" s="844"/>
      <c r="G3877" s="25"/>
      <c r="H3877" s="25"/>
      <c r="I3877" s="25"/>
      <c r="J3877" s="25"/>
      <c r="K3877" s="25"/>
      <c r="L3877" s="25"/>
      <c r="N3877" s="25"/>
      <c r="O3877" s="25"/>
      <c r="P3877" s="35" t="s">
        <v>2496</v>
      </c>
      <c r="AS3877" s="570"/>
      <c r="AT3877" s="391"/>
      <c r="AU3877" s="222"/>
      <c r="AV3877" s="564"/>
      <c r="AW3877" s="60"/>
      <c r="AX3877" s="60"/>
      <c r="AY3877" s="60"/>
      <c r="AZ3877" s="283"/>
      <c r="BA3877" s="283"/>
      <c r="BB3877" s="283"/>
      <c r="BC3877" s="34"/>
      <c r="BD3877" s="27"/>
      <c r="BF3877" s="35"/>
      <c r="BG3877" s="35"/>
      <c r="BH3877" s="35"/>
    </row>
    <row r="3878" spans="1:60" ht="15" x14ac:dyDescent="0.25">
      <c r="A3878" s="570">
        <f t="shared" si="53"/>
        <v>3872</v>
      </c>
      <c r="B3878" s="571" t="s">
        <v>6156</v>
      </c>
      <c r="C3878" s="574" t="s">
        <v>12458</v>
      </c>
      <c r="D3878" s="843">
        <v>1309000</v>
      </c>
      <c r="E3878" s="844"/>
      <c r="F3878" s="844"/>
      <c r="G3878" s="25"/>
      <c r="H3878" s="25"/>
      <c r="I3878" s="25"/>
      <c r="J3878" s="25"/>
      <c r="K3878" s="25"/>
      <c r="L3878" s="25"/>
      <c r="N3878" s="25"/>
      <c r="O3878" s="25"/>
      <c r="P3878" s="35" t="s">
        <v>2496</v>
      </c>
      <c r="AS3878" s="570"/>
      <c r="AT3878" s="391"/>
      <c r="AU3878" s="222"/>
      <c r="AV3878" s="564"/>
      <c r="AW3878" s="60"/>
      <c r="AX3878" s="60"/>
      <c r="AY3878" s="60"/>
      <c r="AZ3878" s="283"/>
      <c r="BA3878" s="283"/>
      <c r="BB3878" s="283"/>
      <c r="BC3878" s="34"/>
      <c r="BD3878" s="27"/>
      <c r="BF3878" s="35"/>
      <c r="BG3878" s="35"/>
      <c r="BH3878" s="35"/>
    </row>
    <row r="3879" spans="1:60" ht="15" x14ac:dyDescent="0.25">
      <c r="A3879" s="570">
        <f t="shared" si="53"/>
        <v>3873</v>
      </c>
      <c r="B3879" s="571" t="s">
        <v>6157</v>
      </c>
      <c r="C3879" s="574" t="s">
        <v>12458</v>
      </c>
      <c r="D3879" s="843">
        <v>1484540.47</v>
      </c>
      <c r="E3879" s="844"/>
      <c r="F3879" s="844"/>
      <c r="G3879" s="25"/>
      <c r="H3879" s="25"/>
      <c r="I3879" s="25"/>
      <c r="J3879" s="25"/>
      <c r="K3879" s="25"/>
      <c r="L3879" s="25"/>
      <c r="N3879" s="25"/>
      <c r="O3879" s="25"/>
      <c r="P3879" s="35" t="s">
        <v>2496</v>
      </c>
      <c r="AS3879" s="570"/>
      <c r="AT3879" s="391"/>
      <c r="AU3879" s="222"/>
      <c r="AV3879" s="564"/>
      <c r="AW3879" s="60"/>
      <c r="AX3879" s="60"/>
      <c r="AY3879" s="60"/>
      <c r="AZ3879" s="283"/>
      <c r="BA3879" s="283"/>
      <c r="BB3879" s="283"/>
      <c r="BC3879" s="34"/>
      <c r="BD3879" s="27"/>
      <c r="BF3879" s="35"/>
      <c r="BG3879" s="35"/>
      <c r="BH3879" s="35"/>
    </row>
    <row r="3880" spans="1:60" ht="15" x14ac:dyDescent="0.25">
      <c r="A3880" s="570">
        <f t="shared" si="53"/>
        <v>3874</v>
      </c>
      <c r="B3880" s="571" t="s">
        <v>6158</v>
      </c>
      <c r="C3880" s="574" t="s">
        <v>12458</v>
      </c>
      <c r="D3880" s="843">
        <v>1198854.79</v>
      </c>
      <c r="E3880" s="844"/>
      <c r="F3880" s="844"/>
      <c r="G3880" s="25"/>
      <c r="H3880" s="25"/>
      <c r="I3880" s="25"/>
      <c r="J3880" s="25"/>
      <c r="K3880" s="25"/>
      <c r="L3880" s="25"/>
      <c r="N3880" s="25"/>
      <c r="O3880" s="25"/>
      <c r="P3880" s="35" t="s">
        <v>2496</v>
      </c>
      <c r="AS3880" s="570"/>
      <c r="AT3880" s="391"/>
      <c r="AU3880" s="222"/>
      <c r="AV3880" s="564"/>
      <c r="AW3880" s="60"/>
      <c r="AX3880" s="60"/>
      <c r="AY3880" s="60"/>
      <c r="AZ3880" s="283"/>
      <c r="BA3880" s="283"/>
      <c r="BB3880" s="283"/>
      <c r="BC3880" s="34"/>
      <c r="BD3880" s="27"/>
      <c r="BF3880" s="35"/>
      <c r="BG3880" s="35"/>
      <c r="BH3880" s="35"/>
    </row>
    <row r="3881" spans="1:60" ht="15" x14ac:dyDescent="0.25">
      <c r="A3881" s="570">
        <f t="shared" si="53"/>
        <v>3875</v>
      </c>
      <c r="B3881" s="571" t="s">
        <v>6159</v>
      </c>
      <c r="C3881" s="574" t="s">
        <v>12458</v>
      </c>
      <c r="D3881" s="843">
        <v>2776270</v>
      </c>
      <c r="E3881" s="844"/>
      <c r="F3881" s="844"/>
      <c r="G3881" s="25"/>
      <c r="H3881" s="25"/>
      <c r="I3881" s="25"/>
      <c r="J3881" s="25"/>
      <c r="K3881" s="25"/>
      <c r="L3881" s="25"/>
      <c r="N3881" s="25"/>
      <c r="O3881" s="25"/>
      <c r="P3881" s="35" t="s">
        <v>2496</v>
      </c>
      <c r="AS3881" s="570"/>
      <c r="AT3881" s="391"/>
      <c r="AU3881" s="222"/>
      <c r="AV3881" s="564"/>
      <c r="AW3881" s="60"/>
      <c r="AX3881" s="60"/>
      <c r="AY3881" s="60"/>
      <c r="AZ3881" s="283"/>
      <c r="BA3881" s="283"/>
      <c r="BB3881" s="283"/>
      <c r="BC3881" s="34"/>
      <c r="BD3881" s="27"/>
      <c r="BF3881" s="35"/>
      <c r="BG3881" s="35"/>
      <c r="BH3881" s="35"/>
    </row>
    <row r="3882" spans="1:60" ht="15" x14ac:dyDescent="0.25">
      <c r="A3882" s="570">
        <f t="shared" si="53"/>
        <v>3876</v>
      </c>
      <c r="B3882" s="571" t="s">
        <v>6160</v>
      </c>
      <c r="C3882" s="574" t="s">
        <v>12458</v>
      </c>
      <c r="D3882" s="843">
        <v>1488095</v>
      </c>
      <c r="E3882" s="844"/>
      <c r="F3882" s="844"/>
      <c r="G3882" s="25"/>
      <c r="H3882" s="25"/>
      <c r="I3882" s="25"/>
      <c r="J3882" s="25"/>
      <c r="K3882" s="25"/>
      <c r="L3882" s="25"/>
      <c r="N3882" s="25"/>
      <c r="O3882" s="25"/>
      <c r="P3882" s="35" t="s">
        <v>2496</v>
      </c>
      <c r="AS3882" s="570"/>
      <c r="AT3882" s="391"/>
      <c r="AU3882" s="222"/>
      <c r="AV3882" s="564"/>
      <c r="AW3882" s="60"/>
      <c r="AX3882" s="60"/>
      <c r="AY3882" s="60"/>
      <c r="AZ3882" s="283"/>
      <c r="BA3882" s="283"/>
      <c r="BB3882" s="283"/>
      <c r="BC3882" s="34"/>
      <c r="BD3882" s="27"/>
      <c r="BF3882" s="35"/>
      <c r="BG3882" s="35"/>
      <c r="BH3882" s="35"/>
    </row>
    <row r="3883" spans="1:60" ht="15" x14ac:dyDescent="0.25">
      <c r="A3883" s="570">
        <f t="shared" si="53"/>
        <v>3877</v>
      </c>
      <c r="B3883" s="571" t="s">
        <v>6161</v>
      </c>
      <c r="C3883" s="574" t="s">
        <v>12458</v>
      </c>
      <c r="D3883" s="843">
        <v>1430288.37</v>
      </c>
      <c r="E3883" s="844"/>
      <c r="F3883" s="844"/>
      <c r="G3883" s="25"/>
      <c r="H3883" s="25"/>
      <c r="I3883" s="25"/>
      <c r="J3883" s="25"/>
      <c r="K3883" s="25"/>
      <c r="L3883" s="25"/>
      <c r="N3883" s="25"/>
      <c r="O3883" s="25"/>
      <c r="P3883" s="35" t="s">
        <v>2496</v>
      </c>
      <c r="AS3883" s="570"/>
      <c r="AT3883" s="391"/>
      <c r="AU3883" s="222"/>
      <c r="AV3883" s="564"/>
      <c r="AW3883" s="60"/>
      <c r="AX3883" s="60"/>
      <c r="AY3883" s="60"/>
      <c r="AZ3883" s="283"/>
      <c r="BA3883" s="283"/>
      <c r="BB3883" s="283"/>
      <c r="BC3883" s="34"/>
      <c r="BD3883" s="27"/>
      <c r="BF3883" s="35"/>
      <c r="BG3883" s="35"/>
      <c r="BH3883" s="35"/>
    </row>
    <row r="3884" spans="1:60" ht="15" x14ac:dyDescent="0.25">
      <c r="A3884" s="570">
        <f t="shared" si="53"/>
        <v>3878</v>
      </c>
      <c r="B3884" s="571" t="s">
        <v>6162</v>
      </c>
      <c r="C3884" s="574" t="s">
        <v>12458</v>
      </c>
      <c r="D3884" s="843">
        <v>1743350</v>
      </c>
      <c r="E3884" s="844"/>
      <c r="F3884" s="844"/>
      <c r="G3884" s="25"/>
      <c r="H3884" s="25"/>
      <c r="I3884" s="25"/>
      <c r="J3884" s="25"/>
      <c r="K3884" s="25"/>
      <c r="L3884" s="25"/>
      <c r="N3884" s="25"/>
      <c r="O3884" s="25"/>
      <c r="P3884" s="35" t="s">
        <v>2496</v>
      </c>
      <c r="AS3884" s="570"/>
      <c r="AT3884" s="391"/>
      <c r="AU3884" s="222"/>
      <c r="AV3884" s="564"/>
      <c r="AW3884" s="60"/>
      <c r="AX3884" s="60"/>
      <c r="AY3884" s="60"/>
      <c r="AZ3884" s="283"/>
      <c r="BA3884" s="283"/>
      <c r="BB3884" s="283"/>
      <c r="BC3884" s="34"/>
      <c r="BD3884" s="27"/>
      <c r="BF3884" s="35"/>
      <c r="BG3884" s="35"/>
      <c r="BH3884" s="35"/>
    </row>
    <row r="3885" spans="1:60" ht="15" x14ac:dyDescent="0.25">
      <c r="A3885" s="570">
        <f t="shared" si="53"/>
        <v>3879</v>
      </c>
      <c r="B3885" s="571" t="s">
        <v>6163</v>
      </c>
      <c r="C3885" s="574" t="s">
        <v>12458</v>
      </c>
      <c r="D3885" s="843">
        <v>2571494.7999999998</v>
      </c>
      <c r="E3885" s="844"/>
      <c r="F3885" s="844"/>
      <c r="G3885" s="25"/>
      <c r="H3885" s="25"/>
      <c r="I3885" s="25"/>
      <c r="J3885" s="25"/>
      <c r="K3885" s="25"/>
      <c r="L3885" s="25"/>
      <c r="N3885" s="25"/>
      <c r="O3885" s="25"/>
      <c r="P3885" s="35" t="s">
        <v>2496</v>
      </c>
      <c r="AS3885" s="570"/>
      <c r="AT3885" s="391"/>
      <c r="AU3885" s="222"/>
      <c r="AV3885" s="564"/>
      <c r="AW3885" s="60"/>
      <c r="AX3885" s="60"/>
      <c r="AY3885" s="60"/>
      <c r="AZ3885" s="283"/>
      <c r="BA3885" s="283"/>
      <c r="BB3885" s="283"/>
      <c r="BC3885" s="34"/>
      <c r="BD3885" s="27"/>
      <c r="BF3885" s="35"/>
      <c r="BG3885" s="35"/>
      <c r="BH3885" s="35"/>
    </row>
    <row r="3886" spans="1:60" ht="15" x14ac:dyDescent="0.25">
      <c r="A3886" s="570">
        <f t="shared" si="53"/>
        <v>3880</v>
      </c>
      <c r="B3886" s="571" t="s">
        <v>6164</v>
      </c>
      <c r="C3886" s="574" t="s">
        <v>12458</v>
      </c>
      <c r="D3886" s="843">
        <v>2740966.27</v>
      </c>
      <c r="E3886" s="844"/>
      <c r="F3886" s="844"/>
      <c r="G3886" s="25"/>
      <c r="H3886" s="25"/>
      <c r="I3886" s="25"/>
      <c r="J3886" s="25"/>
      <c r="K3886" s="25"/>
      <c r="L3886" s="25"/>
      <c r="N3886" s="25"/>
      <c r="O3886" s="25"/>
      <c r="P3886" s="35" t="s">
        <v>2496</v>
      </c>
      <c r="AS3886" s="570"/>
      <c r="AT3886" s="391"/>
      <c r="AU3886" s="222"/>
      <c r="AV3886" s="564"/>
      <c r="AW3886" s="60"/>
      <c r="AX3886" s="60"/>
      <c r="AY3886" s="60"/>
      <c r="AZ3886" s="283"/>
      <c r="BA3886" s="283"/>
      <c r="BB3886" s="283"/>
      <c r="BC3886" s="34"/>
      <c r="BD3886" s="27"/>
      <c r="BF3886" s="35"/>
      <c r="BG3886" s="35"/>
      <c r="BH3886" s="35"/>
    </row>
    <row r="3887" spans="1:60" ht="15" x14ac:dyDescent="0.25">
      <c r="A3887" s="570">
        <f t="shared" si="53"/>
        <v>3881</v>
      </c>
      <c r="B3887" s="571" t="s">
        <v>6165</v>
      </c>
      <c r="C3887" s="574" t="s">
        <v>12473</v>
      </c>
      <c r="D3887" s="843">
        <v>8885.73</v>
      </c>
      <c r="E3887" s="844"/>
      <c r="F3887" s="844"/>
      <c r="G3887" s="25"/>
      <c r="H3887" s="25"/>
      <c r="I3887" s="25"/>
      <c r="J3887" s="25"/>
      <c r="K3887" s="25"/>
      <c r="L3887" s="25"/>
      <c r="N3887" s="25"/>
      <c r="O3887" s="25"/>
      <c r="P3887" s="35" t="s">
        <v>2496</v>
      </c>
      <c r="AS3887" s="570"/>
      <c r="AT3887" s="391"/>
      <c r="AU3887" s="222"/>
      <c r="AV3887" s="564"/>
      <c r="AW3887" s="60"/>
      <c r="AX3887" s="60"/>
      <c r="AY3887" s="60"/>
      <c r="AZ3887" s="283"/>
      <c r="BA3887" s="283"/>
      <c r="BB3887" s="283"/>
      <c r="BC3887" s="34"/>
      <c r="BD3887" s="27"/>
      <c r="BF3887" s="35"/>
      <c r="BG3887" s="35"/>
      <c r="BH3887" s="35"/>
    </row>
    <row r="3888" spans="1:60" ht="15" x14ac:dyDescent="0.25">
      <c r="A3888" s="570">
        <f t="shared" si="53"/>
        <v>3882</v>
      </c>
      <c r="B3888" s="571" t="s">
        <v>6166</v>
      </c>
      <c r="C3888" s="574" t="s">
        <v>12473</v>
      </c>
      <c r="D3888" s="843">
        <v>5950</v>
      </c>
      <c r="E3888" s="844"/>
      <c r="F3888" s="844"/>
      <c r="G3888" s="25"/>
      <c r="H3888" s="25"/>
      <c r="I3888" s="25"/>
      <c r="J3888" s="25"/>
      <c r="K3888" s="25"/>
      <c r="L3888" s="25"/>
      <c r="N3888" s="25"/>
      <c r="O3888" s="25"/>
      <c r="P3888" s="35" t="s">
        <v>2496</v>
      </c>
      <c r="AS3888" s="570"/>
      <c r="AT3888" s="391"/>
      <c r="AU3888" s="222"/>
      <c r="AV3888" s="564"/>
      <c r="AW3888" s="60"/>
      <c r="AX3888" s="60"/>
      <c r="AY3888" s="60"/>
      <c r="AZ3888" s="283"/>
      <c r="BA3888" s="283"/>
      <c r="BB3888" s="283"/>
      <c r="BC3888" s="34"/>
      <c r="BD3888" s="27"/>
      <c r="BF3888" s="35"/>
      <c r="BG3888" s="35"/>
      <c r="BH3888" s="35"/>
    </row>
    <row r="3889" spans="1:60" ht="15" x14ac:dyDescent="0.25">
      <c r="A3889" s="570">
        <f t="shared" si="53"/>
        <v>3883</v>
      </c>
      <c r="B3889" s="571" t="s">
        <v>6167</v>
      </c>
      <c r="C3889" s="574" t="s">
        <v>12458</v>
      </c>
      <c r="D3889" s="843">
        <v>9346.26</v>
      </c>
      <c r="E3889" s="844"/>
      <c r="F3889" s="844"/>
      <c r="G3889" s="25"/>
      <c r="H3889" s="25"/>
      <c r="I3889" s="25"/>
      <c r="J3889" s="25"/>
      <c r="K3889" s="25"/>
      <c r="L3889" s="25"/>
      <c r="N3889" s="25"/>
      <c r="O3889" s="25"/>
      <c r="P3889" s="35" t="s">
        <v>2496</v>
      </c>
      <c r="AS3889" s="570"/>
      <c r="AT3889" s="391"/>
      <c r="AU3889" s="222"/>
      <c r="AV3889" s="564"/>
      <c r="AW3889" s="60"/>
      <c r="AX3889" s="60"/>
      <c r="AY3889" s="60"/>
      <c r="AZ3889" s="283"/>
      <c r="BA3889" s="283"/>
      <c r="BB3889" s="283"/>
      <c r="BC3889" s="34"/>
      <c r="BD3889" s="27"/>
      <c r="BF3889" s="35"/>
      <c r="BG3889" s="35"/>
      <c r="BH3889" s="35"/>
    </row>
    <row r="3890" spans="1:60" ht="15" x14ac:dyDescent="0.25">
      <c r="A3890" s="570">
        <f t="shared" si="53"/>
        <v>3884</v>
      </c>
      <c r="B3890" s="571" t="s">
        <v>6168</v>
      </c>
      <c r="C3890" s="574" t="s">
        <v>12473</v>
      </c>
      <c r="D3890" s="843">
        <v>4442.2700000000004</v>
      </c>
      <c r="E3890" s="844"/>
      <c r="F3890" s="844"/>
      <c r="G3890" s="25"/>
      <c r="H3890" s="25"/>
      <c r="I3890" s="25"/>
      <c r="J3890" s="25"/>
      <c r="K3890" s="25"/>
      <c r="L3890" s="25"/>
      <c r="N3890" s="25"/>
      <c r="O3890" s="25"/>
      <c r="P3890" s="35" t="s">
        <v>2496</v>
      </c>
      <c r="AS3890" s="570"/>
      <c r="AT3890" s="391"/>
      <c r="AU3890" s="222"/>
      <c r="AV3890" s="564"/>
      <c r="AW3890" s="60"/>
      <c r="AX3890" s="60"/>
      <c r="AY3890" s="60"/>
      <c r="AZ3890" s="283"/>
      <c r="BA3890" s="283"/>
      <c r="BB3890" s="283"/>
      <c r="BC3890" s="34"/>
      <c r="BD3890" s="27"/>
      <c r="BF3890" s="35"/>
      <c r="BG3890" s="35"/>
      <c r="BH3890" s="35"/>
    </row>
    <row r="3891" spans="1:60" ht="15" x14ac:dyDescent="0.25">
      <c r="A3891" s="570">
        <f t="shared" si="53"/>
        <v>3885</v>
      </c>
      <c r="B3891" s="571" t="s">
        <v>6169</v>
      </c>
      <c r="C3891" s="574" t="s">
        <v>12473</v>
      </c>
      <c r="D3891" s="843">
        <v>23562</v>
      </c>
      <c r="E3891" s="844"/>
      <c r="F3891" s="844"/>
      <c r="G3891" s="25"/>
      <c r="H3891" s="25"/>
      <c r="I3891" s="25"/>
      <c r="J3891" s="25"/>
      <c r="K3891" s="25"/>
      <c r="L3891" s="25"/>
      <c r="N3891" s="25"/>
      <c r="O3891" s="25"/>
      <c r="P3891" s="35" t="s">
        <v>2496</v>
      </c>
      <c r="AS3891" s="570"/>
      <c r="AT3891" s="391"/>
      <c r="AU3891" s="222"/>
      <c r="AV3891" s="564"/>
      <c r="AW3891" s="60"/>
      <c r="AX3891" s="60"/>
      <c r="AY3891" s="60"/>
      <c r="AZ3891" s="283"/>
      <c r="BA3891" s="283"/>
      <c r="BB3891" s="283"/>
      <c r="BC3891" s="34"/>
      <c r="BD3891" s="27"/>
      <c r="BF3891" s="35"/>
      <c r="BG3891" s="35"/>
      <c r="BH3891" s="35"/>
    </row>
    <row r="3892" spans="1:60" ht="15" x14ac:dyDescent="0.25">
      <c r="A3892" s="570">
        <f t="shared" si="53"/>
        <v>3886</v>
      </c>
      <c r="B3892" s="571" t="s">
        <v>6170</v>
      </c>
      <c r="C3892" s="574" t="s">
        <v>12473</v>
      </c>
      <c r="D3892" s="843">
        <v>15303.4</v>
      </c>
      <c r="E3892" s="844"/>
      <c r="F3892" s="844"/>
      <c r="G3892" s="25"/>
      <c r="H3892" s="25"/>
      <c r="I3892" s="25"/>
      <c r="J3892" s="25"/>
      <c r="K3892" s="25"/>
      <c r="L3892" s="25"/>
      <c r="N3892" s="25"/>
      <c r="O3892" s="25"/>
      <c r="P3892" s="35" t="s">
        <v>2496</v>
      </c>
      <c r="AS3892" s="570"/>
      <c r="AT3892" s="391"/>
      <c r="AU3892" s="222"/>
      <c r="AV3892" s="564"/>
      <c r="AW3892" s="60"/>
      <c r="AX3892" s="60"/>
      <c r="AY3892" s="60"/>
      <c r="AZ3892" s="283"/>
      <c r="BA3892" s="283"/>
      <c r="BB3892" s="283"/>
      <c r="BC3892" s="34"/>
      <c r="BD3892" s="27"/>
      <c r="BF3892" s="35"/>
      <c r="BG3892" s="35"/>
      <c r="BH3892" s="35"/>
    </row>
    <row r="3893" spans="1:60" ht="15" x14ac:dyDescent="0.25">
      <c r="A3893" s="570">
        <f t="shared" si="53"/>
        <v>3887</v>
      </c>
      <c r="B3893" s="571" t="s">
        <v>6171</v>
      </c>
      <c r="C3893" s="574" t="s">
        <v>12458</v>
      </c>
      <c r="D3893" s="843">
        <v>33007.03</v>
      </c>
      <c r="E3893" s="844"/>
      <c r="F3893" s="844"/>
      <c r="G3893" s="25"/>
      <c r="H3893" s="25"/>
      <c r="I3893" s="25"/>
      <c r="J3893" s="25"/>
      <c r="K3893" s="25"/>
      <c r="L3893" s="25"/>
      <c r="N3893" s="25"/>
      <c r="O3893" s="25"/>
      <c r="P3893" s="35" t="s">
        <v>2496</v>
      </c>
      <c r="AS3893" s="570"/>
      <c r="AT3893" s="391"/>
      <c r="AU3893" s="222"/>
      <c r="AV3893" s="564"/>
      <c r="AW3893" s="60"/>
      <c r="AX3893" s="60"/>
      <c r="AY3893" s="60"/>
      <c r="AZ3893" s="283"/>
      <c r="BA3893" s="283"/>
      <c r="BB3893" s="283"/>
      <c r="BC3893" s="34"/>
      <c r="BD3893" s="27"/>
      <c r="BF3893" s="35"/>
      <c r="BG3893" s="35"/>
      <c r="BH3893" s="35"/>
    </row>
    <row r="3894" spans="1:60" ht="15" x14ac:dyDescent="0.25">
      <c r="A3894" s="570">
        <f t="shared" si="53"/>
        <v>3888</v>
      </c>
      <c r="B3894" s="571" t="s">
        <v>6172</v>
      </c>
      <c r="C3894" s="574" t="s">
        <v>12458</v>
      </c>
      <c r="D3894" s="843">
        <v>33007.03</v>
      </c>
      <c r="E3894" s="844"/>
      <c r="F3894" s="844"/>
      <c r="G3894" s="25"/>
      <c r="H3894" s="25"/>
      <c r="I3894" s="25"/>
      <c r="J3894" s="25"/>
      <c r="K3894" s="25"/>
      <c r="L3894" s="25"/>
      <c r="N3894" s="25"/>
      <c r="O3894" s="25"/>
      <c r="P3894" s="35" t="s">
        <v>2496</v>
      </c>
      <c r="AS3894" s="570"/>
      <c r="AT3894" s="391"/>
      <c r="AU3894" s="222"/>
      <c r="AV3894" s="564"/>
      <c r="AW3894" s="60"/>
      <c r="AX3894" s="60"/>
      <c r="AY3894" s="60"/>
      <c r="AZ3894" s="283"/>
      <c r="BA3894" s="283"/>
      <c r="BB3894" s="283"/>
      <c r="BC3894" s="34"/>
      <c r="BD3894" s="27"/>
      <c r="BF3894" s="35"/>
      <c r="BG3894" s="35"/>
      <c r="BH3894" s="35"/>
    </row>
    <row r="3895" spans="1:60" ht="15" x14ac:dyDescent="0.25">
      <c r="A3895" s="570">
        <f t="shared" ref="A3895:A3958" si="54">A3894+1</f>
        <v>3889</v>
      </c>
      <c r="B3895" s="571" t="s">
        <v>6173</v>
      </c>
      <c r="C3895" s="574" t="s">
        <v>12473</v>
      </c>
      <c r="D3895" s="843">
        <v>33007.03</v>
      </c>
      <c r="E3895" s="844"/>
      <c r="F3895" s="844"/>
      <c r="G3895" s="25"/>
      <c r="H3895" s="25"/>
      <c r="I3895" s="25"/>
      <c r="J3895" s="25"/>
      <c r="K3895" s="25"/>
      <c r="L3895" s="25"/>
      <c r="N3895" s="25"/>
      <c r="O3895" s="25"/>
      <c r="P3895" s="35" t="s">
        <v>2496</v>
      </c>
      <c r="AS3895" s="570"/>
      <c r="AT3895" s="391"/>
      <c r="AU3895" s="222"/>
      <c r="AV3895" s="564"/>
      <c r="AW3895" s="60"/>
      <c r="AX3895" s="60"/>
      <c r="AY3895" s="60"/>
      <c r="AZ3895" s="283"/>
      <c r="BA3895" s="283"/>
      <c r="BB3895" s="283"/>
      <c r="BC3895" s="34"/>
      <c r="BD3895" s="27"/>
      <c r="BF3895" s="35"/>
      <c r="BG3895" s="35"/>
      <c r="BH3895" s="35"/>
    </row>
    <row r="3896" spans="1:60" ht="15" x14ac:dyDescent="0.25">
      <c r="A3896" s="570">
        <f t="shared" si="54"/>
        <v>3890</v>
      </c>
      <c r="B3896" s="571" t="s">
        <v>6174</v>
      </c>
      <c r="C3896" s="574" t="s">
        <v>12458</v>
      </c>
      <c r="D3896" s="843">
        <v>4932.55</v>
      </c>
      <c r="E3896" s="844"/>
      <c r="F3896" s="844"/>
      <c r="G3896" s="25"/>
      <c r="H3896" s="25"/>
      <c r="I3896" s="25"/>
      <c r="J3896" s="25"/>
      <c r="K3896" s="25"/>
      <c r="L3896" s="25"/>
      <c r="N3896" s="25"/>
      <c r="O3896" s="25"/>
      <c r="P3896" s="35" t="s">
        <v>2496</v>
      </c>
      <c r="AS3896" s="570"/>
      <c r="AT3896" s="391"/>
      <c r="AU3896" s="222"/>
      <c r="AV3896" s="564"/>
      <c r="AW3896" s="60"/>
      <c r="AX3896" s="60"/>
      <c r="AY3896" s="60"/>
      <c r="AZ3896" s="283"/>
      <c r="BA3896" s="283"/>
      <c r="BB3896" s="283"/>
      <c r="BC3896" s="34"/>
      <c r="BD3896" s="27"/>
      <c r="BF3896" s="35"/>
      <c r="BG3896" s="35"/>
      <c r="BH3896" s="35"/>
    </row>
    <row r="3897" spans="1:60" ht="15" x14ac:dyDescent="0.25">
      <c r="A3897" s="570">
        <f t="shared" si="54"/>
        <v>3891</v>
      </c>
      <c r="B3897" s="571" t="s">
        <v>6175</v>
      </c>
      <c r="C3897" s="574" t="s">
        <v>12473</v>
      </c>
      <c r="D3897" s="843">
        <v>16481.5</v>
      </c>
      <c r="E3897" s="844"/>
      <c r="F3897" s="844"/>
      <c r="G3897" s="25"/>
      <c r="H3897" s="25"/>
      <c r="I3897" s="25"/>
      <c r="J3897" s="25"/>
      <c r="K3897" s="25"/>
      <c r="L3897" s="25"/>
      <c r="N3897" s="25"/>
      <c r="O3897" s="25"/>
      <c r="P3897" s="35" t="s">
        <v>2496</v>
      </c>
      <c r="AS3897" s="570"/>
      <c r="AT3897" s="391"/>
      <c r="AU3897" s="222"/>
      <c r="AV3897" s="564"/>
      <c r="AW3897" s="60"/>
      <c r="AX3897" s="60"/>
      <c r="AY3897" s="60"/>
      <c r="AZ3897" s="283"/>
      <c r="BA3897" s="283"/>
      <c r="BB3897" s="283"/>
      <c r="BC3897" s="34"/>
      <c r="BD3897" s="27"/>
      <c r="BF3897" s="35"/>
      <c r="BG3897" s="35"/>
      <c r="BH3897" s="35"/>
    </row>
    <row r="3898" spans="1:60" ht="15" x14ac:dyDescent="0.25">
      <c r="A3898" s="570">
        <f t="shared" si="54"/>
        <v>3892</v>
      </c>
      <c r="B3898" s="571" t="s">
        <v>6176</v>
      </c>
      <c r="C3898" s="574" t="s">
        <v>12473</v>
      </c>
      <c r="D3898" s="843">
        <v>11582.27</v>
      </c>
      <c r="E3898" s="844"/>
      <c r="F3898" s="844"/>
      <c r="G3898" s="25"/>
      <c r="H3898" s="25"/>
      <c r="I3898" s="25"/>
      <c r="J3898" s="25"/>
      <c r="K3898" s="25"/>
      <c r="L3898" s="25"/>
      <c r="N3898" s="25"/>
      <c r="O3898" s="25"/>
      <c r="P3898" s="35" t="s">
        <v>2496</v>
      </c>
      <c r="AS3898" s="570"/>
      <c r="AT3898" s="391"/>
      <c r="AU3898" s="222"/>
      <c r="AV3898" s="564"/>
      <c r="AW3898" s="60"/>
      <c r="AX3898" s="60"/>
      <c r="AY3898" s="60"/>
      <c r="AZ3898" s="283"/>
      <c r="BA3898" s="283"/>
      <c r="BB3898" s="283"/>
      <c r="BC3898" s="34"/>
      <c r="BD3898" s="27"/>
      <c r="BF3898" s="35"/>
      <c r="BG3898" s="35"/>
      <c r="BH3898" s="35"/>
    </row>
    <row r="3899" spans="1:60" ht="15" x14ac:dyDescent="0.25">
      <c r="A3899" s="570">
        <f t="shared" si="54"/>
        <v>3893</v>
      </c>
      <c r="B3899" s="571" t="s">
        <v>6177</v>
      </c>
      <c r="C3899" s="574" t="s">
        <v>12473</v>
      </c>
      <c r="D3899" s="843">
        <v>8925</v>
      </c>
      <c r="E3899" s="844"/>
      <c r="F3899" s="844"/>
      <c r="G3899" s="25"/>
      <c r="H3899" s="25"/>
      <c r="I3899" s="25"/>
      <c r="J3899" s="25"/>
      <c r="K3899" s="25"/>
      <c r="L3899" s="25"/>
      <c r="N3899" s="25"/>
      <c r="O3899" s="25"/>
      <c r="P3899" s="35" t="s">
        <v>2496</v>
      </c>
      <c r="AS3899" s="570"/>
      <c r="AT3899" s="391"/>
      <c r="AU3899" s="222"/>
      <c r="AV3899" s="564"/>
      <c r="AW3899" s="60"/>
      <c r="AX3899" s="60"/>
      <c r="AY3899" s="60"/>
      <c r="AZ3899" s="283"/>
      <c r="BA3899" s="283"/>
      <c r="BB3899" s="283"/>
      <c r="BC3899" s="34"/>
      <c r="BD3899" s="27"/>
      <c r="BF3899" s="35"/>
      <c r="BG3899" s="35"/>
      <c r="BH3899" s="35"/>
    </row>
    <row r="3900" spans="1:60" ht="15" x14ac:dyDescent="0.25">
      <c r="A3900" s="570">
        <f t="shared" si="54"/>
        <v>3894</v>
      </c>
      <c r="B3900" s="571" t="s">
        <v>6178</v>
      </c>
      <c r="C3900" s="574" t="s">
        <v>12473</v>
      </c>
      <c r="D3900" s="843">
        <v>10269.700000000001</v>
      </c>
      <c r="E3900" s="844"/>
      <c r="F3900" s="844"/>
      <c r="G3900" s="25"/>
      <c r="H3900" s="25"/>
      <c r="I3900" s="25"/>
      <c r="J3900" s="25"/>
      <c r="K3900" s="25"/>
      <c r="L3900" s="25"/>
      <c r="N3900" s="25"/>
      <c r="O3900" s="25"/>
      <c r="P3900" s="35" t="s">
        <v>2496</v>
      </c>
      <c r="AS3900" s="570"/>
      <c r="AT3900" s="391"/>
      <c r="AU3900" s="222"/>
      <c r="AV3900" s="564"/>
      <c r="AW3900" s="60"/>
      <c r="AX3900" s="60"/>
      <c r="AY3900" s="60"/>
      <c r="AZ3900" s="283"/>
      <c r="BA3900" s="283"/>
      <c r="BB3900" s="283"/>
      <c r="BC3900" s="34"/>
      <c r="BD3900" s="27"/>
      <c r="BF3900" s="35"/>
      <c r="BG3900" s="35"/>
      <c r="BH3900" s="35"/>
    </row>
    <row r="3901" spans="1:60" ht="15" x14ac:dyDescent="0.25">
      <c r="A3901" s="570">
        <f t="shared" si="54"/>
        <v>3895</v>
      </c>
      <c r="B3901" s="571" t="s">
        <v>6179</v>
      </c>
      <c r="C3901" s="574" t="s">
        <v>12473</v>
      </c>
      <c r="D3901" s="843">
        <v>10281.6</v>
      </c>
      <c r="E3901" s="844"/>
      <c r="F3901" s="844"/>
      <c r="G3901" s="25"/>
      <c r="H3901" s="25"/>
      <c r="I3901" s="25"/>
      <c r="J3901" s="25"/>
      <c r="K3901" s="25"/>
      <c r="L3901" s="25"/>
      <c r="N3901" s="25"/>
      <c r="O3901" s="25"/>
      <c r="P3901" s="35" t="s">
        <v>2496</v>
      </c>
      <c r="AS3901" s="570"/>
      <c r="AT3901" s="391"/>
      <c r="AU3901" s="222"/>
      <c r="AV3901" s="564"/>
      <c r="AW3901" s="60"/>
      <c r="AX3901" s="60"/>
      <c r="AY3901" s="60"/>
      <c r="AZ3901" s="283"/>
      <c r="BA3901" s="283"/>
      <c r="BB3901" s="283"/>
      <c r="BC3901" s="34"/>
      <c r="BD3901" s="27"/>
      <c r="BF3901" s="35"/>
      <c r="BG3901" s="35"/>
      <c r="BH3901" s="35"/>
    </row>
    <row r="3902" spans="1:60" ht="15" x14ac:dyDescent="0.25">
      <c r="A3902" s="570">
        <f t="shared" si="54"/>
        <v>3896</v>
      </c>
      <c r="B3902" s="571" t="s">
        <v>6180</v>
      </c>
      <c r="C3902" s="574" t="s">
        <v>12473</v>
      </c>
      <c r="D3902" s="843">
        <v>3570</v>
      </c>
      <c r="E3902" s="844"/>
      <c r="F3902" s="844"/>
      <c r="G3902" s="25"/>
      <c r="H3902" s="25"/>
      <c r="I3902" s="25"/>
      <c r="J3902" s="25"/>
      <c r="K3902" s="25"/>
      <c r="L3902" s="25"/>
      <c r="N3902" s="25"/>
      <c r="O3902" s="25"/>
      <c r="P3902" s="35" t="s">
        <v>2496</v>
      </c>
      <c r="AS3902" s="570"/>
      <c r="AT3902" s="391"/>
      <c r="AU3902" s="222"/>
      <c r="AV3902" s="564"/>
      <c r="AW3902" s="60"/>
      <c r="AX3902" s="60"/>
      <c r="AY3902" s="60"/>
      <c r="AZ3902" s="283"/>
      <c r="BA3902" s="283"/>
      <c r="BB3902" s="283"/>
      <c r="BC3902" s="34"/>
      <c r="BD3902" s="27"/>
      <c r="BF3902" s="35"/>
      <c r="BG3902" s="35"/>
      <c r="BH3902" s="35"/>
    </row>
    <row r="3903" spans="1:60" ht="15" x14ac:dyDescent="0.25">
      <c r="A3903" s="570">
        <f t="shared" si="54"/>
        <v>3897</v>
      </c>
      <c r="B3903" s="571" t="s">
        <v>6181</v>
      </c>
      <c r="C3903" s="574" t="s">
        <v>12473</v>
      </c>
      <c r="D3903" s="843">
        <v>6188</v>
      </c>
      <c r="E3903" s="844"/>
      <c r="F3903" s="844"/>
      <c r="G3903" s="25"/>
      <c r="H3903" s="25"/>
      <c r="I3903" s="25"/>
      <c r="J3903" s="25"/>
      <c r="K3903" s="25"/>
      <c r="L3903" s="25"/>
      <c r="N3903" s="25"/>
      <c r="O3903" s="25"/>
      <c r="P3903" s="35" t="s">
        <v>2496</v>
      </c>
      <c r="AS3903" s="570"/>
      <c r="AT3903" s="391"/>
      <c r="AU3903" s="222"/>
      <c r="AV3903" s="564"/>
      <c r="AW3903" s="60"/>
      <c r="AX3903" s="60"/>
      <c r="AY3903" s="60"/>
      <c r="AZ3903" s="283"/>
      <c r="BA3903" s="283"/>
      <c r="BB3903" s="283"/>
      <c r="BC3903" s="34"/>
      <c r="BD3903" s="27"/>
      <c r="BF3903" s="35"/>
      <c r="BG3903" s="35"/>
      <c r="BH3903" s="35"/>
    </row>
    <row r="3904" spans="1:60" ht="15" x14ac:dyDescent="0.25">
      <c r="A3904" s="570">
        <f t="shared" si="54"/>
        <v>3898</v>
      </c>
      <c r="B3904" s="571" t="s">
        <v>6182</v>
      </c>
      <c r="C3904" s="574" t="s">
        <v>12473</v>
      </c>
      <c r="D3904" s="843">
        <v>17790.5</v>
      </c>
      <c r="E3904" s="844"/>
      <c r="F3904" s="844"/>
      <c r="G3904" s="25"/>
      <c r="H3904" s="25"/>
      <c r="I3904" s="25"/>
      <c r="J3904" s="25"/>
      <c r="K3904" s="25"/>
      <c r="L3904" s="25"/>
      <c r="N3904" s="25"/>
      <c r="O3904" s="25"/>
      <c r="P3904" s="35" t="s">
        <v>2496</v>
      </c>
      <c r="AS3904" s="570"/>
      <c r="AT3904" s="391"/>
      <c r="AU3904" s="222"/>
      <c r="AV3904" s="564"/>
      <c r="AW3904" s="60"/>
      <c r="AX3904" s="60"/>
      <c r="AY3904" s="60"/>
      <c r="AZ3904" s="283"/>
      <c r="BA3904" s="283"/>
      <c r="BB3904" s="283"/>
      <c r="BC3904" s="34"/>
      <c r="BD3904" s="27"/>
      <c r="BF3904" s="35"/>
      <c r="BG3904" s="35"/>
      <c r="BH3904" s="35"/>
    </row>
    <row r="3905" spans="1:60" ht="15" x14ac:dyDescent="0.25">
      <c r="A3905" s="570">
        <f t="shared" si="54"/>
        <v>3899</v>
      </c>
      <c r="B3905" s="571" t="s">
        <v>6183</v>
      </c>
      <c r="C3905" s="574" t="s">
        <v>12473</v>
      </c>
      <c r="D3905" s="843">
        <v>5712</v>
      </c>
      <c r="E3905" s="844"/>
      <c r="F3905" s="844"/>
      <c r="G3905" s="25"/>
      <c r="H3905" s="25"/>
      <c r="I3905" s="25"/>
      <c r="J3905" s="25"/>
      <c r="K3905" s="25"/>
      <c r="L3905" s="25"/>
      <c r="N3905" s="25"/>
      <c r="O3905" s="25"/>
      <c r="P3905" s="35" t="s">
        <v>2496</v>
      </c>
      <c r="AS3905" s="570"/>
      <c r="AT3905" s="391"/>
      <c r="AU3905" s="222"/>
      <c r="AV3905" s="564"/>
      <c r="AW3905" s="60"/>
      <c r="AX3905" s="60"/>
      <c r="AY3905" s="60"/>
      <c r="AZ3905" s="283"/>
      <c r="BA3905" s="283"/>
      <c r="BB3905" s="283"/>
      <c r="BC3905" s="34"/>
      <c r="BD3905" s="27"/>
      <c r="BF3905" s="35"/>
      <c r="BG3905" s="35"/>
      <c r="BH3905" s="35"/>
    </row>
    <row r="3906" spans="1:60" ht="15" x14ac:dyDescent="0.25">
      <c r="A3906" s="570">
        <f t="shared" si="54"/>
        <v>3900</v>
      </c>
      <c r="B3906" s="571" t="s">
        <v>6184</v>
      </c>
      <c r="C3906" s="574" t="s">
        <v>12473</v>
      </c>
      <c r="D3906" s="843">
        <v>8144.36</v>
      </c>
      <c r="E3906" s="844"/>
      <c r="F3906" s="844"/>
      <c r="G3906" s="25"/>
      <c r="H3906" s="25"/>
      <c r="I3906" s="25"/>
      <c r="J3906" s="25"/>
      <c r="K3906" s="25"/>
      <c r="L3906" s="25"/>
      <c r="N3906" s="25"/>
      <c r="O3906" s="25"/>
      <c r="P3906" s="35" t="s">
        <v>2496</v>
      </c>
      <c r="AS3906" s="570"/>
      <c r="AT3906" s="391"/>
      <c r="AU3906" s="222"/>
      <c r="AV3906" s="564"/>
      <c r="AW3906" s="60"/>
      <c r="AX3906" s="60"/>
      <c r="AY3906" s="60"/>
      <c r="AZ3906" s="283"/>
      <c r="BA3906" s="283"/>
      <c r="BB3906" s="283"/>
      <c r="BC3906" s="34"/>
      <c r="BD3906" s="27"/>
      <c r="BF3906" s="35"/>
      <c r="BG3906" s="35"/>
      <c r="BH3906" s="35"/>
    </row>
    <row r="3907" spans="1:60" ht="15" x14ac:dyDescent="0.25">
      <c r="A3907" s="570">
        <f t="shared" si="54"/>
        <v>3901</v>
      </c>
      <c r="B3907" s="571" t="s">
        <v>6185</v>
      </c>
      <c r="C3907" s="574" t="s">
        <v>12473</v>
      </c>
      <c r="D3907" s="843">
        <v>6723.5</v>
      </c>
      <c r="E3907" s="844"/>
      <c r="F3907" s="844"/>
      <c r="G3907" s="25"/>
      <c r="H3907" s="25"/>
      <c r="I3907" s="25"/>
      <c r="J3907" s="25"/>
      <c r="K3907" s="25"/>
      <c r="L3907" s="25"/>
      <c r="N3907" s="25"/>
      <c r="O3907" s="25"/>
      <c r="P3907" s="35" t="s">
        <v>2496</v>
      </c>
      <c r="AS3907" s="570"/>
      <c r="AT3907" s="391"/>
      <c r="AU3907" s="222"/>
      <c r="AV3907" s="564"/>
      <c r="AW3907" s="60"/>
      <c r="AX3907" s="60"/>
      <c r="AY3907" s="60"/>
      <c r="AZ3907" s="283"/>
      <c r="BA3907" s="283"/>
      <c r="BB3907" s="283"/>
      <c r="BC3907" s="34"/>
      <c r="BD3907" s="27"/>
      <c r="BF3907" s="35"/>
      <c r="BG3907" s="35"/>
      <c r="BH3907" s="35"/>
    </row>
    <row r="3908" spans="1:60" ht="15" x14ac:dyDescent="0.25">
      <c r="A3908" s="570">
        <f t="shared" si="54"/>
        <v>3902</v>
      </c>
      <c r="B3908" s="571" t="s">
        <v>6186</v>
      </c>
      <c r="C3908" s="574" t="s">
        <v>12473</v>
      </c>
      <c r="D3908" s="843">
        <v>7627.9</v>
      </c>
      <c r="E3908" s="844"/>
      <c r="F3908" s="844"/>
      <c r="G3908" s="25"/>
      <c r="H3908" s="25"/>
      <c r="I3908" s="25"/>
      <c r="J3908" s="25"/>
      <c r="K3908" s="25"/>
      <c r="L3908" s="25"/>
      <c r="N3908" s="25"/>
      <c r="O3908" s="25"/>
      <c r="P3908" s="35" t="s">
        <v>2496</v>
      </c>
      <c r="AS3908" s="570"/>
      <c r="AT3908" s="391"/>
      <c r="AU3908" s="222"/>
      <c r="AV3908" s="564"/>
      <c r="AW3908" s="60"/>
      <c r="AX3908" s="60"/>
      <c r="AY3908" s="60"/>
      <c r="AZ3908" s="283"/>
      <c r="BA3908" s="283"/>
      <c r="BB3908" s="283"/>
      <c r="BC3908" s="34"/>
      <c r="BD3908" s="27"/>
      <c r="BF3908" s="35"/>
      <c r="BG3908" s="35"/>
      <c r="BH3908" s="35"/>
    </row>
    <row r="3909" spans="1:60" ht="15" x14ac:dyDescent="0.25">
      <c r="A3909" s="570">
        <f t="shared" si="54"/>
        <v>3903</v>
      </c>
      <c r="B3909" s="571" t="s">
        <v>6187</v>
      </c>
      <c r="C3909" s="574" t="s">
        <v>12473</v>
      </c>
      <c r="D3909" s="843">
        <v>18683</v>
      </c>
      <c r="E3909" s="844"/>
      <c r="F3909" s="844"/>
      <c r="G3909" s="25"/>
      <c r="H3909" s="25"/>
      <c r="I3909" s="25"/>
      <c r="J3909" s="25"/>
      <c r="K3909" s="25"/>
      <c r="L3909" s="25"/>
      <c r="N3909" s="25"/>
      <c r="O3909" s="25"/>
      <c r="P3909" s="35" t="s">
        <v>2496</v>
      </c>
      <c r="AS3909" s="570"/>
      <c r="AT3909" s="391"/>
      <c r="AU3909" s="222"/>
      <c r="AV3909" s="564"/>
      <c r="AW3909" s="60"/>
      <c r="AX3909" s="60"/>
      <c r="AY3909" s="60"/>
      <c r="AZ3909" s="283"/>
      <c r="BA3909" s="283"/>
      <c r="BB3909" s="283"/>
      <c r="BC3909" s="34"/>
      <c r="BD3909" s="27"/>
      <c r="BF3909" s="35"/>
      <c r="BG3909" s="35"/>
      <c r="BH3909" s="35"/>
    </row>
    <row r="3910" spans="1:60" ht="15" x14ac:dyDescent="0.25">
      <c r="A3910" s="570">
        <f t="shared" si="54"/>
        <v>3904</v>
      </c>
      <c r="B3910" s="571" t="s">
        <v>6188</v>
      </c>
      <c r="C3910" s="574" t="s">
        <v>12473</v>
      </c>
      <c r="D3910" s="843">
        <v>2234.8200000000002</v>
      </c>
      <c r="E3910" s="844"/>
      <c r="F3910" s="844"/>
      <c r="G3910" s="25"/>
      <c r="H3910" s="25"/>
      <c r="I3910" s="25"/>
      <c r="J3910" s="25"/>
      <c r="K3910" s="25"/>
      <c r="L3910" s="25"/>
      <c r="N3910" s="25"/>
      <c r="O3910" s="25"/>
      <c r="P3910" s="35" t="s">
        <v>2496</v>
      </c>
      <c r="AS3910" s="570"/>
      <c r="AT3910" s="391"/>
      <c r="AU3910" s="222"/>
      <c r="AV3910" s="564"/>
      <c r="AW3910" s="60"/>
      <c r="AX3910" s="60"/>
      <c r="AY3910" s="60"/>
      <c r="AZ3910" s="283"/>
      <c r="BA3910" s="283"/>
      <c r="BB3910" s="283"/>
      <c r="BC3910" s="34"/>
      <c r="BD3910" s="27"/>
      <c r="BF3910" s="35"/>
      <c r="BG3910" s="35"/>
      <c r="BH3910" s="35"/>
    </row>
    <row r="3911" spans="1:60" ht="15" x14ac:dyDescent="0.25">
      <c r="A3911" s="570">
        <f t="shared" si="54"/>
        <v>3905</v>
      </c>
      <c r="B3911" s="571" t="s">
        <v>6189</v>
      </c>
      <c r="C3911" s="574" t="s">
        <v>12473</v>
      </c>
      <c r="D3911" s="843">
        <v>19837.3</v>
      </c>
      <c r="E3911" s="844"/>
      <c r="F3911" s="844"/>
      <c r="G3911" s="25"/>
      <c r="H3911" s="25"/>
      <c r="I3911" s="25"/>
      <c r="J3911" s="25"/>
      <c r="K3911" s="25"/>
      <c r="L3911" s="25"/>
      <c r="N3911" s="25"/>
      <c r="O3911" s="25"/>
      <c r="P3911" s="35" t="s">
        <v>2496</v>
      </c>
      <c r="AS3911" s="570"/>
      <c r="AT3911" s="391"/>
      <c r="AU3911" s="222"/>
      <c r="AV3911" s="564"/>
      <c r="AW3911" s="60"/>
      <c r="AX3911" s="60"/>
      <c r="AY3911" s="60"/>
      <c r="AZ3911" s="283"/>
      <c r="BA3911" s="283"/>
      <c r="BB3911" s="283"/>
      <c r="BC3911" s="34"/>
      <c r="BD3911" s="27"/>
      <c r="BF3911" s="35"/>
      <c r="BG3911" s="35"/>
      <c r="BH3911" s="35"/>
    </row>
    <row r="3912" spans="1:60" ht="15" x14ac:dyDescent="0.25">
      <c r="A3912" s="570">
        <f t="shared" si="54"/>
        <v>3906</v>
      </c>
      <c r="B3912" s="571" t="s">
        <v>6190</v>
      </c>
      <c r="C3912" s="574" t="s">
        <v>12473</v>
      </c>
      <c r="D3912" s="843">
        <v>7140</v>
      </c>
      <c r="E3912" s="844"/>
      <c r="F3912" s="844"/>
      <c r="G3912" s="25"/>
      <c r="H3912" s="25"/>
      <c r="I3912" s="25"/>
      <c r="J3912" s="25"/>
      <c r="K3912" s="25"/>
      <c r="L3912" s="25"/>
      <c r="N3912" s="25"/>
      <c r="O3912" s="25"/>
      <c r="P3912" s="35" t="s">
        <v>2496</v>
      </c>
      <c r="AS3912" s="570"/>
      <c r="AT3912" s="391"/>
      <c r="AU3912" s="222"/>
      <c r="AV3912" s="564"/>
      <c r="AW3912" s="60"/>
      <c r="AX3912" s="60"/>
      <c r="AY3912" s="60"/>
      <c r="AZ3912" s="283"/>
      <c r="BA3912" s="283"/>
      <c r="BB3912" s="283"/>
      <c r="BC3912" s="34"/>
      <c r="BD3912" s="27"/>
      <c r="BF3912" s="35"/>
      <c r="BG3912" s="35"/>
      <c r="BH3912" s="35"/>
    </row>
    <row r="3913" spans="1:60" ht="15" x14ac:dyDescent="0.25">
      <c r="A3913" s="570">
        <f t="shared" si="54"/>
        <v>3907</v>
      </c>
      <c r="B3913" s="571" t="s">
        <v>6191</v>
      </c>
      <c r="C3913" s="574" t="s">
        <v>12473</v>
      </c>
      <c r="D3913" s="843">
        <v>6664</v>
      </c>
      <c r="E3913" s="844"/>
      <c r="F3913" s="844"/>
      <c r="G3913" s="25"/>
      <c r="H3913" s="25"/>
      <c r="I3913" s="25"/>
      <c r="J3913" s="25"/>
      <c r="K3913" s="25"/>
      <c r="L3913" s="25"/>
      <c r="N3913" s="25"/>
      <c r="O3913" s="25"/>
      <c r="P3913" s="35" t="s">
        <v>2496</v>
      </c>
      <c r="AS3913" s="570"/>
      <c r="AT3913" s="391"/>
      <c r="AU3913" s="222"/>
      <c r="AV3913" s="564"/>
      <c r="AW3913" s="60"/>
      <c r="AX3913" s="60"/>
      <c r="AY3913" s="60"/>
      <c r="AZ3913" s="283"/>
      <c r="BA3913" s="283"/>
      <c r="BB3913" s="283"/>
      <c r="BC3913" s="34"/>
      <c r="BD3913" s="27"/>
      <c r="BF3913" s="35"/>
      <c r="BG3913" s="35"/>
      <c r="BH3913" s="35"/>
    </row>
    <row r="3914" spans="1:60" ht="15" x14ac:dyDescent="0.25">
      <c r="A3914" s="570">
        <f t="shared" si="54"/>
        <v>3908</v>
      </c>
      <c r="B3914" s="571" t="s">
        <v>6192</v>
      </c>
      <c r="C3914" s="574" t="s">
        <v>12473</v>
      </c>
      <c r="D3914" s="843">
        <v>9639</v>
      </c>
      <c r="E3914" s="844"/>
      <c r="F3914" s="844"/>
      <c r="G3914" s="25"/>
      <c r="H3914" s="25"/>
      <c r="I3914" s="25"/>
      <c r="J3914" s="25"/>
      <c r="K3914" s="25"/>
      <c r="L3914" s="25"/>
      <c r="N3914" s="25"/>
      <c r="O3914" s="25"/>
      <c r="P3914" s="35" t="s">
        <v>2496</v>
      </c>
      <c r="AS3914" s="570"/>
      <c r="AT3914" s="391"/>
      <c r="AU3914" s="222"/>
      <c r="AV3914" s="564"/>
      <c r="AW3914" s="60"/>
      <c r="AX3914" s="60"/>
      <c r="AY3914" s="60"/>
      <c r="AZ3914" s="283"/>
      <c r="BA3914" s="283"/>
      <c r="BB3914" s="283"/>
      <c r="BC3914" s="34"/>
      <c r="BD3914" s="27"/>
      <c r="BF3914" s="35"/>
      <c r="BG3914" s="35"/>
      <c r="BH3914" s="35"/>
    </row>
    <row r="3915" spans="1:60" ht="15" x14ac:dyDescent="0.25">
      <c r="A3915" s="570">
        <f t="shared" si="54"/>
        <v>3909</v>
      </c>
      <c r="B3915" s="571" t="s">
        <v>6193</v>
      </c>
      <c r="C3915" s="574" t="s">
        <v>12482</v>
      </c>
      <c r="D3915" s="843">
        <v>18644.919999999998</v>
      </c>
      <c r="E3915" s="844"/>
      <c r="F3915" s="844"/>
      <c r="G3915" s="25"/>
      <c r="H3915" s="25"/>
      <c r="I3915" s="25"/>
      <c r="J3915" s="25"/>
      <c r="K3915" s="25"/>
      <c r="L3915" s="25"/>
      <c r="N3915" s="25"/>
      <c r="O3915" s="25"/>
      <c r="P3915" s="35" t="s">
        <v>2496</v>
      </c>
      <c r="AS3915" s="570"/>
      <c r="AT3915" s="391"/>
      <c r="AU3915" s="222"/>
      <c r="AV3915" s="564"/>
      <c r="AW3915" s="60"/>
      <c r="AX3915" s="60"/>
      <c r="AY3915" s="60"/>
      <c r="AZ3915" s="283"/>
      <c r="BA3915" s="283"/>
      <c r="BB3915" s="283"/>
      <c r="BC3915" s="34"/>
      <c r="BD3915" s="27"/>
      <c r="BF3915" s="35"/>
      <c r="BG3915" s="35"/>
      <c r="BH3915" s="35"/>
    </row>
    <row r="3916" spans="1:60" ht="15" x14ac:dyDescent="0.25">
      <c r="A3916" s="570">
        <f t="shared" si="54"/>
        <v>3910</v>
      </c>
      <c r="B3916" s="571" t="s">
        <v>6194</v>
      </c>
      <c r="C3916" s="574" t="s">
        <v>12458</v>
      </c>
      <c r="D3916" s="843">
        <v>674.73</v>
      </c>
      <c r="E3916" s="844"/>
      <c r="F3916" s="844"/>
      <c r="G3916" s="25"/>
      <c r="H3916" s="25"/>
      <c r="I3916" s="25"/>
      <c r="J3916" s="25"/>
      <c r="K3916" s="25"/>
      <c r="L3916" s="25"/>
      <c r="N3916" s="25"/>
      <c r="O3916" s="25"/>
      <c r="P3916" s="35" t="s">
        <v>2496</v>
      </c>
      <c r="AS3916" s="570"/>
      <c r="AT3916" s="391"/>
      <c r="AU3916" s="222"/>
      <c r="AV3916" s="564"/>
      <c r="AW3916" s="60"/>
      <c r="AX3916" s="60"/>
      <c r="AY3916" s="60"/>
      <c r="AZ3916" s="283"/>
      <c r="BA3916" s="283"/>
      <c r="BB3916" s="283"/>
      <c r="BC3916" s="34"/>
      <c r="BD3916" s="27"/>
      <c r="BF3916" s="35"/>
      <c r="BG3916" s="35"/>
      <c r="BH3916" s="35"/>
    </row>
    <row r="3917" spans="1:60" ht="15" x14ac:dyDescent="0.25">
      <c r="A3917" s="570">
        <f t="shared" si="54"/>
        <v>3911</v>
      </c>
      <c r="B3917" s="571" t="s">
        <v>6195</v>
      </c>
      <c r="C3917" s="574" t="s">
        <v>12458</v>
      </c>
      <c r="D3917" s="843">
        <v>2709.63</v>
      </c>
      <c r="E3917" s="844"/>
      <c r="F3917" s="844"/>
      <c r="G3917" s="25"/>
      <c r="H3917" s="25"/>
      <c r="I3917" s="25"/>
      <c r="J3917" s="25"/>
      <c r="K3917" s="25"/>
      <c r="L3917" s="25"/>
      <c r="N3917" s="25"/>
      <c r="O3917" s="25"/>
      <c r="P3917" s="35" t="s">
        <v>2496</v>
      </c>
      <c r="AS3917" s="570"/>
      <c r="AT3917" s="391"/>
      <c r="AU3917" s="222"/>
      <c r="AV3917" s="564"/>
      <c r="AW3917" s="60"/>
      <c r="AX3917" s="60"/>
      <c r="AY3917" s="60"/>
      <c r="AZ3917" s="283"/>
      <c r="BA3917" s="283"/>
      <c r="BB3917" s="283"/>
      <c r="BC3917" s="34"/>
      <c r="BD3917" s="27"/>
      <c r="BF3917" s="35"/>
      <c r="BG3917" s="35"/>
      <c r="BH3917" s="35"/>
    </row>
    <row r="3918" spans="1:60" ht="15" x14ac:dyDescent="0.25">
      <c r="A3918" s="570">
        <f t="shared" si="54"/>
        <v>3912</v>
      </c>
      <c r="B3918" s="571" t="s">
        <v>6196</v>
      </c>
      <c r="C3918" s="574" t="s">
        <v>12458</v>
      </c>
      <c r="D3918" s="843">
        <v>2331.21</v>
      </c>
      <c r="E3918" s="844"/>
      <c r="F3918" s="844"/>
      <c r="G3918" s="25"/>
      <c r="H3918" s="25"/>
      <c r="I3918" s="25"/>
      <c r="J3918" s="25"/>
      <c r="K3918" s="25"/>
      <c r="L3918" s="25"/>
      <c r="N3918" s="25"/>
      <c r="O3918" s="25"/>
      <c r="P3918" s="35" t="s">
        <v>2496</v>
      </c>
      <c r="AS3918" s="570"/>
      <c r="AT3918" s="391"/>
      <c r="AU3918" s="222"/>
      <c r="AV3918" s="564"/>
      <c r="AW3918" s="60"/>
      <c r="AX3918" s="60"/>
      <c r="AY3918" s="60"/>
      <c r="AZ3918" s="283"/>
      <c r="BA3918" s="283"/>
      <c r="BB3918" s="283"/>
      <c r="BC3918" s="34"/>
      <c r="BD3918" s="27"/>
      <c r="BF3918" s="35"/>
      <c r="BG3918" s="35"/>
      <c r="BH3918" s="35"/>
    </row>
    <row r="3919" spans="1:60" ht="15" x14ac:dyDescent="0.25">
      <c r="A3919" s="570">
        <f t="shared" si="54"/>
        <v>3913</v>
      </c>
      <c r="B3919" s="571" t="s">
        <v>6197</v>
      </c>
      <c r="C3919" s="574" t="s">
        <v>12458</v>
      </c>
      <c r="D3919" s="843">
        <v>150796.79999999999</v>
      </c>
      <c r="E3919" s="844"/>
      <c r="F3919" s="844"/>
      <c r="G3919" s="25"/>
      <c r="H3919" s="25"/>
      <c r="I3919" s="25"/>
      <c r="J3919" s="25"/>
      <c r="K3919" s="25"/>
      <c r="L3919" s="25"/>
      <c r="N3919" s="25"/>
      <c r="O3919" s="25"/>
      <c r="P3919" s="35" t="s">
        <v>2496</v>
      </c>
      <c r="AS3919" s="570"/>
      <c r="AT3919" s="391"/>
      <c r="AU3919" s="222"/>
      <c r="AV3919" s="564"/>
      <c r="AW3919" s="60"/>
      <c r="AX3919" s="60"/>
      <c r="AY3919" s="60"/>
      <c r="AZ3919" s="283"/>
      <c r="BA3919" s="283"/>
      <c r="BB3919" s="283"/>
      <c r="BC3919" s="34"/>
      <c r="BD3919" s="27"/>
      <c r="BF3919" s="35"/>
      <c r="BG3919" s="35"/>
      <c r="BH3919" s="35"/>
    </row>
    <row r="3920" spans="1:60" ht="15" x14ac:dyDescent="0.25">
      <c r="A3920" s="570">
        <f t="shared" si="54"/>
        <v>3914</v>
      </c>
      <c r="B3920" s="571" t="s">
        <v>6198</v>
      </c>
      <c r="C3920" s="574" t="s">
        <v>12458</v>
      </c>
      <c r="D3920" s="843">
        <v>39.270000000000003</v>
      </c>
      <c r="E3920" s="844"/>
      <c r="F3920" s="844"/>
      <c r="G3920" s="25"/>
      <c r="H3920" s="25"/>
      <c r="I3920" s="25"/>
      <c r="J3920" s="25"/>
      <c r="K3920" s="25"/>
      <c r="L3920" s="25"/>
      <c r="N3920" s="25"/>
      <c r="O3920" s="25"/>
      <c r="P3920" s="35" t="s">
        <v>2496</v>
      </c>
      <c r="AS3920" s="570"/>
      <c r="AT3920" s="391"/>
      <c r="AU3920" s="222"/>
      <c r="AV3920" s="564"/>
      <c r="AW3920" s="60"/>
      <c r="AX3920" s="60"/>
      <c r="AY3920" s="60"/>
      <c r="AZ3920" s="283"/>
      <c r="BA3920" s="283"/>
      <c r="BB3920" s="283"/>
      <c r="BC3920" s="34"/>
      <c r="BD3920" s="27"/>
      <c r="BF3920" s="35"/>
      <c r="BG3920" s="35"/>
      <c r="BH3920" s="35"/>
    </row>
    <row r="3921" spans="1:60" ht="15" x14ac:dyDescent="0.25">
      <c r="A3921" s="570">
        <f t="shared" si="54"/>
        <v>3915</v>
      </c>
      <c r="B3921" s="571" t="s">
        <v>6199</v>
      </c>
      <c r="C3921" s="574" t="s">
        <v>12458</v>
      </c>
      <c r="D3921" s="843">
        <v>11.9</v>
      </c>
      <c r="E3921" s="844"/>
      <c r="F3921" s="844"/>
      <c r="G3921" s="25"/>
      <c r="H3921" s="25"/>
      <c r="I3921" s="25"/>
      <c r="J3921" s="25"/>
      <c r="K3921" s="25"/>
      <c r="L3921" s="25"/>
      <c r="N3921" s="25"/>
      <c r="O3921" s="25"/>
      <c r="P3921" s="35" t="s">
        <v>2496</v>
      </c>
      <c r="AS3921" s="570"/>
      <c r="AT3921" s="391"/>
      <c r="AU3921" s="222"/>
      <c r="AV3921" s="564"/>
      <c r="AW3921" s="60"/>
      <c r="AX3921" s="60"/>
      <c r="AY3921" s="60"/>
      <c r="AZ3921" s="283"/>
      <c r="BA3921" s="283"/>
      <c r="BB3921" s="283"/>
      <c r="BC3921" s="34"/>
      <c r="BD3921" s="27"/>
      <c r="BF3921" s="35"/>
      <c r="BG3921" s="35"/>
      <c r="BH3921" s="35"/>
    </row>
    <row r="3922" spans="1:60" ht="15" x14ac:dyDescent="0.25">
      <c r="A3922" s="570">
        <f t="shared" si="54"/>
        <v>3916</v>
      </c>
      <c r="B3922" s="571" t="s">
        <v>6200</v>
      </c>
      <c r="C3922" s="574" t="s">
        <v>12458</v>
      </c>
      <c r="D3922" s="843">
        <v>202.3</v>
      </c>
      <c r="E3922" s="844"/>
      <c r="F3922" s="844"/>
      <c r="G3922" s="25"/>
      <c r="H3922" s="25"/>
      <c r="I3922" s="25"/>
      <c r="J3922" s="25"/>
      <c r="K3922" s="25"/>
      <c r="L3922" s="25"/>
      <c r="N3922" s="25"/>
      <c r="O3922" s="25"/>
      <c r="P3922" s="35" t="s">
        <v>2496</v>
      </c>
      <c r="AS3922" s="570"/>
      <c r="AT3922" s="391"/>
      <c r="AU3922" s="222"/>
      <c r="AV3922" s="564"/>
      <c r="AW3922" s="60"/>
      <c r="AX3922" s="60"/>
      <c r="AY3922" s="60"/>
      <c r="AZ3922" s="283"/>
      <c r="BA3922" s="283"/>
      <c r="BB3922" s="283"/>
      <c r="BC3922" s="34"/>
      <c r="BD3922" s="27"/>
      <c r="BF3922" s="35"/>
      <c r="BG3922" s="35"/>
      <c r="BH3922" s="35"/>
    </row>
    <row r="3923" spans="1:60" ht="15" x14ac:dyDescent="0.25">
      <c r="A3923" s="570">
        <f t="shared" si="54"/>
        <v>3917</v>
      </c>
      <c r="B3923" s="571" t="s">
        <v>6201</v>
      </c>
      <c r="C3923" s="574" t="s">
        <v>12458</v>
      </c>
      <c r="D3923" s="843">
        <v>40.46</v>
      </c>
      <c r="E3923" s="844"/>
      <c r="F3923" s="844"/>
      <c r="G3923" s="25"/>
      <c r="H3923" s="25"/>
      <c r="I3923" s="25"/>
      <c r="J3923" s="25"/>
      <c r="K3923" s="25"/>
      <c r="L3923" s="25"/>
      <c r="N3923" s="25"/>
      <c r="O3923" s="25"/>
      <c r="P3923" s="35" t="s">
        <v>2496</v>
      </c>
      <c r="AS3923" s="570"/>
      <c r="AT3923" s="391"/>
      <c r="AU3923" s="222"/>
      <c r="AV3923" s="564"/>
      <c r="AW3923" s="60"/>
      <c r="AX3923" s="60"/>
      <c r="AY3923" s="60"/>
      <c r="AZ3923" s="283"/>
      <c r="BA3923" s="283"/>
      <c r="BB3923" s="283"/>
      <c r="BC3923" s="34"/>
      <c r="BD3923" s="27"/>
      <c r="BF3923" s="35"/>
      <c r="BG3923" s="35"/>
      <c r="BH3923" s="35"/>
    </row>
    <row r="3924" spans="1:60" ht="15" x14ac:dyDescent="0.25">
      <c r="A3924" s="570">
        <f t="shared" si="54"/>
        <v>3918</v>
      </c>
      <c r="B3924" s="571" t="s">
        <v>6202</v>
      </c>
      <c r="C3924" s="574" t="s">
        <v>12458</v>
      </c>
      <c r="D3924" s="843">
        <v>20.23</v>
      </c>
      <c r="E3924" s="844"/>
      <c r="F3924" s="844"/>
      <c r="G3924" s="25"/>
      <c r="H3924" s="25"/>
      <c r="I3924" s="25"/>
      <c r="J3924" s="25"/>
      <c r="K3924" s="25"/>
      <c r="L3924" s="25"/>
      <c r="N3924" s="25"/>
      <c r="O3924" s="25"/>
      <c r="P3924" s="35" t="s">
        <v>2496</v>
      </c>
      <c r="AS3924" s="570"/>
      <c r="AT3924" s="391"/>
      <c r="AU3924" s="222"/>
      <c r="AV3924" s="564"/>
      <c r="AW3924" s="60"/>
      <c r="AX3924" s="60"/>
      <c r="AY3924" s="60"/>
      <c r="AZ3924" s="283"/>
      <c r="BA3924" s="283"/>
      <c r="BB3924" s="283"/>
      <c r="BC3924" s="34"/>
      <c r="BD3924" s="27"/>
      <c r="BF3924" s="35"/>
      <c r="BG3924" s="35"/>
      <c r="BH3924" s="35"/>
    </row>
    <row r="3925" spans="1:60" ht="15" x14ac:dyDescent="0.25">
      <c r="A3925" s="570">
        <f t="shared" si="54"/>
        <v>3919</v>
      </c>
      <c r="B3925" s="571" t="s">
        <v>6203</v>
      </c>
      <c r="C3925" s="574" t="s">
        <v>12458</v>
      </c>
      <c r="D3925" s="843">
        <v>132.09</v>
      </c>
      <c r="E3925" s="844"/>
      <c r="F3925" s="844"/>
      <c r="G3925" s="25"/>
      <c r="H3925" s="25"/>
      <c r="I3925" s="25"/>
      <c r="J3925" s="25"/>
      <c r="K3925" s="25"/>
      <c r="L3925" s="25"/>
      <c r="N3925" s="25"/>
      <c r="O3925" s="25"/>
      <c r="P3925" s="35" t="s">
        <v>2496</v>
      </c>
      <c r="AS3925" s="570"/>
      <c r="AT3925" s="391"/>
      <c r="AU3925" s="222"/>
      <c r="AV3925" s="564"/>
      <c r="AW3925" s="60"/>
      <c r="AX3925" s="60"/>
      <c r="AY3925" s="60"/>
      <c r="AZ3925" s="283"/>
      <c r="BA3925" s="283"/>
      <c r="BB3925" s="283"/>
      <c r="BC3925" s="34"/>
      <c r="BD3925" s="27"/>
      <c r="BF3925" s="35"/>
      <c r="BG3925" s="35"/>
      <c r="BH3925" s="35"/>
    </row>
    <row r="3926" spans="1:60" ht="15" x14ac:dyDescent="0.25">
      <c r="A3926" s="570">
        <f t="shared" si="54"/>
        <v>3920</v>
      </c>
      <c r="B3926" s="571" t="s">
        <v>6204</v>
      </c>
      <c r="C3926" s="574" t="s">
        <v>12458</v>
      </c>
      <c r="D3926" s="843">
        <v>54.145000000000003</v>
      </c>
      <c r="E3926" s="844"/>
      <c r="F3926" s="844"/>
      <c r="G3926" s="25"/>
      <c r="H3926" s="25"/>
      <c r="I3926" s="25"/>
      <c r="J3926" s="25"/>
      <c r="K3926" s="25"/>
      <c r="L3926" s="25"/>
      <c r="N3926" s="25"/>
      <c r="O3926" s="25"/>
      <c r="P3926" s="35" t="s">
        <v>2496</v>
      </c>
      <c r="AS3926" s="570"/>
      <c r="AT3926" s="391"/>
      <c r="AU3926" s="222"/>
      <c r="AV3926" s="564"/>
      <c r="AW3926" s="60"/>
      <c r="AX3926" s="60"/>
      <c r="AY3926" s="60"/>
      <c r="AZ3926" s="283"/>
      <c r="BA3926" s="283"/>
      <c r="BB3926" s="283"/>
      <c r="BC3926" s="34"/>
      <c r="BD3926" s="27"/>
      <c r="BF3926" s="35"/>
      <c r="BG3926" s="35"/>
      <c r="BH3926" s="35"/>
    </row>
    <row r="3927" spans="1:60" ht="15" x14ac:dyDescent="0.25">
      <c r="A3927" s="570">
        <f t="shared" si="54"/>
        <v>3921</v>
      </c>
      <c r="B3927" s="571" t="s">
        <v>6205</v>
      </c>
      <c r="C3927" s="574" t="s">
        <v>12458</v>
      </c>
      <c r="D3927" s="843">
        <v>226.1</v>
      </c>
      <c r="E3927" s="844"/>
      <c r="F3927" s="844"/>
      <c r="G3927" s="25"/>
      <c r="H3927" s="25"/>
      <c r="I3927" s="25"/>
      <c r="J3927" s="25"/>
      <c r="K3927" s="25"/>
      <c r="L3927" s="25"/>
      <c r="N3927" s="25"/>
      <c r="O3927" s="25"/>
      <c r="P3927" s="35" t="s">
        <v>2496</v>
      </c>
      <c r="AS3927" s="570"/>
      <c r="AT3927" s="391"/>
      <c r="AU3927" s="222"/>
      <c r="AV3927" s="564"/>
      <c r="AW3927" s="60"/>
      <c r="AX3927" s="60"/>
      <c r="AY3927" s="60"/>
      <c r="AZ3927" s="283"/>
      <c r="BA3927" s="283"/>
      <c r="BB3927" s="283"/>
      <c r="BC3927" s="34"/>
      <c r="BD3927" s="27"/>
      <c r="BF3927" s="35"/>
      <c r="BG3927" s="35"/>
      <c r="BH3927" s="35"/>
    </row>
    <row r="3928" spans="1:60" ht="15" x14ac:dyDescent="0.25">
      <c r="A3928" s="570">
        <f t="shared" si="54"/>
        <v>3922</v>
      </c>
      <c r="B3928" s="571" t="s">
        <v>6206</v>
      </c>
      <c r="C3928" s="574" t="s">
        <v>12458</v>
      </c>
      <c r="D3928" s="843">
        <v>105.91</v>
      </c>
      <c r="E3928" s="844"/>
      <c r="F3928" s="844"/>
      <c r="G3928" s="25"/>
      <c r="H3928" s="25"/>
      <c r="I3928" s="25"/>
      <c r="J3928" s="25"/>
      <c r="K3928" s="25"/>
      <c r="L3928" s="25"/>
      <c r="N3928" s="25"/>
      <c r="O3928" s="25"/>
      <c r="P3928" s="35" t="s">
        <v>2496</v>
      </c>
      <c r="AS3928" s="570"/>
      <c r="AT3928" s="391"/>
      <c r="AU3928" s="222"/>
      <c r="AV3928" s="564"/>
      <c r="AW3928" s="60"/>
      <c r="AX3928" s="60"/>
      <c r="AY3928" s="60"/>
      <c r="AZ3928" s="283"/>
      <c r="BA3928" s="283"/>
      <c r="BB3928" s="283"/>
      <c r="BC3928" s="34"/>
      <c r="BD3928" s="27"/>
      <c r="BF3928" s="35"/>
      <c r="BG3928" s="35"/>
      <c r="BH3928" s="35"/>
    </row>
    <row r="3929" spans="1:60" ht="15" x14ac:dyDescent="0.25">
      <c r="A3929" s="570">
        <f t="shared" si="54"/>
        <v>3923</v>
      </c>
      <c r="B3929" s="571" t="s">
        <v>6207</v>
      </c>
      <c r="C3929" s="574" t="s">
        <v>12458</v>
      </c>
      <c r="D3929" s="843">
        <v>443.87</v>
      </c>
      <c r="E3929" s="844"/>
      <c r="F3929" s="844"/>
      <c r="G3929" s="25"/>
      <c r="H3929" s="25"/>
      <c r="I3929" s="25"/>
      <c r="J3929" s="25"/>
      <c r="K3929" s="25"/>
      <c r="L3929" s="25"/>
      <c r="N3929" s="25"/>
      <c r="O3929" s="25"/>
      <c r="P3929" s="35" t="s">
        <v>2496</v>
      </c>
      <c r="AS3929" s="570"/>
      <c r="AT3929" s="391"/>
      <c r="AU3929" s="222"/>
      <c r="AV3929" s="564"/>
      <c r="AW3929" s="60"/>
      <c r="AX3929" s="60"/>
      <c r="AY3929" s="60"/>
      <c r="AZ3929" s="283"/>
      <c r="BA3929" s="283"/>
      <c r="BB3929" s="283"/>
      <c r="BC3929" s="34"/>
      <c r="BD3929" s="27"/>
      <c r="BF3929" s="35"/>
      <c r="BG3929" s="35"/>
      <c r="BH3929" s="35"/>
    </row>
    <row r="3930" spans="1:60" ht="15" x14ac:dyDescent="0.25">
      <c r="A3930" s="570">
        <f t="shared" si="54"/>
        <v>3924</v>
      </c>
      <c r="B3930" s="571" t="s">
        <v>6208</v>
      </c>
      <c r="C3930" s="574" t="s">
        <v>12469</v>
      </c>
      <c r="D3930" s="843">
        <v>14554.89</v>
      </c>
      <c r="E3930" s="844"/>
      <c r="F3930" s="844"/>
      <c r="G3930" s="25"/>
      <c r="H3930" s="25"/>
      <c r="I3930" s="25"/>
      <c r="J3930" s="25"/>
      <c r="K3930" s="25"/>
      <c r="L3930" s="25"/>
      <c r="N3930" s="25"/>
      <c r="O3930" s="25"/>
      <c r="P3930" s="35" t="s">
        <v>2496</v>
      </c>
      <c r="AS3930" s="570"/>
      <c r="AT3930" s="391"/>
      <c r="AU3930" s="222"/>
      <c r="AV3930" s="564"/>
      <c r="AW3930" s="60"/>
      <c r="AX3930" s="60"/>
      <c r="AY3930" s="60"/>
      <c r="AZ3930" s="283"/>
      <c r="BA3930" s="283"/>
      <c r="BB3930" s="283"/>
      <c r="BC3930" s="34"/>
      <c r="BD3930" s="27"/>
      <c r="BF3930" s="35"/>
      <c r="BG3930" s="35"/>
      <c r="BH3930" s="35"/>
    </row>
    <row r="3931" spans="1:60" ht="15" x14ac:dyDescent="0.25">
      <c r="A3931" s="570">
        <f t="shared" si="54"/>
        <v>3925</v>
      </c>
      <c r="B3931" s="571" t="s">
        <v>6209</v>
      </c>
      <c r="C3931" s="574" t="s">
        <v>12469</v>
      </c>
      <c r="D3931" s="843">
        <v>6104.7</v>
      </c>
      <c r="E3931" s="844"/>
      <c r="F3931" s="844"/>
      <c r="G3931" s="25"/>
      <c r="H3931" s="25"/>
      <c r="I3931" s="25"/>
      <c r="J3931" s="25"/>
      <c r="K3931" s="25"/>
      <c r="L3931" s="25"/>
      <c r="N3931" s="25"/>
      <c r="O3931" s="25"/>
      <c r="P3931" s="35" t="s">
        <v>2496</v>
      </c>
      <c r="AS3931" s="570"/>
      <c r="AT3931" s="391"/>
      <c r="AU3931" s="222"/>
      <c r="AV3931" s="564"/>
      <c r="AW3931" s="60"/>
      <c r="AX3931" s="60"/>
      <c r="AY3931" s="60"/>
      <c r="AZ3931" s="283"/>
      <c r="BA3931" s="283"/>
      <c r="BB3931" s="283"/>
      <c r="BC3931" s="34"/>
      <c r="BD3931" s="27"/>
      <c r="BF3931" s="35"/>
      <c r="BG3931" s="35"/>
      <c r="BH3931" s="35"/>
    </row>
    <row r="3932" spans="1:60" ht="15" x14ac:dyDescent="0.25">
      <c r="A3932" s="570">
        <f t="shared" si="54"/>
        <v>3926</v>
      </c>
      <c r="B3932" s="571" t="s">
        <v>6210</v>
      </c>
      <c r="C3932" s="574" t="s">
        <v>12469</v>
      </c>
      <c r="D3932" s="843">
        <v>1704.08</v>
      </c>
      <c r="E3932" s="844"/>
      <c r="F3932" s="844"/>
      <c r="G3932" s="25"/>
      <c r="H3932" s="25"/>
      <c r="I3932" s="25"/>
      <c r="J3932" s="25"/>
      <c r="K3932" s="25"/>
      <c r="L3932" s="25"/>
      <c r="N3932" s="25"/>
      <c r="O3932" s="25"/>
      <c r="P3932" s="35" t="s">
        <v>2496</v>
      </c>
      <c r="AS3932" s="570"/>
      <c r="AT3932" s="391"/>
      <c r="AU3932" s="222"/>
      <c r="AV3932" s="564"/>
      <c r="AW3932" s="60"/>
      <c r="AX3932" s="60"/>
      <c r="AY3932" s="60"/>
      <c r="AZ3932" s="283"/>
      <c r="BA3932" s="283"/>
      <c r="BB3932" s="283"/>
      <c r="BC3932" s="34"/>
      <c r="BD3932" s="27"/>
      <c r="BF3932" s="35"/>
      <c r="BG3932" s="35"/>
      <c r="BH3932" s="35"/>
    </row>
    <row r="3933" spans="1:60" ht="15" x14ac:dyDescent="0.25">
      <c r="A3933" s="570">
        <f t="shared" si="54"/>
        <v>3927</v>
      </c>
      <c r="B3933" s="571" t="s">
        <v>6211</v>
      </c>
      <c r="C3933" s="574" t="s">
        <v>12469</v>
      </c>
      <c r="D3933" s="843">
        <v>6515.25</v>
      </c>
      <c r="E3933" s="844"/>
      <c r="F3933" s="844"/>
      <c r="G3933" s="25"/>
      <c r="H3933" s="25"/>
      <c r="I3933" s="25"/>
      <c r="J3933" s="25"/>
      <c r="K3933" s="25"/>
      <c r="L3933" s="25"/>
      <c r="N3933" s="25"/>
      <c r="O3933" s="25"/>
      <c r="P3933" s="35" t="s">
        <v>2496</v>
      </c>
      <c r="AS3933" s="570"/>
      <c r="AT3933" s="391"/>
      <c r="AU3933" s="222"/>
      <c r="AV3933" s="564"/>
      <c r="AW3933" s="60"/>
      <c r="AX3933" s="60"/>
      <c r="AY3933" s="60"/>
      <c r="AZ3933" s="283"/>
      <c r="BA3933" s="283"/>
      <c r="BB3933" s="283"/>
      <c r="BC3933" s="34"/>
      <c r="BD3933" s="27"/>
      <c r="BF3933" s="35"/>
      <c r="BG3933" s="35"/>
      <c r="BH3933" s="35"/>
    </row>
    <row r="3934" spans="1:60" ht="15" x14ac:dyDescent="0.25">
      <c r="A3934" s="570">
        <f t="shared" si="54"/>
        <v>3928</v>
      </c>
      <c r="B3934" s="571" t="s">
        <v>6212</v>
      </c>
      <c r="C3934" s="574" t="s">
        <v>12469</v>
      </c>
      <c r="D3934" s="843">
        <v>4407.76</v>
      </c>
      <c r="E3934" s="844"/>
      <c r="F3934" s="844"/>
      <c r="G3934" s="25"/>
      <c r="H3934" s="25"/>
      <c r="I3934" s="25"/>
      <c r="J3934" s="25"/>
      <c r="K3934" s="25"/>
      <c r="L3934" s="25"/>
      <c r="N3934" s="25"/>
      <c r="O3934" s="25"/>
      <c r="P3934" s="35" t="s">
        <v>2496</v>
      </c>
      <c r="AS3934" s="570"/>
      <c r="AT3934" s="391"/>
      <c r="AU3934" s="222"/>
      <c r="AV3934" s="564"/>
      <c r="AW3934" s="60"/>
      <c r="AX3934" s="60"/>
      <c r="AY3934" s="60"/>
      <c r="AZ3934" s="283"/>
      <c r="BA3934" s="283"/>
      <c r="BB3934" s="283"/>
      <c r="BC3934" s="34"/>
      <c r="BD3934" s="27"/>
      <c r="BF3934" s="35"/>
      <c r="BG3934" s="35"/>
      <c r="BH3934" s="35"/>
    </row>
    <row r="3935" spans="1:60" ht="15" x14ac:dyDescent="0.25">
      <c r="A3935" s="570">
        <f t="shared" si="54"/>
        <v>3929</v>
      </c>
      <c r="B3935" s="571" t="s">
        <v>6213</v>
      </c>
      <c r="C3935" s="574" t="s">
        <v>12469</v>
      </c>
      <c r="D3935" s="843">
        <v>9591.4</v>
      </c>
      <c r="E3935" s="844"/>
      <c r="F3935" s="844"/>
      <c r="G3935" s="25"/>
      <c r="H3935" s="25"/>
      <c r="I3935" s="25"/>
      <c r="J3935" s="25"/>
      <c r="K3935" s="25"/>
      <c r="L3935" s="25"/>
      <c r="N3935" s="25"/>
      <c r="O3935" s="25"/>
      <c r="P3935" s="35" t="s">
        <v>2496</v>
      </c>
      <c r="AS3935" s="570"/>
      <c r="AT3935" s="391"/>
      <c r="AU3935" s="222"/>
      <c r="AV3935" s="564"/>
      <c r="AW3935" s="60"/>
      <c r="AX3935" s="60"/>
      <c r="AY3935" s="60"/>
      <c r="AZ3935" s="283"/>
      <c r="BA3935" s="283"/>
      <c r="BB3935" s="283"/>
      <c r="BC3935" s="34"/>
      <c r="BD3935" s="27"/>
      <c r="BF3935" s="35"/>
      <c r="BG3935" s="35"/>
      <c r="BH3935" s="35"/>
    </row>
    <row r="3936" spans="1:60" ht="15" x14ac:dyDescent="0.25">
      <c r="A3936" s="570">
        <f t="shared" si="54"/>
        <v>3930</v>
      </c>
      <c r="B3936" s="571" t="s">
        <v>6214</v>
      </c>
      <c r="C3936" s="574" t="s">
        <v>12469</v>
      </c>
      <c r="D3936" s="843">
        <v>8219.33</v>
      </c>
      <c r="E3936" s="844"/>
      <c r="F3936" s="844"/>
      <c r="G3936" s="25"/>
      <c r="H3936" s="25"/>
      <c r="I3936" s="25"/>
      <c r="J3936" s="25"/>
      <c r="K3936" s="25"/>
      <c r="L3936" s="25"/>
      <c r="N3936" s="25"/>
      <c r="O3936" s="25"/>
      <c r="P3936" s="35" t="s">
        <v>2496</v>
      </c>
      <c r="AS3936" s="570"/>
      <c r="AT3936" s="391"/>
      <c r="AU3936" s="222"/>
      <c r="AV3936" s="564"/>
      <c r="AW3936" s="60"/>
      <c r="AX3936" s="60"/>
      <c r="AY3936" s="60"/>
      <c r="AZ3936" s="283"/>
      <c r="BA3936" s="283"/>
      <c r="BB3936" s="283"/>
      <c r="BC3936" s="34"/>
      <c r="BD3936" s="27"/>
      <c r="BF3936" s="35"/>
      <c r="BG3936" s="35"/>
      <c r="BH3936" s="35"/>
    </row>
    <row r="3937" spans="1:60" ht="15" x14ac:dyDescent="0.25">
      <c r="A3937" s="570">
        <f t="shared" si="54"/>
        <v>3931</v>
      </c>
      <c r="B3937" s="571" t="s">
        <v>6215</v>
      </c>
      <c r="C3937" s="574" t="s">
        <v>12469</v>
      </c>
      <c r="D3937" s="843">
        <v>23808.33</v>
      </c>
      <c r="E3937" s="844"/>
      <c r="F3937" s="844"/>
      <c r="G3937" s="25"/>
      <c r="H3937" s="25"/>
      <c r="I3937" s="25"/>
      <c r="J3937" s="25"/>
      <c r="K3937" s="25"/>
      <c r="L3937" s="25"/>
      <c r="N3937" s="25"/>
      <c r="O3937" s="25"/>
      <c r="P3937" s="35" t="s">
        <v>2496</v>
      </c>
      <c r="AS3937" s="570"/>
      <c r="AT3937" s="391"/>
      <c r="AU3937" s="222"/>
      <c r="AV3937" s="564"/>
      <c r="AW3937" s="60"/>
      <c r="AX3937" s="60"/>
      <c r="AY3937" s="60"/>
      <c r="AZ3937" s="283"/>
      <c r="BA3937" s="283"/>
      <c r="BB3937" s="283"/>
      <c r="BC3937" s="34"/>
      <c r="BD3937" s="27"/>
      <c r="BF3937" s="35"/>
      <c r="BG3937" s="35"/>
      <c r="BH3937" s="35"/>
    </row>
    <row r="3938" spans="1:60" ht="15" x14ac:dyDescent="0.25">
      <c r="A3938" s="570">
        <f t="shared" si="54"/>
        <v>3932</v>
      </c>
      <c r="B3938" s="571" t="s">
        <v>6216</v>
      </c>
      <c r="C3938" s="574" t="s">
        <v>12469</v>
      </c>
      <c r="D3938" s="843">
        <v>27766.27</v>
      </c>
      <c r="E3938" s="844"/>
      <c r="F3938" s="844"/>
      <c r="G3938" s="25"/>
      <c r="H3938" s="25"/>
      <c r="I3938" s="25"/>
      <c r="J3938" s="25"/>
      <c r="K3938" s="25"/>
      <c r="L3938" s="25"/>
      <c r="N3938" s="25"/>
      <c r="O3938" s="25"/>
      <c r="P3938" s="35" t="s">
        <v>2496</v>
      </c>
      <c r="AS3938" s="570"/>
      <c r="AT3938" s="391"/>
      <c r="AU3938" s="222"/>
      <c r="AV3938" s="564"/>
      <c r="AW3938" s="60"/>
      <c r="AX3938" s="60"/>
      <c r="AY3938" s="60"/>
      <c r="AZ3938" s="283"/>
      <c r="BA3938" s="283"/>
      <c r="BB3938" s="283"/>
      <c r="BC3938" s="34"/>
      <c r="BD3938" s="27"/>
      <c r="BF3938" s="35"/>
      <c r="BG3938" s="35"/>
      <c r="BH3938" s="35"/>
    </row>
    <row r="3939" spans="1:60" ht="15" x14ac:dyDescent="0.25">
      <c r="A3939" s="570">
        <f t="shared" si="54"/>
        <v>3933</v>
      </c>
      <c r="B3939" s="571" t="s">
        <v>6217</v>
      </c>
      <c r="C3939" s="574" t="s">
        <v>12469</v>
      </c>
      <c r="D3939" s="843">
        <v>3518.83</v>
      </c>
      <c r="E3939" s="844"/>
      <c r="F3939" s="844"/>
      <c r="G3939" s="25"/>
      <c r="H3939" s="25"/>
      <c r="I3939" s="25"/>
      <c r="J3939" s="25"/>
      <c r="K3939" s="25"/>
      <c r="L3939" s="25"/>
      <c r="N3939" s="25"/>
      <c r="O3939" s="25"/>
      <c r="P3939" s="35" t="s">
        <v>2496</v>
      </c>
      <c r="AS3939" s="570"/>
      <c r="AT3939" s="391"/>
      <c r="AU3939" s="222"/>
      <c r="AV3939" s="564"/>
      <c r="AW3939" s="60"/>
      <c r="AX3939" s="60"/>
      <c r="AY3939" s="60"/>
      <c r="AZ3939" s="283"/>
      <c r="BA3939" s="283"/>
      <c r="BB3939" s="283"/>
      <c r="BC3939" s="34"/>
      <c r="BD3939" s="27"/>
      <c r="BF3939" s="35"/>
      <c r="BG3939" s="35"/>
      <c r="BH3939" s="35"/>
    </row>
    <row r="3940" spans="1:60" ht="15" x14ac:dyDescent="0.25">
      <c r="A3940" s="570">
        <f t="shared" si="54"/>
        <v>3934</v>
      </c>
      <c r="B3940" s="571" t="s">
        <v>6218</v>
      </c>
      <c r="C3940" s="574" t="s">
        <v>12469</v>
      </c>
      <c r="D3940" s="843">
        <v>722.33</v>
      </c>
      <c r="E3940" s="844"/>
      <c r="F3940" s="844"/>
      <c r="G3940" s="25"/>
      <c r="H3940" s="25"/>
      <c r="I3940" s="25"/>
      <c r="J3940" s="25"/>
      <c r="K3940" s="25"/>
      <c r="L3940" s="25"/>
      <c r="N3940" s="25"/>
      <c r="O3940" s="25"/>
      <c r="P3940" s="35" t="s">
        <v>2496</v>
      </c>
      <c r="AS3940" s="570"/>
      <c r="AT3940" s="391"/>
      <c r="AU3940" s="222"/>
      <c r="AV3940" s="564"/>
      <c r="AW3940" s="60"/>
      <c r="AX3940" s="60"/>
      <c r="AY3940" s="60"/>
      <c r="AZ3940" s="283"/>
      <c r="BA3940" s="283"/>
      <c r="BB3940" s="283"/>
      <c r="BC3940" s="34"/>
      <c r="BD3940" s="27"/>
      <c r="BF3940" s="35"/>
      <c r="BG3940" s="35"/>
      <c r="BH3940" s="35"/>
    </row>
    <row r="3941" spans="1:60" ht="15" x14ac:dyDescent="0.25">
      <c r="A3941" s="570">
        <f t="shared" si="54"/>
        <v>3935</v>
      </c>
      <c r="B3941" s="571" t="s">
        <v>6219</v>
      </c>
      <c r="C3941" s="574" t="s">
        <v>12469</v>
      </c>
      <c r="D3941" s="843">
        <v>1664.81</v>
      </c>
      <c r="E3941" s="844"/>
      <c r="F3941" s="844"/>
      <c r="G3941" s="25"/>
      <c r="H3941" s="25"/>
      <c r="I3941" s="25"/>
      <c r="J3941" s="25"/>
      <c r="K3941" s="25"/>
      <c r="L3941" s="25"/>
      <c r="N3941" s="25"/>
      <c r="O3941" s="25"/>
      <c r="P3941" s="35" t="s">
        <v>2496</v>
      </c>
      <c r="AS3941" s="570"/>
      <c r="AT3941" s="391"/>
      <c r="AU3941" s="222"/>
      <c r="AV3941" s="564"/>
      <c r="AW3941" s="60"/>
      <c r="AX3941" s="60"/>
      <c r="AY3941" s="60"/>
      <c r="AZ3941" s="283"/>
      <c r="BA3941" s="283"/>
      <c r="BB3941" s="283"/>
      <c r="BC3941" s="34"/>
      <c r="BD3941" s="27"/>
      <c r="BF3941" s="35"/>
      <c r="BG3941" s="35"/>
      <c r="BH3941" s="35"/>
    </row>
    <row r="3942" spans="1:60" ht="15" x14ac:dyDescent="0.25">
      <c r="A3942" s="570">
        <f t="shared" si="54"/>
        <v>3936</v>
      </c>
      <c r="B3942" s="571" t="s">
        <v>6220</v>
      </c>
      <c r="C3942" s="574" t="s">
        <v>12469</v>
      </c>
      <c r="D3942" s="843">
        <v>481.95</v>
      </c>
      <c r="E3942" s="844"/>
      <c r="F3942" s="844"/>
      <c r="G3942" s="25"/>
      <c r="H3942" s="25"/>
      <c r="I3942" s="25"/>
      <c r="J3942" s="25"/>
      <c r="K3942" s="25"/>
      <c r="L3942" s="25"/>
      <c r="N3942" s="25"/>
      <c r="O3942" s="25"/>
      <c r="P3942" s="35" t="s">
        <v>2496</v>
      </c>
      <c r="AS3942" s="570"/>
      <c r="AT3942" s="391"/>
      <c r="AU3942" s="222"/>
      <c r="AV3942" s="564"/>
      <c r="AW3942" s="60"/>
      <c r="AX3942" s="60"/>
      <c r="AY3942" s="60"/>
      <c r="AZ3942" s="283"/>
      <c r="BA3942" s="283"/>
      <c r="BB3942" s="283"/>
      <c r="BC3942" s="34"/>
      <c r="BD3942" s="27"/>
      <c r="BF3942" s="35"/>
      <c r="BG3942" s="35"/>
      <c r="BH3942" s="35"/>
    </row>
    <row r="3943" spans="1:60" ht="15" x14ac:dyDescent="0.25">
      <c r="A3943" s="570">
        <f t="shared" si="54"/>
        <v>3937</v>
      </c>
      <c r="B3943" s="571" t="s">
        <v>6221</v>
      </c>
      <c r="C3943" s="574" t="s">
        <v>12469</v>
      </c>
      <c r="D3943" s="843">
        <v>1457.75</v>
      </c>
      <c r="E3943" s="844"/>
      <c r="F3943" s="844"/>
      <c r="G3943" s="25"/>
      <c r="H3943" s="25"/>
      <c r="I3943" s="25"/>
      <c r="J3943" s="25"/>
      <c r="K3943" s="25"/>
      <c r="L3943" s="25"/>
      <c r="N3943" s="25"/>
      <c r="O3943" s="25"/>
      <c r="P3943" s="35" t="s">
        <v>2496</v>
      </c>
      <c r="AS3943" s="570"/>
      <c r="AT3943" s="391"/>
      <c r="AU3943" s="222"/>
      <c r="AV3943" s="564"/>
      <c r="AW3943" s="60"/>
      <c r="AX3943" s="60"/>
      <c r="AY3943" s="60"/>
      <c r="AZ3943" s="283"/>
      <c r="BA3943" s="283"/>
      <c r="BB3943" s="283"/>
      <c r="BC3943" s="34"/>
      <c r="BD3943" s="27"/>
      <c r="BF3943" s="35"/>
      <c r="BG3943" s="35"/>
      <c r="BH3943" s="35"/>
    </row>
    <row r="3944" spans="1:60" ht="15" x14ac:dyDescent="0.25">
      <c r="A3944" s="570">
        <f t="shared" si="54"/>
        <v>3938</v>
      </c>
      <c r="B3944" s="571" t="s">
        <v>6222</v>
      </c>
      <c r="C3944" s="574" t="s">
        <v>12469</v>
      </c>
      <c r="D3944" s="843">
        <v>761.6</v>
      </c>
      <c r="E3944" s="844"/>
      <c r="F3944" s="844"/>
      <c r="G3944" s="25"/>
      <c r="H3944" s="25"/>
      <c r="I3944" s="25"/>
      <c r="J3944" s="25"/>
      <c r="K3944" s="25"/>
      <c r="L3944" s="25"/>
      <c r="N3944" s="25"/>
      <c r="O3944" s="25"/>
      <c r="P3944" s="35" t="s">
        <v>2496</v>
      </c>
      <c r="AS3944" s="570"/>
      <c r="AT3944" s="391"/>
      <c r="AU3944" s="222"/>
      <c r="AV3944" s="564"/>
      <c r="AW3944" s="60"/>
      <c r="AX3944" s="60"/>
      <c r="AY3944" s="60"/>
      <c r="AZ3944" s="283"/>
      <c r="BA3944" s="283"/>
      <c r="BB3944" s="283"/>
      <c r="BC3944" s="34"/>
      <c r="BD3944" s="27"/>
      <c r="BF3944" s="35"/>
      <c r="BG3944" s="35"/>
      <c r="BH3944" s="35"/>
    </row>
    <row r="3945" spans="1:60" ht="15" x14ac:dyDescent="0.25">
      <c r="A3945" s="570">
        <f t="shared" si="54"/>
        <v>3939</v>
      </c>
      <c r="B3945" s="571" t="s">
        <v>6222</v>
      </c>
      <c r="C3945" s="574" t="s">
        <v>12469</v>
      </c>
      <c r="D3945" s="843">
        <v>2209.83</v>
      </c>
      <c r="E3945" s="844"/>
      <c r="F3945" s="844"/>
      <c r="G3945" s="25"/>
      <c r="H3945" s="25"/>
      <c r="I3945" s="25"/>
      <c r="J3945" s="25"/>
      <c r="K3945" s="25"/>
      <c r="L3945" s="25"/>
      <c r="N3945" s="25"/>
      <c r="O3945" s="25"/>
      <c r="P3945" s="35" t="s">
        <v>2496</v>
      </c>
      <c r="AS3945" s="570"/>
      <c r="AT3945" s="391"/>
      <c r="AU3945" s="222"/>
      <c r="AV3945" s="564"/>
      <c r="AW3945" s="60"/>
      <c r="AX3945" s="60"/>
      <c r="AY3945" s="60"/>
      <c r="AZ3945" s="283"/>
      <c r="BA3945" s="283"/>
      <c r="BB3945" s="283"/>
      <c r="BC3945" s="34"/>
      <c r="BD3945" s="27"/>
      <c r="BF3945" s="35"/>
      <c r="BG3945" s="35"/>
      <c r="BH3945" s="35"/>
    </row>
    <row r="3946" spans="1:60" ht="15" x14ac:dyDescent="0.25">
      <c r="A3946" s="570">
        <f t="shared" si="54"/>
        <v>3940</v>
      </c>
      <c r="B3946" s="571" t="s">
        <v>6223</v>
      </c>
      <c r="C3946" s="574" t="s">
        <v>12458</v>
      </c>
      <c r="D3946" s="843">
        <v>82068.350000000006</v>
      </c>
      <c r="E3946" s="844"/>
      <c r="F3946" s="844"/>
      <c r="G3946" s="25"/>
      <c r="H3946" s="25"/>
      <c r="I3946" s="25"/>
      <c r="J3946" s="25"/>
      <c r="K3946" s="25"/>
      <c r="L3946" s="25"/>
      <c r="N3946" s="25"/>
      <c r="O3946" s="25"/>
      <c r="P3946" s="35" t="s">
        <v>2496</v>
      </c>
      <c r="AS3946" s="570"/>
      <c r="AT3946" s="391"/>
      <c r="AU3946" s="222"/>
      <c r="AV3946" s="564"/>
      <c r="AW3946" s="60"/>
      <c r="AX3946" s="60"/>
      <c r="AY3946" s="60"/>
      <c r="AZ3946" s="283"/>
      <c r="BA3946" s="283"/>
      <c r="BB3946" s="283"/>
      <c r="BC3946" s="34"/>
      <c r="BD3946" s="27"/>
      <c r="BF3946" s="35"/>
      <c r="BG3946" s="35"/>
      <c r="BH3946" s="35"/>
    </row>
    <row r="3947" spans="1:60" ht="15" x14ac:dyDescent="0.25">
      <c r="A3947" s="570">
        <f t="shared" si="54"/>
        <v>3941</v>
      </c>
      <c r="B3947" s="571" t="s">
        <v>6224</v>
      </c>
      <c r="C3947" s="574" t="s">
        <v>12458</v>
      </c>
      <c r="D3947" s="843">
        <v>31993.5</v>
      </c>
      <c r="E3947" s="844"/>
      <c r="F3947" s="844"/>
      <c r="G3947" s="25"/>
      <c r="H3947" s="25"/>
      <c r="I3947" s="25"/>
      <c r="J3947" s="25"/>
      <c r="K3947" s="25"/>
      <c r="L3947" s="25"/>
      <c r="N3947" s="25"/>
      <c r="O3947" s="25"/>
      <c r="P3947" s="35" t="s">
        <v>2496</v>
      </c>
      <c r="AS3947" s="570"/>
      <c r="AT3947" s="391"/>
      <c r="AU3947" s="222"/>
      <c r="AV3947" s="564"/>
      <c r="AW3947" s="60"/>
      <c r="AX3947" s="60"/>
      <c r="AY3947" s="60"/>
      <c r="AZ3947" s="283"/>
      <c r="BA3947" s="283"/>
      <c r="BB3947" s="283"/>
      <c r="BC3947" s="34"/>
      <c r="BD3947" s="27"/>
      <c r="BF3947" s="35"/>
      <c r="BG3947" s="35"/>
      <c r="BH3947" s="35"/>
    </row>
    <row r="3948" spans="1:60" ht="15" x14ac:dyDescent="0.25">
      <c r="A3948" s="570">
        <f t="shared" si="54"/>
        <v>3942</v>
      </c>
      <c r="B3948" s="571" t="s">
        <v>6225</v>
      </c>
      <c r="C3948" s="574" t="s">
        <v>12458</v>
      </c>
      <c r="D3948" s="843">
        <v>37695</v>
      </c>
      <c r="E3948" s="844"/>
      <c r="F3948" s="844"/>
      <c r="G3948" s="25"/>
      <c r="H3948" s="25"/>
      <c r="I3948" s="25"/>
      <c r="J3948" s="25"/>
      <c r="K3948" s="25"/>
      <c r="L3948" s="25"/>
      <c r="N3948" s="25"/>
      <c r="O3948" s="25"/>
      <c r="P3948" s="35" t="s">
        <v>2496</v>
      </c>
      <c r="AS3948" s="570"/>
      <c r="AT3948" s="391"/>
      <c r="AU3948" s="222"/>
      <c r="AV3948" s="564"/>
      <c r="AW3948" s="60"/>
      <c r="AX3948" s="60"/>
      <c r="AY3948" s="60"/>
      <c r="AZ3948" s="283"/>
      <c r="BA3948" s="283"/>
      <c r="BB3948" s="283"/>
      <c r="BC3948" s="34"/>
      <c r="BD3948" s="27"/>
      <c r="BF3948" s="35"/>
      <c r="BG3948" s="35"/>
      <c r="BH3948" s="35"/>
    </row>
    <row r="3949" spans="1:60" ht="15" x14ac:dyDescent="0.25">
      <c r="A3949" s="570">
        <f t="shared" si="54"/>
        <v>3943</v>
      </c>
      <c r="B3949" s="571" t="s">
        <v>6226</v>
      </c>
      <c r="C3949" s="574" t="s">
        <v>12458</v>
      </c>
      <c r="D3949" s="843">
        <v>611.66</v>
      </c>
      <c r="E3949" s="844"/>
      <c r="F3949" s="844"/>
      <c r="G3949" s="25"/>
      <c r="H3949" s="25"/>
      <c r="I3949" s="25"/>
      <c r="J3949" s="25"/>
      <c r="K3949" s="25"/>
      <c r="L3949" s="25"/>
      <c r="N3949" s="25"/>
      <c r="O3949" s="25"/>
      <c r="P3949" s="35" t="s">
        <v>2496</v>
      </c>
      <c r="AS3949" s="570"/>
      <c r="AT3949" s="391"/>
      <c r="AU3949" s="222"/>
      <c r="AV3949" s="564"/>
      <c r="AW3949" s="60"/>
      <c r="AX3949" s="60"/>
      <c r="AY3949" s="60"/>
      <c r="AZ3949" s="283"/>
      <c r="BA3949" s="283"/>
      <c r="BB3949" s="283"/>
      <c r="BC3949" s="34"/>
      <c r="BD3949" s="27"/>
      <c r="BF3949" s="35"/>
      <c r="BG3949" s="35"/>
      <c r="BH3949" s="35"/>
    </row>
    <row r="3950" spans="1:60" ht="15" x14ac:dyDescent="0.25">
      <c r="A3950" s="570">
        <f t="shared" si="54"/>
        <v>3944</v>
      </c>
      <c r="B3950" s="571" t="s">
        <v>6227</v>
      </c>
      <c r="C3950" s="574" t="s">
        <v>12458</v>
      </c>
      <c r="D3950" s="843">
        <v>773.5</v>
      </c>
      <c r="E3950" s="844"/>
      <c r="F3950" s="844"/>
      <c r="G3950" s="25"/>
      <c r="H3950" s="25"/>
      <c r="I3950" s="25"/>
      <c r="J3950" s="25"/>
      <c r="K3950" s="25"/>
      <c r="L3950" s="25"/>
      <c r="N3950" s="25"/>
      <c r="O3950" s="25"/>
      <c r="P3950" s="35" t="s">
        <v>2496</v>
      </c>
      <c r="AS3950" s="570"/>
      <c r="AT3950" s="391"/>
      <c r="AU3950" s="222"/>
      <c r="AV3950" s="564"/>
      <c r="AW3950" s="60"/>
      <c r="AX3950" s="60"/>
      <c r="AY3950" s="60"/>
      <c r="AZ3950" s="283"/>
      <c r="BA3950" s="283"/>
      <c r="BB3950" s="283"/>
      <c r="BC3950" s="34"/>
      <c r="BD3950" s="27"/>
      <c r="BF3950" s="35"/>
      <c r="BG3950" s="35"/>
      <c r="BH3950" s="35"/>
    </row>
    <row r="3951" spans="1:60" ht="15" x14ac:dyDescent="0.25">
      <c r="A3951" s="570">
        <f t="shared" si="54"/>
        <v>3945</v>
      </c>
      <c r="B3951" s="571" t="s">
        <v>6228</v>
      </c>
      <c r="C3951" s="574" t="s">
        <v>12458</v>
      </c>
      <c r="D3951" s="843">
        <v>264151</v>
      </c>
      <c r="E3951" s="844"/>
      <c r="F3951" s="844"/>
      <c r="G3951" s="25"/>
      <c r="H3951" s="25"/>
      <c r="I3951" s="25"/>
      <c r="J3951" s="25"/>
      <c r="K3951" s="25"/>
      <c r="L3951" s="25"/>
      <c r="N3951" s="25"/>
      <c r="O3951" s="25"/>
      <c r="P3951" s="35" t="s">
        <v>2496</v>
      </c>
      <c r="AS3951" s="570"/>
      <c r="AT3951" s="391"/>
      <c r="AU3951" s="222"/>
      <c r="AV3951" s="564"/>
      <c r="AW3951" s="60"/>
      <c r="AX3951" s="60"/>
      <c r="AY3951" s="60"/>
      <c r="AZ3951" s="283"/>
      <c r="BA3951" s="283"/>
      <c r="BB3951" s="283"/>
      <c r="BC3951" s="34"/>
      <c r="BD3951" s="27"/>
      <c r="BF3951" s="35"/>
      <c r="BG3951" s="35"/>
      <c r="BH3951" s="35"/>
    </row>
    <row r="3952" spans="1:60" ht="15" x14ac:dyDescent="0.25">
      <c r="A3952" s="570">
        <f t="shared" si="54"/>
        <v>3946</v>
      </c>
      <c r="B3952" s="571" t="s">
        <v>6229</v>
      </c>
      <c r="C3952" s="574" t="s">
        <v>12460</v>
      </c>
      <c r="D3952" s="843">
        <v>66045</v>
      </c>
      <c r="E3952" s="844"/>
      <c r="F3952" s="844"/>
      <c r="G3952" s="25"/>
      <c r="H3952" s="25"/>
      <c r="I3952" s="25"/>
      <c r="J3952" s="25"/>
      <c r="K3952" s="25"/>
      <c r="L3952" s="25"/>
      <c r="N3952" s="25"/>
      <c r="O3952" s="25"/>
      <c r="P3952" s="35" t="s">
        <v>2496</v>
      </c>
      <c r="AS3952" s="570"/>
      <c r="AT3952" s="391"/>
      <c r="AU3952" s="222"/>
      <c r="AV3952" s="564"/>
      <c r="AW3952" s="60"/>
      <c r="AX3952" s="60"/>
      <c r="AY3952" s="60"/>
      <c r="AZ3952" s="283"/>
      <c r="BA3952" s="283"/>
      <c r="BB3952" s="283"/>
      <c r="BC3952" s="34"/>
      <c r="BD3952" s="27"/>
      <c r="BF3952" s="35"/>
      <c r="BG3952" s="35"/>
      <c r="BH3952" s="35"/>
    </row>
    <row r="3953" spans="1:60" ht="15" x14ac:dyDescent="0.25">
      <c r="A3953" s="570">
        <f t="shared" si="54"/>
        <v>3947</v>
      </c>
      <c r="B3953" s="571" t="s">
        <v>6230</v>
      </c>
      <c r="C3953" s="574" t="s">
        <v>12458</v>
      </c>
      <c r="D3953" s="843">
        <v>210000</v>
      </c>
      <c r="E3953" s="844"/>
      <c r="F3953" s="844"/>
      <c r="G3953" s="25"/>
      <c r="H3953" s="25"/>
      <c r="I3953" s="25"/>
      <c r="J3953" s="25"/>
      <c r="K3953" s="25"/>
      <c r="L3953" s="25"/>
      <c r="N3953" s="25"/>
      <c r="O3953" s="25"/>
      <c r="P3953" s="35" t="s">
        <v>2496</v>
      </c>
      <c r="AS3953" s="570"/>
      <c r="AT3953" s="391"/>
      <c r="AU3953" s="222"/>
      <c r="AV3953" s="564"/>
      <c r="AW3953" s="60"/>
      <c r="AX3953" s="60"/>
      <c r="AY3953" s="60"/>
      <c r="AZ3953" s="283"/>
      <c r="BA3953" s="283"/>
      <c r="BB3953" s="283"/>
      <c r="BC3953" s="34"/>
      <c r="BD3953" s="27"/>
      <c r="BF3953" s="35"/>
      <c r="BG3953" s="35"/>
      <c r="BH3953" s="35"/>
    </row>
    <row r="3954" spans="1:60" ht="15" x14ac:dyDescent="0.25">
      <c r="A3954" s="570">
        <f t="shared" si="54"/>
        <v>3948</v>
      </c>
      <c r="B3954" s="571" t="s">
        <v>6231</v>
      </c>
      <c r="C3954" s="574" t="s">
        <v>12458</v>
      </c>
      <c r="D3954" s="843">
        <v>689010</v>
      </c>
      <c r="E3954" s="844"/>
      <c r="F3954" s="844"/>
      <c r="G3954" s="25"/>
      <c r="H3954" s="25"/>
      <c r="I3954" s="25"/>
      <c r="J3954" s="25"/>
      <c r="K3954" s="25"/>
      <c r="L3954" s="25"/>
      <c r="N3954" s="25"/>
      <c r="O3954" s="25"/>
      <c r="P3954" s="35" t="s">
        <v>2496</v>
      </c>
      <c r="AS3954" s="570"/>
      <c r="AT3954" s="391"/>
      <c r="AU3954" s="222"/>
      <c r="AV3954" s="564"/>
      <c r="AW3954" s="60"/>
      <c r="AX3954" s="60"/>
      <c r="AY3954" s="60"/>
      <c r="AZ3954" s="283"/>
      <c r="BA3954" s="283"/>
      <c r="BB3954" s="283"/>
      <c r="BC3954" s="34"/>
      <c r="BD3954" s="27"/>
      <c r="BF3954" s="35"/>
      <c r="BG3954" s="35"/>
      <c r="BH3954" s="35"/>
    </row>
    <row r="3955" spans="1:60" ht="15" x14ac:dyDescent="0.25">
      <c r="A3955" s="570">
        <f t="shared" si="54"/>
        <v>3949</v>
      </c>
      <c r="B3955" s="571" t="s">
        <v>6232</v>
      </c>
      <c r="C3955" s="574" t="s">
        <v>12458</v>
      </c>
      <c r="D3955" s="843">
        <v>167999.44</v>
      </c>
      <c r="E3955" s="844"/>
      <c r="F3955" s="844"/>
      <c r="G3955" s="25"/>
      <c r="H3955" s="25"/>
      <c r="I3955" s="25"/>
      <c r="J3955" s="25"/>
      <c r="K3955" s="25"/>
      <c r="L3955" s="25"/>
      <c r="N3955" s="25"/>
      <c r="O3955" s="25"/>
      <c r="P3955" s="35" t="s">
        <v>2496</v>
      </c>
      <c r="AS3955" s="570"/>
      <c r="AT3955" s="391"/>
      <c r="AU3955" s="222"/>
      <c r="AV3955" s="564"/>
      <c r="AW3955" s="60"/>
      <c r="AX3955" s="60"/>
      <c r="AY3955" s="60"/>
      <c r="AZ3955" s="283"/>
      <c r="BA3955" s="283"/>
      <c r="BB3955" s="283"/>
      <c r="BC3955" s="34"/>
      <c r="BD3955" s="27"/>
      <c r="BF3955" s="35"/>
      <c r="BG3955" s="35"/>
      <c r="BH3955" s="35"/>
    </row>
    <row r="3956" spans="1:60" ht="15" x14ac:dyDescent="0.25">
      <c r="A3956" s="570">
        <f t="shared" si="54"/>
        <v>3950</v>
      </c>
      <c r="B3956" s="571" t="s">
        <v>6233</v>
      </c>
      <c r="C3956" s="574" t="s">
        <v>12458</v>
      </c>
      <c r="D3956" s="843">
        <v>60690</v>
      </c>
      <c r="E3956" s="844"/>
      <c r="F3956" s="844"/>
      <c r="G3956" s="25"/>
      <c r="H3956" s="25"/>
      <c r="I3956" s="25"/>
      <c r="J3956" s="25"/>
      <c r="K3956" s="25"/>
      <c r="L3956" s="25"/>
      <c r="N3956" s="25"/>
      <c r="O3956" s="25"/>
      <c r="P3956" s="35" t="s">
        <v>2496</v>
      </c>
      <c r="AS3956" s="570"/>
      <c r="AT3956" s="391"/>
      <c r="AU3956" s="222"/>
      <c r="AV3956" s="564"/>
      <c r="AW3956" s="60"/>
      <c r="AX3956" s="60"/>
      <c r="AY3956" s="60"/>
      <c r="AZ3956" s="283"/>
      <c r="BA3956" s="283"/>
      <c r="BB3956" s="283"/>
      <c r="BC3956" s="34"/>
      <c r="BD3956" s="27"/>
      <c r="BF3956" s="35"/>
      <c r="BG3956" s="35"/>
      <c r="BH3956" s="35"/>
    </row>
    <row r="3957" spans="1:60" ht="15" x14ac:dyDescent="0.25">
      <c r="A3957" s="570">
        <f t="shared" si="54"/>
        <v>3951</v>
      </c>
      <c r="B3957" s="571" t="s">
        <v>6234</v>
      </c>
      <c r="C3957" s="574" t="s">
        <v>12458</v>
      </c>
      <c r="D3957" s="843">
        <v>1022448</v>
      </c>
      <c r="E3957" s="844"/>
      <c r="F3957" s="844"/>
      <c r="G3957" s="25"/>
      <c r="H3957" s="25"/>
      <c r="I3957" s="25"/>
      <c r="J3957" s="25"/>
      <c r="K3957" s="25"/>
      <c r="L3957" s="25"/>
      <c r="N3957" s="25"/>
      <c r="O3957" s="25"/>
      <c r="P3957" s="35" t="s">
        <v>2496</v>
      </c>
      <c r="AS3957" s="570"/>
      <c r="AT3957" s="391"/>
      <c r="AU3957" s="222"/>
      <c r="AV3957" s="564"/>
      <c r="AW3957" s="60"/>
      <c r="AX3957" s="60"/>
      <c r="AY3957" s="60"/>
      <c r="AZ3957" s="283"/>
      <c r="BA3957" s="283"/>
      <c r="BB3957" s="283"/>
      <c r="BC3957" s="34"/>
      <c r="BD3957" s="27"/>
      <c r="BF3957" s="35"/>
      <c r="BG3957" s="35"/>
      <c r="BH3957" s="35"/>
    </row>
    <row r="3958" spans="1:60" ht="15" x14ac:dyDescent="0.25">
      <c r="A3958" s="570">
        <f t="shared" si="54"/>
        <v>3952</v>
      </c>
      <c r="B3958" s="571" t="s">
        <v>6235</v>
      </c>
      <c r="C3958" s="574" t="s">
        <v>12458</v>
      </c>
      <c r="D3958" s="843">
        <v>60690</v>
      </c>
      <c r="E3958" s="844"/>
      <c r="F3958" s="844"/>
      <c r="G3958" s="25"/>
      <c r="H3958" s="25"/>
      <c r="I3958" s="25"/>
      <c r="J3958" s="25"/>
      <c r="K3958" s="25"/>
      <c r="L3958" s="25"/>
      <c r="N3958" s="25"/>
      <c r="O3958" s="25"/>
      <c r="P3958" s="35" t="s">
        <v>2496</v>
      </c>
      <c r="AS3958" s="570"/>
      <c r="AT3958" s="391"/>
      <c r="AU3958" s="222"/>
      <c r="AV3958" s="564"/>
      <c r="AW3958" s="60"/>
      <c r="AX3958" s="60"/>
      <c r="AY3958" s="60"/>
      <c r="AZ3958" s="283"/>
      <c r="BA3958" s="283"/>
      <c r="BB3958" s="283"/>
      <c r="BC3958" s="34"/>
      <c r="BD3958" s="27"/>
      <c r="BF3958" s="35"/>
      <c r="BG3958" s="35"/>
      <c r="BH3958" s="35"/>
    </row>
    <row r="3959" spans="1:60" ht="15" x14ac:dyDescent="0.25">
      <c r="A3959" s="570">
        <f t="shared" ref="A3959:A4022" si="55">A3958+1</f>
        <v>3953</v>
      </c>
      <c r="B3959" s="571" t="s">
        <v>6236</v>
      </c>
      <c r="C3959" s="574" t="s">
        <v>12458</v>
      </c>
      <c r="D3959" s="843">
        <v>146370</v>
      </c>
      <c r="E3959" s="844"/>
      <c r="F3959" s="844"/>
      <c r="G3959" s="25"/>
      <c r="H3959" s="25"/>
      <c r="I3959" s="25"/>
      <c r="J3959" s="25"/>
      <c r="K3959" s="25"/>
      <c r="L3959" s="25"/>
      <c r="N3959" s="25"/>
      <c r="O3959" s="25"/>
      <c r="P3959" s="35" t="s">
        <v>2496</v>
      </c>
      <c r="AS3959" s="570"/>
      <c r="AT3959" s="391"/>
      <c r="AU3959" s="222"/>
      <c r="AV3959" s="564"/>
      <c r="AW3959" s="60"/>
      <c r="AX3959" s="60"/>
      <c r="AY3959" s="60"/>
      <c r="AZ3959" s="283"/>
      <c r="BA3959" s="283"/>
      <c r="BB3959" s="283"/>
      <c r="BC3959" s="34"/>
      <c r="BD3959" s="27"/>
      <c r="BF3959" s="35"/>
      <c r="BG3959" s="35"/>
      <c r="BH3959" s="35"/>
    </row>
    <row r="3960" spans="1:60" ht="15" x14ac:dyDescent="0.25">
      <c r="A3960" s="570">
        <f t="shared" si="55"/>
        <v>3954</v>
      </c>
      <c r="B3960" s="571" t="s">
        <v>6237</v>
      </c>
      <c r="C3960" s="574" t="s">
        <v>12458</v>
      </c>
      <c r="D3960" s="843">
        <v>38890.39</v>
      </c>
      <c r="E3960" s="844"/>
      <c r="F3960" s="844"/>
      <c r="G3960" s="25"/>
      <c r="H3960" s="25"/>
      <c r="I3960" s="25"/>
      <c r="J3960" s="25"/>
      <c r="K3960" s="25"/>
      <c r="L3960" s="25"/>
      <c r="N3960" s="25"/>
      <c r="O3960" s="25"/>
      <c r="P3960" s="35" t="s">
        <v>2496</v>
      </c>
      <c r="AS3960" s="570"/>
      <c r="AT3960" s="391"/>
      <c r="AU3960" s="222"/>
      <c r="AV3960" s="564"/>
      <c r="AW3960" s="60"/>
      <c r="AX3960" s="60"/>
      <c r="AY3960" s="60"/>
      <c r="AZ3960" s="283"/>
      <c r="BA3960" s="283"/>
      <c r="BB3960" s="283"/>
      <c r="BC3960" s="34"/>
      <c r="BD3960" s="27"/>
      <c r="BF3960" s="35"/>
      <c r="BG3960" s="35"/>
      <c r="BH3960" s="35"/>
    </row>
    <row r="3961" spans="1:60" ht="15" x14ac:dyDescent="0.25">
      <c r="A3961" s="570">
        <f t="shared" si="55"/>
        <v>3955</v>
      </c>
      <c r="B3961" s="571" t="s">
        <v>6238</v>
      </c>
      <c r="C3961" s="574" t="s">
        <v>12458</v>
      </c>
      <c r="D3961" s="843">
        <v>383180</v>
      </c>
      <c r="E3961" s="844"/>
      <c r="F3961" s="844"/>
      <c r="G3961" s="25"/>
      <c r="H3961" s="25"/>
      <c r="I3961" s="25"/>
      <c r="J3961" s="25"/>
      <c r="K3961" s="25"/>
      <c r="L3961" s="25"/>
      <c r="N3961" s="25"/>
      <c r="O3961" s="25"/>
      <c r="P3961" s="35" t="s">
        <v>2496</v>
      </c>
      <c r="AS3961" s="570"/>
      <c r="AT3961" s="391"/>
      <c r="AU3961" s="222"/>
      <c r="AV3961" s="564"/>
      <c r="AW3961" s="60"/>
      <c r="AX3961" s="60"/>
      <c r="AY3961" s="60"/>
      <c r="AZ3961" s="283"/>
      <c r="BA3961" s="283"/>
      <c r="BB3961" s="283"/>
      <c r="BC3961" s="34"/>
      <c r="BD3961" s="27"/>
      <c r="BF3961" s="35"/>
      <c r="BG3961" s="35"/>
      <c r="BH3961" s="35"/>
    </row>
    <row r="3962" spans="1:60" ht="15" x14ac:dyDescent="0.25">
      <c r="A3962" s="570">
        <f t="shared" si="55"/>
        <v>3956</v>
      </c>
      <c r="B3962" s="571" t="s">
        <v>6239</v>
      </c>
      <c r="C3962" s="574" t="s">
        <v>12458</v>
      </c>
      <c r="D3962" s="843">
        <v>53550</v>
      </c>
      <c r="E3962" s="844"/>
      <c r="F3962" s="844"/>
      <c r="G3962" s="25"/>
      <c r="H3962" s="25"/>
      <c r="I3962" s="25"/>
      <c r="J3962" s="25"/>
      <c r="K3962" s="25"/>
      <c r="L3962" s="25"/>
      <c r="N3962" s="25"/>
      <c r="O3962" s="25"/>
      <c r="P3962" s="35" t="s">
        <v>2496</v>
      </c>
      <c r="AS3962" s="570"/>
      <c r="AT3962" s="391"/>
      <c r="AU3962" s="222"/>
      <c r="AV3962" s="564"/>
      <c r="AW3962" s="60"/>
      <c r="AX3962" s="60"/>
      <c r="AY3962" s="60"/>
      <c r="AZ3962" s="283"/>
      <c r="BA3962" s="283"/>
      <c r="BB3962" s="283"/>
      <c r="BC3962" s="34"/>
      <c r="BD3962" s="27"/>
      <c r="BF3962" s="35"/>
      <c r="BG3962" s="35"/>
      <c r="BH3962" s="35"/>
    </row>
    <row r="3963" spans="1:60" ht="15" x14ac:dyDescent="0.25">
      <c r="A3963" s="570">
        <f t="shared" si="55"/>
        <v>3957</v>
      </c>
      <c r="B3963" s="571" t="s">
        <v>6240</v>
      </c>
      <c r="C3963" s="574" t="s">
        <v>12458</v>
      </c>
      <c r="D3963" s="843">
        <v>92820</v>
      </c>
      <c r="E3963" s="844"/>
      <c r="F3963" s="844"/>
      <c r="G3963" s="25"/>
      <c r="H3963" s="25"/>
      <c r="I3963" s="25"/>
      <c r="J3963" s="25"/>
      <c r="K3963" s="25"/>
      <c r="L3963" s="25"/>
      <c r="N3963" s="25"/>
      <c r="O3963" s="25"/>
      <c r="P3963" s="35" t="s">
        <v>2496</v>
      </c>
      <c r="AS3963" s="570"/>
      <c r="AT3963" s="391"/>
      <c r="AU3963" s="222"/>
      <c r="AV3963" s="564"/>
      <c r="AW3963" s="60"/>
      <c r="AX3963" s="60"/>
      <c r="AY3963" s="60"/>
      <c r="AZ3963" s="283"/>
      <c r="BA3963" s="283"/>
      <c r="BB3963" s="283"/>
      <c r="BC3963" s="34"/>
      <c r="BD3963" s="27"/>
      <c r="BF3963" s="35"/>
      <c r="BG3963" s="35"/>
      <c r="BH3963" s="35"/>
    </row>
    <row r="3964" spans="1:60" ht="15" x14ac:dyDescent="0.25">
      <c r="A3964" s="570">
        <f t="shared" si="55"/>
        <v>3958</v>
      </c>
      <c r="B3964" s="571" t="s">
        <v>6241</v>
      </c>
      <c r="C3964" s="574" t="s">
        <v>12458</v>
      </c>
      <c r="D3964" s="843">
        <v>138040</v>
      </c>
      <c r="E3964" s="844"/>
      <c r="F3964" s="844"/>
      <c r="G3964" s="25"/>
      <c r="H3964" s="25"/>
      <c r="I3964" s="25"/>
      <c r="J3964" s="25"/>
      <c r="K3964" s="25"/>
      <c r="L3964" s="25"/>
      <c r="N3964" s="25"/>
      <c r="O3964" s="25"/>
      <c r="P3964" s="35" t="s">
        <v>2496</v>
      </c>
      <c r="AS3964" s="570"/>
      <c r="AT3964" s="391"/>
      <c r="AU3964" s="222"/>
      <c r="AV3964" s="564"/>
      <c r="AW3964" s="60"/>
      <c r="AX3964" s="60"/>
      <c r="AY3964" s="60"/>
      <c r="AZ3964" s="283"/>
      <c r="BA3964" s="283"/>
      <c r="BB3964" s="283"/>
      <c r="BC3964" s="34"/>
      <c r="BD3964" s="27"/>
      <c r="BF3964" s="35"/>
      <c r="BG3964" s="35"/>
      <c r="BH3964" s="35"/>
    </row>
    <row r="3965" spans="1:60" ht="15" x14ac:dyDescent="0.25">
      <c r="A3965" s="570">
        <f t="shared" si="55"/>
        <v>3959</v>
      </c>
      <c r="B3965" s="571" t="s">
        <v>6242</v>
      </c>
      <c r="C3965" s="574" t="s">
        <v>12458</v>
      </c>
      <c r="D3965" s="843">
        <v>392700</v>
      </c>
      <c r="E3965" s="844"/>
      <c r="F3965" s="844"/>
      <c r="G3965" s="25"/>
      <c r="H3965" s="25"/>
      <c r="I3965" s="25"/>
      <c r="J3965" s="25"/>
      <c r="K3965" s="25"/>
      <c r="L3965" s="25"/>
      <c r="N3965" s="25"/>
      <c r="O3965" s="25"/>
      <c r="P3965" s="35" t="s">
        <v>2496</v>
      </c>
      <c r="AS3965" s="570"/>
      <c r="AT3965" s="391"/>
      <c r="AU3965" s="222"/>
      <c r="AV3965" s="564"/>
      <c r="AW3965" s="60"/>
      <c r="AX3965" s="60"/>
      <c r="AY3965" s="60"/>
      <c r="AZ3965" s="283"/>
      <c r="BA3965" s="283"/>
      <c r="BB3965" s="283"/>
      <c r="BC3965" s="34"/>
      <c r="BD3965" s="27"/>
      <c r="BF3965" s="35"/>
      <c r="BG3965" s="35"/>
      <c r="BH3965" s="35"/>
    </row>
    <row r="3966" spans="1:60" ht="15" x14ac:dyDescent="0.25">
      <c r="A3966" s="570">
        <f t="shared" si="55"/>
        <v>3960</v>
      </c>
      <c r="B3966" s="571" t="s">
        <v>6243</v>
      </c>
      <c r="C3966" s="574" t="s">
        <v>12458</v>
      </c>
      <c r="D3966" s="843">
        <v>467670</v>
      </c>
      <c r="E3966" s="844"/>
      <c r="F3966" s="844"/>
      <c r="G3966" s="25"/>
      <c r="H3966" s="25"/>
      <c r="I3966" s="25"/>
      <c r="J3966" s="25"/>
      <c r="K3966" s="25"/>
      <c r="L3966" s="25"/>
      <c r="N3966" s="25"/>
      <c r="O3966" s="25"/>
      <c r="P3966" s="35" t="s">
        <v>2496</v>
      </c>
      <c r="AS3966" s="570"/>
      <c r="AT3966" s="391"/>
      <c r="AU3966" s="222"/>
      <c r="AV3966" s="564"/>
      <c r="AW3966" s="60"/>
      <c r="AX3966" s="60"/>
      <c r="AY3966" s="60"/>
      <c r="AZ3966" s="283"/>
      <c r="BA3966" s="283"/>
      <c r="BB3966" s="283"/>
      <c r="BC3966" s="34"/>
      <c r="BD3966" s="27"/>
      <c r="BF3966" s="35"/>
      <c r="BG3966" s="35"/>
      <c r="BH3966" s="35"/>
    </row>
    <row r="3967" spans="1:60" ht="15" x14ac:dyDescent="0.25">
      <c r="A3967" s="570">
        <f t="shared" si="55"/>
        <v>3961</v>
      </c>
      <c r="B3967" s="571" t="s">
        <v>6244</v>
      </c>
      <c r="C3967" s="574" t="s">
        <v>12458</v>
      </c>
      <c r="D3967" s="843">
        <v>122570</v>
      </c>
      <c r="E3967" s="844"/>
      <c r="F3967" s="844"/>
      <c r="G3967" s="25"/>
      <c r="H3967" s="25"/>
      <c r="I3967" s="25"/>
      <c r="J3967" s="25"/>
      <c r="K3967" s="25"/>
      <c r="L3967" s="25"/>
      <c r="N3967" s="25"/>
      <c r="O3967" s="25"/>
      <c r="P3967" s="35" t="s">
        <v>2496</v>
      </c>
      <c r="AS3967" s="570"/>
      <c r="AT3967" s="391"/>
      <c r="AU3967" s="222"/>
      <c r="AV3967" s="564"/>
      <c r="AW3967" s="60"/>
      <c r="AX3967" s="60"/>
      <c r="AY3967" s="60"/>
      <c r="AZ3967" s="283"/>
      <c r="BA3967" s="283"/>
      <c r="BB3967" s="283"/>
      <c r="BC3967" s="34"/>
      <c r="BD3967" s="27"/>
      <c r="BF3967" s="35"/>
      <c r="BG3967" s="35"/>
      <c r="BH3967" s="35"/>
    </row>
    <row r="3968" spans="1:60" ht="15" x14ac:dyDescent="0.25">
      <c r="A3968" s="570">
        <f t="shared" si="55"/>
        <v>3962</v>
      </c>
      <c r="B3968" s="571" t="s">
        <v>6245</v>
      </c>
      <c r="C3968" s="574" t="s">
        <v>12458</v>
      </c>
      <c r="D3968" s="843">
        <v>242760</v>
      </c>
      <c r="E3968" s="844"/>
      <c r="F3968" s="844"/>
      <c r="G3968" s="25"/>
      <c r="H3968" s="25"/>
      <c r="I3968" s="25"/>
      <c r="J3968" s="25"/>
      <c r="K3968" s="25"/>
      <c r="L3968" s="25"/>
      <c r="N3968" s="25"/>
      <c r="O3968" s="25"/>
      <c r="P3968" s="35" t="s">
        <v>2496</v>
      </c>
      <c r="AS3968" s="570"/>
      <c r="AT3968" s="391"/>
      <c r="AU3968" s="222"/>
      <c r="AV3968" s="564"/>
      <c r="AW3968" s="60"/>
      <c r="AX3968" s="60"/>
      <c r="AY3968" s="60"/>
      <c r="AZ3968" s="283"/>
      <c r="BA3968" s="283"/>
      <c r="BB3968" s="283"/>
      <c r="BC3968" s="34"/>
      <c r="BD3968" s="27"/>
      <c r="BF3968" s="35"/>
      <c r="BG3968" s="35"/>
      <c r="BH3968" s="35"/>
    </row>
    <row r="3969" spans="1:60" ht="15" x14ac:dyDescent="0.25">
      <c r="A3969" s="570">
        <f t="shared" si="55"/>
        <v>3963</v>
      </c>
      <c r="B3969" s="571" t="s">
        <v>6246</v>
      </c>
      <c r="C3969" s="574" t="s">
        <v>12458</v>
      </c>
      <c r="D3969" s="843">
        <v>1535100</v>
      </c>
      <c r="E3969" s="844"/>
      <c r="F3969" s="844"/>
      <c r="G3969" s="25"/>
      <c r="H3969" s="25"/>
      <c r="I3969" s="25"/>
      <c r="J3969" s="25"/>
      <c r="K3969" s="25"/>
      <c r="L3969" s="25"/>
      <c r="N3969" s="25"/>
      <c r="O3969" s="25"/>
      <c r="P3969" s="35" t="s">
        <v>2496</v>
      </c>
      <c r="AS3969" s="570"/>
      <c r="AT3969" s="391"/>
      <c r="AU3969" s="222"/>
      <c r="AV3969" s="564"/>
      <c r="AW3969" s="60"/>
      <c r="AX3969" s="60"/>
      <c r="AY3969" s="60"/>
      <c r="AZ3969" s="283"/>
      <c r="BA3969" s="283"/>
      <c r="BB3969" s="283"/>
      <c r="BC3969" s="34"/>
      <c r="BD3969" s="27"/>
      <c r="BF3969" s="35"/>
      <c r="BG3969" s="35"/>
      <c r="BH3969" s="35"/>
    </row>
    <row r="3970" spans="1:60" ht="15" x14ac:dyDescent="0.25">
      <c r="A3970" s="570">
        <f t="shared" si="55"/>
        <v>3964</v>
      </c>
      <c r="B3970" s="571" t="s">
        <v>6247</v>
      </c>
      <c r="C3970" s="574" t="s">
        <v>12480</v>
      </c>
      <c r="D3970" s="843">
        <v>37800.35</v>
      </c>
      <c r="E3970" s="844"/>
      <c r="F3970" s="844"/>
      <c r="G3970" s="25"/>
      <c r="H3970" s="25"/>
      <c r="I3970" s="25"/>
      <c r="J3970" s="25"/>
      <c r="K3970" s="25"/>
      <c r="L3970" s="25"/>
      <c r="N3970" s="25"/>
      <c r="O3970" s="25"/>
      <c r="P3970" s="35" t="s">
        <v>2496</v>
      </c>
      <c r="AS3970" s="570"/>
      <c r="AT3970" s="391"/>
      <c r="AU3970" s="222"/>
      <c r="AV3970" s="564"/>
      <c r="AW3970" s="60"/>
      <c r="AX3970" s="60"/>
      <c r="AY3970" s="60"/>
      <c r="AZ3970" s="283"/>
      <c r="BA3970" s="283"/>
      <c r="BB3970" s="283"/>
      <c r="BC3970" s="34"/>
      <c r="BD3970" s="27"/>
      <c r="BF3970" s="35"/>
      <c r="BG3970" s="35"/>
      <c r="BH3970" s="35"/>
    </row>
    <row r="3971" spans="1:60" ht="15" x14ac:dyDescent="0.25">
      <c r="A3971" s="570">
        <f t="shared" si="55"/>
        <v>3965</v>
      </c>
      <c r="B3971" s="571" t="s">
        <v>6248</v>
      </c>
      <c r="C3971" s="574" t="s">
        <v>12480</v>
      </c>
      <c r="D3971" s="843">
        <v>47600</v>
      </c>
      <c r="E3971" s="844"/>
      <c r="F3971" s="844"/>
      <c r="G3971" s="25"/>
      <c r="H3971" s="25"/>
      <c r="I3971" s="25"/>
      <c r="J3971" s="25"/>
      <c r="K3971" s="25"/>
      <c r="L3971" s="25"/>
      <c r="N3971" s="25"/>
      <c r="O3971" s="25"/>
      <c r="P3971" s="35" t="s">
        <v>2496</v>
      </c>
      <c r="AS3971" s="570"/>
      <c r="AT3971" s="391"/>
      <c r="AU3971" s="222"/>
      <c r="AV3971" s="564"/>
      <c r="AW3971" s="60"/>
      <c r="AX3971" s="60"/>
      <c r="AY3971" s="60"/>
      <c r="AZ3971" s="283"/>
      <c r="BA3971" s="283"/>
      <c r="BB3971" s="283"/>
      <c r="BC3971" s="34"/>
      <c r="BD3971" s="27"/>
      <c r="BF3971" s="35"/>
      <c r="BG3971" s="35"/>
      <c r="BH3971" s="35"/>
    </row>
    <row r="3972" spans="1:60" ht="15" x14ac:dyDescent="0.25">
      <c r="A3972" s="570">
        <f t="shared" si="55"/>
        <v>3966</v>
      </c>
      <c r="B3972" s="571" t="s">
        <v>6249</v>
      </c>
      <c r="C3972" s="574" t="s">
        <v>12480</v>
      </c>
      <c r="D3972" s="843">
        <v>75599.509999999995</v>
      </c>
      <c r="E3972" s="844"/>
      <c r="F3972" s="844"/>
      <c r="G3972" s="25"/>
      <c r="H3972" s="25"/>
      <c r="I3972" s="25"/>
      <c r="J3972" s="25"/>
      <c r="K3972" s="25"/>
      <c r="L3972" s="25"/>
      <c r="N3972" s="25"/>
      <c r="O3972" s="25"/>
      <c r="P3972" s="35" t="s">
        <v>2496</v>
      </c>
      <c r="AS3972" s="570"/>
      <c r="AT3972" s="391"/>
      <c r="AU3972" s="222"/>
      <c r="AV3972" s="564"/>
      <c r="AW3972" s="60"/>
      <c r="AX3972" s="60"/>
      <c r="AY3972" s="60"/>
      <c r="AZ3972" s="283"/>
      <c r="BA3972" s="283"/>
      <c r="BB3972" s="283"/>
      <c r="BC3972" s="34"/>
      <c r="BD3972" s="27"/>
      <c r="BF3972" s="35"/>
      <c r="BG3972" s="35"/>
      <c r="BH3972" s="35"/>
    </row>
    <row r="3973" spans="1:60" ht="15" x14ac:dyDescent="0.25">
      <c r="A3973" s="570">
        <f t="shared" si="55"/>
        <v>3967</v>
      </c>
      <c r="B3973" s="571" t="s">
        <v>6250</v>
      </c>
      <c r="C3973" s="574" t="s">
        <v>12458</v>
      </c>
      <c r="D3973" s="843">
        <v>98770</v>
      </c>
      <c r="E3973" s="844"/>
      <c r="F3973" s="844"/>
      <c r="G3973" s="25"/>
      <c r="H3973" s="25"/>
      <c r="I3973" s="25"/>
      <c r="J3973" s="25"/>
      <c r="K3973" s="25"/>
      <c r="L3973" s="25"/>
      <c r="N3973" s="25"/>
      <c r="O3973" s="25"/>
      <c r="P3973" s="35" t="s">
        <v>2496</v>
      </c>
      <c r="AS3973" s="570"/>
      <c r="AT3973" s="391"/>
      <c r="AU3973" s="222"/>
      <c r="AV3973" s="564"/>
      <c r="AW3973" s="60"/>
      <c r="AX3973" s="60"/>
      <c r="AY3973" s="60"/>
      <c r="AZ3973" s="283"/>
      <c r="BA3973" s="283"/>
      <c r="BB3973" s="283"/>
      <c r="BC3973" s="34"/>
      <c r="BD3973" s="27"/>
      <c r="BF3973" s="35"/>
      <c r="BG3973" s="35"/>
      <c r="BH3973" s="35"/>
    </row>
    <row r="3974" spans="1:60" ht="15" x14ac:dyDescent="0.25">
      <c r="A3974" s="570">
        <f t="shared" si="55"/>
        <v>3968</v>
      </c>
      <c r="B3974" s="571" t="s">
        <v>6251</v>
      </c>
      <c r="C3974" s="574" t="s">
        <v>12458</v>
      </c>
      <c r="D3974" s="843">
        <v>454580</v>
      </c>
      <c r="E3974" s="844"/>
      <c r="F3974" s="844"/>
      <c r="G3974" s="25"/>
      <c r="H3974" s="25"/>
      <c r="I3974" s="25"/>
      <c r="J3974" s="25"/>
      <c r="K3974" s="25"/>
      <c r="L3974" s="25"/>
      <c r="N3974" s="25"/>
      <c r="O3974" s="25"/>
      <c r="P3974" s="35" t="s">
        <v>2496</v>
      </c>
      <c r="AS3974" s="570"/>
      <c r="AT3974" s="391"/>
      <c r="AU3974" s="222"/>
      <c r="AV3974" s="564"/>
      <c r="AW3974" s="60"/>
      <c r="AX3974" s="60"/>
      <c r="AY3974" s="60"/>
      <c r="AZ3974" s="283"/>
      <c r="BA3974" s="283"/>
      <c r="BB3974" s="283"/>
      <c r="BC3974" s="34"/>
      <c r="BD3974" s="27"/>
      <c r="BF3974" s="35"/>
      <c r="BG3974" s="35"/>
      <c r="BH3974" s="35"/>
    </row>
    <row r="3975" spans="1:60" ht="15" x14ac:dyDescent="0.25">
      <c r="A3975" s="570">
        <f t="shared" si="55"/>
        <v>3969</v>
      </c>
      <c r="B3975" s="571" t="s">
        <v>6252</v>
      </c>
      <c r="C3975" s="574" t="s">
        <v>12458</v>
      </c>
      <c r="D3975" s="843">
        <v>418880</v>
      </c>
      <c r="E3975" s="844"/>
      <c r="F3975" s="844"/>
      <c r="G3975" s="25"/>
      <c r="H3975" s="25"/>
      <c r="I3975" s="25"/>
      <c r="J3975" s="25"/>
      <c r="K3975" s="25"/>
      <c r="L3975" s="25"/>
      <c r="N3975" s="25"/>
      <c r="O3975" s="25"/>
      <c r="P3975" s="35" t="s">
        <v>2496</v>
      </c>
      <c r="AS3975" s="570"/>
      <c r="AT3975" s="391"/>
      <c r="AU3975" s="222"/>
      <c r="AV3975" s="564"/>
      <c r="AW3975" s="60"/>
      <c r="AX3975" s="60"/>
      <c r="AY3975" s="60"/>
      <c r="AZ3975" s="283"/>
      <c r="BA3975" s="283"/>
      <c r="BB3975" s="283"/>
      <c r="BC3975" s="34"/>
      <c r="BD3975" s="27"/>
      <c r="BF3975" s="35"/>
      <c r="BG3975" s="35"/>
      <c r="BH3975" s="35"/>
    </row>
    <row r="3976" spans="1:60" ht="15" x14ac:dyDescent="0.25">
      <c r="A3976" s="570">
        <f t="shared" si="55"/>
        <v>3970</v>
      </c>
      <c r="B3976" s="571" t="s">
        <v>6253</v>
      </c>
      <c r="C3976" s="574" t="s">
        <v>12458</v>
      </c>
      <c r="D3976" s="843">
        <v>5190780</v>
      </c>
      <c r="E3976" s="844"/>
      <c r="F3976" s="844"/>
      <c r="G3976" s="25"/>
      <c r="H3976" s="25"/>
      <c r="I3976" s="25"/>
      <c r="J3976" s="25"/>
      <c r="K3976" s="25"/>
      <c r="L3976" s="25"/>
      <c r="N3976" s="25"/>
      <c r="O3976" s="25"/>
      <c r="P3976" s="35" t="s">
        <v>2496</v>
      </c>
      <c r="AS3976" s="570"/>
      <c r="AT3976" s="391"/>
      <c r="AU3976" s="222"/>
      <c r="AV3976" s="564"/>
      <c r="AW3976" s="60"/>
      <c r="AX3976" s="60"/>
      <c r="AY3976" s="60"/>
      <c r="AZ3976" s="283"/>
      <c r="BA3976" s="283"/>
      <c r="BB3976" s="283"/>
      <c r="BC3976" s="34"/>
      <c r="BD3976" s="27"/>
      <c r="BF3976" s="35"/>
      <c r="BG3976" s="35"/>
      <c r="BH3976" s="35"/>
    </row>
    <row r="3977" spans="1:60" ht="15" x14ac:dyDescent="0.25">
      <c r="A3977" s="570">
        <f t="shared" si="55"/>
        <v>3971</v>
      </c>
      <c r="B3977" s="571" t="s">
        <v>6254</v>
      </c>
      <c r="C3977" s="574" t="s">
        <v>12458</v>
      </c>
      <c r="D3977" s="843">
        <v>115834.6</v>
      </c>
      <c r="E3977" s="844"/>
      <c r="F3977" s="844"/>
      <c r="G3977" s="25"/>
      <c r="H3977" s="25"/>
      <c r="I3977" s="25"/>
      <c r="J3977" s="25"/>
      <c r="K3977" s="25"/>
      <c r="L3977" s="25"/>
      <c r="N3977" s="25"/>
      <c r="O3977" s="25"/>
      <c r="P3977" s="35" t="s">
        <v>2496</v>
      </c>
      <c r="AS3977" s="570"/>
      <c r="AT3977" s="391"/>
      <c r="AU3977" s="222"/>
      <c r="AV3977" s="564"/>
      <c r="AW3977" s="60"/>
      <c r="AX3977" s="60"/>
      <c r="AY3977" s="60"/>
      <c r="AZ3977" s="283"/>
      <c r="BA3977" s="283"/>
      <c r="BB3977" s="283"/>
      <c r="BC3977" s="34"/>
      <c r="BD3977" s="27"/>
      <c r="BF3977" s="35"/>
      <c r="BG3977" s="35"/>
      <c r="BH3977" s="35"/>
    </row>
    <row r="3978" spans="1:60" ht="15" x14ac:dyDescent="0.25">
      <c r="A3978" s="570">
        <f t="shared" si="55"/>
        <v>3972</v>
      </c>
      <c r="B3978" s="571" t="s">
        <v>6255</v>
      </c>
      <c r="C3978" s="574" t="s">
        <v>12458</v>
      </c>
      <c r="D3978" s="843">
        <v>122173.73</v>
      </c>
      <c r="E3978" s="844"/>
      <c r="F3978" s="844"/>
      <c r="G3978" s="25"/>
      <c r="H3978" s="25"/>
      <c r="I3978" s="25"/>
      <c r="J3978" s="25"/>
      <c r="K3978" s="25"/>
      <c r="L3978" s="25"/>
      <c r="N3978" s="25"/>
      <c r="O3978" s="25"/>
      <c r="P3978" s="35" t="s">
        <v>2496</v>
      </c>
      <c r="AS3978" s="570"/>
      <c r="AT3978" s="391"/>
      <c r="AU3978" s="222"/>
      <c r="AV3978" s="564"/>
      <c r="AW3978" s="60"/>
      <c r="AX3978" s="60"/>
      <c r="AY3978" s="60"/>
      <c r="AZ3978" s="283"/>
      <c r="BA3978" s="283"/>
      <c r="BB3978" s="283"/>
      <c r="BC3978" s="34"/>
      <c r="BD3978" s="27"/>
      <c r="BF3978" s="35"/>
      <c r="BG3978" s="35"/>
      <c r="BH3978" s="35"/>
    </row>
    <row r="3979" spans="1:60" ht="15" x14ac:dyDescent="0.25">
      <c r="A3979" s="570">
        <f t="shared" si="55"/>
        <v>3973</v>
      </c>
      <c r="B3979" s="571" t="s">
        <v>6256</v>
      </c>
      <c r="C3979" s="574" t="s">
        <v>12458</v>
      </c>
      <c r="D3979" s="843">
        <v>183260</v>
      </c>
      <c r="E3979" s="844"/>
      <c r="F3979" s="844"/>
      <c r="G3979" s="25"/>
      <c r="H3979" s="25"/>
      <c r="I3979" s="25"/>
      <c r="J3979" s="25"/>
      <c r="K3979" s="25"/>
      <c r="L3979" s="25"/>
      <c r="N3979" s="25"/>
      <c r="O3979" s="25"/>
      <c r="P3979" s="35" t="s">
        <v>2496</v>
      </c>
      <c r="AS3979" s="570"/>
      <c r="AT3979" s="391"/>
      <c r="AU3979" s="222"/>
      <c r="AV3979" s="564"/>
      <c r="AW3979" s="60"/>
      <c r="AX3979" s="60"/>
      <c r="AY3979" s="60"/>
      <c r="AZ3979" s="283"/>
      <c r="BA3979" s="283"/>
      <c r="BB3979" s="283"/>
      <c r="BC3979" s="34"/>
      <c r="BD3979" s="27"/>
      <c r="BF3979" s="35"/>
      <c r="BG3979" s="35"/>
      <c r="BH3979" s="35"/>
    </row>
    <row r="3980" spans="1:60" ht="15" x14ac:dyDescent="0.25">
      <c r="A3980" s="570">
        <f t="shared" si="55"/>
        <v>3974</v>
      </c>
      <c r="B3980" s="571" t="s">
        <v>6257</v>
      </c>
      <c r="C3980" s="574" t="s">
        <v>12458</v>
      </c>
      <c r="D3980" s="843">
        <v>79492</v>
      </c>
      <c r="E3980" s="844"/>
      <c r="F3980" s="844"/>
      <c r="G3980" s="25"/>
      <c r="H3980" s="25"/>
      <c r="I3980" s="25"/>
      <c r="J3980" s="25"/>
      <c r="K3980" s="25"/>
      <c r="L3980" s="25"/>
      <c r="N3980" s="25"/>
      <c r="O3980" s="25"/>
      <c r="P3980" s="35" t="s">
        <v>2496</v>
      </c>
      <c r="AS3980" s="570"/>
      <c r="AT3980" s="391"/>
      <c r="AU3980" s="222"/>
      <c r="AV3980" s="564"/>
      <c r="AW3980" s="60"/>
      <c r="AX3980" s="60"/>
      <c r="AY3980" s="60"/>
      <c r="AZ3980" s="283"/>
      <c r="BA3980" s="283"/>
      <c r="BB3980" s="283"/>
      <c r="BC3980" s="34"/>
      <c r="BD3980" s="27"/>
      <c r="BF3980" s="35"/>
      <c r="BG3980" s="35"/>
      <c r="BH3980" s="35"/>
    </row>
    <row r="3981" spans="1:60" ht="15" x14ac:dyDescent="0.25">
      <c r="A3981" s="570">
        <f t="shared" si="55"/>
        <v>3975</v>
      </c>
      <c r="B3981" s="571" t="s">
        <v>6258</v>
      </c>
      <c r="C3981" s="574" t="s">
        <v>12458</v>
      </c>
      <c r="D3981" s="843">
        <v>49980</v>
      </c>
      <c r="E3981" s="844"/>
      <c r="F3981" s="844"/>
      <c r="G3981" s="25"/>
      <c r="H3981" s="25"/>
      <c r="I3981" s="25"/>
      <c r="J3981" s="25"/>
      <c r="K3981" s="25"/>
      <c r="L3981" s="25"/>
      <c r="N3981" s="25"/>
      <c r="O3981" s="25"/>
      <c r="P3981" s="35" t="s">
        <v>2496</v>
      </c>
      <c r="AS3981" s="570"/>
      <c r="AT3981" s="391"/>
      <c r="AU3981" s="222"/>
      <c r="AV3981" s="564"/>
      <c r="AW3981" s="60"/>
      <c r="AX3981" s="60"/>
      <c r="AY3981" s="60"/>
      <c r="AZ3981" s="283"/>
      <c r="BA3981" s="283"/>
      <c r="BB3981" s="283"/>
      <c r="BC3981" s="34"/>
      <c r="BD3981" s="27"/>
      <c r="BF3981" s="35"/>
      <c r="BG3981" s="35"/>
      <c r="BH3981" s="35"/>
    </row>
    <row r="3982" spans="1:60" ht="15" x14ac:dyDescent="0.25">
      <c r="A3982" s="570">
        <f t="shared" si="55"/>
        <v>3976</v>
      </c>
      <c r="B3982" s="571" t="s">
        <v>6259</v>
      </c>
      <c r="C3982" s="574" t="s">
        <v>12458</v>
      </c>
      <c r="D3982" s="843">
        <v>172550</v>
      </c>
      <c r="E3982" s="844"/>
      <c r="F3982" s="844"/>
      <c r="G3982" s="25"/>
      <c r="H3982" s="25"/>
      <c r="I3982" s="25"/>
      <c r="J3982" s="25"/>
      <c r="K3982" s="25"/>
      <c r="L3982" s="25"/>
      <c r="N3982" s="25"/>
      <c r="O3982" s="25"/>
      <c r="P3982" s="35" t="s">
        <v>2496</v>
      </c>
      <c r="AS3982" s="570"/>
      <c r="AT3982" s="391"/>
      <c r="AU3982" s="222"/>
      <c r="AV3982" s="564"/>
      <c r="AW3982" s="60"/>
      <c r="AX3982" s="60"/>
      <c r="AY3982" s="60"/>
      <c r="AZ3982" s="283"/>
      <c r="BA3982" s="283"/>
      <c r="BB3982" s="283"/>
      <c r="BC3982" s="34"/>
      <c r="BD3982" s="27"/>
      <c r="BF3982" s="35"/>
      <c r="BG3982" s="35"/>
      <c r="BH3982" s="35"/>
    </row>
    <row r="3983" spans="1:60" ht="15" x14ac:dyDescent="0.25">
      <c r="A3983" s="570">
        <f t="shared" si="55"/>
        <v>3977</v>
      </c>
      <c r="B3983" s="571" t="s">
        <v>6260</v>
      </c>
      <c r="C3983" s="574" t="s">
        <v>12458</v>
      </c>
      <c r="D3983" s="843">
        <v>902020</v>
      </c>
      <c r="E3983" s="844"/>
      <c r="F3983" s="844"/>
      <c r="G3983" s="25"/>
      <c r="H3983" s="25"/>
      <c r="I3983" s="25"/>
      <c r="J3983" s="25"/>
      <c r="K3983" s="25"/>
      <c r="L3983" s="25"/>
      <c r="N3983" s="25"/>
      <c r="O3983" s="25"/>
      <c r="P3983" s="35" t="s">
        <v>2496</v>
      </c>
      <c r="AS3983" s="570"/>
      <c r="AT3983" s="391"/>
      <c r="AU3983" s="222"/>
      <c r="AV3983" s="564"/>
      <c r="AW3983" s="60"/>
      <c r="AX3983" s="60"/>
      <c r="AY3983" s="60"/>
      <c r="AZ3983" s="283"/>
      <c r="BA3983" s="283"/>
      <c r="BB3983" s="283"/>
      <c r="BC3983" s="34"/>
      <c r="BD3983" s="27"/>
      <c r="BF3983" s="35"/>
      <c r="BG3983" s="35"/>
      <c r="BH3983" s="35"/>
    </row>
    <row r="3984" spans="1:60" ht="15" x14ac:dyDescent="0.25">
      <c r="A3984" s="570">
        <f t="shared" si="55"/>
        <v>3978</v>
      </c>
      <c r="B3984" s="571" t="s">
        <v>6261</v>
      </c>
      <c r="C3984" s="574" t="s">
        <v>12458</v>
      </c>
      <c r="D3984" s="843">
        <v>111074.6</v>
      </c>
      <c r="E3984" s="844"/>
      <c r="F3984" s="844"/>
      <c r="G3984" s="25"/>
      <c r="H3984" s="25"/>
      <c r="I3984" s="25"/>
      <c r="J3984" s="25"/>
      <c r="K3984" s="25"/>
      <c r="L3984" s="25"/>
      <c r="N3984" s="25"/>
      <c r="O3984" s="25"/>
      <c r="P3984" s="35" t="s">
        <v>2496</v>
      </c>
      <c r="AS3984" s="570"/>
      <c r="AT3984" s="391"/>
      <c r="AU3984" s="222"/>
      <c r="AV3984" s="564"/>
      <c r="AW3984" s="60"/>
      <c r="AX3984" s="60"/>
      <c r="AY3984" s="60"/>
      <c r="AZ3984" s="283"/>
      <c r="BA3984" s="283"/>
      <c r="BB3984" s="283"/>
      <c r="BC3984" s="34"/>
      <c r="BD3984" s="27"/>
      <c r="BF3984" s="35"/>
      <c r="BG3984" s="35"/>
      <c r="BH3984" s="35"/>
    </row>
    <row r="3985" spans="1:60" ht="15" x14ac:dyDescent="0.25">
      <c r="A3985" s="570">
        <f t="shared" si="55"/>
        <v>3979</v>
      </c>
      <c r="B3985" s="571" t="s">
        <v>6262</v>
      </c>
      <c r="C3985" s="574" t="s">
        <v>12458</v>
      </c>
      <c r="D3985" s="843">
        <v>92820</v>
      </c>
      <c r="E3985" s="844"/>
      <c r="F3985" s="844"/>
      <c r="G3985" s="25"/>
      <c r="H3985" s="25"/>
      <c r="I3985" s="25"/>
      <c r="J3985" s="25"/>
      <c r="K3985" s="25"/>
      <c r="L3985" s="25"/>
      <c r="N3985" s="25"/>
      <c r="O3985" s="25"/>
      <c r="P3985" s="35" t="s">
        <v>2496</v>
      </c>
      <c r="AS3985" s="570"/>
      <c r="AT3985" s="391"/>
      <c r="AU3985" s="222"/>
      <c r="AV3985" s="564"/>
      <c r="AW3985" s="60"/>
      <c r="AX3985" s="60"/>
      <c r="AY3985" s="60"/>
      <c r="AZ3985" s="283"/>
      <c r="BA3985" s="283"/>
      <c r="BB3985" s="283"/>
      <c r="BC3985" s="34"/>
      <c r="BD3985" s="27"/>
      <c r="BF3985" s="35"/>
      <c r="BG3985" s="35"/>
      <c r="BH3985" s="35"/>
    </row>
    <row r="3986" spans="1:60" ht="15" x14ac:dyDescent="0.25">
      <c r="A3986" s="570">
        <f t="shared" si="55"/>
        <v>3980</v>
      </c>
      <c r="B3986" s="571" t="s">
        <v>6263</v>
      </c>
      <c r="C3986" s="574" t="s">
        <v>12458</v>
      </c>
      <c r="D3986" s="843">
        <v>481950</v>
      </c>
      <c r="E3986" s="844"/>
      <c r="F3986" s="844"/>
      <c r="G3986" s="25"/>
      <c r="H3986" s="25"/>
      <c r="I3986" s="25"/>
      <c r="J3986" s="25"/>
      <c r="K3986" s="25"/>
      <c r="L3986" s="25"/>
      <c r="N3986" s="25"/>
      <c r="O3986" s="25"/>
      <c r="P3986" s="35" t="s">
        <v>2496</v>
      </c>
      <c r="AS3986" s="570"/>
      <c r="AT3986" s="391"/>
      <c r="AU3986" s="222"/>
      <c r="AV3986" s="564"/>
      <c r="AW3986" s="60"/>
      <c r="AX3986" s="60"/>
      <c r="AY3986" s="60"/>
      <c r="AZ3986" s="283"/>
      <c r="BA3986" s="283"/>
      <c r="BB3986" s="283"/>
      <c r="BC3986" s="34"/>
      <c r="BD3986" s="27"/>
      <c r="BF3986" s="35"/>
      <c r="BG3986" s="35"/>
      <c r="BH3986" s="35"/>
    </row>
    <row r="3987" spans="1:60" ht="15" x14ac:dyDescent="0.25">
      <c r="A3987" s="570">
        <f t="shared" si="55"/>
        <v>3981</v>
      </c>
      <c r="B3987" s="571" t="s">
        <v>6264</v>
      </c>
      <c r="C3987" s="574" t="s">
        <v>12458</v>
      </c>
      <c r="D3987" s="843">
        <v>336000.07</v>
      </c>
      <c r="E3987" s="844"/>
      <c r="F3987" s="844"/>
      <c r="G3987" s="25"/>
      <c r="H3987" s="25"/>
      <c r="I3987" s="25"/>
      <c r="J3987" s="25"/>
      <c r="K3987" s="25"/>
      <c r="L3987" s="25"/>
      <c r="N3987" s="25"/>
      <c r="O3987" s="25"/>
      <c r="P3987" s="35" t="s">
        <v>2496</v>
      </c>
      <c r="AS3987" s="570"/>
      <c r="AT3987" s="391"/>
      <c r="AU3987" s="222"/>
      <c r="AV3987" s="564"/>
      <c r="AW3987" s="60"/>
      <c r="AX3987" s="60"/>
      <c r="AY3987" s="60"/>
      <c r="AZ3987" s="283"/>
      <c r="BA3987" s="283"/>
      <c r="BB3987" s="283"/>
      <c r="BC3987" s="34"/>
      <c r="BD3987" s="27"/>
      <c r="BF3987" s="35"/>
      <c r="BG3987" s="35"/>
      <c r="BH3987" s="35"/>
    </row>
    <row r="3988" spans="1:60" ht="15" x14ac:dyDescent="0.25">
      <c r="A3988" s="570">
        <f t="shared" si="55"/>
        <v>3982</v>
      </c>
      <c r="B3988" s="571" t="s">
        <v>6265</v>
      </c>
      <c r="C3988" s="574" t="s">
        <v>12458</v>
      </c>
      <c r="D3988" s="843">
        <v>1963500</v>
      </c>
      <c r="E3988" s="844"/>
      <c r="F3988" s="844"/>
      <c r="G3988" s="25"/>
      <c r="H3988" s="25"/>
      <c r="I3988" s="25"/>
      <c r="J3988" s="25"/>
      <c r="K3988" s="25"/>
      <c r="L3988" s="25"/>
      <c r="N3988" s="25"/>
      <c r="O3988" s="25"/>
      <c r="P3988" s="35" t="s">
        <v>2496</v>
      </c>
      <c r="AS3988" s="570"/>
      <c r="AT3988" s="391"/>
      <c r="AU3988" s="222"/>
      <c r="AV3988" s="564"/>
      <c r="AW3988" s="60"/>
      <c r="AX3988" s="60"/>
      <c r="AY3988" s="60"/>
      <c r="AZ3988" s="283"/>
      <c r="BA3988" s="283"/>
      <c r="BB3988" s="283"/>
      <c r="BC3988" s="34"/>
      <c r="BD3988" s="27"/>
      <c r="BF3988" s="35"/>
      <c r="BG3988" s="35"/>
      <c r="BH3988" s="35"/>
    </row>
    <row r="3989" spans="1:60" ht="15" x14ac:dyDescent="0.25">
      <c r="A3989" s="570">
        <f t="shared" si="55"/>
        <v>3983</v>
      </c>
      <c r="B3989" s="571" t="s">
        <v>6266</v>
      </c>
      <c r="C3989" s="574" t="s">
        <v>12458</v>
      </c>
      <c r="D3989" s="843">
        <v>222530</v>
      </c>
      <c r="E3989" s="844"/>
      <c r="F3989" s="844"/>
      <c r="G3989" s="25"/>
      <c r="H3989" s="25"/>
      <c r="I3989" s="25"/>
      <c r="J3989" s="25"/>
      <c r="K3989" s="25"/>
      <c r="L3989" s="25"/>
      <c r="N3989" s="25"/>
      <c r="O3989" s="25"/>
      <c r="P3989" s="35" t="s">
        <v>2496</v>
      </c>
      <c r="AS3989" s="570"/>
      <c r="AT3989" s="391"/>
      <c r="AU3989" s="222"/>
      <c r="AV3989" s="564"/>
      <c r="AW3989" s="60"/>
      <c r="AX3989" s="60"/>
      <c r="AY3989" s="60"/>
      <c r="AZ3989" s="283"/>
      <c r="BA3989" s="283"/>
      <c r="BB3989" s="283"/>
      <c r="BC3989" s="34"/>
      <c r="BD3989" s="27"/>
      <c r="BF3989" s="35"/>
      <c r="BG3989" s="35"/>
      <c r="BH3989" s="35"/>
    </row>
    <row r="3990" spans="1:60" ht="15" x14ac:dyDescent="0.25">
      <c r="A3990" s="570">
        <f t="shared" si="55"/>
        <v>3984</v>
      </c>
      <c r="B3990" s="571" t="s">
        <v>6267</v>
      </c>
      <c r="C3990" s="574" t="s">
        <v>12458</v>
      </c>
      <c r="D3990" s="843">
        <v>261800</v>
      </c>
      <c r="E3990" s="844"/>
      <c r="F3990" s="844"/>
      <c r="G3990" s="25"/>
      <c r="H3990" s="25"/>
      <c r="I3990" s="25"/>
      <c r="J3990" s="25"/>
      <c r="K3990" s="25"/>
      <c r="L3990" s="25"/>
      <c r="N3990" s="25"/>
      <c r="O3990" s="25"/>
      <c r="P3990" s="35" t="s">
        <v>2496</v>
      </c>
      <c r="AS3990" s="570"/>
      <c r="AT3990" s="391"/>
      <c r="AU3990" s="222"/>
      <c r="AV3990" s="564"/>
      <c r="AW3990" s="60"/>
      <c r="AX3990" s="60"/>
      <c r="AY3990" s="60"/>
      <c r="AZ3990" s="283"/>
      <c r="BA3990" s="283"/>
      <c r="BB3990" s="283"/>
      <c r="BC3990" s="34"/>
      <c r="BD3990" s="27"/>
      <c r="BF3990" s="35"/>
      <c r="BG3990" s="35"/>
      <c r="BH3990" s="35"/>
    </row>
    <row r="3991" spans="1:60" ht="15" x14ac:dyDescent="0.25">
      <c r="A3991" s="570">
        <f t="shared" si="55"/>
        <v>3985</v>
      </c>
      <c r="B3991" s="571" t="s">
        <v>6268</v>
      </c>
      <c r="C3991" s="574" t="s">
        <v>12458</v>
      </c>
      <c r="D3991" s="843">
        <v>349074.6</v>
      </c>
      <c r="E3991" s="844"/>
      <c r="F3991" s="844"/>
      <c r="G3991" s="25"/>
      <c r="H3991" s="25"/>
      <c r="I3991" s="25"/>
      <c r="J3991" s="25"/>
      <c r="K3991" s="25"/>
      <c r="L3991" s="25"/>
      <c r="N3991" s="25"/>
      <c r="O3991" s="25"/>
      <c r="P3991" s="35" t="s">
        <v>2496</v>
      </c>
      <c r="AS3991" s="570"/>
      <c r="AT3991" s="391"/>
      <c r="AU3991" s="222"/>
      <c r="AV3991" s="564"/>
      <c r="AW3991" s="60"/>
      <c r="AX3991" s="60"/>
      <c r="AY3991" s="60"/>
      <c r="AZ3991" s="283"/>
      <c r="BA3991" s="283"/>
      <c r="BB3991" s="283"/>
      <c r="BC3991" s="34"/>
      <c r="BD3991" s="27"/>
      <c r="BF3991" s="35"/>
      <c r="BG3991" s="35"/>
      <c r="BH3991" s="35"/>
    </row>
    <row r="3992" spans="1:60" ht="15" x14ac:dyDescent="0.25">
      <c r="A3992" s="570">
        <f t="shared" si="55"/>
        <v>3986</v>
      </c>
      <c r="B3992" s="571" t="s">
        <v>6269</v>
      </c>
      <c r="C3992" s="574" t="s">
        <v>12458</v>
      </c>
      <c r="D3992" s="843">
        <v>253470</v>
      </c>
      <c r="E3992" s="844"/>
      <c r="F3992" s="844"/>
      <c r="G3992" s="25"/>
      <c r="H3992" s="25"/>
      <c r="I3992" s="25"/>
      <c r="J3992" s="25"/>
      <c r="K3992" s="25"/>
      <c r="L3992" s="25"/>
      <c r="N3992" s="25"/>
      <c r="O3992" s="25"/>
      <c r="P3992" s="35" t="s">
        <v>2496</v>
      </c>
      <c r="AS3992" s="570"/>
      <c r="AT3992" s="391"/>
      <c r="AU3992" s="222"/>
      <c r="AV3992" s="564"/>
      <c r="AW3992" s="60"/>
      <c r="AX3992" s="60"/>
      <c r="AY3992" s="60"/>
      <c r="AZ3992" s="283"/>
      <c r="BA3992" s="283"/>
      <c r="BB3992" s="283"/>
      <c r="BC3992" s="34"/>
      <c r="BD3992" s="27"/>
      <c r="BF3992" s="35"/>
      <c r="BG3992" s="35"/>
      <c r="BH3992" s="35"/>
    </row>
    <row r="3993" spans="1:60" ht="15" x14ac:dyDescent="0.25">
      <c r="A3993" s="570">
        <f t="shared" si="55"/>
        <v>3987</v>
      </c>
      <c r="B3993" s="571" t="s">
        <v>6270</v>
      </c>
      <c r="C3993" s="574" t="s">
        <v>12458</v>
      </c>
      <c r="D3993" s="843">
        <v>333200</v>
      </c>
      <c r="E3993" s="844"/>
      <c r="F3993" s="844"/>
      <c r="G3993" s="25"/>
      <c r="H3993" s="25"/>
      <c r="I3993" s="25"/>
      <c r="J3993" s="25"/>
      <c r="K3993" s="25"/>
      <c r="L3993" s="25"/>
      <c r="N3993" s="25"/>
      <c r="O3993" s="25"/>
      <c r="P3993" s="35" t="s">
        <v>2496</v>
      </c>
      <c r="AS3993" s="570"/>
      <c r="AT3993" s="391"/>
      <c r="AU3993" s="222"/>
      <c r="AV3993" s="564"/>
      <c r="AW3993" s="60"/>
      <c r="AX3993" s="60"/>
      <c r="AY3993" s="60"/>
      <c r="AZ3993" s="283"/>
      <c r="BA3993" s="283"/>
      <c r="BB3993" s="283"/>
      <c r="BC3993" s="34"/>
      <c r="BD3993" s="27"/>
      <c r="BF3993" s="35"/>
      <c r="BG3993" s="35"/>
      <c r="BH3993" s="35"/>
    </row>
    <row r="3994" spans="1:60" ht="15" x14ac:dyDescent="0.25">
      <c r="A3994" s="570">
        <f t="shared" si="55"/>
        <v>3988</v>
      </c>
      <c r="B3994" s="571" t="s">
        <v>6271</v>
      </c>
      <c r="C3994" s="574" t="s">
        <v>12458</v>
      </c>
      <c r="D3994" s="843">
        <v>417690</v>
      </c>
      <c r="E3994" s="844"/>
      <c r="F3994" s="844"/>
      <c r="G3994" s="25"/>
      <c r="H3994" s="25"/>
      <c r="I3994" s="25"/>
      <c r="J3994" s="25"/>
      <c r="K3994" s="25"/>
      <c r="L3994" s="25"/>
      <c r="N3994" s="25"/>
      <c r="O3994" s="25"/>
      <c r="P3994" s="35" t="s">
        <v>2496</v>
      </c>
      <c r="AS3994" s="570"/>
      <c r="AT3994" s="391"/>
      <c r="AU3994" s="222"/>
      <c r="AV3994" s="564"/>
      <c r="AW3994" s="60"/>
      <c r="AX3994" s="60"/>
      <c r="AY3994" s="60"/>
      <c r="AZ3994" s="283"/>
      <c r="BA3994" s="283"/>
      <c r="BB3994" s="283"/>
      <c r="BC3994" s="34"/>
      <c r="BD3994" s="27"/>
      <c r="BF3994" s="35"/>
      <c r="BG3994" s="35"/>
      <c r="BH3994" s="35"/>
    </row>
    <row r="3995" spans="1:60" ht="15" x14ac:dyDescent="0.25">
      <c r="A3995" s="570">
        <f t="shared" si="55"/>
        <v>3989</v>
      </c>
      <c r="B3995" s="571" t="s">
        <v>6272</v>
      </c>
      <c r="C3995" s="574" t="s">
        <v>12458</v>
      </c>
      <c r="D3995" s="843">
        <v>499800</v>
      </c>
      <c r="E3995" s="844"/>
      <c r="F3995" s="844"/>
      <c r="G3995" s="25"/>
      <c r="H3995" s="25"/>
      <c r="I3995" s="25"/>
      <c r="J3995" s="25"/>
      <c r="K3995" s="25"/>
      <c r="L3995" s="25"/>
      <c r="N3995" s="25"/>
      <c r="O3995" s="25"/>
      <c r="P3995" s="35" t="s">
        <v>2496</v>
      </c>
      <c r="AS3995" s="570"/>
      <c r="AT3995" s="391"/>
      <c r="AU3995" s="222"/>
      <c r="AV3995" s="564"/>
      <c r="AW3995" s="60"/>
      <c r="AX3995" s="60"/>
      <c r="AY3995" s="60"/>
      <c r="AZ3995" s="283"/>
      <c r="BA3995" s="283"/>
      <c r="BB3995" s="283"/>
      <c r="BC3995" s="34"/>
      <c r="BD3995" s="27"/>
      <c r="BF3995" s="35"/>
      <c r="BG3995" s="35"/>
      <c r="BH3995" s="35"/>
    </row>
    <row r="3996" spans="1:60" ht="15" x14ac:dyDescent="0.25">
      <c r="A3996" s="570">
        <f t="shared" si="55"/>
        <v>3990</v>
      </c>
      <c r="B3996" s="571" t="s">
        <v>6273</v>
      </c>
      <c r="C3996" s="574" t="s">
        <v>12458</v>
      </c>
      <c r="D3996" s="843">
        <v>435200.85</v>
      </c>
      <c r="E3996" s="844"/>
      <c r="F3996" s="844"/>
      <c r="G3996" s="25"/>
      <c r="H3996" s="25"/>
      <c r="I3996" s="25"/>
      <c r="J3996" s="25"/>
      <c r="K3996" s="25"/>
      <c r="L3996" s="25"/>
      <c r="N3996" s="25"/>
      <c r="O3996" s="25"/>
      <c r="P3996" s="35" t="s">
        <v>2496</v>
      </c>
      <c r="AS3996" s="570"/>
      <c r="AT3996" s="391"/>
      <c r="AU3996" s="222"/>
      <c r="AV3996" s="564"/>
      <c r="AW3996" s="60"/>
      <c r="AX3996" s="60"/>
      <c r="AY3996" s="60"/>
      <c r="AZ3996" s="283"/>
      <c r="BA3996" s="283"/>
      <c r="BB3996" s="283"/>
      <c r="BC3996" s="34"/>
      <c r="BD3996" s="27"/>
      <c r="BF3996" s="35"/>
      <c r="BG3996" s="35"/>
      <c r="BH3996" s="35"/>
    </row>
    <row r="3997" spans="1:60" ht="15" x14ac:dyDescent="0.25">
      <c r="A3997" s="570">
        <f t="shared" si="55"/>
        <v>3991</v>
      </c>
      <c r="B3997" s="571" t="s">
        <v>6274</v>
      </c>
      <c r="C3997" s="574" t="s">
        <v>12458</v>
      </c>
      <c r="D3997" s="843">
        <v>567987</v>
      </c>
      <c r="E3997" s="844"/>
      <c r="F3997" s="844"/>
      <c r="G3997" s="25"/>
      <c r="H3997" s="25"/>
      <c r="I3997" s="25"/>
      <c r="J3997" s="25"/>
      <c r="K3997" s="25"/>
      <c r="L3997" s="25"/>
      <c r="N3997" s="25"/>
      <c r="O3997" s="25"/>
      <c r="P3997" s="35" t="s">
        <v>2496</v>
      </c>
      <c r="AS3997" s="570"/>
      <c r="AT3997" s="391"/>
      <c r="AU3997" s="222"/>
      <c r="AV3997" s="564"/>
      <c r="AW3997" s="60"/>
      <c r="AX3997" s="60"/>
      <c r="AY3997" s="60"/>
      <c r="AZ3997" s="283"/>
      <c r="BA3997" s="283"/>
      <c r="BB3997" s="283"/>
      <c r="BC3997" s="34"/>
      <c r="BD3997" s="27"/>
      <c r="BF3997" s="35"/>
      <c r="BG3997" s="35"/>
      <c r="BH3997" s="35"/>
    </row>
    <row r="3998" spans="1:60" ht="15" x14ac:dyDescent="0.25">
      <c r="A3998" s="570">
        <f t="shared" si="55"/>
        <v>3992</v>
      </c>
      <c r="B3998" s="571" t="s">
        <v>6275</v>
      </c>
      <c r="C3998" s="574" t="s">
        <v>12458</v>
      </c>
      <c r="D3998" s="843">
        <v>1720399.66</v>
      </c>
      <c r="E3998" s="844"/>
      <c r="F3998" s="844"/>
      <c r="G3998" s="25"/>
      <c r="H3998" s="25"/>
      <c r="I3998" s="25"/>
      <c r="J3998" s="25"/>
      <c r="K3998" s="25"/>
      <c r="L3998" s="25"/>
      <c r="N3998" s="25"/>
      <c r="O3998" s="25"/>
      <c r="P3998" s="35" t="s">
        <v>2496</v>
      </c>
      <c r="AS3998" s="570"/>
      <c r="AT3998" s="391"/>
      <c r="AU3998" s="222"/>
      <c r="AV3998" s="564"/>
      <c r="AW3998" s="60"/>
      <c r="AX3998" s="60"/>
      <c r="AY3998" s="60"/>
      <c r="AZ3998" s="283"/>
      <c r="BA3998" s="283"/>
      <c r="BB3998" s="283"/>
      <c r="BC3998" s="34"/>
      <c r="BD3998" s="27"/>
      <c r="BF3998" s="35"/>
      <c r="BG3998" s="35"/>
      <c r="BH3998" s="35"/>
    </row>
    <row r="3999" spans="1:60" ht="15" x14ac:dyDescent="0.25">
      <c r="A3999" s="570">
        <f t="shared" si="55"/>
        <v>3993</v>
      </c>
      <c r="B3999" s="571" t="s">
        <v>6276</v>
      </c>
      <c r="C3999" s="574" t="s">
        <v>12458</v>
      </c>
      <c r="D3999" s="843">
        <v>1547000</v>
      </c>
      <c r="E3999" s="844"/>
      <c r="F3999" s="844"/>
      <c r="G3999" s="25"/>
      <c r="H3999" s="25"/>
      <c r="I3999" s="25"/>
      <c r="J3999" s="25"/>
      <c r="K3999" s="25"/>
      <c r="L3999" s="25"/>
      <c r="N3999" s="25"/>
      <c r="O3999" s="25"/>
      <c r="P3999" s="35" t="s">
        <v>2496</v>
      </c>
      <c r="AS3999" s="570"/>
      <c r="AT3999" s="391"/>
      <c r="AU3999" s="222"/>
      <c r="AV3999" s="564"/>
      <c r="AW3999" s="60"/>
      <c r="AX3999" s="60"/>
      <c r="AY3999" s="60"/>
      <c r="AZ3999" s="283"/>
      <c r="BA3999" s="283"/>
      <c r="BB3999" s="283"/>
      <c r="BC3999" s="34"/>
      <c r="BD3999" s="27"/>
      <c r="BF3999" s="35"/>
      <c r="BG3999" s="35"/>
      <c r="BH3999" s="35"/>
    </row>
    <row r="4000" spans="1:60" ht="15" x14ac:dyDescent="0.25">
      <c r="A4000" s="570">
        <f t="shared" si="55"/>
        <v>3994</v>
      </c>
      <c r="B4000" s="571" t="s">
        <v>6277</v>
      </c>
      <c r="C4000" s="574" t="s">
        <v>12458</v>
      </c>
      <c r="D4000" s="843">
        <v>2210000.17</v>
      </c>
      <c r="E4000" s="844"/>
      <c r="F4000" s="844"/>
      <c r="G4000" s="25"/>
      <c r="H4000" s="25"/>
      <c r="I4000" s="25"/>
      <c r="J4000" s="25"/>
      <c r="K4000" s="25"/>
      <c r="L4000" s="25"/>
      <c r="N4000" s="25"/>
      <c r="O4000" s="25"/>
      <c r="P4000" s="35" t="s">
        <v>2496</v>
      </c>
      <c r="AS4000" s="570"/>
      <c r="AT4000" s="391"/>
      <c r="AU4000" s="222"/>
      <c r="AV4000" s="564"/>
      <c r="AW4000" s="60"/>
      <c r="AX4000" s="60"/>
      <c r="AY4000" s="60"/>
      <c r="AZ4000" s="283"/>
      <c r="BA4000" s="283"/>
      <c r="BB4000" s="283"/>
      <c r="BC4000" s="34"/>
      <c r="BD4000" s="27"/>
      <c r="BF4000" s="35"/>
      <c r="BG4000" s="35"/>
      <c r="BH4000" s="35"/>
    </row>
    <row r="4001" spans="1:60" ht="15" x14ac:dyDescent="0.25">
      <c r="A4001" s="570">
        <f t="shared" si="55"/>
        <v>3995</v>
      </c>
      <c r="B4001" s="571" t="s">
        <v>6278</v>
      </c>
      <c r="C4001" s="574" t="s">
        <v>12458</v>
      </c>
      <c r="D4001" s="843">
        <v>3288208</v>
      </c>
      <c r="E4001" s="844"/>
      <c r="F4001" s="844"/>
      <c r="G4001" s="25"/>
      <c r="H4001" s="25"/>
      <c r="I4001" s="25"/>
      <c r="J4001" s="25"/>
      <c r="K4001" s="25"/>
      <c r="L4001" s="25"/>
      <c r="N4001" s="25"/>
      <c r="O4001" s="25"/>
      <c r="P4001" s="35" t="s">
        <v>2496</v>
      </c>
      <c r="AS4001" s="570"/>
      <c r="AT4001" s="391"/>
      <c r="AU4001" s="222"/>
      <c r="AV4001" s="564"/>
      <c r="AW4001" s="60"/>
      <c r="AX4001" s="60"/>
      <c r="AY4001" s="60"/>
      <c r="AZ4001" s="283"/>
      <c r="BA4001" s="283"/>
      <c r="BB4001" s="283"/>
      <c r="BC4001" s="34"/>
      <c r="BD4001" s="27"/>
      <c r="BF4001" s="35"/>
      <c r="BG4001" s="35"/>
      <c r="BH4001" s="35"/>
    </row>
    <row r="4002" spans="1:60" ht="15" x14ac:dyDescent="0.25">
      <c r="A4002" s="570">
        <f t="shared" si="55"/>
        <v>3996</v>
      </c>
      <c r="B4002" s="571" t="s">
        <v>6279</v>
      </c>
      <c r="C4002" s="574" t="s">
        <v>12458</v>
      </c>
      <c r="D4002" s="843">
        <v>98770</v>
      </c>
      <c r="E4002" s="844"/>
      <c r="F4002" s="844"/>
      <c r="G4002" s="25"/>
      <c r="H4002" s="25"/>
      <c r="I4002" s="25"/>
      <c r="J4002" s="25"/>
      <c r="K4002" s="25"/>
      <c r="L4002" s="25"/>
      <c r="N4002" s="25"/>
      <c r="O4002" s="25"/>
      <c r="P4002" s="35" t="s">
        <v>2496</v>
      </c>
      <c r="AS4002" s="570"/>
      <c r="AT4002" s="391"/>
      <c r="AU4002" s="222"/>
      <c r="AV4002" s="564"/>
      <c r="AW4002" s="60"/>
      <c r="AX4002" s="60"/>
      <c r="AY4002" s="60"/>
      <c r="AZ4002" s="283"/>
      <c r="BA4002" s="283"/>
      <c r="BB4002" s="283"/>
      <c r="BC4002" s="34"/>
      <c r="BD4002" s="27"/>
      <c r="BF4002" s="35"/>
      <c r="BG4002" s="35"/>
      <c r="BH4002" s="35"/>
    </row>
    <row r="4003" spans="1:60" ht="15" x14ac:dyDescent="0.25">
      <c r="A4003" s="570">
        <f t="shared" si="55"/>
        <v>3997</v>
      </c>
      <c r="B4003" s="571" t="s">
        <v>6280</v>
      </c>
      <c r="C4003" s="574" t="s">
        <v>12458</v>
      </c>
      <c r="D4003" s="843">
        <v>55335</v>
      </c>
      <c r="E4003" s="844"/>
      <c r="F4003" s="844"/>
      <c r="G4003" s="25"/>
      <c r="H4003" s="25"/>
      <c r="I4003" s="25"/>
      <c r="J4003" s="25"/>
      <c r="K4003" s="25"/>
      <c r="L4003" s="25"/>
      <c r="N4003" s="25"/>
      <c r="O4003" s="25"/>
      <c r="P4003" s="35" t="s">
        <v>2496</v>
      </c>
      <c r="AS4003" s="570"/>
      <c r="AT4003" s="391"/>
      <c r="AU4003" s="222"/>
      <c r="AV4003" s="564"/>
      <c r="AW4003" s="60"/>
      <c r="AX4003" s="60"/>
      <c r="AY4003" s="60"/>
      <c r="AZ4003" s="283"/>
      <c r="BA4003" s="283"/>
      <c r="BB4003" s="283"/>
      <c r="BC4003" s="34"/>
      <c r="BD4003" s="27"/>
      <c r="BF4003" s="35"/>
      <c r="BG4003" s="35"/>
      <c r="BH4003" s="35"/>
    </row>
    <row r="4004" spans="1:60" ht="15" x14ac:dyDescent="0.25">
      <c r="A4004" s="570">
        <f t="shared" si="55"/>
        <v>3998</v>
      </c>
      <c r="B4004" s="571" t="s">
        <v>6281</v>
      </c>
      <c r="C4004" s="574" t="s">
        <v>12458</v>
      </c>
      <c r="D4004" s="843">
        <v>108290</v>
      </c>
      <c r="E4004" s="844"/>
      <c r="F4004" s="844"/>
      <c r="G4004" s="25"/>
      <c r="H4004" s="25"/>
      <c r="I4004" s="25"/>
      <c r="J4004" s="25"/>
      <c r="K4004" s="25"/>
      <c r="L4004" s="25"/>
      <c r="N4004" s="25"/>
      <c r="O4004" s="25"/>
      <c r="P4004" s="35" t="s">
        <v>2496</v>
      </c>
      <c r="AS4004" s="570"/>
      <c r="AT4004" s="391"/>
      <c r="AU4004" s="222"/>
      <c r="AV4004" s="564"/>
      <c r="AW4004" s="60"/>
      <c r="AX4004" s="60"/>
      <c r="AY4004" s="60"/>
      <c r="AZ4004" s="283"/>
      <c r="BA4004" s="283"/>
      <c r="BB4004" s="283"/>
      <c r="BC4004" s="34"/>
      <c r="BD4004" s="27"/>
      <c r="BF4004" s="35"/>
      <c r="BG4004" s="35"/>
      <c r="BH4004" s="35"/>
    </row>
    <row r="4005" spans="1:60" ht="15" x14ac:dyDescent="0.25">
      <c r="A4005" s="570">
        <f t="shared" si="55"/>
        <v>3999</v>
      </c>
      <c r="B4005" s="571" t="s">
        <v>6282</v>
      </c>
      <c r="C4005" s="574" t="s">
        <v>12458</v>
      </c>
      <c r="D4005" s="843">
        <v>52360</v>
      </c>
      <c r="E4005" s="844"/>
      <c r="F4005" s="844"/>
      <c r="G4005" s="25"/>
      <c r="H4005" s="25"/>
      <c r="I4005" s="25"/>
      <c r="J4005" s="25"/>
      <c r="K4005" s="25"/>
      <c r="L4005" s="25"/>
      <c r="N4005" s="25"/>
      <c r="O4005" s="25"/>
      <c r="P4005" s="35" t="s">
        <v>2496</v>
      </c>
      <c r="AS4005" s="570"/>
      <c r="AT4005" s="391"/>
      <c r="AU4005" s="222"/>
      <c r="AV4005" s="564"/>
      <c r="AW4005" s="60"/>
      <c r="AX4005" s="60"/>
      <c r="AY4005" s="60"/>
      <c r="AZ4005" s="283"/>
      <c r="BA4005" s="283"/>
      <c r="BB4005" s="283"/>
      <c r="BC4005" s="34"/>
      <c r="BD4005" s="27"/>
      <c r="BF4005" s="35"/>
      <c r="BG4005" s="35"/>
      <c r="BH4005" s="35"/>
    </row>
    <row r="4006" spans="1:60" ht="15" x14ac:dyDescent="0.25">
      <c r="A4006" s="570">
        <f t="shared" si="55"/>
        <v>4000</v>
      </c>
      <c r="B4006" s="571" t="s">
        <v>6283</v>
      </c>
      <c r="C4006" s="574" t="s">
        <v>12458</v>
      </c>
      <c r="D4006" s="843">
        <v>203553.07</v>
      </c>
      <c r="E4006" s="844"/>
      <c r="F4006" s="844"/>
      <c r="G4006" s="25"/>
      <c r="H4006" s="25"/>
      <c r="I4006" s="25"/>
      <c r="J4006" s="25"/>
      <c r="K4006" s="25"/>
      <c r="L4006" s="25"/>
      <c r="N4006" s="25"/>
      <c r="O4006" s="25"/>
      <c r="P4006" s="35" t="s">
        <v>2496</v>
      </c>
      <c r="AS4006" s="570"/>
      <c r="AT4006" s="391"/>
      <c r="AU4006" s="222"/>
      <c r="AV4006" s="564"/>
      <c r="AW4006" s="60"/>
      <c r="AX4006" s="60"/>
      <c r="AY4006" s="60"/>
      <c r="AZ4006" s="283"/>
      <c r="BA4006" s="283"/>
      <c r="BB4006" s="283"/>
      <c r="BC4006" s="34"/>
      <c r="BD4006" s="27"/>
      <c r="BF4006" s="35"/>
      <c r="BG4006" s="35"/>
      <c r="BH4006" s="35"/>
    </row>
    <row r="4007" spans="1:60" ht="15" x14ac:dyDescent="0.25">
      <c r="A4007" s="570">
        <f t="shared" si="55"/>
        <v>4001</v>
      </c>
      <c r="B4007" s="571" t="s">
        <v>6284</v>
      </c>
      <c r="C4007" s="574" t="s">
        <v>12458</v>
      </c>
      <c r="D4007" s="843">
        <v>170170</v>
      </c>
      <c r="E4007" s="844"/>
      <c r="F4007" s="844"/>
      <c r="G4007" s="25"/>
      <c r="H4007" s="25"/>
      <c r="I4007" s="25"/>
      <c r="J4007" s="25"/>
      <c r="K4007" s="25"/>
      <c r="L4007" s="25"/>
      <c r="N4007" s="25"/>
      <c r="O4007" s="25"/>
      <c r="P4007" s="35" t="s">
        <v>2496</v>
      </c>
      <c r="AS4007" s="570"/>
      <c r="AT4007" s="391"/>
      <c r="AU4007" s="222"/>
      <c r="AV4007" s="564"/>
      <c r="AW4007" s="60"/>
      <c r="AX4007" s="60"/>
      <c r="AY4007" s="60"/>
      <c r="AZ4007" s="283"/>
      <c r="BA4007" s="283"/>
      <c r="BB4007" s="283"/>
      <c r="BC4007" s="34"/>
      <c r="BD4007" s="27"/>
      <c r="BF4007" s="35"/>
      <c r="BG4007" s="35"/>
      <c r="BH4007" s="35"/>
    </row>
    <row r="4008" spans="1:60" ht="15" x14ac:dyDescent="0.25">
      <c r="A4008" s="570">
        <f t="shared" si="55"/>
        <v>4002</v>
      </c>
      <c r="B4008" s="571" t="s">
        <v>6285</v>
      </c>
      <c r="C4008" s="574" t="s">
        <v>12458</v>
      </c>
      <c r="D4008" s="843">
        <v>320526.5</v>
      </c>
      <c r="E4008" s="844"/>
      <c r="F4008" s="844"/>
      <c r="G4008" s="25"/>
      <c r="H4008" s="25"/>
      <c r="I4008" s="25"/>
      <c r="J4008" s="25"/>
      <c r="K4008" s="25"/>
      <c r="L4008" s="25"/>
      <c r="N4008" s="25"/>
      <c r="O4008" s="25"/>
      <c r="P4008" s="35" t="s">
        <v>2496</v>
      </c>
      <c r="AS4008" s="570"/>
      <c r="AT4008" s="391"/>
      <c r="AU4008" s="222"/>
      <c r="AV4008" s="564"/>
      <c r="AW4008" s="60"/>
      <c r="AX4008" s="60"/>
      <c r="AY4008" s="60"/>
      <c r="AZ4008" s="283"/>
      <c r="BA4008" s="283"/>
      <c r="BB4008" s="283"/>
      <c r="BC4008" s="34"/>
      <c r="BD4008" s="27"/>
      <c r="BF4008" s="35"/>
      <c r="BG4008" s="35"/>
      <c r="BH4008" s="35"/>
    </row>
    <row r="4009" spans="1:60" ht="15" x14ac:dyDescent="0.25">
      <c r="A4009" s="570">
        <f t="shared" si="55"/>
        <v>4003</v>
      </c>
      <c r="B4009" s="571" t="s">
        <v>6286</v>
      </c>
      <c r="C4009" s="574" t="s">
        <v>12458</v>
      </c>
      <c r="D4009" s="843">
        <v>263585</v>
      </c>
      <c r="E4009" s="844"/>
      <c r="F4009" s="844"/>
      <c r="G4009" s="25"/>
      <c r="H4009" s="25"/>
      <c r="I4009" s="25"/>
      <c r="J4009" s="25"/>
      <c r="K4009" s="25"/>
      <c r="L4009" s="25"/>
      <c r="N4009" s="25"/>
      <c r="O4009" s="25"/>
      <c r="P4009" s="35" t="s">
        <v>2496</v>
      </c>
      <c r="AS4009" s="570"/>
      <c r="AT4009" s="391"/>
      <c r="AU4009" s="222"/>
      <c r="AV4009" s="564"/>
      <c r="AW4009" s="60"/>
      <c r="AX4009" s="60"/>
      <c r="AY4009" s="60"/>
      <c r="AZ4009" s="283"/>
      <c r="BA4009" s="283"/>
      <c r="BB4009" s="283"/>
      <c r="BC4009" s="34"/>
      <c r="BD4009" s="27"/>
      <c r="BF4009" s="35"/>
      <c r="BG4009" s="35"/>
      <c r="BH4009" s="35"/>
    </row>
    <row r="4010" spans="1:60" ht="15" x14ac:dyDescent="0.25">
      <c r="A4010" s="570">
        <f t="shared" si="55"/>
        <v>4004</v>
      </c>
      <c r="B4010" s="571" t="s">
        <v>6287</v>
      </c>
      <c r="C4010" s="574" t="s">
        <v>12458</v>
      </c>
      <c r="D4010" s="843">
        <v>277199.78999999998</v>
      </c>
      <c r="E4010" s="844"/>
      <c r="F4010" s="844"/>
      <c r="G4010" s="25"/>
      <c r="H4010" s="25"/>
      <c r="I4010" s="25"/>
      <c r="J4010" s="25"/>
      <c r="K4010" s="25"/>
      <c r="L4010" s="25"/>
      <c r="N4010" s="25"/>
      <c r="O4010" s="25"/>
      <c r="P4010" s="35" t="s">
        <v>2496</v>
      </c>
      <c r="AS4010" s="570"/>
      <c r="AT4010" s="391"/>
      <c r="AU4010" s="222"/>
      <c r="AV4010" s="564"/>
      <c r="AW4010" s="60"/>
      <c r="AX4010" s="60"/>
      <c r="AY4010" s="60"/>
      <c r="AZ4010" s="283"/>
      <c r="BA4010" s="283"/>
      <c r="BB4010" s="283"/>
      <c r="BC4010" s="34"/>
      <c r="BD4010" s="27"/>
      <c r="BF4010" s="35"/>
      <c r="BG4010" s="35"/>
      <c r="BH4010" s="35"/>
    </row>
    <row r="4011" spans="1:60" ht="15" x14ac:dyDescent="0.25">
      <c r="A4011" s="570">
        <f t="shared" si="55"/>
        <v>4005</v>
      </c>
      <c r="B4011" s="571" t="s">
        <v>6288</v>
      </c>
      <c r="C4011" s="574" t="s">
        <v>12458</v>
      </c>
      <c r="D4011" s="843">
        <v>571200</v>
      </c>
      <c r="E4011" s="844"/>
      <c r="F4011" s="844"/>
      <c r="G4011" s="25"/>
      <c r="H4011" s="25"/>
      <c r="I4011" s="25"/>
      <c r="J4011" s="25"/>
      <c r="K4011" s="25"/>
      <c r="L4011" s="25"/>
      <c r="N4011" s="25"/>
      <c r="O4011" s="25"/>
      <c r="P4011" s="35" t="s">
        <v>2496</v>
      </c>
      <c r="AS4011" s="570"/>
      <c r="AT4011" s="391"/>
      <c r="AU4011" s="222"/>
      <c r="AV4011" s="564"/>
      <c r="AW4011" s="60"/>
      <c r="AX4011" s="60"/>
      <c r="AY4011" s="60"/>
      <c r="AZ4011" s="283"/>
      <c r="BA4011" s="283"/>
      <c r="BB4011" s="283"/>
      <c r="BC4011" s="34"/>
      <c r="BD4011" s="27"/>
      <c r="BF4011" s="35"/>
      <c r="BG4011" s="35"/>
      <c r="BH4011" s="35"/>
    </row>
    <row r="4012" spans="1:60" ht="15" x14ac:dyDescent="0.25">
      <c r="A4012" s="570">
        <f t="shared" si="55"/>
        <v>4006</v>
      </c>
      <c r="B4012" s="571" t="s">
        <v>6289</v>
      </c>
      <c r="C4012" s="574" t="s">
        <v>12458</v>
      </c>
      <c r="D4012" s="843">
        <v>243950</v>
      </c>
      <c r="E4012" s="844"/>
      <c r="F4012" s="844"/>
      <c r="G4012" s="25"/>
      <c r="H4012" s="25"/>
      <c r="I4012" s="25"/>
      <c r="J4012" s="25"/>
      <c r="K4012" s="25"/>
      <c r="L4012" s="25"/>
      <c r="N4012" s="25"/>
      <c r="O4012" s="25"/>
      <c r="P4012" s="35" t="s">
        <v>2496</v>
      </c>
      <c r="AS4012" s="570"/>
      <c r="AT4012" s="391"/>
      <c r="AU4012" s="222"/>
      <c r="AV4012" s="564"/>
      <c r="AW4012" s="60"/>
      <c r="AX4012" s="60"/>
      <c r="AY4012" s="60"/>
      <c r="AZ4012" s="283"/>
      <c r="BA4012" s="283"/>
      <c r="BB4012" s="283"/>
      <c r="BC4012" s="34"/>
      <c r="BD4012" s="27"/>
      <c r="BF4012" s="35"/>
      <c r="BG4012" s="35"/>
      <c r="BH4012" s="35"/>
    </row>
    <row r="4013" spans="1:60" ht="15" x14ac:dyDescent="0.25">
      <c r="A4013" s="570">
        <f t="shared" si="55"/>
        <v>4007</v>
      </c>
      <c r="B4013" s="571" t="s">
        <v>6290</v>
      </c>
      <c r="C4013" s="574" t="s">
        <v>12458</v>
      </c>
      <c r="D4013" s="843">
        <v>377825</v>
      </c>
      <c r="E4013" s="844"/>
      <c r="F4013" s="844"/>
      <c r="G4013" s="25"/>
      <c r="H4013" s="25"/>
      <c r="I4013" s="25"/>
      <c r="J4013" s="25"/>
      <c r="K4013" s="25"/>
      <c r="L4013" s="25"/>
      <c r="N4013" s="25"/>
      <c r="O4013" s="25"/>
      <c r="P4013" s="35" t="s">
        <v>2496</v>
      </c>
      <c r="AS4013" s="570"/>
      <c r="AT4013" s="391"/>
      <c r="AU4013" s="222"/>
      <c r="AV4013" s="564"/>
      <c r="AW4013" s="60"/>
      <c r="AX4013" s="60"/>
      <c r="AY4013" s="60"/>
      <c r="AZ4013" s="283"/>
      <c r="BA4013" s="283"/>
      <c r="BB4013" s="283"/>
      <c r="BC4013" s="34"/>
      <c r="BD4013" s="27"/>
      <c r="BF4013" s="35"/>
      <c r="BG4013" s="35"/>
      <c r="BH4013" s="35"/>
    </row>
    <row r="4014" spans="1:60" ht="15" x14ac:dyDescent="0.25">
      <c r="A4014" s="570">
        <f t="shared" si="55"/>
        <v>4008</v>
      </c>
      <c r="B4014" s="571" t="s">
        <v>6291</v>
      </c>
      <c r="C4014" s="574" t="s">
        <v>12458</v>
      </c>
      <c r="D4014" s="843">
        <v>499800</v>
      </c>
      <c r="E4014" s="844"/>
      <c r="F4014" s="844"/>
      <c r="G4014" s="25"/>
      <c r="H4014" s="25"/>
      <c r="I4014" s="25"/>
      <c r="J4014" s="25"/>
      <c r="K4014" s="25"/>
      <c r="L4014" s="25"/>
      <c r="N4014" s="25"/>
      <c r="O4014" s="25"/>
      <c r="P4014" s="35" t="s">
        <v>2496</v>
      </c>
      <c r="AS4014" s="570"/>
      <c r="AT4014" s="391"/>
      <c r="AU4014" s="222"/>
      <c r="AV4014" s="564"/>
      <c r="AW4014" s="60"/>
      <c r="AX4014" s="60"/>
      <c r="AY4014" s="60"/>
      <c r="AZ4014" s="283"/>
      <c r="BA4014" s="283"/>
      <c r="BB4014" s="283"/>
      <c r="BC4014" s="34"/>
      <c r="BD4014" s="27"/>
      <c r="BF4014" s="35"/>
      <c r="BG4014" s="35"/>
      <c r="BH4014" s="35"/>
    </row>
    <row r="4015" spans="1:60" ht="15" x14ac:dyDescent="0.25">
      <c r="A4015" s="570">
        <f t="shared" si="55"/>
        <v>4009</v>
      </c>
      <c r="B4015" s="571" t="s">
        <v>6292</v>
      </c>
      <c r="C4015" s="574" t="s">
        <v>12458</v>
      </c>
      <c r="D4015" s="843">
        <v>785400</v>
      </c>
      <c r="E4015" s="844"/>
      <c r="F4015" s="844"/>
      <c r="G4015" s="25"/>
      <c r="H4015" s="25"/>
      <c r="I4015" s="25"/>
      <c r="J4015" s="25"/>
      <c r="K4015" s="25"/>
      <c r="L4015" s="25"/>
      <c r="N4015" s="25"/>
      <c r="O4015" s="25"/>
      <c r="P4015" s="35" t="s">
        <v>2496</v>
      </c>
      <c r="AS4015" s="570"/>
      <c r="AT4015" s="391"/>
      <c r="AU4015" s="222"/>
      <c r="AV4015" s="564"/>
      <c r="AW4015" s="60"/>
      <c r="AX4015" s="60"/>
      <c r="AY4015" s="60"/>
      <c r="AZ4015" s="283"/>
      <c r="BA4015" s="283"/>
      <c r="BB4015" s="283"/>
      <c r="BC4015" s="34"/>
      <c r="BD4015" s="27"/>
      <c r="BF4015" s="35"/>
      <c r="BG4015" s="35"/>
      <c r="BH4015" s="35"/>
    </row>
    <row r="4016" spans="1:60" ht="15" x14ac:dyDescent="0.25">
      <c r="A4016" s="570">
        <f t="shared" si="55"/>
        <v>4010</v>
      </c>
      <c r="B4016" s="571" t="s">
        <v>6293</v>
      </c>
      <c r="C4016" s="574" t="s">
        <v>12458</v>
      </c>
      <c r="D4016" s="843">
        <v>785400</v>
      </c>
      <c r="E4016" s="844"/>
      <c r="F4016" s="844"/>
      <c r="G4016" s="25"/>
      <c r="H4016" s="25"/>
      <c r="I4016" s="25"/>
      <c r="J4016" s="25"/>
      <c r="K4016" s="25"/>
      <c r="L4016" s="25"/>
      <c r="N4016" s="25"/>
      <c r="O4016" s="25"/>
      <c r="P4016" s="35" t="s">
        <v>2496</v>
      </c>
      <c r="AS4016" s="570"/>
      <c r="AT4016" s="391"/>
      <c r="AU4016" s="222"/>
      <c r="AV4016" s="564"/>
      <c r="AW4016" s="60"/>
      <c r="AX4016" s="60"/>
      <c r="AY4016" s="60"/>
      <c r="AZ4016" s="283"/>
      <c r="BA4016" s="283"/>
      <c r="BB4016" s="283"/>
      <c r="BC4016" s="34"/>
      <c r="BD4016" s="27"/>
      <c r="BF4016" s="35"/>
      <c r="BG4016" s="35"/>
      <c r="BH4016" s="35"/>
    </row>
    <row r="4017" spans="1:60" ht="15" x14ac:dyDescent="0.25">
      <c r="A4017" s="570">
        <f t="shared" si="55"/>
        <v>4011</v>
      </c>
      <c r="B4017" s="571" t="s">
        <v>6294</v>
      </c>
      <c r="C4017" s="574" t="s">
        <v>12458</v>
      </c>
      <c r="D4017" s="843">
        <v>2531844</v>
      </c>
      <c r="E4017" s="844"/>
      <c r="F4017" s="844"/>
      <c r="G4017" s="25"/>
      <c r="H4017" s="25"/>
      <c r="I4017" s="25"/>
      <c r="J4017" s="25"/>
      <c r="K4017" s="25"/>
      <c r="L4017" s="25"/>
      <c r="N4017" s="25"/>
      <c r="O4017" s="25"/>
      <c r="P4017" s="35" t="s">
        <v>2496</v>
      </c>
      <c r="AS4017" s="570"/>
      <c r="AT4017" s="391"/>
      <c r="AU4017" s="222"/>
      <c r="AV4017" s="564"/>
      <c r="AW4017" s="60"/>
      <c r="AX4017" s="60"/>
      <c r="AY4017" s="60"/>
      <c r="AZ4017" s="283"/>
      <c r="BA4017" s="283"/>
      <c r="BB4017" s="283"/>
      <c r="BC4017" s="34"/>
      <c r="BD4017" s="27"/>
      <c r="BF4017" s="35"/>
      <c r="BG4017" s="35"/>
      <c r="BH4017" s="35"/>
    </row>
    <row r="4018" spans="1:60" ht="15" x14ac:dyDescent="0.25">
      <c r="A4018" s="570">
        <f t="shared" si="55"/>
        <v>4012</v>
      </c>
      <c r="B4018" s="571" t="s">
        <v>6295</v>
      </c>
      <c r="C4018" s="574" t="s">
        <v>12458</v>
      </c>
      <c r="D4018" s="843">
        <v>2516017</v>
      </c>
      <c r="E4018" s="844"/>
      <c r="F4018" s="844"/>
      <c r="G4018" s="25"/>
      <c r="H4018" s="25"/>
      <c r="I4018" s="25"/>
      <c r="J4018" s="25"/>
      <c r="K4018" s="25"/>
      <c r="L4018" s="25"/>
      <c r="N4018" s="25"/>
      <c r="O4018" s="25"/>
      <c r="P4018" s="35" t="s">
        <v>2496</v>
      </c>
      <c r="AS4018" s="570"/>
      <c r="AT4018" s="391"/>
      <c r="AU4018" s="222"/>
      <c r="AV4018" s="564"/>
      <c r="AW4018" s="60"/>
      <c r="AX4018" s="60"/>
      <c r="AY4018" s="60"/>
      <c r="AZ4018" s="283"/>
      <c r="BA4018" s="283"/>
      <c r="BB4018" s="283"/>
      <c r="BC4018" s="34"/>
      <c r="BD4018" s="27"/>
      <c r="BF4018" s="35"/>
      <c r="BG4018" s="35"/>
      <c r="BH4018" s="35"/>
    </row>
    <row r="4019" spans="1:60" ht="15" x14ac:dyDescent="0.25">
      <c r="A4019" s="570">
        <f t="shared" si="55"/>
        <v>4013</v>
      </c>
      <c r="B4019" s="571" t="s">
        <v>6296</v>
      </c>
      <c r="C4019" s="574" t="s">
        <v>12458</v>
      </c>
      <c r="D4019" s="843">
        <v>3136164.08</v>
      </c>
      <c r="E4019" s="844"/>
      <c r="F4019" s="844"/>
      <c r="G4019" s="25"/>
      <c r="H4019" s="25"/>
      <c r="I4019" s="25"/>
      <c r="J4019" s="25"/>
      <c r="K4019" s="25"/>
      <c r="L4019" s="25"/>
      <c r="N4019" s="25"/>
      <c r="O4019" s="25"/>
      <c r="P4019" s="35" t="s">
        <v>2496</v>
      </c>
      <c r="AS4019" s="570"/>
      <c r="AT4019" s="391"/>
      <c r="AU4019" s="222"/>
      <c r="AV4019" s="564"/>
      <c r="AW4019" s="60"/>
      <c r="AX4019" s="60"/>
      <c r="AY4019" s="60"/>
      <c r="AZ4019" s="283"/>
      <c r="BA4019" s="283"/>
      <c r="BB4019" s="283"/>
      <c r="BC4019" s="34"/>
      <c r="BD4019" s="27"/>
      <c r="BF4019" s="35"/>
      <c r="BG4019" s="35"/>
      <c r="BH4019" s="35"/>
    </row>
    <row r="4020" spans="1:60" ht="15" x14ac:dyDescent="0.25">
      <c r="A4020" s="570">
        <f t="shared" si="55"/>
        <v>4014</v>
      </c>
      <c r="B4020" s="571" t="s">
        <v>6297</v>
      </c>
      <c r="C4020" s="574" t="s">
        <v>12458</v>
      </c>
      <c r="D4020" s="843">
        <v>474215</v>
      </c>
      <c r="E4020" s="844"/>
      <c r="F4020" s="844"/>
      <c r="G4020" s="25"/>
      <c r="H4020" s="25"/>
      <c r="I4020" s="25"/>
      <c r="J4020" s="25"/>
      <c r="K4020" s="25"/>
      <c r="L4020" s="25"/>
      <c r="N4020" s="25"/>
      <c r="O4020" s="25"/>
      <c r="P4020" s="35" t="s">
        <v>2496</v>
      </c>
      <c r="AS4020" s="570"/>
      <c r="AT4020" s="391"/>
      <c r="AU4020" s="222"/>
      <c r="AV4020" s="564"/>
      <c r="AW4020" s="60"/>
      <c r="AX4020" s="60"/>
      <c r="AY4020" s="60"/>
      <c r="AZ4020" s="283"/>
      <c r="BA4020" s="283"/>
      <c r="BB4020" s="283"/>
      <c r="BC4020" s="34"/>
      <c r="BD4020" s="27"/>
      <c r="BF4020" s="35"/>
      <c r="BG4020" s="35"/>
      <c r="BH4020" s="35"/>
    </row>
    <row r="4021" spans="1:60" ht="15" x14ac:dyDescent="0.25">
      <c r="A4021" s="570">
        <f t="shared" si="55"/>
        <v>4015</v>
      </c>
      <c r="B4021" s="571" t="s">
        <v>6297</v>
      </c>
      <c r="C4021" s="574" t="s">
        <v>12458</v>
      </c>
      <c r="D4021" s="843">
        <v>493224.06</v>
      </c>
      <c r="E4021" s="844"/>
      <c r="F4021" s="844"/>
      <c r="G4021" s="25"/>
      <c r="H4021" s="25"/>
      <c r="I4021" s="25"/>
      <c r="J4021" s="25"/>
      <c r="K4021" s="25"/>
      <c r="L4021" s="25"/>
      <c r="N4021" s="25"/>
      <c r="O4021" s="25"/>
      <c r="P4021" s="35" t="s">
        <v>2496</v>
      </c>
      <c r="AS4021" s="570"/>
      <c r="AT4021" s="391"/>
      <c r="AU4021" s="222"/>
      <c r="AV4021" s="564"/>
      <c r="AW4021" s="60"/>
      <c r="AX4021" s="60"/>
      <c r="AY4021" s="60"/>
      <c r="AZ4021" s="283"/>
      <c r="BA4021" s="283"/>
      <c r="BB4021" s="283"/>
      <c r="BC4021" s="34"/>
      <c r="BD4021" s="27"/>
      <c r="BF4021" s="35"/>
      <c r="BG4021" s="35"/>
      <c r="BH4021" s="35"/>
    </row>
    <row r="4022" spans="1:60" ht="15" x14ac:dyDescent="0.25">
      <c r="A4022" s="570">
        <f t="shared" si="55"/>
        <v>4016</v>
      </c>
      <c r="B4022" s="571" t="s">
        <v>6298</v>
      </c>
      <c r="C4022" s="574" t="s">
        <v>12458</v>
      </c>
      <c r="D4022" s="843">
        <v>989604</v>
      </c>
      <c r="E4022" s="844"/>
      <c r="F4022" s="844"/>
      <c r="G4022" s="25"/>
      <c r="H4022" s="25"/>
      <c r="I4022" s="25"/>
      <c r="J4022" s="25"/>
      <c r="K4022" s="25"/>
      <c r="L4022" s="25"/>
      <c r="N4022" s="25"/>
      <c r="O4022" s="25"/>
      <c r="P4022" s="35" t="s">
        <v>2496</v>
      </c>
      <c r="AS4022" s="570"/>
      <c r="AT4022" s="391"/>
      <c r="AU4022" s="222"/>
      <c r="AV4022" s="564"/>
      <c r="AW4022" s="60"/>
      <c r="AX4022" s="60"/>
      <c r="AY4022" s="60"/>
      <c r="AZ4022" s="283"/>
      <c r="BA4022" s="283"/>
      <c r="BB4022" s="283"/>
      <c r="BC4022" s="34"/>
      <c r="BD4022" s="27"/>
      <c r="BF4022" s="35"/>
      <c r="BG4022" s="35"/>
      <c r="BH4022" s="35"/>
    </row>
    <row r="4023" spans="1:60" ht="15" x14ac:dyDescent="0.25">
      <c r="A4023" s="570">
        <f t="shared" ref="A4023:A4086" si="56">A4022+1</f>
        <v>4017</v>
      </c>
      <c r="B4023" s="571" t="s">
        <v>6299</v>
      </c>
      <c r="C4023" s="574" t="s">
        <v>12458</v>
      </c>
      <c r="D4023" s="843">
        <v>1310190</v>
      </c>
      <c r="E4023" s="844"/>
      <c r="F4023" s="844"/>
      <c r="G4023" s="25"/>
      <c r="H4023" s="25"/>
      <c r="I4023" s="25"/>
      <c r="J4023" s="25"/>
      <c r="K4023" s="25"/>
      <c r="L4023" s="25"/>
      <c r="N4023" s="25"/>
      <c r="O4023" s="25"/>
      <c r="P4023" s="35" t="s">
        <v>2496</v>
      </c>
      <c r="AS4023" s="570"/>
      <c r="AT4023" s="391"/>
      <c r="AU4023" s="222"/>
      <c r="AV4023" s="564"/>
      <c r="AW4023" s="60"/>
      <c r="AX4023" s="60"/>
      <c r="AY4023" s="60"/>
      <c r="AZ4023" s="283"/>
      <c r="BA4023" s="283"/>
      <c r="BB4023" s="283"/>
      <c r="BC4023" s="34"/>
      <c r="BD4023" s="27"/>
      <c r="BF4023" s="35"/>
      <c r="BG4023" s="35"/>
      <c r="BH4023" s="35"/>
    </row>
    <row r="4024" spans="1:60" ht="15" x14ac:dyDescent="0.25">
      <c r="A4024" s="570">
        <f t="shared" si="56"/>
        <v>4018</v>
      </c>
      <c r="B4024" s="571" t="s">
        <v>6300</v>
      </c>
      <c r="C4024" s="574" t="s">
        <v>12458</v>
      </c>
      <c r="D4024" s="843">
        <v>117810</v>
      </c>
      <c r="E4024" s="844"/>
      <c r="F4024" s="844"/>
      <c r="G4024" s="25"/>
      <c r="H4024" s="25"/>
      <c r="I4024" s="25"/>
      <c r="J4024" s="25"/>
      <c r="K4024" s="25"/>
      <c r="L4024" s="25"/>
      <c r="N4024" s="25"/>
      <c r="O4024" s="25"/>
      <c r="P4024" s="35" t="s">
        <v>2496</v>
      </c>
      <c r="AS4024" s="570"/>
      <c r="AT4024" s="391"/>
      <c r="AU4024" s="222"/>
      <c r="AV4024" s="564"/>
      <c r="AW4024" s="60"/>
      <c r="AX4024" s="60"/>
      <c r="AY4024" s="60"/>
      <c r="AZ4024" s="283"/>
      <c r="BA4024" s="283"/>
      <c r="BB4024" s="283"/>
      <c r="BC4024" s="34"/>
      <c r="BD4024" s="27"/>
      <c r="BF4024" s="35"/>
      <c r="BG4024" s="35"/>
      <c r="BH4024" s="35"/>
    </row>
    <row r="4025" spans="1:60" ht="15" x14ac:dyDescent="0.25">
      <c r="A4025" s="570">
        <f t="shared" si="56"/>
        <v>4019</v>
      </c>
      <c r="B4025" s="571" t="s">
        <v>6301</v>
      </c>
      <c r="C4025" s="574" t="s">
        <v>12458</v>
      </c>
      <c r="D4025" s="843">
        <v>239190</v>
      </c>
      <c r="E4025" s="844"/>
      <c r="F4025" s="844"/>
      <c r="G4025" s="25"/>
      <c r="H4025" s="25"/>
      <c r="I4025" s="25"/>
      <c r="J4025" s="25"/>
      <c r="K4025" s="25"/>
      <c r="L4025" s="25"/>
      <c r="N4025" s="25"/>
      <c r="O4025" s="25"/>
      <c r="P4025" s="35" t="s">
        <v>2496</v>
      </c>
      <c r="AS4025" s="570"/>
      <c r="AT4025" s="391"/>
      <c r="AU4025" s="222"/>
      <c r="AV4025" s="564"/>
      <c r="AW4025" s="60"/>
      <c r="AX4025" s="60"/>
      <c r="AY4025" s="60"/>
      <c r="AZ4025" s="283"/>
      <c r="BA4025" s="283"/>
      <c r="BB4025" s="283"/>
      <c r="BC4025" s="34"/>
      <c r="BD4025" s="27"/>
      <c r="BF4025" s="35"/>
      <c r="BG4025" s="35"/>
      <c r="BH4025" s="35"/>
    </row>
    <row r="4026" spans="1:60" ht="15" x14ac:dyDescent="0.25">
      <c r="A4026" s="570">
        <f t="shared" si="56"/>
        <v>4020</v>
      </c>
      <c r="B4026" s="571" t="s">
        <v>6302</v>
      </c>
      <c r="C4026" s="574" t="s">
        <v>12458</v>
      </c>
      <c r="D4026" s="843">
        <v>18000</v>
      </c>
      <c r="E4026" s="844"/>
      <c r="F4026" s="844"/>
      <c r="G4026" s="25"/>
      <c r="H4026" s="25"/>
      <c r="I4026" s="25"/>
      <c r="J4026" s="25"/>
      <c r="K4026" s="25"/>
      <c r="L4026" s="25"/>
      <c r="N4026" s="25"/>
      <c r="O4026" s="25"/>
      <c r="P4026" s="35" t="s">
        <v>2496</v>
      </c>
      <c r="AS4026" s="570"/>
      <c r="AT4026" s="391"/>
      <c r="AU4026" s="222"/>
      <c r="AV4026" s="564"/>
      <c r="AW4026" s="60"/>
      <c r="AX4026" s="60"/>
      <c r="AY4026" s="60"/>
      <c r="AZ4026" s="283"/>
      <c r="BA4026" s="283"/>
      <c r="BB4026" s="283"/>
      <c r="BC4026" s="34"/>
      <c r="BD4026" s="27"/>
      <c r="BF4026" s="35"/>
      <c r="BG4026" s="35"/>
      <c r="BH4026" s="35"/>
    </row>
    <row r="4027" spans="1:60" ht="15" x14ac:dyDescent="0.25">
      <c r="A4027" s="570">
        <f t="shared" si="56"/>
        <v>4021</v>
      </c>
      <c r="B4027" s="571" t="s">
        <v>6303</v>
      </c>
      <c r="C4027" s="574" t="s">
        <v>12458</v>
      </c>
      <c r="D4027" s="843">
        <v>18000</v>
      </c>
      <c r="E4027" s="844"/>
      <c r="F4027" s="844"/>
      <c r="G4027" s="25"/>
      <c r="H4027" s="25"/>
      <c r="I4027" s="25"/>
      <c r="J4027" s="25"/>
      <c r="K4027" s="25"/>
      <c r="L4027" s="25"/>
      <c r="N4027" s="25"/>
      <c r="O4027" s="25"/>
      <c r="P4027" s="35" t="s">
        <v>2496</v>
      </c>
      <c r="AS4027" s="570"/>
      <c r="AT4027" s="391"/>
      <c r="AU4027" s="222"/>
      <c r="AV4027" s="564"/>
      <c r="AW4027" s="60"/>
      <c r="AX4027" s="60"/>
      <c r="AY4027" s="60"/>
      <c r="AZ4027" s="283"/>
      <c r="BA4027" s="283"/>
      <c r="BB4027" s="283"/>
      <c r="BC4027" s="34"/>
      <c r="BD4027" s="27"/>
      <c r="BF4027" s="35"/>
      <c r="BG4027" s="35"/>
      <c r="BH4027" s="35"/>
    </row>
    <row r="4028" spans="1:60" ht="15" x14ac:dyDescent="0.25">
      <c r="A4028" s="570">
        <f t="shared" si="56"/>
        <v>4022</v>
      </c>
      <c r="B4028" s="571" t="s">
        <v>6304</v>
      </c>
      <c r="C4028" s="574" t="s">
        <v>12458</v>
      </c>
      <c r="D4028" s="843">
        <v>1761200</v>
      </c>
      <c r="E4028" s="844"/>
      <c r="F4028" s="844"/>
      <c r="G4028" s="25"/>
      <c r="H4028" s="25"/>
      <c r="I4028" s="25"/>
      <c r="J4028" s="25"/>
      <c r="K4028" s="25"/>
      <c r="L4028" s="25"/>
      <c r="N4028" s="25"/>
      <c r="O4028" s="25"/>
      <c r="P4028" s="35" t="s">
        <v>2496</v>
      </c>
      <c r="AS4028" s="570"/>
      <c r="AT4028" s="391"/>
      <c r="AU4028" s="222"/>
      <c r="AV4028" s="564"/>
      <c r="AW4028" s="60"/>
      <c r="AX4028" s="60"/>
      <c r="AY4028" s="60"/>
      <c r="AZ4028" s="283"/>
      <c r="BA4028" s="283"/>
      <c r="BB4028" s="283"/>
      <c r="BC4028" s="34"/>
      <c r="BD4028" s="27"/>
      <c r="BF4028" s="35"/>
      <c r="BG4028" s="35"/>
      <c r="BH4028" s="35"/>
    </row>
    <row r="4029" spans="1:60" ht="15" x14ac:dyDescent="0.25">
      <c r="A4029" s="570">
        <f t="shared" si="56"/>
        <v>4023</v>
      </c>
      <c r="B4029" s="571" t="s">
        <v>6305</v>
      </c>
      <c r="C4029" s="574" t="s">
        <v>12458</v>
      </c>
      <c r="D4029" s="843">
        <v>295953</v>
      </c>
      <c r="E4029" s="844"/>
      <c r="F4029" s="844"/>
      <c r="G4029" s="25"/>
      <c r="H4029" s="25"/>
      <c r="I4029" s="25"/>
      <c r="J4029" s="25"/>
      <c r="K4029" s="25"/>
      <c r="L4029" s="25"/>
      <c r="N4029" s="25"/>
      <c r="O4029" s="25"/>
      <c r="P4029" s="35" t="s">
        <v>2496</v>
      </c>
      <c r="AS4029" s="570"/>
      <c r="AT4029" s="391"/>
      <c r="AU4029" s="222"/>
      <c r="AV4029" s="564"/>
      <c r="AW4029" s="60"/>
      <c r="AX4029" s="60"/>
      <c r="AY4029" s="60"/>
      <c r="AZ4029" s="283"/>
      <c r="BA4029" s="283"/>
      <c r="BB4029" s="283"/>
      <c r="BC4029" s="34"/>
      <c r="BD4029" s="27"/>
      <c r="BF4029" s="35"/>
      <c r="BG4029" s="35"/>
      <c r="BH4029" s="35"/>
    </row>
    <row r="4030" spans="1:60" ht="15" x14ac:dyDescent="0.25">
      <c r="A4030" s="570">
        <f t="shared" si="56"/>
        <v>4024</v>
      </c>
      <c r="B4030" s="571" t="s">
        <v>6306</v>
      </c>
      <c r="C4030" s="574" t="s">
        <v>12458</v>
      </c>
      <c r="D4030" s="843">
        <v>493713.15</v>
      </c>
      <c r="E4030" s="844"/>
      <c r="F4030" s="844"/>
      <c r="G4030" s="25"/>
      <c r="H4030" s="25"/>
      <c r="I4030" s="25"/>
      <c r="J4030" s="25"/>
      <c r="K4030" s="25"/>
      <c r="L4030" s="25"/>
      <c r="N4030" s="25"/>
      <c r="O4030" s="25"/>
      <c r="P4030" s="35" t="s">
        <v>2496</v>
      </c>
      <c r="AS4030" s="570"/>
      <c r="AT4030" s="391"/>
      <c r="AU4030" s="222"/>
      <c r="AV4030" s="564"/>
      <c r="AW4030" s="60"/>
      <c r="AX4030" s="60"/>
      <c r="AY4030" s="60"/>
      <c r="AZ4030" s="283"/>
      <c r="BA4030" s="283"/>
      <c r="BB4030" s="283"/>
      <c r="BC4030" s="34"/>
      <c r="BD4030" s="27"/>
      <c r="BF4030" s="35"/>
      <c r="BG4030" s="35"/>
      <c r="BH4030" s="35"/>
    </row>
    <row r="4031" spans="1:60" ht="15" x14ac:dyDescent="0.25">
      <c r="A4031" s="570">
        <f t="shared" si="56"/>
        <v>4025</v>
      </c>
      <c r="B4031" s="571" t="s">
        <v>6307</v>
      </c>
      <c r="C4031" s="574" t="s">
        <v>12458</v>
      </c>
      <c r="D4031" s="843">
        <v>3559290</v>
      </c>
      <c r="E4031" s="844"/>
      <c r="F4031" s="844"/>
      <c r="G4031" s="25"/>
      <c r="H4031" s="25"/>
      <c r="I4031" s="25"/>
      <c r="J4031" s="25"/>
      <c r="K4031" s="25"/>
      <c r="L4031" s="25"/>
      <c r="N4031" s="25"/>
      <c r="O4031" s="25"/>
      <c r="P4031" s="35" t="s">
        <v>2496</v>
      </c>
      <c r="AS4031" s="570"/>
      <c r="AT4031" s="391"/>
      <c r="AU4031" s="222"/>
      <c r="AV4031" s="564"/>
      <c r="AW4031" s="60"/>
      <c r="AX4031" s="60"/>
      <c r="AY4031" s="60"/>
      <c r="AZ4031" s="283"/>
      <c r="BA4031" s="283"/>
      <c r="BB4031" s="283"/>
      <c r="BC4031" s="34"/>
      <c r="BD4031" s="27"/>
      <c r="BF4031" s="35"/>
      <c r="BG4031" s="35"/>
      <c r="BH4031" s="35"/>
    </row>
    <row r="4032" spans="1:60" ht="15" x14ac:dyDescent="0.25">
      <c r="A4032" s="570">
        <f t="shared" si="56"/>
        <v>4026</v>
      </c>
      <c r="B4032" s="571" t="s">
        <v>6308</v>
      </c>
      <c r="C4032" s="574" t="s">
        <v>12458</v>
      </c>
      <c r="D4032" s="843">
        <v>270804.73</v>
      </c>
      <c r="E4032" s="844"/>
      <c r="F4032" s="844"/>
      <c r="G4032" s="25"/>
      <c r="H4032" s="25"/>
      <c r="I4032" s="25"/>
      <c r="J4032" s="25"/>
      <c r="K4032" s="25"/>
      <c r="L4032" s="25"/>
      <c r="N4032" s="25"/>
      <c r="O4032" s="25"/>
      <c r="P4032" s="35" t="s">
        <v>2496</v>
      </c>
      <c r="AS4032" s="570"/>
      <c r="AT4032" s="391"/>
      <c r="AU4032" s="222"/>
      <c r="AV4032" s="564"/>
      <c r="AW4032" s="60"/>
      <c r="AX4032" s="60"/>
      <c r="AY4032" s="60"/>
      <c r="AZ4032" s="283"/>
      <c r="BA4032" s="283"/>
      <c r="BB4032" s="283"/>
      <c r="BC4032" s="34"/>
      <c r="BD4032" s="27"/>
      <c r="BF4032" s="35"/>
      <c r="BG4032" s="35"/>
      <c r="BH4032" s="35"/>
    </row>
    <row r="4033" spans="1:60" ht="15" x14ac:dyDescent="0.25">
      <c r="A4033" s="570">
        <f t="shared" si="56"/>
        <v>4027</v>
      </c>
      <c r="B4033" s="571" t="s">
        <v>6309</v>
      </c>
      <c r="C4033" s="574" t="s">
        <v>12458</v>
      </c>
      <c r="D4033" s="843">
        <v>704480</v>
      </c>
      <c r="E4033" s="844"/>
      <c r="F4033" s="844"/>
      <c r="G4033" s="25"/>
      <c r="H4033" s="25"/>
      <c r="I4033" s="25"/>
      <c r="J4033" s="25"/>
      <c r="K4033" s="25"/>
      <c r="L4033" s="25"/>
      <c r="N4033" s="25"/>
      <c r="O4033" s="25"/>
      <c r="P4033" s="35" t="s">
        <v>2496</v>
      </c>
      <c r="AS4033" s="570"/>
      <c r="AT4033" s="391"/>
      <c r="AU4033" s="222"/>
      <c r="AV4033" s="564"/>
      <c r="AW4033" s="60"/>
      <c r="AX4033" s="60"/>
      <c r="AY4033" s="60"/>
      <c r="AZ4033" s="283"/>
      <c r="BA4033" s="283"/>
      <c r="BB4033" s="283"/>
      <c r="BC4033" s="34"/>
      <c r="BD4033" s="27"/>
      <c r="BF4033" s="35"/>
      <c r="BG4033" s="35"/>
      <c r="BH4033" s="35"/>
    </row>
    <row r="4034" spans="1:60" ht="15" x14ac:dyDescent="0.25">
      <c r="A4034" s="570">
        <f t="shared" si="56"/>
        <v>4028</v>
      </c>
      <c r="B4034" s="571" t="s">
        <v>6310</v>
      </c>
      <c r="C4034" s="574" t="s">
        <v>12458</v>
      </c>
      <c r="D4034" s="843">
        <v>453786.27</v>
      </c>
      <c r="E4034" s="844"/>
      <c r="F4034" s="844"/>
      <c r="G4034" s="25"/>
      <c r="H4034" s="25"/>
      <c r="I4034" s="25"/>
      <c r="J4034" s="25"/>
      <c r="K4034" s="25"/>
      <c r="L4034" s="25"/>
      <c r="N4034" s="25"/>
      <c r="O4034" s="25"/>
      <c r="P4034" s="35" t="s">
        <v>2496</v>
      </c>
      <c r="AS4034" s="570"/>
      <c r="AT4034" s="391"/>
      <c r="AU4034" s="222"/>
      <c r="AV4034" s="564"/>
      <c r="AW4034" s="60"/>
      <c r="AX4034" s="60"/>
      <c r="AY4034" s="60"/>
      <c r="AZ4034" s="283"/>
      <c r="BA4034" s="283"/>
      <c r="BB4034" s="283"/>
      <c r="BC4034" s="34"/>
      <c r="BD4034" s="27"/>
      <c r="BF4034" s="35"/>
      <c r="BG4034" s="35"/>
      <c r="BH4034" s="35"/>
    </row>
    <row r="4035" spans="1:60" ht="15" x14ac:dyDescent="0.25">
      <c r="A4035" s="570">
        <f t="shared" si="56"/>
        <v>4029</v>
      </c>
      <c r="B4035" s="571" t="s">
        <v>6311</v>
      </c>
      <c r="C4035" s="574" t="s">
        <v>12458</v>
      </c>
      <c r="D4035" s="843">
        <v>296072</v>
      </c>
      <c r="E4035" s="844"/>
      <c r="F4035" s="844"/>
      <c r="G4035" s="25"/>
      <c r="H4035" s="25"/>
      <c r="I4035" s="25"/>
      <c r="J4035" s="25"/>
      <c r="K4035" s="25"/>
      <c r="L4035" s="25"/>
      <c r="N4035" s="25"/>
      <c r="O4035" s="25"/>
      <c r="P4035" s="35" t="s">
        <v>2496</v>
      </c>
      <c r="AS4035" s="570"/>
      <c r="AT4035" s="391"/>
      <c r="AU4035" s="222"/>
      <c r="AV4035" s="564"/>
      <c r="AW4035" s="60"/>
      <c r="AX4035" s="60"/>
      <c r="AY4035" s="60"/>
      <c r="AZ4035" s="283"/>
      <c r="BA4035" s="283"/>
      <c r="BB4035" s="283"/>
      <c r="BC4035" s="34"/>
      <c r="BD4035" s="27"/>
      <c r="BF4035" s="35"/>
      <c r="BG4035" s="35"/>
      <c r="BH4035" s="35"/>
    </row>
    <row r="4036" spans="1:60" ht="15" x14ac:dyDescent="0.25">
      <c r="A4036" s="570">
        <f t="shared" si="56"/>
        <v>4030</v>
      </c>
      <c r="B4036" s="571" t="s">
        <v>6312</v>
      </c>
      <c r="C4036" s="574" t="s">
        <v>12458</v>
      </c>
      <c r="D4036" s="843">
        <v>399413.98</v>
      </c>
      <c r="E4036" s="844"/>
      <c r="F4036" s="844"/>
      <c r="G4036" s="25"/>
      <c r="H4036" s="25"/>
      <c r="I4036" s="25"/>
      <c r="J4036" s="25"/>
      <c r="K4036" s="25"/>
      <c r="L4036" s="25"/>
      <c r="N4036" s="25"/>
      <c r="O4036" s="25"/>
      <c r="P4036" s="35" t="s">
        <v>2496</v>
      </c>
      <c r="AS4036" s="570"/>
      <c r="AT4036" s="391"/>
      <c r="AU4036" s="222"/>
      <c r="AV4036" s="564"/>
      <c r="AW4036" s="60"/>
      <c r="AX4036" s="60"/>
      <c r="AY4036" s="60"/>
      <c r="AZ4036" s="283"/>
      <c r="BA4036" s="283"/>
      <c r="BB4036" s="283"/>
      <c r="BC4036" s="34"/>
      <c r="BD4036" s="27"/>
      <c r="BF4036" s="35"/>
      <c r="BG4036" s="35"/>
      <c r="BH4036" s="35"/>
    </row>
    <row r="4037" spans="1:60" ht="15" x14ac:dyDescent="0.25">
      <c r="A4037" s="570">
        <f t="shared" si="56"/>
        <v>4031</v>
      </c>
      <c r="B4037" s="571" t="s">
        <v>6313</v>
      </c>
      <c r="C4037" s="574" t="s">
        <v>12458</v>
      </c>
      <c r="D4037" s="843">
        <v>403323.13</v>
      </c>
      <c r="E4037" s="844"/>
      <c r="F4037" s="844"/>
      <c r="G4037" s="25"/>
      <c r="H4037" s="25"/>
      <c r="I4037" s="25"/>
      <c r="J4037" s="25"/>
      <c r="K4037" s="25"/>
      <c r="L4037" s="25"/>
      <c r="N4037" s="25"/>
      <c r="O4037" s="25"/>
      <c r="P4037" s="35" t="s">
        <v>2496</v>
      </c>
      <c r="AS4037" s="570"/>
      <c r="AT4037" s="391"/>
      <c r="AU4037" s="222"/>
      <c r="AV4037" s="564"/>
      <c r="AW4037" s="60"/>
      <c r="AX4037" s="60"/>
      <c r="AY4037" s="60"/>
      <c r="AZ4037" s="283"/>
      <c r="BA4037" s="283"/>
      <c r="BB4037" s="283"/>
      <c r="BC4037" s="34"/>
      <c r="BD4037" s="27"/>
      <c r="BF4037" s="35"/>
      <c r="BG4037" s="35"/>
      <c r="BH4037" s="35"/>
    </row>
    <row r="4038" spans="1:60" ht="15" x14ac:dyDescent="0.25">
      <c r="A4038" s="570">
        <f t="shared" si="56"/>
        <v>4032</v>
      </c>
      <c r="B4038" s="571" t="s">
        <v>6314</v>
      </c>
      <c r="C4038" s="574" t="s">
        <v>12458</v>
      </c>
      <c r="D4038" s="843">
        <v>2823870</v>
      </c>
      <c r="E4038" s="844"/>
      <c r="F4038" s="844"/>
      <c r="G4038" s="25"/>
      <c r="H4038" s="25"/>
      <c r="I4038" s="25"/>
      <c r="J4038" s="25"/>
      <c r="K4038" s="25"/>
      <c r="L4038" s="25"/>
      <c r="N4038" s="25"/>
      <c r="O4038" s="25"/>
      <c r="P4038" s="35" t="s">
        <v>2496</v>
      </c>
      <c r="AS4038" s="570"/>
      <c r="AT4038" s="391"/>
      <c r="AU4038" s="222"/>
      <c r="AV4038" s="564"/>
      <c r="AW4038" s="60"/>
      <c r="AX4038" s="60"/>
      <c r="AY4038" s="60"/>
      <c r="AZ4038" s="283"/>
      <c r="BA4038" s="283"/>
      <c r="BB4038" s="283"/>
      <c r="BC4038" s="34"/>
      <c r="BD4038" s="27"/>
      <c r="BF4038" s="35"/>
      <c r="BG4038" s="35"/>
      <c r="BH4038" s="35"/>
    </row>
    <row r="4039" spans="1:60" ht="15" x14ac:dyDescent="0.25">
      <c r="A4039" s="570">
        <f t="shared" si="56"/>
        <v>4033</v>
      </c>
      <c r="B4039" s="571" t="s">
        <v>6315</v>
      </c>
      <c r="C4039" s="574" t="s">
        <v>12458</v>
      </c>
      <c r="D4039" s="843">
        <v>2340.73</v>
      </c>
      <c r="E4039" s="844"/>
      <c r="F4039" s="844"/>
      <c r="G4039" s="25"/>
      <c r="H4039" s="25"/>
      <c r="I4039" s="25"/>
      <c r="J4039" s="25"/>
      <c r="K4039" s="25"/>
      <c r="L4039" s="25"/>
      <c r="N4039" s="25"/>
      <c r="O4039" s="25"/>
      <c r="P4039" s="35" t="s">
        <v>2496</v>
      </c>
      <c r="AS4039" s="570"/>
      <c r="AT4039" s="391"/>
      <c r="AU4039" s="222"/>
      <c r="AV4039" s="564"/>
      <c r="AW4039" s="60"/>
      <c r="AX4039" s="60"/>
      <c r="AY4039" s="60"/>
      <c r="AZ4039" s="283"/>
      <c r="BA4039" s="283"/>
      <c r="BB4039" s="283"/>
      <c r="BC4039" s="34"/>
      <c r="BD4039" s="27"/>
      <c r="BF4039" s="35"/>
      <c r="BG4039" s="35"/>
      <c r="BH4039" s="35"/>
    </row>
    <row r="4040" spans="1:60" ht="15" x14ac:dyDescent="0.25">
      <c r="A4040" s="570">
        <f t="shared" si="56"/>
        <v>4034</v>
      </c>
      <c r="B4040" s="571" t="s">
        <v>6316</v>
      </c>
      <c r="C4040" s="574" t="s">
        <v>12458</v>
      </c>
      <c r="D4040" s="843">
        <v>3802.05</v>
      </c>
      <c r="E4040" s="844"/>
      <c r="F4040" s="844"/>
      <c r="G4040" s="25"/>
      <c r="H4040" s="25"/>
      <c r="I4040" s="25"/>
      <c r="J4040" s="25"/>
      <c r="K4040" s="25"/>
      <c r="L4040" s="25"/>
      <c r="N4040" s="25"/>
      <c r="O4040" s="25"/>
      <c r="P4040" s="35" t="s">
        <v>2496</v>
      </c>
      <c r="AS4040" s="570"/>
      <c r="AT4040" s="391"/>
      <c r="AU4040" s="222"/>
      <c r="AV4040" s="564"/>
      <c r="AW4040" s="60"/>
      <c r="AX4040" s="60"/>
      <c r="AY4040" s="60"/>
      <c r="AZ4040" s="283"/>
      <c r="BA4040" s="283"/>
      <c r="BB4040" s="283"/>
      <c r="BC4040" s="34"/>
      <c r="BD4040" s="27"/>
      <c r="BF4040" s="35"/>
      <c r="BG4040" s="35"/>
      <c r="BH4040" s="35"/>
    </row>
    <row r="4041" spans="1:60" ht="15" x14ac:dyDescent="0.25">
      <c r="A4041" s="570">
        <f t="shared" si="56"/>
        <v>4035</v>
      </c>
      <c r="B4041" s="571" t="s">
        <v>6317</v>
      </c>
      <c r="C4041" s="574" t="s">
        <v>12458</v>
      </c>
      <c r="D4041" s="843">
        <v>6871.06</v>
      </c>
      <c r="E4041" s="844"/>
      <c r="F4041" s="844"/>
      <c r="G4041" s="25"/>
      <c r="H4041" s="25"/>
      <c r="I4041" s="25"/>
      <c r="J4041" s="25"/>
      <c r="K4041" s="25"/>
      <c r="L4041" s="25"/>
      <c r="N4041" s="25"/>
      <c r="O4041" s="25"/>
      <c r="P4041" s="35" t="s">
        <v>2496</v>
      </c>
      <c r="AS4041" s="570"/>
      <c r="AT4041" s="391"/>
      <c r="AU4041" s="222"/>
      <c r="AV4041" s="564"/>
      <c r="AW4041" s="60"/>
      <c r="AX4041" s="60"/>
      <c r="AY4041" s="60"/>
      <c r="AZ4041" s="283"/>
      <c r="BA4041" s="283"/>
      <c r="BB4041" s="283"/>
      <c r="BC4041" s="34"/>
      <c r="BD4041" s="27"/>
      <c r="BF4041" s="35"/>
      <c r="BG4041" s="35"/>
      <c r="BH4041" s="35"/>
    </row>
    <row r="4042" spans="1:60" ht="15" x14ac:dyDescent="0.25">
      <c r="A4042" s="570">
        <f t="shared" si="56"/>
        <v>4036</v>
      </c>
      <c r="B4042" s="571" t="s">
        <v>6318</v>
      </c>
      <c r="C4042" s="574" t="s">
        <v>12458</v>
      </c>
      <c r="D4042" s="843">
        <v>12474.77</v>
      </c>
      <c r="E4042" s="844"/>
      <c r="F4042" s="844"/>
      <c r="G4042" s="25"/>
      <c r="H4042" s="25"/>
      <c r="I4042" s="25"/>
      <c r="J4042" s="25"/>
      <c r="K4042" s="25"/>
      <c r="L4042" s="25"/>
      <c r="N4042" s="25"/>
      <c r="O4042" s="25"/>
      <c r="P4042" s="35" t="s">
        <v>2496</v>
      </c>
      <c r="AS4042" s="570"/>
      <c r="AT4042" s="391"/>
      <c r="AU4042" s="222"/>
      <c r="AV4042" s="564"/>
      <c r="AW4042" s="60"/>
      <c r="AX4042" s="60"/>
      <c r="AY4042" s="60"/>
      <c r="AZ4042" s="283"/>
      <c r="BA4042" s="283"/>
      <c r="BB4042" s="283"/>
      <c r="BC4042" s="34"/>
      <c r="BD4042" s="27"/>
      <c r="BF4042" s="35"/>
      <c r="BG4042" s="35"/>
      <c r="BH4042" s="35"/>
    </row>
    <row r="4043" spans="1:60" ht="15" x14ac:dyDescent="0.25">
      <c r="A4043" s="570">
        <f t="shared" si="56"/>
        <v>4037</v>
      </c>
      <c r="B4043" s="571" t="s">
        <v>6319</v>
      </c>
      <c r="C4043" s="574" t="s">
        <v>12458</v>
      </c>
      <c r="D4043" s="843">
        <v>25174.45</v>
      </c>
      <c r="E4043" s="844"/>
      <c r="F4043" s="844"/>
      <c r="G4043" s="25"/>
      <c r="H4043" s="25"/>
      <c r="I4043" s="25"/>
      <c r="J4043" s="25"/>
      <c r="K4043" s="25"/>
      <c r="L4043" s="25"/>
      <c r="N4043" s="25"/>
      <c r="O4043" s="25"/>
      <c r="P4043" s="35" t="s">
        <v>2496</v>
      </c>
      <c r="AS4043" s="570"/>
      <c r="AT4043" s="391"/>
      <c r="AU4043" s="222"/>
      <c r="AV4043" s="564"/>
      <c r="AW4043" s="60"/>
      <c r="AX4043" s="60"/>
      <c r="AY4043" s="60"/>
      <c r="AZ4043" s="283"/>
      <c r="BA4043" s="283"/>
      <c r="BB4043" s="283"/>
      <c r="BC4043" s="34"/>
      <c r="BD4043" s="27"/>
      <c r="BF4043" s="35"/>
      <c r="BG4043" s="35"/>
      <c r="BH4043" s="35"/>
    </row>
    <row r="4044" spans="1:60" ht="15" x14ac:dyDescent="0.25">
      <c r="A4044" s="570">
        <f t="shared" si="56"/>
        <v>4038</v>
      </c>
      <c r="B4044" s="571" t="s">
        <v>6320</v>
      </c>
      <c r="C4044" s="574" t="s">
        <v>12458</v>
      </c>
      <c r="D4044" s="843">
        <v>26429.9</v>
      </c>
      <c r="E4044" s="844"/>
      <c r="F4044" s="844"/>
      <c r="G4044" s="25"/>
      <c r="H4044" s="25"/>
      <c r="I4044" s="25"/>
      <c r="J4044" s="25"/>
      <c r="K4044" s="25"/>
      <c r="L4044" s="25"/>
      <c r="N4044" s="25"/>
      <c r="O4044" s="25"/>
      <c r="P4044" s="35" t="s">
        <v>2496</v>
      </c>
      <c r="AS4044" s="570"/>
      <c r="AT4044" s="391"/>
      <c r="AU4044" s="222"/>
      <c r="AV4044" s="564"/>
      <c r="AW4044" s="60"/>
      <c r="AX4044" s="60"/>
      <c r="AY4044" s="60"/>
      <c r="AZ4044" s="283"/>
      <c r="BA4044" s="283"/>
      <c r="BB4044" s="283"/>
      <c r="BC4044" s="34"/>
      <c r="BD4044" s="27"/>
      <c r="BF4044" s="35"/>
      <c r="BG4044" s="35"/>
      <c r="BH4044" s="35"/>
    </row>
    <row r="4045" spans="1:60" ht="15" x14ac:dyDescent="0.25">
      <c r="A4045" s="570">
        <f t="shared" si="56"/>
        <v>4039</v>
      </c>
      <c r="B4045" s="571" t="s">
        <v>6321</v>
      </c>
      <c r="C4045" s="574" t="s">
        <v>12458</v>
      </c>
      <c r="D4045" s="843">
        <v>51266.39</v>
      </c>
      <c r="E4045" s="844"/>
      <c r="F4045" s="844"/>
      <c r="G4045" s="25"/>
      <c r="H4045" s="25"/>
      <c r="I4045" s="25"/>
      <c r="J4045" s="25"/>
      <c r="K4045" s="25"/>
      <c r="L4045" s="25"/>
      <c r="N4045" s="25"/>
      <c r="O4045" s="25"/>
      <c r="P4045" s="35" t="s">
        <v>2496</v>
      </c>
      <c r="AS4045" s="570"/>
      <c r="AT4045" s="391"/>
      <c r="AU4045" s="222"/>
      <c r="AV4045" s="564"/>
      <c r="AW4045" s="60"/>
      <c r="AX4045" s="60"/>
      <c r="AY4045" s="60"/>
      <c r="AZ4045" s="283"/>
      <c r="BA4045" s="283"/>
      <c r="BB4045" s="283"/>
      <c r="BC4045" s="34"/>
      <c r="BD4045" s="27"/>
      <c r="BF4045" s="35"/>
      <c r="BG4045" s="35"/>
      <c r="BH4045" s="35"/>
    </row>
    <row r="4046" spans="1:60" ht="15" x14ac:dyDescent="0.25">
      <c r="A4046" s="570">
        <f t="shared" si="56"/>
        <v>4040</v>
      </c>
      <c r="B4046" s="571" t="s">
        <v>6322</v>
      </c>
      <c r="C4046" s="574" t="s">
        <v>12458</v>
      </c>
      <c r="D4046" s="843">
        <v>74104.87</v>
      </c>
      <c r="E4046" s="844"/>
      <c r="F4046" s="844"/>
      <c r="G4046" s="25"/>
      <c r="H4046" s="25"/>
      <c r="I4046" s="25"/>
      <c r="J4046" s="25"/>
      <c r="K4046" s="25"/>
      <c r="L4046" s="25"/>
      <c r="N4046" s="25"/>
      <c r="O4046" s="25"/>
      <c r="P4046" s="35" t="s">
        <v>2496</v>
      </c>
      <c r="AS4046" s="570"/>
      <c r="AT4046" s="391"/>
      <c r="AU4046" s="222"/>
      <c r="AV4046" s="564"/>
      <c r="AW4046" s="60"/>
      <c r="AX4046" s="60"/>
      <c r="AY4046" s="60"/>
      <c r="AZ4046" s="283"/>
      <c r="BA4046" s="283"/>
      <c r="BB4046" s="283"/>
      <c r="BC4046" s="34"/>
      <c r="BD4046" s="27"/>
      <c r="BF4046" s="35"/>
      <c r="BG4046" s="35"/>
      <c r="BH4046" s="35"/>
    </row>
    <row r="4047" spans="1:60" ht="15" x14ac:dyDescent="0.25">
      <c r="A4047" s="570">
        <f t="shared" si="56"/>
        <v>4041</v>
      </c>
      <c r="B4047" s="571" t="s">
        <v>6323</v>
      </c>
      <c r="C4047" s="574" t="s">
        <v>2526</v>
      </c>
      <c r="D4047" s="843">
        <v>45220</v>
      </c>
      <c r="E4047" s="844"/>
      <c r="F4047" s="844"/>
      <c r="G4047" s="25"/>
      <c r="H4047" s="25"/>
      <c r="I4047" s="25"/>
      <c r="J4047" s="25"/>
      <c r="K4047" s="25"/>
      <c r="L4047" s="25"/>
      <c r="N4047" s="25"/>
      <c r="O4047" s="25"/>
      <c r="P4047" s="35" t="s">
        <v>2496</v>
      </c>
      <c r="AS4047" s="570"/>
      <c r="AT4047" s="391"/>
      <c r="AU4047" s="222"/>
      <c r="AV4047" s="564"/>
      <c r="AW4047" s="60"/>
      <c r="AX4047" s="60"/>
      <c r="AY4047" s="60"/>
      <c r="AZ4047" s="283"/>
      <c r="BA4047" s="283"/>
      <c r="BB4047" s="283"/>
      <c r="BC4047" s="34"/>
      <c r="BD4047" s="27"/>
      <c r="BF4047" s="35"/>
      <c r="BG4047" s="35"/>
      <c r="BH4047" s="35"/>
    </row>
    <row r="4048" spans="1:60" ht="15" x14ac:dyDescent="0.25">
      <c r="A4048" s="570">
        <f t="shared" si="56"/>
        <v>4042</v>
      </c>
      <c r="B4048" s="571" t="s">
        <v>6324</v>
      </c>
      <c r="C4048" s="574" t="s">
        <v>12465</v>
      </c>
      <c r="D4048" s="843">
        <v>3451</v>
      </c>
      <c r="E4048" s="844"/>
      <c r="F4048" s="844"/>
      <c r="G4048" s="25"/>
      <c r="H4048" s="25"/>
      <c r="I4048" s="25"/>
      <c r="J4048" s="25"/>
      <c r="K4048" s="25"/>
      <c r="L4048" s="25"/>
      <c r="N4048" s="25"/>
      <c r="O4048" s="25"/>
      <c r="P4048" s="35" t="s">
        <v>2496</v>
      </c>
      <c r="AS4048" s="570"/>
      <c r="AT4048" s="391"/>
      <c r="AU4048" s="222"/>
      <c r="AV4048" s="564"/>
      <c r="AW4048" s="60"/>
      <c r="AX4048" s="60"/>
      <c r="AY4048" s="60"/>
      <c r="AZ4048" s="283"/>
      <c r="BA4048" s="283"/>
      <c r="BB4048" s="283"/>
      <c r="BC4048" s="34"/>
      <c r="BD4048" s="27"/>
      <c r="BF4048" s="35"/>
      <c r="BG4048" s="35"/>
      <c r="BH4048" s="35"/>
    </row>
    <row r="4049" spans="1:60" ht="15" x14ac:dyDescent="0.25">
      <c r="A4049" s="570">
        <f t="shared" si="56"/>
        <v>4043</v>
      </c>
      <c r="B4049" s="571" t="s">
        <v>6325</v>
      </c>
      <c r="C4049" s="574" t="s">
        <v>12465</v>
      </c>
      <c r="D4049" s="843">
        <v>3451</v>
      </c>
      <c r="E4049" s="844"/>
      <c r="F4049" s="844"/>
      <c r="G4049" s="25"/>
      <c r="H4049" s="25"/>
      <c r="I4049" s="25"/>
      <c r="J4049" s="25"/>
      <c r="K4049" s="25"/>
      <c r="L4049" s="25"/>
      <c r="N4049" s="25"/>
      <c r="O4049" s="25"/>
      <c r="P4049" s="35" t="s">
        <v>2496</v>
      </c>
      <c r="AS4049" s="570"/>
      <c r="AT4049" s="391"/>
      <c r="AU4049" s="222"/>
      <c r="AV4049" s="564"/>
      <c r="AW4049" s="60"/>
      <c r="AX4049" s="60"/>
      <c r="AY4049" s="60"/>
      <c r="AZ4049" s="283"/>
      <c r="BA4049" s="283"/>
      <c r="BB4049" s="283"/>
      <c r="BC4049" s="34"/>
      <c r="BD4049" s="27"/>
      <c r="BF4049" s="35"/>
      <c r="BG4049" s="35"/>
      <c r="BH4049" s="35"/>
    </row>
    <row r="4050" spans="1:60" ht="28.5" x14ac:dyDescent="0.25">
      <c r="A4050" s="570">
        <f t="shared" si="56"/>
        <v>4044</v>
      </c>
      <c r="B4050" s="571" t="s">
        <v>6326</v>
      </c>
      <c r="C4050" s="574" t="s">
        <v>12474</v>
      </c>
      <c r="D4050" s="843">
        <v>86820.02</v>
      </c>
      <c r="E4050" s="844"/>
      <c r="F4050" s="844"/>
      <c r="G4050" s="25"/>
      <c r="H4050" s="25"/>
      <c r="I4050" s="25"/>
      <c r="J4050" s="25"/>
      <c r="K4050" s="25"/>
      <c r="L4050" s="25"/>
      <c r="N4050" s="25"/>
      <c r="O4050" s="25"/>
      <c r="P4050" s="35" t="s">
        <v>2496</v>
      </c>
      <c r="AS4050" s="570"/>
      <c r="AT4050" s="391"/>
      <c r="AU4050" s="222"/>
      <c r="AV4050" s="564"/>
      <c r="AW4050" s="60"/>
      <c r="AX4050" s="60"/>
      <c r="AY4050" s="60"/>
      <c r="AZ4050" s="283"/>
      <c r="BA4050" s="283"/>
      <c r="BB4050" s="283"/>
      <c r="BC4050" s="34"/>
      <c r="BD4050" s="27"/>
      <c r="BF4050" s="35"/>
      <c r="BG4050" s="35"/>
      <c r="BH4050" s="35"/>
    </row>
    <row r="4051" spans="1:60" ht="28.5" x14ac:dyDescent="0.25">
      <c r="A4051" s="570">
        <f t="shared" si="56"/>
        <v>4045</v>
      </c>
      <c r="B4051" s="571" t="s">
        <v>6327</v>
      </c>
      <c r="C4051" s="574" t="s">
        <v>12474</v>
      </c>
      <c r="D4051" s="843">
        <v>68276.3</v>
      </c>
      <c r="E4051" s="844"/>
      <c r="F4051" s="844"/>
      <c r="G4051" s="25"/>
      <c r="H4051" s="25"/>
      <c r="I4051" s="25"/>
      <c r="J4051" s="25"/>
      <c r="K4051" s="25"/>
      <c r="L4051" s="25"/>
      <c r="N4051" s="25"/>
      <c r="O4051" s="25"/>
      <c r="P4051" s="35" t="s">
        <v>2496</v>
      </c>
      <c r="AS4051" s="570"/>
      <c r="AT4051" s="391"/>
      <c r="AU4051" s="222"/>
      <c r="AV4051" s="564"/>
      <c r="AW4051" s="60"/>
      <c r="AX4051" s="60"/>
      <c r="AY4051" s="60"/>
      <c r="AZ4051" s="283"/>
      <c r="BA4051" s="283"/>
      <c r="BB4051" s="283"/>
      <c r="BC4051" s="34"/>
      <c r="BD4051" s="27"/>
      <c r="BF4051" s="35"/>
      <c r="BG4051" s="35"/>
      <c r="BH4051" s="35"/>
    </row>
    <row r="4052" spans="1:60" ht="15" x14ac:dyDescent="0.25">
      <c r="A4052" s="570">
        <f t="shared" si="56"/>
        <v>4046</v>
      </c>
      <c r="B4052" s="571" t="s">
        <v>6328</v>
      </c>
      <c r="C4052" s="574" t="s">
        <v>12465</v>
      </c>
      <c r="D4052" s="843">
        <v>9500</v>
      </c>
      <c r="E4052" s="844"/>
      <c r="F4052" s="844"/>
      <c r="G4052" s="25"/>
      <c r="H4052" s="25"/>
      <c r="I4052" s="25"/>
      <c r="J4052" s="25"/>
      <c r="K4052" s="25"/>
      <c r="L4052" s="25"/>
      <c r="N4052" s="25"/>
      <c r="O4052" s="25"/>
      <c r="P4052" s="35" t="s">
        <v>2496</v>
      </c>
      <c r="AS4052" s="570"/>
      <c r="AT4052" s="391"/>
      <c r="AU4052" s="222"/>
      <c r="AV4052" s="564"/>
      <c r="AW4052" s="60"/>
      <c r="AX4052" s="60"/>
      <c r="AY4052" s="60"/>
      <c r="AZ4052" s="283"/>
      <c r="BA4052" s="283"/>
      <c r="BB4052" s="283"/>
      <c r="BC4052" s="34"/>
      <c r="BD4052" s="27"/>
      <c r="BF4052" s="35"/>
      <c r="BG4052" s="35"/>
      <c r="BH4052" s="35"/>
    </row>
    <row r="4053" spans="1:60" ht="15" x14ac:dyDescent="0.25">
      <c r="A4053" s="570">
        <f t="shared" si="56"/>
        <v>4047</v>
      </c>
      <c r="B4053" s="571" t="s">
        <v>6329</v>
      </c>
      <c r="C4053" s="574" t="s">
        <v>12465</v>
      </c>
      <c r="D4053" s="843">
        <v>10198.299999999999</v>
      </c>
      <c r="E4053" s="844"/>
      <c r="F4053" s="844"/>
      <c r="G4053" s="25"/>
      <c r="H4053" s="25"/>
      <c r="I4053" s="25"/>
      <c r="J4053" s="25"/>
      <c r="K4053" s="25"/>
      <c r="L4053" s="25"/>
      <c r="N4053" s="25"/>
      <c r="O4053" s="25"/>
      <c r="P4053" s="35" t="s">
        <v>2496</v>
      </c>
      <c r="AS4053" s="570"/>
      <c r="AT4053" s="391"/>
      <c r="AU4053" s="222"/>
      <c r="AV4053" s="564"/>
      <c r="AW4053" s="60"/>
      <c r="AX4053" s="60"/>
      <c r="AY4053" s="60"/>
      <c r="AZ4053" s="283"/>
      <c r="BA4053" s="283"/>
      <c r="BB4053" s="283"/>
      <c r="BC4053" s="34"/>
      <c r="BD4053" s="27"/>
      <c r="BF4053" s="35"/>
      <c r="BG4053" s="35"/>
      <c r="BH4053" s="35"/>
    </row>
    <row r="4054" spans="1:60" ht="15" x14ac:dyDescent="0.25">
      <c r="A4054" s="570">
        <f t="shared" si="56"/>
        <v>4048</v>
      </c>
      <c r="B4054" s="571" t="s">
        <v>6330</v>
      </c>
      <c r="C4054" s="574" t="s">
        <v>12484</v>
      </c>
      <c r="D4054" s="843">
        <v>66396.05</v>
      </c>
      <c r="E4054" s="844"/>
      <c r="F4054" s="844"/>
      <c r="G4054" s="25"/>
      <c r="H4054" s="25"/>
      <c r="I4054" s="25"/>
      <c r="J4054" s="25"/>
      <c r="K4054" s="25"/>
      <c r="L4054" s="25"/>
      <c r="N4054" s="25"/>
      <c r="O4054" s="25"/>
      <c r="P4054" s="35" t="s">
        <v>2496</v>
      </c>
      <c r="AS4054" s="570"/>
      <c r="AT4054" s="391"/>
      <c r="AU4054" s="222"/>
      <c r="AV4054" s="564"/>
      <c r="AW4054" s="60"/>
      <c r="AX4054" s="60"/>
      <c r="AY4054" s="60"/>
      <c r="AZ4054" s="283"/>
      <c r="BA4054" s="283"/>
      <c r="BB4054" s="283"/>
      <c r="BC4054" s="34"/>
      <c r="BD4054" s="27"/>
      <c r="BF4054" s="35"/>
      <c r="BG4054" s="35"/>
      <c r="BH4054" s="35"/>
    </row>
    <row r="4055" spans="1:60" ht="15" x14ac:dyDescent="0.25">
      <c r="A4055" s="570">
        <f t="shared" si="56"/>
        <v>4049</v>
      </c>
      <c r="B4055" s="571" t="s">
        <v>6331</v>
      </c>
      <c r="C4055" s="574" t="s">
        <v>12458</v>
      </c>
      <c r="D4055" s="843">
        <v>47245.38</v>
      </c>
      <c r="E4055" s="844"/>
      <c r="F4055" s="844"/>
      <c r="G4055" s="25"/>
      <c r="H4055" s="25"/>
      <c r="I4055" s="25"/>
      <c r="J4055" s="25"/>
      <c r="K4055" s="25"/>
      <c r="L4055" s="25"/>
      <c r="N4055" s="25"/>
      <c r="O4055" s="25"/>
      <c r="P4055" s="35" t="s">
        <v>2496</v>
      </c>
      <c r="AS4055" s="570"/>
      <c r="AT4055" s="391"/>
      <c r="AU4055" s="222"/>
      <c r="AV4055" s="564"/>
      <c r="AW4055" s="60"/>
      <c r="AX4055" s="60"/>
      <c r="AY4055" s="60"/>
      <c r="AZ4055" s="283"/>
      <c r="BA4055" s="283"/>
      <c r="BB4055" s="283"/>
      <c r="BC4055" s="34"/>
      <c r="BD4055" s="27"/>
      <c r="BF4055" s="35"/>
      <c r="BG4055" s="35"/>
      <c r="BH4055" s="35"/>
    </row>
    <row r="4056" spans="1:60" ht="15" x14ac:dyDescent="0.25">
      <c r="A4056" s="570">
        <f t="shared" si="56"/>
        <v>4050</v>
      </c>
      <c r="B4056" s="571" t="s">
        <v>6332</v>
      </c>
      <c r="C4056" s="574" t="s">
        <v>12458</v>
      </c>
      <c r="D4056" s="843">
        <v>7406.56</v>
      </c>
      <c r="E4056" s="844"/>
      <c r="F4056" s="844"/>
      <c r="G4056" s="25"/>
      <c r="H4056" s="25"/>
      <c r="I4056" s="25"/>
      <c r="J4056" s="25"/>
      <c r="K4056" s="25"/>
      <c r="L4056" s="25"/>
      <c r="N4056" s="25"/>
      <c r="O4056" s="25"/>
      <c r="P4056" s="35" t="s">
        <v>2496</v>
      </c>
      <c r="AS4056" s="570"/>
      <c r="AT4056" s="391"/>
      <c r="AU4056" s="222"/>
      <c r="AV4056" s="564"/>
      <c r="AW4056" s="60"/>
      <c r="AX4056" s="60"/>
      <c r="AY4056" s="60"/>
      <c r="AZ4056" s="283"/>
      <c r="BA4056" s="283"/>
      <c r="BB4056" s="283"/>
      <c r="BC4056" s="34"/>
      <c r="BD4056" s="27"/>
      <c r="BF4056" s="35"/>
      <c r="BG4056" s="35"/>
      <c r="BH4056" s="35"/>
    </row>
    <row r="4057" spans="1:60" ht="15" x14ac:dyDescent="0.25">
      <c r="A4057" s="570">
        <f t="shared" si="56"/>
        <v>4051</v>
      </c>
      <c r="B4057" s="571" t="s">
        <v>6333</v>
      </c>
      <c r="C4057" s="574" t="s">
        <v>12458</v>
      </c>
      <c r="D4057" s="843">
        <v>48014.12</v>
      </c>
      <c r="E4057" s="844"/>
      <c r="F4057" s="844"/>
      <c r="G4057" s="25"/>
      <c r="H4057" s="25"/>
      <c r="I4057" s="25"/>
      <c r="J4057" s="25"/>
      <c r="K4057" s="25"/>
      <c r="L4057" s="25"/>
      <c r="N4057" s="25"/>
      <c r="O4057" s="25"/>
      <c r="P4057" s="35" t="s">
        <v>2496</v>
      </c>
      <c r="AS4057" s="570"/>
      <c r="AT4057" s="391"/>
      <c r="AU4057" s="222"/>
      <c r="AV4057" s="564"/>
      <c r="AW4057" s="60"/>
      <c r="AX4057" s="60"/>
      <c r="AY4057" s="60"/>
      <c r="AZ4057" s="283"/>
      <c r="BA4057" s="283"/>
      <c r="BB4057" s="283"/>
      <c r="BC4057" s="34"/>
      <c r="BD4057" s="27"/>
      <c r="BF4057" s="35"/>
      <c r="BG4057" s="35"/>
      <c r="BH4057" s="35"/>
    </row>
    <row r="4058" spans="1:60" ht="15" x14ac:dyDescent="0.25">
      <c r="A4058" s="570">
        <f t="shared" si="56"/>
        <v>4052</v>
      </c>
      <c r="B4058" s="571" t="s">
        <v>6334</v>
      </c>
      <c r="C4058" s="574" t="s">
        <v>12458</v>
      </c>
      <c r="D4058" s="843">
        <v>352002</v>
      </c>
      <c r="E4058" s="844"/>
      <c r="F4058" s="844"/>
      <c r="G4058" s="25"/>
      <c r="H4058" s="25"/>
      <c r="I4058" s="25"/>
      <c r="J4058" s="25"/>
      <c r="K4058" s="25"/>
      <c r="L4058" s="25"/>
      <c r="N4058" s="25"/>
      <c r="O4058" s="25"/>
      <c r="P4058" s="35" t="s">
        <v>2496</v>
      </c>
      <c r="AS4058" s="570"/>
      <c r="AT4058" s="391"/>
      <c r="AU4058" s="222"/>
      <c r="AV4058" s="564"/>
      <c r="AW4058" s="60"/>
      <c r="AX4058" s="60"/>
      <c r="AY4058" s="60"/>
      <c r="AZ4058" s="283"/>
      <c r="BA4058" s="283"/>
      <c r="BB4058" s="283"/>
      <c r="BC4058" s="34"/>
      <c r="BD4058" s="27"/>
      <c r="BF4058" s="35"/>
      <c r="BG4058" s="35"/>
      <c r="BH4058" s="35"/>
    </row>
    <row r="4059" spans="1:60" ht="15" x14ac:dyDescent="0.25">
      <c r="A4059" s="570">
        <f t="shared" si="56"/>
        <v>4053</v>
      </c>
      <c r="B4059" s="571" t="s">
        <v>6335</v>
      </c>
      <c r="C4059" s="574" t="s">
        <v>12458</v>
      </c>
      <c r="D4059" s="843">
        <v>36199.800000000003</v>
      </c>
      <c r="E4059" s="844"/>
      <c r="F4059" s="844"/>
      <c r="G4059" s="25"/>
      <c r="H4059" s="25"/>
      <c r="I4059" s="25"/>
      <c r="J4059" s="25"/>
      <c r="K4059" s="25"/>
      <c r="L4059" s="25"/>
      <c r="N4059" s="25"/>
      <c r="O4059" s="25"/>
      <c r="P4059" s="35" t="s">
        <v>2496</v>
      </c>
      <c r="AS4059" s="570"/>
      <c r="AT4059" s="391"/>
      <c r="AU4059" s="222"/>
      <c r="AV4059" s="564"/>
      <c r="AW4059" s="60"/>
      <c r="AX4059" s="60"/>
      <c r="AY4059" s="60"/>
      <c r="AZ4059" s="283"/>
      <c r="BA4059" s="283"/>
      <c r="BB4059" s="283"/>
      <c r="BC4059" s="34"/>
      <c r="BD4059" s="27"/>
      <c r="BF4059" s="35"/>
      <c r="BG4059" s="35"/>
      <c r="BH4059" s="35"/>
    </row>
    <row r="4060" spans="1:60" ht="15" x14ac:dyDescent="0.25">
      <c r="A4060" s="570">
        <f t="shared" si="56"/>
        <v>4054</v>
      </c>
      <c r="B4060" s="571" t="s">
        <v>6336</v>
      </c>
      <c r="C4060" s="574" t="s">
        <v>12460</v>
      </c>
      <c r="D4060" s="843">
        <v>15232</v>
      </c>
      <c r="E4060" s="844"/>
      <c r="F4060" s="844"/>
      <c r="G4060" s="25"/>
      <c r="H4060" s="25"/>
      <c r="I4060" s="25"/>
      <c r="J4060" s="25"/>
      <c r="K4060" s="25"/>
      <c r="L4060" s="25"/>
      <c r="N4060" s="25"/>
      <c r="O4060" s="25"/>
      <c r="P4060" s="35" t="s">
        <v>2496</v>
      </c>
      <c r="AS4060" s="570"/>
      <c r="AT4060" s="391"/>
      <c r="AU4060" s="222"/>
      <c r="AV4060" s="564"/>
      <c r="AW4060" s="60"/>
      <c r="AX4060" s="60"/>
      <c r="AY4060" s="60"/>
      <c r="AZ4060" s="283"/>
      <c r="BA4060" s="283"/>
      <c r="BB4060" s="283"/>
      <c r="BC4060" s="34"/>
      <c r="BD4060" s="27"/>
      <c r="BF4060" s="35"/>
      <c r="BG4060" s="35"/>
      <c r="BH4060" s="35"/>
    </row>
    <row r="4061" spans="1:60" ht="15" x14ac:dyDescent="0.25">
      <c r="A4061" s="570">
        <f t="shared" si="56"/>
        <v>4055</v>
      </c>
      <c r="B4061" s="571" t="s">
        <v>6337</v>
      </c>
      <c r="C4061" s="574" t="s">
        <v>12463</v>
      </c>
      <c r="D4061" s="843">
        <v>59250.1</v>
      </c>
      <c r="E4061" s="844"/>
      <c r="F4061" s="844"/>
      <c r="G4061" s="25"/>
      <c r="H4061" s="25"/>
      <c r="I4061" s="25"/>
      <c r="J4061" s="25"/>
      <c r="K4061" s="25"/>
      <c r="L4061" s="25"/>
      <c r="N4061" s="25"/>
      <c r="O4061" s="25"/>
      <c r="P4061" s="35" t="s">
        <v>2496</v>
      </c>
      <c r="AS4061" s="570"/>
      <c r="AT4061" s="391"/>
      <c r="AU4061" s="222"/>
      <c r="AV4061" s="564"/>
      <c r="AW4061" s="60"/>
      <c r="AX4061" s="60"/>
      <c r="AY4061" s="60"/>
      <c r="AZ4061" s="283"/>
      <c r="BA4061" s="283"/>
      <c r="BB4061" s="283"/>
      <c r="BC4061" s="34"/>
      <c r="BD4061" s="27"/>
      <c r="BF4061" s="35"/>
      <c r="BG4061" s="35"/>
      <c r="BH4061" s="35"/>
    </row>
    <row r="4062" spans="1:60" ht="15" x14ac:dyDescent="0.25">
      <c r="A4062" s="570">
        <f t="shared" si="56"/>
        <v>4056</v>
      </c>
      <c r="B4062" s="571" t="s">
        <v>6338</v>
      </c>
      <c r="C4062" s="574" t="s">
        <v>12458</v>
      </c>
      <c r="D4062" s="843">
        <v>831418.49</v>
      </c>
      <c r="E4062" s="844"/>
      <c r="F4062" s="844"/>
      <c r="G4062" s="25"/>
      <c r="H4062" s="25"/>
      <c r="I4062" s="25"/>
      <c r="J4062" s="25"/>
      <c r="K4062" s="25"/>
      <c r="L4062" s="25"/>
      <c r="N4062" s="25"/>
      <c r="O4062" s="25"/>
      <c r="P4062" s="35" t="s">
        <v>2496</v>
      </c>
      <c r="AS4062" s="570"/>
      <c r="AT4062" s="391"/>
      <c r="AU4062" s="222"/>
      <c r="AV4062" s="564"/>
      <c r="AW4062" s="60"/>
      <c r="AX4062" s="60"/>
      <c r="AY4062" s="60"/>
      <c r="AZ4062" s="283"/>
      <c r="BA4062" s="283"/>
      <c r="BB4062" s="283"/>
      <c r="BC4062" s="34"/>
      <c r="BD4062" s="27"/>
      <c r="BF4062" s="35"/>
      <c r="BG4062" s="35"/>
      <c r="BH4062" s="35"/>
    </row>
    <row r="4063" spans="1:60" ht="15" x14ac:dyDescent="0.25">
      <c r="A4063" s="570">
        <f t="shared" si="56"/>
        <v>4057</v>
      </c>
      <c r="B4063" s="571" t="s">
        <v>6339</v>
      </c>
      <c r="C4063" s="574" t="s">
        <v>12458</v>
      </c>
      <c r="D4063" s="843">
        <v>9917.4599999999991</v>
      </c>
      <c r="E4063" s="844"/>
      <c r="F4063" s="844"/>
      <c r="G4063" s="25"/>
      <c r="H4063" s="25"/>
      <c r="I4063" s="25"/>
      <c r="J4063" s="25"/>
      <c r="K4063" s="25"/>
      <c r="L4063" s="25"/>
      <c r="N4063" s="25"/>
      <c r="O4063" s="25"/>
      <c r="P4063" s="35" t="s">
        <v>2496</v>
      </c>
      <c r="AS4063" s="570"/>
      <c r="AT4063" s="391"/>
      <c r="AU4063" s="222"/>
      <c r="AV4063" s="564"/>
      <c r="AW4063" s="60"/>
      <c r="AX4063" s="60"/>
      <c r="AY4063" s="60"/>
      <c r="AZ4063" s="283"/>
      <c r="BA4063" s="283"/>
      <c r="BB4063" s="283"/>
      <c r="BC4063" s="34"/>
      <c r="BD4063" s="27"/>
      <c r="BF4063" s="35"/>
      <c r="BG4063" s="35"/>
      <c r="BH4063" s="35"/>
    </row>
    <row r="4064" spans="1:60" ht="15" x14ac:dyDescent="0.25">
      <c r="A4064" s="570">
        <f t="shared" si="56"/>
        <v>4058</v>
      </c>
      <c r="B4064" s="571" t="s">
        <v>6340</v>
      </c>
      <c r="C4064" s="574" t="s">
        <v>12480</v>
      </c>
      <c r="D4064" s="843">
        <v>28798</v>
      </c>
      <c r="E4064" s="844"/>
      <c r="F4064" s="844"/>
      <c r="G4064" s="25"/>
      <c r="H4064" s="25"/>
      <c r="I4064" s="25"/>
      <c r="J4064" s="25"/>
      <c r="K4064" s="25"/>
      <c r="L4064" s="25"/>
      <c r="N4064" s="25"/>
      <c r="O4064" s="25"/>
      <c r="P4064" s="35" t="s">
        <v>2496</v>
      </c>
      <c r="AS4064" s="570"/>
      <c r="AT4064" s="391"/>
      <c r="AU4064" s="222"/>
      <c r="AV4064" s="564"/>
      <c r="AW4064" s="60"/>
      <c r="AX4064" s="60"/>
      <c r="AY4064" s="60"/>
      <c r="AZ4064" s="283"/>
      <c r="BA4064" s="283"/>
      <c r="BB4064" s="283"/>
      <c r="BC4064" s="34"/>
      <c r="BD4064" s="27"/>
      <c r="BF4064" s="35"/>
      <c r="BG4064" s="35"/>
      <c r="BH4064" s="35"/>
    </row>
    <row r="4065" spans="1:60" ht="15" x14ac:dyDescent="0.25">
      <c r="A4065" s="570">
        <f t="shared" si="56"/>
        <v>4059</v>
      </c>
      <c r="B4065" s="571" t="s">
        <v>6341</v>
      </c>
      <c r="C4065" s="574" t="s">
        <v>12458</v>
      </c>
      <c r="D4065" s="843">
        <v>41055</v>
      </c>
      <c r="E4065" s="844"/>
      <c r="F4065" s="844"/>
      <c r="G4065" s="25"/>
      <c r="H4065" s="25"/>
      <c r="I4065" s="25"/>
      <c r="J4065" s="25"/>
      <c r="K4065" s="25"/>
      <c r="L4065" s="25"/>
      <c r="N4065" s="25"/>
      <c r="O4065" s="25"/>
      <c r="P4065" s="35" t="s">
        <v>2496</v>
      </c>
      <c r="AS4065" s="570"/>
      <c r="AT4065" s="391"/>
      <c r="AU4065" s="222"/>
      <c r="AV4065" s="564"/>
      <c r="AW4065" s="60"/>
      <c r="AX4065" s="60"/>
      <c r="AY4065" s="60"/>
      <c r="AZ4065" s="283"/>
      <c r="BA4065" s="283"/>
      <c r="BB4065" s="283"/>
      <c r="BC4065" s="34"/>
      <c r="BD4065" s="27"/>
      <c r="BF4065" s="35"/>
      <c r="BG4065" s="35"/>
      <c r="BH4065" s="35"/>
    </row>
    <row r="4066" spans="1:60" ht="15" x14ac:dyDescent="0.25">
      <c r="A4066" s="570">
        <f t="shared" si="56"/>
        <v>4060</v>
      </c>
      <c r="B4066" s="571" t="s">
        <v>6342</v>
      </c>
      <c r="C4066" s="574" t="s">
        <v>12460</v>
      </c>
      <c r="D4066" s="843">
        <v>17290.7</v>
      </c>
      <c r="E4066" s="844"/>
      <c r="F4066" s="844"/>
      <c r="G4066" s="25"/>
      <c r="H4066" s="25"/>
      <c r="I4066" s="25"/>
      <c r="J4066" s="25"/>
      <c r="K4066" s="25"/>
      <c r="L4066" s="25"/>
      <c r="N4066" s="25"/>
      <c r="O4066" s="25"/>
      <c r="P4066" s="35" t="s">
        <v>2496</v>
      </c>
      <c r="AS4066" s="570"/>
      <c r="AT4066" s="391"/>
      <c r="AU4066" s="222"/>
      <c r="AV4066" s="564"/>
      <c r="AW4066" s="60"/>
      <c r="AX4066" s="60"/>
      <c r="AY4066" s="60"/>
      <c r="AZ4066" s="283"/>
      <c r="BA4066" s="283"/>
      <c r="BB4066" s="283"/>
      <c r="BC4066" s="34"/>
      <c r="BD4066" s="27"/>
      <c r="BF4066" s="35"/>
      <c r="BG4066" s="35"/>
      <c r="BH4066" s="35"/>
    </row>
    <row r="4067" spans="1:60" ht="15" x14ac:dyDescent="0.25">
      <c r="A4067" s="570">
        <f t="shared" si="56"/>
        <v>4061</v>
      </c>
      <c r="B4067" s="571" t="s">
        <v>6342</v>
      </c>
      <c r="C4067" s="574" t="s">
        <v>12463</v>
      </c>
      <c r="D4067" s="843">
        <v>76755</v>
      </c>
      <c r="E4067" s="844"/>
      <c r="F4067" s="844"/>
      <c r="G4067" s="25"/>
      <c r="H4067" s="25"/>
      <c r="I4067" s="25"/>
      <c r="J4067" s="25"/>
      <c r="K4067" s="25"/>
      <c r="L4067" s="25"/>
      <c r="N4067" s="25"/>
      <c r="O4067" s="25"/>
      <c r="P4067" s="35" t="s">
        <v>2496</v>
      </c>
      <c r="AS4067" s="570"/>
      <c r="AT4067" s="391"/>
      <c r="AU4067" s="222"/>
      <c r="AV4067" s="564"/>
      <c r="AW4067" s="60"/>
      <c r="AX4067" s="60"/>
      <c r="AY4067" s="60"/>
      <c r="AZ4067" s="283"/>
      <c r="BA4067" s="283"/>
      <c r="BB4067" s="283"/>
      <c r="BC4067" s="34"/>
      <c r="BD4067" s="27"/>
      <c r="BF4067" s="35"/>
      <c r="BG4067" s="35"/>
      <c r="BH4067" s="35"/>
    </row>
    <row r="4068" spans="1:60" ht="15" x14ac:dyDescent="0.25">
      <c r="A4068" s="570">
        <f t="shared" si="56"/>
        <v>4062</v>
      </c>
      <c r="B4068" s="571" t="s">
        <v>6343</v>
      </c>
      <c r="C4068" s="574" t="s">
        <v>12460</v>
      </c>
      <c r="D4068" s="843">
        <v>37333</v>
      </c>
      <c r="E4068" s="844"/>
      <c r="F4068" s="844"/>
      <c r="G4068" s="25"/>
      <c r="H4068" s="25"/>
      <c r="I4068" s="25"/>
      <c r="J4068" s="25"/>
      <c r="K4068" s="25"/>
      <c r="L4068" s="25"/>
      <c r="N4068" s="25"/>
      <c r="O4068" s="25"/>
      <c r="P4068" s="35" t="s">
        <v>2496</v>
      </c>
      <c r="AS4068" s="570"/>
      <c r="AT4068" s="391"/>
      <c r="AU4068" s="222"/>
      <c r="AV4068" s="564"/>
      <c r="AW4068" s="60"/>
      <c r="AX4068" s="60"/>
      <c r="AY4068" s="60"/>
      <c r="AZ4068" s="283"/>
      <c r="BA4068" s="283"/>
      <c r="BB4068" s="283"/>
      <c r="BC4068" s="34"/>
      <c r="BD4068" s="27"/>
      <c r="BF4068" s="35"/>
      <c r="BG4068" s="35"/>
      <c r="BH4068" s="35"/>
    </row>
    <row r="4069" spans="1:60" ht="15" x14ac:dyDescent="0.25">
      <c r="A4069" s="570">
        <f t="shared" si="56"/>
        <v>4063</v>
      </c>
      <c r="B4069" s="571" t="s">
        <v>6344</v>
      </c>
      <c r="C4069" s="574" t="s">
        <v>12463</v>
      </c>
      <c r="D4069" s="843">
        <v>113871.1</v>
      </c>
      <c r="E4069" s="844"/>
      <c r="F4069" s="844"/>
      <c r="G4069" s="25"/>
      <c r="H4069" s="25"/>
      <c r="I4069" s="25"/>
      <c r="J4069" s="25"/>
      <c r="K4069" s="25"/>
      <c r="L4069" s="25"/>
      <c r="N4069" s="25"/>
      <c r="O4069" s="25"/>
      <c r="P4069" s="35" t="s">
        <v>2496</v>
      </c>
      <c r="AS4069" s="570"/>
      <c r="AT4069" s="391"/>
      <c r="AU4069" s="222"/>
      <c r="AV4069" s="564"/>
      <c r="AW4069" s="60"/>
      <c r="AX4069" s="60"/>
      <c r="AY4069" s="60"/>
      <c r="AZ4069" s="283"/>
      <c r="BA4069" s="283"/>
      <c r="BB4069" s="283"/>
      <c r="BC4069" s="34"/>
      <c r="BD4069" s="27"/>
      <c r="BF4069" s="35"/>
      <c r="BG4069" s="35"/>
      <c r="BH4069" s="35"/>
    </row>
    <row r="4070" spans="1:60" ht="15" x14ac:dyDescent="0.25">
      <c r="A4070" s="570">
        <f t="shared" si="56"/>
        <v>4064</v>
      </c>
      <c r="B4070" s="571" t="s">
        <v>6345</v>
      </c>
      <c r="C4070" s="574" t="s">
        <v>12462</v>
      </c>
      <c r="D4070" s="843">
        <v>32067</v>
      </c>
      <c r="E4070" s="844"/>
      <c r="F4070" s="844"/>
      <c r="G4070" s="25"/>
      <c r="H4070" s="25"/>
      <c r="I4070" s="25"/>
      <c r="J4070" s="25"/>
      <c r="K4070" s="25"/>
      <c r="L4070" s="25"/>
      <c r="N4070" s="25"/>
      <c r="O4070" s="25"/>
      <c r="P4070" s="35" t="s">
        <v>2496</v>
      </c>
      <c r="AS4070" s="570"/>
      <c r="AT4070" s="391"/>
      <c r="AU4070" s="222"/>
      <c r="AV4070" s="564"/>
      <c r="AW4070" s="60"/>
      <c r="AX4070" s="60"/>
      <c r="AY4070" s="60"/>
      <c r="AZ4070" s="283"/>
      <c r="BA4070" s="283"/>
      <c r="BB4070" s="283"/>
      <c r="BC4070" s="34"/>
      <c r="BD4070" s="27"/>
      <c r="BF4070" s="35"/>
      <c r="BG4070" s="35"/>
      <c r="BH4070" s="35"/>
    </row>
    <row r="4071" spans="1:60" ht="15" x14ac:dyDescent="0.25">
      <c r="A4071" s="570">
        <f t="shared" si="56"/>
        <v>4065</v>
      </c>
      <c r="B4071" s="571" t="s">
        <v>6346</v>
      </c>
      <c r="C4071" s="574" t="s">
        <v>12458</v>
      </c>
      <c r="D4071" s="843">
        <v>20391.84</v>
      </c>
      <c r="E4071" s="844"/>
      <c r="F4071" s="844"/>
      <c r="G4071" s="25"/>
      <c r="H4071" s="25"/>
      <c r="I4071" s="25"/>
      <c r="J4071" s="25"/>
      <c r="K4071" s="25"/>
      <c r="L4071" s="25"/>
      <c r="N4071" s="25"/>
      <c r="O4071" s="25"/>
      <c r="P4071" s="35" t="s">
        <v>2496</v>
      </c>
      <c r="AS4071" s="570"/>
      <c r="AT4071" s="391"/>
      <c r="AU4071" s="222"/>
      <c r="AV4071" s="564"/>
      <c r="AW4071" s="60"/>
      <c r="AX4071" s="60"/>
      <c r="AY4071" s="60"/>
      <c r="AZ4071" s="283"/>
      <c r="BA4071" s="283"/>
      <c r="BB4071" s="283"/>
      <c r="BC4071" s="34"/>
      <c r="BD4071" s="27"/>
      <c r="BF4071" s="35"/>
      <c r="BG4071" s="35"/>
      <c r="BH4071" s="35"/>
    </row>
    <row r="4072" spans="1:60" ht="15" x14ac:dyDescent="0.25">
      <c r="A4072" s="570">
        <f t="shared" si="56"/>
        <v>4066</v>
      </c>
      <c r="B4072" s="571" t="s">
        <v>6347</v>
      </c>
      <c r="C4072" s="574" t="s">
        <v>12458</v>
      </c>
      <c r="D4072" s="843">
        <v>27060.6</v>
      </c>
      <c r="E4072" s="844"/>
      <c r="F4072" s="844"/>
      <c r="G4072" s="25"/>
      <c r="H4072" s="25"/>
      <c r="I4072" s="25"/>
      <c r="J4072" s="25"/>
      <c r="K4072" s="25"/>
      <c r="L4072" s="25"/>
      <c r="N4072" s="25"/>
      <c r="O4072" s="25"/>
      <c r="P4072" s="35" t="s">
        <v>2496</v>
      </c>
      <c r="AS4072" s="570"/>
      <c r="AT4072" s="391"/>
      <c r="AU4072" s="222"/>
      <c r="AV4072" s="564"/>
      <c r="AW4072" s="60"/>
      <c r="AX4072" s="60"/>
      <c r="AY4072" s="60"/>
      <c r="AZ4072" s="283"/>
      <c r="BA4072" s="283"/>
      <c r="BB4072" s="283"/>
      <c r="BC4072" s="34"/>
      <c r="BD4072" s="27"/>
      <c r="BF4072" s="35"/>
      <c r="BG4072" s="35"/>
      <c r="BH4072" s="35"/>
    </row>
    <row r="4073" spans="1:60" ht="15" x14ac:dyDescent="0.25">
      <c r="A4073" s="570">
        <f t="shared" si="56"/>
        <v>4067</v>
      </c>
      <c r="B4073" s="571" t="s">
        <v>6348</v>
      </c>
      <c r="C4073" s="574" t="s">
        <v>12458</v>
      </c>
      <c r="D4073" s="843">
        <v>3399.83</v>
      </c>
      <c r="E4073" s="844"/>
      <c r="F4073" s="844"/>
      <c r="G4073" s="25"/>
      <c r="H4073" s="25"/>
      <c r="I4073" s="25"/>
      <c r="J4073" s="25"/>
      <c r="K4073" s="25"/>
      <c r="L4073" s="25"/>
      <c r="N4073" s="25"/>
      <c r="O4073" s="25"/>
      <c r="P4073" s="35" t="s">
        <v>2496</v>
      </c>
      <c r="AS4073" s="570"/>
      <c r="AT4073" s="391"/>
      <c r="AU4073" s="222"/>
      <c r="AV4073" s="564"/>
      <c r="AW4073" s="60"/>
      <c r="AX4073" s="60"/>
      <c r="AY4073" s="60"/>
      <c r="AZ4073" s="283"/>
      <c r="BA4073" s="283"/>
      <c r="BB4073" s="283"/>
      <c r="BC4073" s="34"/>
      <c r="BD4073" s="27"/>
      <c r="BF4073" s="35"/>
      <c r="BG4073" s="35"/>
      <c r="BH4073" s="35"/>
    </row>
    <row r="4074" spans="1:60" ht="15" x14ac:dyDescent="0.25">
      <c r="A4074" s="570">
        <f t="shared" si="56"/>
        <v>4068</v>
      </c>
      <c r="B4074" s="571" t="s">
        <v>6349</v>
      </c>
      <c r="C4074" s="574" t="s">
        <v>12458</v>
      </c>
      <c r="D4074" s="843">
        <v>33034.400000000001</v>
      </c>
      <c r="E4074" s="844"/>
      <c r="F4074" s="844"/>
      <c r="G4074" s="25"/>
      <c r="H4074" s="25"/>
      <c r="I4074" s="25"/>
      <c r="J4074" s="25"/>
      <c r="K4074" s="25"/>
      <c r="L4074" s="25"/>
      <c r="N4074" s="25"/>
      <c r="O4074" s="25"/>
      <c r="P4074" s="35" t="s">
        <v>2496</v>
      </c>
      <c r="AS4074" s="570"/>
      <c r="AT4074" s="391"/>
      <c r="AU4074" s="222"/>
      <c r="AV4074" s="564"/>
      <c r="AW4074" s="60"/>
      <c r="AX4074" s="60"/>
      <c r="AY4074" s="60"/>
      <c r="AZ4074" s="283"/>
      <c r="BA4074" s="283"/>
      <c r="BB4074" s="283"/>
      <c r="BC4074" s="34"/>
      <c r="BD4074" s="27"/>
      <c r="BF4074" s="35"/>
      <c r="BG4074" s="35"/>
      <c r="BH4074" s="35"/>
    </row>
    <row r="4075" spans="1:60" ht="15" x14ac:dyDescent="0.25">
      <c r="A4075" s="570">
        <f t="shared" si="56"/>
        <v>4069</v>
      </c>
      <c r="B4075" s="571" t="s">
        <v>6350</v>
      </c>
      <c r="C4075" s="574" t="s">
        <v>12458</v>
      </c>
      <c r="D4075" s="843">
        <v>25056.639999999999</v>
      </c>
      <c r="E4075" s="844"/>
      <c r="F4075" s="844"/>
      <c r="G4075" s="25"/>
      <c r="H4075" s="25"/>
      <c r="I4075" s="25"/>
      <c r="J4075" s="25"/>
      <c r="K4075" s="25"/>
      <c r="L4075" s="25"/>
      <c r="N4075" s="25"/>
      <c r="O4075" s="25"/>
      <c r="P4075" s="35" t="s">
        <v>2496</v>
      </c>
      <c r="AS4075" s="570"/>
      <c r="AT4075" s="391"/>
      <c r="AU4075" s="222"/>
      <c r="AV4075" s="564"/>
      <c r="AW4075" s="60"/>
      <c r="AX4075" s="60"/>
      <c r="AY4075" s="60"/>
      <c r="AZ4075" s="283"/>
      <c r="BA4075" s="283"/>
      <c r="BB4075" s="283"/>
      <c r="BC4075" s="34"/>
      <c r="BD4075" s="27"/>
      <c r="BF4075" s="35"/>
      <c r="BG4075" s="35"/>
      <c r="BH4075" s="35"/>
    </row>
    <row r="4076" spans="1:60" ht="15" x14ac:dyDescent="0.25">
      <c r="A4076" s="570">
        <f t="shared" si="56"/>
        <v>4070</v>
      </c>
      <c r="B4076" s="571" t="s">
        <v>6351</v>
      </c>
      <c r="C4076" s="574" t="s">
        <v>12458</v>
      </c>
      <c r="D4076" s="843">
        <v>6728.26</v>
      </c>
      <c r="E4076" s="844"/>
      <c r="F4076" s="844"/>
      <c r="G4076" s="25"/>
      <c r="H4076" s="25"/>
      <c r="I4076" s="25"/>
      <c r="J4076" s="25"/>
      <c r="K4076" s="25"/>
      <c r="L4076" s="25"/>
      <c r="N4076" s="25"/>
      <c r="O4076" s="25"/>
      <c r="P4076" s="35" t="s">
        <v>2496</v>
      </c>
      <c r="AS4076" s="570"/>
      <c r="AT4076" s="391"/>
      <c r="AU4076" s="222"/>
      <c r="AV4076" s="564"/>
      <c r="AW4076" s="60"/>
      <c r="AX4076" s="60"/>
      <c r="AY4076" s="60"/>
      <c r="AZ4076" s="283"/>
      <c r="BA4076" s="283"/>
      <c r="BB4076" s="283"/>
      <c r="BC4076" s="34"/>
      <c r="BD4076" s="27"/>
      <c r="BF4076" s="35"/>
      <c r="BG4076" s="35"/>
      <c r="BH4076" s="35"/>
    </row>
    <row r="4077" spans="1:60" ht="15" x14ac:dyDescent="0.25">
      <c r="A4077" s="570">
        <f t="shared" si="56"/>
        <v>4071</v>
      </c>
      <c r="B4077" s="571" t="s">
        <v>6352</v>
      </c>
      <c r="C4077" s="574" t="s">
        <v>12458</v>
      </c>
      <c r="D4077" s="843">
        <v>6941.27</v>
      </c>
      <c r="E4077" s="844"/>
      <c r="F4077" s="844"/>
      <c r="G4077" s="25"/>
      <c r="H4077" s="25"/>
      <c r="I4077" s="25"/>
      <c r="J4077" s="25"/>
      <c r="K4077" s="25"/>
      <c r="L4077" s="25"/>
      <c r="N4077" s="25"/>
      <c r="O4077" s="25"/>
      <c r="P4077" s="35" t="s">
        <v>2496</v>
      </c>
      <c r="AS4077" s="570"/>
      <c r="AT4077" s="391"/>
      <c r="AU4077" s="222"/>
      <c r="AV4077" s="564"/>
      <c r="AW4077" s="60"/>
      <c r="AX4077" s="60"/>
      <c r="AY4077" s="60"/>
      <c r="AZ4077" s="283"/>
      <c r="BA4077" s="283"/>
      <c r="BB4077" s="283"/>
      <c r="BC4077" s="34"/>
      <c r="BD4077" s="27"/>
      <c r="BF4077" s="35"/>
      <c r="BG4077" s="35"/>
      <c r="BH4077" s="35"/>
    </row>
    <row r="4078" spans="1:60" ht="15" x14ac:dyDescent="0.25">
      <c r="A4078" s="570">
        <f t="shared" si="56"/>
        <v>4072</v>
      </c>
      <c r="B4078" s="571" t="s">
        <v>6353</v>
      </c>
      <c r="C4078" s="574" t="s">
        <v>12458</v>
      </c>
      <c r="D4078" s="843">
        <v>8952.3700000000008</v>
      </c>
      <c r="E4078" s="844"/>
      <c r="F4078" s="844"/>
      <c r="G4078" s="25"/>
      <c r="H4078" s="25"/>
      <c r="I4078" s="25"/>
      <c r="J4078" s="25"/>
      <c r="K4078" s="25"/>
      <c r="L4078" s="25"/>
      <c r="N4078" s="25"/>
      <c r="O4078" s="25"/>
      <c r="P4078" s="35" t="s">
        <v>2496</v>
      </c>
      <c r="AS4078" s="570"/>
      <c r="AT4078" s="391"/>
      <c r="AU4078" s="222"/>
      <c r="AV4078" s="564"/>
      <c r="AW4078" s="60"/>
      <c r="AX4078" s="60"/>
      <c r="AY4078" s="60"/>
      <c r="AZ4078" s="283"/>
      <c r="BA4078" s="283"/>
      <c r="BB4078" s="283"/>
      <c r="BC4078" s="34"/>
      <c r="BD4078" s="27"/>
      <c r="BF4078" s="35"/>
      <c r="BG4078" s="35"/>
      <c r="BH4078" s="35"/>
    </row>
    <row r="4079" spans="1:60" ht="15" x14ac:dyDescent="0.25">
      <c r="A4079" s="570">
        <f t="shared" si="56"/>
        <v>4073</v>
      </c>
      <c r="B4079" s="571" t="s">
        <v>6354</v>
      </c>
      <c r="C4079" s="574" t="s">
        <v>12458</v>
      </c>
      <c r="D4079" s="843">
        <v>6292.72</v>
      </c>
      <c r="E4079" s="844"/>
      <c r="F4079" s="844"/>
      <c r="G4079" s="25"/>
      <c r="H4079" s="25"/>
      <c r="I4079" s="25"/>
      <c r="J4079" s="25"/>
      <c r="K4079" s="25"/>
      <c r="L4079" s="25"/>
      <c r="N4079" s="25"/>
      <c r="O4079" s="25"/>
      <c r="P4079" s="35" t="s">
        <v>2496</v>
      </c>
      <c r="AS4079" s="570"/>
      <c r="AT4079" s="391"/>
      <c r="AU4079" s="222"/>
      <c r="AV4079" s="564"/>
      <c r="AW4079" s="60"/>
      <c r="AX4079" s="60"/>
      <c r="AY4079" s="60"/>
      <c r="AZ4079" s="283"/>
      <c r="BA4079" s="283"/>
      <c r="BB4079" s="283"/>
      <c r="BC4079" s="34"/>
      <c r="BD4079" s="27"/>
      <c r="BF4079" s="35"/>
      <c r="BG4079" s="35"/>
      <c r="BH4079" s="35"/>
    </row>
    <row r="4080" spans="1:60" ht="15" x14ac:dyDescent="0.25">
      <c r="A4080" s="570">
        <f t="shared" si="56"/>
        <v>4074</v>
      </c>
      <c r="B4080" s="571" t="s">
        <v>6355</v>
      </c>
      <c r="C4080" s="574" t="s">
        <v>12458</v>
      </c>
      <c r="D4080" s="843">
        <v>7704.06</v>
      </c>
      <c r="E4080" s="844"/>
      <c r="F4080" s="844"/>
      <c r="G4080" s="25"/>
      <c r="H4080" s="25"/>
      <c r="I4080" s="25"/>
      <c r="J4080" s="25"/>
      <c r="K4080" s="25"/>
      <c r="L4080" s="25"/>
      <c r="N4080" s="25"/>
      <c r="O4080" s="25"/>
      <c r="P4080" s="35" t="s">
        <v>2496</v>
      </c>
      <c r="AS4080" s="570"/>
      <c r="AT4080" s="391"/>
      <c r="AU4080" s="222"/>
      <c r="AV4080" s="564"/>
      <c r="AW4080" s="60"/>
      <c r="AX4080" s="60"/>
      <c r="AY4080" s="60"/>
      <c r="AZ4080" s="283"/>
      <c r="BA4080" s="283"/>
      <c r="BB4080" s="283"/>
      <c r="BC4080" s="34"/>
      <c r="BD4080" s="27"/>
      <c r="BF4080" s="35"/>
      <c r="BG4080" s="35"/>
      <c r="BH4080" s="35"/>
    </row>
    <row r="4081" spans="1:60" ht="15" x14ac:dyDescent="0.25">
      <c r="A4081" s="570">
        <f t="shared" si="56"/>
        <v>4075</v>
      </c>
      <c r="B4081" s="571" t="s">
        <v>6356</v>
      </c>
      <c r="C4081" s="574" t="s">
        <v>12458</v>
      </c>
      <c r="D4081" s="843">
        <v>6222.51</v>
      </c>
      <c r="E4081" s="844"/>
      <c r="F4081" s="844"/>
      <c r="G4081" s="25"/>
      <c r="H4081" s="25"/>
      <c r="I4081" s="25"/>
      <c r="J4081" s="25"/>
      <c r="K4081" s="25"/>
      <c r="L4081" s="25"/>
      <c r="N4081" s="25"/>
      <c r="O4081" s="25"/>
      <c r="P4081" s="35" t="s">
        <v>2496</v>
      </c>
      <c r="AS4081" s="570"/>
      <c r="AT4081" s="391"/>
      <c r="AU4081" s="222"/>
      <c r="AV4081" s="564"/>
      <c r="AW4081" s="60"/>
      <c r="AX4081" s="60"/>
      <c r="AY4081" s="60"/>
      <c r="AZ4081" s="283"/>
      <c r="BA4081" s="283"/>
      <c r="BB4081" s="283"/>
      <c r="BC4081" s="34"/>
      <c r="BD4081" s="27"/>
      <c r="BF4081" s="35"/>
      <c r="BG4081" s="35"/>
      <c r="BH4081" s="35"/>
    </row>
    <row r="4082" spans="1:60" ht="15" x14ac:dyDescent="0.25">
      <c r="A4082" s="570">
        <f t="shared" si="56"/>
        <v>4076</v>
      </c>
      <c r="B4082" s="571" t="s">
        <v>6357</v>
      </c>
      <c r="C4082" s="574" t="s">
        <v>12458</v>
      </c>
      <c r="D4082" s="843">
        <v>7189.98</v>
      </c>
      <c r="E4082" s="844"/>
      <c r="F4082" s="844"/>
      <c r="G4082" s="25"/>
      <c r="H4082" s="25"/>
      <c r="I4082" s="25"/>
      <c r="J4082" s="25"/>
      <c r="K4082" s="25"/>
      <c r="L4082" s="25"/>
      <c r="N4082" s="25"/>
      <c r="O4082" s="25"/>
      <c r="P4082" s="35" t="s">
        <v>2496</v>
      </c>
      <c r="AS4082" s="570"/>
      <c r="AT4082" s="391"/>
      <c r="AU4082" s="222"/>
      <c r="AV4082" s="564"/>
      <c r="AW4082" s="60"/>
      <c r="AX4082" s="60"/>
      <c r="AY4082" s="60"/>
      <c r="AZ4082" s="283"/>
      <c r="BA4082" s="283"/>
      <c r="BB4082" s="283"/>
      <c r="BC4082" s="34"/>
      <c r="BD4082" s="27"/>
      <c r="BF4082" s="35"/>
      <c r="BG4082" s="35"/>
      <c r="BH4082" s="35"/>
    </row>
    <row r="4083" spans="1:60" ht="15" x14ac:dyDescent="0.25">
      <c r="A4083" s="570">
        <f t="shared" si="56"/>
        <v>4077</v>
      </c>
      <c r="B4083" s="571" t="s">
        <v>6358</v>
      </c>
      <c r="C4083" s="574" t="s">
        <v>12458</v>
      </c>
      <c r="D4083" s="843">
        <v>12614</v>
      </c>
      <c r="E4083" s="844"/>
      <c r="F4083" s="844"/>
      <c r="G4083" s="25"/>
      <c r="H4083" s="25"/>
      <c r="I4083" s="25"/>
      <c r="J4083" s="25"/>
      <c r="K4083" s="25"/>
      <c r="L4083" s="25"/>
      <c r="N4083" s="25"/>
      <c r="O4083" s="25"/>
      <c r="P4083" s="35" t="s">
        <v>2496</v>
      </c>
      <c r="AS4083" s="570"/>
      <c r="AT4083" s="391"/>
      <c r="AU4083" s="222"/>
      <c r="AV4083" s="564"/>
      <c r="AW4083" s="60"/>
      <c r="AX4083" s="60"/>
      <c r="AY4083" s="60"/>
      <c r="AZ4083" s="283"/>
      <c r="BA4083" s="283"/>
      <c r="BB4083" s="283"/>
      <c r="BC4083" s="34"/>
      <c r="BD4083" s="27"/>
      <c r="BF4083" s="35"/>
      <c r="BG4083" s="35"/>
      <c r="BH4083" s="35"/>
    </row>
    <row r="4084" spans="1:60" ht="15" x14ac:dyDescent="0.25">
      <c r="A4084" s="570">
        <f t="shared" si="56"/>
        <v>4078</v>
      </c>
      <c r="B4084" s="571" t="s">
        <v>6359</v>
      </c>
      <c r="C4084" s="574" t="s">
        <v>12458</v>
      </c>
      <c r="D4084" s="843">
        <v>8312.15</v>
      </c>
      <c r="E4084" s="844"/>
      <c r="F4084" s="844"/>
      <c r="G4084" s="25"/>
      <c r="H4084" s="25"/>
      <c r="I4084" s="25"/>
      <c r="J4084" s="25"/>
      <c r="K4084" s="25"/>
      <c r="L4084" s="25"/>
      <c r="N4084" s="25"/>
      <c r="O4084" s="25"/>
      <c r="P4084" s="35" t="s">
        <v>2496</v>
      </c>
      <c r="AS4084" s="570"/>
      <c r="AT4084" s="391"/>
      <c r="AU4084" s="222"/>
      <c r="AV4084" s="564"/>
      <c r="AW4084" s="60"/>
      <c r="AX4084" s="60"/>
      <c r="AY4084" s="60"/>
      <c r="AZ4084" s="283"/>
      <c r="BA4084" s="283"/>
      <c r="BB4084" s="283"/>
      <c r="BC4084" s="34"/>
      <c r="BD4084" s="27"/>
      <c r="BF4084" s="35"/>
      <c r="BG4084" s="35"/>
      <c r="BH4084" s="35"/>
    </row>
    <row r="4085" spans="1:60" ht="15" x14ac:dyDescent="0.25">
      <c r="A4085" s="570">
        <f t="shared" si="56"/>
        <v>4079</v>
      </c>
      <c r="B4085" s="571" t="s">
        <v>6360</v>
      </c>
      <c r="C4085" s="574" t="s">
        <v>12458</v>
      </c>
      <c r="D4085" s="843">
        <v>22967</v>
      </c>
      <c r="E4085" s="844"/>
      <c r="F4085" s="844"/>
      <c r="G4085" s="25"/>
      <c r="H4085" s="25"/>
      <c r="I4085" s="25"/>
      <c r="J4085" s="25"/>
      <c r="K4085" s="25"/>
      <c r="L4085" s="25"/>
      <c r="N4085" s="25"/>
      <c r="O4085" s="25"/>
      <c r="P4085" s="35" t="s">
        <v>2496</v>
      </c>
      <c r="AS4085" s="570"/>
      <c r="AT4085" s="391"/>
      <c r="AU4085" s="222"/>
      <c r="AV4085" s="564"/>
      <c r="AW4085" s="60"/>
      <c r="AX4085" s="60"/>
      <c r="AY4085" s="60"/>
      <c r="AZ4085" s="283"/>
      <c r="BA4085" s="283"/>
      <c r="BB4085" s="283"/>
      <c r="BC4085" s="34"/>
      <c r="BD4085" s="27"/>
      <c r="BF4085" s="35"/>
      <c r="BG4085" s="35"/>
      <c r="BH4085" s="35"/>
    </row>
    <row r="4086" spans="1:60" ht="15" x14ac:dyDescent="0.25">
      <c r="A4086" s="570">
        <f t="shared" si="56"/>
        <v>4080</v>
      </c>
      <c r="B4086" s="571" t="s">
        <v>6361</v>
      </c>
      <c r="C4086" s="574" t="s">
        <v>12458</v>
      </c>
      <c r="D4086" s="843">
        <v>7856.38</v>
      </c>
      <c r="E4086" s="844"/>
      <c r="F4086" s="844"/>
      <c r="G4086" s="25"/>
      <c r="H4086" s="25"/>
      <c r="I4086" s="25"/>
      <c r="J4086" s="25"/>
      <c r="K4086" s="25"/>
      <c r="L4086" s="25"/>
      <c r="N4086" s="25"/>
      <c r="O4086" s="25"/>
      <c r="P4086" s="35" t="s">
        <v>2496</v>
      </c>
      <c r="AS4086" s="570"/>
      <c r="AT4086" s="391"/>
      <c r="AU4086" s="222"/>
      <c r="AV4086" s="564"/>
      <c r="AW4086" s="60"/>
      <c r="AX4086" s="60"/>
      <c r="AY4086" s="60"/>
      <c r="AZ4086" s="283"/>
      <c r="BA4086" s="283"/>
      <c r="BB4086" s="283"/>
      <c r="BC4086" s="34"/>
      <c r="BD4086" s="27"/>
      <c r="BF4086" s="35"/>
      <c r="BG4086" s="35"/>
      <c r="BH4086" s="35"/>
    </row>
    <row r="4087" spans="1:60" ht="15" x14ac:dyDescent="0.25">
      <c r="A4087" s="570">
        <f t="shared" ref="A4087:A4150" si="57">A4086+1</f>
        <v>4081</v>
      </c>
      <c r="B4087" s="571" t="s">
        <v>6362</v>
      </c>
      <c r="C4087" s="574" t="s">
        <v>12458</v>
      </c>
      <c r="D4087" s="843">
        <v>5819.1</v>
      </c>
      <c r="E4087" s="844"/>
      <c r="F4087" s="844"/>
      <c r="G4087" s="25"/>
      <c r="H4087" s="25"/>
      <c r="I4087" s="25"/>
      <c r="J4087" s="25"/>
      <c r="K4087" s="25"/>
      <c r="L4087" s="25"/>
      <c r="N4087" s="25"/>
      <c r="O4087" s="25"/>
      <c r="P4087" s="35" t="s">
        <v>2496</v>
      </c>
      <c r="AS4087" s="570"/>
      <c r="AT4087" s="391"/>
      <c r="AU4087" s="222"/>
      <c r="AV4087" s="564"/>
      <c r="AW4087" s="60"/>
      <c r="AX4087" s="60"/>
      <c r="AY4087" s="60"/>
      <c r="AZ4087" s="283"/>
      <c r="BA4087" s="283"/>
      <c r="BB4087" s="283"/>
      <c r="BC4087" s="34"/>
      <c r="BD4087" s="27"/>
      <c r="BF4087" s="35"/>
      <c r="BG4087" s="35"/>
      <c r="BH4087" s="35"/>
    </row>
    <row r="4088" spans="1:60" ht="15" x14ac:dyDescent="0.25">
      <c r="A4088" s="570">
        <f t="shared" si="57"/>
        <v>4082</v>
      </c>
      <c r="B4088" s="571" t="s">
        <v>6363</v>
      </c>
      <c r="C4088" s="574" t="s">
        <v>12458</v>
      </c>
      <c r="D4088" s="843">
        <v>8728.65</v>
      </c>
      <c r="E4088" s="844"/>
      <c r="F4088" s="844"/>
      <c r="G4088" s="25"/>
      <c r="H4088" s="25"/>
      <c r="I4088" s="25"/>
      <c r="J4088" s="25"/>
      <c r="K4088" s="25"/>
      <c r="L4088" s="25"/>
      <c r="N4088" s="25"/>
      <c r="O4088" s="25"/>
      <c r="P4088" s="35" t="s">
        <v>2496</v>
      </c>
      <c r="AS4088" s="570"/>
      <c r="AT4088" s="391"/>
      <c r="AU4088" s="222"/>
      <c r="AV4088" s="564"/>
      <c r="AW4088" s="60"/>
      <c r="AX4088" s="60"/>
      <c r="AY4088" s="60"/>
      <c r="AZ4088" s="283"/>
      <c r="BA4088" s="283"/>
      <c r="BB4088" s="283"/>
      <c r="BC4088" s="34"/>
      <c r="BD4088" s="27"/>
      <c r="BF4088" s="35"/>
      <c r="BG4088" s="35"/>
      <c r="BH4088" s="35"/>
    </row>
    <row r="4089" spans="1:60" ht="15" x14ac:dyDescent="0.25">
      <c r="A4089" s="570">
        <f t="shared" si="57"/>
        <v>4083</v>
      </c>
      <c r="B4089" s="571" t="s">
        <v>6364</v>
      </c>
      <c r="C4089" s="574" t="s">
        <v>12458</v>
      </c>
      <c r="D4089" s="843">
        <v>9698.5</v>
      </c>
      <c r="E4089" s="844"/>
      <c r="F4089" s="844"/>
      <c r="G4089" s="25"/>
      <c r="H4089" s="25"/>
      <c r="I4089" s="25"/>
      <c r="J4089" s="25"/>
      <c r="K4089" s="25"/>
      <c r="L4089" s="25"/>
      <c r="N4089" s="25"/>
      <c r="O4089" s="25"/>
      <c r="P4089" s="35" t="s">
        <v>2496</v>
      </c>
      <c r="AS4089" s="570"/>
      <c r="AT4089" s="391"/>
      <c r="AU4089" s="222"/>
      <c r="AV4089" s="564"/>
      <c r="AW4089" s="60"/>
      <c r="AX4089" s="60"/>
      <c r="AY4089" s="60"/>
      <c r="AZ4089" s="283"/>
      <c r="BA4089" s="283"/>
      <c r="BB4089" s="283"/>
      <c r="BC4089" s="34"/>
      <c r="BD4089" s="27"/>
      <c r="BF4089" s="35"/>
      <c r="BG4089" s="35"/>
      <c r="BH4089" s="35"/>
    </row>
    <row r="4090" spans="1:60" ht="15" x14ac:dyDescent="0.25">
      <c r="A4090" s="570">
        <f t="shared" si="57"/>
        <v>4084</v>
      </c>
      <c r="B4090" s="571" t="s">
        <v>6365</v>
      </c>
      <c r="C4090" s="574" t="s">
        <v>12458</v>
      </c>
      <c r="D4090" s="843">
        <v>7568.4</v>
      </c>
      <c r="E4090" s="844"/>
      <c r="F4090" s="844"/>
      <c r="G4090" s="25"/>
      <c r="H4090" s="25"/>
      <c r="I4090" s="25"/>
      <c r="J4090" s="25"/>
      <c r="K4090" s="25"/>
      <c r="L4090" s="25"/>
      <c r="N4090" s="25"/>
      <c r="O4090" s="25"/>
      <c r="P4090" s="35" t="s">
        <v>2496</v>
      </c>
      <c r="AS4090" s="570"/>
      <c r="AT4090" s="391"/>
      <c r="AU4090" s="222"/>
      <c r="AV4090" s="564"/>
      <c r="AW4090" s="60"/>
      <c r="AX4090" s="60"/>
      <c r="AY4090" s="60"/>
      <c r="AZ4090" s="283"/>
      <c r="BA4090" s="283"/>
      <c r="BB4090" s="283"/>
      <c r="BC4090" s="34"/>
      <c r="BD4090" s="27"/>
      <c r="BF4090" s="35"/>
      <c r="BG4090" s="35"/>
      <c r="BH4090" s="35"/>
    </row>
    <row r="4091" spans="1:60" ht="15" x14ac:dyDescent="0.25">
      <c r="A4091" s="570">
        <f t="shared" si="57"/>
        <v>4085</v>
      </c>
      <c r="B4091" s="571" t="s">
        <v>6366</v>
      </c>
      <c r="C4091" s="574" t="s">
        <v>12458</v>
      </c>
      <c r="D4091" s="843">
        <v>10251.85</v>
      </c>
      <c r="E4091" s="844"/>
      <c r="F4091" s="844"/>
      <c r="G4091" s="25"/>
      <c r="H4091" s="25"/>
      <c r="I4091" s="25"/>
      <c r="J4091" s="25"/>
      <c r="K4091" s="25"/>
      <c r="L4091" s="25"/>
      <c r="N4091" s="25"/>
      <c r="O4091" s="25"/>
      <c r="P4091" s="35" t="s">
        <v>2496</v>
      </c>
      <c r="AS4091" s="570"/>
      <c r="AT4091" s="391"/>
      <c r="AU4091" s="222"/>
      <c r="AV4091" s="564"/>
      <c r="AW4091" s="60"/>
      <c r="AX4091" s="60"/>
      <c r="AY4091" s="60"/>
      <c r="AZ4091" s="283"/>
      <c r="BA4091" s="283"/>
      <c r="BB4091" s="283"/>
      <c r="BC4091" s="34"/>
      <c r="BD4091" s="27"/>
      <c r="BF4091" s="35"/>
      <c r="BG4091" s="35"/>
      <c r="BH4091" s="35"/>
    </row>
    <row r="4092" spans="1:60" ht="15" x14ac:dyDescent="0.25">
      <c r="A4092" s="570">
        <f t="shared" si="57"/>
        <v>4086</v>
      </c>
      <c r="B4092" s="571" t="s">
        <v>6367</v>
      </c>
      <c r="C4092" s="574" t="s">
        <v>12458</v>
      </c>
      <c r="D4092" s="843">
        <v>8055.11</v>
      </c>
      <c r="E4092" s="844"/>
      <c r="F4092" s="844"/>
      <c r="G4092" s="25"/>
      <c r="H4092" s="25"/>
      <c r="I4092" s="25"/>
      <c r="J4092" s="25"/>
      <c r="K4092" s="25"/>
      <c r="L4092" s="25"/>
      <c r="N4092" s="25"/>
      <c r="O4092" s="25"/>
      <c r="P4092" s="35" t="s">
        <v>2496</v>
      </c>
      <c r="AS4092" s="570"/>
      <c r="AT4092" s="391"/>
      <c r="AU4092" s="222"/>
      <c r="AV4092" s="564"/>
      <c r="AW4092" s="60"/>
      <c r="AX4092" s="60"/>
      <c r="AY4092" s="60"/>
      <c r="AZ4092" s="283"/>
      <c r="BA4092" s="283"/>
      <c r="BB4092" s="283"/>
      <c r="BC4092" s="34"/>
      <c r="BD4092" s="27"/>
      <c r="BF4092" s="35"/>
      <c r="BG4092" s="35"/>
      <c r="BH4092" s="35"/>
    </row>
    <row r="4093" spans="1:60" ht="15" x14ac:dyDescent="0.25">
      <c r="A4093" s="570">
        <f t="shared" si="57"/>
        <v>4087</v>
      </c>
      <c r="B4093" s="571" t="s">
        <v>6368</v>
      </c>
      <c r="C4093" s="574" t="s">
        <v>12458</v>
      </c>
      <c r="D4093" s="843">
        <v>20349</v>
      </c>
      <c r="E4093" s="844"/>
      <c r="F4093" s="844"/>
      <c r="G4093" s="25"/>
      <c r="H4093" s="25"/>
      <c r="I4093" s="25"/>
      <c r="J4093" s="25"/>
      <c r="K4093" s="25"/>
      <c r="L4093" s="25"/>
      <c r="N4093" s="25"/>
      <c r="O4093" s="25"/>
      <c r="P4093" s="35" t="s">
        <v>2496</v>
      </c>
      <c r="AS4093" s="570"/>
      <c r="AT4093" s="391"/>
      <c r="AU4093" s="222"/>
      <c r="AV4093" s="564"/>
      <c r="AW4093" s="60"/>
      <c r="AX4093" s="60"/>
      <c r="AY4093" s="60"/>
      <c r="AZ4093" s="283"/>
      <c r="BA4093" s="283"/>
      <c r="BB4093" s="283"/>
      <c r="BC4093" s="34"/>
      <c r="BD4093" s="27"/>
      <c r="BF4093" s="35"/>
      <c r="BG4093" s="35"/>
      <c r="BH4093" s="35"/>
    </row>
    <row r="4094" spans="1:60" ht="15" x14ac:dyDescent="0.25">
      <c r="A4094" s="570">
        <f t="shared" si="57"/>
        <v>4088</v>
      </c>
      <c r="B4094" s="571" t="s">
        <v>6369</v>
      </c>
      <c r="C4094" s="574" t="s">
        <v>12458</v>
      </c>
      <c r="D4094" s="843">
        <v>6314.14</v>
      </c>
      <c r="E4094" s="844"/>
      <c r="F4094" s="844"/>
      <c r="G4094" s="25"/>
      <c r="H4094" s="25"/>
      <c r="I4094" s="25"/>
      <c r="J4094" s="25"/>
      <c r="K4094" s="25"/>
      <c r="L4094" s="25"/>
      <c r="N4094" s="25"/>
      <c r="O4094" s="25"/>
      <c r="P4094" s="35" t="s">
        <v>2496</v>
      </c>
      <c r="AS4094" s="570"/>
      <c r="AT4094" s="391"/>
      <c r="AU4094" s="222"/>
      <c r="AV4094" s="564"/>
      <c r="AW4094" s="60"/>
      <c r="AX4094" s="60"/>
      <c r="AY4094" s="60"/>
      <c r="AZ4094" s="283"/>
      <c r="BA4094" s="283"/>
      <c r="BB4094" s="283"/>
      <c r="BC4094" s="34"/>
      <c r="BD4094" s="27"/>
      <c r="BF4094" s="35"/>
      <c r="BG4094" s="35"/>
      <c r="BH4094" s="35"/>
    </row>
    <row r="4095" spans="1:60" ht="15" x14ac:dyDescent="0.25">
      <c r="A4095" s="570">
        <f t="shared" si="57"/>
        <v>4089</v>
      </c>
      <c r="B4095" s="571" t="s">
        <v>6370</v>
      </c>
      <c r="C4095" s="574" t="s">
        <v>12458</v>
      </c>
      <c r="D4095" s="843">
        <v>2604.91</v>
      </c>
      <c r="E4095" s="844"/>
      <c r="F4095" s="844"/>
      <c r="G4095" s="25"/>
      <c r="H4095" s="25"/>
      <c r="I4095" s="25"/>
      <c r="J4095" s="25"/>
      <c r="K4095" s="25"/>
      <c r="L4095" s="25"/>
      <c r="N4095" s="25"/>
      <c r="O4095" s="25"/>
      <c r="P4095" s="35" t="s">
        <v>2496</v>
      </c>
      <c r="AS4095" s="570"/>
      <c r="AT4095" s="391"/>
      <c r="AU4095" s="222"/>
      <c r="AV4095" s="564"/>
      <c r="AW4095" s="60"/>
      <c r="AX4095" s="60"/>
      <c r="AY4095" s="60"/>
      <c r="AZ4095" s="283"/>
      <c r="BA4095" s="283"/>
      <c r="BB4095" s="283"/>
      <c r="BC4095" s="34"/>
      <c r="BD4095" s="27"/>
      <c r="BF4095" s="35"/>
      <c r="BG4095" s="35"/>
      <c r="BH4095" s="35"/>
    </row>
    <row r="4096" spans="1:60" ht="15" x14ac:dyDescent="0.25">
      <c r="A4096" s="570">
        <f t="shared" si="57"/>
        <v>4090</v>
      </c>
      <c r="B4096" s="571" t="s">
        <v>6371</v>
      </c>
      <c r="C4096" s="574" t="s">
        <v>12458</v>
      </c>
      <c r="D4096" s="843">
        <v>7041.23</v>
      </c>
      <c r="E4096" s="844"/>
      <c r="F4096" s="844"/>
      <c r="G4096" s="25"/>
      <c r="H4096" s="25"/>
      <c r="I4096" s="25"/>
      <c r="J4096" s="25"/>
      <c r="K4096" s="25"/>
      <c r="L4096" s="25"/>
      <c r="N4096" s="25"/>
      <c r="O4096" s="25"/>
      <c r="P4096" s="35" t="s">
        <v>2496</v>
      </c>
      <c r="AS4096" s="570"/>
      <c r="AT4096" s="391"/>
      <c r="AU4096" s="222"/>
      <c r="AV4096" s="564"/>
      <c r="AW4096" s="60"/>
      <c r="AX4096" s="60"/>
      <c r="AY4096" s="60"/>
      <c r="AZ4096" s="283"/>
      <c r="BA4096" s="283"/>
      <c r="BB4096" s="283"/>
      <c r="BC4096" s="34"/>
      <c r="BD4096" s="27"/>
      <c r="BF4096" s="35"/>
      <c r="BG4096" s="35"/>
      <c r="BH4096" s="35"/>
    </row>
    <row r="4097" spans="1:60" ht="15" x14ac:dyDescent="0.25">
      <c r="A4097" s="570">
        <f t="shared" si="57"/>
        <v>4091</v>
      </c>
      <c r="B4097" s="571" t="s">
        <v>6372</v>
      </c>
      <c r="C4097" s="574" t="s">
        <v>12458</v>
      </c>
      <c r="D4097" s="843">
        <v>10329.200000000001</v>
      </c>
      <c r="E4097" s="844"/>
      <c r="F4097" s="844"/>
      <c r="G4097" s="25"/>
      <c r="H4097" s="25"/>
      <c r="I4097" s="25"/>
      <c r="J4097" s="25"/>
      <c r="K4097" s="25"/>
      <c r="L4097" s="25"/>
      <c r="N4097" s="25"/>
      <c r="O4097" s="25"/>
      <c r="P4097" s="35" t="s">
        <v>2496</v>
      </c>
      <c r="AS4097" s="570"/>
      <c r="AT4097" s="391"/>
      <c r="AU4097" s="222"/>
      <c r="AV4097" s="564"/>
      <c r="AW4097" s="60"/>
      <c r="AX4097" s="60"/>
      <c r="AY4097" s="60"/>
      <c r="AZ4097" s="283"/>
      <c r="BA4097" s="283"/>
      <c r="BB4097" s="283"/>
      <c r="BC4097" s="34"/>
      <c r="BD4097" s="27"/>
      <c r="BF4097" s="35"/>
      <c r="BG4097" s="35"/>
      <c r="BH4097" s="35"/>
    </row>
    <row r="4098" spans="1:60" ht="15" x14ac:dyDescent="0.25">
      <c r="A4098" s="570">
        <f t="shared" si="57"/>
        <v>4092</v>
      </c>
      <c r="B4098" s="571" t="s">
        <v>6373</v>
      </c>
      <c r="C4098" s="574" t="s">
        <v>12458</v>
      </c>
      <c r="D4098" s="843">
        <v>2689.4</v>
      </c>
      <c r="E4098" s="844"/>
      <c r="F4098" s="844"/>
      <c r="G4098" s="25"/>
      <c r="H4098" s="25"/>
      <c r="I4098" s="25"/>
      <c r="J4098" s="25"/>
      <c r="K4098" s="25"/>
      <c r="L4098" s="25"/>
      <c r="N4098" s="25"/>
      <c r="O4098" s="25"/>
      <c r="P4098" s="35" t="s">
        <v>2496</v>
      </c>
      <c r="AS4098" s="570"/>
      <c r="AT4098" s="391"/>
      <c r="AU4098" s="222"/>
      <c r="AV4098" s="564"/>
      <c r="AW4098" s="60"/>
      <c r="AX4098" s="60"/>
      <c r="AY4098" s="60"/>
      <c r="AZ4098" s="283"/>
      <c r="BA4098" s="283"/>
      <c r="BB4098" s="283"/>
      <c r="BC4098" s="34"/>
      <c r="BD4098" s="27"/>
      <c r="BF4098" s="35"/>
      <c r="BG4098" s="35"/>
      <c r="BH4098" s="35"/>
    </row>
    <row r="4099" spans="1:60" ht="15" x14ac:dyDescent="0.25">
      <c r="A4099" s="570">
        <f t="shared" si="57"/>
        <v>4093</v>
      </c>
      <c r="B4099" s="571" t="s">
        <v>6374</v>
      </c>
      <c r="C4099" s="574" t="s">
        <v>12458</v>
      </c>
      <c r="D4099" s="843">
        <v>6420.05</v>
      </c>
      <c r="E4099" s="844"/>
      <c r="F4099" s="844"/>
      <c r="G4099" s="25"/>
      <c r="H4099" s="25"/>
      <c r="I4099" s="25"/>
      <c r="J4099" s="25"/>
      <c r="K4099" s="25"/>
      <c r="L4099" s="25"/>
      <c r="N4099" s="25"/>
      <c r="O4099" s="25"/>
      <c r="P4099" s="35" t="s">
        <v>2496</v>
      </c>
      <c r="AS4099" s="570"/>
      <c r="AT4099" s="391"/>
      <c r="AU4099" s="222"/>
      <c r="AV4099" s="564"/>
      <c r="AW4099" s="60"/>
      <c r="AX4099" s="60"/>
      <c r="AY4099" s="60"/>
      <c r="AZ4099" s="283"/>
      <c r="BA4099" s="283"/>
      <c r="BB4099" s="283"/>
      <c r="BC4099" s="34"/>
      <c r="BD4099" s="27"/>
      <c r="BF4099" s="35"/>
      <c r="BG4099" s="35"/>
      <c r="BH4099" s="35"/>
    </row>
    <row r="4100" spans="1:60" ht="15" x14ac:dyDescent="0.25">
      <c r="A4100" s="570">
        <f t="shared" si="57"/>
        <v>4094</v>
      </c>
      <c r="B4100" s="571" t="s">
        <v>6375</v>
      </c>
      <c r="C4100" s="574" t="s">
        <v>12458</v>
      </c>
      <c r="D4100" s="843">
        <v>6479.55</v>
      </c>
      <c r="E4100" s="844"/>
      <c r="F4100" s="844"/>
      <c r="G4100" s="25"/>
      <c r="H4100" s="25"/>
      <c r="I4100" s="25"/>
      <c r="J4100" s="25"/>
      <c r="K4100" s="25"/>
      <c r="L4100" s="25"/>
      <c r="N4100" s="25"/>
      <c r="O4100" s="25"/>
      <c r="P4100" s="35" t="s">
        <v>2496</v>
      </c>
      <c r="AS4100" s="570"/>
      <c r="AT4100" s="391"/>
      <c r="AU4100" s="222"/>
      <c r="AV4100" s="564"/>
      <c r="AW4100" s="60"/>
      <c r="AX4100" s="60"/>
      <c r="AY4100" s="60"/>
      <c r="AZ4100" s="283"/>
      <c r="BA4100" s="283"/>
      <c r="BB4100" s="283"/>
      <c r="BC4100" s="34"/>
      <c r="BD4100" s="27"/>
      <c r="BF4100" s="35"/>
      <c r="BG4100" s="35"/>
      <c r="BH4100" s="35"/>
    </row>
    <row r="4101" spans="1:60" ht="15" x14ac:dyDescent="0.25">
      <c r="A4101" s="570">
        <f t="shared" si="57"/>
        <v>4095</v>
      </c>
      <c r="B4101" s="571" t="s">
        <v>6376</v>
      </c>
      <c r="C4101" s="574" t="s">
        <v>12458</v>
      </c>
      <c r="D4101" s="843">
        <v>13209</v>
      </c>
      <c r="E4101" s="844"/>
      <c r="F4101" s="844"/>
      <c r="G4101" s="25"/>
      <c r="H4101" s="25"/>
      <c r="I4101" s="25"/>
      <c r="J4101" s="25"/>
      <c r="K4101" s="25"/>
      <c r="L4101" s="25"/>
      <c r="N4101" s="25"/>
      <c r="O4101" s="25"/>
      <c r="P4101" s="35" t="s">
        <v>2496</v>
      </c>
      <c r="AS4101" s="570"/>
      <c r="AT4101" s="391"/>
      <c r="AU4101" s="222"/>
      <c r="AV4101" s="564"/>
      <c r="AW4101" s="60"/>
      <c r="AX4101" s="60"/>
      <c r="AY4101" s="60"/>
      <c r="AZ4101" s="283"/>
      <c r="BA4101" s="283"/>
      <c r="BB4101" s="283"/>
      <c r="BC4101" s="34"/>
      <c r="BD4101" s="27"/>
      <c r="BF4101" s="35"/>
      <c r="BG4101" s="35"/>
      <c r="BH4101" s="35"/>
    </row>
    <row r="4102" spans="1:60" ht="15" x14ac:dyDescent="0.25">
      <c r="A4102" s="570">
        <f t="shared" si="57"/>
        <v>4096</v>
      </c>
      <c r="B4102" s="571" t="s">
        <v>6377</v>
      </c>
      <c r="C4102" s="574" t="s">
        <v>12458</v>
      </c>
      <c r="D4102" s="843">
        <v>64545.599999999999</v>
      </c>
      <c r="E4102" s="844"/>
      <c r="F4102" s="844"/>
      <c r="G4102" s="25"/>
      <c r="H4102" s="25"/>
      <c r="I4102" s="25"/>
      <c r="J4102" s="25"/>
      <c r="K4102" s="25"/>
      <c r="L4102" s="25"/>
      <c r="N4102" s="25"/>
      <c r="O4102" s="25"/>
      <c r="P4102" s="35" t="s">
        <v>2496</v>
      </c>
      <c r="AS4102" s="570"/>
      <c r="AT4102" s="391"/>
      <c r="AU4102" s="222"/>
      <c r="AV4102" s="564"/>
      <c r="AW4102" s="60"/>
      <c r="AX4102" s="60"/>
      <c r="AY4102" s="60"/>
      <c r="AZ4102" s="283"/>
      <c r="BA4102" s="283"/>
      <c r="BB4102" s="283"/>
      <c r="BC4102" s="34"/>
      <c r="BD4102" s="27"/>
      <c r="BF4102" s="35"/>
      <c r="BG4102" s="35"/>
      <c r="BH4102" s="35"/>
    </row>
    <row r="4103" spans="1:60" ht="15" x14ac:dyDescent="0.25">
      <c r="A4103" s="570">
        <f t="shared" si="57"/>
        <v>4097</v>
      </c>
      <c r="B4103" s="571" t="s">
        <v>6378</v>
      </c>
      <c r="C4103" s="574" t="s">
        <v>12458</v>
      </c>
      <c r="D4103" s="843">
        <v>6437.9</v>
      </c>
      <c r="E4103" s="844"/>
      <c r="F4103" s="844"/>
      <c r="G4103" s="25"/>
      <c r="H4103" s="25"/>
      <c r="I4103" s="25"/>
      <c r="J4103" s="25"/>
      <c r="K4103" s="25"/>
      <c r="L4103" s="25"/>
      <c r="N4103" s="25"/>
      <c r="O4103" s="25"/>
      <c r="P4103" s="35" t="s">
        <v>2496</v>
      </c>
      <c r="AS4103" s="570"/>
      <c r="AT4103" s="391"/>
      <c r="AU4103" s="222"/>
      <c r="AV4103" s="564"/>
      <c r="AW4103" s="60"/>
      <c r="AX4103" s="60"/>
      <c r="AY4103" s="60"/>
      <c r="AZ4103" s="283"/>
      <c r="BA4103" s="283"/>
      <c r="BB4103" s="283"/>
      <c r="BC4103" s="34"/>
      <c r="BD4103" s="27"/>
      <c r="BF4103" s="35"/>
      <c r="BG4103" s="35"/>
      <c r="BH4103" s="35"/>
    </row>
    <row r="4104" spans="1:60" ht="15" x14ac:dyDescent="0.25">
      <c r="A4104" s="570">
        <f t="shared" si="57"/>
        <v>4098</v>
      </c>
      <c r="B4104" s="571" t="s">
        <v>6379</v>
      </c>
      <c r="C4104" s="574" t="s">
        <v>12458</v>
      </c>
      <c r="D4104" s="843">
        <v>23205</v>
      </c>
      <c r="E4104" s="844"/>
      <c r="F4104" s="844"/>
      <c r="G4104" s="25"/>
      <c r="H4104" s="25"/>
      <c r="I4104" s="25"/>
      <c r="J4104" s="25"/>
      <c r="K4104" s="25"/>
      <c r="L4104" s="25"/>
      <c r="N4104" s="25"/>
      <c r="O4104" s="25"/>
      <c r="P4104" s="35" t="s">
        <v>2496</v>
      </c>
      <c r="AS4104" s="570"/>
      <c r="AT4104" s="391"/>
      <c r="AU4104" s="222"/>
      <c r="AV4104" s="564"/>
      <c r="AW4104" s="60"/>
      <c r="AX4104" s="60"/>
      <c r="AY4104" s="60"/>
      <c r="AZ4104" s="283"/>
      <c r="BA4104" s="283"/>
      <c r="BB4104" s="283"/>
      <c r="BC4104" s="34"/>
      <c r="BD4104" s="27"/>
      <c r="BF4104" s="35"/>
      <c r="BG4104" s="35"/>
      <c r="BH4104" s="35"/>
    </row>
    <row r="4105" spans="1:60" ht="15" x14ac:dyDescent="0.25">
      <c r="A4105" s="570">
        <f t="shared" si="57"/>
        <v>4099</v>
      </c>
      <c r="B4105" s="571" t="s">
        <v>6380</v>
      </c>
      <c r="C4105" s="574" t="s">
        <v>12458</v>
      </c>
      <c r="D4105" s="843">
        <v>10331.58</v>
      </c>
      <c r="E4105" s="844"/>
      <c r="F4105" s="844"/>
      <c r="G4105" s="25"/>
      <c r="H4105" s="25"/>
      <c r="I4105" s="25"/>
      <c r="J4105" s="25"/>
      <c r="K4105" s="25"/>
      <c r="L4105" s="25"/>
      <c r="N4105" s="25"/>
      <c r="O4105" s="25"/>
      <c r="P4105" s="35" t="s">
        <v>2496</v>
      </c>
      <c r="AS4105" s="570"/>
      <c r="AT4105" s="391"/>
      <c r="AU4105" s="222"/>
      <c r="AV4105" s="564"/>
      <c r="AW4105" s="60"/>
      <c r="AX4105" s="60"/>
      <c r="AY4105" s="60"/>
      <c r="AZ4105" s="283"/>
      <c r="BA4105" s="283"/>
      <c r="BB4105" s="283"/>
      <c r="BC4105" s="34"/>
      <c r="BD4105" s="27"/>
      <c r="BF4105" s="35"/>
      <c r="BG4105" s="35"/>
      <c r="BH4105" s="35"/>
    </row>
    <row r="4106" spans="1:60" ht="15" x14ac:dyDescent="0.25">
      <c r="A4106" s="570">
        <f t="shared" si="57"/>
        <v>4100</v>
      </c>
      <c r="B4106" s="571" t="s">
        <v>6381</v>
      </c>
      <c r="C4106" s="574" t="s">
        <v>12458</v>
      </c>
      <c r="D4106" s="843">
        <v>6154.68</v>
      </c>
      <c r="E4106" s="844"/>
      <c r="F4106" s="844"/>
      <c r="G4106" s="25"/>
      <c r="H4106" s="25"/>
      <c r="I4106" s="25"/>
      <c r="J4106" s="25"/>
      <c r="K4106" s="25"/>
      <c r="L4106" s="25"/>
      <c r="N4106" s="25"/>
      <c r="O4106" s="25"/>
      <c r="P4106" s="35" t="s">
        <v>2496</v>
      </c>
      <c r="AS4106" s="570"/>
      <c r="AT4106" s="391"/>
      <c r="AU4106" s="222"/>
      <c r="AV4106" s="564"/>
      <c r="AW4106" s="60"/>
      <c r="AX4106" s="60"/>
      <c r="AY4106" s="60"/>
      <c r="AZ4106" s="283"/>
      <c r="BA4106" s="283"/>
      <c r="BB4106" s="283"/>
      <c r="BC4106" s="34"/>
      <c r="BD4106" s="27"/>
      <c r="BF4106" s="35"/>
      <c r="BG4106" s="35"/>
      <c r="BH4106" s="35"/>
    </row>
    <row r="4107" spans="1:60" ht="15" x14ac:dyDescent="0.25">
      <c r="A4107" s="570">
        <f t="shared" si="57"/>
        <v>4101</v>
      </c>
      <c r="B4107" s="571" t="s">
        <v>6382</v>
      </c>
      <c r="C4107" s="574" t="s">
        <v>12458</v>
      </c>
      <c r="D4107" s="843">
        <v>4676.7</v>
      </c>
      <c r="E4107" s="844"/>
      <c r="F4107" s="844"/>
      <c r="G4107" s="25"/>
      <c r="H4107" s="25"/>
      <c r="I4107" s="25"/>
      <c r="J4107" s="25"/>
      <c r="K4107" s="25"/>
      <c r="L4107" s="25"/>
      <c r="N4107" s="25"/>
      <c r="O4107" s="25"/>
      <c r="P4107" s="35" t="s">
        <v>2496</v>
      </c>
      <c r="AS4107" s="570"/>
      <c r="AT4107" s="391"/>
      <c r="AU4107" s="222"/>
      <c r="AV4107" s="564"/>
      <c r="AW4107" s="60"/>
      <c r="AX4107" s="60"/>
      <c r="AY4107" s="60"/>
      <c r="AZ4107" s="283"/>
      <c r="BA4107" s="283"/>
      <c r="BB4107" s="283"/>
      <c r="BC4107" s="34"/>
      <c r="BD4107" s="27"/>
      <c r="BF4107" s="35"/>
      <c r="BG4107" s="35"/>
      <c r="BH4107" s="35"/>
    </row>
    <row r="4108" spans="1:60" ht="15" x14ac:dyDescent="0.25">
      <c r="A4108" s="570">
        <f t="shared" si="57"/>
        <v>4102</v>
      </c>
      <c r="B4108" s="571" t="s">
        <v>6383</v>
      </c>
      <c r="C4108" s="574" t="s">
        <v>12458</v>
      </c>
      <c r="D4108" s="843">
        <v>5973.8</v>
      </c>
      <c r="E4108" s="844"/>
      <c r="F4108" s="844"/>
      <c r="G4108" s="25"/>
      <c r="H4108" s="25"/>
      <c r="I4108" s="25"/>
      <c r="J4108" s="25"/>
      <c r="K4108" s="25"/>
      <c r="L4108" s="25"/>
      <c r="N4108" s="25"/>
      <c r="O4108" s="25"/>
      <c r="P4108" s="35" t="s">
        <v>2496</v>
      </c>
      <c r="AS4108" s="570"/>
      <c r="AT4108" s="391"/>
      <c r="AU4108" s="222"/>
      <c r="AV4108" s="564"/>
      <c r="AW4108" s="60"/>
      <c r="AX4108" s="60"/>
      <c r="AY4108" s="60"/>
      <c r="AZ4108" s="283"/>
      <c r="BA4108" s="283"/>
      <c r="BB4108" s="283"/>
      <c r="BC4108" s="34"/>
      <c r="BD4108" s="27"/>
      <c r="BF4108" s="35"/>
      <c r="BG4108" s="35"/>
      <c r="BH4108" s="35"/>
    </row>
    <row r="4109" spans="1:60" ht="15" x14ac:dyDescent="0.25">
      <c r="A4109" s="570">
        <f t="shared" si="57"/>
        <v>4103</v>
      </c>
      <c r="B4109" s="571" t="s">
        <v>6384</v>
      </c>
      <c r="C4109" s="574" t="s">
        <v>12458</v>
      </c>
      <c r="D4109" s="843">
        <v>5602.52</v>
      </c>
      <c r="E4109" s="844"/>
      <c r="F4109" s="844"/>
      <c r="G4109" s="25"/>
      <c r="H4109" s="25"/>
      <c r="I4109" s="25"/>
      <c r="J4109" s="25"/>
      <c r="K4109" s="25"/>
      <c r="L4109" s="25"/>
      <c r="N4109" s="25"/>
      <c r="O4109" s="25"/>
      <c r="P4109" s="35" t="s">
        <v>2496</v>
      </c>
      <c r="AS4109" s="570"/>
      <c r="AT4109" s="391"/>
      <c r="AU4109" s="222"/>
      <c r="AV4109" s="564"/>
      <c r="AW4109" s="60"/>
      <c r="AX4109" s="60"/>
      <c r="AY4109" s="60"/>
      <c r="AZ4109" s="283"/>
      <c r="BA4109" s="283"/>
      <c r="BB4109" s="283"/>
      <c r="BC4109" s="34"/>
      <c r="BD4109" s="27"/>
      <c r="BF4109" s="35"/>
      <c r="BG4109" s="35"/>
      <c r="BH4109" s="35"/>
    </row>
    <row r="4110" spans="1:60" ht="15" x14ac:dyDescent="0.25">
      <c r="A4110" s="570">
        <f t="shared" si="57"/>
        <v>4104</v>
      </c>
      <c r="B4110" s="571" t="s">
        <v>6385</v>
      </c>
      <c r="C4110" s="574" t="s">
        <v>12458</v>
      </c>
      <c r="D4110" s="843">
        <v>5128.8999999999996</v>
      </c>
      <c r="E4110" s="844"/>
      <c r="F4110" s="844"/>
      <c r="G4110" s="25"/>
      <c r="H4110" s="25"/>
      <c r="I4110" s="25"/>
      <c r="J4110" s="25"/>
      <c r="K4110" s="25"/>
      <c r="L4110" s="25"/>
      <c r="N4110" s="25"/>
      <c r="O4110" s="25"/>
      <c r="P4110" s="35" t="s">
        <v>2496</v>
      </c>
      <c r="AS4110" s="570"/>
      <c r="AT4110" s="391"/>
      <c r="AU4110" s="222"/>
      <c r="AV4110" s="564"/>
      <c r="AW4110" s="60"/>
      <c r="AX4110" s="60"/>
      <c r="AY4110" s="60"/>
      <c r="AZ4110" s="283"/>
      <c r="BA4110" s="283"/>
      <c r="BB4110" s="283"/>
      <c r="BC4110" s="34"/>
      <c r="BD4110" s="27"/>
      <c r="BF4110" s="35"/>
      <c r="BG4110" s="35"/>
      <c r="BH4110" s="35"/>
    </row>
    <row r="4111" spans="1:60" ht="15" x14ac:dyDescent="0.25">
      <c r="A4111" s="570">
        <f t="shared" si="57"/>
        <v>4105</v>
      </c>
      <c r="B4111" s="571" t="s">
        <v>6386</v>
      </c>
      <c r="C4111" s="574" t="s">
        <v>12458</v>
      </c>
      <c r="D4111" s="843">
        <v>4918.2700000000004</v>
      </c>
      <c r="E4111" s="844"/>
      <c r="F4111" s="844"/>
      <c r="G4111" s="25"/>
      <c r="H4111" s="25"/>
      <c r="I4111" s="25"/>
      <c r="J4111" s="25"/>
      <c r="K4111" s="25"/>
      <c r="L4111" s="25"/>
      <c r="N4111" s="25"/>
      <c r="O4111" s="25"/>
      <c r="P4111" s="35" t="s">
        <v>2496</v>
      </c>
      <c r="AS4111" s="570"/>
      <c r="AT4111" s="391"/>
      <c r="AU4111" s="222"/>
      <c r="AV4111" s="564"/>
      <c r="AW4111" s="60"/>
      <c r="AX4111" s="60"/>
      <c r="AY4111" s="60"/>
      <c r="AZ4111" s="283"/>
      <c r="BA4111" s="283"/>
      <c r="BB4111" s="283"/>
      <c r="BC4111" s="34"/>
      <c r="BD4111" s="27"/>
      <c r="BF4111" s="35"/>
      <c r="BG4111" s="35"/>
      <c r="BH4111" s="35"/>
    </row>
    <row r="4112" spans="1:60" ht="15" x14ac:dyDescent="0.25">
      <c r="A4112" s="570">
        <f t="shared" si="57"/>
        <v>4106</v>
      </c>
      <c r="B4112" s="571" t="s">
        <v>6387</v>
      </c>
      <c r="C4112" s="574" t="s">
        <v>12458</v>
      </c>
      <c r="D4112" s="843">
        <v>4204.2700000000004</v>
      </c>
      <c r="E4112" s="844"/>
      <c r="F4112" s="844"/>
      <c r="G4112" s="25"/>
      <c r="H4112" s="25"/>
      <c r="I4112" s="25"/>
      <c r="J4112" s="25"/>
      <c r="K4112" s="25"/>
      <c r="L4112" s="25"/>
      <c r="N4112" s="25"/>
      <c r="O4112" s="25"/>
      <c r="P4112" s="35" t="s">
        <v>2496</v>
      </c>
      <c r="AS4112" s="570"/>
      <c r="AT4112" s="391"/>
      <c r="AU4112" s="222"/>
      <c r="AV4112" s="564"/>
      <c r="AW4112" s="60"/>
      <c r="AX4112" s="60"/>
      <c r="AY4112" s="60"/>
      <c r="AZ4112" s="283"/>
      <c r="BA4112" s="283"/>
      <c r="BB4112" s="283"/>
      <c r="BC4112" s="34"/>
      <c r="BD4112" s="27"/>
      <c r="BF4112" s="35"/>
      <c r="BG4112" s="35"/>
      <c r="BH4112" s="35"/>
    </row>
    <row r="4113" spans="1:60" ht="15" x14ac:dyDescent="0.25">
      <c r="A4113" s="570">
        <f t="shared" si="57"/>
        <v>4107</v>
      </c>
      <c r="B4113" s="571" t="s">
        <v>6388</v>
      </c>
      <c r="C4113" s="574" t="s">
        <v>12458</v>
      </c>
      <c r="D4113" s="843">
        <v>4887.33</v>
      </c>
      <c r="E4113" s="844"/>
      <c r="F4113" s="844"/>
      <c r="G4113" s="25"/>
      <c r="H4113" s="25"/>
      <c r="I4113" s="25"/>
      <c r="J4113" s="25"/>
      <c r="K4113" s="25"/>
      <c r="L4113" s="25"/>
      <c r="N4113" s="25"/>
      <c r="O4113" s="25"/>
      <c r="P4113" s="35" t="s">
        <v>2496</v>
      </c>
      <c r="AS4113" s="570"/>
      <c r="AT4113" s="391"/>
      <c r="AU4113" s="222"/>
      <c r="AV4113" s="564"/>
      <c r="AW4113" s="60"/>
      <c r="AX4113" s="60"/>
      <c r="AY4113" s="60"/>
      <c r="AZ4113" s="283"/>
      <c r="BA4113" s="283"/>
      <c r="BB4113" s="283"/>
      <c r="BC4113" s="34"/>
      <c r="BD4113" s="27"/>
      <c r="BF4113" s="35"/>
      <c r="BG4113" s="35"/>
      <c r="BH4113" s="35"/>
    </row>
    <row r="4114" spans="1:60" ht="15" x14ac:dyDescent="0.25">
      <c r="A4114" s="570">
        <f t="shared" si="57"/>
        <v>4108</v>
      </c>
      <c r="B4114" s="571" t="s">
        <v>6389</v>
      </c>
      <c r="C4114" s="574" t="s">
        <v>12458</v>
      </c>
      <c r="D4114" s="843">
        <v>8829.7999999999993</v>
      </c>
      <c r="E4114" s="844"/>
      <c r="F4114" s="844"/>
      <c r="G4114" s="25"/>
      <c r="H4114" s="25"/>
      <c r="I4114" s="25"/>
      <c r="J4114" s="25"/>
      <c r="K4114" s="25"/>
      <c r="L4114" s="25"/>
      <c r="N4114" s="25"/>
      <c r="O4114" s="25"/>
      <c r="P4114" s="35" t="s">
        <v>2496</v>
      </c>
      <c r="AS4114" s="570"/>
      <c r="AT4114" s="391"/>
      <c r="AU4114" s="222"/>
      <c r="AV4114" s="564"/>
      <c r="AW4114" s="60"/>
      <c r="AX4114" s="60"/>
      <c r="AY4114" s="60"/>
      <c r="AZ4114" s="283"/>
      <c r="BA4114" s="283"/>
      <c r="BB4114" s="283"/>
      <c r="BC4114" s="34"/>
      <c r="BD4114" s="27"/>
      <c r="BF4114" s="35"/>
      <c r="BG4114" s="35"/>
      <c r="BH4114" s="35"/>
    </row>
    <row r="4115" spans="1:60" ht="15" x14ac:dyDescent="0.25">
      <c r="A4115" s="570">
        <f t="shared" si="57"/>
        <v>4109</v>
      </c>
      <c r="B4115" s="571" t="s">
        <v>6390</v>
      </c>
      <c r="C4115" s="574" t="s">
        <v>12458</v>
      </c>
      <c r="D4115" s="843">
        <v>6836.55</v>
      </c>
      <c r="E4115" s="844"/>
      <c r="F4115" s="844"/>
      <c r="G4115" s="25"/>
      <c r="H4115" s="25"/>
      <c r="I4115" s="25"/>
      <c r="J4115" s="25"/>
      <c r="K4115" s="25"/>
      <c r="L4115" s="25"/>
      <c r="N4115" s="25"/>
      <c r="O4115" s="25"/>
      <c r="P4115" s="35" t="s">
        <v>2496</v>
      </c>
      <c r="AS4115" s="570"/>
      <c r="AT4115" s="391"/>
      <c r="AU4115" s="222"/>
      <c r="AV4115" s="564"/>
      <c r="AW4115" s="60"/>
      <c r="AX4115" s="60"/>
      <c r="AY4115" s="60"/>
      <c r="AZ4115" s="283"/>
      <c r="BA4115" s="283"/>
      <c r="BB4115" s="283"/>
      <c r="BC4115" s="34"/>
      <c r="BD4115" s="27"/>
      <c r="BF4115" s="35"/>
      <c r="BG4115" s="35"/>
      <c r="BH4115" s="35"/>
    </row>
    <row r="4116" spans="1:60" ht="15" x14ac:dyDescent="0.25">
      <c r="A4116" s="570">
        <f t="shared" si="57"/>
        <v>4110</v>
      </c>
      <c r="B4116" s="571" t="s">
        <v>6391</v>
      </c>
      <c r="C4116" s="574" t="s">
        <v>12458</v>
      </c>
      <c r="D4116" s="843">
        <v>16065</v>
      </c>
      <c r="E4116" s="844"/>
      <c r="F4116" s="844"/>
      <c r="G4116" s="25"/>
      <c r="H4116" s="25"/>
      <c r="I4116" s="25"/>
      <c r="J4116" s="25"/>
      <c r="K4116" s="25"/>
      <c r="L4116" s="25"/>
      <c r="N4116" s="25"/>
      <c r="O4116" s="25"/>
      <c r="P4116" s="35" t="s">
        <v>2496</v>
      </c>
      <c r="AS4116" s="570"/>
      <c r="AT4116" s="391"/>
      <c r="AU4116" s="222"/>
      <c r="AV4116" s="564"/>
      <c r="AW4116" s="60"/>
      <c r="AX4116" s="60"/>
      <c r="AY4116" s="60"/>
      <c r="AZ4116" s="283"/>
      <c r="BA4116" s="283"/>
      <c r="BB4116" s="283"/>
      <c r="BC4116" s="34"/>
      <c r="BD4116" s="27"/>
      <c r="BF4116" s="35"/>
      <c r="BG4116" s="35"/>
      <c r="BH4116" s="35"/>
    </row>
    <row r="4117" spans="1:60" ht="15" x14ac:dyDescent="0.25">
      <c r="A4117" s="570">
        <f t="shared" si="57"/>
        <v>4111</v>
      </c>
      <c r="B4117" s="571" t="s">
        <v>6392</v>
      </c>
      <c r="C4117" s="574" t="s">
        <v>12458</v>
      </c>
      <c r="D4117" s="843">
        <v>4719.54</v>
      </c>
      <c r="E4117" s="844"/>
      <c r="F4117" s="844"/>
      <c r="G4117" s="25"/>
      <c r="H4117" s="25"/>
      <c r="I4117" s="25"/>
      <c r="J4117" s="25"/>
      <c r="K4117" s="25"/>
      <c r="L4117" s="25"/>
      <c r="N4117" s="25"/>
      <c r="O4117" s="25"/>
      <c r="P4117" s="35" t="s">
        <v>2496</v>
      </c>
      <c r="AS4117" s="570"/>
      <c r="AT4117" s="391"/>
      <c r="AU4117" s="222"/>
      <c r="AV4117" s="564"/>
      <c r="AW4117" s="60"/>
      <c r="AX4117" s="60"/>
      <c r="AY4117" s="60"/>
      <c r="AZ4117" s="283"/>
      <c r="BA4117" s="283"/>
      <c r="BB4117" s="283"/>
      <c r="BC4117" s="34"/>
      <c r="BD4117" s="27"/>
      <c r="BF4117" s="35"/>
      <c r="BG4117" s="35"/>
      <c r="BH4117" s="35"/>
    </row>
    <row r="4118" spans="1:60" ht="15" x14ac:dyDescent="0.25">
      <c r="A4118" s="570">
        <f t="shared" si="57"/>
        <v>4112</v>
      </c>
      <c r="B4118" s="571" t="s">
        <v>6393</v>
      </c>
      <c r="C4118" s="574" t="s">
        <v>12458</v>
      </c>
      <c r="D4118" s="843">
        <v>4204.2700000000004</v>
      </c>
      <c r="E4118" s="844"/>
      <c r="F4118" s="844"/>
      <c r="G4118" s="25"/>
      <c r="H4118" s="25"/>
      <c r="I4118" s="25"/>
      <c r="J4118" s="25"/>
      <c r="K4118" s="25"/>
      <c r="L4118" s="25"/>
      <c r="N4118" s="25"/>
      <c r="O4118" s="25"/>
      <c r="P4118" s="35" t="s">
        <v>2496</v>
      </c>
      <c r="AS4118" s="570"/>
      <c r="AT4118" s="391"/>
      <c r="AU4118" s="222"/>
      <c r="AV4118" s="564"/>
      <c r="AW4118" s="60"/>
      <c r="AX4118" s="60"/>
      <c r="AY4118" s="60"/>
      <c r="AZ4118" s="283"/>
      <c r="BA4118" s="283"/>
      <c r="BB4118" s="283"/>
      <c r="BC4118" s="34"/>
      <c r="BD4118" s="27"/>
      <c r="BF4118" s="35"/>
      <c r="BG4118" s="35"/>
      <c r="BH4118" s="35"/>
    </row>
    <row r="4119" spans="1:60" ht="15" x14ac:dyDescent="0.25">
      <c r="A4119" s="570">
        <f t="shared" si="57"/>
        <v>4113</v>
      </c>
      <c r="B4119" s="571" t="s">
        <v>6394</v>
      </c>
      <c r="C4119" s="574" t="s">
        <v>12458</v>
      </c>
      <c r="D4119" s="843">
        <v>7021</v>
      </c>
      <c r="E4119" s="844"/>
      <c r="F4119" s="844"/>
      <c r="G4119" s="25"/>
      <c r="H4119" s="25"/>
      <c r="I4119" s="25"/>
      <c r="J4119" s="25"/>
      <c r="K4119" s="25"/>
      <c r="L4119" s="25"/>
      <c r="N4119" s="25"/>
      <c r="O4119" s="25"/>
      <c r="P4119" s="35" t="s">
        <v>2496</v>
      </c>
      <c r="AS4119" s="570"/>
      <c r="AT4119" s="391"/>
      <c r="AU4119" s="222"/>
      <c r="AV4119" s="564"/>
      <c r="AW4119" s="60"/>
      <c r="AX4119" s="60"/>
      <c r="AY4119" s="60"/>
      <c r="AZ4119" s="283"/>
      <c r="BA4119" s="283"/>
      <c r="BB4119" s="283"/>
      <c r="BC4119" s="34"/>
      <c r="BD4119" s="27"/>
      <c r="BF4119" s="35"/>
      <c r="BG4119" s="35"/>
      <c r="BH4119" s="35"/>
    </row>
    <row r="4120" spans="1:60" ht="15" x14ac:dyDescent="0.25">
      <c r="A4120" s="570">
        <f t="shared" si="57"/>
        <v>4114</v>
      </c>
      <c r="B4120" s="571" t="s">
        <v>6395</v>
      </c>
      <c r="C4120" s="574" t="s">
        <v>12458</v>
      </c>
      <c r="D4120" s="843">
        <v>4961.1099999999997</v>
      </c>
      <c r="E4120" s="844"/>
      <c r="F4120" s="844"/>
      <c r="G4120" s="25"/>
      <c r="H4120" s="25"/>
      <c r="I4120" s="25"/>
      <c r="J4120" s="25"/>
      <c r="K4120" s="25"/>
      <c r="L4120" s="25"/>
      <c r="N4120" s="25"/>
      <c r="O4120" s="25"/>
      <c r="P4120" s="35" t="s">
        <v>2496</v>
      </c>
      <c r="AS4120" s="570"/>
      <c r="AT4120" s="391"/>
      <c r="AU4120" s="222"/>
      <c r="AV4120" s="564"/>
      <c r="AW4120" s="60"/>
      <c r="AX4120" s="60"/>
      <c r="AY4120" s="60"/>
      <c r="AZ4120" s="283"/>
      <c r="BA4120" s="283"/>
      <c r="BB4120" s="283"/>
      <c r="BC4120" s="34"/>
      <c r="BD4120" s="27"/>
      <c r="BF4120" s="35"/>
      <c r="BG4120" s="35"/>
      <c r="BH4120" s="35"/>
    </row>
    <row r="4121" spans="1:60" ht="15" x14ac:dyDescent="0.25">
      <c r="A4121" s="570">
        <f t="shared" si="57"/>
        <v>4115</v>
      </c>
      <c r="B4121" s="571" t="s">
        <v>6396</v>
      </c>
      <c r="C4121" s="574" t="s">
        <v>12458</v>
      </c>
      <c r="D4121" s="843">
        <v>7044.8</v>
      </c>
      <c r="E4121" s="844"/>
      <c r="F4121" s="844"/>
      <c r="G4121" s="25"/>
      <c r="H4121" s="25"/>
      <c r="I4121" s="25"/>
      <c r="J4121" s="25"/>
      <c r="K4121" s="25"/>
      <c r="L4121" s="25"/>
      <c r="N4121" s="25"/>
      <c r="O4121" s="25"/>
      <c r="P4121" s="35" t="s">
        <v>2496</v>
      </c>
      <c r="AS4121" s="570"/>
      <c r="AT4121" s="391"/>
      <c r="AU4121" s="222"/>
      <c r="AV4121" s="564"/>
      <c r="AW4121" s="60"/>
      <c r="AX4121" s="60"/>
      <c r="AY4121" s="60"/>
      <c r="AZ4121" s="283"/>
      <c r="BA4121" s="283"/>
      <c r="BB4121" s="283"/>
      <c r="BC4121" s="34"/>
      <c r="BD4121" s="27"/>
      <c r="BF4121" s="35"/>
      <c r="BG4121" s="35"/>
      <c r="BH4121" s="35"/>
    </row>
    <row r="4122" spans="1:60" ht="15" x14ac:dyDescent="0.25">
      <c r="A4122" s="570">
        <f t="shared" si="57"/>
        <v>4116</v>
      </c>
      <c r="B4122" s="571" t="s">
        <v>6397</v>
      </c>
      <c r="C4122" s="574" t="s">
        <v>12458</v>
      </c>
      <c r="D4122" s="843">
        <v>13923</v>
      </c>
      <c r="E4122" s="844"/>
      <c r="F4122" s="844"/>
      <c r="G4122" s="25"/>
      <c r="H4122" s="25"/>
      <c r="I4122" s="25"/>
      <c r="J4122" s="25"/>
      <c r="K4122" s="25"/>
      <c r="L4122" s="25"/>
      <c r="N4122" s="25"/>
      <c r="O4122" s="25"/>
      <c r="P4122" s="35" t="s">
        <v>2496</v>
      </c>
      <c r="AS4122" s="570"/>
      <c r="AT4122" s="391"/>
      <c r="AU4122" s="222"/>
      <c r="AV4122" s="564"/>
      <c r="AW4122" s="60"/>
      <c r="AX4122" s="60"/>
      <c r="AY4122" s="60"/>
      <c r="AZ4122" s="283"/>
      <c r="BA4122" s="283"/>
      <c r="BB4122" s="283"/>
      <c r="BC4122" s="34"/>
      <c r="BD4122" s="27"/>
      <c r="BF4122" s="35"/>
      <c r="BG4122" s="35"/>
      <c r="BH4122" s="35"/>
    </row>
    <row r="4123" spans="1:60" ht="15" x14ac:dyDescent="0.25">
      <c r="A4123" s="570">
        <f t="shared" si="57"/>
        <v>4117</v>
      </c>
      <c r="B4123" s="571" t="s">
        <v>6398</v>
      </c>
      <c r="C4123" s="574" t="s">
        <v>12458</v>
      </c>
      <c r="D4123" s="843">
        <v>5550.16</v>
      </c>
      <c r="E4123" s="844"/>
      <c r="F4123" s="844"/>
      <c r="G4123" s="25"/>
      <c r="H4123" s="25"/>
      <c r="I4123" s="25"/>
      <c r="J4123" s="25"/>
      <c r="K4123" s="25"/>
      <c r="L4123" s="25"/>
      <c r="N4123" s="25"/>
      <c r="O4123" s="25"/>
      <c r="P4123" s="35" t="s">
        <v>2496</v>
      </c>
      <c r="AS4123" s="570"/>
      <c r="AT4123" s="391"/>
      <c r="AU4123" s="222"/>
      <c r="AV4123" s="564"/>
      <c r="AW4123" s="60"/>
      <c r="AX4123" s="60"/>
      <c r="AY4123" s="60"/>
      <c r="AZ4123" s="283"/>
      <c r="BA4123" s="283"/>
      <c r="BB4123" s="283"/>
      <c r="BC4123" s="34"/>
      <c r="BD4123" s="27"/>
      <c r="BF4123" s="35"/>
      <c r="BG4123" s="35"/>
      <c r="BH4123" s="35"/>
    </row>
    <row r="4124" spans="1:60" ht="15" x14ac:dyDescent="0.25">
      <c r="A4124" s="570">
        <f t="shared" si="57"/>
        <v>4118</v>
      </c>
      <c r="B4124" s="571" t="s">
        <v>6399</v>
      </c>
      <c r="C4124" s="574" t="s">
        <v>12458</v>
      </c>
      <c r="D4124" s="843">
        <v>3932.95</v>
      </c>
      <c r="E4124" s="844"/>
      <c r="F4124" s="844"/>
      <c r="G4124" s="25"/>
      <c r="H4124" s="25"/>
      <c r="I4124" s="25"/>
      <c r="J4124" s="25"/>
      <c r="K4124" s="25"/>
      <c r="L4124" s="25"/>
      <c r="N4124" s="25"/>
      <c r="O4124" s="25"/>
      <c r="P4124" s="35" t="s">
        <v>2496</v>
      </c>
      <c r="AS4124" s="570"/>
      <c r="AT4124" s="391"/>
      <c r="AU4124" s="222"/>
      <c r="AV4124" s="564"/>
      <c r="AW4124" s="60"/>
      <c r="AX4124" s="60"/>
      <c r="AY4124" s="60"/>
      <c r="AZ4124" s="283"/>
      <c r="BA4124" s="283"/>
      <c r="BB4124" s="283"/>
      <c r="BC4124" s="34"/>
      <c r="BD4124" s="27"/>
      <c r="BF4124" s="35"/>
      <c r="BG4124" s="35"/>
      <c r="BH4124" s="35"/>
    </row>
    <row r="4125" spans="1:60" ht="15" x14ac:dyDescent="0.25">
      <c r="A4125" s="570">
        <f t="shared" si="57"/>
        <v>4119</v>
      </c>
      <c r="B4125" s="571" t="s">
        <v>6400</v>
      </c>
      <c r="C4125" s="574" t="s">
        <v>12458</v>
      </c>
      <c r="D4125" s="843">
        <v>4544.6099999999997</v>
      </c>
      <c r="E4125" s="844"/>
      <c r="F4125" s="844"/>
      <c r="G4125" s="25"/>
      <c r="H4125" s="25"/>
      <c r="I4125" s="25"/>
      <c r="J4125" s="25"/>
      <c r="K4125" s="25"/>
      <c r="L4125" s="25"/>
      <c r="N4125" s="25"/>
      <c r="O4125" s="25"/>
      <c r="P4125" s="35" t="s">
        <v>2496</v>
      </c>
      <c r="AS4125" s="570"/>
      <c r="AT4125" s="391"/>
      <c r="AU4125" s="222"/>
      <c r="AV4125" s="564"/>
      <c r="AW4125" s="60"/>
      <c r="AX4125" s="60"/>
      <c r="AY4125" s="60"/>
      <c r="AZ4125" s="283"/>
      <c r="BA4125" s="283"/>
      <c r="BB4125" s="283"/>
      <c r="BC4125" s="34"/>
      <c r="BD4125" s="27"/>
      <c r="BF4125" s="35"/>
      <c r="BG4125" s="35"/>
      <c r="BH4125" s="35"/>
    </row>
    <row r="4126" spans="1:60" ht="15" x14ac:dyDescent="0.25">
      <c r="A4126" s="570">
        <f t="shared" si="57"/>
        <v>4120</v>
      </c>
      <c r="B4126" s="571" t="s">
        <v>6401</v>
      </c>
      <c r="C4126" s="574" t="s">
        <v>12458</v>
      </c>
      <c r="D4126" s="843">
        <v>3971.03</v>
      </c>
      <c r="E4126" s="844"/>
      <c r="F4126" s="844"/>
      <c r="G4126" s="25"/>
      <c r="H4126" s="25"/>
      <c r="I4126" s="25"/>
      <c r="J4126" s="25"/>
      <c r="K4126" s="25"/>
      <c r="L4126" s="25"/>
      <c r="N4126" s="25"/>
      <c r="O4126" s="25"/>
      <c r="P4126" s="35" t="s">
        <v>2496</v>
      </c>
      <c r="AS4126" s="570"/>
      <c r="AT4126" s="391"/>
      <c r="AU4126" s="222"/>
      <c r="AV4126" s="564"/>
      <c r="AW4126" s="60"/>
      <c r="AX4126" s="60"/>
      <c r="AY4126" s="60"/>
      <c r="AZ4126" s="283"/>
      <c r="BA4126" s="283"/>
      <c r="BB4126" s="283"/>
      <c r="BC4126" s="34"/>
      <c r="BD4126" s="27"/>
      <c r="BF4126" s="35"/>
      <c r="BG4126" s="35"/>
      <c r="BH4126" s="35"/>
    </row>
    <row r="4127" spans="1:60" ht="15" x14ac:dyDescent="0.25">
      <c r="A4127" s="570">
        <f t="shared" si="57"/>
        <v>4121</v>
      </c>
      <c r="B4127" s="571" t="s">
        <v>6402</v>
      </c>
      <c r="C4127" s="574" t="s">
        <v>12458</v>
      </c>
      <c r="D4127" s="843">
        <v>4998</v>
      </c>
      <c r="E4127" s="844"/>
      <c r="F4127" s="844"/>
      <c r="G4127" s="25"/>
      <c r="H4127" s="25"/>
      <c r="I4127" s="25"/>
      <c r="J4127" s="25"/>
      <c r="K4127" s="25"/>
      <c r="L4127" s="25"/>
      <c r="N4127" s="25"/>
      <c r="O4127" s="25"/>
      <c r="P4127" s="35" t="s">
        <v>2496</v>
      </c>
      <c r="AS4127" s="570"/>
      <c r="AT4127" s="391"/>
      <c r="AU4127" s="222"/>
      <c r="AV4127" s="564"/>
      <c r="AW4127" s="60"/>
      <c r="AX4127" s="60"/>
      <c r="AY4127" s="60"/>
      <c r="AZ4127" s="283"/>
      <c r="BA4127" s="283"/>
      <c r="BB4127" s="283"/>
      <c r="BC4127" s="34"/>
      <c r="BD4127" s="27"/>
      <c r="BF4127" s="35"/>
      <c r="BG4127" s="35"/>
      <c r="BH4127" s="35"/>
    </row>
    <row r="4128" spans="1:60" ht="15" x14ac:dyDescent="0.25">
      <c r="A4128" s="570">
        <f t="shared" si="57"/>
        <v>4122</v>
      </c>
      <c r="B4128" s="571" t="s">
        <v>6403</v>
      </c>
      <c r="C4128" s="574" t="s">
        <v>12458</v>
      </c>
      <c r="D4128" s="843">
        <v>4918.2700000000004</v>
      </c>
      <c r="E4128" s="844"/>
      <c r="F4128" s="844"/>
      <c r="G4128" s="25"/>
      <c r="H4128" s="25"/>
      <c r="I4128" s="25"/>
      <c r="J4128" s="25"/>
      <c r="K4128" s="25"/>
      <c r="L4128" s="25"/>
      <c r="N4128" s="25"/>
      <c r="O4128" s="25"/>
      <c r="P4128" s="35" t="s">
        <v>2496</v>
      </c>
      <c r="AS4128" s="570"/>
      <c r="AT4128" s="391"/>
      <c r="AU4128" s="222"/>
      <c r="AV4128" s="564"/>
      <c r="AW4128" s="60"/>
      <c r="AX4128" s="60"/>
      <c r="AY4128" s="60"/>
      <c r="AZ4128" s="283"/>
      <c r="BA4128" s="283"/>
      <c r="BB4128" s="283"/>
      <c r="BC4128" s="34"/>
      <c r="BD4128" s="27"/>
      <c r="BF4128" s="35"/>
      <c r="BG4128" s="35"/>
      <c r="BH4128" s="35"/>
    </row>
    <row r="4129" spans="1:60" ht="15" x14ac:dyDescent="0.25">
      <c r="A4129" s="570">
        <f t="shared" si="57"/>
        <v>4123</v>
      </c>
      <c r="B4129" s="571" t="s">
        <v>6404</v>
      </c>
      <c r="C4129" s="574" t="s">
        <v>12458</v>
      </c>
      <c r="D4129" s="843">
        <v>4659.7781999999997</v>
      </c>
      <c r="E4129" s="844"/>
      <c r="F4129" s="844"/>
      <c r="G4129" s="25"/>
      <c r="H4129" s="25"/>
      <c r="I4129" s="25"/>
      <c r="J4129" s="25"/>
      <c r="K4129" s="25"/>
      <c r="L4129" s="25"/>
      <c r="N4129" s="25"/>
      <c r="O4129" s="25"/>
      <c r="P4129" s="35" t="s">
        <v>2496</v>
      </c>
      <c r="AS4129" s="570"/>
      <c r="AT4129" s="391"/>
      <c r="AU4129" s="222"/>
      <c r="AV4129" s="564"/>
      <c r="AW4129" s="60"/>
      <c r="AX4129" s="60"/>
      <c r="AY4129" s="60"/>
      <c r="AZ4129" s="283"/>
      <c r="BA4129" s="283"/>
      <c r="BB4129" s="283"/>
      <c r="BC4129" s="34"/>
      <c r="BD4129" s="27"/>
      <c r="BF4129" s="35"/>
      <c r="BG4129" s="35"/>
      <c r="BH4129" s="35"/>
    </row>
    <row r="4130" spans="1:60" ht="15" x14ac:dyDescent="0.25">
      <c r="A4130" s="570">
        <f t="shared" si="57"/>
        <v>4124</v>
      </c>
      <c r="B4130" s="571" t="s">
        <v>6405</v>
      </c>
      <c r="C4130" s="574" t="s">
        <v>12458</v>
      </c>
      <c r="D4130" s="843">
        <v>7735</v>
      </c>
      <c r="E4130" s="844"/>
      <c r="F4130" s="844"/>
      <c r="G4130" s="25"/>
      <c r="H4130" s="25"/>
      <c r="I4130" s="25"/>
      <c r="J4130" s="25"/>
      <c r="K4130" s="25"/>
      <c r="L4130" s="25"/>
      <c r="N4130" s="25"/>
      <c r="O4130" s="25"/>
      <c r="P4130" s="35" t="s">
        <v>2496</v>
      </c>
      <c r="AS4130" s="570"/>
      <c r="AT4130" s="391"/>
      <c r="AU4130" s="222"/>
      <c r="AV4130" s="564"/>
      <c r="AW4130" s="60"/>
      <c r="AX4130" s="60"/>
      <c r="AY4130" s="60"/>
      <c r="AZ4130" s="283"/>
      <c r="BA4130" s="283"/>
      <c r="BB4130" s="283"/>
      <c r="BC4130" s="34"/>
      <c r="BD4130" s="27"/>
      <c r="BF4130" s="35"/>
      <c r="BG4130" s="35"/>
      <c r="BH4130" s="35"/>
    </row>
    <row r="4131" spans="1:60" ht="15" x14ac:dyDescent="0.25">
      <c r="A4131" s="570">
        <f t="shared" si="57"/>
        <v>4125</v>
      </c>
      <c r="B4131" s="571" t="s">
        <v>6406</v>
      </c>
      <c r="C4131" s="574" t="s">
        <v>12458</v>
      </c>
      <c r="D4131" s="843">
        <v>4902.8</v>
      </c>
      <c r="E4131" s="844"/>
      <c r="F4131" s="844"/>
      <c r="G4131" s="25"/>
      <c r="H4131" s="25"/>
      <c r="I4131" s="25"/>
      <c r="J4131" s="25"/>
      <c r="K4131" s="25"/>
      <c r="L4131" s="25"/>
      <c r="N4131" s="25"/>
      <c r="O4131" s="25"/>
      <c r="P4131" s="35" t="s">
        <v>2496</v>
      </c>
      <c r="AS4131" s="570"/>
      <c r="AT4131" s="391"/>
      <c r="AU4131" s="222"/>
      <c r="AV4131" s="564"/>
      <c r="AW4131" s="60"/>
      <c r="AX4131" s="60"/>
      <c r="AY4131" s="60"/>
      <c r="AZ4131" s="283"/>
      <c r="BA4131" s="283"/>
      <c r="BB4131" s="283"/>
      <c r="BC4131" s="34"/>
      <c r="BD4131" s="27"/>
      <c r="BF4131" s="35"/>
      <c r="BG4131" s="35"/>
      <c r="BH4131" s="35"/>
    </row>
    <row r="4132" spans="1:60" ht="15" x14ac:dyDescent="0.25">
      <c r="A4132" s="570">
        <f t="shared" si="57"/>
        <v>4126</v>
      </c>
      <c r="B4132" s="571" t="s">
        <v>6407</v>
      </c>
      <c r="C4132" s="574" t="s">
        <v>12458</v>
      </c>
      <c r="D4132" s="843">
        <v>16303</v>
      </c>
      <c r="E4132" s="844"/>
      <c r="F4132" s="844"/>
      <c r="G4132" s="25"/>
      <c r="H4132" s="25"/>
      <c r="I4132" s="25"/>
      <c r="J4132" s="25"/>
      <c r="K4132" s="25"/>
      <c r="L4132" s="25"/>
      <c r="N4132" s="25"/>
      <c r="O4132" s="25"/>
      <c r="P4132" s="35" t="s">
        <v>2496</v>
      </c>
      <c r="AS4132" s="570"/>
      <c r="AT4132" s="391"/>
      <c r="AU4132" s="222"/>
      <c r="AV4132" s="564"/>
      <c r="AW4132" s="60"/>
      <c r="AX4132" s="60"/>
      <c r="AY4132" s="60"/>
      <c r="AZ4132" s="283"/>
      <c r="BA4132" s="283"/>
      <c r="BB4132" s="283"/>
      <c r="BC4132" s="34"/>
      <c r="BD4132" s="27"/>
      <c r="BF4132" s="35"/>
      <c r="BG4132" s="35"/>
      <c r="BH4132" s="35"/>
    </row>
    <row r="4133" spans="1:60" ht="15" x14ac:dyDescent="0.25">
      <c r="A4133" s="570">
        <f t="shared" si="57"/>
        <v>4127</v>
      </c>
      <c r="B4133" s="571" t="s">
        <v>6408</v>
      </c>
      <c r="C4133" s="574" t="s">
        <v>12458</v>
      </c>
      <c r="D4133" s="843">
        <v>2261</v>
      </c>
      <c r="E4133" s="844"/>
      <c r="F4133" s="844"/>
      <c r="G4133" s="25"/>
      <c r="H4133" s="25"/>
      <c r="I4133" s="25"/>
      <c r="J4133" s="25"/>
      <c r="K4133" s="25"/>
      <c r="L4133" s="25"/>
      <c r="N4133" s="25"/>
      <c r="O4133" s="25"/>
      <c r="P4133" s="35" t="s">
        <v>2496</v>
      </c>
      <c r="AS4133" s="570"/>
      <c r="AT4133" s="391"/>
      <c r="AU4133" s="222"/>
      <c r="AV4133" s="564"/>
      <c r="AW4133" s="60"/>
      <c r="AX4133" s="60"/>
      <c r="AY4133" s="60"/>
      <c r="AZ4133" s="283"/>
      <c r="BA4133" s="283"/>
      <c r="BB4133" s="283"/>
      <c r="BC4133" s="34"/>
      <c r="BD4133" s="27"/>
      <c r="BF4133" s="35"/>
      <c r="BG4133" s="35"/>
      <c r="BH4133" s="35"/>
    </row>
    <row r="4134" spans="1:60" ht="15" x14ac:dyDescent="0.25">
      <c r="A4134" s="570">
        <f t="shared" si="57"/>
        <v>4128</v>
      </c>
      <c r="B4134" s="571" t="s">
        <v>6409</v>
      </c>
      <c r="C4134" s="574" t="s">
        <v>12458</v>
      </c>
      <c r="D4134" s="843">
        <v>8260.98</v>
      </c>
      <c r="E4134" s="844"/>
      <c r="F4134" s="844"/>
      <c r="G4134" s="25"/>
      <c r="H4134" s="25"/>
      <c r="I4134" s="25"/>
      <c r="J4134" s="25"/>
      <c r="K4134" s="25"/>
      <c r="L4134" s="25"/>
      <c r="N4134" s="25"/>
      <c r="O4134" s="25"/>
      <c r="P4134" s="35" t="s">
        <v>2496</v>
      </c>
      <c r="AS4134" s="570"/>
      <c r="AT4134" s="391"/>
      <c r="AU4134" s="222"/>
      <c r="AV4134" s="564"/>
      <c r="AW4134" s="60"/>
      <c r="AX4134" s="60"/>
      <c r="AY4134" s="60"/>
      <c r="AZ4134" s="283"/>
      <c r="BA4134" s="283"/>
      <c r="BB4134" s="283"/>
      <c r="BC4134" s="34"/>
      <c r="BD4134" s="27"/>
      <c r="BF4134" s="35"/>
      <c r="BG4134" s="35"/>
      <c r="BH4134" s="35"/>
    </row>
    <row r="4135" spans="1:60" ht="15" x14ac:dyDescent="0.25">
      <c r="A4135" s="570">
        <f t="shared" si="57"/>
        <v>4129</v>
      </c>
      <c r="B4135" s="571" t="s">
        <v>6410</v>
      </c>
      <c r="C4135" s="574" t="s">
        <v>12458</v>
      </c>
      <c r="D4135" s="843">
        <v>11067</v>
      </c>
      <c r="E4135" s="844"/>
      <c r="F4135" s="844"/>
      <c r="G4135" s="25"/>
      <c r="H4135" s="25"/>
      <c r="I4135" s="25"/>
      <c r="J4135" s="25"/>
      <c r="K4135" s="25"/>
      <c r="L4135" s="25"/>
      <c r="N4135" s="25"/>
      <c r="O4135" s="25"/>
      <c r="P4135" s="35" t="s">
        <v>2496</v>
      </c>
      <c r="AS4135" s="570"/>
      <c r="AT4135" s="391"/>
      <c r="AU4135" s="222"/>
      <c r="AV4135" s="564"/>
      <c r="AW4135" s="60"/>
      <c r="AX4135" s="60"/>
      <c r="AY4135" s="60"/>
      <c r="AZ4135" s="283"/>
      <c r="BA4135" s="283"/>
      <c r="BB4135" s="283"/>
      <c r="BC4135" s="34"/>
      <c r="BD4135" s="27"/>
      <c r="BF4135" s="35"/>
      <c r="BG4135" s="35"/>
      <c r="BH4135" s="35"/>
    </row>
    <row r="4136" spans="1:60" ht="15" x14ac:dyDescent="0.25">
      <c r="A4136" s="570">
        <f t="shared" si="57"/>
        <v>4130</v>
      </c>
      <c r="B4136" s="571" t="s">
        <v>6411</v>
      </c>
      <c r="C4136" s="574" t="s">
        <v>12458</v>
      </c>
      <c r="D4136" s="843">
        <v>10178.07</v>
      </c>
      <c r="E4136" s="844"/>
      <c r="F4136" s="844"/>
      <c r="G4136" s="25"/>
      <c r="H4136" s="25"/>
      <c r="I4136" s="25"/>
      <c r="J4136" s="25"/>
      <c r="K4136" s="25"/>
      <c r="L4136" s="25"/>
      <c r="N4136" s="25"/>
      <c r="O4136" s="25"/>
      <c r="P4136" s="35" t="s">
        <v>2496</v>
      </c>
      <c r="AS4136" s="570"/>
      <c r="AT4136" s="391"/>
      <c r="AU4136" s="222"/>
      <c r="AV4136" s="564"/>
      <c r="AW4136" s="60"/>
      <c r="AX4136" s="60"/>
      <c r="AY4136" s="60"/>
      <c r="AZ4136" s="283"/>
      <c r="BA4136" s="283"/>
      <c r="BB4136" s="283"/>
      <c r="BC4136" s="34"/>
      <c r="BD4136" s="27"/>
      <c r="BF4136" s="35"/>
      <c r="BG4136" s="35"/>
      <c r="BH4136" s="35"/>
    </row>
    <row r="4137" spans="1:60" ht="15" x14ac:dyDescent="0.25">
      <c r="A4137" s="570">
        <f t="shared" si="57"/>
        <v>4131</v>
      </c>
      <c r="B4137" s="571" t="s">
        <v>6412</v>
      </c>
      <c r="C4137" s="574" t="s">
        <v>12458</v>
      </c>
      <c r="D4137" s="843">
        <v>16303</v>
      </c>
      <c r="E4137" s="844"/>
      <c r="F4137" s="844"/>
      <c r="G4137" s="25"/>
      <c r="H4137" s="25"/>
      <c r="I4137" s="25"/>
      <c r="J4137" s="25"/>
      <c r="K4137" s="25"/>
      <c r="L4137" s="25"/>
      <c r="N4137" s="25"/>
      <c r="O4137" s="25"/>
      <c r="P4137" s="35" t="s">
        <v>2496</v>
      </c>
      <c r="AS4137" s="570"/>
      <c r="AT4137" s="391"/>
      <c r="AU4137" s="222"/>
      <c r="AV4137" s="564"/>
      <c r="AW4137" s="60"/>
      <c r="AX4137" s="60"/>
      <c r="AY4137" s="60"/>
      <c r="AZ4137" s="283"/>
      <c r="BA4137" s="283"/>
      <c r="BB4137" s="283"/>
      <c r="BC4137" s="34"/>
      <c r="BD4137" s="27"/>
      <c r="BF4137" s="35"/>
      <c r="BG4137" s="35"/>
      <c r="BH4137" s="35"/>
    </row>
    <row r="4138" spans="1:60" ht="15" x14ac:dyDescent="0.25">
      <c r="A4138" s="570">
        <f t="shared" si="57"/>
        <v>4132</v>
      </c>
      <c r="B4138" s="571" t="s">
        <v>6413</v>
      </c>
      <c r="C4138" s="574" t="s">
        <v>12458</v>
      </c>
      <c r="D4138" s="843">
        <v>19635</v>
      </c>
      <c r="E4138" s="844"/>
      <c r="F4138" s="844"/>
      <c r="G4138" s="25"/>
      <c r="H4138" s="25"/>
      <c r="I4138" s="25"/>
      <c r="J4138" s="25"/>
      <c r="K4138" s="25"/>
      <c r="L4138" s="25"/>
      <c r="N4138" s="25"/>
      <c r="O4138" s="25"/>
      <c r="P4138" s="35" t="s">
        <v>2496</v>
      </c>
      <c r="AS4138" s="570"/>
      <c r="AT4138" s="391"/>
      <c r="AU4138" s="222"/>
      <c r="AV4138" s="564"/>
      <c r="AW4138" s="60"/>
      <c r="AX4138" s="60"/>
      <c r="AY4138" s="60"/>
      <c r="AZ4138" s="283"/>
      <c r="BA4138" s="283"/>
      <c r="BB4138" s="283"/>
      <c r="BC4138" s="34"/>
      <c r="BD4138" s="27"/>
      <c r="BF4138" s="35"/>
      <c r="BG4138" s="35"/>
      <c r="BH4138" s="35"/>
    </row>
    <row r="4139" spans="1:60" ht="15" x14ac:dyDescent="0.25">
      <c r="A4139" s="570">
        <f t="shared" si="57"/>
        <v>4133</v>
      </c>
      <c r="B4139" s="571" t="s">
        <v>6414</v>
      </c>
      <c r="C4139" s="574" t="s">
        <v>12458</v>
      </c>
      <c r="D4139" s="843">
        <v>31535</v>
      </c>
      <c r="E4139" s="844"/>
      <c r="F4139" s="844"/>
      <c r="G4139" s="25"/>
      <c r="H4139" s="25"/>
      <c r="I4139" s="25"/>
      <c r="J4139" s="25"/>
      <c r="K4139" s="25"/>
      <c r="L4139" s="25"/>
      <c r="N4139" s="25"/>
      <c r="O4139" s="25"/>
      <c r="P4139" s="35" t="s">
        <v>2496</v>
      </c>
      <c r="AS4139" s="570"/>
      <c r="AT4139" s="391"/>
      <c r="AU4139" s="222"/>
      <c r="AV4139" s="564"/>
      <c r="AW4139" s="60"/>
      <c r="AX4139" s="60"/>
      <c r="AY4139" s="60"/>
      <c r="AZ4139" s="283"/>
      <c r="BA4139" s="283"/>
      <c r="BB4139" s="283"/>
      <c r="BC4139" s="34"/>
      <c r="BD4139" s="27"/>
      <c r="BF4139" s="35"/>
      <c r="BG4139" s="35"/>
      <c r="BH4139" s="35"/>
    </row>
    <row r="4140" spans="1:60" ht="15" x14ac:dyDescent="0.25">
      <c r="A4140" s="570">
        <f t="shared" si="57"/>
        <v>4134</v>
      </c>
      <c r="B4140" s="571" t="s">
        <v>6415</v>
      </c>
      <c r="C4140" s="574" t="s">
        <v>12458</v>
      </c>
      <c r="D4140" s="843">
        <v>9428.3700000000008</v>
      </c>
      <c r="E4140" s="844"/>
      <c r="F4140" s="844"/>
      <c r="G4140" s="25"/>
      <c r="H4140" s="25"/>
      <c r="I4140" s="25"/>
      <c r="J4140" s="25"/>
      <c r="K4140" s="25"/>
      <c r="L4140" s="25"/>
      <c r="N4140" s="25"/>
      <c r="O4140" s="25"/>
      <c r="P4140" s="35" t="s">
        <v>2496</v>
      </c>
      <c r="AS4140" s="570"/>
      <c r="AT4140" s="391"/>
      <c r="AU4140" s="222"/>
      <c r="AV4140" s="564"/>
      <c r="AW4140" s="60"/>
      <c r="AX4140" s="60"/>
      <c r="AY4140" s="60"/>
      <c r="AZ4140" s="283"/>
      <c r="BA4140" s="283"/>
      <c r="BB4140" s="283"/>
      <c r="BC4140" s="34"/>
      <c r="BD4140" s="27"/>
      <c r="BF4140" s="35"/>
      <c r="BG4140" s="35"/>
      <c r="BH4140" s="35"/>
    </row>
    <row r="4141" spans="1:60" ht="15" x14ac:dyDescent="0.25">
      <c r="A4141" s="570">
        <f t="shared" si="57"/>
        <v>4135</v>
      </c>
      <c r="B4141" s="571" t="s">
        <v>6416</v>
      </c>
      <c r="C4141" s="574" t="s">
        <v>12458</v>
      </c>
      <c r="D4141" s="843">
        <v>14577.5</v>
      </c>
      <c r="E4141" s="844"/>
      <c r="F4141" s="844"/>
      <c r="G4141" s="25"/>
      <c r="H4141" s="25"/>
      <c r="I4141" s="25"/>
      <c r="J4141" s="25"/>
      <c r="K4141" s="25"/>
      <c r="L4141" s="25"/>
      <c r="N4141" s="25"/>
      <c r="O4141" s="25"/>
      <c r="P4141" s="35" t="s">
        <v>2496</v>
      </c>
      <c r="AS4141" s="570"/>
      <c r="AT4141" s="391"/>
      <c r="AU4141" s="222"/>
      <c r="AV4141" s="564"/>
      <c r="AW4141" s="60"/>
      <c r="AX4141" s="60"/>
      <c r="AY4141" s="60"/>
      <c r="AZ4141" s="283"/>
      <c r="BA4141" s="283"/>
      <c r="BB4141" s="283"/>
      <c r="BC4141" s="34"/>
      <c r="BD4141" s="27"/>
      <c r="BF4141" s="35"/>
      <c r="BG4141" s="35"/>
      <c r="BH4141" s="35"/>
    </row>
    <row r="4142" spans="1:60" ht="15" x14ac:dyDescent="0.25">
      <c r="A4142" s="570">
        <f t="shared" si="57"/>
        <v>4136</v>
      </c>
      <c r="B4142" s="571" t="s">
        <v>6417</v>
      </c>
      <c r="C4142" s="574" t="s">
        <v>12458</v>
      </c>
      <c r="D4142" s="843">
        <v>10123.33</v>
      </c>
      <c r="E4142" s="844"/>
      <c r="F4142" s="844"/>
      <c r="G4142" s="25"/>
      <c r="H4142" s="25"/>
      <c r="I4142" s="25"/>
      <c r="J4142" s="25"/>
      <c r="K4142" s="25"/>
      <c r="L4142" s="25"/>
      <c r="N4142" s="25"/>
      <c r="O4142" s="25"/>
      <c r="P4142" s="35" t="s">
        <v>2496</v>
      </c>
      <c r="AS4142" s="570"/>
      <c r="AT4142" s="391"/>
      <c r="AU4142" s="222"/>
      <c r="AV4142" s="564"/>
      <c r="AW4142" s="60"/>
      <c r="AX4142" s="60"/>
      <c r="AY4142" s="60"/>
      <c r="AZ4142" s="283"/>
      <c r="BA4142" s="283"/>
      <c r="BB4142" s="283"/>
      <c r="BC4142" s="34"/>
      <c r="BD4142" s="27"/>
      <c r="BF4142" s="35"/>
      <c r="BG4142" s="35"/>
      <c r="BH4142" s="35"/>
    </row>
    <row r="4143" spans="1:60" ht="15" x14ac:dyDescent="0.25">
      <c r="A4143" s="570">
        <f t="shared" si="57"/>
        <v>4137</v>
      </c>
      <c r="B4143" s="571" t="s">
        <v>6418</v>
      </c>
      <c r="C4143" s="574" t="s">
        <v>12458</v>
      </c>
      <c r="D4143" s="843">
        <v>29036</v>
      </c>
      <c r="E4143" s="844"/>
      <c r="F4143" s="844"/>
      <c r="G4143" s="25"/>
      <c r="H4143" s="25"/>
      <c r="I4143" s="25"/>
      <c r="J4143" s="25"/>
      <c r="K4143" s="25"/>
      <c r="L4143" s="25"/>
      <c r="N4143" s="25"/>
      <c r="O4143" s="25"/>
      <c r="P4143" s="35" t="s">
        <v>2496</v>
      </c>
      <c r="AS4143" s="570"/>
      <c r="AT4143" s="391"/>
      <c r="AU4143" s="222"/>
      <c r="AV4143" s="564"/>
      <c r="AW4143" s="60"/>
      <c r="AX4143" s="60"/>
      <c r="AY4143" s="60"/>
      <c r="AZ4143" s="283"/>
      <c r="BA4143" s="283"/>
      <c r="BB4143" s="283"/>
      <c r="BC4143" s="34"/>
      <c r="BD4143" s="27"/>
      <c r="BF4143" s="35"/>
      <c r="BG4143" s="35"/>
      <c r="BH4143" s="35"/>
    </row>
    <row r="4144" spans="1:60" ht="15" x14ac:dyDescent="0.25">
      <c r="A4144" s="570">
        <f t="shared" si="57"/>
        <v>4138</v>
      </c>
      <c r="B4144" s="571" t="s">
        <v>6419</v>
      </c>
      <c r="C4144" s="574" t="s">
        <v>12458</v>
      </c>
      <c r="D4144" s="843">
        <v>8673.91</v>
      </c>
      <c r="E4144" s="844"/>
      <c r="F4144" s="844"/>
      <c r="G4144" s="25"/>
      <c r="H4144" s="25"/>
      <c r="I4144" s="25"/>
      <c r="J4144" s="25"/>
      <c r="K4144" s="25"/>
      <c r="L4144" s="25"/>
      <c r="N4144" s="25"/>
      <c r="O4144" s="25"/>
      <c r="P4144" s="35" t="s">
        <v>2496</v>
      </c>
      <c r="AS4144" s="570"/>
      <c r="AT4144" s="391"/>
      <c r="AU4144" s="222"/>
      <c r="AV4144" s="564"/>
      <c r="AW4144" s="60"/>
      <c r="AX4144" s="60"/>
      <c r="AY4144" s="60"/>
      <c r="AZ4144" s="283"/>
      <c r="BA4144" s="283"/>
      <c r="BB4144" s="283"/>
      <c r="BC4144" s="34"/>
      <c r="BD4144" s="27"/>
      <c r="BF4144" s="35"/>
      <c r="BG4144" s="35"/>
      <c r="BH4144" s="35"/>
    </row>
    <row r="4145" spans="1:60" ht="15" x14ac:dyDescent="0.25">
      <c r="A4145" s="570">
        <f t="shared" si="57"/>
        <v>4139</v>
      </c>
      <c r="B4145" s="571" t="s">
        <v>6420</v>
      </c>
      <c r="C4145" s="574" t="s">
        <v>12458</v>
      </c>
      <c r="D4145" s="843">
        <v>266147.07</v>
      </c>
      <c r="E4145" s="844"/>
      <c r="F4145" s="844"/>
      <c r="G4145" s="25"/>
      <c r="H4145" s="25"/>
      <c r="I4145" s="25"/>
      <c r="J4145" s="25"/>
      <c r="K4145" s="25"/>
      <c r="L4145" s="25"/>
      <c r="N4145" s="25"/>
      <c r="O4145" s="25"/>
      <c r="P4145" s="35" t="s">
        <v>2496</v>
      </c>
      <c r="AS4145" s="570"/>
      <c r="AT4145" s="391"/>
      <c r="AU4145" s="222"/>
      <c r="AV4145" s="564"/>
      <c r="AW4145" s="60"/>
      <c r="AX4145" s="60"/>
      <c r="AY4145" s="60"/>
      <c r="AZ4145" s="283"/>
      <c r="BA4145" s="283"/>
      <c r="BB4145" s="283"/>
      <c r="BC4145" s="34"/>
      <c r="BD4145" s="27"/>
      <c r="BF4145" s="35"/>
      <c r="BG4145" s="35"/>
      <c r="BH4145" s="35"/>
    </row>
    <row r="4146" spans="1:60" ht="15" x14ac:dyDescent="0.25">
      <c r="A4146" s="570">
        <f t="shared" si="57"/>
        <v>4140</v>
      </c>
      <c r="B4146" s="571" t="s">
        <v>6421</v>
      </c>
      <c r="C4146" s="574" t="s">
        <v>12458</v>
      </c>
      <c r="D4146" s="843">
        <v>2677.5</v>
      </c>
      <c r="E4146" s="844"/>
      <c r="F4146" s="844"/>
      <c r="G4146" s="25"/>
      <c r="H4146" s="25"/>
      <c r="I4146" s="25"/>
      <c r="J4146" s="25"/>
      <c r="K4146" s="25"/>
      <c r="L4146" s="25"/>
      <c r="N4146" s="25"/>
      <c r="O4146" s="25"/>
      <c r="P4146" s="35" t="s">
        <v>2496</v>
      </c>
      <c r="AS4146" s="570"/>
      <c r="AT4146" s="391"/>
      <c r="AU4146" s="222"/>
      <c r="AV4146" s="564"/>
      <c r="AW4146" s="60"/>
      <c r="AX4146" s="60"/>
      <c r="AY4146" s="60"/>
      <c r="AZ4146" s="283"/>
      <c r="BA4146" s="283"/>
      <c r="BB4146" s="283"/>
      <c r="BC4146" s="34"/>
      <c r="BD4146" s="27"/>
      <c r="BF4146" s="35"/>
      <c r="BG4146" s="35"/>
      <c r="BH4146" s="35"/>
    </row>
    <row r="4147" spans="1:60" ht="15" x14ac:dyDescent="0.25">
      <c r="A4147" s="570">
        <f t="shared" si="57"/>
        <v>4141</v>
      </c>
      <c r="B4147" s="571" t="s">
        <v>6422</v>
      </c>
      <c r="C4147" s="574" t="s">
        <v>12458</v>
      </c>
      <c r="D4147" s="843">
        <v>7378</v>
      </c>
      <c r="E4147" s="844"/>
      <c r="F4147" s="844"/>
      <c r="G4147" s="25"/>
      <c r="H4147" s="25"/>
      <c r="I4147" s="25"/>
      <c r="J4147" s="25"/>
      <c r="K4147" s="25"/>
      <c r="L4147" s="25"/>
      <c r="N4147" s="25"/>
      <c r="O4147" s="25"/>
      <c r="P4147" s="35" t="s">
        <v>2496</v>
      </c>
      <c r="AS4147" s="570"/>
      <c r="AT4147" s="391"/>
      <c r="AU4147" s="222"/>
      <c r="AV4147" s="564"/>
      <c r="AW4147" s="60"/>
      <c r="AX4147" s="60"/>
      <c r="AY4147" s="60"/>
      <c r="AZ4147" s="283"/>
      <c r="BA4147" s="283"/>
      <c r="BB4147" s="283"/>
      <c r="BC4147" s="34"/>
      <c r="BD4147" s="27"/>
      <c r="BF4147" s="35"/>
      <c r="BG4147" s="35"/>
      <c r="BH4147" s="35"/>
    </row>
    <row r="4148" spans="1:60" ht="15" x14ac:dyDescent="0.25">
      <c r="A4148" s="570">
        <f t="shared" si="57"/>
        <v>4142</v>
      </c>
      <c r="B4148" s="571" t="s">
        <v>6423</v>
      </c>
      <c r="C4148" s="574" t="s">
        <v>12458</v>
      </c>
      <c r="D4148" s="843">
        <v>47203.73</v>
      </c>
      <c r="E4148" s="844"/>
      <c r="F4148" s="844"/>
      <c r="G4148" s="25"/>
      <c r="H4148" s="25"/>
      <c r="I4148" s="25"/>
      <c r="J4148" s="25"/>
      <c r="K4148" s="25"/>
      <c r="L4148" s="25"/>
      <c r="N4148" s="25"/>
      <c r="O4148" s="25"/>
      <c r="P4148" s="35" t="s">
        <v>2496</v>
      </c>
      <c r="AS4148" s="570"/>
      <c r="AT4148" s="391"/>
      <c r="AU4148" s="222"/>
      <c r="AV4148" s="564"/>
      <c r="AW4148" s="60"/>
      <c r="AX4148" s="60"/>
      <c r="AY4148" s="60"/>
      <c r="AZ4148" s="283"/>
      <c r="BA4148" s="283"/>
      <c r="BB4148" s="283"/>
      <c r="BC4148" s="34"/>
      <c r="BD4148" s="27"/>
      <c r="BF4148" s="35"/>
      <c r="BG4148" s="35"/>
      <c r="BH4148" s="35"/>
    </row>
    <row r="4149" spans="1:60" ht="15" x14ac:dyDescent="0.25">
      <c r="A4149" s="570">
        <f t="shared" si="57"/>
        <v>4143</v>
      </c>
      <c r="B4149" s="571" t="s">
        <v>6424</v>
      </c>
      <c r="C4149" s="574" t="s">
        <v>12458</v>
      </c>
      <c r="D4149" s="843">
        <v>44954.63</v>
      </c>
      <c r="E4149" s="844"/>
      <c r="F4149" s="844"/>
      <c r="G4149" s="25"/>
      <c r="H4149" s="25"/>
      <c r="I4149" s="25"/>
      <c r="J4149" s="25"/>
      <c r="K4149" s="25"/>
      <c r="L4149" s="25"/>
      <c r="N4149" s="25"/>
      <c r="O4149" s="25"/>
      <c r="P4149" s="35" t="s">
        <v>2496</v>
      </c>
      <c r="AS4149" s="570"/>
      <c r="AT4149" s="391"/>
      <c r="AU4149" s="222"/>
      <c r="AV4149" s="564"/>
      <c r="AW4149" s="60"/>
      <c r="AX4149" s="60"/>
      <c r="AY4149" s="60"/>
      <c r="AZ4149" s="283"/>
      <c r="BA4149" s="283"/>
      <c r="BB4149" s="283"/>
      <c r="BC4149" s="34"/>
      <c r="BD4149" s="27"/>
      <c r="BF4149" s="35"/>
      <c r="BG4149" s="35"/>
      <c r="BH4149" s="35"/>
    </row>
    <row r="4150" spans="1:60" ht="15" x14ac:dyDescent="0.25">
      <c r="A4150" s="570">
        <f t="shared" si="57"/>
        <v>4144</v>
      </c>
      <c r="B4150" s="571" t="s">
        <v>6425</v>
      </c>
      <c r="C4150" s="574" t="s">
        <v>12480</v>
      </c>
      <c r="D4150" s="843">
        <v>89635.56</v>
      </c>
      <c r="E4150" s="844"/>
      <c r="F4150" s="844"/>
      <c r="G4150" s="25"/>
      <c r="H4150" s="25"/>
      <c r="I4150" s="25"/>
      <c r="J4150" s="25"/>
      <c r="K4150" s="25"/>
      <c r="L4150" s="25"/>
      <c r="N4150" s="25"/>
      <c r="O4150" s="25"/>
      <c r="P4150" s="35" t="s">
        <v>2496</v>
      </c>
      <c r="AS4150" s="570"/>
      <c r="AT4150" s="391"/>
      <c r="AU4150" s="222"/>
      <c r="AV4150" s="564"/>
      <c r="AW4150" s="60"/>
      <c r="AX4150" s="60"/>
      <c r="AY4150" s="60"/>
      <c r="AZ4150" s="283"/>
      <c r="BA4150" s="283"/>
      <c r="BB4150" s="283"/>
      <c r="BC4150" s="34"/>
      <c r="BD4150" s="27"/>
      <c r="BF4150" s="35"/>
      <c r="BG4150" s="35"/>
      <c r="BH4150" s="35"/>
    </row>
    <row r="4151" spans="1:60" ht="15" x14ac:dyDescent="0.25">
      <c r="A4151" s="570">
        <f t="shared" ref="A4151:A4214" si="58">A4150+1</f>
        <v>4145</v>
      </c>
      <c r="B4151" s="571" t="s">
        <v>6426</v>
      </c>
      <c r="C4151" s="574" t="s">
        <v>12480</v>
      </c>
      <c r="D4151" s="843">
        <v>188075.93</v>
      </c>
      <c r="E4151" s="844"/>
      <c r="F4151" s="844"/>
      <c r="G4151" s="25"/>
      <c r="H4151" s="25"/>
      <c r="I4151" s="25"/>
      <c r="J4151" s="25"/>
      <c r="K4151" s="25"/>
      <c r="L4151" s="25"/>
      <c r="N4151" s="25"/>
      <c r="O4151" s="25"/>
      <c r="P4151" s="35" t="s">
        <v>2496</v>
      </c>
      <c r="AS4151" s="570"/>
      <c r="AT4151" s="391"/>
      <c r="AU4151" s="222"/>
      <c r="AV4151" s="564"/>
      <c r="AW4151" s="60"/>
      <c r="AX4151" s="60"/>
      <c r="AY4151" s="60"/>
      <c r="AZ4151" s="283"/>
      <c r="BA4151" s="283"/>
      <c r="BB4151" s="283"/>
      <c r="BC4151" s="34"/>
      <c r="BD4151" s="27"/>
      <c r="BF4151" s="35"/>
      <c r="BG4151" s="35"/>
      <c r="BH4151" s="35"/>
    </row>
    <row r="4152" spans="1:60" ht="15" x14ac:dyDescent="0.25">
      <c r="A4152" s="570">
        <f t="shared" si="58"/>
        <v>4146</v>
      </c>
      <c r="B4152" s="571" t="s">
        <v>6427</v>
      </c>
      <c r="C4152" s="574" t="s">
        <v>12458</v>
      </c>
      <c r="D4152" s="843">
        <v>5950</v>
      </c>
      <c r="E4152" s="844"/>
      <c r="F4152" s="844"/>
      <c r="G4152" s="25"/>
      <c r="H4152" s="25"/>
      <c r="I4152" s="25"/>
      <c r="J4152" s="25"/>
      <c r="K4152" s="25"/>
      <c r="L4152" s="25"/>
      <c r="N4152" s="25"/>
      <c r="O4152" s="25"/>
      <c r="P4152" s="35" t="s">
        <v>2496</v>
      </c>
      <c r="AS4152" s="570"/>
      <c r="AT4152" s="391"/>
      <c r="AU4152" s="222"/>
      <c r="AV4152" s="564"/>
      <c r="AW4152" s="60"/>
      <c r="AX4152" s="60"/>
      <c r="AY4152" s="60"/>
      <c r="AZ4152" s="283"/>
      <c r="BA4152" s="283"/>
      <c r="BB4152" s="283"/>
      <c r="BC4152" s="34"/>
      <c r="BD4152" s="27"/>
      <c r="BF4152" s="35"/>
      <c r="BG4152" s="35"/>
      <c r="BH4152" s="35"/>
    </row>
    <row r="4153" spans="1:60" ht="15" x14ac:dyDescent="0.25">
      <c r="A4153" s="570">
        <f t="shared" si="58"/>
        <v>4147</v>
      </c>
      <c r="B4153" s="571" t="s">
        <v>6428</v>
      </c>
      <c r="C4153" s="574" t="s">
        <v>12458</v>
      </c>
      <c r="D4153" s="843">
        <v>31732.54</v>
      </c>
      <c r="E4153" s="844"/>
      <c r="F4153" s="844"/>
      <c r="G4153" s="25"/>
      <c r="H4153" s="25"/>
      <c r="I4153" s="25"/>
      <c r="J4153" s="25"/>
      <c r="K4153" s="25"/>
      <c r="L4153" s="25"/>
      <c r="N4153" s="25"/>
      <c r="O4153" s="25"/>
      <c r="P4153" s="35" t="s">
        <v>2496</v>
      </c>
      <c r="AS4153" s="570"/>
      <c r="AT4153" s="391"/>
      <c r="AU4153" s="222"/>
      <c r="AV4153" s="564"/>
      <c r="AW4153" s="60"/>
      <c r="AX4153" s="60"/>
      <c r="AY4153" s="60"/>
      <c r="AZ4153" s="283"/>
      <c r="BA4153" s="283"/>
      <c r="BB4153" s="283"/>
      <c r="BC4153" s="34"/>
      <c r="BD4153" s="27"/>
      <c r="BF4153" s="35"/>
      <c r="BG4153" s="35"/>
      <c r="BH4153" s="35"/>
    </row>
    <row r="4154" spans="1:60" ht="15" x14ac:dyDescent="0.25">
      <c r="A4154" s="570">
        <f t="shared" si="58"/>
        <v>4148</v>
      </c>
      <c r="B4154" s="571" t="s">
        <v>6429</v>
      </c>
      <c r="C4154" s="574" t="s">
        <v>12458</v>
      </c>
      <c r="D4154" s="843">
        <v>57766.17</v>
      </c>
      <c r="E4154" s="844"/>
      <c r="F4154" s="844"/>
      <c r="G4154" s="25"/>
      <c r="H4154" s="25"/>
      <c r="I4154" s="25"/>
      <c r="J4154" s="25"/>
      <c r="K4154" s="25"/>
      <c r="L4154" s="25"/>
      <c r="N4154" s="25"/>
      <c r="O4154" s="25"/>
      <c r="P4154" s="35" t="s">
        <v>2496</v>
      </c>
      <c r="AS4154" s="570"/>
      <c r="AT4154" s="391"/>
      <c r="AU4154" s="222"/>
      <c r="AV4154" s="564"/>
      <c r="AW4154" s="60"/>
      <c r="AX4154" s="60"/>
      <c r="AY4154" s="60"/>
      <c r="AZ4154" s="283"/>
      <c r="BA4154" s="283"/>
      <c r="BB4154" s="283"/>
      <c r="BC4154" s="34"/>
      <c r="BD4154" s="27"/>
      <c r="BF4154" s="35"/>
      <c r="BG4154" s="35"/>
      <c r="BH4154" s="35"/>
    </row>
    <row r="4155" spans="1:60" ht="15" x14ac:dyDescent="0.25">
      <c r="A4155" s="570">
        <f t="shared" si="58"/>
        <v>4149</v>
      </c>
      <c r="B4155" s="571" t="s">
        <v>6430</v>
      </c>
      <c r="C4155" s="574" t="s">
        <v>12480</v>
      </c>
      <c r="D4155" s="843">
        <v>20312.11</v>
      </c>
      <c r="E4155" s="844"/>
      <c r="F4155" s="844"/>
      <c r="G4155" s="25"/>
      <c r="H4155" s="25"/>
      <c r="I4155" s="25"/>
      <c r="J4155" s="25"/>
      <c r="K4155" s="25"/>
      <c r="L4155" s="25"/>
      <c r="N4155" s="25"/>
      <c r="O4155" s="25"/>
      <c r="P4155" s="35" t="s">
        <v>2496</v>
      </c>
      <c r="AS4155" s="570"/>
      <c r="AT4155" s="391"/>
      <c r="AU4155" s="222"/>
      <c r="AV4155" s="564"/>
      <c r="AW4155" s="60"/>
      <c r="AX4155" s="60"/>
      <c r="AY4155" s="60"/>
      <c r="AZ4155" s="283"/>
      <c r="BA4155" s="283"/>
      <c r="BB4155" s="283"/>
      <c r="BC4155" s="34"/>
      <c r="BD4155" s="27"/>
      <c r="BF4155" s="35"/>
      <c r="BG4155" s="35"/>
      <c r="BH4155" s="35"/>
    </row>
    <row r="4156" spans="1:60" ht="15" x14ac:dyDescent="0.25">
      <c r="A4156" s="570">
        <f t="shared" si="58"/>
        <v>4150</v>
      </c>
      <c r="B4156" s="571" t="s">
        <v>6431</v>
      </c>
      <c r="C4156" s="574" t="s">
        <v>12458</v>
      </c>
      <c r="D4156" s="843">
        <v>87726.8</v>
      </c>
      <c r="E4156" s="844"/>
      <c r="F4156" s="844"/>
      <c r="G4156" s="25"/>
      <c r="H4156" s="25"/>
      <c r="I4156" s="25"/>
      <c r="J4156" s="25"/>
      <c r="K4156" s="25"/>
      <c r="L4156" s="25"/>
      <c r="N4156" s="25"/>
      <c r="O4156" s="25"/>
      <c r="P4156" s="35" t="s">
        <v>2496</v>
      </c>
      <c r="AS4156" s="570"/>
      <c r="AT4156" s="391"/>
      <c r="AU4156" s="222"/>
      <c r="AV4156" s="564"/>
      <c r="AW4156" s="60"/>
      <c r="AX4156" s="60"/>
      <c r="AY4156" s="60"/>
      <c r="AZ4156" s="283"/>
      <c r="BA4156" s="283"/>
      <c r="BB4156" s="283"/>
      <c r="BC4156" s="34"/>
      <c r="BD4156" s="27"/>
      <c r="BF4156" s="35"/>
      <c r="BG4156" s="35"/>
      <c r="BH4156" s="35"/>
    </row>
    <row r="4157" spans="1:60" ht="15" x14ac:dyDescent="0.25">
      <c r="A4157" s="570">
        <f t="shared" si="58"/>
        <v>4151</v>
      </c>
      <c r="B4157" s="571" t="s">
        <v>6432</v>
      </c>
      <c r="C4157" s="574" t="s">
        <v>12458</v>
      </c>
      <c r="D4157" s="843">
        <v>651351.26</v>
      </c>
      <c r="E4157" s="844"/>
      <c r="F4157" s="844"/>
      <c r="G4157" s="25"/>
      <c r="H4157" s="25"/>
      <c r="I4157" s="25"/>
      <c r="J4157" s="25"/>
      <c r="K4157" s="25"/>
      <c r="L4157" s="25"/>
      <c r="N4157" s="25"/>
      <c r="O4157" s="25"/>
      <c r="P4157" s="35" t="s">
        <v>2496</v>
      </c>
      <c r="AS4157" s="570"/>
      <c r="AT4157" s="391"/>
      <c r="AU4157" s="222"/>
      <c r="AV4157" s="564"/>
      <c r="AW4157" s="60"/>
      <c r="AX4157" s="60"/>
      <c r="AY4157" s="60"/>
      <c r="AZ4157" s="283"/>
      <c r="BA4157" s="283"/>
      <c r="BB4157" s="283"/>
      <c r="BC4157" s="34"/>
      <c r="BD4157" s="27"/>
      <c r="BF4157" s="35"/>
      <c r="BG4157" s="35"/>
      <c r="BH4157" s="35"/>
    </row>
    <row r="4158" spans="1:60" ht="15" x14ac:dyDescent="0.25">
      <c r="A4158" s="570">
        <f t="shared" si="58"/>
        <v>4152</v>
      </c>
      <c r="B4158" s="571" t="s">
        <v>6433</v>
      </c>
      <c r="C4158" s="574" t="s">
        <v>12458</v>
      </c>
      <c r="D4158" s="843">
        <v>50884.4</v>
      </c>
      <c r="E4158" s="844"/>
      <c r="F4158" s="844"/>
      <c r="G4158" s="25"/>
      <c r="H4158" s="25"/>
      <c r="I4158" s="25"/>
      <c r="J4158" s="25"/>
      <c r="K4158" s="25"/>
      <c r="L4158" s="25"/>
      <c r="N4158" s="25"/>
      <c r="O4158" s="25"/>
      <c r="P4158" s="35" t="s">
        <v>2496</v>
      </c>
      <c r="AS4158" s="570"/>
      <c r="AT4158" s="391"/>
      <c r="AU4158" s="222"/>
      <c r="AV4158" s="564"/>
      <c r="AW4158" s="60"/>
      <c r="AX4158" s="60"/>
      <c r="AY4158" s="60"/>
      <c r="AZ4158" s="283"/>
      <c r="BA4158" s="283"/>
      <c r="BB4158" s="283"/>
      <c r="BC4158" s="34"/>
      <c r="BD4158" s="27"/>
      <c r="BF4158" s="35"/>
      <c r="BG4158" s="35"/>
      <c r="BH4158" s="35"/>
    </row>
    <row r="4159" spans="1:60" ht="15" x14ac:dyDescent="0.25">
      <c r="A4159" s="570">
        <f t="shared" si="58"/>
        <v>4153</v>
      </c>
      <c r="B4159" s="571" t="s">
        <v>6434</v>
      </c>
      <c r="C4159" s="574" t="s">
        <v>12480</v>
      </c>
      <c r="D4159" s="843">
        <v>12187.98</v>
      </c>
      <c r="E4159" s="844"/>
      <c r="F4159" s="844"/>
      <c r="G4159" s="25"/>
      <c r="H4159" s="25"/>
      <c r="I4159" s="25"/>
      <c r="J4159" s="25"/>
      <c r="K4159" s="25"/>
      <c r="L4159" s="25"/>
      <c r="N4159" s="25"/>
      <c r="O4159" s="25"/>
      <c r="P4159" s="35" t="s">
        <v>2496</v>
      </c>
      <c r="AS4159" s="570"/>
      <c r="AT4159" s="391"/>
      <c r="AU4159" s="222"/>
      <c r="AV4159" s="564"/>
      <c r="AW4159" s="60"/>
      <c r="AX4159" s="60"/>
      <c r="AY4159" s="60"/>
      <c r="AZ4159" s="283"/>
      <c r="BA4159" s="283"/>
      <c r="BB4159" s="283"/>
      <c r="BC4159" s="34"/>
      <c r="BD4159" s="27"/>
      <c r="BF4159" s="35"/>
      <c r="BG4159" s="35"/>
      <c r="BH4159" s="35"/>
    </row>
    <row r="4160" spans="1:60" ht="15" x14ac:dyDescent="0.25">
      <c r="A4160" s="570">
        <f t="shared" si="58"/>
        <v>4154</v>
      </c>
      <c r="B4160" s="571" t="s">
        <v>6435</v>
      </c>
      <c r="C4160" s="574" t="s">
        <v>12480</v>
      </c>
      <c r="D4160" s="843">
        <v>33360.46</v>
      </c>
      <c r="E4160" s="844"/>
      <c r="F4160" s="844"/>
      <c r="G4160" s="25"/>
      <c r="H4160" s="25"/>
      <c r="I4160" s="25"/>
      <c r="J4160" s="25"/>
      <c r="K4160" s="25"/>
      <c r="L4160" s="25"/>
      <c r="N4160" s="25"/>
      <c r="O4160" s="25"/>
      <c r="P4160" s="35" t="s">
        <v>2496</v>
      </c>
      <c r="AS4160" s="570"/>
      <c r="AT4160" s="391"/>
      <c r="AU4160" s="222"/>
      <c r="AV4160" s="564"/>
      <c r="AW4160" s="60"/>
      <c r="AX4160" s="60"/>
      <c r="AY4160" s="60"/>
      <c r="AZ4160" s="283"/>
      <c r="BA4160" s="283"/>
      <c r="BB4160" s="283"/>
      <c r="BC4160" s="34"/>
      <c r="BD4160" s="27"/>
      <c r="BF4160" s="35"/>
      <c r="BG4160" s="35"/>
      <c r="BH4160" s="35"/>
    </row>
    <row r="4161" spans="1:60" ht="15" x14ac:dyDescent="0.25">
      <c r="A4161" s="570">
        <f t="shared" si="58"/>
        <v>4155</v>
      </c>
      <c r="B4161" s="571" t="s">
        <v>6436</v>
      </c>
      <c r="C4161" s="574" t="s">
        <v>12480</v>
      </c>
      <c r="D4161" s="843">
        <v>129948</v>
      </c>
      <c r="E4161" s="844"/>
      <c r="F4161" s="844"/>
      <c r="G4161" s="25"/>
      <c r="H4161" s="25"/>
      <c r="I4161" s="25"/>
      <c r="J4161" s="25"/>
      <c r="K4161" s="25"/>
      <c r="L4161" s="25"/>
      <c r="N4161" s="25"/>
      <c r="O4161" s="25"/>
      <c r="P4161" s="35" t="s">
        <v>2496</v>
      </c>
      <c r="AS4161" s="570"/>
      <c r="AT4161" s="391"/>
      <c r="AU4161" s="222"/>
      <c r="AV4161" s="564"/>
      <c r="AW4161" s="60"/>
      <c r="AX4161" s="60"/>
      <c r="AY4161" s="60"/>
      <c r="AZ4161" s="283"/>
      <c r="BA4161" s="283"/>
      <c r="BB4161" s="283"/>
      <c r="BC4161" s="34"/>
      <c r="BD4161" s="27"/>
      <c r="BF4161" s="35"/>
      <c r="BG4161" s="35"/>
      <c r="BH4161" s="35"/>
    </row>
    <row r="4162" spans="1:60" ht="15" x14ac:dyDescent="0.25">
      <c r="A4162" s="570">
        <f t="shared" si="58"/>
        <v>4156</v>
      </c>
      <c r="B4162" s="571" t="s">
        <v>6437</v>
      </c>
      <c r="C4162" s="574" t="s">
        <v>12458</v>
      </c>
      <c r="D4162" s="843">
        <v>170888.76</v>
      </c>
      <c r="E4162" s="844"/>
      <c r="F4162" s="844"/>
      <c r="G4162" s="25"/>
      <c r="H4162" s="25"/>
      <c r="I4162" s="25"/>
      <c r="J4162" s="25"/>
      <c r="K4162" s="25"/>
      <c r="L4162" s="25"/>
      <c r="N4162" s="25"/>
      <c r="O4162" s="25"/>
      <c r="P4162" s="35" t="s">
        <v>2496</v>
      </c>
      <c r="AS4162" s="570"/>
      <c r="AT4162" s="391"/>
      <c r="AU4162" s="222"/>
      <c r="AV4162" s="564"/>
      <c r="AW4162" s="60"/>
      <c r="AX4162" s="60"/>
      <c r="AY4162" s="60"/>
      <c r="AZ4162" s="283"/>
      <c r="BA4162" s="283"/>
      <c r="BB4162" s="283"/>
      <c r="BC4162" s="34"/>
      <c r="BD4162" s="27"/>
      <c r="BF4162" s="35"/>
      <c r="BG4162" s="35"/>
      <c r="BH4162" s="35"/>
    </row>
    <row r="4163" spans="1:60" ht="15" x14ac:dyDescent="0.25">
      <c r="A4163" s="570">
        <f t="shared" si="58"/>
        <v>4157</v>
      </c>
      <c r="B4163" s="571" t="s">
        <v>6438</v>
      </c>
      <c r="C4163" s="574" t="s">
        <v>12480</v>
      </c>
      <c r="D4163" s="843">
        <v>287075.59999999998</v>
      </c>
      <c r="E4163" s="844"/>
      <c r="F4163" s="844"/>
      <c r="G4163" s="25"/>
      <c r="H4163" s="25"/>
      <c r="I4163" s="25"/>
      <c r="J4163" s="25"/>
      <c r="K4163" s="25"/>
      <c r="L4163" s="25"/>
      <c r="N4163" s="25"/>
      <c r="O4163" s="25"/>
      <c r="P4163" s="35" t="s">
        <v>2496</v>
      </c>
      <c r="AS4163" s="570"/>
      <c r="AT4163" s="391"/>
      <c r="AU4163" s="222"/>
      <c r="AV4163" s="564"/>
      <c r="AW4163" s="60"/>
      <c r="AX4163" s="60"/>
      <c r="AY4163" s="60"/>
      <c r="AZ4163" s="283"/>
      <c r="BA4163" s="283"/>
      <c r="BB4163" s="283"/>
      <c r="BC4163" s="34"/>
      <c r="BD4163" s="27"/>
      <c r="BF4163" s="35"/>
      <c r="BG4163" s="35"/>
      <c r="BH4163" s="35"/>
    </row>
    <row r="4164" spans="1:60" ht="15" x14ac:dyDescent="0.25">
      <c r="A4164" s="570">
        <f t="shared" si="58"/>
        <v>4158</v>
      </c>
      <c r="B4164" s="571" t="s">
        <v>6439</v>
      </c>
      <c r="C4164" s="574" t="s">
        <v>12480</v>
      </c>
      <c r="D4164" s="843">
        <v>303586.84999999998</v>
      </c>
      <c r="E4164" s="844"/>
      <c r="F4164" s="844"/>
      <c r="G4164" s="25"/>
      <c r="H4164" s="25"/>
      <c r="I4164" s="25"/>
      <c r="J4164" s="25"/>
      <c r="K4164" s="25"/>
      <c r="L4164" s="25"/>
      <c r="N4164" s="25"/>
      <c r="O4164" s="25"/>
      <c r="P4164" s="35" t="s">
        <v>2496</v>
      </c>
      <c r="AS4164" s="570"/>
      <c r="AT4164" s="391"/>
      <c r="AU4164" s="222"/>
      <c r="AV4164" s="564"/>
      <c r="AW4164" s="60"/>
      <c r="AX4164" s="60"/>
      <c r="AY4164" s="60"/>
      <c r="AZ4164" s="283"/>
      <c r="BA4164" s="283"/>
      <c r="BB4164" s="283"/>
      <c r="BC4164" s="34"/>
      <c r="BD4164" s="27"/>
      <c r="BF4164" s="35"/>
      <c r="BG4164" s="35"/>
      <c r="BH4164" s="35"/>
    </row>
    <row r="4165" spans="1:60" ht="15" x14ac:dyDescent="0.25">
      <c r="A4165" s="570">
        <f t="shared" si="58"/>
        <v>4159</v>
      </c>
      <c r="B4165" s="571" t="s">
        <v>6440</v>
      </c>
      <c r="C4165" s="574" t="s">
        <v>12480</v>
      </c>
      <c r="D4165" s="843">
        <v>84674.45</v>
      </c>
      <c r="E4165" s="844"/>
      <c r="F4165" s="844"/>
      <c r="G4165" s="25"/>
      <c r="H4165" s="25"/>
      <c r="I4165" s="25"/>
      <c r="J4165" s="25"/>
      <c r="K4165" s="25"/>
      <c r="L4165" s="25"/>
      <c r="N4165" s="25"/>
      <c r="O4165" s="25"/>
      <c r="P4165" s="35" t="s">
        <v>2496</v>
      </c>
      <c r="AS4165" s="570"/>
      <c r="AT4165" s="391"/>
      <c r="AU4165" s="222"/>
      <c r="AV4165" s="564"/>
      <c r="AW4165" s="60"/>
      <c r="AX4165" s="60"/>
      <c r="AY4165" s="60"/>
      <c r="AZ4165" s="283"/>
      <c r="BA4165" s="283"/>
      <c r="BB4165" s="283"/>
      <c r="BC4165" s="34"/>
      <c r="BD4165" s="27"/>
      <c r="BF4165" s="35"/>
      <c r="BG4165" s="35"/>
      <c r="BH4165" s="35"/>
    </row>
    <row r="4166" spans="1:60" ht="15" x14ac:dyDescent="0.25">
      <c r="A4166" s="570">
        <f t="shared" si="58"/>
        <v>4160</v>
      </c>
      <c r="B4166" s="571" t="s">
        <v>6441</v>
      </c>
      <c r="C4166" s="574" t="s">
        <v>12480</v>
      </c>
      <c r="D4166" s="843">
        <v>141463.63</v>
      </c>
      <c r="E4166" s="844"/>
      <c r="F4166" s="844"/>
      <c r="G4166" s="25"/>
      <c r="H4166" s="25"/>
      <c r="I4166" s="25"/>
      <c r="J4166" s="25"/>
      <c r="K4166" s="25"/>
      <c r="L4166" s="25"/>
      <c r="N4166" s="25"/>
      <c r="O4166" s="25"/>
      <c r="P4166" s="35" t="s">
        <v>2496</v>
      </c>
      <c r="AS4166" s="570"/>
      <c r="AT4166" s="391"/>
      <c r="AU4166" s="222"/>
      <c r="AV4166" s="564"/>
      <c r="AW4166" s="60"/>
      <c r="AX4166" s="60"/>
      <c r="AY4166" s="60"/>
      <c r="AZ4166" s="283"/>
      <c r="BA4166" s="283"/>
      <c r="BB4166" s="283"/>
      <c r="BC4166" s="34"/>
      <c r="BD4166" s="27"/>
      <c r="BF4166" s="35"/>
      <c r="BG4166" s="35"/>
      <c r="BH4166" s="35"/>
    </row>
    <row r="4167" spans="1:60" ht="15" x14ac:dyDescent="0.25">
      <c r="A4167" s="570">
        <f t="shared" si="58"/>
        <v>4161</v>
      </c>
      <c r="B4167" s="571" t="s">
        <v>6442</v>
      </c>
      <c r="C4167" s="574" t="s">
        <v>12480</v>
      </c>
      <c r="D4167" s="843">
        <v>135727.82999999999</v>
      </c>
      <c r="E4167" s="844"/>
      <c r="F4167" s="844"/>
      <c r="G4167" s="25"/>
      <c r="H4167" s="25"/>
      <c r="I4167" s="25"/>
      <c r="J4167" s="25"/>
      <c r="K4167" s="25"/>
      <c r="L4167" s="25"/>
      <c r="N4167" s="25"/>
      <c r="O4167" s="25"/>
      <c r="P4167" s="35" t="s">
        <v>2496</v>
      </c>
      <c r="AS4167" s="570"/>
      <c r="AT4167" s="391"/>
      <c r="AU4167" s="222"/>
      <c r="AV4167" s="564"/>
      <c r="AW4167" s="60"/>
      <c r="AX4167" s="60"/>
      <c r="AY4167" s="60"/>
      <c r="AZ4167" s="283"/>
      <c r="BA4167" s="283"/>
      <c r="BB4167" s="283"/>
      <c r="BC4167" s="34"/>
      <c r="BD4167" s="27"/>
      <c r="BF4167" s="35"/>
      <c r="BG4167" s="35"/>
      <c r="BH4167" s="35"/>
    </row>
    <row r="4168" spans="1:60" ht="15" x14ac:dyDescent="0.25">
      <c r="A4168" s="570">
        <f t="shared" si="58"/>
        <v>4162</v>
      </c>
      <c r="B4168" s="571" t="s">
        <v>6443</v>
      </c>
      <c r="C4168" s="574" t="s">
        <v>12480</v>
      </c>
      <c r="D4168" s="843">
        <v>180919.27</v>
      </c>
      <c r="E4168" s="844"/>
      <c r="F4168" s="844"/>
      <c r="G4168" s="25"/>
      <c r="H4168" s="25"/>
      <c r="I4168" s="25"/>
      <c r="J4168" s="25"/>
      <c r="K4168" s="25"/>
      <c r="L4168" s="25"/>
      <c r="N4168" s="25"/>
      <c r="O4168" s="25"/>
      <c r="P4168" s="35" t="s">
        <v>2496</v>
      </c>
      <c r="AS4168" s="570"/>
      <c r="AT4168" s="391"/>
      <c r="AU4168" s="222"/>
      <c r="AV4168" s="564"/>
      <c r="AW4168" s="60"/>
      <c r="AX4168" s="60"/>
      <c r="AY4168" s="60"/>
      <c r="AZ4168" s="283"/>
      <c r="BA4168" s="283"/>
      <c r="BB4168" s="283"/>
      <c r="BC4168" s="34"/>
      <c r="BD4168" s="27"/>
      <c r="BF4168" s="35"/>
      <c r="BG4168" s="35"/>
      <c r="BH4168" s="35"/>
    </row>
    <row r="4169" spans="1:60" ht="15" x14ac:dyDescent="0.25">
      <c r="A4169" s="570">
        <f t="shared" si="58"/>
        <v>4163</v>
      </c>
      <c r="B4169" s="571" t="s">
        <v>6444</v>
      </c>
      <c r="C4169" s="574" t="s">
        <v>12480</v>
      </c>
      <c r="D4169" s="843">
        <v>141463.63</v>
      </c>
      <c r="E4169" s="844"/>
      <c r="F4169" s="844"/>
      <c r="G4169" s="25"/>
      <c r="H4169" s="25"/>
      <c r="I4169" s="25"/>
      <c r="J4169" s="25"/>
      <c r="K4169" s="25"/>
      <c r="L4169" s="25"/>
      <c r="N4169" s="25"/>
      <c r="O4169" s="25"/>
      <c r="P4169" s="35" t="s">
        <v>2496</v>
      </c>
      <c r="AS4169" s="570"/>
      <c r="AT4169" s="391"/>
      <c r="AU4169" s="222"/>
      <c r="AV4169" s="564"/>
      <c r="AW4169" s="60"/>
      <c r="AX4169" s="60"/>
      <c r="AY4169" s="60"/>
      <c r="AZ4169" s="283"/>
      <c r="BA4169" s="283"/>
      <c r="BB4169" s="283"/>
      <c r="BC4169" s="34"/>
      <c r="BD4169" s="27"/>
      <c r="BF4169" s="35"/>
      <c r="BG4169" s="35"/>
      <c r="BH4169" s="35"/>
    </row>
    <row r="4170" spans="1:60" ht="15" x14ac:dyDescent="0.25">
      <c r="A4170" s="570">
        <f t="shared" si="58"/>
        <v>4164</v>
      </c>
      <c r="B4170" s="571" t="s">
        <v>6445</v>
      </c>
      <c r="C4170" s="574" t="s">
        <v>12480</v>
      </c>
      <c r="D4170" s="843">
        <v>191737.56</v>
      </c>
      <c r="E4170" s="844"/>
      <c r="F4170" s="844"/>
      <c r="G4170" s="25"/>
      <c r="H4170" s="25"/>
      <c r="I4170" s="25"/>
      <c r="J4170" s="25"/>
      <c r="K4170" s="25"/>
      <c r="L4170" s="25"/>
      <c r="N4170" s="25"/>
      <c r="O4170" s="25"/>
      <c r="P4170" s="35" t="s">
        <v>2496</v>
      </c>
      <c r="AS4170" s="570"/>
      <c r="AT4170" s="391"/>
      <c r="AU4170" s="222"/>
      <c r="AV4170" s="564"/>
      <c r="AW4170" s="60"/>
      <c r="AX4170" s="60"/>
      <c r="AY4170" s="60"/>
      <c r="AZ4170" s="283"/>
      <c r="BA4170" s="283"/>
      <c r="BB4170" s="283"/>
      <c r="BC4170" s="34"/>
      <c r="BD4170" s="27"/>
      <c r="BF4170" s="35"/>
      <c r="BG4170" s="35"/>
      <c r="BH4170" s="35"/>
    </row>
    <row r="4171" spans="1:60" ht="15" x14ac:dyDescent="0.25">
      <c r="A4171" s="570">
        <f t="shared" si="58"/>
        <v>4165</v>
      </c>
      <c r="B4171" s="571" t="s">
        <v>6446</v>
      </c>
      <c r="C4171" s="574" t="s">
        <v>12480</v>
      </c>
      <c r="D4171" s="843">
        <v>689772.79</v>
      </c>
      <c r="E4171" s="844"/>
      <c r="F4171" s="844"/>
      <c r="G4171" s="25"/>
      <c r="H4171" s="25"/>
      <c r="I4171" s="25"/>
      <c r="J4171" s="25"/>
      <c r="K4171" s="25"/>
      <c r="L4171" s="25"/>
      <c r="N4171" s="25"/>
      <c r="O4171" s="25"/>
      <c r="P4171" s="35" t="s">
        <v>2496</v>
      </c>
      <c r="AS4171" s="570"/>
      <c r="AT4171" s="391"/>
      <c r="AU4171" s="222"/>
      <c r="AV4171" s="564"/>
      <c r="AW4171" s="60"/>
      <c r="AX4171" s="60"/>
      <c r="AY4171" s="60"/>
      <c r="AZ4171" s="283"/>
      <c r="BA4171" s="283"/>
      <c r="BB4171" s="283"/>
      <c r="BC4171" s="34"/>
      <c r="BD4171" s="27"/>
      <c r="BF4171" s="35"/>
      <c r="BG4171" s="35"/>
      <c r="BH4171" s="35"/>
    </row>
    <row r="4172" spans="1:60" ht="15" x14ac:dyDescent="0.25">
      <c r="A4172" s="570">
        <f t="shared" si="58"/>
        <v>4166</v>
      </c>
      <c r="B4172" s="571" t="s">
        <v>6447</v>
      </c>
      <c r="C4172" s="574" t="s">
        <v>12480</v>
      </c>
      <c r="D4172" s="843">
        <v>135727.82999999999</v>
      </c>
      <c r="E4172" s="844"/>
      <c r="F4172" s="844"/>
      <c r="G4172" s="25"/>
      <c r="H4172" s="25"/>
      <c r="I4172" s="25"/>
      <c r="J4172" s="25"/>
      <c r="K4172" s="25"/>
      <c r="L4172" s="25"/>
      <c r="N4172" s="25"/>
      <c r="O4172" s="25"/>
      <c r="P4172" s="35" t="s">
        <v>2496</v>
      </c>
      <c r="AS4172" s="570"/>
      <c r="AT4172" s="391"/>
      <c r="AU4172" s="222"/>
      <c r="AV4172" s="564"/>
      <c r="AW4172" s="60"/>
      <c r="AX4172" s="60"/>
      <c r="AY4172" s="60"/>
      <c r="AZ4172" s="283"/>
      <c r="BA4172" s="283"/>
      <c r="BB4172" s="283"/>
      <c r="BC4172" s="34"/>
      <c r="BD4172" s="27"/>
      <c r="BF4172" s="35"/>
      <c r="BG4172" s="35"/>
      <c r="BH4172" s="35"/>
    </row>
    <row r="4173" spans="1:60" ht="15" x14ac:dyDescent="0.25">
      <c r="A4173" s="570">
        <f t="shared" si="58"/>
        <v>4167</v>
      </c>
      <c r="B4173" s="571" t="s">
        <v>6448</v>
      </c>
      <c r="C4173" s="574" t="s">
        <v>12458</v>
      </c>
      <c r="D4173" s="843">
        <v>306989.06</v>
      </c>
      <c r="E4173" s="844"/>
      <c r="F4173" s="844"/>
      <c r="G4173" s="25"/>
      <c r="H4173" s="25"/>
      <c r="I4173" s="25"/>
      <c r="J4173" s="25"/>
      <c r="K4173" s="25"/>
      <c r="L4173" s="25"/>
      <c r="N4173" s="25"/>
      <c r="O4173" s="25"/>
      <c r="P4173" s="35" t="s">
        <v>2496</v>
      </c>
      <c r="AS4173" s="570"/>
      <c r="AT4173" s="391"/>
      <c r="AU4173" s="222"/>
      <c r="AV4173" s="564"/>
      <c r="AW4173" s="60"/>
      <c r="AX4173" s="60"/>
      <c r="AY4173" s="60"/>
      <c r="AZ4173" s="283"/>
      <c r="BA4173" s="283"/>
      <c r="BB4173" s="283"/>
      <c r="BC4173" s="34"/>
      <c r="BD4173" s="27"/>
      <c r="BF4173" s="35"/>
      <c r="BG4173" s="35"/>
      <c r="BH4173" s="35"/>
    </row>
    <row r="4174" spans="1:60" ht="15" x14ac:dyDescent="0.25">
      <c r="A4174" s="570">
        <f t="shared" si="58"/>
        <v>4168</v>
      </c>
      <c r="B4174" s="571" t="s">
        <v>6449</v>
      </c>
      <c r="C4174" s="574" t="s">
        <v>12458</v>
      </c>
      <c r="D4174" s="843">
        <v>69528.13</v>
      </c>
      <c r="E4174" s="844"/>
      <c r="F4174" s="844"/>
      <c r="G4174" s="25"/>
      <c r="H4174" s="25"/>
      <c r="I4174" s="25"/>
      <c r="J4174" s="25"/>
      <c r="K4174" s="25"/>
      <c r="L4174" s="25"/>
      <c r="N4174" s="25"/>
      <c r="O4174" s="25"/>
      <c r="P4174" s="35" t="s">
        <v>2496</v>
      </c>
      <c r="AS4174" s="570"/>
      <c r="AT4174" s="391"/>
      <c r="AU4174" s="222"/>
      <c r="AV4174" s="564"/>
      <c r="AW4174" s="60"/>
      <c r="AX4174" s="60"/>
      <c r="AY4174" s="60"/>
      <c r="AZ4174" s="283"/>
      <c r="BA4174" s="283"/>
      <c r="BB4174" s="283"/>
      <c r="BC4174" s="34"/>
      <c r="BD4174" s="27"/>
      <c r="BF4174" s="35"/>
      <c r="BG4174" s="35"/>
      <c r="BH4174" s="35"/>
    </row>
    <row r="4175" spans="1:60" ht="15" x14ac:dyDescent="0.25">
      <c r="A4175" s="570">
        <f t="shared" si="58"/>
        <v>4169</v>
      </c>
      <c r="B4175" s="571" t="s">
        <v>6450</v>
      </c>
      <c r="C4175" s="574" t="s">
        <v>12480</v>
      </c>
      <c r="D4175" s="843">
        <v>233328.06</v>
      </c>
      <c r="E4175" s="844"/>
      <c r="F4175" s="844"/>
      <c r="G4175" s="25"/>
      <c r="H4175" s="25"/>
      <c r="I4175" s="25"/>
      <c r="J4175" s="25"/>
      <c r="K4175" s="25"/>
      <c r="L4175" s="25"/>
      <c r="N4175" s="25"/>
      <c r="O4175" s="25"/>
      <c r="P4175" s="35" t="s">
        <v>2496</v>
      </c>
      <c r="AS4175" s="570"/>
      <c r="AT4175" s="391"/>
      <c r="AU4175" s="222"/>
      <c r="AV4175" s="564"/>
      <c r="AW4175" s="60"/>
      <c r="AX4175" s="60"/>
      <c r="AY4175" s="60"/>
      <c r="AZ4175" s="283"/>
      <c r="BA4175" s="283"/>
      <c r="BB4175" s="283"/>
      <c r="BC4175" s="34"/>
      <c r="BD4175" s="27"/>
      <c r="BF4175" s="35"/>
      <c r="BG4175" s="35"/>
      <c r="BH4175" s="35"/>
    </row>
    <row r="4176" spans="1:60" ht="15" x14ac:dyDescent="0.25">
      <c r="A4176" s="570">
        <f t="shared" si="58"/>
        <v>4170</v>
      </c>
      <c r="B4176" s="571" t="s">
        <v>6451</v>
      </c>
      <c r="C4176" s="574" t="s">
        <v>12480</v>
      </c>
      <c r="D4176" s="843">
        <v>96325.74</v>
      </c>
      <c r="E4176" s="844"/>
      <c r="F4176" s="844"/>
      <c r="G4176" s="25"/>
      <c r="H4176" s="25"/>
      <c r="I4176" s="25"/>
      <c r="J4176" s="25"/>
      <c r="K4176" s="25"/>
      <c r="L4176" s="25"/>
      <c r="N4176" s="25"/>
      <c r="O4176" s="25"/>
      <c r="P4176" s="35" t="s">
        <v>2496</v>
      </c>
      <c r="AS4176" s="570"/>
      <c r="AT4176" s="391"/>
      <c r="AU4176" s="222"/>
      <c r="AV4176" s="564"/>
      <c r="AW4176" s="60"/>
      <c r="AX4176" s="60"/>
      <c r="AY4176" s="60"/>
      <c r="AZ4176" s="283"/>
      <c r="BA4176" s="283"/>
      <c r="BB4176" s="283"/>
      <c r="BC4176" s="34"/>
      <c r="BD4176" s="27"/>
      <c r="BF4176" s="35"/>
      <c r="BG4176" s="35"/>
      <c r="BH4176" s="35"/>
    </row>
    <row r="4177" spans="1:60" ht="15" x14ac:dyDescent="0.25">
      <c r="A4177" s="570">
        <f t="shared" si="58"/>
        <v>4171</v>
      </c>
      <c r="B4177" s="571" t="s">
        <v>6452</v>
      </c>
      <c r="C4177" s="574" t="s">
        <v>12480</v>
      </c>
      <c r="D4177" s="843">
        <v>333200</v>
      </c>
      <c r="E4177" s="844"/>
      <c r="F4177" s="844"/>
      <c r="G4177" s="25"/>
      <c r="H4177" s="25"/>
      <c r="I4177" s="25"/>
      <c r="J4177" s="25"/>
      <c r="K4177" s="25"/>
      <c r="L4177" s="25"/>
      <c r="N4177" s="25"/>
      <c r="O4177" s="25"/>
      <c r="P4177" s="35" t="s">
        <v>2496</v>
      </c>
      <c r="AS4177" s="570"/>
      <c r="AT4177" s="391"/>
      <c r="AU4177" s="222"/>
      <c r="AV4177" s="564"/>
      <c r="AW4177" s="60"/>
      <c r="AX4177" s="60"/>
      <c r="AY4177" s="60"/>
      <c r="AZ4177" s="283"/>
      <c r="BA4177" s="283"/>
      <c r="BB4177" s="283"/>
      <c r="BC4177" s="34"/>
      <c r="BD4177" s="27"/>
      <c r="BF4177" s="35"/>
      <c r="BG4177" s="35"/>
      <c r="BH4177" s="35"/>
    </row>
    <row r="4178" spans="1:60" ht="15" x14ac:dyDescent="0.25">
      <c r="A4178" s="570">
        <f t="shared" si="58"/>
        <v>4172</v>
      </c>
      <c r="B4178" s="571" t="s">
        <v>6453</v>
      </c>
      <c r="C4178" s="574" t="s">
        <v>12458</v>
      </c>
      <c r="D4178" s="843">
        <v>22197.07</v>
      </c>
      <c r="E4178" s="844"/>
      <c r="F4178" s="844"/>
      <c r="G4178" s="25"/>
      <c r="H4178" s="25"/>
      <c r="I4178" s="25"/>
      <c r="J4178" s="25"/>
      <c r="K4178" s="25"/>
      <c r="L4178" s="25"/>
      <c r="N4178" s="25"/>
      <c r="O4178" s="25"/>
      <c r="P4178" s="35" t="s">
        <v>2496</v>
      </c>
      <c r="AS4178" s="570"/>
      <c r="AT4178" s="391"/>
      <c r="AU4178" s="222"/>
      <c r="AV4178" s="564"/>
      <c r="AW4178" s="60"/>
      <c r="AX4178" s="60"/>
      <c r="AY4178" s="60"/>
      <c r="AZ4178" s="283"/>
      <c r="BA4178" s="283"/>
      <c r="BB4178" s="283"/>
      <c r="BC4178" s="34"/>
      <c r="BD4178" s="27"/>
      <c r="BF4178" s="35"/>
      <c r="BG4178" s="35"/>
      <c r="BH4178" s="35"/>
    </row>
    <row r="4179" spans="1:60" ht="15" x14ac:dyDescent="0.25">
      <c r="A4179" s="570">
        <f t="shared" si="58"/>
        <v>4173</v>
      </c>
      <c r="B4179" s="571" t="s">
        <v>6454</v>
      </c>
      <c r="C4179" s="574" t="s">
        <v>12480</v>
      </c>
      <c r="D4179" s="843">
        <v>34396.949999999997</v>
      </c>
      <c r="E4179" s="844"/>
      <c r="F4179" s="844"/>
      <c r="G4179" s="25"/>
      <c r="H4179" s="25"/>
      <c r="I4179" s="25"/>
      <c r="J4179" s="25"/>
      <c r="K4179" s="25"/>
      <c r="L4179" s="25"/>
      <c r="N4179" s="25"/>
      <c r="O4179" s="25"/>
      <c r="P4179" s="35" t="s">
        <v>2496</v>
      </c>
      <c r="AS4179" s="570"/>
      <c r="AT4179" s="391"/>
      <c r="AU4179" s="222"/>
      <c r="AV4179" s="564"/>
      <c r="AW4179" s="60"/>
      <c r="AX4179" s="60"/>
      <c r="AY4179" s="60"/>
      <c r="AZ4179" s="283"/>
      <c r="BA4179" s="283"/>
      <c r="BB4179" s="283"/>
      <c r="BC4179" s="34"/>
      <c r="BD4179" s="27"/>
      <c r="BF4179" s="35"/>
      <c r="BG4179" s="35"/>
      <c r="BH4179" s="35"/>
    </row>
    <row r="4180" spans="1:60" ht="15" x14ac:dyDescent="0.25">
      <c r="A4180" s="570">
        <f t="shared" si="58"/>
        <v>4174</v>
      </c>
      <c r="B4180" s="571" t="s">
        <v>6455</v>
      </c>
      <c r="C4180" s="574" t="s">
        <v>12480</v>
      </c>
      <c r="D4180" s="843">
        <v>50717.8</v>
      </c>
      <c r="E4180" s="844"/>
      <c r="F4180" s="844"/>
      <c r="G4180" s="25"/>
      <c r="H4180" s="25"/>
      <c r="I4180" s="25"/>
      <c r="J4180" s="25"/>
      <c r="K4180" s="25"/>
      <c r="L4180" s="25"/>
      <c r="N4180" s="25"/>
      <c r="O4180" s="25"/>
      <c r="P4180" s="35" t="s">
        <v>2496</v>
      </c>
      <c r="AS4180" s="570"/>
      <c r="AT4180" s="391"/>
      <c r="AU4180" s="222"/>
      <c r="AV4180" s="564"/>
      <c r="AW4180" s="60"/>
      <c r="AX4180" s="60"/>
      <c r="AY4180" s="60"/>
      <c r="AZ4180" s="283"/>
      <c r="BA4180" s="283"/>
      <c r="BB4180" s="283"/>
      <c r="BC4180" s="34"/>
      <c r="BD4180" s="27"/>
      <c r="BF4180" s="35"/>
      <c r="BG4180" s="35"/>
      <c r="BH4180" s="35"/>
    </row>
    <row r="4181" spans="1:60" ht="15" x14ac:dyDescent="0.25">
      <c r="A4181" s="570">
        <f t="shared" si="58"/>
        <v>4175</v>
      </c>
      <c r="B4181" s="571" t="s">
        <v>6456</v>
      </c>
      <c r="C4181" s="574" t="s">
        <v>12458</v>
      </c>
      <c r="D4181" s="843">
        <v>15010.66</v>
      </c>
      <c r="E4181" s="844"/>
      <c r="F4181" s="844"/>
      <c r="G4181" s="25"/>
      <c r="H4181" s="25"/>
      <c r="I4181" s="25"/>
      <c r="J4181" s="25"/>
      <c r="K4181" s="25"/>
      <c r="L4181" s="25"/>
      <c r="N4181" s="25"/>
      <c r="O4181" s="25"/>
      <c r="P4181" s="35" t="s">
        <v>2496</v>
      </c>
      <c r="AS4181" s="570"/>
      <c r="AT4181" s="391"/>
      <c r="AU4181" s="222"/>
      <c r="AV4181" s="564"/>
      <c r="AW4181" s="60"/>
      <c r="AX4181" s="60"/>
      <c r="AY4181" s="60"/>
      <c r="AZ4181" s="283"/>
      <c r="BA4181" s="283"/>
      <c r="BB4181" s="283"/>
      <c r="BC4181" s="34"/>
      <c r="BD4181" s="27"/>
      <c r="BF4181" s="35"/>
      <c r="BG4181" s="35"/>
      <c r="BH4181" s="35"/>
    </row>
    <row r="4182" spans="1:60" ht="15" x14ac:dyDescent="0.25">
      <c r="A4182" s="570">
        <f t="shared" si="58"/>
        <v>4176</v>
      </c>
      <c r="B4182" s="571" t="s">
        <v>6457</v>
      </c>
      <c r="C4182" s="574" t="s">
        <v>12458</v>
      </c>
      <c r="D4182" s="843">
        <v>3161.83</v>
      </c>
      <c r="E4182" s="844"/>
      <c r="F4182" s="844"/>
      <c r="G4182" s="25"/>
      <c r="H4182" s="25"/>
      <c r="I4182" s="25"/>
      <c r="J4182" s="25"/>
      <c r="K4182" s="25"/>
      <c r="L4182" s="25"/>
      <c r="N4182" s="25"/>
      <c r="O4182" s="25"/>
      <c r="P4182" s="35" t="s">
        <v>2496</v>
      </c>
      <c r="AS4182" s="570"/>
      <c r="AT4182" s="391"/>
      <c r="AU4182" s="222"/>
      <c r="AV4182" s="564"/>
      <c r="AW4182" s="60"/>
      <c r="AX4182" s="60"/>
      <c r="AY4182" s="60"/>
      <c r="AZ4182" s="283"/>
      <c r="BA4182" s="283"/>
      <c r="BB4182" s="283"/>
      <c r="BC4182" s="34"/>
      <c r="BD4182" s="27"/>
      <c r="BF4182" s="35"/>
      <c r="BG4182" s="35"/>
      <c r="BH4182" s="35"/>
    </row>
    <row r="4183" spans="1:60" ht="15" x14ac:dyDescent="0.25">
      <c r="A4183" s="570">
        <f t="shared" si="58"/>
        <v>4177</v>
      </c>
      <c r="B4183" s="571" t="s">
        <v>6458</v>
      </c>
      <c r="C4183" s="574" t="s">
        <v>12480</v>
      </c>
      <c r="D4183" s="843">
        <v>30417.59</v>
      </c>
      <c r="E4183" s="844"/>
      <c r="F4183" s="844"/>
      <c r="G4183" s="25"/>
      <c r="H4183" s="25"/>
      <c r="I4183" s="25"/>
      <c r="J4183" s="25"/>
      <c r="K4183" s="25"/>
      <c r="L4183" s="25"/>
      <c r="N4183" s="25"/>
      <c r="O4183" s="25"/>
      <c r="P4183" s="35" t="s">
        <v>2496</v>
      </c>
      <c r="AS4183" s="570"/>
      <c r="AT4183" s="391"/>
      <c r="AU4183" s="222"/>
      <c r="AV4183" s="564"/>
      <c r="AW4183" s="60"/>
      <c r="AX4183" s="60"/>
      <c r="AY4183" s="60"/>
      <c r="AZ4183" s="283"/>
      <c r="BA4183" s="283"/>
      <c r="BB4183" s="283"/>
      <c r="BC4183" s="34"/>
      <c r="BD4183" s="27"/>
      <c r="BF4183" s="35"/>
      <c r="BG4183" s="35"/>
      <c r="BH4183" s="35"/>
    </row>
    <row r="4184" spans="1:60" ht="15" x14ac:dyDescent="0.25">
      <c r="A4184" s="570">
        <f t="shared" si="58"/>
        <v>4178</v>
      </c>
      <c r="B4184" s="571" t="s">
        <v>6459</v>
      </c>
      <c r="C4184" s="574" t="s">
        <v>12458</v>
      </c>
      <c r="D4184" s="843">
        <v>95414.2</v>
      </c>
      <c r="E4184" s="844"/>
      <c r="F4184" s="844"/>
      <c r="G4184" s="25"/>
      <c r="H4184" s="25"/>
      <c r="I4184" s="25"/>
      <c r="J4184" s="25"/>
      <c r="K4184" s="25"/>
      <c r="L4184" s="25"/>
      <c r="N4184" s="25"/>
      <c r="O4184" s="25"/>
      <c r="P4184" s="35" t="s">
        <v>2496</v>
      </c>
      <c r="AS4184" s="570"/>
      <c r="AT4184" s="391"/>
      <c r="AU4184" s="222"/>
      <c r="AV4184" s="564"/>
      <c r="AW4184" s="60"/>
      <c r="AX4184" s="60"/>
      <c r="AY4184" s="60"/>
      <c r="AZ4184" s="283"/>
      <c r="BA4184" s="283"/>
      <c r="BB4184" s="283"/>
      <c r="BC4184" s="34"/>
      <c r="BD4184" s="27"/>
      <c r="BF4184" s="35"/>
      <c r="BG4184" s="35"/>
      <c r="BH4184" s="35"/>
    </row>
    <row r="4185" spans="1:60" ht="15" x14ac:dyDescent="0.25">
      <c r="A4185" s="570">
        <f t="shared" si="58"/>
        <v>4179</v>
      </c>
      <c r="B4185" s="571" t="s">
        <v>6460</v>
      </c>
      <c r="C4185" s="574" t="s">
        <v>12458</v>
      </c>
      <c r="D4185" s="843">
        <v>58513.49</v>
      </c>
      <c r="E4185" s="844"/>
      <c r="F4185" s="844"/>
      <c r="G4185" s="25"/>
      <c r="H4185" s="25"/>
      <c r="I4185" s="25"/>
      <c r="J4185" s="25"/>
      <c r="K4185" s="25"/>
      <c r="L4185" s="25"/>
      <c r="N4185" s="25"/>
      <c r="O4185" s="25"/>
      <c r="P4185" s="35" t="s">
        <v>2496</v>
      </c>
      <c r="AS4185" s="570"/>
      <c r="AT4185" s="391"/>
      <c r="AU4185" s="222"/>
      <c r="AV4185" s="564"/>
      <c r="AW4185" s="60"/>
      <c r="AX4185" s="60"/>
      <c r="AY4185" s="60"/>
      <c r="AZ4185" s="283"/>
      <c r="BA4185" s="283"/>
      <c r="BB4185" s="283"/>
      <c r="BC4185" s="34"/>
      <c r="BD4185" s="27"/>
      <c r="BF4185" s="35"/>
      <c r="BG4185" s="35"/>
      <c r="BH4185" s="35"/>
    </row>
    <row r="4186" spans="1:60" ht="15" x14ac:dyDescent="0.25">
      <c r="A4186" s="570">
        <f t="shared" si="58"/>
        <v>4180</v>
      </c>
      <c r="B4186" s="571" t="s">
        <v>6461</v>
      </c>
      <c r="C4186" s="574" t="s">
        <v>12458</v>
      </c>
      <c r="D4186" s="843">
        <v>35427.49</v>
      </c>
      <c r="E4186" s="844"/>
      <c r="F4186" s="844"/>
      <c r="G4186" s="25"/>
      <c r="H4186" s="25"/>
      <c r="I4186" s="25"/>
      <c r="J4186" s="25"/>
      <c r="K4186" s="25"/>
      <c r="L4186" s="25"/>
      <c r="N4186" s="25"/>
      <c r="O4186" s="25"/>
      <c r="P4186" s="35" t="s">
        <v>2496</v>
      </c>
      <c r="AS4186" s="570"/>
      <c r="AT4186" s="391"/>
      <c r="AU4186" s="222"/>
      <c r="AV4186" s="564"/>
      <c r="AW4186" s="60"/>
      <c r="AX4186" s="60"/>
      <c r="AY4186" s="60"/>
      <c r="AZ4186" s="283"/>
      <c r="BA4186" s="283"/>
      <c r="BB4186" s="283"/>
      <c r="BC4186" s="34"/>
      <c r="BD4186" s="27"/>
      <c r="BF4186" s="35"/>
      <c r="BG4186" s="35"/>
      <c r="BH4186" s="35"/>
    </row>
    <row r="4187" spans="1:60" ht="15" x14ac:dyDescent="0.25">
      <c r="A4187" s="570">
        <f t="shared" si="58"/>
        <v>4181</v>
      </c>
      <c r="B4187" s="571" t="s">
        <v>6462</v>
      </c>
      <c r="C4187" s="574" t="s">
        <v>12480</v>
      </c>
      <c r="D4187" s="843">
        <v>116734.24</v>
      </c>
      <c r="E4187" s="844"/>
      <c r="F4187" s="844"/>
      <c r="G4187" s="25"/>
      <c r="H4187" s="25"/>
      <c r="I4187" s="25"/>
      <c r="J4187" s="25"/>
      <c r="K4187" s="25"/>
      <c r="L4187" s="25"/>
      <c r="N4187" s="25"/>
      <c r="O4187" s="25"/>
      <c r="P4187" s="35" t="s">
        <v>2496</v>
      </c>
      <c r="AS4187" s="570"/>
      <c r="AT4187" s="391"/>
      <c r="AU4187" s="222"/>
      <c r="AV4187" s="564"/>
      <c r="AW4187" s="60"/>
      <c r="AX4187" s="60"/>
      <c r="AY4187" s="60"/>
      <c r="AZ4187" s="283"/>
      <c r="BA4187" s="283"/>
      <c r="BB4187" s="283"/>
      <c r="BC4187" s="34"/>
      <c r="BD4187" s="27"/>
      <c r="BF4187" s="35"/>
      <c r="BG4187" s="35"/>
      <c r="BH4187" s="35"/>
    </row>
    <row r="4188" spans="1:60" ht="15" x14ac:dyDescent="0.25">
      <c r="A4188" s="570">
        <f t="shared" si="58"/>
        <v>4182</v>
      </c>
      <c r="B4188" s="571" t="s">
        <v>6463</v>
      </c>
      <c r="C4188" s="574" t="s">
        <v>12458</v>
      </c>
      <c r="D4188" s="843">
        <v>9758</v>
      </c>
      <c r="E4188" s="844"/>
      <c r="F4188" s="844"/>
      <c r="G4188" s="25"/>
      <c r="H4188" s="25"/>
      <c r="I4188" s="25"/>
      <c r="J4188" s="25"/>
      <c r="K4188" s="25"/>
      <c r="L4188" s="25"/>
      <c r="N4188" s="25"/>
      <c r="O4188" s="25"/>
      <c r="P4188" s="35" t="s">
        <v>2496</v>
      </c>
      <c r="AS4188" s="570"/>
      <c r="AT4188" s="391"/>
      <c r="AU4188" s="222"/>
      <c r="AV4188" s="564"/>
      <c r="AW4188" s="60"/>
      <c r="AX4188" s="60"/>
      <c r="AY4188" s="60"/>
      <c r="AZ4188" s="283"/>
      <c r="BA4188" s="283"/>
      <c r="BB4188" s="283"/>
      <c r="BC4188" s="34"/>
      <c r="BD4188" s="27"/>
      <c r="BF4188" s="35"/>
      <c r="BG4188" s="35"/>
      <c r="BH4188" s="35"/>
    </row>
    <row r="4189" spans="1:60" ht="15" x14ac:dyDescent="0.25">
      <c r="A4189" s="570">
        <f t="shared" si="58"/>
        <v>4183</v>
      </c>
      <c r="B4189" s="571" t="s">
        <v>6464</v>
      </c>
      <c r="C4189" s="574" t="s">
        <v>12458</v>
      </c>
      <c r="D4189" s="843">
        <v>55871.69</v>
      </c>
      <c r="E4189" s="844"/>
      <c r="F4189" s="844"/>
      <c r="G4189" s="25"/>
      <c r="H4189" s="25"/>
      <c r="I4189" s="25"/>
      <c r="J4189" s="25"/>
      <c r="K4189" s="25"/>
      <c r="L4189" s="25"/>
      <c r="N4189" s="25"/>
      <c r="O4189" s="25"/>
      <c r="P4189" s="35" t="s">
        <v>2496</v>
      </c>
      <c r="AS4189" s="570"/>
      <c r="AT4189" s="391"/>
      <c r="AU4189" s="222"/>
      <c r="AV4189" s="564"/>
      <c r="AW4189" s="60"/>
      <c r="AX4189" s="60"/>
      <c r="AY4189" s="60"/>
      <c r="AZ4189" s="283"/>
      <c r="BA4189" s="283"/>
      <c r="BB4189" s="283"/>
      <c r="BC4189" s="34"/>
      <c r="BD4189" s="27"/>
      <c r="BF4189" s="35"/>
      <c r="BG4189" s="35"/>
      <c r="BH4189" s="35"/>
    </row>
    <row r="4190" spans="1:60" ht="15" x14ac:dyDescent="0.25">
      <c r="A4190" s="570">
        <f t="shared" si="58"/>
        <v>4184</v>
      </c>
      <c r="B4190" s="571" t="s">
        <v>6465</v>
      </c>
      <c r="C4190" s="574" t="s">
        <v>12458</v>
      </c>
      <c r="D4190" s="843">
        <v>101324.93</v>
      </c>
      <c r="E4190" s="844"/>
      <c r="F4190" s="844"/>
      <c r="G4190" s="25"/>
      <c r="H4190" s="25"/>
      <c r="I4190" s="25"/>
      <c r="J4190" s="25"/>
      <c r="K4190" s="25"/>
      <c r="L4190" s="25"/>
      <c r="N4190" s="25"/>
      <c r="O4190" s="25"/>
      <c r="P4190" s="35" t="s">
        <v>2496</v>
      </c>
      <c r="AS4190" s="570"/>
      <c r="AT4190" s="391"/>
      <c r="AU4190" s="222"/>
      <c r="AV4190" s="564"/>
      <c r="AW4190" s="60"/>
      <c r="AX4190" s="60"/>
      <c r="AY4190" s="60"/>
      <c r="AZ4190" s="283"/>
      <c r="BA4190" s="283"/>
      <c r="BB4190" s="283"/>
      <c r="BC4190" s="34"/>
      <c r="BD4190" s="27"/>
      <c r="BF4190" s="35"/>
      <c r="BG4190" s="35"/>
      <c r="BH4190" s="35"/>
    </row>
    <row r="4191" spans="1:60" ht="15" x14ac:dyDescent="0.25">
      <c r="A4191" s="570">
        <f t="shared" si="58"/>
        <v>4185</v>
      </c>
      <c r="B4191" s="571" t="s">
        <v>6466</v>
      </c>
      <c r="C4191" s="574" t="s">
        <v>12458</v>
      </c>
      <c r="D4191" s="843">
        <v>6931.05</v>
      </c>
      <c r="E4191" s="844"/>
      <c r="F4191" s="844"/>
      <c r="G4191" s="25"/>
      <c r="H4191" s="25"/>
      <c r="I4191" s="25"/>
      <c r="J4191" s="25"/>
      <c r="K4191" s="25"/>
      <c r="L4191" s="25"/>
      <c r="N4191" s="25"/>
      <c r="O4191" s="25"/>
      <c r="P4191" s="35" t="s">
        <v>2496</v>
      </c>
      <c r="AS4191" s="570"/>
      <c r="AT4191" s="391"/>
      <c r="AU4191" s="222"/>
      <c r="AV4191" s="564"/>
      <c r="AW4191" s="60"/>
      <c r="AX4191" s="60"/>
      <c r="AY4191" s="60"/>
      <c r="AZ4191" s="283"/>
      <c r="BA4191" s="283"/>
      <c r="BB4191" s="283"/>
      <c r="BC4191" s="34"/>
      <c r="BD4191" s="27"/>
      <c r="BF4191" s="35"/>
      <c r="BG4191" s="35"/>
      <c r="BH4191" s="35"/>
    </row>
    <row r="4192" spans="1:60" ht="15" x14ac:dyDescent="0.25">
      <c r="A4192" s="570">
        <f t="shared" si="58"/>
        <v>4186</v>
      </c>
      <c r="B4192" s="571" t="s">
        <v>6467</v>
      </c>
      <c r="C4192" s="574" t="s">
        <v>12458</v>
      </c>
      <c r="D4192" s="843">
        <v>7297.5</v>
      </c>
      <c r="E4192" s="844"/>
      <c r="F4192" s="844"/>
      <c r="G4192" s="25"/>
      <c r="H4192" s="25"/>
      <c r="I4192" s="25"/>
      <c r="J4192" s="25"/>
      <c r="K4192" s="25"/>
      <c r="L4192" s="25"/>
      <c r="N4192" s="25"/>
      <c r="O4192" s="25"/>
      <c r="P4192" s="35" t="s">
        <v>2496</v>
      </c>
      <c r="AS4192" s="570"/>
      <c r="AT4192" s="391"/>
      <c r="AU4192" s="222"/>
      <c r="AV4192" s="564"/>
      <c r="AW4192" s="60"/>
      <c r="AX4192" s="60"/>
      <c r="AY4192" s="60"/>
      <c r="AZ4192" s="283"/>
      <c r="BA4192" s="283"/>
      <c r="BB4192" s="283"/>
      <c r="BC4192" s="34"/>
      <c r="BD4192" s="27"/>
      <c r="BF4192" s="35"/>
      <c r="BG4192" s="35"/>
      <c r="BH4192" s="35"/>
    </row>
    <row r="4193" spans="1:60" ht="15" x14ac:dyDescent="0.25">
      <c r="A4193" s="570">
        <f t="shared" si="58"/>
        <v>4187</v>
      </c>
      <c r="B4193" s="571" t="s">
        <v>6468</v>
      </c>
      <c r="C4193" s="574" t="s">
        <v>12481</v>
      </c>
      <c r="D4193" s="843">
        <v>42364</v>
      </c>
      <c r="E4193" s="844"/>
      <c r="F4193" s="844"/>
      <c r="G4193" s="25"/>
      <c r="H4193" s="25"/>
      <c r="I4193" s="25"/>
      <c r="J4193" s="25"/>
      <c r="K4193" s="25"/>
      <c r="L4193" s="25"/>
      <c r="N4193" s="25"/>
      <c r="O4193" s="25"/>
      <c r="P4193" s="35" t="s">
        <v>2496</v>
      </c>
      <c r="AS4193" s="570"/>
      <c r="AT4193" s="391"/>
      <c r="AU4193" s="222"/>
      <c r="AV4193" s="564"/>
      <c r="AW4193" s="60"/>
      <c r="AX4193" s="60"/>
      <c r="AY4193" s="60"/>
      <c r="AZ4193" s="283"/>
      <c r="BA4193" s="283"/>
      <c r="BB4193" s="283"/>
      <c r="BC4193" s="34"/>
      <c r="BD4193" s="27"/>
      <c r="BF4193" s="35"/>
      <c r="BG4193" s="35"/>
      <c r="BH4193" s="35"/>
    </row>
    <row r="4194" spans="1:60" ht="15" x14ac:dyDescent="0.25">
      <c r="A4194" s="570">
        <f t="shared" si="58"/>
        <v>4188</v>
      </c>
      <c r="B4194" s="571" t="s">
        <v>6469</v>
      </c>
      <c r="C4194" s="574" t="s">
        <v>12458</v>
      </c>
      <c r="D4194" s="843">
        <v>20591.759999999998</v>
      </c>
      <c r="E4194" s="844"/>
      <c r="F4194" s="844"/>
      <c r="G4194" s="25"/>
      <c r="H4194" s="25"/>
      <c r="I4194" s="25"/>
      <c r="J4194" s="25"/>
      <c r="K4194" s="25"/>
      <c r="L4194" s="25"/>
      <c r="N4194" s="25"/>
      <c r="O4194" s="25"/>
      <c r="P4194" s="35" t="s">
        <v>2496</v>
      </c>
      <c r="AS4194" s="570"/>
      <c r="AT4194" s="391"/>
      <c r="AU4194" s="222"/>
      <c r="AV4194" s="564"/>
      <c r="AW4194" s="60"/>
      <c r="AX4194" s="60"/>
      <c r="AY4194" s="60"/>
      <c r="AZ4194" s="283"/>
      <c r="BA4194" s="283"/>
      <c r="BB4194" s="283"/>
      <c r="BC4194" s="34"/>
      <c r="BD4194" s="27"/>
      <c r="BF4194" s="35"/>
      <c r="BG4194" s="35"/>
      <c r="BH4194" s="35"/>
    </row>
    <row r="4195" spans="1:60" ht="15" x14ac:dyDescent="0.25">
      <c r="A4195" s="570">
        <f t="shared" si="58"/>
        <v>4189</v>
      </c>
      <c r="B4195" s="571" t="s">
        <v>6470</v>
      </c>
      <c r="C4195" s="574" t="s">
        <v>12480</v>
      </c>
      <c r="D4195" s="843">
        <v>18220.09</v>
      </c>
      <c r="E4195" s="844"/>
      <c r="F4195" s="844"/>
      <c r="G4195" s="25"/>
      <c r="H4195" s="25"/>
      <c r="I4195" s="25"/>
      <c r="J4195" s="25"/>
      <c r="K4195" s="25"/>
      <c r="L4195" s="25"/>
      <c r="N4195" s="25"/>
      <c r="O4195" s="25"/>
      <c r="P4195" s="35" t="s">
        <v>2496</v>
      </c>
      <c r="AS4195" s="570"/>
      <c r="AT4195" s="391"/>
      <c r="AU4195" s="222"/>
      <c r="AV4195" s="564"/>
      <c r="AW4195" s="60"/>
      <c r="AX4195" s="60"/>
      <c r="AY4195" s="60"/>
      <c r="AZ4195" s="283"/>
      <c r="BA4195" s="283"/>
      <c r="BB4195" s="283"/>
      <c r="BC4195" s="34"/>
      <c r="BD4195" s="27"/>
      <c r="BF4195" s="35"/>
      <c r="BG4195" s="35"/>
      <c r="BH4195" s="35"/>
    </row>
    <row r="4196" spans="1:60" ht="15" x14ac:dyDescent="0.25">
      <c r="A4196" s="570">
        <f t="shared" si="58"/>
        <v>4190</v>
      </c>
      <c r="B4196" s="571" t="s">
        <v>6471</v>
      </c>
      <c r="C4196" s="574" t="s">
        <v>12458</v>
      </c>
      <c r="D4196" s="843">
        <v>111000.82</v>
      </c>
      <c r="E4196" s="844"/>
      <c r="F4196" s="844"/>
      <c r="G4196" s="25"/>
      <c r="H4196" s="25"/>
      <c r="I4196" s="25"/>
      <c r="J4196" s="25"/>
      <c r="K4196" s="25"/>
      <c r="L4196" s="25"/>
      <c r="N4196" s="25"/>
      <c r="O4196" s="25"/>
      <c r="P4196" s="35" t="s">
        <v>2496</v>
      </c>
      <c r="AS4196" s="570"/>
      <c r="AT4196" s="391"/>
      <c r="AU4196" s="222"/>
      <c r="AV4196" s="564"/>
      <c r="AW4196" s="60"/>
      <c r="AX4196" s="60"/>
      <c r="AY4196" s="60"/>
      <c r="AZ4196" s="283"/>
      <c r="BA4196" s="283"/>
      <c r="BB4196" s="283"/>
      <c r="BC4196" s="34"/>
      <c r="BD4196" s="27"/>
      <c r="BF4196" s="35"/>
      <c r="BG4196" s="35"/>
      <c r="BH4196" s="35"/>
    </row>
    <row r="4197" spans="1:60" ht="15" x14ac:dyDescent="0.25">
      <c r="A4197" s="570">
        <f t="shared" si="58"/>
        <v>4191</v>
      </c>
      <c r="B4197" s="571" t="s">
        <v>6472</v>
      </c>
      <c r="C4197" s="574" t="s">
        <v>12458</v>
      </c>
      <c r="D4197" s="843">
        <v>13173.3</v>
      </c>
      <c r="E4197" s="844"/>
      <c r="F4197" s="844"/>
      <c r="G4197" s="25"/>
      <c r="H4197" s="25"/>
      <c r="I4197" s="25"/>
      <c r="J4197" s="25"/>
      <c r="K4197" s="25"/>
      <c r="L4197" s="25"/>
      <c r="N4197" s="25"/>
      <c r="O4197" s="25"/>
      <c r="P4197" s="35" t="s">
        <v>2496</v>
      </c>
      <c r="AS4197" s="570"/>
      <c r="AT4197" s="391"/>
      <c r="AU4197" s="222"/>
      <c r="AV4197" s="564"/>
      <c r="AW4197" s="60"/>
      <c r="AX4197" s="60"/>
      <c r="AY4197" s="60"/>
      <c r="AZ4197" s="283"/>
      <c r="BA4197" s="283"/>
      <c r="BB4197" s="283"/>
      <c r="BC4197" s="34"/>
      <c r="BD4197" s="27"/>
      <c r="BF4197" s="35"/>
      <c r="BG4197" s="35"/>
      <c r="BH4197" s="35"/>
    </row>
    <row r="4198" spans="1:60" ht="15" x14ac:dyDescent="0.25">
      <c r="A4198" s="570">
        <f t="shared" si="58"/>
        <v>4192</v>
      </c>
      <c r="B4198" s="571" t="s">
        <v>6473</v>
      </c>
      <c r="C4198" s="574" t="s">
        <v>12458</v>
      </c>
      <c r="D4198" s="843">
        <v>11691.75</v>
      </c>
      <c r="E4198" s="844"/>
      <c r="F4198" s="844"/>
      <c r="G4198" s="25"/>
      <c r="H4198" s="25"/>
      <c r="I4198" s="25"/>
      <c r="J4198" s="25"/>
      <c r="K4198" s="25"/>
      <c r="L4198" s="25"/>
      <c r="N4198" s="25"/>
      <c r="O4198" s="25"/>
      <c r="P4198" s="35" t="s">
        <v>2496</v>
      </c>
      <c r="AS4198" s="570"/>
      <c r="AT4198" s="391"/>
      <c r="AU4198" s="222"/>
      <c r="AV4198" s="564"/>
      <c r="AW4198" s="60"/>
      <c r="AX4198" s="60"/>
      <c r="AY4198" s="60"/>
      <c r="AZ4198" s="283"/>
      <c r="BA4198" s="283"/>
      <c r="BB4198" s="283"/>
      <c r="BC4198" s="34"/>
      <c r="BD4198" s="27"/>
      <c r="BF4198" s="35"/>
      <c r="BG4198" s="35"/>
      <c r="BH4198" s="35"/>
    </row>
    <row r="4199" spans="1:60" ht="15" x14ac:dyDescent="0.25">
      <c r="A4199" s="570">
        <f t="shared" si="58"/>
        <v>4193</v>
      </c>
      <c r="B4199" s="571" t="s">
        <v>6474</v>
      </c>
      <c r="C4199" s="574" t="s">
        <v>12480</v>
      </c>
      <c r="D4199" s="843">
        <v>26640.53</v>
      </c>
      <c r="E4199" s="844"/>
      <c r="F4199" s="844"/>
      <c r="G4199" s="25"/>
      <c r="H4199" s="25"/>
      <c r="I4199" s="25"/>
      <c r="J4199" s="25"/>
      <c r="K4199" s="25"/>
      <c r="L4199" s="25"/>
      <c r="N4199" s="25"/>
      <c r="O4199" s="25"/>
      <c r="P4199" s="35" t="s">
        <v>2496</v>
      </c>
      <c r="AS4199" s="570"/>
      <c r="AT4199" s="391"/>
      <c r="AU4199" s="222"/>
      <c r="AV4199" s="564"/>
      <c r="AW4199" s="60"/>
      <c r="AX4199" s="60"/>
      <c r="AY4199" s="60"/>
      <c r="AZ4199" s="283"/>
      <c r="BA4199" s="283"/>
      <c r="BB4199" s="283"/>
      <c r="BC4199" s="34"/>
      <c r="BD4199" s="27"/>
      <c r="BF4199" s="35"/>
      <c r="BG4199" s="35"/>
      <c r="BH4199" s="35"/>
    </row>
    <row r="4200" spans="1:60" ht="15" x14ac:dyDescent="0.25">
      <c r="A4200" s="570">
        <f t="shared" si="58"/>
        <v>4194</v>
      </c>
      <c r="B4200" s="571" t="s">
        <v>6475</v>
      </c>
      <c r="C4200" s="574" t="s">
        <v>12458</v>
      </c>
      <c r="D4200" s="843">
        <v>61558.7</v>
      </c>
      <c r="E4200" s="844"/>
      <c r="F4200" s="844"/>
      <c r="G4200" s="25"/>
      <c r="H4200" s="25"/>
      <c r="I4200" s="25"/>
      <c r="J4200" s="25"/>
      <c r="K4200" s="25"/>
      <c r="L4200" s="25"/>
      <c r="N4200" s="25"/>
      <c r="O4200" s="25"/>
      <c r="P4200" s="35" t="s">
        <v>2496</v>
      </c>
      <c r="AS4200" s="570"/>
      <c r="AT4200" s="391"/>
      <c r="AU4200" s="222"/>
      <c r="AV4200" s="564"/>
      <c r="AW4200" s="60"/>
      <c r="AX4200" s="60"/>
      <c r="AY4200" s="60"/>
      <c r="AZ4200" s="283"/>
      <c r="BA4200" s="283"/>
      <c r="BB4200" s="283"/>
      <c r="BC4200" s="34"/>
      <c r="BD4200" s="27"/>
      <c r="BF4200" s="35"/>
      <c r="BG4200" s="35"/>
      <c r="BH4200" s="35"/>
    </row>
    <row r="4201" spans="1:60" ht="15" x14ac:dyDescent="0.25">
      <c r="A4201" s="570">
        <f t="shared" si="58"/>
        <v>4195</v>
      </c>
      <c r="B4201" s="571" t="s">
        <v>6476</v>
      </c>
      <c r="C4201" s="574" t="s">
        <v>12480</v>
      </c>
      <c r="D4201" s="843">
        <v>47147.8</v>
      </c>
      <c r="E4201" s="844"/>
      <c r="F4201" s="844"/>
      <c r="G4201" s="25"/>
      <c r="H4201" s="25"/>
      <c r="I4201" s="25"/>
      <c r="J4201" s="25"/>
      <c r="K4201" s="25"/>
      <c r="L4201" s="25"/>
      <c r="N4201" s="25"/>
      <c r="O4201" s="25"/>
      <c r="P4201" s="35" t="s">
        <v>2496</v>
      </c>
      <c r="AS4201" s="570"/>
      <c r="AT4201" s="391"/>
      <c r="AU4201" s="222"/>
      <c r="AV4201" s="564"/>
      <c r="AW4201" s="60"/>
      <c r="AX4201" s="60"/>
      <c r="AY4201" s="60"/>
      <c r="AZ4201" s="283"/>
      <c r="BA4201" s="283"/>
      <c r="BB4201" s="283"/>
      <c r="BC4201" s="34"/>
      <c r="BD4201" s="27"/>
      <c r="BF4201" s="35"/>
      <c r="BG4201" s="35"/>
      <c r="BH4201" s="35"/>
    </row>
    <row r="4202" spans="1:60" ht="15" x14ac:dyDescent="0.25">
      <c r="A4202" s="570">
        <f t="shared" si="58"/>
        <v>4196</v>
      </c>
      <c r="B4202" s="571" t="s">
        <v>6477</v>
      </c>
      <c r="C4202" s="574" t="s">
        <v>12458</v>
      </c>
      <c r="D4202" s="843">
        <v>26180</v>
      </c>
      <c r="E4202" s="844"/>
      <c r="F4202" s="844"/>
      <c r="G4202" s="25"/>
      <c r="H4202" s="25"/>
      <c r="I4202" s="25"/>
      <c r="J4202" s="25"/>
      <c r="K4202" s="25"/>
      <c r="L4202" s="25"/>
      <c r="N4202" s="25"/>
      <c r="O4202" s="25"/>
      <c r="P4202" s="35" t="s">
        <v>2496</v>
      </c>
      <c r="AS4202" s="570"/>
      <c r="AT4202" s="391"/>
      <c r="AU4202" s="222"/>
      <c r="AV4202" s="564"/>
      <c r="AW4202" s="60"/>
      <c r="AX4202" s="60"/>
      <c r="AY4202" s="60"/>
      <c r="AZ4202" s="283"/>
      <c r="BA4202" s="283"/>
      <c r="BB4202" s="283"/>
      <c r="BC4202" s="34"/>
      <c r="BD4202" s="27"/>
      <c r="BF4202" s="35"/>
      <c r="BG4202" s="35"/>
      <c r="BH4202" s="35"/>
    </row>
    <row r="4203" spans="1:60" ht="15" x14ac:dyDescent="0.25">
      <c r="A4203" s="570">
        <f t="shared" si="58"/>
        <v>4197</v>
      </c>
      <c r="B4203" s="571" t="s">
        <v>6478</v>
      </c>
      <c r="C4203" s="574" t="s">
        <v>12480</v>
      </c>
      <c r="D4203" s="843">
        <v>69553.119999999995</v>
      </c>
      <c r="E4203" s="844"/>
      <c r="F4203" s="844"/>
      <c r="G4203" s="25"/>
      <c r="H4203" s="25"/>
      <c r="I4203" s="25"/>
      <c r="J4203" s="25"/>
      <c r="K4203" s="25"/>
      <c r="L4203" s="25"/>
      <c r="N4203" s="25"/>
      <c r="O4203" s="25"/>
      <c r="P4203" s="35" t="s">
        <v>2496</v>
      </c>
      <c r="AS4203" s="570"/>
      <c r="AT4203" s="391"/>
      <c r="AU4203" s="222"/>
      <c r="AV4203" s="564"/>
      <c r="AW4203" s="60"/>
      <c r="AX4203" s="60"/>
      <c r="AY4203" s="60"/>
      <c r="AZ4203" s="283"/>
      <c r="BA4203" s="283"/>
      <c r="BB4203" s="283"/>
      <c r="BC4203" s="34"/>
      <c r="BD4203" s="27"/>
      <c r="BF4203" s="35"/>
      <c r="BG4203" s="35"/>
      <c r="BH4203" s="35"/>
    </row>
    <row r="4204" spans="1:60" ht="15" x14ac:dyDescent="0.25">
      <c r="A4204" s="570">
        <f t="shared" si="58"/>
        <v>4198</v>
      </c>
      <c r="B4204" s="571" t="s">
        <v>6479</v>
      </c>
      <c r="C4204" s="574" t="s">
        <v>12480</v>
      </c>
      <c r="D4204" s="843">
        <v>48895.91</v>
      </c>
      <c r="E4204" s="844"/>
      <c r="F4204" s="844"/>
      <c r="G4204" s="25"/>
      <c r="H4204" s="25"/>
      <c r="I4204" s="25"/>
      <c r="J4204" s="25"/>
      <c r="K4204" s="25"/>
      <c r="L4204" s="25"/>
      <c r="N4204" s="25"/>
      <c r="O4204" s="25"/>
      <c r="P4204" s="35" t="s">
        <v>2496</v>
      </c>
      <c r="AS4204" s="570"/>
      <c r="AT4204" s="391"/>
      <c r="AU4204" s="222"/>
      <c r="AV4204" s="564"/>
      <c r="AW4204" s="60"/>
      <c r="AX4204" s="60"/>
      <c r="AY4204" s="60"/>
      <c r="AZ4204" s="283"/>
      <c r="BA4204" s="283"/>
      <c r="BB4204" s="283"/>
      <c r="BC4204" s="34"/>
      <c r="BD4204" s="27"/>
      <c r="BF4204" s="35"/>
      <c r="BG4204" s="35"/>
      <c r="BH4204" s="35"/>
    </row>
    <row r="4205" spans="1:60" ht="15" x14ac:dyDescent="0.25">
      <c r="A4205" s="570">
        <f t="shared" si="58"/>
        <v>4199</v>
      </c>
      <c r="B4205" s="571" t="s">
        <v>6480</v>
      </c>
      <c r="C4205" s="574" t="s">
        <v>12458</v>
      </c>
      <c r="D4205" s="843">
        <v>170371.11</v>
      </c>
      <c r="E4205" s="844"/>
      <c r="F4205" s="844"/>
      <c r="G4205" s="25"/>
      <c r="H4205" s="25"/>
      <c r="I4205" s="25"/>
      <c r="J4205" s="25"/>
      <c r="K4205" s="25"/>
      <c r="L4205" s="25"/>
      <c r="N4205" s="25"/>
      <c r="O4205" s="25"/>
      <c r="P4205" s="35" t="s">
        <v>2496</v>
      </c>
      <c r="AS4205" s="570"/>
      <c r="AT4205" s="391"/>
      <c r="AU4205" s="222"/>
      <c r="AV4205" s="564"/>
      <c r="AW4205" s="60"/>
      <c r="AX4205" s="60"/>
      <c r="AY4205" s="60"/>
      <c r="AZ4205" s="283"/>
      <c r="BA4205" s="283"/>
      <c r="BB4205" s="283"/>
      <c r="BC4205" s="34"/>
      <c r="BD4205" s="27"/>
      <c r="BF4205" s="35"/>
      <c r="BG4205" s="35"/>
      <c r="BH4205" s="35"/>
    </row>
    <row r="4206" spans="1:60" ht="15" x14ac:dyDescent="0.25">
      <c r="A4206" s="570">
        <f t="shared" si="58"/>
        <v>4200</v>
      </c>
      <c r="B4206" s="571" t="s">
        <v>6481</v>
      </c>
      <c r="C4206" s="574" t="s">
        <v>12480</v>
      </c>
      <c r="D4206" s="843">
        <v>174508.74</v>
      </c>
      <c r="E4206" s="844"/>
      <c r="F4206" s="844"/>
      <c r="G4206" s="25"/>
      <c r="H4206" s="25"/>
      <c r="I4206" s="25"/>
      <c r="J4206" s="25"/>
      <c r="K4206" s="25"/>
      <c r="L4206" s="25"/>
      <c r="N4206" s="25"/>
      <c r="O4206" s="25"/>
      <c r="P4206" s="35" t="s">
        <v>2496</v>
      </c>
      <c r="AS4206" s="570"/>
      <c r="AT4206" s="391"/>
      <c r="AU4206" s="222"/>
      <c r="AV4206" s="564"/>
      <c r="AW4206" s="60"/>
      <c r="AX4206" s="60"/>
      <c r="AY4206" s="60"/>
      <c r="AZ4206" s="283"/>
      <c r="BA4206" s="283"/>
      <c r="BB4206" s="283"/>
      <c r="BC4206" s="34"/>
      <c r="BD4206" s="27"/>
      <c r="BF4206" s="35"/>
      <c r="BG4206" s="35"/>
      <c r="BH4206" s="35"/>
    </row>
    <row r="4207" spans="1:60" ht="15" x14ac:dyDescent="0.25">
      <c r="A4207" s="570">
        <f t="shared" si="58"/>
        <v>4201</v>
      </c>
      <c r="B4207" s="571" t="s">
        <v>6482</v>
      </c>
      <c r="C4207" s="574" t="s">
        <v>12458</v>
      </c>
      <c r="D4207" s="843">
        <v>304323.46000000002</v>
      </c>
      <c r="E4207" s="844"/>
      <c r="F4207" s="844"/>
      <c r="G4207" s="25"/>
      <c r="H4207" s="25"/>
      <c r="I4207" s="25"/>
      <c r="J4207" s="25"/>
      <c r="K4207" s="25"/>
      <c r="L4207" s="25"/>
      <c r="N4207" s="25"/>
      <c r="O4207" s="25"/>
      <c r="P4207" s="35" t="s">
        <v>2496</v>
      </c>
      <c r="AS4207" s="570"/>
      <c r="AT4207" s="391"/>
      <c r="AU4207" s="222"/>
      <c r="AV4207" s="564"/>
      <c r="AW4207" s="60"/>
      <c r="AX4207" s="60"/>
      <c r="AY4207" s="60"/>
      <c r="AZ4207" s="283"/>
      <c r="BA4207" s="283"/>
      <c r="BB4207" s="283"/>
      <c r="BC4207" s="34"/>
      <c r="BD4207" s="27"/>
      <c r="BF4207" s="35"/>
      <c r="BG4207" s="35"/>
      <c r="BH4207" s="35"/>
    </row>
    <row r="4208" spans="1:60" ht="15" x14ac:dyDescent="0.25">
      <c r="A4208" s="570">
        <f t="shared" si="58"/>
        <v>4202</v>
      </c>
      <c r="B4208" s="571" t="s">
        <v>6483</v>
      </c>
      <c r="C4208" s="574" t="s">
        <v>12480</v>
      </c>
      <c r="D4208" s="843">
        <v>238903.21</v>
      </c>
      <c r="E4208" s="844"/>
      <c r="F4208" s="844"/>
      <c r="G4208" s="25"/>
      <c r="H4208" s="25"/>
      <c r="I4208" s="25"/>
      <c r="J4208" s="25"/>
      <c r="K4208" s="25"/>
      <c r="L4208" s="25"/>
      <c r="N4208" s="25"/>
      <c r="O4208" s="25"/>
      <c r="P4208" s="35" t="s">
        <v>2496</v>
      </c>
      <c r="AS4208" s="570"/>
      <c r="AT4208" s="391"/>
      <c r="AU4208" s="222"/>
      <c r="AV4208" s="564"/>
      <c r="AW4208" s="60"/>
      <c r="AX4208" s="60"/>
      <c r="AY4208" s="60"/>
      <c r="AZ4208" s="283"/>
      <c r="BA4208" s="283"/>
      <c r="BB4208" s="283"/>
      <c r="BC4208" s="34"/>
      <c r="BD4208" s="27"/>
      <c r="BF4208" s="35"/>
      <c r="BG4208" s="35"/>
      <c r="BH4208" s="35"/>
    </row>
    <row r="4209" spans="1:60" ht="15" x14ac:dyDescent="0.25">
      <c r="A4209" s="570">
        <f t="shared" si="58"/>
        <v>4203</v>
      </c>
      <c r="B4209" s="571" t="s">
        <v>6484</v>
      </c>
      <c r="C4209" s="574" t="s">
        <v>12480</v>
      </c>
      <c r="D4209" s="843">
        <v>58289.77</v>
      </c>
      <c r="E4209" s="844"/>
      <c r="F4209" s="844"/>
      <c r="G4209" s="25"/>
      <c r="H4209" s="25"/>
      <c r="I4209" s="25"/>
      <c r="J4209" s="25"/>
      <c r="K4209" s="25"/>
      <c r="L4209" s="25"/>
      <c r="N4209" s="25"/>
      <c r="O4209" s="25"/>
      <c r="P4209" s="35" t="s">
        <v>2496</v>
      </c>
      <c r="AS4209" s="570"/>
      <c r="AT4209" s="391"/>
      <c r="AU4209" s="222"/>
      <c r="AV4209" s="564"/>
      <c r="AW4209" s="60"/>
      <c r="AX4209" s="60"/>
      <c r="AY4209" s="60"/>
      <c r="AZ4209" s="283"/>
      <c r="BA4209" s="283"/>
      <c r="BB4209" s="283"/>
      <c r="BC4209" s="34"/>
      <c r="BD4209" s="27"/>
      <c r="BF4209" s="35"/>
      <c r="BG4209" s="35"/>
      <c r="BH4209" s="35"/>
    </row>
    <row r="4210" spans="1:60" ht="15" x14ac:dyDescent="0.25">
      <c r="A4210" s="570">
        <f t="shared" si="58"/>
        <v>4204</v>
      </c>
      <c r="B4210" s="571" t="s">
        <v>6485</v>
      </c>
      <c r="C4210" s="574" t="s">
        <v>12458</v>
      </c>
      <c r="D4210" s="843">
        <v>300319.11</v>
      </c>
      <c r="E4210" s="844"/>
      <c r="F4210" s="844"/>
      <c r="G4210" s="25"/>
      <c r="H4210" s="25"/>
      <c r="I4210" s="25"/>
      <c r="J4210" s="25"/>
      <c r="K4210" s="25"/>
      <c r="L4210" s="25"/>
      <c r="N4210" s="25"/>
      <c r="O4210" s="25"/>
      <c r="P4210" s="35" t="s">
        <v>2496</v>
      </c>
      <c r="AS4210" s="570"/>
      <c r="AT4210" s="391"/>
      <c r="AU4210" s="222"/>
      <c r="AV4210" s="564"/>
      <c r="AW4210" s="60"/>
      <c r="AX4210" s="60"/>
      <c r="AY4210" s="60"/>
      <c r="AZ4210" s="283"/>
      <c r="BA4210" s="283"/>
      <c r="BB4210" s="283"/>
      <c r="BC4210" s="34"/>
      <c r="BD4210" s="27"/>
      <c r="BF4210" s="35"/>
      <c r="BG4210" s="35"/>
      <c r="BH4210" s="35"/>
    </row>
    <row r="4211" spans="1:60" ht="15" x14ac:dyDescent="0.25">
      <c r="A4211" s="570">
        <f t="shared" si="58"/>
        <v>4205</v>
      </c>
      <c r="B4211" s="571" t="s">
        <v>6486</v>
      </c>
      <c r="C4211" s="574" t="s">
        <v>12458</v>
      </c>
      <c r="D4211" s="843">
        <v>159559.96</v>
      </c>
      <c r="E4211" s="844"/>
      <c r="F4211" s="844"/>
      <c r="G4211" s="25"/>
      <c r="H4211" s="25"/>
      <c r="I4211" s="25"/>
      <c r="J4211" s="25"/>
      <c r="K4211" s="25"/>
      <c r="L4211" s="25"/>
      <c r="N4211" s="25"/>
      <c r="O4211" s="25"/>
      <c r="P4211" s="35" t="s">
        <v>2496</v>
      </c>
      <c r="AS4211" s="570"/>
      <c r="AT4211" s="391"/>
      <c r="AU4211" s="222"/>
      <c r="AV4211" s="564"/>
      <c r="AW4211" s="60"/>
      <c r="AX4211" s="60"/>
      <c r="AY4211" s="60"/>
      <c r="AZ4211" s="283"/>
      <c r="BA4211" s="283"/>
      <c r="BB4211" s="283"/>
      <c r="BC4211" s="34"/>
      <c r="BD4211" s="27"/>
      <c r="BF4211" s="35"/>
      <c r="BG4211" s="35"/>
      <c r="BH4211" s="35"/>
    </row>
    <row r="4212" spans="1:60" ht="15" x14ac:dyDescent="0.25">
      <c r="A4212" s="570">
        <f t="shared" si="58"/>
        <v>4206</v>
      </c>
      <c r="B4212" s="571" t="s">
        <v>6487</v>
      </c>
      <c r="C4212" s="574" t="s">
        <v>12458</v>
      </c>
      <c r="D4212" s="843">
        <v>750295</v>
      </c>
      <c r="E4212" s="844"/>
      <c r="F4212" s="844"/>
      <c r="G4212" s="25"/>
      <c r="H4212" s="25"/>
      <c r="I4212" s="25"/>
      <c r="J4212" s="25"/>
      <c r="K4212" s="25"/>
      <c r="L4212" s="25"/>
      <c r="N4212" s="25"/>
      <c r="O4212" s="25"/>
      <c r="P4212" s="35" t="s">
        <v>2496</v>
      </c>
      <c r="AS4212" s="570"/>
      <c r="AT4212" s="391"/>
      <c r="AU4212" s="222"/>
      <c r="AV4212" s="564"/>
      <c r="AW4212" s="60"/>
      <c r="AX4212" s="60"/>
      <c r="AY4212" s="60"/>
      <c r="AZ4212" s="283"/>
      <c r="BA4212" s="283"/>
      <c r="BB4212" s="283"/>
      <c r="BC4212" s="34"/>
      <c r="BD4212" s="27"/>
      <c r="BF4212" s="35"/>
      <c r="BG4212" s="35"/>
      <c r="BH4212" s="35"/>
    </row>
    <row r="4213" spans="1:60" ht="15" x14ac:dyDescent="0.25">
      <c r="A4213" s="570">
        <f t="shared" si="58"/>
        <v>4207</v>
      </c>
      <c r="B4213" s="571" t="s">
        <v>6488</v>
      </c>
      <c r="C4213" s="574" t="s">
        <v>12458</v>
      </c>
      <c r="D4213" s="843">
        <v>114825.48</v>
      </c>
      <c r="E4213" s="844"/>
      <c r="F4213" s="844"/>
      <c r="G4213" s="25"/>
      <c r="H4213" s="25"/>
      <c r="I4213" s="25"/>
      <c r="J4213" s="25"/>
      <c r="K4213" s="25"/>
      <c r="L4213" s="25"/>
      <c r="N4213" s="25"/>
      <c r="O4213" s="25"/>
      <c r="P4213" s="35" t="s">
        <v>2496</v>
      </c>
      <c r="AS4213" s="570"/>
      <c r="AT4213" s="391"/>
      <c r="AU4213" s="222"/>
      <c r="AV4213" s="564"/>
      <c r="AW4213" s="60"/>
      <c r="AX4213" s="60"/>
      <c r="AY4213" s="60"/>
      <c r="AZ4213" s="283"/>
      <c r="BA4213" s="283"/>
      <c r="BB4213" s="283"/>
      <c r="BC4213" s="34"/>
      <c r="BD4213" s="27"/>
      <c r="BF4213" s="35"/>
      <c r="BG4213" s="35"/>
      <c r="BH4213" s="35"/>
    </row>
    <row r="4214" spans="1:60" ht="15" x14ac:dyDescent="0.25">
      <c r="A4214" s="570">
        <f t="shared" si="58"/>
        <v>4208</v>
      </c>
      <c r="B4214" s="571" t="s">
        <v>6489</v>
      </c>
      <c r="C4214" s="574" t="s">
        <v>12480</v>
      </c>
      <c r="D4214" s="843">
        <v>161051.03</v>
      </c>
      <c r="E4214" s="844"/>
      <c r="F4214" s="844"/>
      <c r="G4214" s="25"/>
      <c r="H4214" s="25"/>
      <c r="I4214" s="25"/>
      <c r="J4214" s="25"/>
      <c r="K4214" s="25"/>
      <c r="L4214" s="25"/>
      <c r="N4214" s="25"/>
      <c r="O4214" s="25"/>
      <c r="P4214" s="35" t="s">
        <v>2496</v>
      </c>
      <c r="AS4214" s="570"/>
      <c r="AT4214" s="391"/>
      <c r="AU4214" s="222"/>
      <c r="AV4214" s="564"/>
      <c r="AW4214" s="60"/>
      <c r="AX4214" s="60"/>
      <c r="AY4214" s="60"/>
      <c r="AZ4214" s="283"/>
      <c r="BA4214" s="283"/>
      <c r="BB4214" s="283"/>
      <c r="BC4214" s="34"/>
      <c r="BD4214" s="27"/>
      <c r="BF4214" s="35"/>
      <c r="BG4214" s="35"/>
      <c r="BH4214" s="35"/>
    </row>
    <row r="4215" spans="1:60" ht="15" x14ac:dyDescent="0.25">
      <c r="A4215" s="570">
        <f t="shared" ref="A4215:A4278" si="59">A4214+1</f>
        <v>4209</v>
      </c>
      <c r="B4215" s="571" t="s">
        <v>6490</v>
      </c>
      <c r="C4215" s="574" t="s">
        <v>12480</v>
      </c>
      <c r="D4215" s="843">
        <v>75889.87</v>
      </c>
      <c r="E4215" s="844"/>
      <c r="F4215" s="844"/>
      <c r="G4215" s="25"/>
      <c r="H4215" s="25"/>
      <c r="I4215" s="25"/>
      <c r="J4215" s="25"/>
      <c r="K4215" s="25"/>
      <c r="L4215" s="25"/>
      <c r="N4215" s="25"/>
      <c r="O4215" s="25"/>
      <c r="P4215" s="35" t="s">
        <v>2496</v>
      </c>
      <c r="AS4215" s="570"/>
      <c r="AT4215" s="391"/>
      <c r="AU4215" s="222"/>
      <c r="AV4215" s="564"/>
      <c r="AW4215" s="60"/>
      <c r="AX4215" s="60"/>
      <c r="AY4215" s="60"/>
      <c r="AZ4215" s="283"/>
      <c r="BA4215" s="283"/>
      <c r="BB4215" s="283"/>
      <c r="BC4215" s="34"/>
      <c r="BD4215" s="27"/>
      <c r="BF4215" s="35"/>
      <c r="BG4215" s="35"/>
      <c r="BH4215" s="35"/>
    </row>
    <row r="4216" spans="1:60" ht="15" x14ac:dyDescent="0.25">
      <c r="A4216" s="570">
        <f t="shared" si="59"/>
        <v>4210</v>
      </c>
      <c r="B4216" s="571" t="s">
        <v>6491</v>
      </c>
      <c r="C4216" s="574" t="s">
        <v>12480</v>
      </c>
      <c r="D4216" s="843">
        <v>22282.75</v>
      </c>
      <c r="E4216" s="844"/>
      <c r="F4216" s="844"/>
      <c r="G4216" s="25"/>
      <c r="H4216" s="25"/>
      <c r="I4216" s="25"/>
      <c r="J4216" s="25"/>
      <c r="K4216" s="25"/>
      <c r="L4216" s="25"/>
      <c r="N4216" s="25"/>
      <c r="O4216" s="25"/>
      <c r="P4216" s="35" t="s">
        <v>2496</v>
      </c>
      <c r="AS4216" s="570"/>
      <c r="AT4216" s="391"/>
      <c r="AU4216" s="222"/>
      <c r="AV4216" s="564"/>
      <c r="AW4216" s="60"/>
      <c r="AX4216" s="60"/>
      <c r="AY4216" s="60"/>
      <c r="AZ4216" s="283"/>
      <c r="BA4216" s="283"/>
      <c r="BB4216" s="283"/>
      <c r="BC4216" s="34"/>
      <c r="BD4216" s="27"/>
      <c r="BF4216" s="35"/>
      <c r="BG4216" s="35"/>
      <c r="BH4216" s="35"/>
    </row>
    <row r="4217" spans="1:60" ht="15" x14ac:dyDescent="0.25">
      <c r="A4217" s="570">
        <f t="shared" si="59"/>
        <v>4211</v>
      </c>
      <c r="B4217" s="571" t="s">
        <v>6492</v>
      </c>
      <c r="C4217" s="574" t="s">
        <v>12480</v>
      </c>
      <c r="D4217" s="843">
        <v>70507.5</v>
      </c>
      <c r="E4217" s="844"/>
      <c r="F4217" s="844"/>
      <c r="G4217" s="25"/>
      <c r="H4217" s="25"/>
      <c r="I4217" s="25"/>
      <c r="J4217" s="25"/>
      <c r="K4217" s="25"/>
      <c r="L4217" s="25"/>
      <c r="N4217" s="25"/>
      <c r="O4217" s="25"/>
      <c r="P4217" s="35" t="s">
        <v>2496</v>
      </c>
      <c r="AS4217" s="570"/>
      <c r="AT4217" s="391"/>
      <c r="AU4217" s="222"/>
      <c r="AV4217" s="564"/>
      <c r="AW4217" s="60"/>
      <c r="AX4217" s="60"/>
      <c r="AY4217" s="60"/>
      <c r="AZ4217" s="283"/>
      <c r="BA4217" s="283"/>
      <c r="BB4217" s="283"/>
      <c r="BC4217" s="34"/>
      <c r="BD4217" s="27"/>
      <c r="BF4217" s="35"/>
      <c r="BG4217" s="35"/>
      <c r="BH4217" s="35"/>
    </row>
    <row r="4218" spans="1:60" ht="15" x14ac:dyDescent="0.25">
      <c r="A4218" s="570">
        <f t="shared" si="59"/>
        <v>4212</v>
      </c>
      <c r="B4218" s="571" t="s">
        <v>6493</v>
      </c>
      <c r="C4218" s="574" t="s">
        <v>12458</v>
      </c>
      <c r="D4218" s="843">
        <v>10562.44</v>
      </c>
      <c r="E4218" s="844"/>
      <c r="F4218" s="844"/>
      <c r="G4218" s="25"/>
      <c r="H4218" s="25"/>
      <c r="I4218" s="25"/>
      <c r="J4218" s="25"/>
      <c r="K4218" s="25"/>
      <c r="L4218" s="25"/>
      <c r="N4218" s="25"/>
      <c r="O4218" s="25"/>
      <c r="P4218" s="35" t="s">
        <v>2496</v>
      </c>
      <c r="AS4218" s="570"/>
      <c r="AT4218" s="391"/>
      <c r="AU4218" s="222"/>
      <c r="AV4218" s="564"/>
      <c r="AW4218" s="60"/>
      <c r="AX4218" s="60"/>
      <c r="AY4218" s="60"/>
      <c r="AZ4218" s="283"/>
      <c r="BA4218" s="283"/>
      <c r="BB4218" s="283"/>
      <c r="BC4218" s="34"/>
      <c r="BD4218" s="27"/>
      <c r="BF4218" s="35"/>
      <c r="BG4218" s="35"/>
      <c r="BH4218" s="35"/>
    </row>
    <row r="4219" spans="1:60" ht="15" x14ac:dyDescent="0.25">
      <c r="A4219" s="570">
        <f t="shared" si="59"/>
        <v>4213</v>
      </c>
      <c r="B4219" s="571" t="s">
        <v>6494</v>
      </c>
      <c r="C4219" s="574" t="s">
        <v>12480</v>
      </c>
      <c r="D4219" s="843">
        <v>5485.9</v>
      </c>
      <c r="E4219" s="844"/>
      <c r="F4219" s="844"/>
      <c r="G4219" s="25"/>
      <c r="H4219" s="25"/>
      <c r="I4219" s="25"/>
      <c r="J4219" s="25"/>
      <c r="K4219" s="25"/>
      <c r="L4219" s="25"/>
      <c r="N4219" s="25"/>
      <c r="O4219" s="25"/>
      <c r="P4219" s="35" t="s">
        <v>2496</v>
      </c>
      <c r="AS4219" s="570"/>
      <c r="AT4219" s="391"/>
      <c r="AU4219" s="222"/>
      <c r="AV4219" s="564"/>
      <c r="AW4219" s="60"/>
      <c r="AX4219" s="60"/>
      <c r="AY4219" s="60"/>
      <c r="AZ4219" s="283"/>
      <c r="BA4219" s="283"/>
      <c r="BB4219" s="283"/>
      <c r="BC4219" s="34"/>
      <c r="BD4219" s="27"/>
      <c r="BF4219" s="35"/>
      <c r="BG4219" s="35"/>
      <c r="BH4219" s="35"/>
    </row>
    <row r="4220" spans="1:60" ht="15" x14ac:dyDescent="0.25">
      <c r="A4220" s="570">
        <f t="shared" si="59"/>
        <v>4214</v>
      </c>
      <c r="B4220" s="571" t="s">
        <v>6495</v>
      </c>
      <c r="C4220" s="574" t="s">
        <v>12480</v>
      </c>
      <c r="D4220" s="843">
        <v>254065</v>
      </c>
      <c r="E4220" s="844"/>
      <c r="F4220" s="844"/>
      <c r="G4220" s="25"/>
      <c r="H4220" s="25"/>
      <c r="I4220" s="25"/>
      <c r="J4220" s="25"/>
      <c r="K4220" s="25"/>
      <c r="L4220" s="25"/>
      <c r="N4220" s="25"/>
      <c r="O4220" s="25"/>
      <c r="P4220" s="35" t="s">
        <v>2496</v>
      </c>
      <c r="AS4220" s="570"/>
      <c r="AT4220" s="391"/>
      <c r="AU4220" s="222"/>
      <c r="AV4220" s="564"/>
      <c r="AW4220" s="60"/>
      <c r="AX4220" s="60"/>
      <c r="AY4220" s="60"/>
      <c r="AZ4220" s="283"/>
      <c r="BA4220" s="283"/>
      <c r="BB4220" s="283"/>
      <c r="BC4220" s="34"/>
      <c r="BD4220" s="27"/>
      <c r="BF4220" s="35"/>
      <c r="BG4220" s="35"/>
      <c r="BH4220" s="35"/>
    </row>
    <row r="4221" spans="1:60" ht="15" x14ac:dyDescent="0.25">
      <c r="A4221" s="570">
        <f t="shared" si="59"/>
        <v>4215</v>
      </c>
      <c r="B4221" s="571" t="s">
        <v>6496</v>
      </c>
      <c r="C4221" s="574" t="s">
        <v>12480</v>
      </c>
      <c r="D4221" s="843">
        <v>158774.56</v>
      </c>
      <c r="E4221" s="844"/>
      <c r="F4221" s="844"/>
      <c r="G4221" s="25"/>
      <c r="H4221" s="25"/>
      <c r="I4221" s="25"/>
      <c r="J4221" s="25"/>
      <c r="K4221" s="25"/>
      <c r="L4221" s="25"/>
      <c r="N4221" s="25"/>
      <c r="O4221" s="25"/>
      <c r="P4221" s="35" t="s">
        <v>2496</v>
      </c>
      <c r="AS4221" s="570"/>
      <c r="AT4221" s="391"/>
      <c r="AU4221" s="222"/>
      <c r="AV4221" s="564"/>
      <c r="AW4221" s="60"/>
      <c r="AX4221" s="60"/>
      <c r="AY4221" s="60"/>
      <c r="AZ4221" s="283"/>
      <c r="BA4221" s="283"/>
      <c r="BB4221" s="283"/>
      <c r="BC4221" s="34"/>
      <c r="BD4221" s="27"/>
      <c r="BF4221" s="35"/>
      <c r="BG4221" s="35"/>
      <c r="BH4221" s="35"/>
    </row>
    <row r="4222" spans="1:60" ht="15" x14ac:dyDescent="0.25">
      <c r="A4222" s="570">
        <f t="shared" si="59"/>
        <v>4216</v>
      </c>
      <c r="B4222" s="571" t="s">
        <v>6497</v>
      </c>
      <c r="C4222" s="574" t="s">
        <v>12458</v>
      </c>
      <c r="D4222" s="843">
        <v>197141.35</v>
      </c>
      <c r="E4222" s="844"/>
      <c r="F4222" s="844"/>
      <c r="G4222" s="25"/>
      <c r="H4222" s="25"/>
      <c r="I4222" s="25"/>
      <c r="J4222" s="25"/>
      <c r="K4222" s="25"/>
      <c r="L4222" s="25"/>
      <c r="N4222" s="25"/>
      <c r="O4222" s="25"/>
      <c r="P4222" s="35" t="s">
        <v>2496</v>
      </c>
      <c r="AS4222" s="570"/>
      <c r="AT4222" s="391"/>
      <c r="AU4222" s="222"/>
      <c r="AV4222" s="564"/>
      <c r="AW4222" s="60"/>
      <c r="AX4222" s="60"/>
      <c r="AY4222" s="60"/>
      <c r="AZ4222" s="283"/>
      <c r="BA4222" s="283"/>
      <c r="BB4222" s="283"/>
      <c r="BC4222" s="34"/>
      <c r="BD4222" s="27"/>
      <c r="BF4222" s="35"/>
      <c r="BG4222" s="35"/>
      <c r="BH4222" s="35"/>
    </row>
    <row r="4223" spans="1:60" ht="15" x14ac:dyDescent="0.25">
      <c r="A4223" s="570">
        <f t="shared" si="59"/>
        <v>4217</v>
      </c>
      <c r="B4223" s="571" t="s">
        <v>6498</v>
      </c>
      <c r="C4223" s="574" t="s">
        <v>12458</v>
      </c>
      <c r="D4223" s="843">
        <v>2412.13</v>
      </c>
      <c r="E4223" s="844"/>
      <c r="F4223" s="844"/>
      <c r="G4223" s="25"/>
      <c r="H4223" s="25"/>
      <c r="I4223" s="25"/>
      <c r="J4223" s="25"/>
      <c r="K4223" s="25"/>
      <c r="L4223" s="25"/>
      <c r="N4223" s="25"/>
      <c r="O4223" s="25"/>
      <c r="P4223" s="35" t="s">
        <v>2496</v>
      </c>
      <c r="AS4223" s="570"/>
      <c r="AT4223" s="391"/>
      <c r="AU4223" s="222"/>
      <c r="AV4223" s="564"/>
      <c r="AW4223" s="60"/>
      <c r="AX4223" s="60"/>
      <c r="AY4223" s="60"/>
      <c r="AZ4223" s="283"/>
      <c r="BA4223" s="283"/>
      <c r="BB4223" s="283"/>
      <c r="BC4223" s="34"/>
      <c r="BD4223" s="27"/>
      <c r="BF4223" s="35"/>
      <c r="BG4223" s="35"/>
      <c r="BH4223" s="35"/>
    </row>
    <row r="4224" spans="1:60" ht="15" x14ac:dyDescent="0.25">
      <c r="A4224" s="570">
        <f t="shared" si="59"/>
        <v>4218</v>
      </c>
      <c r="B4224" s="571" t="s">
        <v>6499</v>
      </c>
      <c r="C4224" s="574" t="s">
        <v>12458</v>
      </c>
      <c r="D4224" s="843">
        <v>4625.53</v>
      </c>
      <c r="E4224" s="844"/>
      <c r="F4224" s="844"/>
      <c r="G4224" s="25"/>
      <c r="H4224" s="25"/>
      <c r="I4224" s="25"/>
      <c r="J4224" s="25"/>
      <c r="K4224" s="25"/>
      <c r="L4224" s="25"/>
      <c r="N4224" s="25"/>
      <c r="O4224" s="25"/>
      <c r="P4224" s="35" t="s">
        <v>2496</v>
      </c>
      <c r="AS4224" s="570"/>
      <c r="AT4224" s="391"/>
      <c r="AU4224" s="222"/>
      <c r="AV4224" s="564"/>
      <c r="AW4224" s="60"/>
      <c r="AX4224" s="60"/>
      <c r="AY4224" s="60"/>
      <c r="AZ4224" s="283"/>
      <c r="BA4224" s="283"/>
      <c r="BB4224" s="283"/>
      <c r="BC4224" s="34"/>
      <c r="BD4224" s="27"/>
      <c r="BF4224" s="35"/>
      <c r="BG4224" s="35"/>
      <c r="BH4224" s="35"/>
    </row>
    <row r="4225" spans="1:60" ht="15" x14ac:dyDescent="0.25">
      <c r="A4225" s="570">
        <f t="shared" si="59"/>
        <v>4219</v>
      </c>
      <c r="B4225" s="571" t="s">
        <v>6500</v>
      </c>
      <c r="C4225" s="574" t="s">
        <v>12458</v>
      </c>
      <c r="D4225" s="843">
        <v>19337.5</v>
      </c>
      <c r="E4225" s="844"/>
      <c r="F4225" s="844"/>
      <c r="G4225" s="25"/>
      <c r="H4225" s="25"/>
      <c r="I4225" s="25"/>
      <c r="J4225" s="25"/>
      <c r="K4225" s="25"/>
      <c r="L4225" s="25"/>
      <c r="N4225" s="25"/>
      <c r="O4225" s="25"/>
      <c r="P4225" s="35" t="s">
        <v>2496</v>
      </c>
      <c r="AS4225" s="570"/>
      <c r="AT4225" s="391"/>
      <c r="AU4225" s="222"/>
      <c r="AV4225" s="564"/>
      <c r="AW4225" s="60"/>
      <c r="AX4225" s="60"/>
      <c r="AY4225" s="60"/>
      <c r="AZ4225" s="283"/>
      <c r="BA4225" s="283"/>
      <c r="BB4225" s="283"/>
      <c r="BC4225" s="34"/>
      <c r="BD4225" s="27"/>
      <c r="BF4225" s="35"/>
      <c r="BG4225" s="35"/>
      <c r="BH4225" s="35"/>
    </row>
    <row r="4226" spans="1:60" ht="15" x14ac:dyDescent="0.25">
      <c r="A4226" s="570">
        <f t="shared" si="59"/>
        <v>4220</v>
      </c>
      <c r="B4226" s="571" t="s">
        <v>6501</v>
      </c>
      <c r="C4226" s="574" t="s">
        <v>12458</v>
      </c>
      <c r="D4226" s="843">
        <v>1010.31</v>
      </c>
      <c r="E4226" s="844"/>
      <c r="F4226" s="844"/>
      <c r="G4226" s="25"/>
      <c r="H4226" s="25"/>
      <c r="I4226" s="25"/>
      <c r="J4226" s="25"/>
      <c r="K4226" s="25"/>
      <c r="L4226" s="25"/>
      <c r="N4226" s="25"/>
      <c r="O4226" s="25"/>
      <c r="P4226" s="35" t="s">
        <v>2496</v>
      </c>
      <c r="AS4226" s="570"/>
      <c r="AT4226" s="391"/>
      <c r="AU4226" s="222"/>
      <c r="AV4226" s="564"/>
      <c r="AW4226" s="60"/>
      <c r="AX4226" s="60"/>
      <c r="AY4226" s="60"/>
      <c r="AZ4226" s="283"/>
      <c r="BA4226" s="283"/>
      <c r="BB4226" s="283"/>
      <c r="BC4226" s="34"/>
      <c r="BD4226" s="27"/>
      <c r="BF4226" s="35"/>
      <c r="BG4226" s="35"/>
      <c r="BH4226" s="35"/>
    </row>
    <row r="4227" spans="1:60" ht="15" x14ac:dyDescent="0.25">
      <c r="A4227" s="570">
        <f t="shared" si="59"/>
        <v>4221</v>
      </c>
      <c r="B4227" s="571" t="s">
        <v>6502</v>
      </c>
      <c r="C4227" s="574" t="s">
        <v>12480</v>
      </c>
      <c r="D4227" s="843">
        <v>2249.1</v>
      </c>
      <c r="E4227" s="844"/>
      <c r="F4227" s="844"/>
      <c r="G4227" s="25"/>
      <c r="H4227" s="25"/>
      <c r="I4227" s="25"/>
      <c r="J4227" s="25"/>
      <c r="K4227" s="25"/>
      <c r="L4227" s="25"/>
      <c r="N4227" s="25"/>
      <c r="O4227" s="25"/>
      <c r="P4227" s="35" t="s">
        <v>2496</v>
      </c>
      <c r="AS4227" s="570"/>
      <c r="AT4227" s="391"/>
      <c r="AU4227" s="222"/>
      <c r="AV4227" s="564"/>
      <c r="AW4227" s="60"/>
      <c r="AX4227" s="60"/>
      <c r="AY4227" s="60"/>
      <c r="AZ4227" s="283"/>
      <c r="BA4227" s="283"/>
      <c r="BB4227" s="283"/>
      <c r="BC4227" s="34"/>
      <c r="BD4227" s="27"/>
      <c r="BF4227" s="35"/>
      <c r="BG4227" s="35"/>
      <c r="BH4227" s="35"/>
    </row>
    <row r="4228" spans="1:60" ht="15" x14ac:dyDescent="0.25">
      <c r="A4228" s="570">
        <f t="shared" si="59"/>
        <v>4222</v>
      </c>
      <c r="B4228" s="571" t="s">
        <v>6502</v>
      </c>
      <c r="C4228" s="574" t="s">
        <v>12473</v>
      </c>
      <c r="D4228" s="843">
        <v>1869.49</v>
      </c>
      <c r="E4228" s="844"/>
      <c r="F4228" s="844"/>
      <c r="G4228" s="25"/>
      <c r="H4228" s="25"/>
      <c r="I4228" s="25"/>
      <c r="J4228" s="25"/>
      <c r="K4228" s="25"/>
      <c r="L4228" s="25"/>
      <c r="N4228" s="25"/>
      <c r="O4228" s="25"/>
      <c r="P4228" s="35" t="s">
        <v>2496</v>
      </c>
      <c r="AS4228" s="570"/>
      <c r="AT4228" s="391"/>
      <c r="AU4228" s="222"/>
      <c r="AV4228" s="564"/>
      <c r="AW4228" s="60"/>
      <c r="AX4228" s="60"/>
      <c r="AY4228" s="60"/>
      <c r="AZ4228" s="283"/>
      <c r="BA4228" s="283"/>
      <c r="BB4228" s="283"/>
      <c r="BC4228" s="34"/>
      <c r="BD4228" s="27"/>
      <c r="BF4228" s="35"/>
      <c r="BG4228" s="35"/>
      <c r="BH4228" s="35"/>
    </row>
    <row r="4229" spans="1:60" ht="15" x14ac:dyDescent="0.25">
      <c r="A4229" s="570">
        <f t="shared" si="59"/>
        <v>4223</v>
      </c>
      <c r="B4229" s="571" t="s">
        <v>6503</v>
      </c>
      <c r="C4229" s="574" t="s">
        <v>12458</v>
      </c>
      <c r="D4229" s="843">
        <v>1927.8</v>
      </c>
      <c r="E4229" s="844"/>
      <c r="F4229" s="844"/>
      <c r="G4229" s="25"/>
      <c r="H4229" s="25"/>
      <c r="I4229" s="25"/>
      <c r="J4229" s="25"/>
      <c r="K4229" s="25"/>
      <c r="L4229" s="25"/>
      <c r="N4229" s="25"/>
      <c r="O4229" s="25"/>
      <c r="P4229" s="35" t="s">
        <v>2496</v>
      </c>
      <c r="AS4229" s="570"/>
      <c r="AT4229" s="391"/>
      <c r="AU4229" s="222"/>
      <c r="AV4229" s="564"/>
      <c r="AW4229" s="60"/>
      <c r="AX4229" s="60"/>
      <c r="AY4229" s="60"/>
      <c r="AZ4229" s="283"/>
      <c r="BA4229" s="283"/>
      <c r="BB4229" s="283"/>
      <c r="BC4229" s="34"/>
      <c r="BD4229" s="27"/>
      <c r="BF4229" s="35"/>
      <c r="BG4229" s="35"/>
      <c r="BH4229" s="35"/>
    </row>
    <row r="4230" spans="1:60" ht="15" x14ac:dyDescent="0.25">
      <c r="A4230" s="570">
        <f t="shared" si="59"/>
        <v>4224</v>
      </c>
      <c r="B4230" s="571" t="s">
        <v>6504</v>
      </c>
      <c r="C4230" s="574" t="s">
        <v>12458</v>
      </c>
      <c r="D4230" s="843">
        <v>535.5</v>
      </c>
      <c r="E4230" s="844"/>
      <c r="F4230" s="844"/>
      <c r="G4230" s="25"/>
      <c r="H4230" s="25"/>
      <c r="I4230" s="25"/>
      <c r="J4230" s="25"/>
      <c r="K4230" s="25"/>
      <c r="L4230" s="25"/>
      <c r="N4230" s="25"/>
      <c r="O4230" s="25"/>
      <c r="P4230" s="35" t="s">
        <v>2496</v>
      </c>
      <c r="AS4230" s="570"/>
      <c r="AT4230" s="391"/>
      <c r="AU4230" s="222"/>
      <c r="AV4230" s="564"/>
      <c r="AW4230" s="60"/>
      <c r="AX4230" s="60"/>
      <c r="AY4230" s="60"/>
      <c r="AZ4230" s="283"/>
      <c r="BA4230" s="283"/>
      <c r="BB4230" s="283"/>
      <c r="BC4230" s="34"/>
      <c r="BD4230" s="27"/>
      <c r="BF4230" s="35"/>
      <c r="BG4230" s="35"/>
      <c r="BH4230" s="35"/>
    </row>
    <row r="4231" spans="1:60" ht="15" x14ac:dyDescent="0.25">
      <c r="A4231" s="570">
        <f t="shared" si="59"/>
        <v>4225</v>
      </c>
      <c r="B4231" s="571" t="s">
        <v>6505</v>
      </c>
      <c r="C4231" s="574" t="s">
        <v>12458</v>
      </c>
      <c r="D4231" s="843">
        <v>204591.94</v>
      </c>
      <c r="E4231" s="844"/>
      <c r="F4231" s="844"/>
      <c r="G4231" s="25"/>
      <c r="H4231" s="25"/>
      <c r="I4231" s="25"/>
      <c r="J4231" s="25"/>
      <c r="K4231" s="25"/>
      <c r="L4231" s="25"/>
      <c r="N4231" s="25"/>
      <c r="O4231" s="25"/>
      <c r="P4231" s="35" t="s">
        <v>2496</v>
      </c>
      <c r="AS4231" s="570"/>
      <c r="AT4231" s="391"/>
      <c r="AU4231" s="222"/>
      <c r="AV4231" s="564"/>
      <c r="AW4231" s="60"/>
      <c r="AX4231" s="60"/>
      <c r="AY4231" s="60"/>
      <c r="AZ4231" s="283"/>
      <c r="BA4231" s="283"/>
      <c r="BB4231" s="283"/>
      <c r="BC4231" s="34"/>
      <c r="BD4231" s="27"/>
      <c r="BF4231" s="35"/>
      <c r="BG4231" s="35"/>
      <c r="BH4231" s="35"/>
    </row>
    <row r="4232" spans="1:60" ht="15" x14ac:dyDescent="0.25">
      <c r="A4232" s="570">
        <f t="shared" si="59"/>
        <v>4226</v>
      </c>
      <c r="B4232" s="571" t="s">
        <v>6506</v>
      </c>
      <c r="C4232" s="574" t="s">
        <v>12458</v>
      </c>
      <c r="D4232" s="843">
        <v>169661.87</v>
      </c>
      <c r="E4232" s="844"/>
      <c r="F4232" s="844"/>
      <c r="G4232" s="25"/>
      <c r="H4232" s="25"/>
      <c r="I4232" s="25"/>
      <c r="J4232" s="25"/>
      <c r="K4232" s="25"/>
      <c r="L4232" s="25"/>
      <c r="N4232" s="25"/>
      <c r="O4232" s="25"/>
      <c r="P4232" s="35" t="s">
        <v>2496</v>
      </c>
      <c r="AS4232" s="570"/>
      <c r="AT4232" s="391"/>
      <c r="AU4232" s="222"/>
      <c r="AV4232" s="564"/>
      <c r="AW4232" s="60"/>
      <c r="AX4232" s="60"/>
      <c r="AY4232" s="60"/>
      <c r="AZ4232" s="283"/>
      <c r="BA4232" s="283"/>
      <c r="BB4232" s="283"/>
      <c r="BC4232" s="34"/>
      <c r="BD4232" s="27"/>
      <c r="BF4232" s="35"/>
      <c r="BG4232" s="35"/>
      <c r="BH4232" s="35"/>
    </row>
    <row r="4233" spans="1:60" ht="15" x14ac:dyDescent="0.25">
      <c r="A4233" s="570">
        <f t="shared" si="59"/>
        <v>4227</v>
      </c>
      <c r="B4233" s="571" t="s">
        <v>6507</v>
      </c>
      <c r="C4233" s="574" t="s">
        <v>12480</v>
      </c>
      <c r="D4233" s="843">
        <v>107100</v>
      </c>
      <c r="E4233" s="844"/>
      <c r="F4233" s="844"/>
      <c r="G4233" s="25"/>
      <c r="H4233" s="25"/>
      <c r="I4233" s="25"/>
      <c r="J4233" s="25"/>
      <c r="K4233" s="25"/>
      <c r="L4233" s="25"/>
      <c r="N4233" s="25"/>
      <c r="O4233" s="25"/>
      <c r="P4233" s="35" t="s">
        <v>2496</v>
      </c>
      <c r="AS4233" s="570"/>
      <c r="AT4233" s="391"/>
      <c r="AU4233" s="222"/>
      <c r="AV4233" s="564"/>
      <c r="AW4233" s="60"/>
      <c r="AX4233" s="60"/>
      <c r="AY4233" s="60"/>
      <c r="AZ4233" s="283"/>
      <c r="BA4233" s="283"/>
      <c r="BB4233" s="283"/>
      <c r="BC4233" s="34"/>
      <c r="BD4233" s="27"/>
      <c r="BF4233" s="35"/>
      <c r="BG4233" s="35"/>
      <c r="BH4233" s="35"/>
    </row>
    <row r="4234" spans="1:60" ht="15" x14ac:dyDescent="0.25">
      <c r="A4234" s="570">
        <f t="shared" si="59"/>
        <v>4228</v>
      </c>
      <c r="B4234" s="571" t="s">
        <v>6508</v>
      </c>
      <c r="C4234" s="574" t="s">
        <v>12458</v>
      </c>
      <c r="D4234" s="843">
        <v>31486.21</v>
      </c>
      <c r="E4234" s="844"/>
      <c r="F4234" s="844"/>
      <c r="G4234" s="25"/>
      <c r="H4234" s="25"/>
      <c r="I4234" s="25"/>
      <c r="J4234" s="25"/>
      <c r="K4234" s="25"/>
      <c r="L4234" s="25"/>
      <c r="N4234" s="25"/>
      <c r="O4234" s="25"/>
      <c r="P4234" s="35" t="s">
        <v>2496</v>
      </c>
      <c r="AS4234" s="570"/>
      <c r="AT4234" s="391"/>
      <c r="AU4234" s="222"/>
      <c r="AV4234" s="564"/>
      <c r="AW4234" s="60"/>
      <c r="AX4234" s="60"/>
      <c r="AY4234" s="60"/>
      <c r="AZ4234" s="283"/>
      <c r="BA4234" s="283"/>
      <c r="BB4234" s="283"/>
      <c r="BC4234" s="34"/>
      <c r="BD4234" s="27"/>
      <c r="BF4234" s="35"/>
      <c r="BG4234" s="35"/>
      <c r="BH4234" s="35"/>
    </row>
    <row r="4235" spans="1:60" ht="15" x14ac:dyDescent="0.25">
      <c r="A4235" s="570">
        <f t="shared" si="59"/>
        <v>4229</v>
      </c>
      <c r="B4235" s="571" t="s">
        <v>6509</v>
      </c>
      <c r="C4235" s="574" t="s">
        <v>12458</v>
      </c>
      <c r="D4235" s="843">
        <v>35620.269999999997</v>
      </c>
      <c r="E4235" s="844"/>
      <c r="F4235" s="844"/>
      <c r="G4235" s="25"/>
      <c r="H4235" s="25"/>
      <c r="I4235" s="25"/>
      <c r="J4235" s="25"/>
      <c r="K4235" s="25"/>
      <c r="L4235" s="25"/>
      <c r="N4235" s="25"/>
      <c r="O4235" s="25"/>
      <c r="P4235" s="35" t="s">
        <v>2496</v>
      </c>
      <c r="AS4235" s="570"/>
      <c r="AT4235" s="391"/>
      <c r="AU4235" s="222"/>
      <c r="AV4235" s="564"/>
      <c r="AW4235" s="60"/>
      <c r="AX4235" s="60"/>
      <c r="AY4235" s="60"/>
      <c r="AZ4235" s="283"/>
      <c r="BA4235" s="283"/>
      <c r="BB4235" s="283"/>
      <c r="BC4235" s="34"/>
      <c r="BD4235" s="27"/>
      <c r="BF4235" s="35"/>
      <c r="BG4235" s="35"/>
      <c r="BH4235" s="35"/>
    </row>
    <row r="4236" spans="1:60" ht="15" x14ac:dyDescent="0.25">
      <c r="A4236" s="570">
        <f t="shared" si="59"/>
        <v>4230</v>
      </c>
      <c r="B4236" s="571" t="s">
        <v>6510</v>
      </c>
      <c r="C4236" s="574" t="s">
        <v>12458</v>
      </c>
      <c r="D4236" s="843">
        <v>72041.41</v>
      </c>
      <c r="E4236" s="844"/>
      <c r="F4236" s="844"/>
      <c r="G4236" s="25"/>
      <c r="H4236" s="25"/>
      <c r="I4236" s="25"/>
      <c r="J4236" s="25"/>
      <c r="K4236" s="25"/>
      <c r="L4236" s="25"/>
      <c r="N4236" s="25"/>
      <c r="O4236" s="25"/>
      <c r="P4236" s="35" t="s">
        <v>2496</v>
      </c>
      <c r="AS4236" s="570"/>
      <c r="AT4236" s="391"/>
      <c r="AU4236" s="222"/>
      <c r="AV4236" s="564"/>
      <c r="AW4236" s="60"/>
      <c r="AX4236" s="60"/>
      <c r="AY4236" s="60"/>
      <c r="AZ4236" s="283"/>
      <c r="BA4236" s="283"/>
      <c r="BB4236" s="283"/>
      <c r="BC4236" s="34"/>
      <c r="BD4236" s="27"/>
      <c r="BF4236" s="35"/>
      <c r="BG4236" s="35"/>
      <c r="BH4236" s="35"/>
    </row>
    <row r="4237" spans="1:60" ht="15" x14ac:dyDescent="0.25">
      <c r="A4237" s="570">
        <f t="shared" si="59"/>
        <v>4231</v>
      </c>
      <c r="B4237" s="571" t="s">
        <v>6511</v>
      </c>
      <c r="C4237" s="574" t="s">
        <v>12458</v>
      </c>
      <c r="D4237" s="843">
        <v>3451</v>
      </c>
      <c r="E4237" s="844"/>
      <c r="F4237" s="844"/>
      <c r="G4237" s="25"/>
      <c r="H4237" s="25"/>
      <c r="I4237" s="25"/>
      <c r="J4237" s="25"/>
      <c r="K4237" s="25"/>
      <c r="L4237" s="25"/>
      <c r="N4237" s="25"/>
      <c r="O4237" s="25"/>
      <c r="P4237" s="35" t="s">
        <v>2496</v>
      </c>
      <c r="AS4237" s="570"/>
      <c r="AT4237" s="391"/>
      <c r="AU4237" s="222"/>
      <c r="AV4237" s="564"/>
      <c r="AW4237" s="60"/>
      <c r="AX4237" s="60"/>
      <c r="AY4237" s="60"/>
      <c r="AZ4237" s="283"/>
      <c r="BA4237" s="283"/>
      <c r="BB4237" s="283"/>
      <c r="BC4237" s="34"/>
      <c r="BD4237" s="27"/>
      <c r="BF4237" s="35"/>
      <c r="BG4237" s="35"/>
      <c r="BH4237" s="35"/>
    </row>
    <row r="4238" spans="1:60" ht="15" x14ac:dyDescent="0.25">
      <c r="A4238" s="570">
        <f t="shared" si="59"/>
        <v>4232</v>
      </c>
      <c r="B4238" s="571" t="s">
        <v>6512</v>
      </c>
      <c r="C4238" s="574" t="s">
        <v>12458</v>
      </c>
      <c r="D4238" s="843">
        <v>20099.099999999999</v>
      </c>
      <c r="E4238" s="844"/>
      <c r="F4238" s="844"/>
      <c r="G4238" s="25"/>
      <c r="H4238" s="25"/>
      <c r="I4238" s="25"/>
      <c r="J4238" s="25"/>
      <c r="K4238" s="25"/>
      <c r="L4238" s="25"/>
      <c r="N4238" s="25"/>
      <c r="O4238" s="25"/>
      <c r="P4238" s="35" t="s">
        <v>2496</v>
      </c>
      <c r="AS4238" s="570"/>
      <c r="AT4238" s="391"/>
      <c r="AU4238" s="222"/>
      <c r="AV4238" s="564"/>
      <c r="AW4238" s="60"/>
      <c r="AX4238" s="60"/>
      <c r="AY4238" s="60"/>
      <c r="AZ4238" s="283"/>
      <c r="BA4238" s="283"/>
      <c r="BB4238" s="283"/>
      <c r="BC4238" s="34"/>
      <c r="BD4238" s="27"/>
      <c r="BF4238" s="35"/>
      <c r="BG4238" s="35"/>
      <c r="BH4238" s="35"/>
    </row>
    <row r="4239" spans="1:60" ht="15" x14ac:dyDescent="0.25">
      <c r="A4239" s="570">
        <f t="shared" si="59"/>
        <v>4233</v>
      </c>
      <c r="B4239" s="571" t="s">
        <v>6513</v>
      </c>
      <c r="C4239" s="574" t="s">
        <v>12458</v>
      </c>
      <c r="D4239" s="843">
        <v>257289.9</v>
      </c>
      <c r="E4239" s="844"/>
      <c r="F4239" s="844"/>
      <c r="G4239" s="25"/>
      <c r="H4239" s="25"/>
      <c r="I4239" s="25"/>
      <c r="J4239" s="25"/>
      <c r="K4239" s="25"/>
      <c r="L4239" s="25"/>
      <c r="N4239" s="25"/>
      <c r="O4239" s="25"/>
      <c r="P4239" s="35" t="s">
        <v>2496</v>
      </c>
      <c r="AS4239" s="570"/>
      <c r="AT4239" s="391"/>
      <c r="AU4239" s="222"/>
      <c r="AV4239" s="564"/>
      <c r="AW4239" s="60"/>
      <c r="AX4239" s="60"/>
      <c r="AY4239" s="60"/>
      <c r="AZ4239" s="283"/>
      <c r="BA4239" s="283"/>
      <c r="BB4239" s="283"/>
      <c r="BC4239" s="34"/>
      <c r="BD4239" s="27"/>
      <c r="BF4239" s="35"/>
      <c r="BG4239" s="35"/>
      <c r="BH4239" s="35"/>
    </row>
    <row r="4240" spans="1:60" ht="15" x14ac:dyDescent="0.25">
      <c r="A4240" s="570">
        <f t="shared" si="59"/>
        <v>4234</v>
      </c>
      <c r="B4240" s="571" t="s">
        <v>6514</v>
      </c>
      <c r="C4240" s="574" t="s">
        <v>12458</v>
      </c>
      <c r="D4240" s="843">
        <v>107861.6</v>
      </c>
      <c r="E4240" s="844"/>
      <c r="F4240" s="844"/>
      <c r="G4240" s="25"/>
      <c r="H4240" s="25"/>
      <c r="I4240" s="25"/>
      <c r="J4240" s="25"/>
      <c r="K4240" s="25"/>
      <c r="L4240" s="25"/>
      <c r="N4240" s="25"/>
      <c r="O4240" s="25"/>
      <c r="P4240" s="35" t="s">
        <v>2496</v>
      </c>
      <c r="AS4240" s="570"/>
      <c r="AT4240" s="391"/>
      <c r="AU4240" s="222"/>
      <c r="AV4240" s="564"/>
      <c r="AW4240" s="60"/>
      <c r="AX4240" s="60"/>
      <c r="AY4240" s="60"/>
      <c r="AZ4240" s="283"/>
      <c r="BA4240" s="283"/>
      <c r="BB4240" s="283"/>
      <c r="BC4240" s="34"/>
      <c r="BD4240" s="27"/>
      <c r="BF4240" s="35"/>
      <c r="BG4240" s="35"/>
      <c r="BH4240" s="35"/>
    </row>
    <row r="4241" spans="1:60" ht="15" x14ac:dyDescent="0.25">
      <c r="A4241" s="570">
        <f t="shared" si="59"/>
        <v>4235</v>
      </c>
      <c r="B4241" s="571" t="s">
        <v>6515</v>
      </c>
      <c r="C4241" s="574" t="s">
        <v>12458</v>
      </c>
      <c r="D4241" s="843">
        <v>107734.27</v>
      </c>
      <c r="E4241" s="844"/>
      <c r="F4241" s="844"/>
      <c r="G4241" s="25"/>
      <c r="H4241" s="25"/>
      <c r="I4241" s="25"/>
      <c r="J4241" s="25"/>
      <c r="K4241" s="25"/>
      <c r="L4241" s="25"/>
      <c r="N4241" s="25"/>
      <c r="O4241" s="25"/>
      <c r="P4241" s="35" t="s">
        <v>2496</v>
      </c>
      <c r="AS4241" s="570"/>
      <c r="AT4241" s="391"/>
      <c r="AU4241" s="222"/>
      <c r="AV4241" s="564"/>
      <c r="AW4241" s="60"/>
      <c r="AX4241" s="60"/>
      <c r="AY4241" s="60"/>
      <c r="AZ4241" s="283"/>
      <c r="BA4241" s="283"/>
      <c r="BB4241" s="283"/>
      <c r="BC4241" s="34"/>
      <c r="BD4241" s="27"/>
      <c r="BF4241" s="35"/>
      <c r="BG4241" s="35"/>
      <c r="BH4241" s="35"/>
    </row>
    <row r="4242" spans="1:60" ht="15" x14ac:dyDescent="0.25">
      <c r="A4242" s="570">
        <f t="shared" si="59"/>
        <v>4236</v>
      </c>
      <c r="B4242" s="571" t="s">
        <v>6516</v>
      </c>
      <c r="C4242" s="574" t="s">
        <v>12458</v>
      </c>
      <c r="D4242" s="843">
        <v>217865.2</v>
      </c>
      <c r="E4242" s="844"/>
      <c r="F4242" s="844"/>
      <c r="G4242" s="25"/>
      <c r="H4242" s="25"/>
      <c r="I4242" s="25"/>
      <c r="J4242" s="25"/>
      <c r="K4242" s="25"/>
      <c r="L4242" s="25"/>
      <c r="N4242" s="25"/>
      <c r="O4242" s="25"/>
      <c r="P4242" s="35" t="s">
        <v>2496</v>
      </c>
      <c r="AS4242" s="570"/>
      <c r="AT4242" s="391"/>
      <c r="AU4242" s="222"/>
      <c r="AV4242" s="564"/>
      <c r="AW4242" s="60"/>
      <c r="AX4242" s="60"/>
      <c r="AY4242" s="60"/>
      <c r="AZ4242" s="283"/>
      <c r="BA4242" s="283"/>
      <c r="BB4242" s="283"/>
      <c r="BC4242" s="34"/>
      <c r="BD4242" s="27"/>
      <c r="BF4242" s="35"/>
      <c r="BG4242" s="35"/>
      <c r="BH4242" s="35"/>
    </row>
    <row r="4243" spans="1:60" ht="15" x14ac:dyDescent="0.25">
      <c r="A4243" s="570">
        <f t="shared" si="59"/>
        <v>4237</v>
      </c>
      <c r="B4243" s="571" t="s">
        <v>6517</v>
      </c>
      <c r="C4243" s="574" t="s">
        <v>12458</v>
      </c>
      <c r="D4243" s="843">
        <v>283108</v>
      </c>
      <c r="E4243" s="844"/>
      <c r="F4243" s="844"/>
      <c r="G4243" s="25"/>
      <c r="H4243" s="25"/>
      <c r="I4243" s="25"/>
      <c r="J4243" s="25"/>
      <c r="K4243" s="25"/>
      <c r="L4243" s="25"/>
      <c r="N4243" s="25"/>
      <c r="O4243" s="25"/>
      <c r="P4243" s="35" t="s">
        <v>2496</v>
      </c>
      <c r="AS4243" s="570"/>
      <c r="AT4243" s="391"/>
      <c r="AU4243" s="222"/>
      <c r="AV4243" s="564"/>
      <c r="AW4243" s="60"/>
      <c r="AX4243" s="60"/>
      <c r="AY4243" s="60"/>
      <c r="AZ4243" s="283"/>
      <c r="BA4243" s="283"/>
      <c r="BB4243" s="283"/>
      <c r="BC4243" s="34"/>
      <c r="BD4243" s="27"/>
      <c r="BF4243" s="35"/>
      <c r="BG4243" s="35"/>
      <c r="BH4243" s="35"/>
    </row>
    <row r="4244" spans="1:60" ht="15" x14ac:dyDescent="0.25">
      <c r="A4244" s="570">
        <f t="shared" si="59"/>
        <v>4238</v>
      </c>
      <c r="B4244" s="571" t="s">
        <v>6518</v>
      </c>
      <c r="C4244" s="574" t="s">
        <v>12480</v>
      </c>
      <c r="D4244" s="843">
        <v>140838.88</v>
      </c>
      <c r="E4244" s="844"/>
      <c r="F4244" s="844"/>
      <c r="G4244" s="25"/>
      <c r="H4244" s="25"/>
      <c r="I4244" s="25"/>
      <c r="J4244" s="25"/>
      <c r="K4244" s="25"/>
      <c r="L4244" s="25"/>
      <c r="N4244" s="25"/>
      <c r="O4244" s="25"/>
      <c r="P4244" s="35" t="s">
        <v>2496</v>
      </c>
      <c r="AS4244" s="570"/>
      <c r="AT4244" s="391"/>
      <c r="AU4244" s="222"/>
      <c r="AV4244" s="564"/>
      <c r="AW4244" s="60"/>
      <c r="AX4244" s="60"/>
      <c r="AY4244" s="60"/>
      <c r="AZ4244" s="283"/>
      <c r="BA4244" s="283"/>
      <c r="BB4244" s="283"/>
      <c r="BC4244" s="34"/>
      <c r="BD4244" s="27"/>
      <c r="BF4244" s="35"/>
      <c r="BG4244" s="35"/>
      <c r="BH4244" s="35"/>
    </row>
    <row r="4245" spans="1:60" ht="15" x14ac:dyDescent="0.25">
      <c r="A4245" s="570">
        <f t="shared" si="59"/>
        <v>4239</v>
      </c>
      <c r="B4245" s="571" t="s">
        <v>6519</v>
      </c>
      <c r="C4245" s="574" t="s">
        <v>12458</v>
      </c>
      <c r="D4245" s="843">
        <v>747724.6</v>
      </c>
      <c r="E4245" s="844"/>
      <c r="F4245" s="844"/>
      <c r="G4245" s="25"/>
      <c r="H4245" s="25"/>
      <c r="I4245" s="25"/>
      <c r="J4245" s="25"/>
      <c r="K4245" s="25"/>
      <c r="L4245" s="25"/>
      <c r="N4245" s="25"/>
      <c r="O4245" s="25"/>
      <c r="P4245" s="35" t="s">
        <v>2496</v>
      </c>
      <c r="AS4245" s="570"/>
      <c r="AT4245" s="391"/>
      <c r="AU4245" s="222"/>
      <c r="AV4245" s="564"/>
      <c r="AW4245" s="60"/>
      <c r="AX4245" s="60"/>
      <c r="AY4245" s="60"/>
      <c r="AZ4245" s="283"/>
      <c r="BA4245" s="283"/>
      <c r="BB4245" s="283"/>
      <c r="BC4245" s="34"/>
      <c r="BD4245" s="27"/>
      <c r="BF4245" s="35"/>
      <c r="BG4245" s="35"/>
      <c r="BH4245" s="35"/>
    </row>
    <row r="4246" spans="1:60" ht="15" x14ac:dyDescent="0.25">
      <c r="A4246" s="570">
        <f t="shared" si="59"/>
        <v>4240</v>
      </c>
      <c r="B4246" s="571" t="s">
        <v>6520</v>
      </c>
      <c r="C4246" s="574" t="s">
        <v>12458</v>
      </c>
      <c r="D4246" s="843">
        <v>339150</v>
      </c>
      <c r="E4246" s="844"/>
      <c r="F4246" s="844"/>
      <c r="G4246" s="25"/>
      <c r="H4246" s="25"/>
      <c r="I4246" s="25"/>
      <c r="J4246" s="25"/>
      <c r="K4246" s="25"/>
      <c r="L4246" s="25"/>
      <c r="N4246" s="25"/>
      <c r="O4246" s="25"/>
      <c r="P4246" s="35" t="s">
        <v>2496</v>
      </c>
      <c r="AS4246" s="570"/>
      <c r="AT4246" s="391"/>
      <c r="AU4246" s="222"/>
      <c r="AV4246" s="564"/>
      <c r="AW4246" s="60"/>
      <c r="AX4246" s="60"/>
      <c r="AY4246" s="60"/>
      <c r="AZ4246" s="283"/>
      <c r="BA4246" s="283"/>
      <c r="BB4246" s="283"/>
      <c r="BC4246" s="34"/>
      <c r="BD4246" s="27"/>
      <c r="BF4246" s="35"/>
      <c r="BG4246" s="35"/>
      <c r="BH4246" s="35"/>
    </row>
    <row r="4247" spans="1:60" ht="15" x14ac:dyDescent="0.25">
      <c r="A4247" s="570">
        <f t="shared" si="59"/>
        <v>4241</v>
      </c>
      <c r="B4247" s="571" t="s">
        <v>6521</v>
      </c>
      <c r="C4247" s="574" t="s">
        <v>12458</v>
      </c>
      <c r="D4247" s="843">
        <v>297500</v>
      </c>
      <c r="E4247" s="844"/>
      <c r="F4247" s="844"/>
      <c r="G4247" s="25"/>
      <c r="H4247" s="25"/>
      <c r="I4247" s="25"/>
      <c r="J4247" s="25"/>
      <c r="K4247" s="25"/>
      <c r="L4247" s="25"/>
      <c r="N4247" s="25"/>
      <c r="O4247" s="25"/>
      <c r="P4247" s="35" t="s">
        <v>2496</v>
      </c>
      <c r="AS4247" s="570"/>
      <c r="AT4247" s="391"/>
      <c r="AU4247" s="222"/>
      <c r="AV4247" s="564"/>
      <c r="AW4247" s="60"/>
      <c r="AX4247" s="60"/>
      <c r="AY4247" s="60"/>
      <c r="AZ4247" s="283"/>
      <c r="BA4247" s="283"/>
      <c r="BB4247" s="283"/>
      <c r="BC4247" s="34"/>
      <c r="BD4247" s="27"/>
      <c r="BF4247" s="35"/>
      <c r="BG4247" s="35"/>
      <c r="BH4247" s="35"/>
    </row>
    <row r="4248" spans="1:60" ht="15" x14ac:dyDescent="0.25">
      <c r="A4248" s="570">
        <f t="shared" si="59"/>
        <v>4242</v>
      </c>
      <c r="B4248" s="571" t="s">
        <v>6522</v>
      </c>
      <c r="C4248" s="574" t="s">
        <v>12458</v>
      </c>
      <c r="D4248" s="843">
        <v>129137.61</v>
      </c>
      <c r="E4248" s="844"/>
      <c r="F4248" s="844"/>
      <c r="G4248" s="25"/>
      <c r="H4248" s="25"/>
      <c r="I4248" s="25"/>
      <c r="J4248" s="25"/>
      <c r="K4248" s="25"/>
      <c r="L4248" s="25"/>
      <c r="N4248" s="25"/>
      <c r="O4248" s="25"/>
      <c r="P4248" s="35" t="s">
        <v>2496</v>
      </c>
      <c r="AS4248" s="570"/>
      <c r="AT4248" s="391"/>
      <c r="AU4248" s="222"/>
      <c r="AV4248" s="564"/>
      <c r="AW4248" s="60"/>
      <c r="AX4248" s="60"/>
      <c r="AY4248" s="60"/>
      <c r="AZ4248" s="283"/>
      <c r="BA4248" s="283"/>
      <c r="BB4248" s="283"/>
      <c r="BC4248" s="34"/>
      <c r="BD4248" s="27"/>
      <c r="BF4248" s="35"/>
      <c r="BG4248" s="35"/>
      <c r="BH4248" s="35"/>
    </row>
    <row r="4249" spans="1:60" ht="15" x14ac:dyDescent="0.25">
      <c r="A4249" s="570">
        <f t="shared" si="59"/>
        <v>4243</v>
      </c>
      <c r="B4249" s="571" t="s">
        <v>6523</v>
      </c>
      <c r="C4249" s="574" t="s">
        <v>12458</v>
      </c>
      <c r="D4249" s="843">
        <v>11519.2</v>
      </c>
      <c r="E4249" s="844"/>
      <c r="F4249" s="844"/>
      <c r="G4249" s="25"/>
      <c r="H4249" s="25"/>
      <c r="I4249" s="25"/>
      <c r="J4249" s="25"/>
      <c r="K4249" s="25"/>
      <c r="L4249" s="25"/>
      <c r="N4249" s="25"/>
      <c r="O4249" s="25"/>
      <c r="P4249" s="35" t="s">
        <v>2496</v>
      </c>
      <c r="AS4249" s="570"/>
      <c r="AT4249" s="391"/>
      <c r="AU4249" s="222"/>
      <c r="AV4249" s="564"/>
      <c r="AW4249" s="60"/>
      <c r="AX4249" s="60"/>
      <c r="AY4249" s="60"/>
      <c r="AZ4249" s="283"/>
      <c r="BA4249" s="283"/>
      <c r="BB4249" s="283"/>
      <c r="BC4249" s="34"/>
      <c r="BD4249" s="27"/>
      <c r="BF4249" s="35"/>
      <c r="BG4249" s="35"/>
      <c r="BH4249" s="35"/>
    </row>
    <row r="4250" spans="1:60" ht="15" x14ac:dyDescent="0.25">
      <c r="A4250" s="570">
        <f t="shared" si="59"/>
        <v>4244</v>
      </c>
      <c r="B4250" s="571" t="s">
        <v>6524</v>
      </c>
      <c r="C4250" s="574" t="s">
        <v>12458</v>
      </c>
      <c r="D4250" s="843">
        <v>15172.5</v>
      </c>
      <c r="E4250" s="844"/>
      <c r="F4250" s="844"/>
      <c r="G4250" s="25"/>
      <c r="H4250" s="25"/>
      <c r="I4250" s="25"/>
      <c r="J4250" s="25"/>
      <c r="K4250" s="25"/>
      <c r="L4250" s="25"/>
      <c r="N4250" s="25"/>
      <c r="O4250" s="25"/>
      <c r="P4250" s="35" t="s">
        <v>2496</v>
      </c>
      <c r="AS4250" s="570"/>
      <c r="AT4250" s="391"/>
      <c r="AU4250" s="222"/>
      <c r="AV4250" s="564"/>
      <c r="AW4250" s="60"/>
      <c r="AX4250" s="60"/>
      <c r="AY4250" s="60"/>
      <c r="AZ4250" s="283"/>
      <c r="BA4250" s="283"/>
      <c r="BB4250" s="283"/>
      <c r="BC4250" s="34"/>
      <c r="BD4250" s="27"/>
      <c r="BF4250" s="35"/>
      <c r="BG4250" s="35"/>
      <c r="BH4250" s="35"/>
    </row>
    <row r="4251" spans="1:60" ht="15" x14ac:dyDescent="0.25">
      <c r="A4251" s="570">
        <f t="shared" si="59"/>
        <v>4245</v>
      </c>
      <c r="B4251" s="571" t="s">
        <v>6525</v>
      </c>
      <c r="C4251" s="574" t="s">
        <v>12458</v>
      </c>
      <c r="D4251" s="843">
        <v>93522.1</v>
      </c>
      <c r="E4251" s="844"/>
      <c r="F4251" s="844"/>
      <c r="G4251" s="25"/>
      <c r="H4251" s="25"/>
      <c r="I4251" s="25"/>
      <c r="J4251" s="25"/>
      <c r="K4251" s="25"/>
      <c r="L4251" s="25"/>
      <c r="N4251" s="25"/>
      <c r="O4251" s="25"/>
      <c r="P4251" s="35" t="s">
        <v>2496</v>
      </c>
      <c r="AS4251" s="570"/>
      <c r="AT4251" s="391"/>
      <c r="AU4251" s="222"/>
      <c r="AV4251" s="564"/>
      <c r="AW4251" s="60"/>
      <c r="AX4251" s="60"/>
      <c r="AY4251" s="60"/>
      <c r="AZ4251" s="283"/>
      <c r="BA4251" s="283"/>
      <c r="BB4251" s="283"/>
      <c r="BC4251" s="34"/>
      <c r="BD4251" s="27"/>
      <c r="BF4251" s="35"/>
      <c r="BG4251" s="35"/>
      <c r="BH4251" s="35"/>
    </row>
    <row r="4252" spans="1:60" ht="15" x14ac:dyDescent="0.25">
      <c r="A4252" s="570">
        <f t="shared" si="59"/>
        <v>4246</v>
      </c>
      <c r="B4252" s="571" t="s">
        <v>6526</v>
      </c>
      <c r="C4252" s="574" t="s">
        <v>12458</v>
      </c>
      <c r="D4252" s="843">
        <v>100405.06</v>
      </c>
      <c r="E4252" s="844"/>
      <c r="F4252" s="844"/>
      <c r="G4252" s="25"/>
      <c r="H4252" s="25"/>
      <c r="I4252" s="25"/>
      <c r="J4252" s="25"/>
      <c r="K4252" s="25"/>
      <c r="L4252" s="25"/>
      <c r="N4252" s="25"/>
      <c r="O4252" s="25"/>
      <c r="P4252" s="35" t="s">
        <v>2496</v>
      </c>
      <c r="AS4252" s="570"/>
      <c r="AT4252" s="391"/>
      <c r="AU4252" s="222"/>
      <c r="AV4252" s="564"/>
      <c r="AW4252" s="60"/>
      <c r="AX4252" s="60"/>
      <c r="AY4252" s="60"/>
      <c r="AZ4252" s="283"/>
      <c r="BA4252" s="283"/>
      <c r="BB4252" s="283"/>
      <c r="BC4252" s="34"/>
      <c r="BD4252" s="27"/>
      <c r="BF4252" s="35"/>
      <c r="BG4252" s="35"/>
      <c r="BH4252" s="35"/>
    </row>
    <row r="4253" spans="1:60" ht="15" x14ac:dyDescent="0.25">
      <c r="A4253" s="570">
        <f t="shared" si="59"/>
        <v>4247</v>
      </c>
      <c r="B4253" s="571" t="s">
        <v>6527</v>
      </c>
      <c r="C4253" s="574" t="s">
        <v>12458</v>
      </c>
      <c r="D4253" s="843">
        <v>173573.4</v>
      </c>
      <c r="E4253" s="844"/>
      <c r="F4253" s="844"/>
      <c r="G4253" s="25"/>
      <c r="H4253" s="25"/>
      <c r="I4253" s="25"/>
      <c r="J4253" s="25"/>
      <c r="K4253" s="25"/>
      <c r="L4253" s="25"/>
      <c r="N4253" s="25"/>
      <c r="O4253" s="25"/>
      <c r="P4253" s="35" t="s">
        <v>2496</v>
      </c>
      <c r="AS4253" s="570"/>
      <c r="AT4253" s="391"/>
      <c r="AU4253" s="222"/>
      <c r="AV4253" s="564"/>
      <c r="AW4253" s="60"/>
      <c r="AX4253" s="60"/>
      <c r="AY4253" s="60"/>
      <c r="AZ4253" s="283"/>
      <c r="BA4253" s="283"/>
      <c r="BB4253" s="283"/>
      <c r="BC4253" s="34"/>
      <c r="BD4253" s="27"/>
      <c r="BF4253" s="35"/>
      <c r="BG4253" s="35"/>
      <c r="BH4253" s="35"/>
    </row>
    <row r="4254" spans="1:60" ht="15" x14ac:dyDescent="0.25">
      <c r="A4254" s="570">
        <f t="shared" si="59"/>
        <v>4248</v>
      </c>
      <c r="B4254" s="571" t="s">
        <v>6528</v>
      </c>
      <c r="C4254" s="574" t="s">
        <v>12458</v>
      </c>
      <c r="D4254" s="843">
        <v>79797.83</v>
      </c>
      <c r="E4254" s="844"/>
      <c r="F4254" s="844"/>
      <c r="G4254" s="25"/>
      <c r="H4254" s="25"/>
      <c r="I4254" s="25"/>
      <c r="J4254" s="25"/>
      <c r="K4254" s="25"/>
      <c r="L4254" s="25"/>
      <c r="N4254" s="25"/>
      <c r="O4254" s="25"/>
      <c r="P4254" s="35" t="s">
        <v>2496</v>
      </c>
      <c r="AS4254" s="570"/>
      <c r="AT4254" s="391"/>
      <c r="AU4254" s="222"/>
      <c r="AV4254" s="564"/>
      <c r="AW4254" s="60"/>
      <c r="AX4254" s="60"/>
      <c r="AY4254" s="60"/>
      <c r="AZ4254" s="283"/>
      <c r="BA4254" s="283"/>
      <c r="BB4254" s="283"/>
      <c r="BC4254" s="34"/>
      <c r="BD4254" s="27"/>
      <c r="BF4254" s="35"/>
      <c r="BG4254" s="35"/>
      <c r="BH4254" s="35"/>
    </row>
    <row r="4255" spans="1:60" ht="15" x14ac:dyDescent="0.25">
      <c r="A4255" s="570">
        <f t="shared" si="59"/>
        <v>4249</v>
      </c>
      <c r="B4255" s="571" t="s">
        <v>6529</v>
      </c>
      <c r="C4255" s="574" t="s">
        <v>12458</v>
      </c>
      <c r="D4255" s="843">
        <v>1375</v>
      </c>
      <c r="E4255" s="844"/>
      <c r="F4255" s="844"/>
      <c r="G4255" s="25"/>
      <c r="H4255" s="25"/>
      <c r="I4255" s="25"/>
      <c r="J4255" s="25"/>
      <c r="K4255" s="25"/>
      <c r="L4255" s="25"/>
      <c r="N4255" s="25"/>
      <c r="O4255" s="25"/>
      <c r="P4255" s="35" t="s">
        <v>2496</v>
      </c>
      <c r="AS4255" s="570"/>
      <c r="AT4255" s="391"/>
      <c r="AU4255" s="222"/>
      <c r="AV4255" s="564"/>
      <c r="AW4255" s="60"/>
      <c r="AX4255" s="60"/>
      <c r="AY4255" s="60"/>
      <c r="AZ4255" s="283"/>
      <c r="BA4255" s="283"/>
      <c r="BB4255" s="283"/>
      <c r="BC4255" s="34"/>
      <c r="BD4255" s="27"/>
      <c r="BF4255" s="35"/>
      <c r="BG4255" s="35"/>
      <c r="BH4255" s="35"/>
    </row>
    <row r="4256" spans="1:60" ht="15" x14ac:dyDescent="0.25">
      <c r="A4256" s="570">
        <f t="shared" si="59"/>
        <v>4250</v>
      </c>
      <c r="B4256" s="571" t="s">
        <v>6530</v>
      </c>
      <c r="C4256" s="574" t="s">
        <v>12458</v>
      </c>
      <c r="D4256" s="843">
        <v>1500</v>
      </c>
      <c r="E4256" s="844"/>
      <c r="F4256" s="844"/>
      <c r="G4256" s="25"/>
      <c r="H4256" s="25"/>
      <c r="I4256" s="25"/>
      <c r="J4256" s="25"/>
      <c r="K4256" s="25"/>
      <c r="L4256" s="25"/>
      <c r="N4256" s="25"/>
      <c r="O4256" s="25"/>
      <c r="P4256" s="35" t="s">
        <v>2496</v>
      </c>
      <c r="AS4256" s="570"/>
      <c r="AT4256" s="391"/>
      <c r="AU4256" s="222"/>
      <c r="AV4256" s="564"/>
      <c r="AW4256" s="60"/>
      <c r="AX4256" s="60"/>
      <c r="AY4256" s="60"/>
      <c r="AZ4256" s="283"/>
      <c r="BA4256" s="283"/>
      <c r="BB4256" s="283"/>
      <c r="BC4256" s="34"/>
      <c r="BD4256" s="27"/>
      <c r="BF4256" s="35"/>
      <c r="BG4256" s="35"/>
      <c r="BH4256" s="35"/>
    </row>
    <row r="4257" spans="1:60" ht="15" x14ac:dyDescent="0.25">
      <c r="A4257" s="570">
        <f t="shared" si="59"/>
        <v>4251</v>
      </c>
      <c r="B4257" s="571" t="s">
        <v>6531</v>
      </c>
      <c r="C4257" s="574" t="s">
        <v>12458</v>
      </c>
      <c r="D4257" s="843">
        <v>600</v>
      </c>
      <c r="E4257" s="844"/>
      <c r="F4257" s="844"/>
      <c r="G4257" s="25"/>
      <c r="H4257" s="25"/>
      <c r="I4257" s="25"/>
      <c r="J4257" s="25"/>
      <c r="K4257" s="25"/>
      <c r="L4257" s="25"/>
      <c r="N4257" s="25"/>
      <c r="O4257" s="25"/>
      <c r="P4257" s="35" t="s">
        <v>2496</v>
      </c>
      <c r="AS4257" s="570"/>
      <c r="AT4257" s="391"/>
      <c r="AU4257" s="222"/>
      <c r="AV4257" s="564"/>
      <c r="AW4257" s="60"/>
      <c r="AX4257" s="60"/>
      <c r="AY4257" s="60"/>
      <c r="AZ4257" s="283"/>
      <c r="BA4257" s="283"/>
      <c r="BB4257" s="283"/>
      <c r="BC4257" s="34"/>
      <c r="BD4257" s="27"/>
      <c r="BF4257" s="35"/>
      <c r="BG4257" s="35"/>
      <c r="BH4257" s="35"/>
    </row>
    <row r="4258" spans="1:60" ht="15" x14ac:dyDescent="0.25">
      <c r="A4258" s="570">
        <f t="shared" si="59"/>
        <v>4252</v>
      </c>
      <c r="B4258" s="571" t="s">
        <v>6532</v>
      </c>
      <c r="C4258" s="574" t="s">
        <v>12469</v>
      </c>
      <c r="D4258" s="843">
        <v>12600</v>
      </c>
      <c r="E4258" s="844"/>
      <c r="F4258" s="844"/>
      <c r="G4258" s="25"/>
      <c r="H4258" s="25"/>
      <c r="I4258" s="25"/>
      <c r="J4258" s="25"/>
      <c r="K4258" s="25"/>
      <c r="L4258" s="25"/>
      <c r="N4258" s="25"/>
      <c r="O4258" s="25"/>
      <c r="P4258" s="35" t="s">
        <v>2496</v>
      </c>
      <c r="AS4258" s="570"/>
      <c r="AT4258" s="391"/>
      <c r="AU4258" s="222"/>
      <c r="AV4258" s="564"/>
      <c r="AW4258" s="60"/>
      <c r="AX4258" s="60"/>
      <c r="AY4258" s="60"/>
      <c r="AZ4258" s="283"/>
      <c r="BA4258" s="283"/>
      <c r="BB4258" s="283"/>
      <c r="BC4258" s="34"/>
      <c r="BD4258" s="27"/>
      <c r="BF4258" s="35"/>
      <c r="BG4258" s="35"/>
      <c r="BH4258" s="35"/>
    </row>
    <row r="4259" spans="1:60" ht="15" x14ac:dyDescent="0.25">
      <c r="A4259" s="570">
        <f t="shared" si="59"/>
        <v>4253</v>
      </c>
      <c r="B4259" s="571" t="s">
        <v>6533</v>
      </c>
      <c r="C4259" s="574" t="s">
        <v>12458</v>
      </c>
      <c r="D4259" s="843">
        <v>442323</v>
      </c>
      <c r="E4259" s="844"/>
      <c r="F4259" s="844"/>
      <c r="G4259" s="25"/>
      <c r="H4259" s="25"/>
      <c r="I4259" s="25"/>
      <c r="J4259" s="25"/>
      <c r="K4259" s="25"/>
      <c r="L4259" s="25"/>
      <c r="N4259" s="25"/>
      <c r="O4259" s="25"/>
      <c r="P4259" s="35" t="s">
        <v>2496</v>
      </c>
      <c r="AS4259" s="570"/>
      <c r="AT4259" s="391"/>
      <c r="AU4259" s="222"/>
      <c r="AV4259" s="564"/>
      <c r="AW4259" s="60"/>
      <c r="AX4259" s="60"/>
      <c r="AY4259" s="60"/>
      <c r="AZ4259" s="283"/>
      <c r="BA4259" s="283"/>
      <c r="BB4259" s="283"/>
      <c r="BC4259" s="34"/>
      <c r="BD4259" s="27"/>
      <c r="BF4259" s="35"/>
      <c r="BG4259" s="35"/>
      <c r="BH4259" s="35"/>
    </row>
    <row r="4260" spans="1:60" ht="15" x14ac:dyDescent="0.25">
      <c r="A4260" s="570">
        <f t="shared" si="59"/>
        <v>4254</v>
      </c>
      <c r="B4260" s="571" t="s">
        <v>6534</v>
      </c>
      <c r="C4260" s="574" t="s">
        <v>12458</v>
      </c>
      <c r="D4260" s="843">
        <v>432208</v>
      </c>
      <c r="E4260" s="844"/>
      <c r="F4260" s="844"/>
      <c r="G4260" s="25"/>
      <c r="H4260" s="25"/>
      <c r="I4260" s="25"/>
      <c r="J4260" s="25"/>
      <c r="K4260" s="25"/>
      <c r="L4260" s="25"/>
      <c r="N4260" s="25"/>
      <c r="O4260" s="25"/>
      <c r="P4260" s="35" t="s">
        <v>2496</v>
      </c>
      <c r="AS4260" s="570"/>
      <c r="AT4260" s="391"/>
      <c r="AU4260" s="222"/>
      <c r="AV4260" s="564"/>
      <c r="AW4260" s="60"/>
      <c r="AX4260" s="60"/>
      <c r="AY4260" s="60"/>
      <c r="AZ4260" s="283"/>
      <c r="BA4260" s="283"/>
      <c r="BB4260" s="283"/>
      <c r="BC4260" s="34"/>
      <c r="BD4260" s="27"/>
      <c r="BF4260" s="35"/>
      <c r="BG4260" s="35"/>
      <c r="BH4260" s="35"/>
    </row>
    <row r="4261" spans="1:60" ht="15" x14ac:dyDescent="0.25">
      <c r="A4261" s="570">
        <f t="shared" si="59"/>
        <v>4255</v>
      </c>
      <c r="B4261" s="571" t="s">
        <v>6535</v>
      </c>
      <c r="C4261" s="574" t="s">
        <v>12458</v>
      </c>
      <c r="D4261" s="843">
        <v>134866.26999999999</v>
      </c>
      <c r="E4261" s="844"/>
      <c r="F4261" s="844"/>
      <c r="G4261" s="25"/>
      <c r="H4261" s="25"/>
      <c r="I4261" s="25"/>
      <c r="J4261" s="25"/>
      <c r="K4261" s="25"/>
      <c r="L4261" s="25"/>
      <c r="N4261" s="25"/>
      <c r="O4261" s="25"/>
      <c r="P4261" s="35" t="s">
        <v>2496</v>
      </c>
      <c r="AS4261" s="570"/>
      <c r="AT4261" s="391"/>
      <c r="AU4261" s="222"/>
      <c r="AV4261" s="564"/>
      <c r="AW4261" s="60"/>
      <c r="AX4261" s="60"/>
      <c r="AY4261" s="60"/>
      <c r="AZ4261" s="283"/>
      <c r="BA4261" s="283"/>
      <c r="BB4261" s="283"/>
      <c r="BC4261" s="34"/>
      <c r="BD4261" s="27"/>
      <c r="BF4261" s="35"/>
      <c r="BG4261" s="35"/>
      <c r="BH4261" s="35"/>
    </row>
    <row r="4262" spans="1:60" ht="15" x14ac:dyDescent="0.25">
      <c r="A4262" s="570">
        <f t="shared" si="59"/>
        <v>4256</v>
      </c>
      <c r="B4262" s="571" t="s">
        <v>6536</v>
      </c>
      <c r="C4262" s="574" t="s">
        <v>12458</v>
      </c>
      <c r="D4262" s="843">
        <v>69258</v>
      </c>
      <c r="E4262" s="844"/>
      <c r="F4262" s="844"/>
      <c r="G4262" s="25"/>
      <c r="H4262" s="25"/>
      <c r="I4262" s="25"/>
      <c r="J4262" s="25"/>
      <c r="K4262" s="25"/>
      <c r="L4262" s="25"/>
      <c r="N4262" s="25"/>
      <c r="O4262" s="25"/>
      <c r="P4262" s="35" t="s">
        <v>2496</v>
      </c>
      <c r="AS4262" s="570"/>
      <c r="AT4262" s="391"/>
      <c r="AU4262" s="222"/>
      <c r="AV4262" s="564"/>
      <c r="AW4262" s="60"/>
      <c r="AX4262" s="60"/>
      <c r="AY4262" s="60"/>
      <c r="AZ4262" s="283"/>
      <c r="BA4262" s="283"/>
      <c r="BB4262" s="283"/>
      <c r="BC4262" s="34"/>
      <c r="BD4262" s="27"/>
      <c r="BF4262" s="35"/>
      <c r="BG4262" s="35"/>
      <c r="BH4262" s="35"/>
    </row>
    <row r="4263" spans="1:60" ht="15" x14ac:dyDescent="0.25">
      <c r="A4263" s="570">
        <f t="shared" si="59"/>
        <v>4257</v>
      </c>
      <c r="B4263" s="571" t="s">
        <v>6537</v>
      </c>
      <c r="C4263" s="574" t="s">
        <v>12458</v>
      </c>
      <c r="D4263" s="843">
        <v>36493.730000000003</v>
      </c>
      <c r="E4263" s="844"/>
      <c r="F4263" s="844"/>
      <c r="G4263" s="25"/>
      <c r="H4263" s="25"/>
      <c r="I4263" s="25"/>
      <c r="J4263" s="25"/>
      <c r="K4263" s="25"/>
      <c r="L4263" s="25"/>
      <c r="N4263" s="25"/>
      <c r="O4263" s="25"/>
      <c r="P4263" s="35" t="s">
        <v>2496</v>
      </c>
      <c r="AS4263" s="570"/>
      <c r="AT4263" s="391"/>
      <c r="AU4263" s="222"/>
      <c r="AV4263" s="564"/>
      <c r="AW4263" s="60"/>
      <c r="AX4263" s="60"/>
      <c r="AY4263" s="60"/>
      <c r="AZ4263" s="283"/>
      <c r="BA4263" s="283"/>
      <c r="BB4263" s="283"/>
      <c r="BC4263" s="34"/>
      <c r="BD4263" s="27"/>
      <c r="BF4263" s="35"/>
      <c r="BG4263" s="35"/>
      <c r="BH4263" s="35"/>
    </row>
    <row r="4264" spans="1:60" ht="15" x14ac:dyDescent="0.25">
      <c r="A4264" s="570">
        <f t="shared" si="59"/>
        <v>4258</v>
      </c>
      <c r="B4264" s="571" t="s">
        <v>6538</v>
      </c>
      <c r="C4264" s="574" t="s">
        <v>12458</v>
      </c>
      <c r="D4264" s="843">
        <v>190400</v>
      </c>
      <c r="E4264" s="844"/>
      <c r="F4264" s="844"/>
      <c r="G4264" s="25"/>
      <c r="H4264" s="25"/>
      <c r="I4264" s="25"/>
      <c r="J4264" s="25"/>
      <c r="K4264" s="25"/>
      <c r="L4264" s="25"/>
      <c r="N4264" s="25"/>
      <c r="O4264" s="25"/>
      <c r="P4264" s="35" t="s">
        <v>2496</v>
      </c>
      <c r="AS4264" s="570"/>
      <c r="AT4264" s="391"/>
      <c r="AU4264" s="222"/>
      <c r="AV4264" s="564"/>
      <c r="AW4264" s="60"/>
      <c r="AX4264" s="60"/>
      <c r="AY4264" s="60"/>
      <c r="AZ4264" s="283"/>
      <c r="BA4264" s="283"/>
      <c r="BB4264" s="283"/>
      <c r="BC4264" s="34"/>
      <c r="BD4264" s="27"/>
      <c r="BF4264" s="35"/>
      <c r="BG4264" s="35"/>
      <c r="BH4264" s="35"/>
    </row>
    <row r="4265" spans="1:60" ht="15" x14ac:dyDescent="0.25">
      <c r="A4265" s="570">
        <f t="shared" si="59"/>
        <v>4259</v>
      </c>
      <c r="B4265" s="571" t="s">
        <v>6539</v>
      </c>
      <c r="C4265" s="574" t="s">
        <v>12458</v>
      </c>
      <c r="D4265" s="843">
        <v>240003.96</v>
      </c>
      <c r="E4265" s="844"/>
      <c r="F4265" s="844"/>
      <c r="G4265" s="25"/>
      <c r="H4265" s="25"/>
      <c r="I4265" s="25"/>
      <c r="J4265" s="25"/>
      <c r="K4265" s="25"/>
      <c r="L4265" s="25"/>
      <c r="N4265" s="25"/>
      <c r="O4265" s="25"/>
      <c r="P4265" s="35" t="s">
        <v>2496</v>
      </c>
      <c r="AS4265" s="570"/>
      <c r="AT4265" s="391"/>
      <c r="AU4265" s="222"/>
      <c r="AV4265" s="564"/>
      <c r="AW4265" s="60"/>
      <c r="AX4265" s="60"/>
      <c r="AY4265" s="60"/>
      <c r="AZ4265" s="283"/>
      <c r="BA4265" s="283"/>
      <c r="BB4265" s="283"/>
      <c r="BC4265" s="34"/>
      <c r="BD4265" s="27"/>
      <c r="BF4265" s="35"/>
      <c r="BG4265" s="35"/>
      <c r="BH4265" s="35"/>
    </row>
    <row r="4266" spans="1:60" ht="15" x14ac:dyDescent="0.25">
      <c r="A4266" s="570">
        <f t="shared" si="59"/>
        <v>4260</v>
      </c>
      <c r="B4266" s="571" t="s">
        <v>6540</v>
      </c>
      <c r="C4266" s="574" t="s">
        <v>12458</v>
      </c>
      <c r="D4266" s="843">
        <v>238092.82</v>
      </c>
      <c r="E4266" s="844"/>
      <c r="F4266" s="844"/>
      <c r="G4266" s="25"/>
      <c r="H4266" s="25"/>
      <c r="I4266" s="25"/>
      <c r="J4266" s="25"/>
      <c r="K4266" s="25"/>
      <c r="L4266" s="25"/>
      <c r="N4266" s="25"/>
      <c r="O4266" s="25"/>
      <c r="P4266" s="35" t="s">
        <v>2496</v>
      </c>
      <c r="AS4266" s="570"/>
      <c r="AT4266" s="391"/>
      <c r="AU4266" s="222"/>
      <c r="AV4266" s="564"/>
      <c r="AW4266" s="60"/>
      <c r="AX4266" s="60"/>
      <c r="AY4266" s="60"/>
      <c r="AZ4266" s="283"/>
      <c r="BA4266" s="283"/>
      <c r="BB4266" s="283"/>
      <c r="BC4266" s="34"/>
      <c r="BD4266" s="27"/>
      <c r="BF4266" s="35"/>
      <c r="BG4266" s="35"/>
      <c r="BH4266" s="35"/>
    </row>
    <row r="4267" spans="1:60" ht="15" x14ac:dyDescent="0.25">
      <c r="A4267" s="570">
        <f t="shared" si="59"/>
        <v>4261</v>
      </c>
      <c r="B4267" s="571" t="s">
        <v>6541</v>
      </c>
      <c r="C4267" s="574" t="s">
        <v>12458</v>
      </c>
      <c r="D4267" s="843">
        <v>291946.27</v>
      </c>
      <c r="E4267" s="844"/>
      <c r="F4267" s="844"/>
      <c r="G4267" s="25"/>
      <c r="H4267" s="25"/>
      <c r="I4267" s="25"/>
      <c r="J4267" s="25"/>
      <c r="K4267" s="25"/>
      <c r="L4267" s="25"/>
      <c r="N4267" s="25"/>
      <c r="O4267" s="25"/>
      <c r="P4267" s="35" t="s">
        <v>2496</v>
      </c>
      <c r="AS4267" s="570"/>
      <c r="AT4267" s="391"/>
      <c r="AU4267" s="222"/>
      <c r="AV4267" s="564"/>
      <c r="AW4267" s="60"/>
      <c r="AX4267" s="60"/>
      <c r="AY4267" s="60"/>
      <c r="AZ4267" s="283"/>
      <c r="BA4267" s="283"/>
      <c r="BB4267" s="283"/>
      <c r="BC4267" s="34"/>
      <c r="BD4267" s="27"/>
      <c r="BF4267" s="35"/>
      <c r="BG4267" s="35"/>
      <c r="BH4267" s="35"/>
    </row>
    <row r="4268" spans="1:60" ht="15" x14ac:dyDescent="0.25">
      <c r="A4268" s="570">
        <f t="shared" si="59"/>
        <v>4262</v>
      </c>
      <c r="B4268" s="571" t="s">
        <v>6542</v>
      </c>
      <c r="C4268" s="574" t="s">
        <v>12466</v>
      </c>
      <c r="D4268" s="843">
        <v>417610.27</v>
      </c>
      <c r="E4268" s="844"/>
      <c r="F4268" s="844"/>
      <c r="G4268" s="25"/>
      <c r="H4268" s="25"/>
      <c r="I4268" s="25"/>
      <c r="J4268" s="25"/>
      <c r="K4268" s="25"/>
      <c r="L4268" s="25"/>
      <c r="N4268" s="25"/>
      <c r="O4268" s="25"/>
      <c r="P4268" s="35" t="s">
        <v>2496</v>
      </c>
      <c r="AS4268" s="570"/>
      <c r="AT4268" s="391"/>
      <c r="AU4268" s="222"/>
      <c r="AV4268" s="564"/>
      <c r="AW4268" s="60"/>
      <c r="AX4268" s="60"/>
      <c r="AY4268" s="60"/>
      <c r="AZ4268" s="283"/>
      <c r="BA4268" s="283"/>
      <c r="BB4268" s="283"/>
      <c r="BC4268" s="34"/>
      <c r="BD4268" s="27"/>
      <c r="BF4268" s="35"/>
      <c r="BG4268" s="35"/>
      <c r="BH4268" s="35"/>
    </row>
    <row r="4269" spans="1:60" ht="15" x14ac:dyDescent="0.25">
      <c r="A4269" s="570">
        <f t="shared" si="59"/>
        <v>4263</v>
      </c>
      <c r="B4269" s="571" t="s">
        <v>6543</v>
      </c>
      <c r="C4269" s="574" t="s">
        <v>12458</v>
      </c>
      <c r="D4269" s="843">
        <v>773500</v>
      </c>
      <c r="E4269" s="844"/>
      <c r="F4269" s="844"/>
      <c r="G4269" s="25"/>
      <c r="H4269" s="25"/>
      <c r="I4269" s="25"/>
      <c r="J4269" s="25"/>
      <c r="K4269" s="25"/>
      <c r="L4269" s="25"/>
      <c r="N4269" s="25"/>
      <c r="O4269" s="25"/>
      <c r="P4269" s="35" t="s">
        <v>2496</v>
      </c>
      <c r="AS4269" s="570"/>
      <c r="AT4269" s="391"/>
      <c r="AU4269" s="222"/>
      <c r="AV4269" s="564"/>
      <c r="AW4269" s="60"/>
      <c r="AX4269" s="60"/>
      <c r="AY4269" s="60"/>
      <c r="AZ4269" s="283"/>
      <c r="BA4269" s="283"/>
      <c r="BB4269" s="283"/>
      <c r="BC4269" s="34"/>
      <c r="BD4269" s="27"/>
      <c r="BF4269" s="35"/>
      <c r="BG4269" s="35"/>
      <c r="BH4269" s="35"/>
    </row>
    <row r="4270" spans="1:60" ht="15" x14ac:dyDescent="0.25">
      <c r="A4270" s="570">
        <f t="shared" si="59"/>
        <v>4264</v>
      </c>
      <c r="B4270" s="571" t="s">
        <v>6544</v>
      </c>
      <c r="C4270" s="574" t="s">
        <v>12458</v>
      </c>
      <c r="D4270" s="843">
        <v>562870</v>
      </c>
      <c r="E4270" s="844"/>
      <c r="F4270" s="844"/>
      <c r="G4270" s="25"/>
      <c r="H4270" s="25"/>
      <c r="I4270" s="25"/>
      <c r="J4270" s="25"/>
      <c r="K4270" s="25"/>
      <c r="L4270" s="25"/>
      <c r="N4270" s="25"/>
      <c r="O4270" s="25"/>
      <c r="P4270" s="35" t="s">
        <v>2496</v>
      </c>
      <c r="AS4270" s="570"/>
      <c r="AT4270" s="391"/>
      <c r="AU4270" s="222"/>
      <c r="AV4270" s="564"/>
      <c r="AW4270" s="60"/>
      <c r="AX4270" s="60"/>
      <c r="AY4270" s="60"/>
      <c r="AZ4270" s="283"/>
      <c r="BA4270" s="283"/>
      <c r="BB4270" s="283"/>
      <c r="BC4270" s="34"/>
      <c r="BD4270" s="27"/>
      <c r="BF4270" s="35"/>
      <c r="BG4270" s="35"/>
      <c r="BH4270" s="35"/>
    </row>
    <row r="4271" spans="1:60" ht="15" x14ac:dyDescent="0.25">
      <c r="A4271" s="570">
        <f t="shared" si="59"/>
        <v>4265</v>
      </c>
      <c r="B4271" s="571" t="s">
        <v>6545</v>
      </c>
      <c r="C4271" s="574" t="s">
        <v>12458</v>
      </c>
      <c r="D4271" s="843">
        <v>279114.5</v>
      </c>
      <c r="E4271" s="844"/>
      <c r="F4271" s="844"/>
      <c r="G4271" s="25"/>
      <c r="H4271" s="25"/>
      <c r="I4271" s="25"/>
      <c r="J4271" s="25"/>
      <c r="K4271" s="25"/>
      <c r="L4271" s="25"/>
      <c r="N4271" s="25"/>
      <c r="O4271" s="25"/>
      <c r="P4271" s="35" t="s">
        <v>2496</v>
      </c>
      <c r="AS4271" s="570"/>
      <c r="AT4271" s="391"/>
      <c r="AU4271" s="222"/>
      <c r="AV4271" s="564"/>
      <c r="AW4271" s="60"/>
      <c r="AX4271" s="60"/>
      <c r="AY4271" s="60"/>
      <c r="AZ4271" s="283"/>
      <c r="BA4271" s="283"/>
      <c r="BB4271" s="283"/>
      <c r="BC4271" s="34"/>
      <c r="BD4271" s="27"/>
      <c r="BF4271" s="35"/>
      <c r="BG4271" s="35"/>
      <c r="BH4271" s="35"/>
    </row>
    <row r="4272" spans="1:60" ht="15" x14ac:dyDescent="0.25">
      <c r="A4272" s="570">
        <f t="shared" si="59"/>
        <v>4266</v>
      </c>
      <c r="B4272" s="571" t="s">
        <v>6546</v>
      </c>
      <c r="C4272" s="574" t="s">
        <v>12458</v>
      </c>
      <c r="D4272" s="843">
        <v>314000.00449999998</v>
      </c>
      <c r="E4272" s="844"/>
      <c r="F4272" s="844"/>
      <c r="G4272" s="25"/>
      <c r="H4272" s="25"/>
      <c r="I4272" s="25"/>
      <c r="J4272" s="25"/>
      <c r="K4272" s="25"/>
      <c r="L4272" s="25"/>
      <c r="N4272" s="25"/>
      <c r="O4272" s="25"/>
      <c r="P4272" s="35" t="s">
        <v>2496</v>
      </c>
      <c r="AS4272" s="570"/>
      <c r="AT4272" s="391"/>
      <c r="AU4272" s="222"/>
      <c r="AV4272" s="564"/>
      <c r="AW4272" s="60"/>
      <c r="AX4272" s="60"/>
      <c r="AY4272" s="60"/>
      <c r="AZ4272" s="283"/>
      <c r="BA4272" s="283"/>
      <c r="BB4272" s="283"/>
      <c r="BC4272" s="34"/>
      <c r="BD4272" s="27"/>
      <c r="BF4272" s="35"/>
      <c r="BG4272" s="35"/>
      <c r="BH4272" s="35"/>
    </row>
    <row r="4273" spans="1:60" ht="15" x14ac:dyDescent="0.25">
      <c r="A4273" s="570">
        <f t="shared" si="59"/>
        <v>4267</v>
      </c>
      <c r="B4273" s="571" t="s">
        <v>6547</v>
      </c>
      <c r="C4273" s="574" t="s">
        <v>12458</v>
      </c>
      <c r="D4273" s="843">
        <v>165163.67000000001</v>
      </c>
      <c r="E4273" s="844"/>
      <c r="F4273" s="844"/>
      <c r="G4273" s="25"/>
      <c r="H4273" s="25"/>
      <c r="I4273" s="25"/>
      <c r="J4273" s="25"/>
      <c r="K4273" s="25"/>
      <c r="L4273" s="25"/>
      <c r="N4273" s="25"/>
      <c r="O4273" s="25"/>
      <c r="P4273" s="35" t="s">
        <v>2496</v>
      </c>
      <c r="AS4273" s="570"/>
      <c r="AT4273" s="391"/>
      <c r="AU4273" s="222"/>
      <c r="AV4273" s="564"/>
      <c r="AW4273" s="60"/>
      <c r="AX4273" s="60"/>
      <c r="AY4273" s="60"/>
      <c r="AZ4273" s="283"/>
      <c r="BA4273" s="283"/>
      <c r="BB4273" s="283"/>
      <c r="BC4273" s="34"/>
      <c r="BD4273" s="27"/>
      <c r="BF4273" s="35"/>
      <c r="BG4273" s="35"/>
      <c r="BH4273" s="35"/>
    </row>
    <row r="4274" spans="1:60" ht="15" x14ac:dyDescent="0.25">
      <c r="A4274" s="570">
        <f t="shared" si="59"/>
        <v>4268</v>
      </c>
      <c r="B4274" s="571" t="s">
        <v>6548</v>
      </c>
      <c r="C4274" s="574" t="s">
        <v>12458</v>
      </c>
      <c r="D4274" s="843">
        <v>18802</v>
      </c>
      <c r="E4274" s="844"/>
      <c r="F4274" s="844"/>
      <c r="G4274" s="25"/>
      <c r="H4274" s="25"/>
      <c r="I4274" s="25"/>
      <c r="J4274" s="25"/>
      <c r="K4274" s="25"/>
      <c r="L4274" s="25"/>
      <c r="N4274" s="25"/>
      <c r="O4274" s="25"/>
      <c r="P4274" s="35" t="s">
        <v>2496</v>
      </c>
      <c r="AS4274" s="570"/>
      <c r="AT4274" s="391"/>
      <c r="AU4274" s="222"/>
      <c r="AV4274" s="564"/>
      <c r="AW4274" s="60"/>
      <c r="AX4274" s="60"/>
      <c r="AY4274" s="60"/>
      <c r="AZ4274" s="283"/>
      <c r="BA4274" s="283"/>
      <c r="BB4274" s="283"/>
      <c r="BC4274" s="34"/>
      <c r="BD4274" s="27"/>
      <c r="BF4274" s="35"/>
      <c r="BG4274" s="35"/>
      <c r="BH4274" s="35"/>
    </row>
    <row r="4275" spans="1:60" ht="15" x14ac:dyDescent="0.25">
      <c r="A4275" s="570">
        <f t="shared" si="59"/>
        <v>4269</v>
      </c>
      <c r="B4275" s="571" t="s">
        <v>6549</v>
      </c>
      <c r="C4275" s="574" t="s">
        <v>12458</v>
      </c>
      <c r="D4275" s="843">
        <v>32070.5</v>
      </c>
      <c r="E4275" s="844"/>
      <c r="F4275" s="844"/>
      <c r="G4275" s="25"/>
      <c r="H4275" s="25"/>
      <c r="I4275" s="25"/>
      <c r="J4275" s="25"/>
      <c r="K4275" s="25"/>
      <c r="L4275" s="25"/>
      <c r="N4275" s="25"/>
      <c r="O4275" s="25"/>
      <c r="P4275" s="35" t="s">
        <v>2496</v>
      </c>
      <c r="AS4275" s="570"/>
      <c r="AT4275" s="391"/>
      <c r="AU4275" s="222"/>
      <c r="AV4275" s="564"/>
      <c r="AW4275" s="60"/>
      <c r="AX4275" s="60"/>
      <c r="AY4275" s="60"/>
      <c r="AZ4275" s="283"/>
      <c r="BA4275" s="283"/>
      <c r="BB4275" s="283"/>
      <c r="BC4275" s="34"/>
      <c r="BD4275" s="27"/>
      <c r="BF4275" s="35"/>
      <c r="BG4275" s="35"/>
      <c r="BH4275" s="35"/>
    </row>
    <row r="4276" spans="1:60" ht="15" x14ac:dyDescent="0.25">
      <c r="A4276" s="570">
        <f t="shared" si="59"/>
        <v>4270</v>
      </c>
      <c r="B4276" s="571" t="s">
        <v>6550</v>
      </c>
      <c r="C4276" s="574" t="s">
        <v>12466</v>
      </c>
      <c r="D4276" s="843">
        <v>73637.2</v>
      </c>
      <c r="E4276" s="844"/>
      <c r="F4276" s="844"/>
      <c r="G4276" s="25"/>
      <c r="H4276" s="25"/>
      <c r="I4276" s="25"/>
      <c r="J4276" s="25"/>
      <c r="K4276" s="25"/>
      <c r="L4276" s="25"/>
      <c r="N4276" s="25"/>
      <c r="O4276" s="25"/>
      <c r="P4276" s="35" t="s">
        <v>2496</v>
      </c>
      <c r="AS4276" s="570"/>
      <c r="AT4276" s="391"/>
      <c r="AU4276" s="222"/>
      <c r="AV4276" s="564"/>
      <c r="AW4276" s="60"/>
      <c r="AX4276" s="60"/>
      <c r="AY4276" s="60"/>
      <c r="AZ4276" s="283"/>
      <c r="BA4276" s="283"/>
      <c r="BB4276" s="283"/>
      <c r="BC4276" s="34"/>
      <c r="BD4276" s="27"/>
      <c r="BF4276" s="35"/>
      <c r="BG4276" s="35"/>
      <c r="BH4276" s="35"/>
    </row>
    <row r="4277" spans="1:60" ht="15" x14ac:dyDescent="0.25">
      <c r="A4277" s="570">
        <f t="shared" si="59"/>
        <v>4271</v>
      </c>
      <c r="B4277" s="571" t="s">
        <v>6551</v>
      </c>
      <c r="C4277" s="574" t="s">
        <v>12458</v>
      </c>
      <c r="D4277" s="843">
        <v>93248.4</v>
      </c>
      <c r="E4277" s="844"/>
      <c r="F4277" s="844"/>
      <c r="G4277" s="25"/>
      <c r="H4277" s="25"/>
      <c r="I4277" s="25"/>
      <c r="J4277" s="25"/>
      <c r="K4277" s="25"/>
      <c r="L4277" s="25"/>
      <c r="N4277" s="25"/>
      <c r="O4277" s="25"/>
      <c r="P4277" s="35" t="s">
        <v>2496</v>
      </c>
      <c r="AS4277" s="570"/>
      <c r="AT4277" s="391"/>
      <c r="AU4277" s="222"/>
      <c r="AV4277" s="564"/>
      <c r="AW4277" s="60"/>
      <c r="AX4277" s="60"/>
      <c r="AY4277" s="60"/>
      <c r="AZ4277" s="283"/>
      <c r="BA4277" s="283"/>
      <c r="BB4277" s="283"/>
      <c r="BC4277" s="34"/>
      <c r="BD4277" s="27"/>
      <c r="BF4277" s="35"/>
      <c r="BG4277" s="35"/>
      <c r="BH4277" s="35"/>
    </row>
    <row r="4278" spans="1:60" ht="15" x14ac:dyDescent="0.25">
      <c r="A4278" s="570">
        <f t="shared" si="59"/>
        <v>4272</v>
      </c>
      <c r="B4278" s="571" t="s">
        <v>6552</v>
      </c>
      <c r="C4278" s="574" t="s">
        <v>12458</v>
      </c>
      <c r="D4278" s="843">
        <v>62692.77</v>
      </c>
      <c r="E4278" s="844"/>
      <c r="F4278" s="844"/>
      <c r="G4278" s="25"/>
      <c r="H4278" s="25"/>
      <c r="I4278" s="25"/>
      <c r="J4278" s="25"/>
      <c r="K4278" s="25"/>
      <c r="L4278" s="25"/>
      <c r="N4278" s="25"/>
      <c r="O4278" s="25"/>
      <c r="P4278" s="35" t="s">
        <v>2496</v>
      </c>
      <c r="AS4278" s="570"/>
      <c r="AT4278" s="391"/>
      <c r="AU4278" s="222"/>
      <c r="AV4278" s="564"/>
      <c r="AW4278" s="60"/>
      <c r="AX4278" s="60"/>
      <c r="AY4278" s="60"/>
      <c r="AZ4278" s="283"/>
      <c r="BA4278" s="283"/>
      <c r="BB4278" s="283"/>
      <c r="BC4278" s="34"/>
      <c r="BD4278" s="27"/>
      <c r="BF4278" s="35"/>
      <c r="BG4278" s="35"/>
      <c r="BH4278" s="35"/>
    </row>
    <row r="4279" spans="1:60" ht="15" x14ac:dyDescent="0.25">
      <c r="A4279" s="570">
        <f t="shared" ref="A4279:A4342" si="60">A4278+1</f>
        <v>4273</v>
      </c>
      <c r="B4279" s="571" t="s">
        <v>6553</v>
      </c>
      <c r="C4279" s="574" t="s">
        <v>12458</v>
      </c>
      <c r="D4279" s="843">
        <v>398650</v>
      </c>
      <c r="E4279" s="844"/>
      <c r="F4279" s="844"/>
      <c r="G4279" s="25"/>
      <c r="H4279" s="25"/>
      <c r="I4279" s="25"/>
      <c r="J4279" s="25"/>
      <c r="K4279" s="25"/>
      <c r="L4279" s="25"/>
      <c r="N4279" s="25"/>
      <c r="O4279" s="25"/>
      <c r="P4279" s="35" t="s">
        <v>2496</v>
      </c>
      <c r="AS4279" s="570"/>
      <c r="AT4279" s="391"/>
      <c r="AU4279" s="222"/>
      <c r="AV4279" s="564"/>
      <c r="AW4279" s="60"/>
      <c r="AX4279" s="60"/>
      <c r="AY4279" s="60"/>
      <c r="AZ4279" s="283"/>
      <c r="BA4279" s="283"/>
      <c r="BB4279" s="283"/>
      <c r="BC4279" s="34"/>
      <c r="BD4279" s="27"/>
      <c r="BF4279" s="35"/>
      <c r="BG4279" s="35"/>
      <c r="BH4279" s="35"/>
    </row>
    <row r="4280" spans="1:60" ht="15" x14ac:dyDescent="0.25">
      <c r="A4280" s="570">
        <f t="shared" si="60"/>
        <v>4274</v>
      </c>
      <c r="B4280" s="571" t="s">
        <v>6554</v>
      </c>
      <c r="C4280" s="574" t="s">
        <v>12458</v>
      </c>
      <c r="D4280" s="843">
        <v>317497.95</v>
      </c>
      <c r="E4280" s="844"/>
      <c r="F4280" s="844"/>
      <c r="G4280" s="25"/>
      <c r="H4280" s="25"/>
      <c r="I4280" s="25"/>
      <c r="J4280" s="25"/>
      <c r="K4280" s="25"/>
      <c r="L4280" s="25"/>
      <c r="N4280" s="25"/>
      <c r="O4280" s="25"/>
      <c r="P4280" s="35" t="s">
        <v>2496</v>
      </c>
      <c r="AS4280" s="570"/>
      <c r="AT4280" s="391"/>
      <c r="AU4280" s="222"/>
      <c r="AV4280" s="564"/>
      <c r="AW4280" s="60"/>
      <c r="AX4280" s="60"/>
      <c r="AY4280" s="60"/>
      <c r="AZ4280" s="283"/>
      <c r="BA4280" s="283"/>
      <c r="BB4280" s="283"/>
      <c r="BC4280" s="34"/>
      <c r="BD4280" s="27"/>
      <c r="BF4280" s="35"/>
      <c r="BG4280" s="35"/>
      <c r="BH4280" s="35"/>
    </row>
    <row r="4281" spans="1:60" ht="15" x14ac:dyDescent="0.25">
      <c r="A4281" s="570">
        <f t="shared" si="60"/>
        <v>4275</v>
      </c>
      <c r="B4281" s="571" t="s">
        <v>6555</v>
      </c>
      <c r="C4281" s="574" t="s">
        <v>12458</v>
      </c>
      <c r="D4281" s="843">
        <v>59381</v>
      </c>
      <c r="E4281" s="844"/>
      <c r="F4281" s="844"/>
      <c r="G4281" s="25"/>
      <c r="H4281" s="25"/>
      <c r="I4281" s="25"/>
      <c r="J4281" s="25"/>
      <c r="K4281" s="25"/>
      <c r="L4281" s="25"/>
      <c r="N4281" s="25"/>
      <c r="O4281" s="25"/>
      <c r="P4281" s="35" t="s">
        <v>2496</v>
      </c>
      <c r="AS4281" s="570"/>
      <c r="AT4281" s="391"/>
      <c r="AU4281" s="222"/>
      <c r="AV4281" s="564"/>
      <c r="AW4281" s="60"/>
      <c r="AX4281" s="60"/>
      <c r="AY4281" s="60"/>
      <c r="AZ4281" s="283"/>
      <c r="BA4281" s="283"/>
      <c r="BB4281" s="283"/>
      <c r="BC4281" s="34"/>
      <c r="BD4281" s="27"/>
      <c r="BF4281" s="35"/>
      <c r="BG4281" s="35"/>
      <c r="BH4281" s="35"/>
    </row>
    <row r="4282" spans="1:60" ht="15" x14ac:dyDescent="0.25">
      <c r="A4282" s="570">
        <f t="shared" si="60"/>
        <v>4276</v>
      </c>
      <c r="B4282" s="571" t="s">
        <v>6556</v>
      </c>
      <c r="C4282" s="574" t="s">
        <v>12458</v>
      </c>
      <c r="D4282" s="843">
        <v>121264.57</v>
      </c>
      <c r="E4282" s="844"/>
      <c r="F4282" s="844"/>
      <c r="G4282" s="25"/>
      <c r="H4282" s="25"/>
      <c r="I4282" s="25"/>
      <c r="J4282" s="25"/>
      <c r="K4282" s="25"/>
      <c r="L4282" s="25"/>
      <c r="N4282" s="25"/>
      <c r="O4282" s="25"/>
      <c r="P4282" s="35" t="s">
        <v>2496</v>
      </c>
      <c r="AS4282" s="570"/>
      <c r="AT4282" s="391"/>
      <c r="AU4282" s="222"/>
      <c r="AV4282" s="564"/>
      <c r="AW4282" s="60"/>
      <c r="AX4282" s="60"/>
      <c r="AY4282" s="60"/>
      <c r="AZ4282" s="283"/>
      <c r="BA4282" s="283"/>
      <c r="BB4282" s="283"/>
      <c r="BC4282" s="34"/>
      <c r="BD4282" s="27"/>
      <c r="BF4282" s="35"/>
      <c r="BG4282" s="35"/>
      <c r="BH4282" s="35"/>
    </row>
    <row r="4283" spans="1:60" ht="15" x14ac:dyDescent="0.25">
      <c r="A4283" s="570">
        <f t="shared" si="60"/>
        <v>4277</v>
      </c>
      <c r="B4283" s="571" t="s">
        <v>6557</v>
      </c>
      <c r="C4283" s="574" t="s">
        <v>12458</v>
      </c>
      <c r="D4283" s="843">
        <v>157760.68</v>
      </c>
      <c r="E4283" s="844"/>
      <c r="F4283" s="844"/>
      <c r="G4283" s="25"/>
      <c r="H4283" s="25"/>
      <c r="I4283" s="25"/>
      <c r="J4283" s="25"/>
      <c r="K4283" s="25"/>
      <c r="L4283" s="25"/>
      <c r="N4283" s="25"/>
      <c r="O4283" s="25"/>
      <c r="P4283" s="35" t="s">
        <v>2496</v>
      </c>
      <c r="AS4283" s="570"/>
      <c r="AT4283" s="391"/>
      <c r="AU4283" s="222"/>
      <c r="AV4283" s="564"/>
      <c r="AW4283" s="60"/>
      <c r="AX4283" s="60"/>
      <c r="AY4283" s="60"/>
      <c r="AZ4283" s="283"/>
      <c r="BA4283" s="283"/>
      <c r="BB4283" s="283"/>
      <c r="BC4283" s="34"/>
      <c r="BD4283" s="27"/>
      <c r="BF4283" s="35"/>
      <c r="BG4283" s="35"/>
      <c r="BH4283" s="35"/>
    </row>
    <row r="4284" spans="1:60" ht="15" x14ac:dyDescent="0.25">
      <c r="A4284" s="570">
        <f t="shared" si="60"/>
        <v>4278</v>
      </c>
      <c r="B4284" s="571" t="s">
        <v>6558</v>
      </c>
      <c r="C4284" s="574" t="s">
        <v>12458</v>
      </c>
      <c r="D4284" s="843">
        <v>52955</v>
      </c>
      <c r="E4284" s="844"/>
      <c r="F4284" s="844"/>
      <c r="G4284" s="25"/>
      <c r="H4284" s="25"/>
      <c r="I4284" s="25"/>
      <c r="J4284" s="25"/>
      <c r="K4284" s="25"/>
      <c r="L4284" s="25"/>
      <c r="N4284" s="25"/>
      <c r="O4284" s="25"/>
      <c r="P4284" s="35" t="s">
        <v>2496</v>
      </c>
      <c r="AS4284" s="570"/>
      <c r="AT4284" s="391"/>
      <c r="AU4284" s="222"/>
      <c r="AV4284" s="564"/>
      <c r="AW4284" s="60"/>
      <c r="AX4284" s="60"/>
      <c r="AY4284" s="60"/>
      <c r="AZ4284" s="283"/>
      <c r="BA4284" s="283"/>
      <c r="BB4284" s="283"/>
      <c r="BC4284" s="34"/>
      <c r="BD4284" s="27"/>
      <c r="BF4284" s="35"/>
      <c r="BG4284" s="35"/>
      <c r="BH4284" s="35"/>
    </row>
    <row r="4285" spans="1:60" ht="15" x14ac:dyDescent="0.25">
      <c r="A4285" s="570">
        <f t="shared" si="60"/>
        <v>4279</v>
      </c>
      <c r="B4285" s="571" t="s">
        <v>6559</v>
      </c>
      <c r="C4285" s="574" t="s">
        <v>12458</v>
      </c>
      <c r="D4285" s="843">
        <v>36890</v>
      </c>
      <c r="E4285" s="844"/>
      <c r="F4285" s="844"/>
      <c r="G4285" s="25"/>
      <c r="H4285" s="25"/>
      <c r="I4285" s="25"/>
      <c r="J4285" s="25"/>
      <c r="K4285" s="25"/>
      <c r="L4285" s="25"/>
      <c r="N4285" s="25"/>
      <c r="O4285" s="25"/>
      <c r="P4285" s="35" t="s">
        <v>2496</v>
      </c>
      <c r="AS4285" s="570"/>
      <c r="AT4285" s="391"/>
      <c r="AU4285" s="222"/>
      <c r="AV4285" s="564"/>
      <c r="AW4285" s="60"/>
      <c r="AX4285" s="60"/>
      <c r="AY4285" s="60"/>
      <c r="AZ4285" s="283"/>
      <c r="BA4285" s="283"/>
      <c r="BB4285" s="283"/>
      <c r="BC4285" s="34"/>
      <c r="BD4285" s="27"/>
      <c r="BF4285" s="35"/>
      <c r="BG4285" s="35"/>
      <c r="BH4285" s="35"/>
    </row>
    <row r="4286" spans="1:60" ht="15" x14ac:dyDescent="0.25">
      <c r="A4286" s="570">
        <f t="shared" si="60"/>
        <v>4280</v>
      </c>
      <c r="B4286" s="571" t="s">
        <v>6560</v>
      </c>
      <c r="C4286" s="574" t="s">
        <v>12458</v>
      </c>
      <c r="D4286" s="843">
        <v>83657</v>
      </c>
      <c r="E4286" s="844"/>
      <c r="F4286" s="844"/>
      <c r="G4286" s="25"/>
      <c r="H4286" s="25"/>
      <c r="I4286" s="25"/>
      <c r="J4286" s="25"/>
      <c r="K4286" s="25"/>
      <c r="L4286" s="25"/>
      <c r="N4286" s="25"/>
      <c r="O4286" s="25"/>
      <c r="P4286" s="35" t="s">
        <v>2496</v>
      </c>
      <c r="AS4286" s="570"/>
      <c r="AT4286" s="391"/>
      <c r="AU4286" s="222"/>
      <c r="AV4286" s="564"/>
      <c r="AW4286" s="60"/>
      <c r="AX4286" s="60"/>
      <c r="AY4286" s="60"/>
      <c r="AZ4286" s="283"/>
      <c r="BA4286" s="283"/>
      <c r="BB4286" s="283"/>
      <c r="BC4286" s="34"/>
      <c r="BD4286" s="27"/>
      <c r="BF4286" s="35"/>
      <c r="BG4286" s="35"/>
      <c r="BH4286" s="35"/>
    </row>
    <row r="4287" spans="1:60" ht="15" x14ac:dyDescent="0.25">
      <c r="A4287" s="570">
        <f t="shared" si="60"/>
        <v>4281</v>
      </c>
      <c r="B4287" s="571" t="s">
        <v>6561</v>
      </c>
      <c r="C4287" s="574" t="s">
        <v>12458</v>
      </c>
      <c r="D4287" s="843">
        <v>96509</v>
      </c>
      <c r="E4287" s="844"/>
      <c r="F4287" s="844"/>
      <c r="G4287" s="25"/>
      <c r="H4287" s="25"/>
      <c r="I4287" s="25"/>
      <c r="J4287" s="25"/>
      <c r="K4287" s="25"/>
      <c r="L4287" s="25"/>
      <c r="N4287" s="25"/>
      <c r="O4287" s="25"/>
      <c r="P4287" s="35" t="s">
        <v>2496</v>
      </c>
      <c r="AS4287" s="570"/>
      <c r="AT4287" s="391"/>
      <c r="AU4287" s="222"/>
      <c r="AV4287" s="564"/>
      <c r="AW4287" s="60"/>
      <c r="AX4287" s="60"/>
      <c r="AY4287" s="60"/>
      <c r="AZ4287" s="283"/>
      <c r="BA4287" s="283"/>
      <c r="BB4287" s="283"/>
      <c r="BC4287" s="34"/>
      <c r="BD4287" s="27"/>
      <c r="BF4287" s="35"/>
      <c r="BG4287" s="35"/>
      <c r="BH4287" s="35"/>
    </row>
    <row r="4288" spans="1:60" ht="15" x14ac:dyDescent="0.25">
      <c r="A4288" s="570">
        <f t="shared" si="60"/>
        <v>4282</v>
      </c>
      <c r="B4288" s="571" t="s">
        <v>6562</v>
      </c>
      <c r="C4288" s="574" t="s">
        <v>12458</v>
      </c>
      <c r="D4288" s="843">
        <v>69216.350000000006</v>
      </c>
      <c r="E4288" s="844"/>
      <c r="F4288" s="844"/>
      <c r="G4288" s="25"/>
      <c r="H4288" s="25"/>
      <c r="I4288" s="25"/>
      <c r="J4288" s="25"/>
      <c r="K4288" s="25"/>
      <c r="L4288" s="25"/>
      <c r="N4288" s="25"/>
      <c r="O4288" s="25"/>
      <c r="P4288" s="35" t="s">
        <v>2496</v>
      </c>
      <c r="AS4288" s="570"/>
      <c r="AT4288" s="391"/>
      <c r="AU4288" s="222"/>
      <c r="AV4288" s="564"/>
      <c r="AW4288" s="60"/>
      <c r="AX4288" s="60"/>
      <c r="AY4288" s="60"/>
      <c r="AZ4288" s="283"/>
      <c r="BA4288" s="283"/>
      <c r="BB4288" s="283"/>
      <c r="BC4288" s="34"/>
      <c r="BD4288" s="27"/>
      <c r="BF4288" s="35"/>
      <c r="BG4288" s="35"/>
      <c r="BH4288" s="35"/>
    </row>
    <row r="4289" spans="1:60" ht="15" x14ac:dyDescent="0.25">
      <c r="A4289" s="570">
        <f t="shared" si="60"/>
        <v>4283</v>
      </c>
      <c r="B4289" s="571" t="s">
        <v>6563</v>
      </c>
      <c r="C4289" s="574" t="s">
        <v>12458</v>
      </c>
      <c r="D4289" s="843">
        <v>91671.65</v>
      </c>
      <c r="E4289" s="844"/>
      <c r="F4289" s="844"/>
      <c r="G4289" s="25"/>
      <c r="H4289" s="25"/>
      <c r="I4289" s="25"/>
      <c r="J4289" s="25"/>
      <c r="K4289" s="25"/>
      <c r="L4289" s="25"/>
      <c r="N4289" s="25"/>
      <c r="O4289" s="25"/>
      <c r="P4289" s="35" t="s">
        <v>2496</v>
      </c>
      <c r="AS4289" s="570"/>
      <c r="AT4289" s="391"/>
      <c r="AU4289" s="222"/>
      <c r="AV4289" s="564"/>
      <c r="AW4289" s="60"/>
      <c r="AX4289" s="60"/>
      <c r="AY4289" s="60"/>
      <c r="AZ4289" s="283"/>
      <c r="BA4289" s="283"/>
      <c r="BB4289" s="283"/>
      <c r="BC4289" s="34"/>
      <c r="BD4289" s="27"/>
      <c r="BF4289" s="35"/>
      <c r="BG4289" s="35"/>
      <c r="BH4289" s="35"/>
    </row>
    <row r="4290" spans="1:60" ht="15" x14ac:dyDescent="0.25">
      <c r="A4290" s="570">
        <f t="shared" si="60"/>
        <v>4284</v>
      </c>
      <c r="B4290" s="571" t="s">
        <v>6564</v>
      </c>
      <c r="C4290" s="574" t="s">
        <v>12469</v>
      </c>
      <c r="D4290" s="843">
        <v>106971.48</v>
      </c>
      <c r="E4290" s="844"/>
      <c r="F4290" s="844"/>
      <c r="G4290" s="25"/>
      <c r="H4290" s="25"/>
      <c r="I4290" s="25"/>
      <c r="J4290" s="25"/>
      <c r="K4290" s="25"/>
      <c r="L4290" s="25"/>
      <c r="N4290" s="25"/>
      <c r="O4290" s="25"/>
      <c r="P4290" s="35" t="s">
        <v>2496</v>
      </c>
      <c r="AS4290" s="570"/>
      <c r="AT4290" s="391"/>
      <c r="AU4290" s="222"/>
      <c r="AV4290" s="564"/>
      <c r="AW4290" s="60"/>
      <c r="AX4290" s="60"/>
      <c r="AY4290" s="60"/>
      <c r="AZ4290" s="283"/>
      <c r="BA4290" s="283"/>
      <c r="BB4290" s="283"/>
      <c r="BC4290" s="34"/>
      <c r="BD4290" s="27"/>
      <c r="BF4290" s="35"/>
      <c r="BG4290" s="35"/>
      <c r="BH4290" s="35"/>
    </row>
    <row r="4291" spans="1:60" ht="15" x14ac:dyDescent="0.25">
      <c r="A4291" s="570">
        <f t="shared" si="60"/>
        <v>4285</v>
      </c>
      <c r="B4291" s="571" t="s">
        <v>6565</v>
      </c>
      <c r="C4291" s="574" t="s">
        <v>12458</v>
      </c>
      <c r="D4291" s="843">
        <v>239055.53</v>
      </c>
      <c r="E4291" s="844"/>
      <c r="F4291" s="844"/>
      <c r="G4291" s="25"/>
      <c r="H4291" s="25"/>
      <c r="I4291" s="25"/>
      <c r="J4291" s="25"/>
      <c r="K4291" s="25"/>
      <c r="L4291" s="25"/>
      <c r="N4291" s="25"/>
      <c r="O4291" s="25"/>
      <c r="P4291" s="35" t="s">
        <v>2496</v>
      </c>
      <c r="AS4291" s="570"/>
      <c r="AT4291" s="391"/>
      <c r="AU4291" s="222"/>
      <c r="AV4291" s="564"/>
      <c r="AW4291" s="60"/>
      <c r="AX4291" s="60"/>
      <c r="AY4291" s="60"/>
      <c r="AZ4291" s="283"/>
      <c r="BA4291" s="283"/>
      <c r="BB4291" s="283"/>
      <c r="BC4291" s="34"/>
      <c r="BD4291" s="27"/>
      <c r="BF4291" s="35"/>
      <c r="BG4291" s="35"/>
      <c r="BH4291" s="35"/>
    </row>
    <row r="4292" spans="1:60" ht="15" x14ac:dyDescent="0.25">
      <c r="A4292" s="570">
        <f t="shared" si="60"/>
        <v>4286</v>
      </c>
      <c r="B4292" s="571" t="s">
        <v>6566</v>
      </c>
      <c r="C4292" s="574" t="s">
        <v>12458</v>
      </c>
      <c r="D4292" s="843">
        <v>125426</v>
      </c>
      <c r="E4292" s="844"/>
      <c r="F4292" s="844"/>
      <c r="G4292" s="25"/>
      <c r="H4292" s="25"/>
      <c r="I4292" s="25"/>
      <c r="J4292" s="25"/>
      <c r="K4292" s="25"/>
      <c r="L4292" s="25"/>
      <c r="N4292" s="25"/>
      <c r="O4292" s="25"/>
      <c r="P4292" s="35" t="s">
        <v>2496</v>
      </c>
      <c r="AS4292" s="570"/>
      <c r="AT4292" s="391"/>
      <c r="AU4292" s="222"/>
      <c r="AV4292" s="564"/>
      <c r="AW4292" s="60"/>
      <c r="AX4292" s="60"/>
      <c r="AY4292" s="60"/>
      <c r="AZ4292" s="283"/>
      <c r="BA4292" s="283"/>
      <c r="BB4292" s="283"/>
      <c r="BC4292" s="34"/>
      <c r="BD4292" s="27"/>
      <c r="BF4292" s="35"/>
      <c r="BG4292" s="35"/>
      <c r="BH4292" s="35"/>
    </row>
    <row r="4293" spans="1:60" ht="15" x14ac:dyDescent="0.25">
      <c r="A4293" s="570">
        <f t="shared" si="60"/>
        <v>4287</v>
      </c>
      <c r="B4293" s="571" t="s">
        <v>6567</v>
      </c>
      <c r="C4293" s="574" t="s">
        <v>12458</v>
      </c>
      <c r="D4293" s="843">
        <v>242211.41</v>
      </c>
      <c r="E4293" s="844"/>
      <c r="F4293" s="844"/>
      <c r="G4293" s="25"/>
      <c r="H4293" s="25"/>
      <c r="I4293" s="25"/>
      <c r="J4293" s="25"/>
      <c r="K4293" s="25"/>
      <c r="L4293" s="25"/>
      <c r="N4293" s="25"/>
      <c r="O4293" s="25"/>
      <c r="P4293" s="35" t="s">
        <v>2496</v>
      </c>
      <c r="AS4293" s="570"/>
      <c r="AT4293" s="391"/>
      <c r="AU4293" s="222"/>
      <c r="AV4293" s="564"/>
      <c r="AW4293" s="60"/>
      <c r="AX4293" s="60"/>
      <c r="AY4293" s="60"/>
      <c r="AZ4293" s="283"/>
      <c r="BA4293" s="283"/>
      <c r="BB4293" s="283"/>
      <c r="BC4293" s="34"/>
      <c r="BD4293" s="27"/>
      <c r="BF4293" s="35"/>
      <c r="BG4293" s="35"/>
      <c r="BH4293" s="35"/>
    </row>
    <row r="4294" spans="1:60" ht="15" x14ac:dyDescent="0.25">
      <c r="A4294" s="570">
        <f t="shared" si="60"/>
        <v>4288</v>
      </c>
      <c r="B4294" s="571" t="s">
        <v>6568</v>
      </c>
      <c r="C4294" s="574" t="s">
        <v>12458</v>
      </c>
      <c r="D4294" s="843">
        <v>36057</v>
      </c>
      <c r="E4294" s="844"/>
      <c r="F4294" s="844"/>
      <c r="G4294" s="25"/>
      <c r="H4294" s="25"/>
      <c r="I4294" s="25"/>
      <c r="J4294" s="25"/>
      <c r="K4294" s="25"/>
      <c r="L4294" s="25"/>
      <c r="N4294" s="25"/>
      <c r="O4294" s="25"/>
      <c r="P4294" s="35" t="s">
        <v>2496</v>
      </c>
      <c r="AS4294" s="570"/>
      <c r="AT4294" s="391"/>
      <c r="AU4294" s="222"/>
      <c r="AV4294" s="564"/>
      <c r="AW4294" s="60"/>
      <c r="AX4294" s="60"/>
      <c r="AY4294" s="60"/>
      <c r="AZ4294" s="283"/>
      <c r="BA4294" s="283"/>
      <c r="BB4294" s="283"/>
      <c r="BC4294" s="34"/>
      <c r="BD4294" s="27"/>
      <c r="BF4294" s="35"/>
      <c r="BG4294" s="35"/>
      <c r="BH4294" s="35"/>
    </row>
    <row r="4295" spans="1:60" ht="15" x14ac:dyDescent="0.25">
      <c r="A4295" s="570">
        <f t="shared" si="60"/>
        <v>4289</v>
      </c>
      <c r="B4295" s="571" t="s">
        <v>6569</v>
      </c>
      <c r="C4295" s="574" t="s">
        <v>12458</v>
      </c>
      <c r="D4295" s="843">
        <v>36057</v>
      </c>
      <c r="E4295" s="844"/>
      <c r="F4295" s="844"/>
      <c r="G4295" s="25"/>
      <c r="H4295" s="25"/>
      <c r="I4295" s="25"/>
      <c r="J4295" s="25"/>
      <c r="K4295" s="25"/>
      <c r="L4295" s="25"/>
      <c r="N4295" s="25"/>
      <c r="O4295" s="25"/>
      <c r="P4295" s="35" t="s">
        <v>2496</v>
      </c>
      <c r="AS4295" s="570"/>
      <c r="AT4295" s="391"/>
      <c r="AU4295" s="222"/>
      <c r="AV4295" s="564"/>
      <c r="AW4295" s="60"/>
      <c r="AX4295" s="60"/>
      <c r="AY4295" s="60"/>
      <c r="AZ4295" s="283"/>
      <c r="BA4295" s="283"/>
      <c r="BB4295" s="283"/>
      <c r="BC4295" s="34"/>
      <c r="BD4295" s="27"/>
      <c r="BF4295" s="35"/>
      <c r="BG4295" s="35"/>
      <c r="BH4295" s="35"/>
    </row>
    <row r="4296" spans="1:60" ht="15" x14ac:dyDescent="0.25">
      <c r="A4296" s="570">
        <f t="shared" si="60"/>
        <v>4290</v>
      </c>
      <c r="B4296" s="571" t="s">
        <v>6570</v>
      </c>
      <c r="C4296" s="574" t="s">
        <v>12458</v>
      </c>
      <c r="D4296" s="843">
        <v>43089.9</v>
      </c>
      <c r="E4296" s="844"/>
      <c r="F4296" s="844"/>
      <c r="G4296" s="25"/>
      <c r="H4296" s="25"/>
      <c r="I4296" s="25"/>
      <c r="J4296" s="25"/>
      <c r="K4296" s="25"/>
      <c r="L4296" s="25"/>
      <c r="N4296" s="25"/>
      <c r="O4296" s="25"/>
      <c r="P4296" s="35" t="s">
        <v>2496</v>
      </c>
      <c r="AS4296" s="570"/>
      <c r="AT4296" s="391"/>
      <c r="AU4296" s="222"/>
      <c r="AV4296" s="564"/>
      <c r="AW4296" s="60"/>
      <c r="AX4296" s="60"/>
      <c r="AY4296" s="60"/>
      <c r="AZ4296" s="283"/>
      <c r="BA4296" s="283"/>
      <c r="BB4296" s="283"/>
      <c r="BC4296" s="34"/>
      <c r="BD4296" s="27"/>
      <c r="BF4296" s="35"/>
      <c r="BG4296" s="35"/>
      <c r="BH4296" s="35"/>
    </row>
    <row r="4297" spans="1:60" ht="15" x14ac:dyDescent="0.25">
      <c r="A4297" s="570">
        <f t="shared" si="60"/>
        <v>4291</v>
      </c>
      <c r="B4297" s="571" t="s">
        <v>6571</v>
      </c>
      <c r="C4297" s="574" t="s">
        <v>12458</v>
      </c>
      <c r="D4297" s="843">
        <v>44109.73</v>
      </c>
      <c r="E4297" s="844"/>
      <c r="F4297" s="844"/>
      <c r="G4297" s="25"/>
      <c r="H4297" s="25"/>
      <c r="I4297" s="25"/>
      <c r="J4297" s="25"/>
      <c r="K4297" s="25"/>
      <c r="L4297" s="25"/>
      <c r="N4297" s="25"/>
      <c r="O4297" s="25"/>
      <c r="P4297" s="35" t="s">
        <v>2496</v>
      </c>
      <c r="AS4297" s="570"/>
      <c r="AT4297" s="391"/>
      <c r="AU4297" s="222"/>
      <c r="AV4297" s="564"/>
      <c r="AW4297" s="60"/>
      <c r="AX4297" s="60"/>
      <c r="AY4297" s="60"/>
      <c r="AZ4297" s="283"/>
      <c r="BA4297" s="283"/>
      <c r="BB4297" s="283"/>
      <c r="BC4297" s="34"/>
      <c r="BD4297" s="27"/>
      <c r="BF4297" s="35"/>
      <c r="BG4297" s="35"/>
      <c r="BH4297" s="35"/>
    </row>
    <row r="4298" spans="1:60" ht="15" x14ac:dyDescent="0.25">
      <c r="A4298" s="570">
        <f t="shared" si="60"/>
        <v>4292</v>
      </c>
      <c r="B4298" s="571" t="s">
        <v>6572</v>
      </c>
      <c r="C4298" s="574" t="s">
        <v>12458</v>
      </c>
      <c r="D4298" s="843">
        <v>111918.31</v>
      </c>
      <c r="E4298" s="844"/>
      <c r="F4298" s="844"/>
      <c r="G4298" s="25"/>
      <c r="H4298" s="25"/>
      <c r="I4298" s="25"/>
      <c r="J4298" s="25"/>
      <c r="K4298" s="25"/>
      <c r="L4298" s="25"/>
      <c r="N4298" s="25"/>
      <c r="O4298" s="25"/>
      <c r="P4298" s="35" t="s">
        <v>2496</v>
      </c>
      <c r="AS4298" s="570"/>
      <c r="AT4298" s="391"/>
      <c r="AU4298" s="222"/>
      <c r="AV4298" s="564"/>
      <c r="AW4298" s="60"/>
      <c r="AX4298" s="60"/>
      <c r="AY4298" s="60"/>
      <c r="AZ4298" s="283"/>
      <c r="BA4298" s="283"/>
      <c r="BB4298" s="283"/>
      <c r="BC4298" s="34"/>
      <c r="BD4298" s="27"/>
      <c r="BF4298" s="35"/>
      <c r="BG4298" s="35"/>
      <c r="BH4298" s="35"/>
    </row>
    <row r="4299" spans="1:60" ht="15" x14ac:dyDescent="0.25">
      <c r="A4299" s="570">
        <f t="shared" si="60"/>
        <v>4293</v>
      </c>
      <c r="B4299" s="571" t="s">
        <v>6573</v>
      </c>
      <c r="C4299" s="574" t="s">
        <v>12458</v>
      </c>
      <c r="D4299" s="843">
        <v>20706</v>
      </c>
      <c r="E4299" s="844"/>
      <c r="F4299" s="844"/>
      <c r="G4299" s="25"/>
      <c r="H4299" s="25"/>
      <c r="I4299" s="25"/>
      <c r="J4299" s="25"/>
      <c r="K4299" s="25"/>
      <c r="L4299" s="25"/>
      <c r="N4299" s="25"/>
      <c r="O4299" s="25"/>
      <c r="P4299" s="35" t="s">
        <v>2496</v>
      </c>
      <c r="AS4299" s="570"/>
      <c r="AT4299" s="391"/>
      <c r="AU4299" s="222"/>
      <c r="AV4299" s="564"/>
      <c r="AW4299" s="60"/>
      <c r="AX4299" s="60"/>
      <c r="AY4299" s="60"/>
      <c r="AZ4299" s="283"/>
      <c r="BA4299" s="283"/>
      <c r="BB4299" s="283"/>
      <c r="BC4299" s="34"/>
      <c r="BD4299" s="27"/>
      <c r="BF4299" s="35"/>
      <c r="BG4299" s="35"/>
      <c r="BH4299" s="35"/>
    </row>
    <row r="4300" spans="1:60" ht="15" x14ac:dyDescent="0.25">
      <c r="A4300" s="570">
        <f t="shared" si="60"/>
        <v>4294</v>
      </c>
      <c r="B4300" s="571" t="s">
        <v>6574</v>
      </c>
      <c r="C4300" s="574" t="s">
        <v>12458</v>
      </c>
      <c r="D4300" s="843">
        <v>269832.5</v>
      </c>
      <c r="E4300" s="844"/>
      <c r="F4300" s="844"/>
      <c r="G4300" s="25"/>
      <c r="H4300" s="25"/>
      <c r="I4300" s="25"/>
      <c r="J4300" s="25"/>
      <c r="K4300" s="25"/>
      <c r="L4300" s="25"/>
      <c r="N4300" s="25"/>
      <c r="O4300" s="25"/>
      <c r="P4300" s="35" t="s">
        <v>2496</v>
      </c>
      <c r="AS4300" s="570"/>
      <c r="AT4300" s="391"/>
      <c r="AU4300" s="222"/>
      <c r="AV4300" s="564"/>
      <c r="AW4300" s="60"/>
      <c r="AX4300" s="60"/>
      <c r="AY4300" s="60"/>
      <c r="AZ4300" s="283"/>
      <c r="BA4300" s="283"/>
      <c r="BB4300" s="283"/>
      <c r="BC4300" s="34"/>
      <c r="BD4300" s="27"/>
      <c r="BF4300" s="35"/>
      <c r="BG4300" s="35"/>
      <c r="BH4300" s="35"/>
    </row>
    <row r="4301" spans="1:60" ht="15" x14ac:dyDescent="0.25">
      <c r="A4301" s="570">
        <f t="shared" si="60"/>
        <v>4295</v>
      </c>
      <c r="B4301" s="571" t="s">
        <v>6575</v>
      </c>
      <c r="C4301" s="574" t="s">
        <v>12458</v>
      </c>
      <c r="D4301" s="843">
        <v>180536.09</v>
      </c>
      <c r="E4301" s="844"/>
      <c r="F4301" s="844"/>
      <c r="G4301" s="25"/>
      <c r="H4301" s="25"/>
      <c r="I4301" s="25"/>
      <c r="J4301" s="25"/>
      <c r="K4301" s="25"/>
      <c r="L4301" s="25"/>
      <c r="N4301" s="25"/>
      <c r="O4301" s="25"/>
      <c r="P4301" s="35" t="s">
        <v>2496</v>
      </c>
      <c r="AS4301" s="570"/>
      <c r="AT4301" s="391"/>
      <c r="AU4301" s="222"/>
      <c r="AV4301" s="564"/>
      <c r="AW4301" s="60"/>
      <c r="AX4301" s="60"/>
      <c r="AY4301" s="60"/>
      <c r="AZ4301" s="283"/>
      <c r="BA4301" s="283"/>
      <c r="BB4301" s="283"/>
      <c r="BC4301" s="34"/>
      <c r="BD4301" s="27"/>
      <c r="BF4301" s="35"/>
      <c r="BG4301" s="35"/>
      <c r="BH4301" s="35"/>
    </row>
    <row r="4302" spans="1:60" ht="15" x14ac:dyDescent="0.25">
      <c r="A4302" s="570">
        <f t="shared" si="60"/>
        <v>4296</v>
      </c>
      <c r="B4302" s="571" t="s">
        <v>6576</v>
      </c>
      <c r="C4302" s="574" t="s">
        <v>12458</v>
      </c>
      <c r="D4302" s="843">
        <v>144763.5</v>
      </c>
      <c r="E4302" s="844"/>
      <c r="F4302" s="844"/>
      <c r="G4302" s="25"/>
      <c r="H4302" s="25"/>
      <c r="I4302" s="25"/>
      <c r="J4302" s="25"/>
      <c r="K4302" s="25"/>
      <c r="L4302" s="25"/>
      <c r="N4302" s="25"/>
      <c r="O4302" s="25"/>
      <c r="P4302" s="35" t="s">
        <v>2496</v>
      </c>
      <c r="AS4302" s="570"/>
      <c r="AT4302" s="391"/>
      <c r="AU4302" s="222"/>
      <c r="AV4302" s="564"/>
      <c r="AW4302" s="60"/>
      <c r="AX4302" s="60"/>
      <c r="AY4302" s="60"/>
      <c r="AZ4302" s="283"/>
      <c r="BA4302" s="283"/>
      <c r="BB4302" s="283"/>
      <c r="BC4302" s="34"/>
      <c r="BD4302" s="27"/>
      <c r="BF4302" s="35"/>
      <c r="BG4302" s="35"/>
      <c r="BH4302" s="35"/>
    </row>
    <row r="4303" spans="1:60" ht="15" x14ac:dyDescent="0.25">
      <c r="A4303" s="570">
        <f t="shared" si="60"/>
        <v>4297</v>
      </c>
      <c r="B4303" s="571" t="s">
        <v>6577</v>
      </c>
      <c r="C4303" s="574" t="s">
        <v>12458</v>
      </c>
      <c r="D4303" s="843">
        <v>105807.66</v>
      </c>
      <c r="E4303" s="844"/>
      <c r="F4303" s="844"/>
      <c r="G4303" s="25"/>
      <c r="H4303" s="25"/>
      <c r="I4303" s="25"/>
      <c r="J4303" s="25"/>
      <c r="K4303" s="25"/>
      <c r="L4303" s="25"/>
      <c r="N4303" s="25"/>
      <c r="O4303" s="25"/>
      <c r="P4303" s="35" t="s">
        <v>2496</v>
      </c>
      <c r="AS4303" s="570"/>
      <c r="AT4303" s="391"/>
      <c r="AU4303" s="222"/>
      <c r="AV4303" s="564"/>
      <c r="AW4303" s="60"/>
      <c r="AX4303" s="60"/>
      <c r="AY4303" s="60"/>
      <c r="AZ4303" s="283"/>
      <c r="BA4303" s="283"/>
      <c r="BB4303" s="283"/>
      <c r="BC4303" s="34"/>
      <c r="BD4303" s="27"/>
      <c r="BF4303" s="35"/>
      <c r="BG4303" s="35"/>
      <c r="BH4303" s="35"/>
    </row>
    <row r="4304" spans="1:60" ht="15" x14ac:dyDescent="0.25">
      <c r="A4304" s="570">
        <f t="shared" si="60"/>
        <v>4298</v>
      </c>
      <c r="B4304" s="571" t="s">
        <v>6578</v>
      </c>
      <c r="C4304" s="574" t="s">
        <v>12458</v>
      </c>
      <c r="D4304" s="843">
        <v>77968.800000000003</v>
      </c>
      <c r="E4304" s="844"/>
      <c r="F4304" s="844"/>
      <c r="G4304" s="25"/>
      <c r="H4304" s="25"/>
      <c r="I4304" s="25"/>
      <c r="J4304" s="25"/>
      <c r="K4304" s="25"/>
      <c r="L4304" s="25"/>
      <c r="N4304" s="25"/>
      <c r="O4304" s="25"/>
      <c r="P4304" s="35" t="s">
        <v>2496</v>
      </c>
      <c r="AS4304" s="570"/>
      <c r="AT4304" s="391"/>
      <c r="AU4304" s="222"/>
      <c r="AV4304" s="564"/>
      <c r="AW4304" s="60"/>
      <c r="AX4304" s="60"/>
      <c r="AY4304" s="60"/>
      <c r="AZ4304" s="283"/>
      <c r="BA4304" s="283"/>
      <c r="BB4304" s="283"/>
      <c r="BC4304" s="34"/>
      <c r="BD4304" s="27"/>
      <c r="BF4304" s="35"/>
      <c r="BG4304" s="35"/>
      <c r="BH4304" s="35"/>
    </row>
    <row r="4305" spans="1:60" ht="15" x14ac:dyDescent="0.25">
      <c r="A4305" s="570">
        <f t="shared" si="60"/>
        <v>4299</v>
      </c>
      <c r="B4305" s="571" t="s">
        <v>6579</v>
      </c>
      <c r="C4305" s="574" t="s">
        <v>12458</v>
      </c>
      <c r="D4305" s="843">
        <v>11945.22</v>
      </c>
      <c r="E4305" s="844"/>
      <c r="F4305" s="844"/>
      <c r="G4305" s="25"/>
      <c r="H4305" s="25"/>
      <c r="I4305" s="25"/>
      <c r="J4305" s="25"/>
      <c r="K4305" s="25"/>
      <c r="L4305" s="25"/>
      <c r="N4305" s="25"/>
      <c r="O4305" s="25"/>
      <c r="P4305" s="35" t="s">
        <v>2496</v>
      </c>
      <c r="AS4305" s="570"/>
      <c r="AT4305" s="391"/>
      <c r="AU4305" s="222"/>
      <c r="AV4305" s="564"/>
      <c r="AW4305" s="60"/>
      <c r="AX4305" s="60"/>
      <c r="AY4305" s="60"/>
      <c r="AZ4305" s="283"/>
      <c r="BA4305" s="283"/>
      <c r="BB4305" s="283"/>
      <c r="BC4305" s="34"/>
      <c r="BD4305" s="27"/>
      <c r="BF4305" s="35"/>
      <c r="BG4305" s="35"/>
      <c r="BH4305" s="35"/>
    </row>
    <row r="4306" spans="1:60" ht="15" x14ac:dyDescent="0.25">
      <c r="A4306" s="570">
        <f t="shared" si="60"/>
        <v>4300</v>
      </c>
      <c r="B4306" s="571" t="s">
        <v>6580</v>
      </c>
      <c r="C4306" s="574" t="s">
        <v>12458</v>
      </c>
      <c r="D4306" s="843">
        <v>2449380.5699999998</v>
      </c>
      <c r="E4306" s="844"/>
      <c r="F4306" s="844"/>
      <c r="G4306" s="25"/>
      <c r="H4306" s="25"/>
      <c r="I4306" s="25"/>
      <c r="J4306" s="25"/>
      <c r="K4306" s="25"/>
      <c r="L4306" s="25"/>
      <c r="N4306" s="25"/>
      <c r="O4306" s="25"/>
      <c r="P4306" s="35" t="s">
        <v>2496</v>
      </c>
      <c r="AS4306" s="570"/>
      <c r="AT4306" s="391"/>
      <c r="AU4306" s="222"/>
      <c r="AV4306" s="564"/>
      <c r="AW4306" s="60"/>
      <c r="AX4306" s="60"/>
      <c r="AY4306" s="60"/>
      <c r="AZ4306" s="283"/>
      <c r="BA4306" s="283"/>
      <c r="BB4306" s="283"/>
      <c r="BC4306" s="34"/>
      <c r="BD4306" s="27"/>
      <c r="BF4306" s="35"/>
      <c r="BG4306" s="35"/>
      <c r="BH4306" s="35"/>
    </row>
    <row r="4307" spans="1:60" ht="15" x14ac:dyDescent="0.25">
      <c r="A4307" s="570">
        <f t="shared" si="60"/>
        <v>4301</v>
      </c>
      <c r="B4307" s="571" t="s">
        <v>6581</v>
      </c>
      <c r="C4307" s="574" t="s">
        <v>12458</v>
      </c>
      <c r="D4307" s="843">
        <v>936530</v>
      </c>
      <c r="E4307" s="844"/>
      <c r="F4307" s="844"/>
      <c r="G4307" s="25"/>
      <c r="H4307" s="25"/>
      <c r="I4307" s="25"/>
      <c r="J4307" s="25"/>
      <c r="K4307" s="25"/>
      <c r="L4307" s="25"/>
      <c r="N4307" s="25"/>
      <c r="O4307" s="25"/>
      <c r="P4307" s="35" t="s">
        <v>2496</v>
      </c>
      <c r="AS4307" s="570"/>
      <c r="AT4307" s="391"/>
      <c r="AU4307" s="222"/>
      <c r="AV4307" s="564"/>
      <c r="AW4307" s="60"/>
      <c r="AX4307" s="60"/>
      <c r="AY4307" s="60"/>
      <c r="AZ4307" s="283"/>
      <c r="BA4307" s="283"/>
      <c r="BB4307" s="283"/>
      <c r="BC4307" s="34"/>
      <c r="BD4307" s="27"/>
      <c r="BF4307" s="35"/>
      <c r="BG4307" s="35"/>
      <c r="BH4307" s="35"/>
    </row>
    <row r="4308" spans="1:60" ht="15" x14ac:dyDescent="0.25">
      <c r="A4308" s="570">
        <f t="shared" si="60"/>
        <v>4302</v>
      </c>
      <c r="B4308" s="571" t="s">
        <v>6582</v>
      </c>
      <c r="C4308" s="574" t="s">
        <v>12458</v>
      </c>
      <c r="D4308" s="843">
        <v>464814</v>
      </c>
      <c r="E4308" s="844"/>
      <c r="F4308" s="844"/>
      <c r="G4308" s="25"/>
      <c r="H4308" s="25"/>
      <c r="I4308" s="25"/>
      <c r="J4308" s="25"/>
      <c r="K4308" s="25"/>
      <c r="L4308" s="25"/>
      <c r="N4308" s="25"/>
      <c r="O4308" s="25"/>
      <c r="P4308" s="35" t="s">
        <v>2496</v>
      </c>
      <c r="AS4308" s="570"/>
      <c r="AT4308" s="391"/>
      <c r="AU4308" s="222"/>
      <c r="AV4308" s="564"/>
      <c r="AW4308" s="60"/>
      <c r="AX4308" s="60"/>
      <c r="AY4308" s="60"/>
      <c r="AZ4308" s="283"/>
      <c r="BA4308" s="283"/>
      <c r="BB4308" s="283"/>
      <c r="BC4308" s="34"/>
      <c r="BD4308" s="27"/>
      <c r="BF4308" s="35"/>
      <c r="BG4308" s="35"/>
      <c r="BH4308" s="35"/>
    </row>
    <row r="4309" spans="1:60" ht="15" x14ac:dyDescent="0.25">
      <c r="A4309" s="570">
        <f t="shared" si="60"/>
        <v>4303</v>
      </c>
      <c r="B4309" s="571" t="s">
        <v>6583</v>
      </c>
      <c r="C4309" s="574" t="s">
        <v>12458</v>
      </c>
      <c r="D4309" s="843">
        <v>261562</v>
      </c>
      <c r="E4309" s="844"/>
      <c r="F4309" s="844"/>
      <c r="G4309" s="25"/>
      <c r="H4309" s="25"/>
      <c r="I4309" s="25"/>
      <c r="J4309" s="25"/>
      <c r="K4309" s="25"/>
      <c r="L4309" s="25"/>
      <c r="N4309" s="25"/>
      <c r="O4309" s="25"/>
      <c r="P4309" s="35" t="s">
        <v>2496</v>
      </c>
      <c r="AS4309" s="570"/>
      <c r="AT4309" s="391"/>
      <c r="AU4309" s="222"/>
      <c r="AV4309" s="564"/>
      <c r="AW4309" s="60"/>
      <c r="AX4309" s="60"/>
      <c r="AY4309" s="60"/>
      <c r="AZ4309" s="283"/>
      <c r="BA4309" s="283"/>
      <c r="BB4309" s="283"/>
      <c r="BC4309" s="34"/>
      <c r="BD4309" s="27"/>
      <c r="BF4309" s="35"/>
      <c r="BG4309" s="35"/>
      <c r="BH4309" s="35"/>
    </row>
    <row r="4310" spans="1:60" ht="15" x14ac:dyDescent="0.25">
      <c r="A4310" s="570">
        <f t="shared" si="60"/>
        <v>4304</v>
      </c>
      <c r="B4310" s="571" t="s">
        <v>6584</v>
      </c>
      <c r="C4310" s="574" t="s">
        <v>12458</v>
      </c>
      <c r="D4310" s="843">
        <v>234998.82</v>
      </c>
      <c r="E4310" s="844"/>
      <c r="F4310" s="844"/>
      <c r="G4310" s="25"/>
      <c r="H4310" s="25"/>
      <c r="I4310" s="25"/>
      <c r="J4310" s="25"/>
      <c r="K4310" s="25"/>
      <c r="L4310" s="25"/>
      <c r="N4310" s="25"/>
      <c r="O4310" s="25"/>
      <c r="P4310" s="35" t="s">
        <v>2496</v>
      </c>
      <c r="AS4310" s="570"/>
      <c r="AT4310" s="391"/>
      <c r="AU4310" s="222"/>
      <c r="AV4310" s="564"/>
      <c r="AW4310" s="60"/>
      <c r="AX4310" s="60"/>
      <c r="AY4310" s="60"/>
      <c r="AZ4310" s="283"/>
      <c r="BA4310" s="283"/>
      <c r="BB4310" s="283"/>
      <c r="BC4310" s="34"/>
      <c r="BD4310" s="27"/>
      <c r="BF4310" s="35"/>
      <c r="BG4310" s="35"/>
      <c r="BH4310" s="35"/>
    </row>
    <row r="4311" spans="1:60" ht="15" x14ac:dyDescent="0.25">
      <c r="A4311" s="570">
        <f t="shared" si="60"/>
        <v>4305</v>
      </c>
      <c r="B4311" s="571" t="s">
        <v>6585</v>
      </c>
      <c r="C4311" s="574" t="s">
        <v>12458</v>
      </c>
      <c r="D4311" s="843">
        <v>123951.59</v>
      </c>
      <c r="E4311" s="844"/>
      <c r="F4311" s="844"/>
      <c r="G4311" s="25"/>
      <c r="H4311" s="25"/>
      <c r="I4311" s="25"/>
      <c r="J4311" s="25"/>
      <c r="K4311" s="25"/>
      <c r="L4311" s="25"/>
      <c r="N4311" s="25"/>
      <c r="O4311" s="25"/>
      <c r="P4311" s="35" t="s">
        <v>2496</v>
      </c>
      <c r="AS4311" s="570"/>
      <c r="AT4311" s="391"/>
      <c r="AU4311" s="222"/>
      <c r="AV4311" s="564"/>
      <c r="AW4311" s="60"/>
      <c r="AX4311" s="60"/>
      <c r="AY4311" s="60"/>
      <c r="AZ4311" s="283"/>
      <c r="BA4311" s="283"/>
      <c r="BB4311" s="283"/>
      <c r="BC4311" s="34"/>
      <c r="BD4311" s="27"/>
      <c r="BF4311" s="35"/>
      <c r="BG4311" s="35"/>
      <c r="BH4311" s="35"/>
    </row>
    <row r="4312" spans="1:60" ht="15" x14ac:dyDescent="0.25">
      <c r="A4312" s="570">
        <f t="shared" si="60"/>
        <v>4306</v>
      </c>
      <c r="B4312" s="571" t="s">
        <v>6586</v>
      </c>
      <c r="C4312" s="574" t="s">
        <v>12458</v>
      </c>
      <c r="D4312" s="843">
        <v>185927.98</v>
      </c>
      <c r="E4312" s="844"/>
      <c r="F4312" s="844"/>
      <c r="G4312" s="25"/>
      <c r="H4312" s="25"/>
      <c r="I4312" s="25"/>
      <c r="J4312" s="25"/>
      <c r="K4312" s="25"/>
      <c r="L4312" s="25"/>
      <c r="N4312" s="25"/>
      <c r="O4312" s="25"/>
      <c r="P4312" s="35" t="s">
        <v>2496</v>
      </c>
      <c r="AS4312" s="570"/>
      <c r="AT4312" s="391"/>
      <c r="AU4312" s="222"/>
      <c r="AV4312" s="564"/>
      <c r="AW4312" s="60"/>
      <c r="AX4312" s="60"/>
      <c r="AY4312" s="60"/>
      <c r="AZ4312" s="283"/>
      <c r="BA4312" s="283"/>
      <c r="BB4312" s="283"/>
      <c r="BC4312" s="34"/>
      <c r="BD4312" s="27"/>
      <c r="BF4312" s="35"/>
      <c r="BG4312" s="35"/>
      <c r="BH4312" s="35"/>
    </row>
    <row r="4313" spans="1:60" ht="15" x14ac:dyDescent="0.25">
      <c r="A4313" s="570">
        <f t="shared" si="60"/>
        <v>4307</v>
      </c>
      <c r="B4313" s="571" t="s">
        <v>6587</v>
      </c>
      <c r="C4313" s="574" t="s">
        <v>12458</v>
      </c>
      <c r="D4313" s="843">
        <v>389341.82</v>
      </c>
      <c r="E4313" s="844"/>
      <c r="F4313" s="844"/>
      <c r="G4313" s="25"/>
      <c r="H4313" s="25"/>
      <c r="I4313" s="25"/>
      <c r="J4313" s="25"/>
      <c r="K4313" s="25"/>
      <c r="L4313" s="25"/>
      <c r="N4313" s="25"/>
      <c r="O4313" s="25"/>
      <c r="P4313" s="35" t="s">
        <v>2496</v>
      </c>
      <c r="AS4313" s="570"/>
      <c r="AT4313" s="391"/>
      <c r="AU4313" s="222"/>
      <c r="AV4313" s="564"/>
      <c r="AW4313" s="60"/>
      <c r="AX4313" s="60"/>
      <c r="AY4313" s="60"/>
      <c r="AZ4313" s="283"/>
      <c r="BA4313" s="283"/>
      <c r="BB4313" s="283"/>
      <c r="BC4313" s="34"/>
      <c r="BD4313" s="27"/>
      <c r="BF4313" s="35"/>
      <c r="BG4313" s="35"/>
      <c r="BH4313" s="35"/>
    </row>
    <row r="4314" spans="1:60" ht="15" x14ac:dyDescent="0.25">
      <c r="A4314" s="570">
        <f t="shared" si="60"/>
        <v>4308</v>
      </c>
      <c r="B4314" s="571" t="s">
        <v>6588</v>
      </c>
      <c r="C4314" s="574" t="s">
        <v>12458</v>
      </c>
      <c r="D4314" s="843">
        <v>1166517.73</v>
      </c>
      <c r="E4314" s="844"/>
      <c r="F4314" s="844"/>
      <c r="G4314" s="25"/>
      <c r="H4314" s="25"/>
      <c r="I4314" s="25"/>
      <c r="J4314" s="25"/>
      <c r="K4314" s="25"/>
      <c r="L4314" s="25"/>
      <c r="N4314" s="25"/>
      <c r="O4314" s="25"/>
      <c r="P4314" s="35" t="s">
        <v>2496</v>
      </c>
      <c r="AS4314" s="570"/>
      <c r="AT4314" s="391"/>
      <c r="AU4314" s="222"/>
      <c r="AV4314" s="564"/>
      <c r="AW4314" s="60"/>
      <c r="AX4314" s="60"/>
      <c r="AY4314" s="60"/>
      <c r="AZ4314" s="283"/>
      <c r="BA4314" s="283"/>
      <c r="BB4314" s="283"/>
      <c r="BC4314" s="34"/>
      <c r="BD4314" s="27"/>
      <c r="BF4314" s="35"/>
      <c r="BG4314" s="35"/>
      <c r="BH4314" s="35"/>
    </row>
    <row r="4315" spans="1:60" ht="15" x14ac:dyDescent="0.25">
      <c r="A4315" s="570">
        <f t="shared" si="60"/>
        <v>4309</v>
      </c>
      <c r="B4315" s="571" t="s">
        <v>6589</v>
      </c>
      <c r="C4315" s="574" t="s">
        <v>12458</v>
      </c>
      <c r="D4315" s="843">
        <v>702100</v>
      </c>
      <c r="E4315" s="844"/>
      <c r="F4315" s="844"/>
      <c r="G4315" s="25"/>
      <c r="H4315" s="25"/>
      <c r="I4315" s="25"/>
      <c r="J4315" s="25"/>
      <c r="K4315" s="25"/>
      <c r="L4315" s="25"/>
      <c r="N4315" s="25"/>
      <c r="O4315" s="25"/>
      <c r="P4315" s="35" t="s">
        <v>2496</v>
      </c>
      <c r="AS4315" s="570"/>
      <c r="AT4315" s="391"/>
      <c r="AU4315" s="222"/>
      <c r="AV4315" s="564"/>
      <c r="AW4315" s="60"/>
      <c r="AX4315" s="60"/>
      <c r="AY4315" s="60"/>
      <c r="AZ4315" s="283"/>
      <c r="BA4315" s="283"/>
      <c r="BB4315" s="283"/>
      <c r="BC4315" s="34"/>
      <c r="BD4315" s="27"/>
      <c r="BF4315" s="35"/>
      <c r="BG4315" s="35"/>
      <c r="BH4315" s="35"/>
    </row>
    <row r="4316" spans="1:60" ht="15" x14ac:dyDescent="0.25">
      <c r="A4316" s="570">
        <f t="shared" si="60"/>
        <v>4310</v>
      </c>
      <c r="B4316" s="571" t="s">
        <v>6590</v>
      </c>
      <c r="C4316" s="574" t="s">
        <v>12458</v>
      </c>
      <c r="D4316" s="843">
        <v>371855.96</v>
      </c>
      <c r="E4316" s="844"/>
      <c r="F4316" s="844"/>
      <c r="G4316" s="25"/>
      <c r="H4316" s="25"/>
      <c r="I4316" s="25"/>
      <c r="J4316" s="25"/>
      <c r="K4316" s="25"/>
      <c r="L4316" s="25"/>
      <c r="N4316" s="25"/>
      <c r="O4316" s="25"/>
      <c r="P4316" s="35" t="s">
        <v>2496</v>
      </c>
      <c r="AS4316" s="570"/>
      <c r="AT4316" s="391"/>
      <c r="AU4316" s="222"/>
      <c r="AV4316" s="564"/>
      <c r="AW4316" s="60"/>
      <c r="AX4316" s="60"/>
      <c r="AY4316" s="60"/>
      <c r="AZ4316" s="283"/>
      <c r="BA4316" s="283"/>
      <c r="BB4316" s="283"/>
      <c r="BC4316" s="34"/>
      <c r="BD4316" s="27"/>
      <c r="BF4316" s="35"/>
      <c r="BG4316" s="35"/>
      <c r="BH4316" s="35"/>
    </row>
    <row r="4317" spans="1:60" ht="15" x14ac:dyDescent="0.25">
      <c r="A4317" s="570">
        <f t="shared" si="60"/>
        <v>4311</v>
      </c>
      <c r="B4317" s="571" t="s">
        <v>6591</v>
      </c>
      <c r="C4317" s="574" t="s">
        <v>12458</v>
      </c>
      <c r="D4317" s="843">
        <v>928200</v>
      </c>
      <c r="E4317" s="844"/>
      <c r="F4317" s="844"/>
      <c r="G4317" s="25"/>
      <c r="H4317" s="25"/>
      <c r="I4317" s="25"/>
      <c r="J4317" s="25"/>
      <c r="K4317" s="25"/>
      <c r="L4317" s="25"/>
      <c r="N4317" s="25"/>
      <c r="O4317" s="25"/>
      <c r="P4317" s="35" t="s">
        <v>2496</v>
      </c>
      <c r="AS4317" s="570"/>
      <c r="AT4317" s="391"/>
      <c r="AU4317" s="222"/>
      <c r="AV4317" s="564"/>
      <c r="AW4317" s="60"/>
      <c r="AX4317" s="60"/>
      <c r="AY4317" s="60"/>
      <c r="AZ4317" s="283"/>
      <c r="BA4317" s="283"/>
      <c r="BB4317" s="283"/>
      <c r="BC4317" s="34"/>
      <c r="BD4317" s="27"/>
      <c r="BF4317" s="35"/>
      <c r="BG4317" s="35"/>
      <c r="BH4317" s="35"/>
    </row>
    <row r="4318" spans="1:60" ht="15" x14ac:dyDescent="0.25">
      <c r="A4318" s="570">
        <f t="shared" si="60"/>
        <v>4312</v>
      </c>
      <c r="B4318" s="571" t="s">
        <v>6592</v>
      </c>
      <c r="C4318" s="574" t="s">
        <v>12458</v>
      </c>
      <c r="D4318" s="843">
        <v>3680.67</v>
      </c>
      <c r="E4318" s="844"/>
      <c r="F4318" s="844"/>
      <c r="G4318" s="25"/>
      <c r="H4318" s="25"/>
      <c r="I4318" s="25"/>
      <c r="J4318" s="25"/>
      <c r="K4318" s="25"/>
      <c r="L4318" s="25"/>
      <c r="N4318" s="25"/>
      <c r="O4318" s="25"/>
      <c r="P4318" s="35" t="s">
        <v>2496</v>
      </c>
      <c r="AS4318" s="570"/>
      <c r="AT4318" s="391"/>
      <c r="AU4318" s="222"/>
      <c r="AV4318" s="564"/>
      <c r="AW4318" s="60"/>
      <c r="AX4318" s="60"/>
      <c r="AY4318" s="60"/>
      <c r="AZ4318" s="283"/>
      <c r="BA4318" s="283"/>
      <c r="BB4318" s="283"/>
      <c r="BC4318" s="34"/>
      <c r="BD4318" s="27"/>
      <c r="BF4318" s="35"/>
      <c r="BG4318" s="35"/>
      <c r="BH4318" s="35"/>
    </row>
    <row r="4319" spans="1:60" ht="15" x14ac:dyDescent="0.25">
      <c r="A4319" s="570">
        <f t="shared" si="60"/>
        <v>4313</v>
      </c>
      <c r="B4319" s="571" t="s">
        <v>6593</v>
      </c>
      <c r="C4319" s="574" t="s">
        <v>12458</v>
      </c>
      <c r="D4319" s="843">
        <v>6346.27</v>
      </c>
      <c r="E4319" s="844"/>
      <c r="F4319" s="844"/>
      <c r="G4319" s="25"/>
      <c r="H4319" s="25"/>
      <c r="I4319" s="25"/>
      <c r="J4319" s="25"/>
      <c r="K4319" s="25"/>
      <c r="L4319" s="25"/>
      <c r="N4319" s="25"/>
      <c r="O4319" s="25"/>
      <c r="P4319" s="35" t="s">
        <v>2496</v>
      </c>
      <c r="AS4319" s="570"/>
      <c r="AT4319" s="391"/>
      <c r="AU4319" s="222"/>
      <c r="AV4319" s="564"/>
      <c r="AW4319" s="60"/>
      <c r="AX4319" s="60"/>
      <c r="AY4319" s="60"/>
      <c r="AZ4319" s="283"/>
      <c r="BA4319" s="283"/>
      <c r="BB4319" s="283"/>
      <c r="BC4319" s="34"/>
      <c r="BD4319" s="27"/>
      <c r="BF4319" s="35"/>
      <c r="BG4319" s="35"/>
      <c r="BH4319" s="35"/>
    </row>
    <row r="4320" spans="1:60" ht="15" x14ac:dyDescent="0.25">
      <c r="A4320" s="570">
        <f t="shared" si="60"/>
        <v>4314</v>
      </c>
      <c r="B4320" s="571" t="s">
        <v>6594</v>
      </c>
      <c r="C4320" s="574" t="s">
        <v>12466</v>
      </c>
      <c r="D4320" s="843">
        <v>8124.13</v>
      </c>
      <c r="E4320" s="844"/>
      <c r="F4320" s="844"/>
      <c r="G4320" s="25"/>
      <c r="H4320" s="25"/>
      <c r="I4320" s="25"/>
      <c r="J4320" s="25"/>
      <c r="K4320" s="25"/>
      <c r="L4320" s="25"/>
      <c r="N4320" s="25"/>
      <c r="O4320" s="25"/>
      <c r="P4320" s="35" t="s">
        <v>2496</v>
      </c>
      <c r="AS4320" s="570"/>
      <c r="AT4320" s="391"/>
      <c r="AU4320" s="222"/>
      <c r="AV4320" s="564"/>
      <c r="AW4320" s="60"/>
      <c r="AX4320" s="60"/>
      <c r="AY4320" s="60"/>
      <c r="AZ4320" s="283"/>
      <c r="BA4320" s="283"/>
      <c r="BB4320" s="283"/>
      <c r="BC4320" s="34"/>
      <c r="BD4320" s="27"/>
      <c r="BF4320" s="35"/>
      <c r="BG4320" s="35"/>
      <c r="BH4320" s="35"/>
    </row>
    <row r="4321" spans="1:60" ht="15" x14ac:dyDescent="0.25">
      <c r="A4321" s="570">
        <f t="shared" si="60"/>
        <v>4315</v>
      </c>
      <c r="B4321" s="571" t="s">
        <v>6595</v>
      </c>
      <c r="C4321" s="574" t="s">
        <v>12458</v>
      </c>
      <c r="D4321" s="843">
        <v>23609.599999999999</v>
      </c>
      <c r="E4321" s="844"/>
      <c r="F4321" s="844"/>
      <c r="G4321" s="25"/>
      <c r="H4321" s="25"/>
      <c r="I4321" s="25"/>
      <c r="J4321" s="25"/>
      <c r="K4321" s="25"/>
      <c r="L4321" s="25"/>
      <c r="N4321" s="25"/>
      <c r="O4321" s="25"/>
      <c r="P4321" s="35" t="s">
        <v>2496</v>
      </c>
      <c r="AS4321" s="570"/>
      <c r="AT4321" s="391"/>
      <c r="AU4321" s="222"/>
      <c r="AV4321" s="564"/>
      <c r="AW4321" s="60"/>
      <c r="AX4321" s="60"/>
      <c r="AY4321" s="60"/>
      <c r="AZ4321" s="283"/>
      <c r="BA4321" s="283"/>
      <c r="BB4321" s="283"/>
      <c r="BC4321" s="34"/>
      <c r="BD4321" s="27"/>
      <c r="BF4321" s="35"/>
      <c r="BG4321" s="35"/>
      <c r="BH4321" s="35"/>
    </row>
    <row r="4322" spans="1:60" ht="15" x14ac:dyDescent="0.25">
      <c r="A4322" s="570">
        <f t="shared" si="60"/>
        <v>4316</v>
      </c>
      <c r="B4322" s="571" t="s">
        <v>6596</v>
      </c>
      <c r="C4322" s="574" t="s">
        <v>12458</v>
      </c>
      <c r="D4322" s="843">
        <v>4760</v>
      </c>
      <c r="E4322" s="844"/>
      <c r="F4322" s="844"/>
      <c r="G4322" s="25"/>
      <c r="H4322" s="25"/>
      <c r="I4322" s="25"/>
      <c r="J4322" s="25"/>
      <c r="K4322" s="25"/>
      <c r="L4322" s="25"/>
      <c r="N4322" s="25"/>
      <c r="O4322" s="25"/>
      <c r="P4322" s="35" t="s">
        <v>2496</v>
      </c>
      <c r="AS4322" s="570"/>
      <c r="AT4322" s="391"/>
      <c r="AU4322" s="222"/>
      <c r="AV4322" s="564"/>
      <c r="AW4322" s="60"/>
      <c r="AX4322" s="60"/>
      <c r="AY4322" s="60"/>
      <c r="AZ4322" s="283"/>
      <c r="BA4322" s="283"/>
      <c r="BB4322" s="283"/>
      <c r="BC4322" s="34"/>
      <c r="BD4322" s="27"/>
      <c r="BF4322" s="35"/>
      <c r="BG4322" s="35"/>
      <c r="BH4322" s="35"/>
    </row>
    <row r="4323" spans="1:60" ht="15" x14ac:dyDescent="0.25">
      <c r="A4323" s="570">
        <f t="shared" si="60"/>
        <v>4317</v>
      </c>
      <c r="B4323" s="571" t="s">
        <v>6597</v>
      </c>
      <c r="C4323" s="574" t="s">
        <v>12458</v>
      </c>
      <c r="D4323" s="843">
        <v>133875</v>
      </c>
      <c r="E4323" s="844"/>
      <c r="F4323" s="844"/>
      <c r="G4323" s="25"/>
      <c r="H4323" s="25"/>
      <c r="I4323" s="25"/>
      <c r="J4323" s="25"/>
      <c r="K4323" s="25"/>
      <c r="L4323" s="25"/>
      <c r="N4323" s="25"/>
      <c r="O4323" s="25"/>
      <c r="P4323" s="35" t="s">
        <v>2496</v>
      </c>
      <c r="AS4323" s="570"/>
      <c r="AT4323" s="391"/>
      <c r="AU4323" s="222"/>
      <c r="AV4323" s="564"/>
      <c r="AW4323" s="60"/>
      <c r="AX4323" s="60"/>
      <c r="AY4323" s="60"/>
      <c r="AZ4323" s="283"/>
      <c r="BA4323" s="283"/>
      <c r="BB4323" s="283"/>
      <c r="BC4323" s="34"/>
      <c r="BD4323" s="27"/>
      <c r="BF4323" s="35"/>
      <c r="BG4323" s="35"/>
      <c r="BH4323" s="35"/>
    </row>
    <row r="4324" spans="1:60" ht="15" x14ac:dyDescent="0.25">
      <c r="A4324" s="570">
        <f t="shared" si="60"/>
        <v>4318</v>
      </c>
      <c r="B4324" s="571" t="s">
        <v>6598</v>
      </c>
      <c r="C4324" s="574" t="s">
        <v>12458</v>
      </c>
      <c r="D4324" s="843">
        <v>74375</v>
      </c>
      <c r="E4324" s="844"/>
      <c r="F4324" s="844"/>
      <c r="G4324" s="25"/>
      <c r="H4324" s="25"/>
      <c r="I4324" s="25"/>
      <c r="J4324" s="25"/>
      <c r="K4324" s="25"/>
      <c r="L4324" s="25"/>
      <c r="N4324" s="25"/>
      <c r="O4324" s="25"/>
      <c r="P4324" s="35" t="s">
        <v>2496</v>
      </c>
      <c r="AS4324" s="570"/>
      <c r="AT4324" s="391"/>
      <c r="AU4324" s="222"/>
      <c r="AV4324" s="564"/>
      <c r="AW4324" s="60"/>
      <c r="AX4324" s="60"/>
      <c r="AY4324" s="60"/>
      <c r="AZ4324" s="283"/>
      <c r="BA4324" s="283"/>
      <c r="BB4324" s="283"/>
      <c r="BC4324" s="34"/>
      <c r="BD4324" s="27"/>
      <c r="BF4324" s="35"/>
      <c r="BG4324" s="35"/>
      <c r="BH4324" s="35"/>
    </row>
    <row r="4325" spans="1:60" ht="15" x14ac:dyDescent="0.25">
      <c r="A4325" s="570">
        <f t="shared" si="60"/>
        <v>4319</v>
      </c>
      <c r="B4325" s="571" t="s">
        <v>6599</v>
      </c>
      <c r="C4325" s="574" t="s">
        <v>12458</v>
      </c>
      <c r="D4325" s="843">
        <v>40711.089999999997</v>
      </c>
      <c r="E4325" s="844"/>
      <c r="F4325" s="844"/>
      <c r="G4325" s="25"/>
      <c r="H4325" s="25"/>
      <c r="I4325" s="25"/>
      <c r="J4325" s="25"/>
      <c r="K4325" s="25"/>
      <c r="L4325" s="25"/>
      <c r="N4325" s="25"/>
      <c r="O4325" s="25"/>
      <c r="P4325" s="35" t="s">
        <v>2496</v>
      </c>
      <c r="AS4325" s="570"/>
      <c r="AT4325" s="391"/>
      <c r="AU4325" s="222"/>
      <c r="AV4325" s="564"/>
      <c r="AW4325" s="60"/>
      <c r="AX4325" s="60"/>
      <c r="AY4325" s="60"/>
      <c r="AZ4325" s="283"/>
      <c r="BA4325" s="283"/>
      <c r="BB4325" s="283"/>
      <c r="BC4325" s="34"/>
      <c r="BD4325" s="27"/>
      <c r="BF4325" s="35"/>
      <c r="BG4325" s="35"/>
      <c r="BH4325" s="35"/>
    </row>
    <row r="4326" spans="1:60" ht="15" x14ac:dyDescent="0.25">
      <c r="A4326" s="570">
        <f t="shared" si="60"/>
        <v>4320</v>
      </c>
      <c r="B4326" s="571" t="s">
        <v>6600</v>
      </c>
      <c r="C4326" s="574" t="s">
        <v>12458</v>
      </c>
      <c r="D4326" s="843">
        <v>107861.6</v>
      </c>
      <c r="E4326" s="844"/>
      <c r="F4326" s="844"/>
      <c r="G4326" s="25"/>
      <c r="H4326" s="25"/>
      <c r="I4326" s="25"/>
      <c r="J4326" s="25"/>
      <c r="K4326" s="25"/>
      <c r="L4326" s="25"/>
      <c r="N4326" s="25"/>
      <c r="O4326" s="25"/>
      <c r="P4326" s="35" t="s">
        <v>2496</v>
      </c>
      <c r="AS4326" s="570"/>
      <c r="AT4326" s="391"/>
      <c r="AU4326" s="222"/>
      <c r="AV4326" s="564"/>
      <c r="AW4326" s="60"/>
      <c r="AX4326" s="60"/>
      <c r="AY4326" s="60"/>
      <c r="AZ4326" s="283"/>
      <c r="BA4326" s="283"/>
      <c r="BB4326" s="283"/>
      <c r="BC4326" s="34"/>
      <c r="BD4326" s="27"/>
      <c r="BF4326" s="35"/>
      <c r="BG4326" s="35"/>
      <c r="BH4326" s="35"/>
    </row>
    <row r="4327" spans="1:60" ht="15" x14ac:dyDescent="0.25">
      <c r="A4327" s="570">
        <f t="shared" si="60"/>
        <v>4321</v>
      </c>
      <c r="B4327" s="571" t="s">
        <v>6601</v>
      </c>
      <c r="C4327" s="574" t="s">
        <v>12458</v>
      </c>
      <c r="D4327" s="843">
        <v>136850</v>
      </c>
      <c r="E4327" s="844"/>
      <c r="F4327" s="844"/>
      <c r="G4327" s="25"/>
      <c r="H4327" s="25"/>
      <c r="I4327" s="25"/>
      <c r="J4327" s="25"/>
      <c r="K4327" s="25"/>
      <c r="L4327" s="25"/>
      <c r="N4327" s="25"/>
      <c r="O4327" s="25"/>
      <c r="P4327" s="35" t="s">
        <v>2496</v>
      </c>
      <c r="AS4327" s="570"/>
      <c r="AT4327" s="391"/>
      <c r="AU4327" s="222"/>
      <c r="AV4327" s="564"/>
      <c r="AW4327" s="60"/>
      <c r="AX4327" s="60"/>
      <c r="AY4327" s="60"/>
      <c r="AZ4327" s="283"/>
      <c r="BA4327" s="283"/>
      <c r="BB4327" s="283"/>
      <c r="BC4327" s="34"/>
      <c r="BD4327" s="27"/>
      <c r="BF4327" s="35"/>
      <c r="BG4327" s="35"/>
      <c r="BH4327" s="35"/>
    </row>
    <row r="4328" spans="1:60" ht="15" x14ac:dyDescent="0.25">
      <c r="A4328" s="570">
        <f t="shared" si="60"/>
        <v>4322</v>
      </c>
      <c r="B4328" s="571" t="s">
        <v>6602</v>
      </c>
      <c r="C4328" s="574" t="s">
        <v>12458</v>
      </c>
      <c r="D4328" s="843">
        <v>106178.94</v>
      </c>
      <c r="E4328" s="844"/>
      <c r="F4328" s="844"/>
      <c r="G4328" s="25"/>
      <c r="H4328" s="25"/>
      <c r="I4328" s="25"/>
      <c r="J4328" s="25"/>
      <c r="K4328" s="25"/>
      <c r="L4328" s="25"/>
      <c r="N4328" s="25"/>
      <c r="O4328" s="25"/>
      <c r="P4328" s="35" t="s">
        <v>2496</v>
      </c>
      <c r="AS4328" s="570"/>
      <c r="AT4328" s="391"/>
      <c r="AU4328" s="222"/>
      <c r="AV4328" s="564"/>
      <c r="AW4328" s="60"/>
      <c r="AX4328" s="60"/>
      <c r="AY4328" s="60"/>
      <c r="AZ4328" s="283"/>
      <c r="BA4328" s="283"/>
      <c r="BB4328" s="283"/>
      <c r="BC4328" s="34"/>
      <c r="BD4328" s="27"/>
      <c r="BF4328" s="35"/>
      <c r="BG4328" s="35"/>
      <c r="BH4328" s="35"/>
    </row>
    <row r="4329" spans="1:60" ht="15" x14ac:dyDescent="0.25">
      <c r="A4329" s="570">
        <f t="shared" si="60"/>
        <v>4323</v>
      </c>
      <c r="B4329" s="571" t="s">
        <v>6603</v>
      </c>
      <c r="C4329" s="574" t="s">
        <v>12458</v>
      </c>
      <c r="D4329" s="843">
        <v>145419.19</v>
      </c>
      <c r="E4329" s="844"/>
      <c r="F4329" s="844"/>
      <c r="G4329" s="25"/>
      <c r="H4329" s="25"/>
      <c r="I4329" s="25"/>
      <c r="J4329" s="25"/>
      <c r="K4329" s="25"/>
      <c r="L4329" s="25"/>
      <c r="N4329" s="25"/>
      <c r="O4329" s="25"/>
      <c r="P4329" s="35" t="s">
        <v>2496</v>
      </c>
      <c r="AS4329" s="570"/>
      <c r="AT4329" s="391"/>
      <c r="AU4329" s="222"/>
      <c r="AV4329" s="564"/>
      <c r="AW4329" s="60"/>
      <c r="AX4329" s="60"/>
      <c r="AY4329" s="60"/>
      <c r="AZ4329" s="283"/>
      <c r="BA4329" s="283"/>
      <c r="BB4329" s="283"/>
      <c r="BC4329" s="34"/>
      <c r="BD4329" s="27"/>
      <c r="BF4329" s="35"/>
      <c r="BG4329" s="35"/>
      <c r="BH4329" s="35"/>
    </row>
    <row r="4330" spans="1:60" ht="15" x14ac:dyDescent="0.25">
      <c r="A4330" s="570">
        <f t="shared" si="60"/>
        <v>4324</v>
      </c>
      <c r="B4330" s="571" t="s">
        <v>6604</v>
      </c>
      <c r="C4330" s="574" t="s">
        <v>12458</v>
      </c>
      <c r="D4330" s="843">
        <v>249900</v>
      </c>
      <c r="E4330" s="844"/>
      <c r="F4330" s="844"/>
      <c r="G4330" s="25"/>
      <c r="H4330" s="25"/>
      <c r="I4330" s="25"/>
      <c r="J4330" s="25"/>
      <c r="K4330" s="25"/>
      <c r="L4330" s="25"/>
      <c r="N4330" s="25"/>
      <c r="O4330" s="25"/>
      <c r="P4330" s="35" t="s">
        <v>2496</v>
      </c>
      <c r="AS4330" s="570"/>
      <c r="AT4330" s="391"/>
      <c r="AU4330" s="222"/>
      <c r="AV4330" s="564"/>
      <c r="AW4330" s="60"/>
      <c r="AX4330" s="60"/>
      <c r="AY4330" s="60"/>
      <c r="AZ4330" s="283"/>
      <c r="BA4330" s="283"/>
      <c r="BB4330" s="283"/>
      <c r="BC4330" s="34"/>
      <c r="BD4330" s="27"/>
      <c r="BF4330" s="35"/>
      <c r="BG4330" s="35"/>
      <c r="BH4330" s="35"/>
    </row>
    <row r="4331" spans="1:60" ht="15" x14ac:dyDescent="0.25">
      <c r="A4331" s="570">
        <f t="shared" si="60"/>
        <v>4325</v>
      </c>
      <c r="B4331" s="571" t="s">
        <v>6605</v>
      </c>
      <c r="C4331" s="574" t="s">
        <v>12458</v>
      </c>
      <c r="D4331" s="843">
        <v>169669.01</v>
      </c>
      <c r="E4331" s="844"/>
      <c r="F4331" s="844"/>
      <c r="G4331" s="25"/>
      <c r="H4331" s="25"/>
      <c r="I4331" s="25"/>
      <c r="J4331" s="25"/>
      <c r="K4331" s="25"/>
      <c r="L4331" s="25"/>
      <c r="N4331" s="25"/>
      <c r="O4331" s="25"/>
      <c r="P4331" s="35" t="s">
        <v>2496</v>
      </c>
      <c r="AS4331" s="570"/>
      <c r="AT4331" s="391"/>
      <c r="AU4331" s="222"/>
      <c r="AV4331" s="564"/>
      <c r="AW4331" s="60"/>
      <c r="AX4331" s="60"/>
      <c r="AY4331" s="60"/>
      <c r="AZ4331" s="283"/>
      <c r="BA4331" s="283"/>
      <c r="BB4331" s="283"/>
      <c r="BC4331" s="34"/>
      <c r="BD4331" s="27"/>
      <c r="BF4331" s="35"/>
      <c r="BG4331" s="35"/>
      <c r="BH4331" s="35"/>
    </row>
    <row r="4332" spans="1:60" ht="15" x14ac:dyDescent="0.25">
      <c r="A4332" s="570">
        <f t="shared" si="60"/>
        <v>4326</v>
      </c>
      <c r="B4332" s="571" t="s">
        <v>6606</v>
      </c>
      <c r="C4332" s="574" t="s">
        <v>12458</v>
      </c>
      <c r="D4332" s="843">
        <v>39270</v>
      </c>
      <c r="E4332" s="844"/>
      <c r="F4332" s="844"/>
      <c r="G4332" s="25"/>
      <c r="H4332" s="25"/>
      <c r="I4332" s="25"/>
      <c r="J4332" s="25"/>
      <c r="K4332" s="25"/>
      <c r="L4332" s="25"/>
      <c r="N4332" s="25"/>
      <c r="O4332" s="25"/>
      <c r="P4332" s="35" t="s">
        <v>2496</v>
      </c>
      <c r="AS4332" s="570"/>
      <c r="AT4332" s="391"/>
      <c r="AU4332" s="222"/>
      <c r="AV4332" s="564"/>
      <c r="AW4332" s="60"/>
      <c r="AX4332" s="60"/>
      <c r="AY4332" s="60"/>
      <c r="AZ4332" s="283"/>
      <c r="BA4332" s="283"/>
      <c r="BB4332" s="283"/>
      <c r="BC4332" s="34"/>
      <c r="BD4332" s="27"/>
      <c r="BF4332" s="35"/>
      <c r="BG4332" s="35"/>
      <c r="BH4332" s="35"/>
    </row>
    <row r="4333" spans="1:60" ht="15" x14ac:dyDescent="0.25">
      <c r="A4333" s="570">
        <f t="shared" si="60"/>
        <v>4327</v>
      </c>
      <c r="B4333" s="571" t="s">
        <v>6607</v>
      </c>
      <c r="C4333" s="574" t="s">
        <v>12458</v>
      </c>
      <c r="D4333" s="843">
        <v>31218.46</v>
      </c>
      <c r="E4333" s="844"/>
      <c r="F4333" s="844"/>
      <c r="G4333" s="25"/>
      <c r="H4333" s="25"/>
      <c r="I4333" s="25"/>
      <c r="J4333" s="25"/>
      <c r="K4333" s="25"/>
      <c r="L4333" s="25"/>
      <c r="N4333" s="25"/>
      <c r="O4333" s="25"/>
      <c r="P4333" s="35" t="s">
        <v>2496</v>
      </c>
      <c r="AS4333" s="570"/>
      <c r="AT4333" s="391"/>
      <c r="AU4333" s="222"/>
      <c r="AV4333" s="564"/>
      <c r="AW4333" s="60"/>
      <c r="AX4333" s="60"/>
      <c r="AY4333" s="60"/>
      <c r="AZ4333" s="283"/>
      <c r="BA4333" s="283"/>
      <c r="BB4333" s="283"/>
      <c r="BC4333" s="34"/>
      <c r="BD4333" s="27"/>
      <c r="BF4333" s="35"/>
      <c r="BG4333" s="35"/>
      <c r="BH4333" s="35"/>
    </row>
    <row r="4334" spans="1:60" ht="15" x14ac:dyDescent="0.25">
      <c r="A4334" s="570">
        <f t="shared" si="60"/>
        <v>4328</v>
      </c>
      <c r="B4334" s="571" t="s">
        <v>6608</v>
      </c>
      <c r="C4334" s="574" t="s">
        <v>12458</v>
      </c>
      <c r="D4334" s="843">
        <v>63042.63</v>
      </c>
      <c r="E4334" s="844"/>
      <c r="F4334" s="844"/>
      <c r="G4334" s="25"/>
      <c r="H4334" s="25"/>
      <c r="I4334" s="25"/>
      <c r="J4334" s="25"/>
      <c r="K4334" s="25"/>
      <c r="L4334" s="25"/>
      <c r="N4334" s="25"/>
      <c r="O4334" s="25"/>
      <c r="P4334" s="35" t="s">
        <v>2496</v>
      </c>
      <c r="AS4334" s="570"/>
      <c r="AT4334" s="391"/>
      <c r="AU4334" s="222"/>
      <c r="AV4334" s="564"/>
      <c r="AW4334" s="60"/>
      <c r="AX4334" s="60"/>
      <c r="AY4334" s="60"/>
      <c r="AZ4334" s="283"/>
      <c r="BA4334" s="283"/>
      <c r="BB4334" s="283"/>
      <c r="BC4334" s="34"/>
      <c r="BD4334" s="27"/>
      <c r="BF4334" s="35"/>
      <c r="BG4334" s="35"/>
      <c r="BH4334" s="35"/>
    </row>
    <row r="4335" spans="1:60" ht="15" x14ac:dyDescent="0.25">
      <c r="A4335" s="570">
        <f t="shared" si="60"/>
        <v>4329</v>
      </c>
      <c r="B4335" s="571" t="s">
        <v>6609</v>
      </c>
      <c r="C4335" s="574" t="s">
        <v>12458</v>
      </c>
      <c r="D4335" s="843">
        <v>69258</v>
      </c>
      <c r="E4335" s="844"/>
      <c r="F4335" s="844"/>
      <c r="G4335" s="25"/>
      <c r="H4335" s="25"/>
      <c r="I4335" s="25"/>
      <c r="J4335" s="25"/>
      <c r="K4335" s="25"/>
      <c r="L4335" s="25"/>
      <c r="N4335" s="25"/>
      <c r="O4335" s="25"/>
      <c r="P4335" s="35" t="s">
        <v>2496</v>
      </c>
      <c r="AS4335" s="570"/>
      <c r="AT4335" s="391"/>
      <c r="AU4335" s="222"/>
      <c r="AV4335" s="564"/>
      <c r="AW4335" s="60"/>
      <c r="AX4335" s="60"/>
      <c r="AY4335" s="60"/>
      <c r="AZ4335" s="283"/>
      <c r="BA4335" s="283"/>
      <c r="BB4335" s="283"/>
      <c r="BC4335" s="34"/>
      <c r="BD4335" s="27"/>
      <c r="BF4335" s="35"/>
      <c r="BG4335" s="35"/>
      <c r="BH4335" s="35"/>
    </row>
    <row r="4336" spans="1:60" ht="15" x14ac:dyDescent="0.25">
      <c r="A4336" s="570">
        <f t="shared" si="60"/>
        <v>4330</v>
      </c>
      <c r="B4336" s="571" t="s">
        <v>6610</v>
      </c>
      <c r="C4336" s="574" t="s">
        <v>12458</v>
      </c>
      <c r="D4336" s="843">
        <v>42684.11</v>
      </c>
      <c r="E4336" s="844"/>
      <c r="F4336" s="844"/>
      <c r="G4336" s="25"/>
      <c r="H4336" s="25"/>
      <c r="I4336" s="25"/>
      <c r="J4336" s="25"/>
      <c r="K4336" s="25"/>
      <c r="L4336" s="25"/>
      <c r="N4336" s="25"/>
      <c r="O4336" s="25"/>
      <c r="P4336" s="35" t="s">
        <v>2496</v>
      </c>
      <c r="AS4336" s="570"/>
      <c r="AT4336" s="391"/>
      <c r="AU4336" s="222"/>
      <c r="AV4336" s="564"/>
      <c r="AW4336" s="60"/>
      <c r="AX4336" s="60"/>
      <c r="AY4336" s="60"/>
      <c r="AZ4336" s="283"/>
      <c r="BA4336" s="283"/>
      <c r="BB4336" s="283"/>
      <c r="BC4336" s="34"/>
      <c r="BD4336" s="27"/>
      <c r="BF4336" s="35"/>
      <c r="BG4336" s="35"/>
      <c r="BH4336" s="35"/>
    </row>
    <row r="4337" spans="1:60" ht="15" x14ac:dyDescent="0.25">
      <c r="A4337" s="570">
        <f t="shared" si="60"/>
        <v>4331</v>
      </c>
      <c r="B4337" s="571" t="s">
        <v>6611</v>
      </c>
      <c r="C4337" s="574" t="s">
        <v>12458</v>
      </c>
      <c r="D4337" s="843">
        <v>97790.63</v>
      </c>
      <c r="E4337" s="844"/>
      <c r="F4337" s="844"/>
      <c r="G4337" s="25"/>
      <c r="H4337" s="25"/>
      <c r="I4337" s="25"/>
      <c r="J4337" s="25"/>
      <c r="K4337" s="25"/>
      <c r="L4337" s="25"/>
      <c r="N4337" s="25"/>
      <c r="O4337" s="25"/>
      <c r="P4337" s="35" t="s">
        <v>2496</v>
      </c>
      <c r="AS4337" s="570"/>
      <c r="AT4337" s="391"/>
      <c r="AU4337" s="222"/>
      <c r="AV4337" s="564"/>
      <c r="AW4337" s="60"/>
      <c r="AX4337" s="60"/>
      <c r="AY4337" s="60"/>
      <c r="AZ4337" s="283"/>
      <c r="BA4337" s="283"/>
      <c r="BB4337" s="283"/>
      <c r="BC4337" s="34"/>
      <c r="BD4337" s="27"/>
      <c r="BF4337" s="35"/>
      <c r="BG4337" s="35"/>
      <c r="BH4337" s="35"/>
    </row>
    <row r="4338" spans="1:60" ht="15" x14ac:dyDescent="0.25">
      <c r="A4338" s="570">
        <f t="shared" si="60"/>
        <v>4332</v>
      </c>
      <c r="B4338" s="571" t="s">
        <v>6612</v>
      </c>
      <c r="C4338" s="574" t="s">
        <v>12458</v>
      </c>
      <c r="D4338" s="843">
        <v>19206.599999999999</v>
      </c>
      <c r="E4338" s="844"/>
      <c r="F4338" s="844"/>
      <c r="G4338" s="25"/>
      <c r="H4338" s="25"/>
      <c r="I4338" s="25"/>
      <c r="J4338" s="25"/>
      <c r="K4338" s="25"/>
      <c r="L4338" s="25"/>
      <c r="N4338" s="25"/>
      <c r="O4338" s="25"/>
      <c r="P4338" s="35" t="s">
        <v>2496</v>
      </c>
      <c r="AS4338" s="570"/>
      <c r="AT4338" s="391"/>
      <c r="AU4338" s="222"/>
      <c r="AV4338" s="564"/>
      <c r="AW4338" s="60"/>
      <c r="AX4338" s="60"/>
      <c r="AY4338" s="60"/>
      <c r="AZ4338" s="283"/>
      <c r="BA4338" s="283"/>
      <c r="BB4338" s="283"/>
      <c r="BC4338" s="34"/>
      <c r="BD4338" s="27"/>
      <c r="BF4338" s="35"/>
      <c r="BG4338" s="35"/>
      <c r="BH4338" s="35"/>
    </row>
    <row r="4339" spans="1:60" ht="15" x14ac:dyDescent="0.25">
      <c r="A4339" s="570">
        <f t="shared" si="60"/>
        <v>4333</v>
      </c>
      <c r="B4339" s="571" t="s">
        <v>6613</v>
      </c>
      <c r="C4339" s="574" t="s">
        <v>12458</v>
      </c>
      <c r="D4339" s="843">
        <v>28500.5</v>
      </c>
      <c r="E4339" s="844"/>
      <c r="F4339" s="844"/>
      <c r="G4339" s="25"/>
      <c r="H4339" s="25"/>
      <c r="I4339" s="25"/>
      <c r="J4339" s="25"/>
      <c r="K4339" s="25"/>
      <c r="L4339" s="25"/>
      <c r="N4339" s="25"/>
      <c r="O4339" s="25"/>
      <c r="P4339" s="35" t="s">
        <v>2496</v>
      </c>
      <c r="AS4339" s="570"/>
      <c r="AT4339" s="391"/>
      <c r="AU4339" s="222"/>
      <c r="AV4339" s="564"/>
      <c r="AW4339" s="60"/>
      <c r="AX4339" s="60"/>
      <c r="AY4339" s="60"/>
      <c r="AZ4339" s="283"/>
      <c r="BA4339" s="283"/>
      <c r="BB4339" s="283"/>
      <c r="BC4339" s="34"/>
      <c r="BD4339" s="27"/>
      <c r="BF4339" s="35"/>
      <c r="BG4339" s="35"/>
      <c r="BH4339" s="35"/>
    </row>
    <row r="4340" spans="1:60" ht="15" x14ac:dyDescent="0.25">
      <c r="A4340" s="570">
        <f t="shared" si="60"/>
        <v>4334</v>
      </c>
      <c r="B4340" s="571" t="s">
        <v>6614</v>
      </c>
      <c r="C4340" s="574" t="s">
        <v>12458</v>
      </c>
      <c r="D4340" s="843">
        <v>24198.65</v>
      </c>
      <c r="E4340" s="844"/>
      <c r="F4340" s="844"/>
      <c r="G4340" s="25"/>
      <c r="H4340" s="25"/>
      <c r="I4340" s="25"/>
      <c r="J4340" s="25"/>
      <c r="K4340" s="25"/>
      <c r="L4340" s="25"/>
      <c r="N4340" s="25"/>
      <c r="O4340" s="25"/>
      <c r="P4340" s="35" t="s">
        <v>2496</v>
      </c>
      <c r="AS4340" s="570"/>
      <c r="AT4340" s="391"/>
      <c r="AU4340" s="222"/>
      <c r="AV4340" s="564"/>
      <c r="AW4340" s="60"/>
      <c r="AX4340" s="60"/>
      <c r="AY4340" s="60"/>
      <c r="AZ4340" s="283"/>
      <c r="BA4340" s="283"/>
      <c r="BB4340" s="283"/>
      <c r="BC4340" s="34"/>
      <c r="BD4340" s="27"/>
      <c r="BF4340" s="35"/>
      <c r="BG4340" s="35"/>
      <c r="BH4340" s="35"/>
    </row>
    <row r="4341" spans="1:60" ht="15" x14ac:dyDescent="0.25">
      <c r="A4341" s="570">
        <f t="shared" si="60"/>
        <v>4335</v>
      </c>
      <c r="B4341" s="571" t="s">
        <v>6615</v>
      </c>
      <c r="C4341" s="574" t="s">
        <v>12458</v>
      </c>
      <c r="D4341" s="843">
        <v>20111</v>
      </c>
      <c r="E4341" s="844"/>
      <c r="F4341" s="844"/>
      <c r="G4341" s="25"/>
      <c r="H4341" s="25"/>
      <c r="I4341" s="25"/>
      <c r="J4341" s="25"/>
      <c r="K4341" s="25"/>
      <c r="L4341" s="25"/>
      <c r="N4341" s="25"/>
      <c r="O4341" s="25"/>
      <c r="P4341" s="35" t="s">
        <v>2496</v>
      </c>
      <c r="AS4341" s="570"/>
      <c r="AT4341" s="391"/>
      <c r="AU4341" s="222"/>
      <c r="AV4341" s="564"/>
      <c r="AW4341" s="60"/>
      <c r="AX4341" s="60"/>
      <c r="AY4341" s="60"/>
      <c r="AZ4341" s="283"/>
      <c r="BA4341" s="283"/>
      <c r="BB4341" s="283"/>
      <c r="BC4341" s="34"/>
      <c r="BD4341" s="27"/>
      <c r="BF4341" s="35"/>
      <c r="BG4341" s="35"/>
      <c r="BH4341" s="35"/>
    </row>
    <row r="4342" spans="1:60" ht="15" x14ac:dyDescent="0.25">
      <c r="A4342" s="570">
        <f t="shared" si="60"/>
        <v>4336</v>
      </c>
      <c r="B4342" s="571" t="s">
        <v>6616</v>
      </c>
      <c r="C4342" s="574" t="s">
        <v>12458</v>
      </c>
      <c r="D4342" s="843">
        <v>16838.5</v>
      </c>
      <c r="E4342" s="844"/>
      <c r="F4342" s="844"/>
      <c r="G4342" s="25"/>
      <c r="H4342" s="25"/>
      <c r="I4342" s="25"/>
      <c r="J4342" s="25"/>
      <c r="K4342" s="25"/>
      <c r="L4342" s="25"/>
      <c r="N4342" s="25"/>
      <c r="O4342" s="25"/>
      <c r="P4342" s="35" t="s">
        <v>2496</v>
      </c>
      <c r="AS4342" s="570"/>
      <c r="AT4342" s="391"/>
      <c r="AU4342" s="222"/>
      <c r="AV4342" s="564"/>
      <c r="AW4342" s="60"/>
      <c r="AX4342" s="60"/>
      <c r="AY4342" s="60"/>
      <c r="AZ4342" s="283"/>
      <c r="BA4342" s="283"/>
      <c r="BB4342" s="283"/>
      <c r="BC4342" s="34"/>
      <c r="BD4342" s="27"/>
      <c r="BF4342" s="35"/>
      <c r="BG4342" s="35"/>
      <c r="BH4342" s="35"/>
    </row>
    <row r="4343" spans="1:60" ht="15" x14ac:dyDescent="0.25">
      <c r="A4343" s="570">
        <f t="shared" ref="A4343:A4406" si="61">A4342+1</f>
        <v>4337</v>
      </c>
      <c r="B4343" s="571" t="s">
        <v>6617</v>
      </c>
      <c r="C4343" s="574" t="s">
        <v>12458</v>
      </c>
      <c r="D4343" s="843">
        <v>22776.6</v>
      </c>
      <c r="E4343" s="844"/>
      <c r="F4343" s="844"/>
      <c r="G4343" s="25"/>
      <c r="H4343" s="25"/>
      <c r="I4343" s="25"/>
      <c r="J4343" s="25"/>
      <c r="K4343" s="25"/>
      <c r="L4343" s="25"/>
      <c r="N4343" s="25"/>
      <c r="O4343" s="25"/>
      <c r="P4343" s="35" t="s">
        <v>2496</v>
      </c>
      <c r="AS4343" s="570"/>
      <c r="AT4343" s="391"/>
      <c r="AU4343" s="222"/>
      <c r="AV4343" s="564"/>
      <c r="AW4343" s="60"/>
      <c r="AX4343" s="60"/>
      <c r="AY4343" s="60"/>
      <c r="AZ4343" s="283"/>
      <c r="BA4343" s="283"/>
      <c r="BB4343" s="283"/>
      <c r="BC4343" s="34"/>
      <c r="BD4343" s="27"/>
      <c r="BF4343" s="35"/>
      <c r="BG4343" s="35"/>
      <c r="BH4343" s="35"/>
    </row>
    <row r="4344" spans="1:60" ht="15" x14ac:dyDescent="0.25">
      <c r="A4344" s="570">
        <f t="shared" si="61"/>
        <v>4338</v>
      </c>
      <c r="B4344" s="571" t="s">
        <v>6618</v>
      </c>
      <c r="C4344" s="574" t="s">
        <v>12466</v>
      </c>
      <c r="D4344" s="843">
        <v>22092.35</v>
      </c>
      <c r="E4344" s="844"/>
      <c r="F4344" s="844"/>
      <c r="G4344" s="25"/>
      <c r="H4344" s="25"/>
      <c r="I4344" s="25"/>
      <c r="J4344" s="25"/>
      <c r="K4344" s="25"/>
      <c r="L4344" s="25"/>
      <c r="N4344" s="25"/>
      <c r="O4344" s="25"/>
      <c r="P4344" s="35" t="s">
        <v>2496</v>
      </c>
      <c r="AS4344" s="570"/>
      <c r="AT4344" s="391"/>
      <c r="AU4344" s="222"/>
      <c r="AV4344" s="564"/>
      <c r="AW4344" s="60"/>
      <c r="AX4344" s="60"/>
      <c r="AY4344" s="60"/>
      <c r="AZ4344" s="283"/>
      <c r="BA4344" s="283"/>
      <c r="BB4344" s="283"/>
      <c r="BC4344" s="34"/>
      <c r="BD4344" s="27"/>
      <c r="BF4344" s="35"/>
      <c r="BG4344" s="35"/>
      <c r="BH4344" s="35"/>
    </row>
    <row r="4345" spans="1:60" ht="15" x14ac:dyDescent="0.25">
      <c r="A4345" s="570">
        <f t="shared" si="61"/>
        <v>4339</v>
      </c>
      <c r="B4345" s="571" t="s">
        <v>6619</v>
      </c>
      <c r="C4345" s="574" t="s">
        <v>12466</v>
      </c>
      <c r="D4345" s="843">
        <v>15428.35</v>
      </c>
      <c r="E4345" s="844"/>
      <c r="F4345" s="844"/>
      <c r="G4345" s="25"/>
      <c r="H4345" s="25"/>
      <c r="I4345" s="25"/>
      <c r="J4345" s="25"/>
      <c r="K4345" s="25"/>
      <c r="L4345" s="25"/>
      <c r="N4345" s="25"/>
      <c r="O4345" s="25"/>
      <c r="P4345" s="35" t="s">
        <v>2496</v>
      </c>
      <c r="AS4345" s="570"/>
      <c r="AT4345" s="391"/>
      <c r="AU4345" s="222"/>
      <c r="AV4345" s="564"/>
      <c r="AW4345" s="60"/>
      <c r="AX4345" s="60"/>
      <c r="AY4345" s="60"/>
      <c r="AZ4345" s="283"/>
      <c r="BA4345" s="283"/>
      <c r="BB4345" s="283"/>
      <c r="BC4345" s="34"/>
      <c r="BD4345" s="27"/>
      <c r="BF4345" s="35"/>
      <c r="BG4345" s="35"/>
      <c r="BH4345" s="35"/>
    </row>
    <row r="4346" spans="1:60" ht="15" x14ac:dyDescent="0.25">
      <c r="A4346" s="570">
        <f t="shared" si="61"/>
        <v>4340</v>
      </c>
      <c r="B4346" s="571" t="s">
        <v>6620</v>
      </c>
      <c r="C4346" s="574" t="s">
        <v>12466</v>
      </c>
      <c r="D4346" s="843">
        <v>16417.240000000002</v>
      </c>
      <c r="E4346" s="844"/>
      <c r="F4346" s="844"/>
      <c r="G4346" s="25"/>
      <c r="H4346" s="25"/>
      <c r="I4346" s="25"/>
      <c r="J4346" s="25"/>
      <c r="K4346" s="25"/>
      <c r="L4346" s="25"/>
      <c r="N4346" s="25"/>
      <c r="O4346" s="25"/>
      <c r="P4346" s="35" t="s">
        <v>2496</v>
      </c>
      <c r="AS4346" s="570"/>
      <c r="AT4346" s="391"/>
      <c r="AU4346" s="222"/>
      <c r="AV4346" s="564"/>
      <c r="AW4346" s="60"/>
      <c r="AX4346" s="60"/>
      <c r="AY4346" s="60"/>
      <c r="AZ4346" s="283"/>
      <c r="BA4346" s="283"/>
      <c r="BB4346" s="283"/>
      <c r="BC4346" s="34"/>
      <c r="BD4346" s="27"/>
      <c r="BF4346" s="35"/>
      <c r="BG4346" s="35"/>
      <c r="BH4346" s="35"/>
    </row>
    <row r="4347" spans="1:60" ht="15" x14ac:dyDescent="0.25">
      <c r="A4347" s="570">
        <f t="shared" si="61"/>
        <v>4341</v>
      </c>
      <c r="B4347" s="571" t="s">
        <v>6621</v>
      </c>
      <c r="C4347" s="574" t="s">
        <v>12458</v>
      </c>
      <c r="D4347" s="843">
        <v>17379.95</v>
      </c>
      <c r="E4347" s="844"/>
      <c r="F4347" s="844"/>
      <c r="G4347" s="25"/>
      <c r="H4347" s="25"/>
      <c r="I4347" s="25"/>
      <c r="J4347" s="25"/>
      <c r="K4347" s="25"/>
      <c r="L4347" s="25"/>
      <c r="N4347" s="25"/>
      <c r="O4347" s="25"/>
      <c r="P4347" s="35" t="s">
        <v>2496</v>
      </c>
      <c r="AS4347" s="570"/>
      <c r="AT4347" s="391"/>
      <c r="AU4347" s="222"/>
      <c r="AV4347" s="564"/>
      <c r="AW4347" s="60"/>
      <c r="AX4347" s="60"/>
      <c r="AY4347" s="60"/>
      <c r="AZ4347" s="283"/>
      <c r="BA4347" s="283"/>
      <c r="BB4347" s="283"/>
      <c r="BC4347" s="34"/>
      <c r="BD4347" s="27"/>
      <c r="BF4347" s="35"/>
      <c r="BG4347" s="35"/>
      <c r="BH4347" s="35"/>
    </row>
    <row r="4348" spans="1:60" ht="15" x14ac:dyDescent="0.25">
      <c r="A4348" s="570">
        <f t="shared" si="61"/>
        <v>4342</v>
      </c>
      <c r="B4348" s="571" t="s">
        <v>6622</v>
      </c>
      <c r="C4348" s="574" t="s">
        <v>12458</v>
      </c>
      <c r="D4348" s="843">
        <v>399840</v>
      </c>
      <c r="E4348" s="844"/>
      <c r="F4348" s="844"/>
      <c r="G4348" s="25"/>
      <c r="H4348" s="25"/>
      <c r="I4348" s="25"/>
      <c r="J4348" s="25"/>
      <c r="K4348" s="25"/>
      <c r="L4348" s="25"/>
      <c r="N4348" s="25"/>
      <c r="O4348" s="25"/>
      <c r="P4348" s="35" t="s">
        <v>2496</v>
      </c>
      <c r="AS4348" s="570"/>
      <c r="AT4348" s="391"/>
      <c r="AU4348" s="222"/>
      <c r="AV4348" s="564"/>
      <c r="AW4348" s="60"/>
      <c r="AX4348" s="60"/>
      <c r="AY4348" s="60"/>
      <c r="AZ4348" s="283"/>
      <c r="BA4348" s="283"/>
      <c r="BB4348" s="283"/>
      <c r="BC4348" s="34"/>
      <c r="BD4348" s="27"/>
      <c r="BF4348" s="35"/>
      <c r="BG4348" s="35"/>
      <c r="BH4348" s="35"/>
    </row>
    <row r="4349" spans="1:60" ht="15" x14ac:dyDescent="0.25">
      <c r="A4349" s="570">
        <f t="shared" si="61"/>
        <v>4343</v>
      </c>
      <c r="B4349" s="571" t="s">
        <v>6623</v>
      </c>
      <c r="C4349" s="574" t="s">
        <v>12458</v>
      </c>
      <c r="D4349" s="843">
        <v>44699.97</v>
      </c>
      <c r="E4349" s="844"/>
      <c r="F4349" s="844"/>
      <c r="G4349" s="25"/>
      <c r="H4349" s="25"/>
      <c r="I4349" s="25"/>
      <c r="J4349" s="25"/>
      <c r="K4349" s="25"/>
      <c r="L4349" s="25"/>
      <c r="N4349" s="25"/>
      <c r="O4349" s="25"/>
      <c r="P4349" s="35" t="s">
        <v>2496</v>
      </c>
      <c r="AS4349" s="570"/>
      <c r="AT4349" s="391"/>
      <c r="AU4349" s="222"/>
      <c r="AV4349" s="564"/>
      <c r="AW4349" s="60"/>
      <c r="AX4349" s="60"/>
      <c r="AY4349" s="60"/>
      <c r="AZ4349" s="283"/>
      <c r="BA4349" s="283"/>
      <c r="BB4349" s="283"/>
      <c r="BC4349" s="34"/>
      <c r="BD4349" s="27"/>
      <c r="BF4349" s="35"/>
      <c r="BG4349" s="35"/>
      <c r="BH4349" s="35"/>
    </row>
    <row r="4350" spans="1:60" ht="15" x14ac:dyDescent="0.25">
      <c r="A4350" s="570">
        <f t="shared" si="61"/>
        <v>4344</v>
      </c>
      <c r="B4350" s="571" t="s">
        <v>6624</v>
      </c>
      <c r="C4350" s="574" t="s">
        <v>12458</v>
      </c>
      <c r="D4350" s="843">
        <v>30447.34</v>
      </c>
      <c r="E4350" s="844"/>
      <c r="F4350" s="844"/>
      <c r="G4350" s="25"/>
      <c r="H4350" s="25"/>
      <c r="I4350" s="25"/>
      <c r="J4350" s="25"/>
      <c r="K4350" s="25"/>
      <c r="L4350" s="25"/>
      <c r="N4350" s="25"/>
      <c r="O4350" s="25"/>
      <c r="P4350" s="35" t="s">
        <v>2496</v>
      </c>
      <c r="AS4350" s="570"/>
      <c r="AT4350" s="391"/>
      <c r="AU4350" s="222"/>
      <c r="AV4350" s="564"/>
      <c r="AW4350" s="60"/>
      <c r="AX4350" s="60"/>
      <c r="AY4350" s="60"/>
      <c r="AZ4350" s="283"/>
      <c r="BA4350" s="283"/>
      <c r="BB4350" s="283"/>
      <c r="BC4350" s="34"/>
      <c r="BD4350" s="27"/>
      <c r="BF4350" s="35"/>
      <c r="BG4350" s="35"/>
      <c r="BH4350" s="35"/>
    </row>
    <row r="4351" spans="1:60" ht="15" x14ac:dyDescent="0.25">
      <c r="A4351" s="570">
        <f t="shared" si="61"/>
        <v>4345</v>
      </c>
      <c r="B4351" s="571" t="s">
        <v>6625</v>
      </c>
      <c r="C4351" s="574" t="s">
        <v>12458</v>
      </c>
      <c r="D4351" s="843">
        <v>253995.98</v>
      </c>
      <c r="E4351" s="844"/>
      <c r="F4351" s="844"/>
      <c r="G4351" s="25"/>
      <c r="H4351" s="25"/>
      <c r="I4351" s="25"/>
      <c r="J4351" s="25"/>
      <c r="K4351" s="25"/>
      <c r="L4351" s="25"/>
      <c r="N4351" s="25"/>
      <c r="O4351" s="25"/>
      <c r="P4351" s="35" t="s">
        <v>2496</v>
      </c>
      <c r="AS4351" s="570"/>
      <c r="AT4351" s="391"/>
      <c r="AU4351" s="222"/>
      <c r="AV4351" s="564"/>
      <c r="AW4351" s="60"/>
      <c r="AX4351" s="60"/>
      <c r="AY4351" s="60"/>
      <c r="AZ4351" s="283"/>
      <c r="BA4351" s="283"/>
      <c r="BB4351" s="283"/>
      <c r="BC4351" s="34"/>
      <c r="BD4351" s="27"/>
      <c r="BF4351" s="35"/>
      <c r="BG4351" s="35"/>
      <c r="BH4351" s="35"/>
    </row>
    <row r="4352" spans="1:60" ht="15" x14ac:dyDescent="0.25">
      <c r="A4352" s="570">
        <f t="shared" si="61"/>
        <v>4346</v>
      </c>
      <c r="B4352" s="571" t="s">
        <v>6626</v>
      </c>
      <c r="C4352" s="574" t="s">
        <v>12458</v>
      </c>
      <c r="D4352" s="843">
        <v>29009.82</v>
      </c>
      <c r="E4352" s="844"/>
      <c r="F4352" s="844"/>
      <c r="G4352" s="25"/>
      <c r="H4352" s="25"/>
      <c r="I4352" s="25"/>
      <c r="J4352" s="25"/>
      <c r="K4352" s="25"/>
      <c r="L4352" s="25"/>
      <c r="N4352" s="25"/>
      <c r="O4352" s="25"/>
      <c r="P4352" s="35" t="s">
        <v>2496</v>
      </c>
      <c r="AS4352" s="570"/>
      <c r="AT4352" s="391"/>
      <c r="AU4352" s="222"/>
      <c r="AV4352" s="564"/>
      <c r="AW4352" s="60"/>
      <c r="AX4352" s="60"/>
      <c r="AY4352" s="60"/>
      <c r="AZ4352" s="283"/>
      <c r="BA4352" s="283"/>
      <c r="BB4352" s="283"/>
      <c r="BC4352" s="34"/>
      <c r="BD4352" s="27"/>
      <c r="BF4352" s="35"/>
      <c r="BG4352" s="35"/>
      <c r="BH4352" s="35"/>
    </row>
    <row r="4353" spans="1:60" ht="15" x14ac:dyDescent="0.25">
      <c r="A4353" s="570">
        <f t="shared" si="61"/>
        <v>4347</v>
      </c>
      <c r="B4353" s="571" t="s">
        <v>6627</v>
      </c>
      <c r="C4353" s="574" t="s">
        <v>12458</v>
      </c>
      <c r="D4353" s="843">
        <v>26973.73</v>
      </c>
      <c r="E4353" s="844"/>
      <c r="F4353" s="844"/>
      <c r="G4353" s="25"/>
      <c r="H4353" s="25"/>
      <c r="I4353" s="25"/>
      <c r="J4353" s="25"/>
      <c r="K4353" s="25"/>
      <c r="L4353" s="25"/>
      <c r="N4353" s="25"/>
      <c r="O4353" s="25"/>
      <c r="P4353" s="35" t="s">
        <v>2496</v>
      </c>
      <c r="AS4353" s="570"/>
      <c r="AT4353" s="391"/>
      <c r="AU4353" s="222"/>
      <c r="AV4353" s="564"/>
      <c r="AW4353" s="60"/>
      <c r="AX4353" s="60"/>
      <c r="AY4353" s="60"/>
      <c r="AZ4353" s="283"/>
      <c r="BA4353" s="283"/>
      <c r="BB4353" s="283"/>
      <c r="BC4353" s="34"/>
      <c r="BD4353" s="27"/>
      <c r="BF4353" s="35"/>
      <c r="BG4353" s="35"/>
      <c r="BH4353" s="35"/>
    </row>
    <row r="4354" spans="1:60" ht="15" x14ac:dyDescent="0.25">
      <c r="A4354" s="570">
        <f t="shared" si="61"/>
        <v>4348</v>
      </c>
      <c r="B4354" s="571" t="s">
        <v>6628</v>
      </c>
      <c r="C4354" s="574" t="s">
        <v>12458</v>
      </c>
      <c r="D4354" s="843">
        <v>101864</v>
      </c>
      <c r="E4354" s="844"/>
      <c r="F4354" s="844"/>
      <c r="G4354" s="25"/>
      <c r="H4354" s="25"/>
      <c r="I4354" s="25"/>
      <c r="J4354" s="25"/>
      <c r="K4354" s="25"/>
      <c r="L4354" s="25"/>
      <c r="N4354" s="25"/>
      <c r="O4354" s="25"/>
      <c r="P4354" s="35" t="s">
        <v>2496</v>
      </c>
      <c r="AS4354" s="570"/>
      <c r="AT4354" s="391"/>
      <c r="AU4354" s="222"/>
      <c r="AV4354" s="564"/>
      <c r="AW4354" s="60"/>
      <c r="AX4354" s="60"/>
      <c r="AY4354" s="60"/>
      <c r="AZ4354" s="283"/>
      <c r="BA4354" s="283"/>
      <c r="BB4354" s="283"/>
      <c r="BC4354" s="34"/>
      <c r="BD4354" s="27"/>
      <c r="BF4354" s="35"/>
      <c r="BG4354" s="35"/>
      <c r="BH4354" s="35"/>
    </row>
    <row r="4355" spans="1:60" ht="15" x14ac:dyDescent="0.25">
      <c r="A4355" s="570">
        <f t="shared" si="61"/>
        <v>4349</v>
      </c>
      <c r="B4355" s="571" t="s">
        <v>6629</v>
      </c>
      <c r="C4355" s="574" t="s">
        <v>12458</v>
      </c>
      <c r="D4355" s="843">
        <v>114270.94</v>
      </c>
      <c r="E4355" s="844"/>
      <c r="F4355" s="844"/>
      <c r="G4355" s="25"/>
      <c r="H4355" s="25"/>
      <c r="I4355" s="25"/>
      <c r="J4355" s="25"/>
      <c r="K4355" s="25"/>
      <c r="L4355" s="25"/>
      <c r="N4355" s="25"/>
      <c r="O4355" s="25"/>
      <c r="P4355" s="35" t="s">
        <v>2496</v>
      </c>
      <c r="AS4355" s="570"/>
      <c r="AT4355" s="391"/>
      <c r="AU4355" s="222"/>
      <c r="AV4355" s="564"/>
      <c r="AW4355" s="60"/>
      <c r="AX4355" s="60"/>
      <c r="AY4355" s="60"/>
      <c r="AZ4355" s="283"/>
      <c r="BA4355" s="283"/>
      <c r="BB4355" s="283"/>
      <c r="BC4355" s="34"/>
      <c r="BD4355" s="27"/>
      <c r="BF4355" s="35"/>
      <c r="BG4355" s="35"/>
      <c r="BH4355" s="35"/>
    </row>
    <row r="4356" spans="1:60" ht="15" x14ac:dyDescent="0.25">
      <c r="A4356" s="570">
        <f t="shared" si="61"/>
        <v>4350</v>
      </c>
      <c r="B4356" s="571" t="s">
        <v>6630</v>
      </c>
      <c r="C4356" s="574" t="s">
        <v>12458</v>
      </c>
      <c r="D4356" s="843">
        <v>173264</v>
      </c>
      <c r="E4356" s="844"/>
      <c r="F4356" s="844"/>
      <c r="G4356" s="25"/>
      <c r="H4356" s="25"/>
      <c r="I4356" s="25"/>
      <c r="J4356" s="25"/>
      <c r="K4356" s="25"/>
      <c r="L4356" s="25"/>
      <c r="N4356" s="25"/>
      <c r="O4356" s="25"/>
      <c r="P4356" s="35" t="s">
        <v>2496</v>
      </c>
      <c r="AS4356" s="570"/>
      <c r="AT4356" s="391"/>
      <c r="AU4356" s="222"/>
      <c r="AV4356" s="564"/>
      <c r="AW4356" s="60"/>
      <c r="AX4356" s="60"/>
      <c r="AY4356" s="60"/>
      <c r="AZ4356" s="283"/>
      <c r="BA4356" s="283"/>
      <c r="BB4356" s="283"/>
      <c r="BC4356" s="34"/>
      <c r="BD4356" s="27"/>
      <c r="BF4356" s="35"/>
      <c r="BG4356" s="35"/>
      <c r="BH4356" s="35"/>
    </row>
    <row r="4357" spans="1:60" ht="15" x14ac:dyDescent="0.25">
      <c r="A4357" s="570">
        <f t="shared" si="61"/>
        <v>4351</v>
      </c>
      <c r="B4357" s="571" t="s">
        <v>6631</v>
      </c>
      <c r="C4357" s="574" t="s">
        <v>12458</v>
      </c>
      <c r="D4357" s="843">
        <v>78369.83</v>
      </c>
      <c r="E4357" s="844"/>
      <c r="F4357" s="844"/>
      <c r="G4357" s="25"/>
      <c r="H4357" s="25"/>
      <c r="I4357" s="25"/>
      <c r="J4357" s="25"/>
      <c r="K4357" s="25"/>
      <c r="L4357" s="25"/>
      <c r="N4357" s="25"/>
      <c r="O4357" s="25"/>
      <c r="P4357" s="35" t="s">
        <v>2496</v>
      </c>
      <c r="AS4357" s="570"/>
      <c r="AT4357" s="391"/>
      <c r="AU4357" s="222"/>
      <c r="AV4357" s="564"/>
      <c r="AW4357" s="60"/>
      <c r="AX4357" s="60"/>
      <c r="AY4357" s="60"/>
      <c r="AZ4357" s="283"/>
      <c r="BA4357" s="283"/>
      <c r="BB4357" s="283"/>
      <c r="BC4357" s="34"/>
      <c r="BD4357" s="27"/>
      <c r="BF4357" s="35"/>
      <c r="BG4357" s="35"/>
      <c r="BH4357" s="35"/>
    </row>
    <row r="4358" spans="1:60" ht="15" x14ac:dyDescent="0.25">
      <c r="A4358" s="570">
        <f t="shared" si="61"/>
        <v>4352</v>
      </c>
      <c r="B4358" s="571" t="s">
        <v>6632</v>
      </c>
      <c r="C4358" s="574" t="s">
        <v>12458</v>
      </c>
      <c r="D4358" s="843">
        <v>49430.767399999997</v>
      </c>
      <c r="E4358" s="844"/>
      <c r="F4358" s="844"/>
      <c r="G4358" s="25"/>
      <c r="H4358" s="25"/>
      <c r="I4358" s="25"/>
      <c r="J4358" s="25"/>
      <c r="K4358" s="25"/>
      <c r="L4358" s="25"/>
      <c r="N4358" s="25"/>
      <c r="O4358" s="25"/>
      <c r="P4358" s="35" t="s">
        <v>2496</v>
      </c>
      <c r="AS4358" s="570"/>
      <c r="AT4358" s="391"/>
      <c r="AU4358" s="222"/>
      <c r="AV4358" s="564"/>
      <c r="AW4358" s="60"/>
      <c r="AX4358" s="60"/>
      <c r="AY4358" s="60"/>
      <c r="AZ4358" s="283"/>
      <c r="BA4358" s="283"/>
      <c r="BB4358" s="283"/>
      <c r="BC4358" s="34"/>
      <c r="BD4358" s="27"/>
      <c r="BF4358" s="35"/>
      <c r="BG4358" s="35"/>
      <c r="BH4358" s="35"/>
    </row>
    <row r="4359" spans="1:60" ht="15" x14ac:dyDescent="0.25">
      <c r="A4359" s="570">
        <f t="shared" si="61"/>
        <v>4353</v>
      </c>
      <c r="B4359" s="571" t="s">
        <v>6633</v>
      </c>
      <c r="C4359" s="574" t="s">
        <v>12458</v>
      </c>
      <c r="D4359" s="843">
        <v>54923.069600000003</v>
      </c>
      <c r="E4359" s="844"/>
      <c r="F4359" s="844"/>
      <c r="G4359" s="25"/>
      <c r="H4359" s="25"/>
      <c r="I4359" s="25"/>
      <c r="J4359" s="25"/>
      <c r="K4359" s="25"/>
      <c r="L4359" s="25"/>
      <c r="N4359" s="25"/>
      <c r="O4359" s="25"/>
      <c r="P4359" s="35" t="s">
        <v>2496</v>
      </c>
      <c r="AS4359" s="570"/>
      <c r="AT4359" s="391"/>
      <c r="AU4359" s="222"/>
      <c r="AV4359" s="564"/>
      <c r="AW4359" s="60"/>
      <c r="AX4359" s="60"/>
      <c r="AY4359" s="60"/>
      <c r="AZ4359" s="283"/>
      <c r="BA4359" s="283"/>
      <c r="BB4359" s="283"/>
      <c r="BC4359" s="34"/>
      <c r="BD4359" s="27"/>
      <c r="BF4359" s="35"/>
      <c r="BG4359" s="35"/>
      <c r="BH4359" s="35"/>
    </row>
    <row r="4360" spans="1:60" ht="15" x14ac:dyDescent="0.25">
      <c r="A4360" s="570">
        <f t="shared" si="61"/>
        <v>4354</v>
      </c>
      <c r="B4360" s="571" t="s">
        <v>6634</v>
      </c>
      <c r="C4360" s="574" t="s">
        <v>12458</v>
      </c>
      <c r="D4360" s="843">
        <v>58072</v>
      </c>
      <c r="E4360" s="844"/>
      <c r="F4360" s="844"/>
      <c r="G4360" s="25"/>
      <c r="H4360" s="25"/>
      <c r="I4360" s="25"/>
      <c r="J4360" s="25"/>
      <c r="K4360" s="25"/>
      <c r="L4360" s="25"/>
      <c r="N4360" s="25"/>
      <c r="O4360" s="25"/>
      <c r="P4360" s="35" t="s">
        <v>2496</v>
      </c>
      <c r="AS4360" s="570"/>
      <c r="AT4360" s="391"/>
      <c r="AU4360" s="222"/>
      <c r="AV4360" s="564"/>
      <c r="AW4360" s="60"/>
      <c r="AX4360" s="60"/>
      <c r="AY4360" s="60"/>
      <c r="AZ4360" s="283"/>
      <c r="BA4360" s="283"/>
      <c r="BB4360" s="283"/>
      <c r="BC4360" s="34"/>
      <c r="BD4360" s="27"/>
      <c r="BF4360" s="35"/>
      <c r="BG4360" s="35"/>
      <c r="BH4360" s="35"/>
    </row>
    <row r="4361" spans="1:60" ht="15" x14ac:dyDescent="0.25">
      <c r="A4361" s="570">
        <f t="shared" si="61"/>
        <v>4355</v>
      </c>
      <c r="B4361" s="571" t="s">
        <v>6635</v>
      </c>
      <c r="C4361" s="574" t="s">
        <v>12458</v>
      </c>
      <c r="D4361" s="843">
        <v>13010.27</v>
      </c>
      <c r="E4361" s="844"/>
      <c r="F4361" s="844"/>
      <c r="G4361" s="25"/>
      <c r="H4361" s="25"/>
      <c r="I4361" s="25"/>
      <c r="J4361" s="25"/>
      <c r="K4361" s="25"/>
      <c r="L4361" s="25"/>
      <c r="N4361" s="25"/>
      <c r="O4361" s="25"/>
      <c r="P4361" s="35" t="s">
        <v>2496</v>
      </c>
      <c r="AS4361" s="570"/>
      <c r="AT4361" s="391"/>
      <c r="AU4361" s="222"/>
      <c r="AV4361" s="564"/>
      <c r="AW4361" s="60"/>
      <c r="AX4361" s="60"/>
      <c r="AY4361" s="60"/>
      <c r="AZ4361" s="283"/>
      <c r="BA4361" s="283"/>
      <c r="BB4361" s="283"/>
      <c r="BC4361" s="34"/>
      <c r="BD4361" s="27"/>
      <c r="BF4361" s="35"/>
      <c r="BG4361" s="35"/>
      <c r="BH4361" s="35"/>
    </row>
    <row r="4362" spans="1:60" ht="15" x14ac:dyDescent="0.25">
      <c r="A4362" s="570">
        <f t="shared" si="61"/>
        <v>4356</v>
      </c>
      <c r="B4362" s="571" t="s">
        <v>6636</v>
      </c>
      <c r="C4362" s="574" t="s">
        <v>12458</v>
      </c>
      <c r="D4362" s="843">
        <v>1123360</v>
      </c>
      <c r="E4362" s="844"/>
      <c r="F4362" s="844"/>
      <c r="G4362" s="25"/>
      <c r="H4362" s="25"/>
      <c r="I4362" s="25"/>
      <c r="J4362" s="25"/>
      <c r="K4362" s="25"/>
      <c r="L4362" s="25"/>
      <c r="N4362" s="25"/>
      <c r="O4362" s="25"/>
      <c r="P4362" s="35" t="s">
        <v>2496</v>
      </c>
      <c r="AS4362" s="570"/>
      <c r="AT4362" s="391"/>
      <c r="AU4362" s="222"/>
      <c r="AV4362" s="564"/>
      <c r="AW4362" s="60"/>
      <c r="AX4362" s="60"/>
      <c r="AY4362" s="60"/>
      <c r="AZ4362" s="283"/>
      <c r="BA4362" s="283"/>
      <c r="BB4362" s="283"/>
      <c r="BC4362" s="34"/>
      <c r="BD4362" s="27"/>
      <c r="BF4362" s="35"/>
      <c r="BG4362" s="35"/>
      <c r="BH4362" s="35"/>
    </row>
    <row r="4363" spans="1:60" ht="15" x14ac:dyDescent="0.25">
      <c r="A4363" s="570">
        <f t="shared" si="61"/>
        <v>4357</v>
      </c>
      <c r="B4363" s="571" t="s">
        <v>6637</v>
      </c>
      <c r="C4363" s="574" t="s">
        <v>12458</v>
      </c>
      <c r="D4363" s="843">
        <v>53226.32</v>
      </c>
      <c r="E4363" s="844"/>
      <c r="F4363" s="844"/>
      <c r="G4363" s="25"/>
      <c r="H4363" s="25"/>
      <c r="I4363" s="25"/>
      <c r="J4363" s="25"/>
      <c r="K4363" s="25"/>
      <c r="L4363" s="25"/>
      <c r="N4363" s="25"/>
      <c r="O4363" s="25"/>
      <c r="P4363" s="35" t="s">
        <v>2496</v>
      </c>
      <c r="AS4363" s="570"/>
      <c r="AT4363" s="391"/>
      <c r="AU4363" s="222"/>
      <c r="AV4363" s="564"/>
      <c r="AW4363" s="60"/>
      <c r="AX4363" s="60"/>
      <c r="AY4363" s="60"/>
      <c r="AZ4363" s="283"/>
      <c r="BA4363" s="283"/>
      <c r="BB4363" s="283"/>
      <c r="BC4363" s="34"/>
      <c r="BD4363" s="27"/>
      <c r="BF4363" s="35"/>
      <c r="BG4363" s="35"/>
      <c r="BH4363" s="35"/>
    </row>
    <row r="4364" spans="1:60" ht="15" x14ac:dyDescent="0.25">
      <c r="A4364" s="570">
        <f t="shared" si="61"/>
        <v>4358</v>
      </c>
      <c r="B4364" s="571" t="s">
        <v>6638</v>
      </c>
      <c r="C4364" s="574" t="s">
        <v>12458</v>
      </c>
      <c r="D4364" s="843">
        <v>31892</v>
      </c>
      <c r="E4364" s="844"/>
      <c r="F4364" s="844"/>
      <c r="G4364" s="25"/>
      <c r="H4364" s="25"/>
      <c r="I4364" s="25"/>
      <c r="J4364" s="25"/>
      <c r="K4364" s="25"/>
      <c r="L4364" s="25"/>
      <c r="N4364" s="25"/>
      <c r="O4364" s="25"/>
      <c r="P4364" s="35" t="s">
        <v>2496</v>
      </c>
      <c r="AS4364" s="570"/>
      <c r="AT4364" s="391"/>
      <c r="AU4364" s="222"/>
      <c r="AV4364" s="564"/>
      <c r="AW4364" s="60"/>
      <c r="AX4364" s="60"/>
      <c r="AY4364" s="60"/>
      <c r="AZ4364" s="283"/>
      <c r="BA4364" s="283"/>
      <c r="BB4364" s="283"/>
      <c r="BC4364" s="34"/>
      <c r="BD4364" s="27"/>
      <c r="BF4364" s="35"/>
      <c r="BG4364" s="35"/>
      <c r="BH4364" s="35"/>
    </row>
    <row r="4365" spans="1:60" ht="15" x14ac:dyDescent="0.25">
      <c r="A4365" s="570">
        <f t="shared" si="61"/>
        <v>4359</v>
      </c>
      <c r="B4365" s="571" t="s">
        <v>6639</v>
      </c>
      <c r="C4365" s="574" t="s">
        <v>12458</v>
      </c>
      <c r="D4365" s="843">
        <v>1017816.52</v>
      </c>
      <c r="E4365" s="844"/>
      <c r="F4365" s="844"/>
      <c r="G4365" s="25"/>
      <c r="H4365" s="25"/>
      <c r="I4365" s="25"/>
      <c r="J4365" s="25"/>
      <c r="K4365" s="25"/>
      <c r="L4365" s="25"/>
      <c r="N4365" s="25"/>
      <c r="O4365" s="25"/>
      <c r="P4365" s="35" t="s">
        <v>2496</v>
      </c>
      <c r="AS4365" s="570"/>
      <c r="AT4365" s="391"/>
      <c r="AU4365" s="222"/>
      <c r="AV4365" s="564"/>
      <c r="AW4365" s="60"/>
      <c r="AX4365" s="60"/>
      <c r="AY4365" s="60"/>
      <c r="AZ4365" s="283"/>
      <c r="BA4365" s="283"/>
      <c r="BB4365" s="283"/>
      <c r="BC4365" s="34"/>
      <c r="BD4365" s="27"/>
      <c r="BF4365" s="35"/>
      <c r="BG4365" s="35"/>
      <c r="BH4365" s="35"/>
    </row>
    <row r="4366" spans="1:60" ht="15" x14ac:dyDescent="0.25">
      <c r="A4366" s="570">
        <f t="shared" si="61"/>
        <v>4360</v>
      </c>
      <c r="B4366" s="571" t="s">
        <v>6640</v>
      </c>
      <c r="C4366" s="574" t="s">
        <v>12458</v>
      </c>
      <c r="D4366" s="843">
        <v>20825</v>
      </c>
      <c r="E4366" s="844"/>
      <c r="F4366" s="844"/>
      <c r="G4366" s="25"/>
      <c r="H4366" s="25"/>
      <c r="I4366" s="25"/>
      <c r="J4366" s="25"/>
      <c r="K4366" s="25"/>
      <c r="L4366" s="25"/>
      <c r="N4366" s="25"/>
      <c r="O4366" s="25"/>
      <c r="P4366" s="35" t="s">
        <v>2496</v>
      </c>
      <c r="AS4366" s="570"/>
      <c r="AT4366" s="391"/>
      <c r="AU4366" s="222"/>
      <c r="AV4366" s="564"/>
      <c r="AW4366" s="60"/>
      <c r="AX4366" s="60"/>
      <c r="AY4366" s="60"/>
      <c r="AZ4366" s="283"/>
      <c r="BA4366" s="283"/>
      <c r="BB4366" s="283"/>
      <c r="BC4366" s="34"/>
      <c r="BD4366" s="27"/>
      <c r="BF4366" s="35"/>
      <c r="BG4366" s="35"/>
      <c r="BH4366" s="35"/>
    </row>
    <row r="4367" spans="1:60" ht="15" x14ac:dyDescent="0.25">
      <c r="A4367" s="570">
        <f t="shared" si="61"/>
        <v>4361</v>
      </c>
      <c r="B4367" s="571" t="s">
        <v>6641</v>
      </c>
      <c r="C4367" s="574" t="s">
        <v>12458</v>
      </c>
      <c r="D4367" s="843">
        <v>14986.86</v>
      </c>
      <c r="E4367" s="844"/>
      <c r="F4367" s="844"/>
      <c r="G4367" s="25"/>
      <c r="H4367" s="25"/>
      <c r="I4367" s="25"/>
      <c r="J4367" s="25"/>
      <c r="K4367" s="25"/>
      <c r="L4367" s="25"/>
      <c r="N4367" s="25"/>
      <c r="O4367" s="25"/>
      <c r="P4367" s="35" t="s">
        <v>2496</v>
      </c>
      <c r="AS4367" s="570"/>
      <c r="AT4367" s="391"/>
      <c r="AU4367" s="222"/>
      <c r="AV4367" s="564"/>
      <c r="AW4367" s="60"/>
      <c r="AX4367" s="60"/>
      <c r="AY4367" s="60"/>
      <c r="AZ4367" s="283"/>
      <c r="BA4367" s="283"/>
      <c r="BB4367" s="283"/>
      <c r="BC4367" s="34"/>
      <c r="BD4367" s="27"/>
      <c r="BF4367" s="35"/>
      <c r="BG4367" s="35"/>
      <c r="BH4367" s="35"/>
    </row>
    <row r="4368" spans="1:60" ht="15" x14ac:dyDescent="0.25">
      <c r="A4368" s="570">
        <f t="shared" si="61"/>
        <v>4362</v>
      </c>
      <c r="B4368" s="571" t="s">
        <v>6642</v>
      </c>
      <c r="C4368" s="574" t="s">
        <v>12458</v>
      </c>
      <c r="D4368" s="843">
        <v>125415.29</v>
      </c>
      <c r="E4368" s="844"/>
      <c r="F4368" s="844"/>
      <c r="G4368" s="25"/>
      <c r="H4368" s="25"/>
      <c r="I4368" s="25"/>
      <c r="J4368" s="25"/>
      <c r="K4368" s="25"/>
      <c r="L4368" s="25"/>
      <c r="N4368" s="25"/>
      <c r="O4368" s="25"/>
      <c r="P4368" s="35" t="s">
        <v>2496</v>
      </c>
      <c r="AS4368" s="570"/>
      <c r="AT4368" s="391"/>
      <c r="AU4368" s="222"/>
      <c r="AV4368" s="564"/>
      <c r="AW4368" s="60"/>
      <c r="AX4368" s="60"/>
      <c r="AY4368" s="60"/>
      <c r="AZ4368" s="283"/>
      <c r="BA4368" s="283"/>
      <c r="BB4368" s="283"/>
      <c r="BC4368" s="34"/>
      <c r="BD4368" s="27"/>
      <c r="BF4368" s="35"/>
      <c r="BG4368" s="35"/>
      <c r="BH4368" s="35"/>
    </row>
    <row r="4369" spans="1:60" ht="15" x14ac:dyDescent="0.25">
      <c r="A4369" s="570">
        <f t="shared" si="61"/>
        <v>4363</v>
      </c>
      <c r="B4369" s="571" t="s">
        <v>6643</v>
      </c>
      <c r="C4369" s="574" t="s">
        <v>12458</v>
      </c>
      <c r="D4369" s="843">
        <v>82490.8</v>
      </c>
      <c r="E4369" s="844"/>
      <c r="F4369" s="844"/>
      <c r="G4369" s="25"/>
      <c r="H4369" s="25"/>
      <c r="I4369" s="25"/>
      <c r="J4369" s="25"/>
      <c r="K4369" s="25"/>
      <c r="L4369" s="25"/>
      <c r="N4369" s="25"/>
      <c r="O4369" s="25"/>
      <c r="P4369" s="35" t="s">
        <v>2496</v>
      </c>
      <c r="AS4369" s="570"/>
      <c r="AT4369" s="391"/>
      <c r="AU4369" s="222"/>
      <c r="AV4369" s="564"/>
      <c r="AW4369" s="60"/>
      <c r="AX4369" s="60"/>
      <c r="AY4369" s="60"/>
      <c r="AZ4369" s="283"/>
      <c r="BA4369" s="283"/>
      <c r="BB4369" s="283"/>
      <c r="BC4369" s="34"/>
      <c r="BD4369" s="27"/>
      <c r="BF4369" s="35"/>
      <c r="BG4369" s="35"/>
      <c r="BH4369" s="35"/>
    </row>
    <row r="4370" spans="1:60" ht="15" x14ac:dyDescent="0.25">
      <c r="A4370" s="570">
        <f t="shared" si="61"/>
        <v>4364</v>
      </c>
      <c r="B4370" s="571" t="s">
        <v>6644</v>
      </c>
      <c r="C4370" s="574" t="s">
        <v>12458</v>
      </c>
      <c r="D4370" s="843">
        <v>441359.1</v>
      </c>
      <c r="E4370" s="844"/>
      <c r="F4370" s="844"/>
      <c r="G4370" s="25"/>
      <c r="H4370" s="25"/>
      <c r="I4370" s="25"/>
      <c r="J4370" s="25"/>
      <c r="K4370" s="25"/>
      <c r="L4370" s="25"/>
      <c r="N4370" s="25"/>
      <c r="O4370" s="25"/>
      <c r="P4370" s="35" t="s">
        <v>2496</v>
      </c>
      <c r="AS4370" s="570"/>
      <c r="AT4370" s="391"/>
      <c r="AU4370" s="222"/>
      <c r="AV4370" s="564"/>
      <c r="AW4370" s="60"/>
      <c r="AX4370" s="60"/>
      <c r="AY4370" s="60"/>
      <c r="AZ4370" s="283"/>
      <c r="BA4370" s="283"/>
      <c r="BB4370" s="283"/>
      <c r="BC4370" s="34"/>
      <c r="BD4370" s="27"/>
      <c r="BF4370" s="35"/>
      <c r="BG4370" s="35"/>
      <c r="BH4370" s="35"/>
    </row>
    <row r="4371" spans="1:60" ht="15" x14ac:dyDescent="0.25">
      <c r="A4371" s="570">
        <f t="shared" si="61"/>
        <v>4365</v>
      </c>
      <c r="B4371" s="571" t="s">
        <v>6645</v>
      </c>
      <c r="C4371" s="574" t="s">
        <v>12458</v>
      </c>
      <c r="D4371" s="843">
        <v>19040</v>
      </c>
      <c r="E4371" s="844"/>
      <c r="F4371" s="844"/>
      <c r="G4371" s="25"/>
      <c r="H4371" s="25"/>
      <c r="I4371" s="25"/>
      <c r="J4371" s="25"/>
      <c r="K4371" s="25"/>
      <c r="L4371" s="25"/>
      <c r="N4371" s="25"/>
      <c r="O4371" s="25"/>
      <c r="P4371" s="35" t="s">
        <v>2496</v>
      </c>
      <c r="AS4371" s="570"/>
      <c r="AT4371" s="391"/>
      <c r="AU4371" s="222"/>
      <c r="AV4371" s="564"/>
      <c r="AW4371" s="60"/>
      <c r="AX4371" s="60"/>
      <c r="AY4371" s="60"/>
      <c r="AZ4371" s="283"/>
      <c r="BA4371" s="283"/>
      <c r="BB4371" s="283"/>
      <c r="BC4371" s="34"/>
      <c r="BD4371" s="27"/>
      <c r="BF4371" s="35"/>
      <c r="BG4371" s="35"/>
      <c r="BH4371" s="35"/>
    </row>
    <row r="4372" spans="1:60" ht="15" x14ac:dyDescent="0.25">
      <c r="A4372" s="570">
        <f t="shared" si="61"/>
        <v>4366</v>
      </c>
      <c r="B4372" s="571" t="s">
        <v>6646</v>
      </c>
      <c r="C4372" s="574" t="s">
        <v>12458</v>
      </c>
      <c r="D4372" s="843">
        <v>21760.34</v>
      </c>
      <c r="E4372" s="844"/>
      <c r="F4372" s="844"/>
      <c r="G4372" s="25"/>
      <c r="H4372" s="25"/>
      <c r="I4372" s="25"/>
      <c r="J4372" s="25"/>
      <c r="K4372" s="25"/>
      <c r="L4372" s="25"/>
      <c r="N4372" s="25"/>
      <c r="O4372" s="25"/>
      <c r="P4372" s="35" t="s">
        <v>2496</v>
      </c>
      <c r="AS4372" s="570"/>
      <c r="AT4372" s="391"/>
      <c r="AU4372" s="222"/>
      <c r="AV4372" s="564"/>
      <c r="AW4372" s="60"/>
      <c r="AX4372" s="60"/>
      <c r="AY4372" s="60"/>
      <c r="AZ4372" s="283"/>
      <c r="BA4372" s="283"/>
      <c r="BB4372" s="283"/>
      <c r="BC4372" s="34"/>
      <c r="BD4372" s="27"/>
      <c r="BF4372" s="35"/>
      <c r="BG4372" s="35"/>
      <c r="BH4372" s="35"/>
    </row>
    <row r="4373" spans="1:60" ht="15" x14ac:dyDescent="0.25">
      <c r="A4373" s="570">
        <f t="shared" si="61"/>
        <v>4367</v>
      </c>
      <c r="B4373" s="571" t="s">
        <v>6647</v>
      </c>
      <c r="C4373" s="574" t="s">
        <v>12458</v>
      </c>
      <c r="D4373" s="843">
        <v>32130</v>
      </c>
      <c r="E4373" s="844"/>
      <c r="F4373" s="844"/>
      <c r="G4373" s="25"/>
      <c r="H4373" s="25"/>
      <c r="I4373" s="25"/>
      <c r="J4373" s="25"/>
      <c r="K4373" s="25"/>
      <c r="L4373" s="25"/>
      <c r="N4373" s="25"/>
      <c r="O4373" s="25"/>
      <c r="P4373" s="35" t="s">
        <v>2496</v>
      </c>
      <c r="AS4373" s="570"/>
      <c r="AT4373" s="391"/>
      <c r="AU4373" s="222"/>
      <c r="AV4373" s="564"/>
      <c r="AW4373" s="60"/>
      <c r="AX4373" s="60"/>
      <c r="AY4373" s="60"/>
      <c r="AZ4373" s="283"/>
      <c r="BA4373" s="283"/>
      <c r="BB4373" s="283"/>
      <c r="BC4373" s="34"/>
      <c r="BD4373" s="27"/>
      <c r="BF4373" s="35"/>
      <c r="BG4373" s="35"/>
      <c r="BH4373" s="35"/>
    </row>
    <row r="4374" spans="1:60" ht="15" x14ac:dyDescent="0.25">
      <c r="A4374" s="570">
        <f t="shared" si="61"/>
        <v>4368</v>
      </c>
      <c r="B4374" s="571" t="s">
        <v>6648</v>
      </c>
      <c r="C4374" s="574" t="s">
        <v>12458</v>
      </c>
      <c r="D4374" s="843">
        <v>17339.490000000002</v>
      </c>
      <c r="E4374" s="844"/>
      <c r="F4374" s="844"/>
      <c r="G4374" s="25"/>
      <c r="H4374" s="25"/>
      <c r="I4374" s="25"/>
      <c r="J4374" s="25"/>
      <c r="K4374" s="25"/>
      <c r="L4374" s="25"/>
      <c r="N4374" s="25"/>
      <c r="O4374" s="25"/>
      <c r="P4374" s="35" t="s">
        <v>2496</v>
      </c>
      <c r="AS4374" s="570"/>
      <c r="AT4374" s="391"/>
      <c r="AU4374" s="222"/>
      <c r="AV4374" s="564"/>
      <c r="AW4374" s="60"/>
      <c r="AX4374" s="60"/>
      <c r="AY4374" s="60"/>
      <c r="AZ4374" s="283"/>
      <c r="BA4374" s="283"/>
      <c r="BB4374" s="283"/>
      <c r="BC4374" s="34"/>
      <c r="BD4374" s="27"/>
      <c r="BF4374" s="35"/>
      <c r="BG4374" s="35"/>
      <c r="BH4374" s="35"/>
    </row>
    <row r="4375" spans="1:60" ht="15" x14ac:dyDescent="0.25">
      <c r="A4375" s="570">
        <f t="shared" si="61"/>
        <v>4369</v>
      </c>
      <c r="B4375" s="571" t="s">
        <v>6649</v>
      </c>
      <c r="C4375" s="574" t="s">
        <v>12458</v>
      </c>
      <c r="D4375" s="843">
        <v>21760.34</v>
      </c>
      <c r="E4375" s="844"/>
      <c r="F4375" s="844"/>
      <c r="G4375" s="25"/>
      <c r="H4375" s="25"/>
      <c r="I4375" s="25"/>
      <c r="J4375" s="25"/>
      <c r="K4375" s="25"/>
      <c r="L4375" s="25"/>
      <c r="N4375" s="25"/>
      <c r="O4375" s="25"/>
      <c r="P4375" s="35" t="s">
        <v>2496</v>
      </c>
      <c r="AS4375" s="570"/>
      <c r="AT4375" s="391"/>
      <c r="AU4375" s="222"/>
      <c r="AV4375" s="564"/>
      <c r="AW4375" s="60"/>
      <c r="AX4375" s="60"/>
      <c r="AY4375" s="60"/>
      <c r="AZ4375" s="283"/>
      <c r="BA4375" s="283"/>
      <c r="BB4375" s="283"/>
      <c r="BC4375" s="34"/>
      <c r="BD4375" s="27"/>
      <c r="BF4375" s="35"/>
      <c r="BG4375" s="35"/>
      <c r="BH4375" s="35"/>
    </row>
    <row r="4376" spans="1:60" ht="15" x14ac:dyDescent="0.25">
      <c r="A4376" s="570">
        <f t="shared" si="61"/>
        <v>4370</v>
      </c>
      <c r="B4376" s="571" t="s">
        <v>6650</v>
      </c>
      <c r="C4376" s="574" t="s">
        <v>12458</v>
      </c>
      <c r="D4376" s="843">
        <v>32130</v>
      </c>
      <c r="E4376" s="844"/>
      <c r="F4376" s="844"/>
      <c r="G4376" s="25"/>
      <c r="H4376" s="25"/>
      <c r="I4376" s="25"/>
      <c r="J4376" s="25"/>
      <c r="K4376" s="25"/>
      <c r="L4376" s="25"/>
      <c r="N4376" s="25"/>
      <c r="O4376" s="25"/>
      <c r="P4376" s="35" t="s">
        <v>2496</v>
      </c>
      <c r="AS4376" s="570"/>
      <c r="AT4376" s="391"/>
      <c r="AU4376" s="222"/>
      <c r="AV4376" s="564"/>
      <c r="AW4376" s="60"/>
      <c r="AX4376" s="60"/>
      <c r="AY4376" s="60"/>
      <c r="AZ4376" s="283"/>
      <c r="BA4376" s="283"/>
      <c r="BB4376" s="283"/>
      <c r="BC4376" s="34"/>
      <c r="BD4376" s="27"/>
      <c r="BF4376" s="35"/>
      <c r="BG4376" s="35"/>
      <c r="BH4376" s="35"/>
    </row>
    <row r="4377" spans="1:60" ht="15" x14ac:dyDescent="0.25">
      <c r="A4377" s="570">
        <f t="shared" si="61"/>
        <v>4371</v>
      </c>
      <c r="B4377" s="571" t="s">
        <v>6651</v>
      </c>
      <c r="C4377" s="574" t="s">
        <v>12458</v>
      </c>
      <c r="D4377" s="843">
        <v>17339.490000000002</v>
      </c>
      <c r="E4377" s="844"/>
      <c r="F4377" s="844"/>
      <c r="G4377" s="25"/>
      <c r="H4377" s="25"/>
      <c r="I4377" s="25"/>
      <c r="J4377" s="25"/>
      <c r="K4377" s="25"/>
      <c r="L4377" s="25"/>
      <c r="N4377" s="25"/>
      <c r="O4377" s="25"/>
      <c r="P4377" s="35" t="s">
        <v>2496</v>
      </c>
      <c r="AS4377" s="570"/>
      <c r="AT4377" s="391"/>
      <c r="AU4377" s="222"/>
      <c r="AV4377" s="564"/>
      <c r="AW4377" s="60"/>
      <c r="AX4377" s="60"/>
      <c r="AY4377" s="60"/>
      <c r="AZ4377" s="283"/>
      <c r="BA4377" s="283"/>
      <c r="BB4377" s="283"/>
      <c r="BC4377" s="34"/>
      <c r="BD4377" s="27"/>
      <c r="BF4377" s="35"/>
      <c r="BG4377" s="35"/>
      <c r="BH4377" s="35"/>
    </row>
    <row r="4378" spans="1:60" ht="15" x14ac:dyDescent="0.25">
      <c r="A4378" s="570">
        <f t="shared" si="61"/>
        <v>4372</v>
      </c>
      <c r="B4378" s="571" t="s">
        <v>6652</v>
      </c>
      <c r="C4378" s="574" t="s">
        <v>12458</v>
      </c>
      <c r="D4378" s="843">
        <v>18360.509999999998</v>
      </c>
      <c r="E4378" s="844"/>
      <c r="F4378" s="844"/>
      <c r="G4378" s="25"/>
      <c r="H4378" s="25"/>
      <c r="I4378" s="25"/>
      <c r="J4378" s="25"/>
      <c r="K4378" s="25"/>
      <c r="L4378" s="25"/>
      <c r="N4378" s="25"/>
      <c r="O4378" s="25"/>
      <c r="P4378" s="35" t="s">
        <v>2496</v>
      </c>
      <c r="AS4378" s="570"/>
      <c r="AT4378" s="391"/>
      <c r="AU4378" s="222"/>
      <c r="AV4378" s="564"/>
      <c r="AW4378" s="60"/>
      <c r="AX4378" s="60"/>
      <c r="AY4378" s="60"/>
      <c r="AZ4378" s="283"/>
      <c r="BA4378" s="283"/>
      <c r="BB4378" s="283"/>
      <c r="BC4378" s="34"/>
      <c r="BD4378" s="27"/>
      <c r="BF4378" s="35"/>
      <c r="BG4378" s="35"/>
      <c r="BH4378" s="35"/>
    </row>
    <row r="4379" spans="1:60" ht="15" x14ac:dyDescent="0.25">
      <c r="A4379" s="570">
        <f t="shared" si="61"/>
        <v>4373</v>
      </c>
      <c r="B4379" s="571" t="s">
        <v>6653</v>
      </c>
      <c r="C4379" s="574" t="s">
        <v>12458</v>
      </c>
      <c r="D4379" s="843">
        <v>27540.17</v>
      </c>
      <c r="E4379" s="844"/>
      <c r="F4379" s="844"/>
      <c r="G4379" s="25"/>
      <c r="H4379" s="25"/>
      <c r="I4379" s="25"/>
      <c r="J4379" s="25"/>
      <c r="K4379" s="25"/>
      <c r="L4379" s="25"/>
      <c r="N4379" s="25"/>
      <c r="O4379" s="25"/>
      <c r="P4379" s="35" t="s">
        <v>2496</v>
      </c>
      <c r="AS4379" s="570"/>
      <c r="AT4379" s="391"/>
      <c r="AU4379" s="222"/>
      <c r="AV4379" s="564"/>
      <c r="AW4379" s="60"/>
      <c r="AX4379" s="60"/>
      <c r="AY4379" s="60"/>
      <c r="AZ4379" s="283"/>
      <c r="BA4379" s="283"/>
      <c r="BB4379" s="283"/>
      <c r="BC4379" s="34"/>
      <c r="BD4379" s="27"/>
      <c r="BF4379" s="35"/>
      <c r="BG4379" s="35"/>
      <c r="BH4379" s="35"/>
    </row>
    <row r="4380" spans="1:60" ht="15" x14ac:dyDescent="0.25">
      <c r="A4380" s="570">
        <f t="shared" si="61"/>
        <v>4374</v>
      </c>
      <c r="B4380" s="571" t="s">
        <v>6654</v>
      </c>
      <c r="C4380" s="574" t="s">
        <v>12458</v>
      </c>
      <c r="D4380" s="843">
        <v>13770.68</v>
      </c>
      <c r="E4380" s="844"/>
      <c r="F4380" s="844"/>
      <c r="G4380" s="25"/>
      <c r="H4380" s="25"/>
      <c r="I4380" s="25"/>
      <c r="J4380" s="25"/>
      <c r="K4380" s="25"/>
      <c r="L4380" s="25"/>
      <c r="N4380" s="25"/>
      <c r="O4380" s="25"/>
      <c r="P4380" s="35" t="s">
        <v>2496</v>
      </c>
      <c r="AS4380" s="570"/>
      <c r="AT4380" s="391"/>
      <c r="AU4380" s="222"/>
      <c r="AV4380" s="564"/>
      <c r="AW4380" s="60"/>
      <c r="AX4380" s="60"/>
      <c r="AY4380" s="60"/>
      <c r="AZ4380" s="283"/>
      <c r="BA4380" s="283"/>
      <c r="BB4380" s="283"/>
      <c r="BC4380" s="34"/>
      <c r="BD4380" s="27"/>
      <c r="BF4380" s="35"/>
      <c r="BG4380" s="35"/>
      <c r="BH4380" s="35"/>
    </row>
    <row r="4381" spans="1:60" ht="15" x14ac:dyDescent="0.25">
      <c r="A4381" s="570">
        <f t="shared" si="61"/>
        <v>4375</v>
      </c>
      <c r="B4381" s="571" t="s">
        <v>6655</v>
      </c>
      <c r="C4381" s="574" t="s">
        <v>12458</v>
      </c>
      <c r="D4381" s="843">
        <v>27325.97</v>
      </c>
      <c r="E4381" s="844"/>
      <c r="F4381" s="844"/>
      <c r="G4381" s="25"/>
      <c r="H4381" s="25"/>
      <c r="I4381" s="25"/>
      <c r="J4381" s="25"/>
      <c r="K4381" s="25"/>
      <c r="L4381" s="25"/>
      <c r="N4381" s="25"/>
      <c r="O4381" s="25"/>
      <c r="P4381" s="35" t="s">
        <v>2496</v>
      </c>
      <c r="AS4381" s="570"/>
      <c r="AT4381" s="391"/>
      <c r="AU4381" s="222"/>
      <c r="AV4381" s="564"/>
      <c r="AW4381" s="60"/>
      <c r="AX4381" s="60"/>
      <c r="AY4381" s="60"/>
      <c r="AZ4381" s="283"/>
      <c r="BA4381" s="283"/>
      <c r="BB4381" s="283"/>
      <c r="BC4381" s="34"/>
      <c r="BD4381" s="27"/>
      <c r="BF4381" s="35"/>
      <c r="BG4381" s="35"/>
      <c r="BH4381" s="35"/>
    </row>
    <row r="4382" spans="1:60" ht="15" x14ac:dyDescent="0.25">
      <c r="A4382" s="570">
        <f t="shared" si="61"/>
        <v>4376</v>
      </c>
      <c r="B4382" s="571" t="s">
        <v>6656</v>
      </c>
      <c r="C4382" s="574" t="s">
        <v>12458</v>
      </c>
      <c r="D4382" s="843">
        <v>45017.7</v>
      </c>
      <c r="E4382" s="844"/>
      <c r="F4382" s="844"/>
      <c r="G4382" s="25"/>
      <c r="H4382" s="25"/>
      <c r="I4382" s="25"/>
      <c r="J4382" s="25"/>
      <c r="K4382" s="25"/>
      <c r="L4382" s="25"/>
      <c r="N4382" s="25"/>
      <c r="O4382" s="25"/>
      <c r="P4382" s="35" t="s">
        <v>2496</v>
      </c>
      <c r="AS4382" s="570"/>
      <c r="AT4382" s="391"/>
      <c r="AU4382" s="222"/>
      <c r="AV4382" s="564"/>
      <c r="AW4382" s="60"/>
      <c r="AX4382" s="60"/>
      <c r="AY4382" s="60"/>
      <c r="AZ4382" s="283"/>
      <c r="BA4382" s="283"/>
      <c r="BB4382" s="283"/>
      <c r="BC4382" s="34"/>
      <c r="BD4382" s="27"/>
      <c r="BF4382" s="35"/>
      <c r="BG4382" s="35"/>
      <c r="BH4382" s="35"/>
    </row>
    <row r="4383" spans="1:60" ht="15" x14ac:dyDescent="0.25">
      <c r="A4383" s="570">
        <f t="shared" si="61"/>
        <v>4377</v>
      </c>
      <c r="B4383" s="571" t="s">
        <v>6657</v>
      </c>
      <c r="C4383" s="574" t="s">
        <v>12458</v>
      </c>
      <c r="D4383" s="843">
        <v>46620.63</v>
      </c>
      <c r="E4383" s="844"/>
      <c r="F4383" s="844"/>
      <c r="G4383" s="25"/>
      <c r="H4383" s="25"/>
      <c r="I4383" s="25"/>
      <c r="J4383" s="25"/>
      <c r="K4383" s="25"/>
      <c r="L4383" s="25"/>
      <c r="N4383" s="25"/>
      <c r="O4383" s="25"/>
      <c r="P4383" s="35" t="s">
        <v>2496</v>
      </c>
      <c r="AS4383" s="570"/>
      <c r="AT4383" s="391"/>
      <c r="AU4383" s="222"/>
      <c r="AV4383" s="564"/>
      <c r="AW4383" s="60"/>
      <c r="AX4383" s="60"/>
      <c r="AY4383" s="60"/>
      <c r="AZ4383" s="283"/>
      <c r="BA4383" s="283"/>
      <c r="BB4383" s="283"/>
      <c r="BC4383" s="34"/>
      <c r="BD4383" s="27"/>
      <c r="BF4383" s="35"/>
      <c r="BG4383" s="35"/>
      <c r="BH4383" s="35"/>
    </row>
    <row r="4384" spans="1:60" ht="15" x14ac:dyDescent="0.25">
      <c r="A4384" s="570">
        <f t="shared" si="61"/>
        <v>4378</v>
      </c>
      <c r="B4384" s="571" t="s">
        <v>6658</v>
      </c>
      <c r="C4384" s="574" t="s">
        <v>12458</v>
      </c>
      <c r="D4384" s="843">
        <v>58905</v>
      </c>
      <c r="E4384" s="844"/>
      <c r="F4384" s="844"/>
      <c r="G4384" s="25"/>
      <c r="H4384" s="25"/>
      <c r="I4384" s="25"/>
      <c r="J4384" s="25"/>
      <c r="K4384" s="25"/>
      <c r="L4384" s="25"/>
      <c r="N4384" s="25"/>
      <c r="O4384" s="25"/>
      <c r="P4384" s="35" t="s">
        <v>2496</v>
      </c>
      <c r="AS4384" s="570"/>
      <c r="AT4384" s="391"/>
      <c r="AU4384" s="222"/>
      <c r="AV4384" s="564"/>
      <c r="AW4384" s="60"/>
      <c r="AX4384" s="60"/>
      <c r="AY4384" s="60"/>
      <c r="AZ4384" s="283"/>
      <c r="BA4384" s="283"/>
      <c r="BB4384" s="283"/>
      <c r="BC4384" s="34"/>
      <c r="BD4384" s="27"/>
      <c r="BF4384" s="35"/>
      <c r="BG4384" s="35"/>
      <c r="BH4384" s="35"/>
    </row>
    <row r="4385" spans="1:60" ht="15" x14ac:dyDescent="0.25">
      <c r="A4385" s="570">
        <f t="shared" si="61"/>
        <v>4379</v>
      </c>
      <c r="B4385" s="571" t="s">
        <v>6659</v>
      </c>
      <c r="C4385" s="574" t="s">
        <v>12458</v>
      </c>
      <c r="D4385" s="843">
        <v>42328.3</v>
      </c>
      <c r="E4385" s="844"/>
      <c r="F4385" s="844"/>
      <c r="G4385" s="25"/>
      <c r="H4385" s="25"/>
      <c r="I4385" s="25"/>
      <c r="J4385" s="25"/>
      <c r="K4385" s="25"/>
      <c r="L4385" s="25"/>
      <c r="N4385" s="25"/>
      <c r="O4385" s="25"/>
      <c r="P4385" s="35" t="s">
        <v>2496</v>
      </c>
      <c r="AS4385" s="570"/>
      <c r="AT4385" s="391"/>
      <c r="AU4385" s="222"/>
      <c r="AV4385" s="564"/>
      <c r="AW4385" s="60"/>
      <c r="AX4385" s="60"/>
      <c r="AY4385" s="60"/>
      <c r="AZ4385" s="283"/>
      <c r="BA4385" s="283"/>
      <c r="BB4385" s="283"/>
      <c r="BC4385" s="34"/>
      <c r="BD4385" s="27"/>
      <c r="BF4385" s="35"/>
      <c r="BG4385" s="35"/>
      <c r="BH4385" s="35"/>
    </row>
    <row r="4386" spans="1:60" ht="15" x14ac:dyDescent="0.25">
      <c r="A4386" s="570">
        <f t="shared" si="61"/>
        <v>4380</v>
      </c>
      <c r="B4386" s="571" t="s">
        <v>6660</v>
      </c>
      <c r="C4386" s="574" t="s">
        <v>12458</v>
      </c>
      <c r="D4386" s="843">
        <v>50999.83</v>
      </c>
      <c r="E4386" s="844"/>
      <c r="F4386" s="844"/>
      <c r="G4386" s="25"/>
      <c r="H4386" s="25"/>
      <c r="I4386" s="25"/>
      <c r="J4386" s="25"/>
      <c r="K4386" s="25"/>
      <c r="L4386" s="25"/>
      <c r="N4386" s="25"/>
      <c r="O4386" s="25"/>
      <c r="P4386" s="35" t="s">
        <v>2496</v>
      </c>
      <c r="AS4386" s="570"/>
      <c r="AT4386" s="391"/>
      <c r="AU4386" s="222"/>
      <c r="AV4386" s="564"/>
      <c r="AW4386" s="60"/>
      <c r="AX4386" s="60"/>
      <c r="AY4386" s="60"/>
      <c r="AZ4386" s="283"/>
      <c r="BA4386" s="283"/>
      <c r="BB4386" s="283"/>
      <c r="BC4386" s="34"/>
      <c r="BD4386" s="27"/>
      <c r="BF4386" s="35"/>
      <c r="BG4386" s="35"/>
      <c r="BH4386" s="35"/>
    </row>
    <row r="4387" spans="1:60" ht="15" x14ac:dyDescent="0.25">
      <c r="A4387" s="570">
        <f t="shared" si="61"/>
        <v>4381</v>
      </c>
      <c r="B4387" s="571" t="s">
        <v>6661</v>
      </c>
      <c r="C4387" s="574" t="s">
        <v>12458</v>
      </c>
      <c r="D4387" s="843">
        <v>69853</v>
      </c>
      <c r="E4387" s="844"/>
      <c r="F4387" s="844"/>
      <c r="G4387" s="25"/>
      <c r="H4387" s="25"/>
      <c r="I4387" s="25"/>
      <c r="J4387" s="25"/>
      <c r="K4387" s="25"/>
      <c r="L4387" s="25"/>
      <c r="N4387" s="25"/>
      <c r="O4387" s="25"/>
      <c r="P4387" s="35" t="s">
        <v>2496</v>
      </c>
      <c r="AS4387" s="570"/>
      <c r="AT4387" s="391"/>
      <c r="AU4387" s="222"/>
      <c r="AV4387" s="564"/>
      <c r="AW4387" s="60"/>
      <c r="AX4387" s="60"/>
      <c r="AY4387" s="60"/>
      <c r="AZ4387" s="283"/>
      <c r="BA4387" s="283"/>
      <c r="BB4387" s="283"/>
      <c r="BC4387" s="34"/>
      <c r="BD4387" s="27"/>
      <c r="BF4387" s="35"/>
      <c r="BG4387" s="35"/>
      <c r="BH4387" s="35"/>
    </row>
    <row r="4388" spans="1:60" ht="15" x14ac:dyDescent="0.25">
      <c r="A4388" s="570">
        <f t="shared" si="61"/>
        <v>4382</v>
      </c>
      <c r="B4388" s="571" t="s">
        <v>6662</v>
      </c>
      <c r="C4388" s="574" t="s">
        <v>12458</v>
      </c>
      <c r="D4388" s="843">
        <v>77492.800000000003</v>
      </c>
      <c r="E4388" s="844"/>
      <c r="F4388" s="844"/>
      <c r="G4388" s="25"/>
      <c r="H4388" s="25"/>
      <c r="I4388" s="25"/>
      <c r="J4388" s="25"/>
      <c r="K4388" s="25"/>
      <c r="L4388" s="25"/>
      <c r="N4388" s="25"/>
      <c r="O4388" s="25"/>
      <c r="P4388" s="35" t="s">
        <v>2496</v>
      </c>
      <c r="AS4388" s="570"/>
      <c r="AT4388" s="391"/>
      <c r="AU4388" s="222"/>
      <c r="AV4388" s="564"/>
      <c r="AW4388" s="60"/>
      <c r="AX4388" s="60"/>
      <c r="AY4388" s="60"/>
      <c r="AZ4388" s="283"/>
      <c r="BA4388" s="283"/>
      <c r="BB4388" s="283"/>
      <c r="BC4388" s="34"/>
      <c r="BD4388" s="27"/>
      <c r="BF4388" s="35"/>
      <c r="BG4388" s="35"/>
      <c r="BH4388" s="35"/>
    </row>
    <row r="4389" spans="1:60" ht="15" x14ac:dyDescent="0.25">
      <c r="A4389" s="570">
        <f t="shared" si="61"/>
        <v>4383</v>
      </c>
      <c r="B4389" s="571" t="s">
        <v>6663</v>
      </c>
      <c r="C4389" s="574" t="s">
        <v>12458</v>
      </c>
      <c r="D4389" s="843">
        <v>385</v>
      </c>
      <c r="E4389" s="844"/>
      <c r="F4389" s="844"/>
      <c r="G4389" s="25"/>
      <c r="H4389" s="25"/>
      <c r="I4389" s="25"/>
      <c r="J4389" s="25"/>
      <c r="K4389" s="25"/>
      <c r="L4389" s="25"/>
      <c r="N4389" s="25"/>
      <c r="O4389" s="25"/>
      <c r="P4389" s="35" t="s">
        <v>2496</v>
      </c>
      <c r="AS4389" s="570"/>
      <c r="AT4389" s="391"/>
      <c r="AU4389" s="222"/>
      <c r="AV4389" s="564"/>
      <c r="AW4389" s="60"/>
      <c r="AX4389" s="60"/>
      <c r="AY4389" s="60"/>
      <c r="AZ4389" s="283"/>
      <c r="BA4389" s="283"/>
      <c r="BB4389" s="283"/>
      <c r="BC4389" s="34"/>
      <c r="BD4389" s="27"/>
      <c r="BF4389" s="35"/>
      <c r="BG4389" s="35"/>
      <c r="BH4389" s="35"/>
    </row>
    <row r="4390" spans="1:60" ht="15" x14ac:dyDescent="0.25">
      <c r="A4390" s="570">
        <f t="shared" si="61"/>
        <v>4384</v>
      </c>
      <c r="B4390" s="571" t="s">
        <v>6664</v>
      </c>
      <c r="C4390" s="574" t="s">
        <v>12465</v>
      </c>
      <c r="D4390" s="843">
        <v>10862.32</v>
      </c>
      <c r="E4390" s="844"/>
      <c r="F4390" s="844"/>
      <c r="G4390" s="25"/>
      <c r="H4390" s="25"/>
      <c r="I4390" s="25"/>
      <c r="J4390" s="25"/>
      <c r="K4390" s="25"/>
      <c r="L4390" s="25"/>
      <c r="N4390" s="25"/>
      <c r="O4390" s="25"/>
      <c r="P4390" s="35" t="s">
        <v>2496</v>
      </c>
      <c r="AS4390" s="570"/>
      <c r="AT4390" s="391"/>
      <c r="AU4390" s="222"/>
      <c r="AV4390" s="564"/>
      <c r="AW4390" s="60"/>
      <c r="AX4390" s="60"/>
      <c r="AY4390" s="60"/>
      <c r="AZ4390" s="283"/>
      <c r="BA4390" s="283"/>
      <c r="BB4390" s="283"/>
      <c r="BC4390" s="34"/>
      <c r="BD4390" s="27"/>
      <c r="BF4390" s="35"/>
      <c r="BG4390" s="35"/>
      <c r="BH4390" s="35"/>
    </row>
    <row r="4391" spans="1:60" ht="15" x14ac:dyDescent="0.25">
      <c r="A4391" s="570">
        <f t="shared" si="61"/>
        <v>4385</v>
      </c>
      <c r="B4391" s="571" t="s">
        <v>6665</v>
      </c>
      <c r="C4391" s="574" t="s">
        <v>12467</v>
      </c>
      <c r="D4391" s="843">
        <v>1576750</v>
      </c>
      <c r="E4391" s="844"/>
      <c r="F4391" s="844"/>
      <c r="G4391" s="25"/>
      <c r="H4391" s="25"/>
      <c r="I4391" s="25"/>
      <c r="J4391" s="25"/>
      <c r="K4391" s="25"/>
      <c r="L4391" s="25"/>
      <c r="N4391" s="25"/>
      <c r="O4391" s="25"/>
      <c r="P4391" s="35" t="s">
        <v>2496</v>
      </c>
      <c r="AS4391" s="570"/>
      <c r="AT4391" s="391"/>
      <c r="AU4391" s="222"/>
      <c r="AV4391" s="564"/>
      <c r="AW4391" s="60"/>
      <c r="AX4391" s="60"/>
      <c r="AY4391" s="60"/>
      <c r="AZ4391" s="283"/>
      <c r="BA4391" s="283"/>
      <c r="BB4391" s="283"/>
      <c r="BC4391" s="34"/>
      <c r="BD4391" s="27"/>
      <c r="BF4391" s="35"/>
      <c r="BG4391" s="35"/>
      <c r="BH4391" s="35"/>
    </row>
    <row r="4392" spans="1:60" ht="15" x14ac:dyDescent="0.25">
      <c r="A4392" s="570">
        <f t="shared" si="61"/>
        <v>4386</v>
      </c>
      <c r="B4392" s="571" t="s">
        <v>6666</v>
      </c>
      <c r="C4392" s="574" t="s">
        <v>12458</v>
      </c>
      <c r="D4392" s="843">
        <v>152320</v>
      </c>
      <c r="E4392" s="844"/>
      <c r="F4392" s="844"/>
      <c r="G4392" s="25"/>
      <c r="H4392" s="25"/>
      <c r="I4392" s="25"/>
      <c r="J4392" s="25"/>
      <c r="K4392" s="25"/>
      <c r="L4392" s="25"/>
      <c r="N4392" s="25"/>
      <c r="O4392" s="25"/>
      <c r="P4392" s="35" t="s">
        <v>2496</v>
      </c>
      <c r="AS4392" s="570"/>
      <c r="AT4392" s="391"/>
      <c r="AU4392" s="222"/>
      <c r="AV4392" s="564"/>
      <c r="AW4392" s="60"/>
      <c r="AX4392" s="60"/>
      <c r="AY4392" s="60"/>
      <c r="AZ4392" s="283"/>
      <c r="BA4392" s="283"/>
      <c r="BB4392" s="283"/>
      <c r="BC4392" s="34"/>
      <c r="BD4392" s="27"/>
      <c r="BF4392" s="35"/>
      <c r="BG4392" s="35"/>
      <c r="BH4392" s="35"/>
    </row>
    <row r="4393" spans="1:60" ht="15" x14ac:dyDescent="0.25">
      <c r="A4393" s="570">
        <f t="shared" si="61"/>
        <v>4387</v>
      </c>
      <c r="B4393" s="571" t="s">
        <v>6667</v>
      </c>
      <c r="C4393" s="574" t="s">
        <v>12458</v>
      </c>
      <c r="D4393" s="843">
        <v>69999.37</v>
      </c>
      <c r="E4393" s="844"/>
      <c r="F4393" s="844"/>
      <c r="G4393" s="25"/>
      <c r="H4393" s="25"/>
      <c r="I4393" s="25"/>
      <c r="J4393" s="25"/>
      <c r="K4393" s="25"/>
      <c r="L4393" s="25"/>
      <c r="N4393" s="25"/>
      <c r="O4393" s="25"/>
      <c r="P4393" s="35" t="s">
        <v>2496</v>
      </c>
      <c r="AS4393" s="570"/>
      <c r="AT4393" s="391"/>
      <c r="AU4393" s="222"/>
      <c r="AV4393" s="564"/>
      <c r="AW4393" s="60"/>
      <c r="AX4393" s="60"/>
      <c r="AY4393" s="60"/>
      <c r="AZ4393" s="283"/>
      <c r="BA4393" s="283"/>
      <c r="BB4393" s="283"/>
      <c r="BC4393" s="34"/>
      <c r="BD4393" s="27"/>
      <c r="BF4393" s="35"/>
      <c r="BG4393" s="35"/>
      <c r="BH4393" s="35"/>
    </row>
    <row r="4394" spans="1:60" ht="15" x14ac:dyDescent="0.25">
      <c r="A4394" s="570">
        <f t="shared" si="61"/>
        <v>4388</v>
      </c>
      <c r="B4394" s="571" t="s">
        <v>6668</v>
      </c>
      <c r="C4394" s="574" t="s">
        <v>12458</v>
      </c>
      <c r="D4394" s="843">
        <v>85299.199999999997</v>
      </c>
      <c r="E4394" s="844"/>
      <c r="F4394" s="844"/>
      <c r="G4394" s="25"/>
      <c r="H4394" s="25"/>
      <c r="I4394" s="25"/>
      <c r="J4394" s="25"/>
      <c r="K4394" s="25"/>
      <c r="L4394" s="25"/>
      <c r="N4394" s="25"/>
      <c r="O4394" s="25"/>
      <c r="P4394" s="35" t="s">
        <v>2496</v>
      </c>
      <c r="AS4394" s="570"/>
      <c r="AT4394" s="391"/>
      <c r="AU4394" s="222"/>
      <c r="AV4394" s="564"/>
      <c r="AW4394" s="60"/>
      <c r="AX4394" s="60"/>
      <c r="AY4394" s="60"/>
      <c r="AZ4394" s="283"/>
      <c r="BA4394" s="283"/>
      <c r="BB4394" s="283"/>
      <c r="BC4394" s="34"/>
      <c r="BD4394" s="27"/>
      <c r="BF4394" s="35"/>
      <c r="BG4394" s="35"/>
      <c r="BH4394" s="35"/>
    </row>
    <row r="4395" spans="1:60" ht="15" x14ac:dyDescent="0.25">
      <c r="A4395" s="570">
        <f t="shared" si="61"/>
        <v>4389</v>
      </c>
      <c r="B4395" s="571" t="s">
        <v>6669</v>
      </c>
      <c r="C4395" s="574" t="s">
        <v>12458</v>
      </c>
      <c r="D4395" s="843">
        <v>79611</v>
      </c>
      <c r="E4395" s="844"/>
      <c r="F4395" s="844"/>
      <c r="G4395" s="25"/>
      <c r="H4395" s="25"/>
      <c r="I4395" s="25"/>
      <c r="J4395" s="25"/>
      <c r="K4395" s="25"/>
      <c r="L4395" s="25"/>
      <c r="N4395" s="25"/>
      <c r="O4395" s="25"/>
      <c r="P4395" s="35" t="s">
        <v>2496</v>
      </c>
      <c r="AS4395" s="570"/>
      <c r="AT4395" s="391"/>
      <c r="AU4395" s="222"/>
      <c r="AV4395" s="564"/>
      <c r="AW4395" s="60"/>
      <c r="AX4395" s="60"/>
      <c r="AY4395" s="60"/>
      <c r="AZ4395" s="283"/>
      <c r="BA4395" s="283"/>
      <c r="BB4395" s="283"/>
      <c r="BC4395" s="34"/>
      <c r="BD4395" s="27"/>
      <c r="BF4395" s="35"/>
      <c r="BG4395" s="35"/>
      <c r="BH4395" s="35"/>
    </row>
    <row r="4396" spans="1:60" ht="15" x14ac:dyDescent="0.25">
      <c r="A4396" s="570">
        <f t="shared" si="61"/>
        <v>4390</v>
      </c>
      <c r="B4396" s="571" t="s">
        <v>6670</v>
      </c>
      <c r="C4396" s="574" t="s">
        <v>12458</v>
      </c>
      <c r="D4396" s="843">
        <v>168105.35</v>
      </c>
      <c r="E4396" s="844"/>
      <c r="F4396" s="844"/>
      <c r="G4396" s="25"/>
      <c r="H4396" s="25"/>
      <c r="I4396" s="25"/>
      <c r="J4396" s="25"/>
      <c r="K4396" s="25"/>
      <c r="L4396" s="25"/>
      <c r="N4396" s="25"/>
      <c r="O4396" s="25"/>
      <c r="P4396" s="35" t="s">
        <v>2496</v>
      </c>
      <c r="AS4396" s="570"/>
      <c r="AT4396" s="391"/>
      <c r="AU4396" s="222"/>
      <c r="AV4396" s="564"/>
      <c r="AW4396" s="60"/>
      <c r="AX4396" s="60"/>
      <c r="AY4396" s="60"/>
      <c r="AZ4396" s="283"/>
      <c r="BA4396" s="283"/>
      <c r="BB4396" s="283"/>
      <c r="BC4396" s="34"/>
      <c r="BD4396" s="27"/>
      <c r="BF4396" s="35"/>
      <c r="BG4396" s="35"/>
      <c r="BH4396" s="35"/>
    </row>
    <row r="4397" spans="1:60" ht="15" x14ac:dyDescent="0.25">
      <c r="A4397" s="570">
        <f t="shared" si="61"/>
        <v>4391</v>
      </c>
      <c r="B4397" s="571" t="s">
        <v>6671</v>
      </c>
      <c r="C4397" s="574" t="s">
        <v>12458</v>
      </c>
      <c r="D4397" s="843">
        <v>60350.85</v>
      </c>
      <c r="E4397" s="844"/>
      <c r="F4397" s="844"/>
      <c r="G4397" s="25"/>
      <c r="H4397" s="25"/>
      <c r="I4397" s="25"/>
      <c r="J4397" s="25"/>
      <c r="K4397" s="25"/>
      <c r="L4397" s="25"/>
      <c r="N4397" s="25"/>
      <c r="O4397" s="25"/>
      <c r="P4397" s="35" t="s">
        <v>2496</v>
      </c>
      <c r="AS4397" s="570"/>
      <c r="AT4397" s="391"/>
      <c r="AU4397" s="222"/>
      <c r="AV4397" s="564"/>
      <c r="AW4397" s="60"/>
      <c r="AX4397" s="60"/>
      <c r="AY4397" s="60"/>
      <c r="AZ4397" s="283"/>
      <c r="BA4397" s="283"/>
      <c r="BB4397" s="283"/>
      <c r="BC4397" s="34"/>
      <c r="BD4397" s="27"/>
      <c r="BF4397" s="35"/>
      <c r="BG4397" s="35"/>
      <c r="BH4397" s="35"/>
    </row>
    <row r="4398" spans="1:60" ht="15" x14ac:dyDescent="0.25">
      <c r="A4398" s="570">
        <f t="shared" si="61"/>
        <v>4392</v>
      </c>
      <c r="B4398" s="571" t="s">
        <v>6672</v>
      </c>
      <c r="C4398" s="574" t="s">
        <v>12458</v>
      </c>
      <c r="D4398" s="843">
        <v>155423.51999999999</v>
      </c>
      <c r="E4398" s="844"/>
      <c r="F4398" s="844"/>
      <c r="G4398" s="25"/>
      <c r="H4398" s="25"/>
      <c r="I4398" s="25"/>
      <c r="J4398" s="25"/>
      <c r="K4398" s="25"/>
      <c r="L4398" s="25"/>
      <c r="N4398" s="25"/>
      <c r="O4398" s="25"/>
      <c r="P4398" s="35" t="s">
        <v>2496</v>
      </c>
      <c r="AS4398" s="570"/>
      <c r="AT4398" s="391"/>
      <c r="AU4398" s="222"/>
      <c r="AV4398" s="564"/>
      <c r="AW4398" s="60"/>
      <c r="AX4398" s="60"/>
      <c r="AY4398" s="60"/>
      <c r="AZ4398" s="283"/>
      <c r="BA4398" s="283"/>
      <c r="BB4398" s="283"/>
      <c r="BC4398" s="34"/>
      <c r="BD4398" s="27"/>
      <c r="BF4398" s="35"/>
      <c r="BG4398" s="35"/>
      <c r="BH4398" s="35"/>
    </row>
    <row r="4399" spans="1:60" ht="15" x14ac:dyDescent="0.25">
      <c r="A4399" s="570">
        <f t="shared" si="61"/>
        <v>4393</v>
      </c>
      <c r="B4399" s="571" t="s">
        <v>6673</v>
      </c>
      <c r="C4399" s="574" t="s">
        <v>12458</v>
      </c>
      <c r="D4399" s="843">
        <v>164062.92000000001</v>
      </c>
      <c r="E4399" s="844"/>
      <c r="F4399" s="844"/>
      <c r="G4399" s="25"/>
      <c r="H4399" s="25"/>
      <c r="I4399" s="25"/>
      <c r="J4399" s="25"/>
      <c r="K4399" s="25"/>
      <c r="L4399" s="25"/>
      <c r="N4399" s="25"/>
      <c r="O4399" s="25"/>
      <c r="P4399" s="35" t="s">
        <v>2496</v>
      </c>
      <c r="AS4399" s="570"/>
      <c r="AT4399" s="391"/>
      <c r="AU4399" s="222"/>
      <c r="AV4399" s="564"/>
      <c r="AW4399" s="60"/>
      <c r="AX4399" s="60"/>
      <c r="AY4399" s="60"/>
      <c r="AZ4399" s="283"/>
      <c r="BA4399" s="283"/>
      <c r="BB4399" s="283"/>
      <c r="BC4399" s="34"/>
      <c r="BD4399" s="27"/>
      <c r="BF4399" s="35"/>
      <c r="BG4399" s="35"/>
      <c r="BH4399" s="35"/>
    </row>
    <row r="4400" spans="1:60" ht="15" x14ac:dyDescent="0.25">
      <c r="A4400" s="570">
        <f t="shared" si="61"/>
        <v>4394</v>
      </c>
      <c r="B4400" s="571" t="s">
        <v>6674</v>
      </c>
      <c r="C4400" s="574" t="s">
        <v>12458</v>
      </c>
      <c r="D4400" s="843">
        <v>76398</v>
      </c>
      <c r="E4400" s="844"/>
      <c r="F4400" s="844"/>
      <c r="G4400" s="25"/>
      <c r="H4400" s="25"/>
      <c r="I4400" s="25"/>
      <c r="J4400" s="25"/>
      <c r="K4400" s="25"/>
      <c r="L4400" s="25"/>
      <c r="N4400" s="25"/>
      <c r="O4400" s="25"/>
      <c r="P4400" s="35" t="s">
        <v>2496</v>
      </c>
      <c r="AS4400" s="570"/>
      <c r="AT4400" s="391"/>
      <c r="AU4400" s="222"/>
      <c r="AV4400" s="564"/>
      <c r="AW4400" s="60"/>
      <c r="AX4400" s="60"/>
      <c r="AY4400" s="60"/>
      <c r="AZ4400" s="283"/>
      <c r="BA4400" s="283"/>
      <c r="BB4400" s="283"/>
      <c r="BC4400" s="34"/>
      <c r="BD4400" s="27"/>
      <c r="BF4400" s="35"/>
      <c r="BG4400" s="35"/>
      <c r="BH4400" s="35"/>
    </row>
    <row r="4401" spans="1:60" ht="15" x14ac:dyDescent="0.25">
      <c r="A4401" s="570">
        <f t="shared" si="61"/>
        <v>4395</v>
      </c>
      <c r="B4401" s="571" t="s">
        <v>6675</v>
      </c>
      <c r="C4401" s="574" t="s">
        <v>12458</v>
      </c>
      <c r="D4401" s="843">
        <v>67519.41</v>
      </c>
      <c r="E4401" s="844"/>
      <c r="F4401" s="844"/>
      <c r="G4401" s="25"/>
      <c r="H4401" s="25"/>
      <c r="I4401" s="25"/>
      <c r="J4401" s="25"/>
      <c r="K4401" s="25"/>
      <c r="L4401" s="25"/>
      <c r="N4401" s="25"/>
      <c r="O4401" s="25"/>
      <c r="P4401" s="35" t="s">
        <v>2496</v>
      </c>
      <c r="AS4401" s="570"/>
      <c r="AT4401" s="391"/>
      <c r="AU4401" s="222"/>
      <c r="AV4401" s="564"/>
      <c r="AW4401" s="60"/>
      <c r="AX4401" s="60"/>
      <c r="AY4401" s="60"/>
      <c r="AZ4401" s="283"/>
      <c r="BA4401" s="283"/>
      <c r="BB4401" s="283"/>
      <c r="BC4401" s="34"/>
      <c r="BD4401" s="27"/>
      <c r="BF4401" s="35"/>
      <c r="BG4401" s="35"/>
      <c r="BH4401" s="35"/>
    </row>
    <row r="4402" spans="1:60" ht="15" x14ac:dyDescent="0.25">
      <c r="A4402" s="570">
        <f t="shared" si="61"/>
        <v>4396</v>
      </c>
      <c r="B4402" s="571" t="s">
        <v>6676</v>
      </c>
      <c r="C4402" s="574" t="s">
        <v>12458</v>
      </c>
      <c r="D4402" s="843">
        <v>81515</v>
      </c>
      <c r="E4402" s="844"/>
      <c r="F4402" s="844"/>
      <c r="G4402" s="25"/>
      <c r="H4402" s="25"/>
      <c r="I4402" s="25"/>
      <c r="J4402" s="25"/>
      <c r="K4402" s="25"/>
      <c r="L4402" s="25"/>
      <c r="N4402" s="25"/>
      <c r="O4402" s="25"/>
      <c r="P4402" s="35" t="s">
        <v>2496</v>
      </c>
      <c r="AS4402" s="570"/>
      <c r="AT4402" s="391"/>
      <c r="AU4402" s="222"/>
      <c r="AV4402" s="564"/>
      <c r="AW4402" s="60"/>
      <c r="AX4402" s="60"/>
      <c r="AY4402" s="60"/>
      <c r="AZ4402" s="283"/>
      <c r="BA4402" s="283"/>
      <c r="BB4402" s="283"/>
      <c r="BC4402" s="34"/>
      <c r="BD4402" s="27"/>
      <c r="BF4402" s="35"/>
      <c r="BG4402" s="35"/>
      <c r="BH4402" s="35"/>
    </row>
    <row r="4403" spans="1:60" ht="15" x14ac:dyDescent="0.25">
      <c r="A4403" s="570">
        <f t="shared" si="61"/>
        <v>4397</v>
      </c>
      <c r="B4403" s="571" t="s">
        <v>6677</v>
      </c>
      <c r="C4403" s="574" t="s">
        <v>12458</v>
      </c>
      <c r="D4403" s="843">
        <v>76398</v>
      </c>
      <c r="E4403" s="844"/>
      <c r="F4403" s="844"/>
      <c r="G4403" s="25"/>
      <c r="H4403" s="25"/>
      <c r="I4403" s="25"/>
      <c r="J4403" s="25"/>
      <c r="K4403" s="25"/>
      <c r="L4403" s="25"/>
      <c r="N4403" s="25"/>
      <c r="O4403" s="25"/>
      <c r="P4403" s="35" t="s">
        <v>2496</v>
      </c>
      <c r="AS4403" s="570"/>
      <c r="AT4403" s="391"/>
      <c r="AU4403" s="222"/>
      <c r="AV4403" s="564"/>
      <c r="AW4403" s="60"/>
      <c r="AX4403" s="60"/>
      <c r="AY4403" s="60"/>
      <c r="AZ4403" s="283"/>
      <c r="BA4403" s="283"/>
      <c r="BB4403" s="283"/>
      <c r="BC4403" s="34"/>
      <c r="BD4403" s="27"/>
      <c r="BF4403" s="35"/>
      <c r="BG4403" s="35"/>
      <c r="BH4403" s="35"/>
    </row>
    <row r="4404" spans="1:60" ht="15" x14ac:dyDescent="0.25">
      <c r="A4404" s="570">
        <f t="shared" si="61"/>
        <v>4398</v>
      </c>
      <c r="B4404" s="571" t="s">
        <v>6678</v>
      </c>
      <c r="C4404" s="574" t="s">
        <v>12458</v>
      </c>
      <c r="D4404" s="843">
        <v>163565.5</v>
      </c>
      <c r="E4404" s="844"/>
      <c r="F4404" s="844"/>
      <c r="G4404" s="25"/>
      <c r="H4404" s="25"/>
      <c r="I4404" s="25"/>
      <c r="J4404" s="25"/>
      <c r="K4404" s="25"/>
      <c r="L4404" s="25"/>
      <c r="N4404" s="25"/>
      <c r="O4404" s="25"/>
      <c r="P4404" s="35" t="s">
        <v>2496</v>
      </c>
      <c r="AS4404" s="570"/>
      <c r="AT4404" s="391"/>
      <c r="AU4404" s="222"/>
      <c r="AV4404" s="564"/>
      <c r="AW4404" s="60"/>
      <c r="AX4404" s="60"/>
      <c r="AY4404" s="60"/>
      <c r="AZ4404" s="283"/>
      <c r="BA4404" s="283"/>
      <c r="BB4404" s="283"/>
      <c r="BC4404" s="34"/>
      <c r="BD4404" s="27"/>
      <c r="BF4404" s="35"/>
      <c r="BG4404" s="35"/>
      <c r="BH4404" s="35"/>
    </row>
    <row r="4405" spans="1:60" ht="15" x14ac:dyDescent="0.25">
      <c r="A4405" s="570">
        <f t="shared" si="61"/>
        <v>4399</v>
      </c>
      <c r="B4405" s="571" t="s">
        <v>6679</v>
      </c>
      <c r="C4405" s="574" t="s">
        <v>12458</v>
      </c>
      <c r="D4405" s="843">
        <v>173219.97</v>
      </c>
      <c r="E4405" s="844"/>
      <c r="F4405" s="844"/>
      <c r="G4405" s="25"/>
      <c r="H4405" s="25"/>
      <c r="I4405" s="25"/>
      <c r="J4405" s="25"/>
      <c r="K4405" s="25"/>
      <c r="L4405" s="25"/>
      <c r="N4405" s="25"/>
      <c r="O4405" s="25"/>
      <c r="P4405" s="35" t="s">
        <v>2496</v>
      </c>
      <c r="AS4405" s="570"/>
      <c r="AT4405" s="391"/>
      <c r="AU4405" s="222"/>
      <c r="AV4405" s="564"/>
      <c r="AW4405" s="60"/>
      <c r="AX4405" s="60"/>
      <c r="AY4405" s="60"/>
      <c r="AZ4405" s="283"/>
      <c r="BA4405" s="283"/>
      <c r="BB4405" s="283"/>
      <c r="BC4405" s="34"/>
      <c r="BD4405" s="27"/>
      <c r="BF4405" s="35"/>
      <c r="BG4405" s="35"/>
      <c r="BH4405" s="35"/>
    </row>
    <row r="4406" spans="1:60" ht="15" x14ac:dyDescent="0.25">
      <c r="A4406" s="570">
        <f t="shared" si="61"/>
        <v>4400</v>
      </c>
      <c r="B4406" s="571" t="s">
        <v>6680</v>
      </c>
      <c r="C4406" s="574" t="s">
        <v>12458</v>
      </c>
      <c r="D4406" s="843">
        <v>173219.97</v>
      </c>
      <c r="E4406" s="844"/>
      <c r="F4406" s="844"/>
      <c r="G4406" s="25"/>
      <c r="H4406" s="25"/>
      <c r="I4406" s="25"/>
      <c r="J4406" s="25"/>
      <c r="K4406" s="25"/>
      <c r="L4406" s="25"/>
      <c r="N4406" s="25"/>
      <c r="O4406" s="25"/>
      <c r="P4406" s="35" t="s">
        <v>2496</v>
      </c>
      <c r="AS4406" s="570"/>
      <c r="AT4406" s="391"/>
      <c r="AU4406" s="222"/>
      <c r="AV4406" s="564"/>
      <c r="AW4406" s="60"/>
      <c r="AX4406" s="60"/>
      <c r="AY4406" s="60"/>
      <c r="AZ4406" s="283"/>
      <c r="BA4406" s="283"/>
      <c r="BB4406" s="283"/>
      <c r="BC4406" s="34"/>
      <c r="BD4406" s="27"/>
      <c r="BF4406" s="35"/>
      <c r="BG4406" s="35"/>
      <c r="BH4406" s="35"/>
    </row>
    <row r="4407" spans="1:60" ht="15" x14ac:dyDescent="0.25">
      <c r="A4407" s="570">
        <f t="shared" ref="A4407:A4470" si="62">A4406+1</f>
        <v>4401</v>
      </c>
      <c r="B4407" s="571" t="s">
        <v>6681</v>
      </c>
      <c r="C4407" s="574" t="s">
        <v>12458</v>
      </c>
      <c r="D4407" s="843">
        <v>130900</v>
      </c>
      <c r="E4407" s="844"/>
      <c r="F4407" s="844"/>
      <c r="G4407" s="25"/>
      <c r="H4407" s="25"/>
      <c r="I4407" s="25"/>
      <c r="J4407" s="25"/>
      <c r="K4407" s="25"/>
      <c r="L4407" s="25"/>
      <c r="N4407" s="25"/>
      <c r="O4407" s="25"/>
      <c r="P4407" s="35" t="s">
        <v>2496</v>
      </c>
      <c r="AS4407" s="570"/>
      <c r="AT4407" s="391"/>
      <c r="AU4407" s="222"/>
      <c r="AV4407" s="564"/>
      <c r="AW4407" s="60"/>
      <c r="AX4407" s="60"/>
      <c r="AY4407" s="60"/>
      <c r="AZ4407" s="283"/>
      <c r="BA4407" s="283"/>
      <c r="BB4407" s="283"/>
      <c r="BC4407" s="34"/>
      <c r="BD4407" s="27"/>
      <c r="BF4407" s="35"/>
      <c r="BG4407" s="35"/>
      <c r="BH4407" s="35"/>
    </row>
    <row r="4408" spans="1:60" ht="15" x14ac:dyDescent="0.25">
      <c r="A4408" s="570">
        <f t="shared" si="62"/>
        <v>4402</v>
      </c>
      <c r="B4408" s="571" t="s">
        <v>6682</v>
      </c>
      <c r="C4408" s="574" t="s">
        <v>12458</v>
      </c>
      <c r="D4408" s="843">
        <v>127925</v>
      </c>
      <c r="E4408" s="844"/>
      <c r="F4408" s="844"/>
      <c r="G4408" s="25"/>
      <c r="H4408" s="25"/>
      <c r="I4408" s="25"/>
      <c r="J4408" s="25"/>
      <c r="K4408" s="25"/>
      <c r="L4408" s="25"/>
      <c r="N4408" s="25"/>
      <c r="O4408" s="25"/>
      <c r="P4408" s="35" t="s">
        <v>2496</v>
      </c>
      <c r="AS4408" s="570"/>
      <c r="AT4408" s="391"/>
      <c r="AU4408" s="222"/>
      <c r="AV4408" s="564"/>
      <c r="AW4408" s="60"/>
      <c r="AX4408" s="60"/>
      <c r="AY4408" s="60"/>
      <c r="AZ4408" s="283"/>
      <c r="BA4408" s="283"/>
      <c r="BB4408" s="283"/>
      <c r="BC4408" s="34"/>
      <c r="BD4408" s="27"/>
      <c r="BF4408" s="35"/>
      <c r="BG4408" s="35"/>
      <c r="BH4408" s="35"/>
    </row>
    <row r="4409" spans="1:60" ht="15" x14ac:dyDescent="0.25">
      <c r="A4409" s="570">
        <f t="shared" si="62"/>
        <v>4403</v>
      </c>
      <c r="B4409" s="571" t="s">
        <v>6683</v>
      </c>
      <c r="C4409" s="574" t="s">
        <v>12458</v>
      </c>
      <c r="D4409" s="843">
        <v>144531.45000000001</v>
      </c>
      <c r="E4409" s="844"/>
      <c r="F4409" s="844"/>
      <c r="G4409" s="25"/>
      <c r="H4409" s="25"/>
      <c r="I4409" s="25"/>
      <c r="J4409" s="25"/>
      <c r="K4409" s="25"/>
      <c r="L4409" s="25"/>
      <c r="N4409" s="25"/>
      <c r="O4409" s="25"/>
      <c r="P4409" s="35" t="s">
        <v>2496</v>
      </c>
      <c r="AS4409" s="570"/>
      <c r="AT4409" s="391"/>
      <c r="AU4409" s="222"/>
      <c r="AV4409" s="564"/>
      <c r="AW4409" s="60"/>
      <c r="AX4409" s="60"/>
      <c r="AY4409" s="60"/>
      <c r="AZ4409" s="283"/>
      <c r="BA4409" s="283"/>
      <c r="BB4409" s="283"/>
      <c r="BC4409" s="34"/>
      <c r="BD4409" s="27"/>
      <c r="BF4409" s="35"/>
      <c r="BG4409" s="35"/>
      <c r="BH4409" s="35"/>
    </row>
    <row r="4410" spans="1:60" ht="15" x14ac:dyDescent="0.25">
      <c r="A4410" s="570">
        <f t="shared" si="62"/>
        <v>4404</v>
      </c>
      <c r="B4410" s="571" t="s">
        <v>6684</v>
      </c>
      <c r="C4410" s="574" t="s">
        <v>12458</v>
      </c>
      <c r="D4410" s="843">
        <v>163569.07</v>
      </c>
      <c r="E4410" s="844"/>
      <c r="F4410" s="844"/>
      <c r="G4410" s="25"/>
      <c r="H4410" s="25"/>
      <c r="I4410" s="25"/>
      <c r="J4410" s="25"/>
      <c r="K4410" s="25"/>
      <c r="L4410" s="25"/>
      <c r="N4410" s="25"/>
      <c r="O4410" s="25"/>
      <c r="P4410" s="35" t="s">
        <v>2496</v>
      </c>
      <c r="AS4410" s="570"/>
      <c r="AT4410" s="391"/>
      <c r="AU4410" s="222"/>
      <c r="AV4410" s="564"/>
      <c r="AW4410" s="60"/>
      <c r="AX4410" s="60"/>
      <c r="AY4410" s="60"/>
      <c r="AZ4410" s="283"/>
      <c r="BA4410" s="283"/>
      <c r="BB4410" s="283"/>
      <c r="BC4410" s="34"/>
      <c r="BD4410" s="27"/>
      <c r="BF4410" s="35"/>
      <c r="BG4410" s="35"/>
      <c r="BH4410" s="35"/>
    </row>
    <row r="4411" spans="1:60" ht="15" x14ac:dyDescent="0.25">
      <c r="A4411" s="570">
        <f t="shared" si="62"/>
        <v>4405</v>
      </c>
      <c r="B4411" s="571" t="s">
        <v>6685</v>
      </c>
      <c r="C4411" s="574" t="s">
        <v>12458</v>
      </c>
      <c r="D4411" s="843">
        <v>163569.07</v>
      </c>
      <c r="E4411" s="844"/>
      <c r="F4411" s="844"/>
      <c r="G4411" s="25"/>
      <c r="H4411" s="25"/>
      <c r="I4411" s="25"/>
      <c r="J4411" s="25"/>
      <c r="K4411" s="25"/>
      <c r="L4411" s="25"/>
      <c r="N4411" s="25"/>
      <c r="O4411" s="25"/>
      <c r="P4411" s="35" t="s">
        <v>2496</v>
      </c>
      <c r="AS4411" s="570"/>
      <c r="AT4411" s="391"/>
      <c r="AU4411" s="222"/>
      <c r="AV4411" s="564"/>
      <c r="AW4411" s="60"/>
      <c r="AX4411" s="60"/>
      <c r="AY4411" s="60"/>
      <c r="AZ4411" s="283"/>
      <c r="BA4411" s="283"/>
      <c r="BB4411" s="283"/>
      <c r="BC4411" s="34"/>
      <c r="BD4411" s="27"/>
      <c r="BF4411" s="35"/>
      <c r="BG4411" s="35"/>
      <c r="BH4411" s="35"/>
    </row>
    <row r="4412" spans="1:60" ht="15" x14ac:dyDescent="0.25">
      <c r="A4412" s="570">
        <f t="shared" si="62"/>
        <v>4406</v>
      </c>
      <c r="B4412" s="571" t="s">
        <v>6686</v>
      </c>
      <c r="C4412" s="574" t="s">
        <v>12458</v>
      </c>
      <c r="D4412" s="843">
        <v>226347.51999999999</v>
      </c>
      <c r="E4412" s="844"/>
      <c r="F4412" s="844"/>
      <c r="G4412" s="25"/>
      <c r="H4412" s="25"/>
      <c r="I4412" s="25"/>
      <c r="J4412" s="25"/>
      <c r="K4412" s="25"/>
      <c r="L4412" s="25"/>
      <c r="N4412" s="25"/>
      <c r="O4412" s="25"/>
      <c r="P4412" s="35" t="s">
        <v>2496</v>
      </c>
      <c r="AS4412" s="570"/>
      <c r="AT4412" s="391"/>
      <c r="AU4412" s="222"/>
      <c r="AV4412" s="564"/>
      <c r="AW4412" s="60"/>
      <c r="AX4412" s="60"/>
      <c r="AY4412" s="60"/>
      <c r="AZ4412" s="283"/>
      <c r="BA4412" s="283"/>
      <c r="BB4412" s="283"/>
      <c r="BC4412" s="34"/>
      <c r="BD4412" s="27"/>
      <c r="BF4412" s="35"/>
      <c r="BG4412" s="35"/>
      <c r="BH4412" s="35"/>
    </row>
    <row r="4413" spans="1:60" ht="15" x14ac:dyDescent="0.25">
      <c r="A4413" s="570">
        <f t="shared" si="62"/>
        <v>4407</v>
      </c>
      <c r="B4413" s="571" t="s">
        <v>6687</v>
      </c>
      <c r="C4413" s="574" t="s">
        <v>12458</v>
      </c>
      <c r="D4413" s="843">
        <v>222133.73</v>
      </c>
      <c r="E4413" s="844"/>
      <c r="F4413" s="844"/>
      <c r="G4413" s="25"/>
      <c r="H4413" s="25"/>
      <c r="I4413" s="25"/>
      <c r="J4413" s="25"/>
      <c r="K4413" s="25"/>
      <c r="L4413" s="25"/>
      <c r="N4413" s="25"/>
      <c r="O4413" s="25"/>
      <c r="P4413" s="35" t="s">
        <v>2496</v>
      </c>
      <c r="AS4413" s="570"/>
      <c r="AT4413" s="391"/>
      <c r="AU4413" s="222"/>
      <c r="AV4413" s="564"/>
      <c r="AW4413" s="60"/>
      <c r="AX4413" s="60"/>
      <c r="AY4413" s="60"/>
      <c r="AZ4413" s="283"/>
      <c r="BA4413" s="283"/>
      <c r="BB4413" s="283"/>
      <c r="BC4413" s="34"/>
      <c r="BD4413" s="27"/>
      <c r="BF4413" s="35"/>
      <c r="BG4413" s="35"/>
      <c r="BH4413" s="35"/>
    </row>
    <row r="4414" spans="1:60" ht="15" x14ac:dyDescent="0.25">
      <c r="A4414" s="570">
        <f t="shared" si="62"/>
        <v>4408</v>
      </c>
      <c r="B4414" s="571" t="s">
        <v>6688</v>
      </c>
      <c r="C4414" s="574" t="s">
        <v>12458</v>
      </c>
      <c r="D4414" s="843">
        <v>222133.73</v>
      </c>
      <c r="E4414" s="844"/>
      <c r="F4414" s="844"/>
      <c r="G4414" s="25"/>
      <c r="H4414" s="25"/>
      <c r="I4414" s="25"/>
      <c r="J4414" s="25"/>
      <c r="K4414" s="25"/>
      <c r="L4414" s="25"/>
      <c r="N4414" s="25"/>
      <c r="O4414" s="25"/>
      <c r="P4414" s="35" t="s">
        <v>2496</v>
      </c>
      <c r="AS4414" s="570"/>
      <c r="AT4414" s="391"/>
      <c r="AU4414" s="222"/>
      <c r="AV4414" s="564"/>
      <c r="AW4414" s="60"/>
      <c r="AX4414" s="60"/>
      <c r="AY4414" s="60"/>
      <c r="AZ4414" s="283"/>
      <c r="BA4414" s="283"/>
      <c r="BB4414" s="283"/>
      <c r="BC4414" s="34"/>
      <c r="BD4414" s="27"/>
      <c r="BF4414" s="35"/>
      <c r="BG4414" s="35"/>
      <c r="BH4414" s="35"/>
    </row>
    <row r="4415" spans="1:60" ht="15" x14ac:dyDescent="0.25">
      <c r="A4415" s="570">
        <f t="shared" si="62"/>
        <v>4409</v>
      </c>
      <c r="B4415" s="571" t="s">
        <v>6689</v>
      </c>
      <c r="C4415" s="574" t="s">
        <v>12458</v>
      </c>
      <c r="D4415" s="843">
        <v>106143.24</v>
      </c>
      <c r="E4415" s="844"/>
      <c r="F4415" s="844"/>
      <c r="G4415" s="25"/>
      <c r="H4415" s="25"/>
      <c r="I4415" s="25"/>
      <c r="J4415" s="25"/>
      <c r="K4415" s="25"/>
      <c r="L4415" s="25"/>
      <c r="N4415" s="25"/>
      <c r="O4415" s="25"/>
      <c r="P4415" s="35" t="s">
        <v>2496</v>
      </c>
      <c r="AS4415" s="570"/>
      <c r="AT4415" s="391"/>
      <c r="AU4415" s="222"/>
      <c r="AV4415" s="564"/>
      <c r="AW4415" s="60"/>
      <c r="AX4415" s="60"/>
      <c r="AY4415" s="60"/>
      <c r="AZ4415" s="283"/>
      <c r="BA4415" s="283"/>
      <c r="BB4415" s="283"/>
      <c r="BC4415" s="34"/>
      <c r="BD4415" s="27"/>
      <c r="BF4415" s="35"/>
      <c r="BG4415" s="35"/>
      <c r="BH4415" s="35"/>
    </row>
    <row r="4416" spans="1:60" ht="15" x14ac:dyDescent="0.25">
      <c r="A4416" s="570">
        <f t="shared" si="62"/>
        <v>4410</v>
      </c>
      <c r="B4416" s="571" t="s">
        <v>6690</v>
      </c>
      <c r="C4416" s="574" t="s">
        <v>12458</v>
      </c>
      <c r="D4416" s="843">
        <v>36943.550000000003</v>
      </c>
      <c r="E4416" s="844"/>
      <c r="F4416" s="844"/>
      <c r="G4416" s="25"/>
      <c r="H4416" s="25"/>
      <c r="I4416" s="25"/>
      <c r="J4416" s="25"/>
      <c r="K4416" s="25"/>
      <c r="L4416" s="25"/>
      <c r="N4416" s="25"/>
      <c r="O4416" s="25"/>
      <c r="P4416" s="35" t="s">
        <v>2496</v>
      </c>
      <c r="AS4416" s="570"/>
      <c r="AT4416" s="391"/>
      <c r="AU4416" s="222"/>
      <c r="AV4416" s="564"/>
      <c r="AW4416" s="60"/>
      <c r="AX4416" s="60"/>
      <c r="AY4416" s="60"/>
      <c r="AZ4416" s="283"/>
      <c r="BA4416" s="283"/>
      <c r="BB4416" s="283"/>
      <c r="BC4416" s="34"/>
      <c r="BD4416" s="27"/>
      <c r="BF4416" s="35"/>
      <c r="BG4416" s="35"/>
      <c r="BH4416" s="35"/>
    </row>
    <row r="4417" spans="1:60" ht="15" x14ac:dyDescent="0.25">
      <c r="A4417" s="570">
        <f t="shared" si="62"/>
        <v>4411</v>
      </c>
      <c r="B4417" s="571" t="s">
        <v>6691</v>
      </c>
      <c r="C4417" s="574" t="s">
        <v>12458</v>
      </c>
      <c r="D4417" s="843">
        <v>125664</v>
      </c>
      <c r="E4417" s="844"/>
      <c r="F4417" s="844"/>
      <c r="G4417" s="25"/>
      <c r="H4417" s="25"/>
      <c r="I4417" s="25"/>
      <c r="J4417" s="25"/>
      <c r="K4417" s="25"/>
      <c r="L4417" s="25"/>
      <c r="N4417" s="25"/>
      <c r="O4417" s="25"/>
      <c r="P4417" s="35" t="s">
        <v>2496</v>
      </c>
      <c r="AS4417" s="570"/>
      <c r="AT4417" s="391"/>
      <c r="AU4417" s="222"/>
      <c r="AV4417" s="564"/>
      <c r="AW4417" s="60"/>
      <c r="AX4417" s="60"/>
      <c r="AY4417" s="60"/>
      <c r="AZ4417" s="283"/>
      <c r="BA4417" s="283"/>
      <c r="BB4417" s="283"/>
      <c r="BC4417" s="34"/>
      <c r="BD4417" s="27"/>
      <c r="BF4417" s="35"/>
      <c r="BG4417" s="35"/>
      <c r="BH4417" s="35"/>
    </row>
    <row r="4418" spans="1:60" ht="15" x14ac:dyDescent="0.25">
      <c r="A4418" s="570">
        <f t="shared" si="62"/>
        <v>4412</v>
      </c>
      <c r="B4418" s="571" t="s">
        <v>6692</v>
      </c>
      <c r="C4418" s="574" t="s">
        <v>12458</v>
      </c>
      <c r="D4418" s="843">
        <v>100317</v>
      </c>
      <c r="E4418" s="844"/>
      <c r="F4418" s="844"/>
      <c r="G4418" s="25"/>
      <c r="H4418" s="25"/>
      <c r="I4418" s="25"/>
      <c r="J4418" s="25"/>
      <c r="K4418" s="25"/>
      <c r="L4418" s="25"/>
      <c r="N4418" s="25"/>
      <c r="O4418" s="25"/>
      <c r="P4418" s="35" t="s">
        <v>2496</v>
      </c>
      <c r="AS4418" s="570"/>
      <c r="AT4418" s="391"/>
      <c r="AU4418" s="222"/>
      <c r="AV4418" s="564"/>
      <c r="AW4418" s="60"/>
      <c r="AX4418" s="60"/>
      <c r="AY4418" s="60"/>
      <c r="AZ4418" s="283"/>
      <c r="BA4418" s="283"/>
      <c r="BB4418" s="283"/>
      <c r="BC4418" s="34"/>
      <c r="BD4418" s="27"/>
      <c r="BF4418" s="35"/>
      <c r="BG4418" s="35"/>
      <c r="BH4418" s="35"/>
    </row>
    <row r="4419" spans="1:60" ht="15" x14ac:dyDescent="0.25">
      <c r="A4419" s="570">
        <f t="shared" si="62"/>
        <v>4413</v>
      </c>
      <c r="B4419" s="571" t="s">
        <v>6693</v>
      </c>
      <c r="C4419" s="574" t="s">
        <v>12458</v>
      </c>
      <c r="D4419" s="843">
        <v>133280</v>
      </c>
      <c r="E4419" s="844"/>
      <c r="F4419" s="844"/>
      <c r="G4419" s="25"/>
      <c r="H4419" s="25"/>
      <c r="I4419" s="25"/>
      <c r="J4419" s="25"/>
      <c r="K4419" s="25"/>
      <c r="L4419" s="25"/>
      <c r="N4419" s="25"/>
      <c r="O4419" s="25"/>
      <c r="P4419" s="35" t="s">
        <v>2496</v>
      </c>
      <c r="AS4419" s="570"/>
      <c r="AT4419" s="391"/>
      <c r="AU4419" s="222"/>
      <c r="AV4419" s="564"/>
      <c r="AW4419" s="60"/>
      <c r="AX4419" s="60"/>
      <c r="AY4419" s="60"/>
      <c r="AZ4419" s="283"/>
      <c r="BA4419" s="283"/>
      <c r="BB4419" s="283"/>
      <c r="BC4419" s="34"/>
      <c r="BD4419" s="27"/>
      <c r="BF4419" s="35"/>
      <c r="BG4419" s="35"/>
      <c r="BH4419" s="35"/>
    </row>
    <row r="4420" spans="1:60" ht="15" x14ac:dyDescent="0.25">
      <c r="A4420" s="570">
        <f t="shared" si="62"/>
        <v>4414</v>
      </c>
      <c r="B4420" s="571" t="s">
        <v>6694</v>
      </c>
      <c r="C4420" s="574" t="s">
        <v>12458</v>
      </c>
      <c r="D4420" s="843">
        <v>56525</v>
      </c>
      <c r="E4420" s="844"/>
      <c r="F4420" s="844"/>
      <c r="G4420" s="25"/>
      <c r="H4420" s="25"/>
      <c r="I4420" s="25"/>
      <c r="J4420" s="25"/>
      <c r="K4420" s="25"/>
      <c r="L4420" s="25"/>
      <c r="N4420" s="25"/>
      <c r="O4420" s="25"/>
      <c r="P4420" s="35" t="s">
        <v>2496</v>
      </c>
      <c r="AS4420" s="570"/>
      <c r="AT4420" s="391"/>
      <c r="AU4420" s="222"/>
      <c r="AV4420" s="564"/>
      <c r="AW4420" s="60"/>
      <c r="AX4420" s="60"/>
      <c r="AY4420" s="60"/>
      <c r="AZ4420" s="283"/>
      <c r="BA4420" s="283"/>
      <c r="BB4420" s="283"/>
      <c r="BC4420" s="34"/>
      <c r="BD4420" s="27"/>
      <c r="BF4420" s="35"/>
      <c r="BG4420" s="35"/>
      <c r="BH4420" s="35"/>
    </row>
    <row r="4421" spans="1:60" ht="15" x14ac:dyDescent="0.25">
      <c r="A4421" s="570">
        <f t="shared" si="62"/>
        <v>4415</v>
      </c>
      <c r="B4421" s="571" t="s">
        <v>6695</v>
      </c>
      <c r="C4421" s="574" t="s">
        <v>12458</v>
      </c>
      <c r="D4421" s="843">
        <v>238950.81</v>
      </c>
      <c r="E4421" s="844"/>
      <c r="F4421" s="844"/>
      <c r="G4421" s="25"/>
      <c r="H4421" s="25"/>
      <c r="I4421" s="25"/>
      <c r="J4421" s="25"/>
      <c r="K4421" s="25"/>
      <c r="L4421" s="25"/>
      <c r="N4421" s="25"/>
      <c r="O4421" s="25"/>
      <c r="P4421" s="35" t="s">
        <v>2496</v>
      </c>
      <c r="AS4421" s="570"/>
      <c r="AT4421" s="391"/>
      <c r="AU4421" s="222"/>
      <c r="AV4421" s="564"/>
      <c r="AW4421" s="60"/>
      <c r="AX4421" s="60"/>
      <c r="AY4421" s="60"/>
      <c r="AZ4421" s="283"/>
      <c r="BA4421" s="283"/>
      <c r="BB4421" s="283"/>
      <c r="BC4421" s="34"/>
      <c r="BD4421" s="27"/>
      <c r="BF4421" s="35"/>
      <c r="BG4421" s="35"/>
      <c r="BH4421" s="35"/>
    </row>
    <row r="4422" spans="1:60" ht="15" x14ac:dyDescent="0.25">
      <c r="A4422" s="570">
        <f t="shared" si="62"/>
        <v>4416</v>
      </c>
      <c r="B4422" s="571" t="s">
        <v>6696</v>
      </c>
      <c r="C4422" s="574" t="s">
        <v>12458</v>
      </c>
      <c r="D4422" s="843">
        <v>118961.92</v>
      </c>
      <c r="E4422" s="844"/>
      <c r="F4422" s="844"/>
      <c r="G4422" s="25"/>
      <c r="H4422" s="25"/>
      <c r="I4422" s="25"/>
      <c r="J4422" s="25"/>
      <c r="K4422" s="25"/>
      <c r="L4422" s="25"/>
      <c r="N4422" s="25"/>
      <c r="O4422" s="25"/>
      <c r="P4422" s="35" t="s">
        <v>2496</v>
      </c>
      <c r="AS4422" s="570"/>
      <c r="AT4422" s="391"/>
      <c r="AU4422" s="222"/>
      <c r="AV4422" s="564"/>
      <c r="AW4422" s="60"/>
      <c r="AX4422" s="60"/>
      <c r="AY4422" s="60"/>
      <c r="AZ4422" s="283"/>
      <c r="BA4422" s="283"/>
      <c r="BB4422" s="283"/>
      <c r="BC4422" s="34"/>
      <c r="BD4422" s="27"/>
      <c r="BF4422" s="35"/>
      <c r="BG4422" s="35"/>
      <c r="BH4422" s="35"/>
    </row>
    <row r="4423" spans="1:60" ht="15" x14ac:dyDescent="0.25">
      <c r="A4423" s="570">
        <f t="shared" si="62"/>
        <v>4417</v>
      </c>
      <c r="B4423" s="571" t="s">
        <v>6697</v>
      </c>
      <c r="C4423" s="574" t="s">
        <v>12458</v>
      </c>
      <c r="D4423" s="843">
        <v>49980</v>
      </c>
      <c r="E4423" s="844"/>
      <c r="F4423" s="844"/>
      <c r="G4423" s="25"/>
      <c r="H4423" s="25"/>
      <c r="I4423" s="25"/>
      <c r="J4423" s="25"/>
      <c r="K4423" s="25"/>
      <c r="L4423" s="25"/>
      <c r="N4423" s="25"/>
      <c r="O4423" s="25"/>
      <c r="P4423" s="35" t="s">
        <v>2496</v>
      </c>
      <c r="AS4423" s="570"/>
      <c r="AT4423" s="391"/>
      <c r="AU4423" s="222"/>
      <c r="AV4423" s="564"/>
      <c r="AW4423" s="60"/>
      <c r="AX4423" s="60"/>
      <c r="AY4423" s="60"/>
      <c r="AZ4423" s="283"/>
      <c r="BA4423" s="283"/>
      <c r="BB4423" s="283"/>
      <c r="BC4423" s="34"/>
      <c r="BD4423" s="27"/>
      <c r="BF4423" s="35"/>
      <c r="BG4423" s="35"/>
      <c r="BH4423" s="35"/>
    </row>
    <row r="4424" spans="1:60" ht="15" x14ac:dyDescent="0.25">
      <c r="A4424" s="570">
        <f t="shared" si="62"/>
        <v>4418</v>
      </c>
      <c r="B4424" s="571" t="s">
        <v>6698</v>
      </c>
      <c r="C4424" s="574" t="s">
        <v>12458</v>
      </c>
      <c r="D4424" s="843">
        <v>109770.36</v>
      </c>
      <c r="E4424" s="844"/>
      <c r="F4424" s="844"/>
      <c r="G4424" s="25"/>
      <c r="H4424" s="25"/>
      <c r="I4424" s="25"/>
      <c r="J4424" s="25"/>
      <c r="K4424" s="25"/>
      <c r="L4424" s="25"/>
      <c r="N4424" s="25"/>
      <c r="O4424" s="25"/>
      <c r="P4424" s="35" t="s">
        <v>2496</v>
      </c>
      <c r="AS4424" s="570"/>
      <c r="AT4424" s="391"/>
      <c r="AU4424" s="222"/>
      <c r="AV4424" s="564"/>
      <c r="AW4424" s="60"/>
      <c r="AX4424" s="60"/>
      <c r="AY4424" s="60"/>
      <c r="AZ4424" s="283"/>
      <c r="BA4424" s="283"/>
      <c r="BB4424" s="283"/>
      <c r="BC4424" s="34"/>
      <c r="BD4424" s="27"/>
      <c r="BF4424" s="35"/>
      <c r="BG4424" s="35"/>
      <c r="BH4424" s="35"/>
    </row>
    <row r="4425" spans="1:60" ht="15" x14ac:dyDescent="0.25">
      <c r="A4425" s="570">
        <f t="shared" si="62"/>
        <v>4419</v>
      </c>
      <c r="B4425" s="571" t="s">
        <v>6699</v>
      </c>
      <c r="C4425" s="574" t="s">
        <v>12458</v>
      </c>
      <c r="D4425" s="843">
        <v>60525.78</v>
      </c>
      <c r="E4425" s="844"/>
      <c r="F4425" s="844"/>
      <c r="G4425" s="25"/>
      <c r="H4425" s="25"/>
      <c r="I4425" s="25"/>
      <c r="J4425" s="25"/>
      <c r="K4425" s="25"/>
      <c r="L4425" s="25"/>
      <c r="N4425" s="25"/>
      <c r="O4425" s="25"/>
      <c r="P4425" s="35" t="s">
        <v>2496</v>
      </c>
      <c r="AS4425" s="570"/>
      <c r="AT4425" s="391"/>
      <c r="AU4425" s="222"/>
      <c r="AV4425" s="564"/>
      <c r="AW4425" s="60"/>
      <c r="AX4425" s="60"/>
      <c r="AY4425" s="60"/>
      <c r="AZ4425" s="283"/>
      <c r="BA4425" s="283"/>
      <c r="BB4425" s="283"/>
      <c r="BC4425" s="34"/>
      <c r="BD4425" s="27"/>
      <c r="BF4425" s="35"/>
      <c r="BG4425" s="35"/>
      <c r="BH4425" s="35"/>
    </row>
    <row r="4426" spans="1:60" ht="15" x14ac:dyDescent="0.25">
      <c r="A4426" s="570">
        <f t="shared" si="62"/>
        <v>4420</v>
      </c>
      <c r="B4426" s="571" t="s">
        <v>6700</v>
      </c>
      <c r="C4426" s="574" t="s">
        <v>12458</v>
      </c>
      <c r="D4426" s="843">
        <v>137183.20000000001</v>
      </c>
      <c r="E4426" s="844"/>
      <c r="F4426" s="844"/>
      <c r="G4426" s="25"/>
      <c r="H4426" s="25"/>
      <c r="I4426" s="25"/>
      <c r="J4426" s="25"/>
      <c r="K4426" s="25"/>
      <c r="L4426" s="25"/>
      <c r="N4426" s="25"/>
      <c r="O4426" s="25"/>
      <c r="P4426" s="35" t="s">
        <v>2496</v>
      </c>
      <c r="AS4426" s="570"/>
      <c r="AT4426" s="391"/>
      <c r="AU4426" s="222"/>
      <c r="AV4426" s="564"/>
      <c r="AW4426" s="60"/>
      <c r="AX4426" s="60"/>
      <c r="AY4426" s="60"/>
      <c r="AZ4426" s="283"/>
      <c r="BA4426" s="283"/>
      <c r="BB4426" s="283"/>
      <c r="BC4426" s="34"/>
      <c r="BD4426" s="27"/>
      <c r="BF4426" s="35"/>
      <c r="BG4426" s="35"/>
      <c r="BH4426" s="35"/>
    </row>
    <row r="4427" spans="1:60" ht="15" x14ac:dyDescent="0.25">
      <c r="A4427" s="570">
        <f t="shared" si="62"/>
        <v>4421</v>
      </c>
      <c r="B4427" s="571" t="s">
        <v>6701</v>
      </c>
      <c r="C4427" s="574" t="s">
        <v>12458</v>
      </c>
      <c r="D4427" s="843">
        <v>92063.16</v>
      </c>
      <c r="E4427" s="844"/>
      <c r="F4427" s="844"/>
      <c r="G4427" s="25"/>
      <c r="H4427" s="25"/>
      <c r="I4427" s="25"/>
      <c r="J4427" s="25"/>
      <c r="K4427" s="25"/>
      <c r="L4427" s="25"/>
      <c r="N4427" s="25"/>
      <c r="O4427" s="25"/>
      <c r="P4427" s="35" t="s">
        <v>2496</v>
      </c>
      <c r="AS4427" s="570"/>
      <c r="AT4427" s="391"/>
      <c r="AU4427" s="222"/>
      <c r="AV4427" s="564"/>
      <c r="AW4427" s="60"/>
      <c r="AX4427" s="60"/>
      <c r="AY4427" s="60"/>
      <c r="AZ4427" s="283"/>
      <c r="BA4427" s="283"/>
      <c r="BB4427" s="283"/>
      <c r="BC4427" s="34"/>
      <c r="BD4427" s="27"/>
      <c r="BF4427" s="35"/>
      <c r="BG4427" s="35"/>
      <c r="BH4427" s="35"/>
    </row>
    <row r="4428" spans="1:60" ht="15" x14ac:dyDescent="0.25">
      <c r="A4428" s="570">
        <f t="shared" si="62"/>
        <v>4422</v>
      </c>
      <c r="B4428" s="571" t="s">
        <v>6702</v>
      </c>
      <c r="C4428" s="574" t="s">
        <v>12458</v>
      </c>
      <c r="D4428" s="843">
        <v>66640</v>
      </c>
      <c r="E4428" s="844"/>
      <c r="F4428" s="844"/>
      <c r="G4428" s="25"/>
      <c r="H4428" s="25"/>
      <c r="I4428" s="25"/>
      <c r="J4428" s="25"/>
      <c r="K4428" s="25"/>
      <c r="L4428" s="25"/>
      <c r="N4428" s="25"/>
      <c r="O4428" s="25"/>
      <c r="P4428" s="35" t="s">
        <v>2496</v>
      </c>
      <c r="AS4428" s="570"/>
      <c r="AT4428" s="391"/>
      <c r="AU4428" s="222"/>
      <c r="AV4428" s="564"/>
      <c r="AW4428" s="60"/>
      <c r="AX4428" s="60"/>
      <c r="AY4428" s="60"/>
      <c r="AZ4428" s="283"/>
      <c r="BA4428" s="283"/>
      <c r="BB4428" s="283"/>
      <c r="BC4428" s="34"/>
      <c r="BD4428" s="27"/>
      <c r="BF4428" s="35"/>
      <c r="BG4428" s="35"/>
      <c r="BH4428" s="35"/>
    </row>
    <row r="4429" spans="1:60" ht="15" x14ac:dyDescent="0.25">
      <c r="A4429" s="570">
        <f t="shared" si="62"/>
        <v>4423</v>
      </c>
      <c r="B4429" s="571" t="s">
        <v>6703</v>
      </c>
      <c r="C4429" s="574" t="s">
        <v>12458</v>
      </c>
      <c r="D4429" s="843">
        <v>53088.28</v>
      </c>
      <c r="E4429" s="844"/>
      <c r="F4429" s="844"/>
      <c r="G4429" s="25"/>
      <c r="H4429" s="25"/>
      <c r="I4429" s="25"/>
      <c r="J4429" s="25"/>
      <c r="K4429" s="25"/>
      <c r="L4429" s="25"/>
      <c r="N4429" s="25"/>
      <c r="O4429" s="25"/>
      <c r="P4429" s="35" t="s">
        <v>2496</v>
      </c>
      <c r="AS4429" s="570"/>
      <c r="AT4429" s="391"/>
      <c r="AU4429" s="222"/>
      <c r="AV4429" s="564"/>
      <c r="AW4429" s="60"/>
      <c r="AX4429" s="60"/>
      <c r="AY4429" s="60"/>
      <c r="AZ4429" s="283"/>
      <c r="BA4429" s="283"/>
      <c r="BB4429" s="283"/>
      <c r="BC4429" s="34"/>
      <c r="BD4429" s="27"/>
      <c r="BF4429" s="35"/>
      <c r="BG4429" s="35"/>
      <c r="BH4429" s="35"/>
    </row>
    <row r="4430" spans="1:60" ht="15" x14ac:dyDescent="0.25">
      <c r="A4430" s="570">
        <f t="shared" si="62"/>
        <v>4424</v>
      </c>
      <c r="B4430" s="571" t="s">
        <v>6704</v>
      </c>
      <c r="C4430" s="574" t="s">
        <v>12458</v>
      </c>
      <c r="D4430" s="843">
        <v>95200</v>
      </c>
      <c r="E4430" s="844"/>
      <c r="F4430" s="844"/>
      <c r="G4430" s="25"/>
      <c r="H4430" s="25"/>
      <c r="I4430" s="25"/>
      <c r="J4430" s="25"/>
      <c r="K4430" s="25"/>
      <c r="L4430" s="25"/>
      <c r="N4430" s="25"/>
      <c r="O4430" s="25"/>
      <c r="P4430" s="35" t="s">
        <v>2496</v>
      </c>
      <c r="AS4430" s="570"/>
      <c r="AT4430" s="391"/>
      <c r="AU4430" s="222"/>
      <c r="AV4430" s="564"/>
      <c r="AW4430" s="60"/>
      <c r="AX4430" s="60"/>
      <c r="AY4430" s="60"/>
      <c r="AZ4430" s="283"/>
      <c r="BA4430" s="283"/>
      <c r="BB4430" s="283"/>
      <c r="BC4430" s="34"/>
      <c r="BD4430" s="27"/>
      <c r="BF4430" s="35"/>
      <c r="BG4430" s="35"/>
      <c r="BH4430" s="35"/>
    </row>
    <row r="4431" spans="1:60" ht="15" x14ac:dyDescent="0.25">
      <c r="A4431" s="570">
        <f t="shared" si="62"/>
        <v>4425</v>
      </c>
      <c r="B4431" s="571" t="s">
        <v>6705</v>
      </c>
      <c r="C4431" s="574" t="s">
        <v>12458</v>
      </c>
      <c r="D4431" s="843">
        <v>267780.94</v>
      </c>
      <c r="E4431" s="844"/>
      <c r="F4431" s="844"/>
      <c r="G4431" s="25"/>
      <c r="H4431" s="25"/>
      <c r="I4431" s="25"/>
      <c r="J4431" s="25"/>
      <c r="K4431" s="25"/>
      <c r="L4431" s="25"/>
      <c r="N4431" s="25"/>
      <c r="O4431" s="25"/>
      <c r="P4431" s="35" t="s">
        <v>2496</v>
      </c>
      <c r="AS4431" s="570"/>
      <c r="AT4431" s="391"/>
      <c r="AU4431" s="222"/>
      <c r="AV4431" s="564"/>
      <c r="AW4431" s="60"/>
      <c r="AX4431" s="60"/>
      <c r="AY4431" s="60"/>
      <c r="AZ4431" s="283"/>
      <c r="BA4431" s="283"/>
      <c r="BB4431" s="283"/>
      <c r="BC4431" s="34"/>
      <c r="BD4431" s="27"/>
      <c r="BF4431" s="35"/>
      <c r="BG4431" s="35"/>
      <c r="BH4431" s="35"/>
    </row>
    <row r="4432" spans="1:60" ht="15" x14ac:dyDescent="0.25">
      <c r="A4432" s="570">
        <f t="shared" si="62"/>
        <v>4426</v>
      </c>
      <c r="B4432" s="571" t="s">
        <v>6706</v>
      </c>
      <c r="C4432" s="574" t="s">
        <v>12458</v>
      </c>
      <c r="D4432" s="843">
        <v>149663.92000000001</v>
      </c>
      <c r="E4432" s="844"/>
      <c r="F4432" s="844"/>
      <c r="G4432" s="25"/>
      <c r="H4432" s="25"/>
      <c r="I4432" s="25"/>
      <c r="J4432" s="25"/>
      <c r="K4432" s="25"/>
      <c r="L4432" s="25"/>
      <c r="N4432" s="25"/>
      <c r="O4432" s="25"/>
      <c r="P4432" s="35" t="s">
        <v>2496</v>
      </c>
      <c r="AS4432" s="570"/>
      <c r="AT4432" s="391"/>
      <c r="AU4432" s="222"/>
      <c r="AV4432" s="564"/>
      <c r="AW4432" s="60"/>
      <c r="AX4432" s="60"/>
      <c r="AY4432" s="60"/>
      <c r="AZ4432" s="283"/>
      <c r="BA4432" s="283"/>
      <c r="BB4432" s="283"/>
      <c r="BC4432" s="34"/>
      <c r="BD4432" s="27"/>
      <c r="BF4432" s="35"/>
      <c r="BG4432" s="35"/>
      <c r="BH4432" s="35"/>
    </row>
    <row r="4433" spans="1:60" ht="15" x14ac:dyDescent="0.25">
      <c r="A4433" s="570">
        <f t="shared" si="62"/>
        <v>4427</v>
      </c>
      <c r="B4433" s="571" t="s">
        <v>6707</v>
      </c>
      <c r="C4433" s="574" t="s">
        <v>12458</v>
      </c>
      <c r="D4433" s="843">
        <v>149663.92000000001</v>
      </c>
      <c r="E4433" s="844"/>
      <c r="F4433" s="844"/>
      <c r="G4433" s="25"/>
      <c r="H4433" s="25"/>
      <c r="I4433" s="25"/>
      <c r="J4433" s="25"/>
      <c r="K4433" s="25"/>
      <c r="L4433" s="25"/>
      <c r="N4433" s="25"/>
      <c r="O4433" s="25"/>
      <c r="P4433" s="35" t="s">
        <v>2496</v>
      </c>
      <c r="AS4433" s="570"/>
      <c r="AT4433" s="391"/>
      <c r="AU4433" s="222"/>
      <c r="AV4433" s="564"/>
      <c r="AW4433" s="60"/>
      <c r="AX4433" s="60"/>
      <c r="AY4433" s="60"/>
      <c r="AZ4433" s="283"/>
      <c r="BA4433" s="283"/>
      <c r="BB4433" s="283"/>
      <c r="BC4433" s="34"/>
      <c r="BD4433" s="27"/>
      <c r="BF4433" s="35"/>
      <c r="BG4433" s="35"/>
      <c r="BH4433" s="35"/>
    </row>
    <row r="4434" spans="1:60" ht="15" x14ac:dyDescent="0.25">
      <c r="A4434" s="570">
        <f t="shared" si="62"/>
        <v>4428</v>
      </c>
      <c r="B4434" s="571" t="s">
        <v>6708</v>
      </c>
      <c r="C4434" s="574" t="s">
        <v>12458</v>
      </c>
      <c r="D4434" s="843">
        <v>217373.73</v>
      </c>
      <c r="E4434" s="844"/>
      <c r="F4434" s="844"/>
      <c r="G4434" s="25"/>
      <c r="H4434" s="25"/>
      <c r="I4434" s="25"/>
      <c r="J4434" s="25"/>
      <c r="K4434" s="25"/>
      <c r="L4434" s="25"/>
      <c r="N4434" s="25"/>
      <c r="O4434" s="25"/>
      <c r="P4434" s="35" t="s">
        <v>2496</v>
      </c>
      <c r="AS4434" s="570"/>
      <c r="AT4434" s="391"/>
      <c r="AU4434" s="222"/>
      <c r="AV4434" s="564"/>
      <c r="AW4434" s="60"/>
      <c r="AX4434" s="60"/>
      <c r="AY4434" s="60"/>
      <c r="AZ4434" s="283"/>
      <c r="BA4434" s="283"/>
      <c r="BB4434" s="283"/>
      <c r="BC4434" s="34"/>
      <c r="BD4434" s="27"/>
      <c r="BF4434" s="35"/>
      <c r="BG4434" s="35"/>
      <c r="BH4434" s="35"/>
    </row>
    <row r="4435" spans="1:60" ht="15" x14ac:dyDescent="0.25">
      <c r="A4435" s="570">
        <f t="shared" si="62"/>
        <v>4429</v>
      </c>
      <c r="B4435" s="571" t="s">
        <v>6709</v>
      </c>
      <c r="C4435" s="574" t="s">
        <v>12458</v>
      </c>
      <c r="D4435" s="843">
        <v>7408.94</v>
      </c>
      <c r="E4435" s="844"/>
      <c r="F4435" s="844"/>
      <c r="G4435" s="25"/>
      <c r="H4435" s="25"/>
      <c r="I4435" s="25"/>
      <c r="J4435" s="25"/>
      <c r="K4435" s="25"/>
      <c r="L4435" s="25"/>
      <c r="N4435" s="25"/>
      <c r="O4435" s="25"/>
      <c r="P4435" s="35" t="s">
        <v>2496</v>
      </c>
      <c r="AS4435" s="570"/>
      <c r="AT4435" s="391"/>
      <c r="AU4435" s="222"/>
      <c r="AV4435" s="564"/>
      <c r="AW4435" s="60"/>
      <c r="AX4435" s="60"/>
      <c r="AY4435" s="60"/>
      <c r="AZ4435" s="283"/>
      <c r="BA4435" s="283"/>
      <c r="BB4435" s="283"/>
      <c r="BC4435" s="34"/>
      <c r="BD4435" s="27"/>
      <c r="BF4435" s="35"/>
      <c r="BG4435" s="35"/>
      <c r="BH4435" s="35"/>
    </row>
    <row r="4436" spans="1:60" ht="15" x14ac:dyDescent="0.25">
      <c r="A4436" s="570">
        <f t="shared" si="62"/>
        <v>4430</v>
      </c>
      <c r="B4436" s="571" t="s">
        <v>6710</v>
      </c>
      <c r="C4436" s="574" t="s">
        <v>12458</v>
      </c>
      <c r="D4436" s="843">
        <v>30368.799999999999</v>
      </c>
      <c r="E4436" s="844"/>
      <c r="F4436" s="844"/>
      <c r="G4436" s="25"/>
      <c r="H4436" s="25"/>
      <c r="I4436" s="25"/>
      <c r="J4436" s="25"/>
      <c r="K4436" s="25"/>
      <c r="L4436" s="25"/>
      <c r="N4436" s="25"/>
      <c r="O4436" s="25"/>
      <c r="P4436" s="35" t="s">
        <v>2496</v>
      </c>
      <c r="AS4436" s="570"/>
      <c r="AT4436" s="391"/>
      <c r="AU4436" s="222"/>
      <c r="AV4436" s="564"/>
      <c r="AW4436" s="60"/>
      <c r="AX4436" s="60"/>
      <c r="AY4436" s="60"/>
      <c r="AZ4436" s="283"/>
      <c r="BA4436" s="283"/>
      <c r="BB4436" s="283"/>
      <c r="BC4436" s="34"/>
      <c r="BD4436" s="27"/>
      <c r="BF4436" s="35"/>
      <c r="BG4436" s="35"/>
      <c r="BH4436" s="35"/>
    </row>
    <row r="4437" spans="1:60" ht="15" x14ac:dyDescent="0.25">
      <c r="A4437" s="570">
        <f t="shared" si="62"/>
        <v>4431</v>
      </c>
      <c r="B4437" s="571" t="s">
        <v>6711</v>
      </c>
      <c r="C4437" s="574" t="s">
        <v>12458</v>
      </c>
      <c r="D4437" s="843">
        <v>38103.800000000003</v>
      </c>
      <c r="E4437" s="844"/>
      <c r="F4437" s="844"/>
      <c r="G4437" s="25"/>
      <c r="H4437" s="25"/>
      <c r="I4437" s="25"/>
      <c r="J4437" s="25"/>
      <c r="K4437" s="25"/>
      <c r="L4437" s="25"/>
      <c r="N4437" s="25"/>
      <c r="O4437" s="25"/>
      <c r="P4437" s="35" t="s">
        <v>2496</v>
      </c>
      <c r="AS4437" s="570"/>
      <c r="AT4437" s="391"/>
      <c r="AU4437" s="222"/>
      <c r="AV4437" s="564"/>
      <c r="AW4437" s="60"/>
      <c r="AX4437" s="60"/>
      <c r="AY4437" s="60"/>
      <c r="AZ4437" s="283"/>
      <c r="BA4437" s="283"/>
      <c r="BB4437" s="283"/>
      <c r="BC4437" s="34"/>
      <c r="BD4437" s="27"/>
      <c r="BF4437" s="35"/>
      <c r="BG4437" s="35"/>
      <c r="BH4437" s="35"/>
    </row>
    <row r="4438" spans="1:60" ht="15" x14ac:dyDescent="0.25">
      <c r="A4438" s="570">
        <f t="shared" si="62"/>
        <v>4432</v>
      </c>
      <c r="B4438" s="571" t="s">
        <v>6712</v>
      </c>
      <c r="C4438" s="574" t="s">
        <v>12458</v>
      </c>
      <c r="D4438" s="843">
        <v>955.57</v>
      </c>
      <c r="E4438" s="844"/>
      <c r="F4438" s="844"/>
      <c r="G4438" s="25"/>
      <c r="H4438" s="25"/>
      <c r="I4438" s="25"/>
      <c r="J4438" s="25"/>
      <c r="K4438" s="25"/>
      <c r="L4438" s="25"/>
      <c r="N4438" s="25"/>
      <c r="O4438" s="25"/>
      <c r="P4438" s="35" t="s">
        <v>2496</v>
      </c>
      <c r="AS4438" s="570"/>
      <c r="AT4438" s="391"/>
      <c r="AU4438" s="222"/>
      <c r="AV4438" s="564"/>
      <c r="AW4438" s="60"/>
      <c r="AX4438" s="60"/>
      <c r="AY4438" s="60"/>
      <c r="AZ4438" s="283"/>
      <c r="BA4438" s="283"/>
      <c r="BB4438" s="283"/>
      <c r="BC4438" s="34"/>
      <c r="BD4438" s="27"/>
      <c r="BF4438" s="35"/>
      <c r="BG4438" s="35"/>
      <c r="BH4438" s="35"/>
    </row>
    <row r="4439" spans="1:60" ht="15" x14ac:dyDescent="0.25">
      <c r="A4439" s="570">
        <f t="shared" si="62"/>
        <v>4433</v>
      </c>
      <c r="B4439" s="571" t="s">
        <v>6713</v>
      </c>
      <c r="C4439" s="574" t="s">
        <v>12458</v>
      </c>
      <c r="D4439" s="843">
        <v>2458.54</v>
      </c>
      <c r="E4439" s="844"/>
      <c r="F4439" s="844"/>
      <c r="G4439" s="25"/>
      <c r="H4439" s="25"/>
      <c r="I4439" s="25"/>
      <c r="J4439" s="25"/>
      <c r="K4439" s="25"/>
      <c r="L4439" s="25"/>
      <c r="N4439" s="25"/>
      <c r="O4439" s="25"/>
      <c r="P4439" s="35" t="s">
        <v>2496</v>
      </c>
      <c r="AS4439" s="570"/>
      <c r="AT4439" s="391"/>
      <c r="AU4439" s="222"/>
      <c r="AV4439" s="564"/>
      <c r="AW4439" s="60"/>
      <c r="AX4439" s="60"/>
      <c r="AY4439" s="60"/>
      <c r="AZ4439" s="283"/>
      <c r="BA4439" s="283"/>
      <c r="BB4439" s="283"/>
      <c r="BC4439" s="34"/>
      <c r="BD4439" s="27"/>
      <c r="BF4439" s="35"/>
      <c r="BG4439" s="35"/>
      <c r="BH4439" s="35"/>
    </row>
    <row r="4440" spans="1:60" ht="15" x14ac:dyDescent="0.25">
      <c r="A4440" s="570">
        <f t="shared" si="62"/>
        <v>4434</v>
      </c>
      <c r="B4440" s="571" t="s">
        <v>6714</v>
      </c>
      <c r="C4440" s="574" t="s">
        <v>12458</v>
      </c>
      <c r="D4440" s="843">
        <v>1067.43</v>
      </c>
      <c r="E4440" s="844"/>
      <c r="F4440" s="844"/>
      <c r="G4440" s="25"/>
      <c r="H4440" s="25"/>
      <c r="I4440" s="25"/>
      <c r="J4440" s="25"/>
      <c r="K4440" s="25"/>
      <c r="L4440" s="25"/>
      <c r="N4440" s="25"/>
      <c r="O4440" s="25"/>
      <c r="P4440" s="35" t="s">
        <v>2496</v>
      </c>
      <c r="AS4440" s="570"/>
      <c r="AT4440" s="391"/>
      <c r="AU4440" s="222"/>
      <c r="AV4440" s="564"/>
      <c r="AW4440" s="60"/>
      <c r="AX4440" s="60"/>
      <c r="AY4440" s="60"/>
      <c r="AZ4440" s="283"/>
      <c r="BA4440" s="283"/>
      <c r="BB4440" s="283"/>
      <c r="BC4440" s="34"/>
      <c r="BD4440" s="27"/>
      <c r="BF4440" s="35"/>
      <c r="BG4440" s="35"/>
      <c r="BH4440" s="35"/>
    </row>
    <row r="4441" spans="1:60" ht="15" x14ac:dyDescent="0.25">
      <c r="A4441" s="570">
        <f t="shared" si="62"/>
        <v>4435</v>
      </c>
      <c r="B4441" s="571" t="s">
        <v>6715</v>
      </c>
      <c r="C4441" s="574" t="s">
        <v>12458</v>
      </c>
      <c r="D4441" s="843">
        <v>1010.31</v>
      </c>
      <c r="E4441" s="844"/>
      <c r="F4441" s="844"/>
      <c r="G4441" s="25"/>
      <c r="H4441" s="25"/>
      <c r="I4441" s="25"/>
      <c r="J4441" s="25"/>
      <c r="K4441" s="25"/>
      <c r="L4441" s="25"/>
      <c r="N4441" s="25"/>
      <c r="O4441" s="25"/>
      <c r="P4441" s="35" t="s">
        <v>2496</v>
      </c>
      <c r="AS4441" s="570"/>
      <c r="AT4441" s="391"/>
      <c r="AU4441" s="222"/>
      <c r="AV4441" s="564"/>
      <c r="AW4441" s="60"/>
      <c r="AX4441" s="60"/>
      <c r="AY4441" s="60"/>
      <c r="AZ4441" s="283"/>
      <c r="BA4441" s="283"/>
      <c r="BB4441" s="283"/>
      <c r="BC4441" s="34"/>
      <c r="BD4441" s="27"/>
      <c r="BF4441" s="35"/>
      <c r="BG4441" s="35"/>
      <c r="BH4441" s="35"/>
    </row>
    <row r="4442" spans="1:60" ht="15" x14ac:dyDescent="0.25">
      <c r="A4442" s="570">
        <f t="shared" si="62"/>
        <v>4436</v>
      </c>
      <c r="B4442" s="571" t="s">
        <v>6716</v>
      </c>
      <c r="C4442" s="574" t="s">
        <v>12458</v>
      </c>
      <c r="D4442" s="843">
        <v>955.57</v>
      </c>
      <c r="E4442" s="844"/>
      <c r="F4442" s="844"/>
      <c r="G4442" s="25"/>
      <c r="H4442" s="25"/>
      <c r="I4442" s="25"/>
      <c r="J4442" s="25"/>
      <c r="K4442" s="25"/>
      <c r="L4442" s="25"/>
      <c r="N4442" s="25"/>
      <c r="O4442" s="25"/>
      <c r="P4442" s="35" t="s">
        <v>2496</v>
      </c>
      <c r="AS4442" s="570"/>
      <c r="AT4442" s="391"/>
      <c r="AU4442" s="222"/>
      <c r="AV4442" s="564"/>
      <c r="AW4442" s="60"/>
      <c r="AX4442" s="60"/>
      <c r="AY4442" s="60"/>
      <c r="AZ4442" s="283"/>
      <c r="BA4442" s="283"/>
      <c r="BB4442" s="283"/>
      <c r="BC4442" s="34"/>
      <c r="BD4442" s="27"/>
      <c r="BF4442" s="35"/>
      <c r="BG4442" s="35"/>
      <c r="BH4442" s="35"/>
    </row>
    <row r="4443" spans="1:60" ht="15" x14ac:dyDescent="0.25">
      <c r="A4443" s="570">
        <f t="shared" si="62"/>
        <v>4437</v>
      </c>
      <c r="B4443" s="571" t="s">
        <v>6717</v>
      </c>
      <c r="C4443" s="574" t="s">
        <v>12458</v>
      </c>
      <c r="D4443" s="843">
        <v>938.91</v>
      </c>
      <c r="E4443" s="844"/>
      <c r="F4443" s="844"/>
      <c r="G4443" s="25"/>
      <c r="H4443" s="25"/>
      <c r="I4443" s="25"/>
      <c r="J4443" s="25"/>
      <c r="K4443" s="25"/>
      <c r="L4443" s="25"/>
      <c r="N4443" s="25"/>
      <c r="O4443" s="25"/>
      <c r="P4443" s="35" t="s">
        <v>2496</v>
      </c>
      <c r="AS4443" s="570"/>
      <c r="AT4443" s="391"/>
      <c r="AU4443" s="222"/>
      <c r="AV4443" s="564"/>
      <c r="AW4443" s="60"/>
      <c r="AX4443" s="60"/>
      <c r="AY4443" s="60"/>
      <c r="AZ4443" s="283"/>
      <c r="BA4443" s="283"/>
      <c r="BB4443" s="283"/>
      <c r="BC4443" s="34"/>
      <c r="BD4443" s="27"/>
      <c r="BF4443" s="35"/>
      <c r="BG4443" s="35"/>
      <c r="BH4443" s="35"/>
    </row>
    <row r="4444" spans="1:60" ht="15" x14ac:dyDescent="0.25">
      <c r="A4444" s="570">
        <f t="shared" si="62"/>
        <v>4438</v>
      </c>
      <c r="B4444" s="571" t="s">
        <v>6718</v>
      </c>
      <c r="C4444" s="574" t="s">
        <v>12458</v>
      </c>
      <c r="D4444" s="843">
        <v>792.54</v>
      </c>
      <c r="E4444" s="844"/>
      <c r="F4444" s="844"/>
      <c r="G4444" s="25"/>
      <c r="H4444" s="25"/>
      <c r="I4444" s="25"/>
      <c r="J4444" s="25"/>
      <c r="K4444" s="25"/>
      <c r="L4444" s="25"/>
      <c r="N4444" s="25"/>
      <c r="O4444" s="25"/>
      <c r="P4444" s="35" t="s">
        <v>2496</v>
      </c>
      <c r="AS4444" s="570"/>
      <c r="AT4444" s="391"/>
      <c r="AU4444" s="222"/>
      <c r="AV4444" s="564"/>
      <c r="AW4444" s="60"/>
      <c r="AX4444" s="60"/>
      <c r="AY4444" s="60"/>
      <c r="AZ4444" s="283"/>
      <c r="BA4444" s="283"/>
      <c r="BB4444" s="283"/>
      <c r="BC4444" s="34"/>
      <c r="BD4444" s="27"/>
      <c r="BF4444" s="35"/>
      <c r="BG4444" s="35"/>
      <c r="BH4444" s="35"/>
    </row>
    <row r="4445" spans="1:60" ht="15" x14ac:dyDescent="0.25">
      <c r="A4445" s="570">
        <f t="shared" si="62"/>
        <v>4439</v>
      </c>
      <c r="B4445" s="571" t="s">
        <v>6719</v>
      </c>
      <c r="C4445" s="574" t="s">
        <v>12458</v>
      </c>
      <c r="D4445" s="843">
        <v>865.13</v>
      </c>
      <c r="E4445" s="844"/>
      <c r="F4445" s="844"/>
      <c r="G4445" s="25"/>
      <c r="H4445" s="25"/>
      <c r="I4445" s="25"/>
      <c r="J4445" s="25"/>
      <c r="K4445" s="25"/>
      <c r="L4445" s="25"/>
      <c r="N4445" s="25"/>
      <c r="O4445" s="25"/>
      <c r="P4445" s="35" t="s">
        <v>2496</v>
      </c>
      <c r="AS4445" s="570"/>
      <c r="AT4445" s="391"/>
      <c r="AU4445" s="222"/>
      <c r="AV4445" s="564"/>
      <c r="AW4445" s="60"/>
      <c r="AX4445" s="60"/>
      <c r="AY4445" s="60"/>
      <c r="AZ4445" s="283"/>
      <c r="BA4445" s="283"/>
      <c r="BB4445" s="283"/>
      <c r="BC4445" s="34"/>
      <c r="BD4445" s="27"/>
      <c r="BF4445" s="35"/>
      <c r="BG4445" s="35"/>
      <c r="BH4445" s="35"/>
    </row>
    <row r="4446" spans="1:60" ht="15" x14ac:dyDescent="0.25">
      <c r="A4446" s="570">
        <f t="shared" si="62"/>
        <v>4440</v>
      </c>
      <c r="B4446" s="571" t="s">
        <v>6720</v>
      </c>
      <c r="C4446" s="574" t="s">
        <v>12458</v>
      </c>
      <c r="D4446" s="843">
        <v>834.19</v>
      </c>
      <c r="E4446" s="844"/>
      <c r="F4446" s="844"/>
      <c r="G4446" s="25"/>
      <c r="H4446" s="25"/>
      <c r="I4446" s="25"/>
      <c r="J4446" s="25"/>
      <c r="K4446" s="25"/>
      <c r="L4446" s="25"/>
      <c r="N4446" s="25"/>
      <c r="O4446" s="25"/>
      <c r="P4446" s="35" t="s">
        <v>2496</v>
      </c>
      <c r="AS4446" s="570"/>
      <c r="AT4446" s="391"/>
      <c r="AU4446" s="222"/>
      <c r="AV4446" s="564"/>
      <c r="AW4446" s="60"/>
      <c r="AX4446" s="60"/>
      <c r="AY4446" s="60"/>
      <c r="AZ4446" s="283"/>
      <c r="BA4446" s="283"/>
      <c r="BB4446" s="283"/>
      <c r="BC4446" s="34"/>
      <c r="BD4446" s="27"/>
      <c r="BF4446" s="35"/>
      <c r="BG4446" s="35"/>
      <c r="BH4446" s="35"/>
    </row>
    <row r="4447" spans="1:60" ht="15" x14ac:dyDescent="0.25">
      <c r="A4447" s="570">
        <f t="shared" si="62"/>
        <v>4441</v>
      </c>
      <c r="B4447" s="571" t="s">
        <v>6721</v>
      </c>
      <c r="C4447" s="574" t="s">
        <v>12458</v>
      </c>
      <c r="D4447" s="843">
        <v>2458.54</v>
      </c>
      <c r="E4447" s="844"/>
      <c r="F4447" s="844"/>
      <c r="G4447" s="25"/>
      <c r="H4447" s="25"/>
      <c r="I4447" s="25"/>
      <c r="J4447" s="25"/>
      <c r="K4447" s="25"/>
      <c r="L4447" s="25"/>
      <c r="N4447" s="25"/>
      <c r="O4447" s="25"/>
      <c r="P4447" s="35" t="s">
        <v>2496</v>
      </c>
      <c r="AS4447" s="570"/>
      <c r="AT4447" s="391"/>
      <c r="AU4447" s="222"/>
      <c r="AV4447" s="564"/>
      <c r="AW4447" s="60"/>
      <c r="AX4447" s="60"/>
      <c r="AY4447" s="60"/>
      <c r="AZ4447" s="283"/>
      <c r="BA4447" s="283"/>
      <c r="BB4447" s="283"/>
      <c r="BC4447" s="34"/>
      <c r="BD4447" s="27"/>
      <c r="BF4447" s="35"/>
      <c r="BG4447" s="35"/>
      <c r="BH4447" s="35"/>
    </row>
    <row r="4448" spans="1:60" ht="15" x14ac:dyDescent="0.25">
      <c r="A4448" s="570">
        <f t="shared" si="62"/>
        <v>4442</v>
      </c>
      <c r="B4448" s="571" t="s">
        <v>6722</v>
      </c>
      <c r="C4448" s="574" t="s">
        <v>12458</v>
      </c>
      <c r="D4448" s="843">
        <v>1214.99</v>
      </c>
      <c r="E4448" s="844"/>
      <c r="F4448" s="844"/>
      <c r="G4448" s="25"/>
      <c r="H4448" s="25"/>
      <c r="I4448" s="25"/>
      <c r="J4448" s="25"/>
      <c r="K4448" s="25"/>
      <c r="L4448" s="25"/>
      <c r="N4448" s="25"/>
      <c r="O4448" s="25"/>
      <c r="P4448" s="35" t="s">
        <v>2496</v>
      </c>
      <c r="AS4448" s="570"/>
      <c r="AT4448" s="391"/>
      <c r="AU4448" s="222"/>
      <c r="AV4448" s="564"/>
      <c r="AW4448" s="60"/>
      <c r="AX4448" s="60"/>
      <c r="AY4448" s="60"/>
      <c r="AZ4448" s="283"/>
      <c r="BA4448" s="283"/>
      <c r="BB4448" s="283"/>
      <c r="BC4448" s="34"/>
      <c r="BD4448" s="27"/>
      <c r="BF4448" s="35"/>
      <c r="BG4448" s="35"/>
      <c r="BH4448" s="35"/>
    </row>
    <row r="4449" spans="1:60" ht="15" x14ac:dyDescent="0.25">
      <c r="A4449" s="570">
        <f t="shared" si="62"/>
        <v>4443</v>
      </c>
      <c r="B4449" s="571" t="s">
        <v>6723</v>
      </c>
      <c r="C4449" s="574" t="s">
        <v>12458</v>
      </c>
      <c r="D4449" s="843">
        <v>773.5</v>
      </c>
      <c r="E4449" s="844"/>
      <c r="F4449" s="844"/>
      <c r="G4449" s="25"/>
      <c r="H4449" s="25"/>
      <c r="I4449" s="25"/>
      <c r="J4449" s="25"/>
      <c r="K4449" s="25"/>
      <c r="L4449" s="25"/>
      <c r="N4449" s="25"/>
      <c r="O4449" s="25"/>
      <c r="P4449" s="35" t="s">
        <v>2496</v>
      </c>
      <c r="AS4449" s="570"/>
      <c r="AT4449" s="391"/>
      <c r="AU4449" s="222"/>
      <c r="AV4449" s="564"/>
      <c r="AW4449" s="60"/>
      <c r="AX4449" s="60"/>
      <c r="AY4449" s="60"/>
      <c r="AZ4449" s="283"/>
      <c r="BA4449" s="283"/>
      <c r="BB4449" s="283"/>
      <c r="BC4449" s="34"/>
      <c r="BD4449" s="27"/>
      <c r="BF4449" s="35"/>
      <c r="BG4449" s="35"/>
      <c r="BH4449" s="35"/>
    </row>
    <row r="4450" spans="1:60" ht="15" x14ac:dyDescent="0.25">
      <c r="A4450" s="570">
        <f t="shared" si="62"/>
        <v>4444</v>
      </c>
      <c r="B4450" s="571" t="s">
        <v>6724</v>
      </c>
      <c r="C4450" s="574" t="s">
        <v>12458</v>
      </c>
      <c r="D4450" s="843">
        <v>879.41</v>
      </c>
      <c r="E4450" s="844"/>
      <c r="F4450" s="844"/>
      <c r="G4450" s="25"/>
      <c r="H4450" s="25"/>
      <c r="I4450" s="25"/>
      <c r="J4450" s="25"/>
      <c r="K4450" s="25"/>
      <c r="L4450" s="25"/>
      <c r="N4450" s="25"/>
      <c r="O4450" s="25"/>
      <c r="P4450" s="35" t="s">
        <v>2496</v>
      </c>
      <c r="AS4450" s="570"/>
      <c r="AT4450" s="391"/>
      <c r="AU4450" s="222"/>
      <c r="AV4450" s="564"/>
      <c r="AW4450" s="60"/>
      <c r="AX4450" s="60"/>
      <c r="AY4450" s="60"/>
      <c r="AZ4450" s="283"/>
      <c r="BA4450" s="283"/>
      <c r="BB4450" s="283"/>
      <c r="BC4450" s="34"/>
      <c r="BD4450" s="27"/>
      <c r="BF4450" s="35"/>
      <c r="BG4450" s="35"/>
      <c r="BH4450" s="35"/>
    </row>
    <row r="4451" spans="1:60" ht="15" x14ac:dyDescent="0.25">
      <c r="A4451" s="570">
        <f t="shared" si="62"/>
        <v>4445</v>
      </c>
      <c r="B4451" s="571" t="s">
        <v>6725</v>
      </c>
      <c r="C4451" s="574" t="s">
        <v>12458</v>
      </c>
      <c r="D4451" s="843">
        <v>879.41</v>
      </c>
      <c r="E4451" s="844"/>
      <c r="F4451" s="844"/>
      <c r="G4451" s="25"/>
      <c r="H4451" s="25"/>
      <c r="I4451" s="25"/>
      <c r="J4451" s="25"/>
      <c r="K4451" s="25"/>
      <c r="L4451" s="25"/>
      <c r="N4451" s="25"/>
      <c r="O4451" s="25"/>
      <c r="P4451" s="35" t="s">
        <v>2496</v>
      </c>
      <c r="AS4451" s="570"/>
      <c r="AT4451" s="391"/>
      <c r="AU4451" s="222"/>
      <c r="AV4451" s="564"/>
      <c r="AW4451" s="60"/>
      <c r="AX4451" s="60"/>
      <c r="AY4451" s="60"/>
      <c r="AZ4451" s="283"/>
      <c r="BA4451" s="283"/>
      <c r="BB4451" s="283"/>
      <c r="BC4451" s="34"/>
      <c r="BD4451" s="27"/>
      <c r="BF4451" s="35"/>
      <c r="BG4451" s="35"/>
      <c r="BH4451" s="35"/>
    </row>
    <row r="4452" spans="1:60" ht="15" x14ac:dyDescent="0.25">
      <c r="A4452" s="570">
        <f t="shared" si="62"/>
        <v>4446</v>
      </c>
      <c r="B4452" s="571" t="s">
        <v>6726</v>
      </c>
      <c r="C4452" s="574" t="s">
        <v>12458</v>
      </c>
      <c r="D4452" s="843">
        <v>972.23</v>
      </c>
      <c r="E4452" s="844"/>
      <c r="F4452" s="844"/>
      <c r="G4452" s="25"/>
      <c r="H4452" s="25"/>
      <c r="I4452" s="25"/>
      <c r="J4452" s="25"/>
      <c r="K4452" s="25"/>
      <c r="L4452" s="25"/>
      <c r="N4452" s="25"/>
      <c r="O4452" s="25"/>
      <c r="P4452" s="35" t="s">
        <v>2496</v>
      </c>
      <c r="AS4452" s="570"/>
      <c r="AT4452" s="391"/>
      <c r="AU4452" s="222"/>
      <c r="AV4452" s="564"/>
      <c r="AW4452" s="60"/>
      <c r="AX4452" s="60"/>
      <c r="AY4452" s="60"/>
      <c r="AZ4452" s="283"/>
      <c r="BA4452" s="283"/>
      <c r="BB4452" s="283"/>
      <c r="BC4452" s="34"/>
      <c r="BD4452" s="27"/>
      <c r="BF4452" s="35"/>
      <c r="BG4452" s="35"/>
      <c r="BH4452" s="35"/>
    </row>
    <row r="4453" spans="1:60" ht="15" x14ac:dyDescent="0.25">
      <c r="A4453" s="570">
        <f t="shared" si="62"/>
        <v>4447</v>
      </c>
      <c r="B4453" s="571" t="s">
        <v>6727</v>
      </c>
      <c r="C4453" s="574" t="s">
        <v>12458</v>
      </c>
      <c r="D4453" s="843">
        <v>822.29</v>
      </c>
      <c r="E4453" s="844"/>
      <c r="F4453" s="844"/>
      <c r="G4453" s="25"/>
      <c r="H4453" s="25"/>
      <c r="I4453" s="25"/>
      <c r="J4453" s="25"/>
      <c r="K4453" s="25"/>
      <c r="L4453" s="25"/>
      <c r="N4453" s="25"/>
      <c r="O4453" s="25"/>
      <c r="P4453" s="35" t="s">
        <v>2496</v>
      </c>
      <c r="AS4453" s="570"/>
      <c r="AT4453" s="391"/>
      <c r="AU4453" s="222"/>
      <c r="AV4453" s="564"/>
      <c r="AW4453" s="60"/>
      <c r="AX4453" s="60"/>
      <c r="AY4453" s="60"/>
      <c r="AZ4453" s="283"/>
      <c r="BA4453" s="283"/>
      <c r="BB4453" s="283"/>
      <c r="BC4453" s="34"/>
      <c r="BD4453" s="27"/>
      <c r="BF4453" s="35"/>
      <c r="BG4453" s="35"/>
      <c r="BH4453" s="35"/>
    </row>
    <row r="4454" spans="1:60" ht="15" x14ac:dyDescent="0.25">
      <c r="A4454" s="570">
        <f t="shared" si="62"/>
        <v>4448</v>
      </c>
      <c r="B4454" s="571" t="s">
        <v>6728</v>
      </c>
      <c r="C4454" s="574" t="s">
        <v>12458</v>
      </c>
      <c r="D4454" s="843">
        <v>1076.95</v>
      </c>
      <c r="E4454" s="844"/>
      <c r="F4454" s="844"/>
      <c r="G4454" s="25"/>
      <c r="H4454" s="25"/>
      <c r="I4454" s="25"/>
      <c r="J4454" s="25"/>
      <c r="K4454" s="25"/>
      <c r="L4454" s="25"/>
      <c r="N4454" s="25"/>
      <c r="O4454" s="25"/>
      <c r="P4454" s="35" t="s">
        <v>2496</v>
      </c>
      <c r="AS4454" s="570"/>
      <c r="AT4454" s="391"/>
      <c r="AU4454" s="222"/>
      <c r="AV4454" s="564"/>
      <c r="AW4454" s="60"/>
      <c r="AX4454" s="60"/>
      <c r="AY4454" s="60"/>
      <c r="AZ4454" s="283"/>
      <c r="BA4454" s="283"/>
      <c r="BB4454" s="283"/>
      <c r="BC4454" s="34"/>
      <c r="BD4454" s="27"/>
      <c r="BF4454" s="35"/>
      <c r="BG4454" s="35"/>
      <c r="BH4454" s="35"/>
    </row>
    <row r="4455" spans="1:60" ht="15" x14ac:dyDescent="0.25">
      <c r="A4455" s="570">
        <f t="shared" si="62"/>
        <v>4449</v>
      </c>
      <c r="B4455" s="571" t="s">
        <v>6729</v>
      </c>
      <c r="C4455" s="574" t="s">
        <v>12458</v>
      </c>
      <c r="D4455" s="843">
        <v>767.55</v>
      </c>
      <c r="E4455" s="844"/>
      <c r="F4455" s="844"/>
      <c r="G4455" s="25"/>
      <c r="H4455" s="25"/>
      <c r="I4455" s="25"/>
      <c r="J4455" s="25"/>
      <c r="K4455" s="25"/>
      <c r="L4455" s="25"/>
      <c r="N4455" s="25"/>
      <c r="O4455" s="25"/>
      <c r="P4455" s="35" t="s">
        <v>2496</v>
      </c>
      <c r="AS4455" s="570"/>
      <c r="AT4455" s="391"/>
      <c r="AU4455" s="222"/>
      <c r="AV4455" s="564"/>
      <c r="AW4455" s="60"/>
      <c r="AX4455" s="60"/>
      <c r="AY4455" s="60"/>
      <c r="AZ4455" s="283"/>
      <c r="BA4455" s="283"/>
      <c r="BB4455" s="283"/>
      <c r="BC4455" s="34"/>
      <c r="BD4455" s="27"/>
      <c r="BF4455" s="35"/>
      <c r="BG4455" s="35"/>
      <c r="BH4455" s="35"/>
    </row>
    <row r="4456" spans="1:60" ht="15" x14ac:dyDescent="0.25">
      <c r="A4456" s="570">
        <f t="shared" si="62"/>
        <v>4450</v>
      </c>
      <c r="B4456" s="571" t="s">
        <v>6730</v>
      </c>
      <c r="C4456" s="574" t="s">
        <v>12458</v>
      </c>
      <c r="D4456" s="843">
        <v>767.55</v>
      </c>
      <c r="E4456" s="844"/>
      <c r="F4456" s="844"/>
      <c r="G4456" s="25"/>
      <c r="H4456" s="25"/>
      <c r="I4456" s="25"/>
      <c r="J4456" s="25"/>
      <c r="K4456" s="25"/>
      <c r="L4456" s="25"/>
      <c r="N4456" s="25"/>
      <c r="O4456" s="25"/>
      <c r="P4456" s="35" t="s">
        <v>2496</v>
      </c>
      <c r="AS4456" s="570"/>
      <c r="AT4456" s="391"/>
      <c r="AU4456" s="222"/>
      <c r="AV4456" s="564"/>
      <c r="AW4456" s="60"/>
      <c r="AX4456" s="60"/>
      <c r="AY4456" s="60"/>
      <c r="AZ4456" s="283"/>
      <c r="BA4456" s="283"/>
      <c r="BB4456" s="283"/>
      <c r="BC4456" s="34"/>
      <c r="BD4456" s="27"/>
      <c r="BF4456" s="35"/>
      <c r="BG4456" s="35"/>
      <c r="BH4456" s="35"/>
    </row>
    <row r="4457" spans="1:60" ht="15" x14ac:dyDescent="0.25">
      <c r="A4457" s="570">
        <f t="shared" si="62"/>
        <v>4451</v>
      </c>
      <c r="B4457" s="571" t="s">
        <v>6731</v>
      </c>
      <c r="C4457" s="574" t="s">
        <v>12458</v>
      </c>
      <c r="D4457" s="843">
        <v>972.23</v>
      </c>
      <c r="E4457" s="844"/>
      <c r="F4457" s="844"/>
      <c r="G4457" s="25"/>
      <c r="H4457" s="25"/>
      <c r="I4457" s="25"/>
      <c r="J4457" s="25"/>
      <c r="K4457" s="25"/>
      <c r="L4457" s="25"/>
      <c r="N4457" s="25"/>
      <c r="O4457" s="25"/>
      <c r="P4457" s="35" t="s">
        <v>2496</v>
      </c>
      <c r="AS4457" s="570"/>
      <c r="AT4457" s="391"/>
      <c r="AU4457" s="222"/>
      <c r="AV4457" s="564"/>
      <c r="AW4457" s="60"/>
      <c r="AX4457" s="60"/>
      <c r="AY4457" s="60"/>
      <c r="AZ4457" s="283"/>
      <c r="BA4457" s="283"/>
      <c r="BB4457" s="283"/>
      <c r="BC4457" s="34"/>
      <c r="BD4457" s="27"/>
      <c r="BF4457" s="35"/>
      <c r="BG4457" s="35"/>
      <c r="BH4457" s="35"/>
    </row>
    <row r="4458" spans="1:60" ht="15" x14ac:dyDescent="0.25">
      <c r="A4458" s="570">
        <f t="shared" si="62"/>
        <v>4452</v>
      </c>
      <c r="B4458" s="571" t="s">
        <v>6732</v>
      </c>
      <c r="C4458" s="574" t="s">
        <v>12458</v>
      </c>
      <c r="D4458" s="843">
        <v>980.56</v>
      </c>
      <c r="E4458" s="844"/>
      <c r="F4458" s="844"/>
      <c r="G4458" s="25"/>
      <c r="H4458" s="25"/>
      <c r="I4458" s="25"/>
      <c r="J4458" s="25"/>
      <c r="K4458" s="25"/>
      <c r="L4458" s="25"/>
      <c r="N4458" s="25"/>
      <c r="O4458" s="25"/>
      <c r="P4458" s="35" t="s">
        <v>2496</v>
      </c>
      <c r="AS4458" s="570"/>
      <c r="AT4458" s="391"/>
      <c r="AU4458" s="222"/>
      <c r="AV4458" s="564"/>
      <c r="AW4458" s="60"/>
      <c r="AX4458" s="60"/>
      <c r="AY4458" s="60"/>
      <c r="AZ4458" s="283"/>
      <c r="BA4458" s="283"/>
      <c r="BB4458" s="283"/>
      <c r="BC4458" s="34"/>
      <c r="BD4458" s="27"/>
      <c r="BF4458" s="35"/>
      <c r="BG4458" s="35"/>
      <c r="BH4458" s="35"/>
    </row>
    <row r="4459" spans="1:60" ht="15" x14ac:dyDescent="0.25">
      <c r="A4459" s="570">
        <f t="shared" si="62"/>
        <v>4453</v>
      </c>
      <c r="B4459" s="571" t="s">
        <v>6733</v>
      </c>
      <c r="C4459" s="574" t="s">
        <v>12458</v>
      </c>
      <c r="D4459" s="843">
        <v>773.5</v>
      </c>
      <c r="E4459" s="844"/>
      <c r="F4459" s="844"/>
      <c r="G4459" s="25"/>
      <c r="H4459" s="25"/>
      <c r="I4459" s="25"/>
      <c r="J4459" s="25"/>
      <c r="K4459" s="25"/>
      <c r="L4459" s="25"/>
      <c r="N4459" s="25"/>
      <c r="O4459" s="25"/>
      <c r="P4459" s="35" t="s">
        <v>2496</v>
      </c>
      <c r="AS4459" s="570"/>
      <c r="AT4459" s="391"/>
      <c r="AU4459" s="222"/>
      <c r="AV4459" s="564"/>
      <c r="AW4459" s="60"/>
      <c r="AX4459" s="60"/>
      <c r="AY4459" s="60"/>
      <c r="AZ4459" s="283"/>
      <c r="BA4459" s="283"/>
      <c r="BB4459" s="283"/>
      <c r="BC4459" s="34"/>
      <c r="BD4459" s="27"/>
      <c r="BF4459" s="35"/>
      <c r="BG4459" s="35"/>
      <c r="BH4459" s="35"/>
    </row>
    <row r="4460" spans="1:60" ht="15" x14ac:dyDescent="0.25">
      <c r="A4460" s="570">
        <f t="shared" si="62"/>
        <v>4454</v>
      </c>
      <c r="B4460" s="571" t="s">
        <v>6734</v>
      </c>
      <c r="C4460" s="574" t="s">
        <v>12458</v>
      </c>
      <c r="D4460" s="843">
        <v>1130.5</v>
      </c>
      <c r="E4460" s="844"/>
      <c r="F4460" s="844"/>
      <c r="G4460" s="25"/>
      <c r="H4460" s="25"/>
      <c r="I4460" s="25"/>
      <c r="J4460" s="25"/>
      <c r="K4460" s="25"/>
      <c r="L4460" s="25"/>
      <c r="N4460" s="25"/>
      <c r="O4460" s="25"/>
      <c r="P4460" s="35" t="s">
        <v>2496</v>
      </c>
      <c r="AS4460" s="570"/>
      <c r="AT4460" s="391"/>
      <c r="AU4460" s="222"/>
      <c r="AV4460" s="564"/>
      <c r="AW4460" s="60"/>
      <c r="AX4460" s="60"/>
      <c r="AY4460" s="60"/>
      <c r="AZ4460" s="283"/>
      <c r="BA4460" s="283"/>
      <c r="BB4460" s="283"/>
      <c r="BC4460" s="34"/>
      <c r="BD4460" s="27"/>
      <c r="BF4460" s="35"/>
      <c r="BG4460" s="35"/>
      <c r="BH4460" s="35"/>
    </row>
    <row r="4461" spans="1:60" ht="15" x14ac:dyDescent="0.25">
      <c r="A4461" s="570">
        <f t="shared" si="62"/>
        <v>4455</v>
      </c>
      <c r="B4461" s="571" t="s">
        <v>6735</v>
      </c>
      <c r="C4461" s="574" t="s">
        <v>12458</v>
      </c>
      <c r="D4461" s="843">
        <v>1792.14</v>
      </c>
      <c r="E4461" s="844"/>
      <c r="F4461" s="844"/>
      <c r="G4461" s="25"/>
      <c r="H4461" s="25"/>
      <c r="I4461" s="25"/>
      <c r="J4461" s="25"/>
      <c r="K4461" s="25"/>
      <c r="L4461" s="25"/>
      <c r="N4461" s="25"/>
      <c r="O4461" s="25"/>
      <c r="P4461" s="35" t="s">
        <v>2496</v>
      </c>
      <c r="AS4461" s="570"/>
      <c r="AT4461" s="391"/>
      <c r="AU4461" s="222"/>
      <c r="AV4461" s="564"/>
      <c r="AW4461" s="60"/>
      <c r="AX4461" s="60"/>
      <c r="AY4461" s="60"/>
      <c r="AZ4461" s="283"/>
      <c r="BA4461" s="283"/>
      <c r="BB4461" s="283"/>
      <c r="BC4461" s="34"/>
      <c r="BD4461" s="27"/>
      <c r="BF4461" s="35"/>
      <c r="BG4461" s="35"/>
      <c r="BH4461" s="35"/>
    </row>
    <row r="4462" spans="1:60" ht="15" x14ac:dyDescent="0.25">
      <c r="A4462" s="570">
        <f t="shared" si="62"/>
        <v>4456</v>
      </c>
      <c r="B4462" s="571" t="s">
        <v>6736</v>
      </c>
      <c r="C4462" s="574" t="s">
        <v>12458</v>
      </c>
      <c r="D4462" s="843">
        <v>1738.59</v>
      </c>
      <c r="E4462" s="844"/>
      <c r="F4462" s="844"/>
      <c r="G4462" s="25"/>
      <c r="H4462" s="25"/>
      <c r="I4462" s="25"/>
      <c r="J4462" s="25"/>
      <c r="K4462" s="25"/>
      <c r="L4462" s="25"/>
      <c r="N4462" s="25"/>
      <c r="O4462" s="25"/>
      <c r="P4462" s="35" t="s">
        <v>2496</v>
      </c>
      <c r="AS4462" s="570"/>
      <c r="AT4462" s="391"/>
      <c r="AU4462" s="222"/>
      <c r="AV4462" s="564"/>
      <c r="AW4462" s="60"/>
      <c r="AX4462" s="60"/>
      <c r="AY4462" s="60"/>
      <c r="AZ4462" s="283"/>
      <c r="BA4462" s="283"/>
      <c r="BB4462" s="283"/>
      <c r="BC4462" s="34"/>
      <c r="BD4462" s="27"/>
      <c r="BF4462" s="35"/>
      <c r="BG4462" s="35"/>
      <c r="BH4462" s="35"/>
    </row>
    <row r="4463" spans="1:60" ht="15" x14ac:dyDescent="0.25">
      <c r="A4463" s="570">
        <f t="shared" si="62"/>
        <v>4457</v>
      </c>
      <c r="B4463" s="571" t="s">
        <v>6737</v>
      </c>
      <c r="C4463" s="574" t="s">
        <v>12458</v>
      </c>
      <c r="D4463" s="843">
        <v>1625.54</v>
      </c>
      <c r="E4463" s="844"/>
      <c r="F4463" s="844"/>
      <c r="G4463" s="25"/>
      <c r="H4463" s="25"/>
      <c r="I4463" s="25"/>
      <c r="J4463" s="25"/>
      <c r="K4463" s="25"/>
      <c r="L4463" s="25"/>
      <c r="N4463" s="25"/>
      <c r="O4463" s="25"/>
      <c r="P4463" s="35" t="s">
        <v>2496</v>
      </c>
      <c r="AS4463" s="570"/>
      <c r="AT4463" s="391"/>
      <c r="AU4463" s="222"/>
      <c r="AV4463" s="564"/>
      <c r="AW4463" s="60"/>
      <c r="AX4463" s="60"/>
      <c r="AY4463" s="60"/>
      <c r="AZ4463" s="283"/>
      <c r="BA4463" s="283"/>
      <c r="BB4463" s="283"/>
      <c r="BC4463" s="34"/>
      <c r="BD4463" s="27"/>
      <c r="BF4463" s="35"/>
      <c r="BG4463" s="35"/>
      <c r="BH4463" s="35"/>
    </row>
    <row r="4464" spans="1:60" ht="15" x14ac:dyDescent="0.25">
      <c r="A4464" s="570">
        <f t="shared" si="62"/>
        <v>4458</v>
      </c>
      <c r="B4464" s="571" t="s">
        <v>6738</v>
      </c>
      <c r="C4464" s="574" t="s">
        <v>12458</v>
      </c>
      <c r="D4464" s="843">
        <v>1624.35</v>
      </c>
      <c r="E4464" s="844"/>
      <c r="F4464" s="844"/>
      <c r="G4464" s="25"/>
      <c r="H4464" s="25"/>
      <c r="I4464" s="25"/>
      <c r="J4464" s="25"/>
      <c r="K4464" s="25"/>
      <c r="L4464" s="25"/>
      <c r="N4464" s="25"/>
      <c r="O4464" s="25"/>
      <c r="P4464" s="35" t="s">
        <v>2496</v>
      </c>
      <c r="AS4464" s="570"/>
      <c r="AT4464" s="391"/>
      <c r="AU4464" s="222"/>
      <c r="AV4464" s="564"/>
      <c r="AW4464" s="60"/>
      <c r="AX4464" s="60"/>
      <c r="AY4464" s="60"/>
      <c r="AZ4464" s="283"/>
      <c r="BA4464" s="283"/>
      <c r="BB4464" s="283"/>
      <c r="BC4464" s="34"/>
      <c r="BD4464" s="27"/>
      <c r="BF4464" s="35"/>
      <c r="BG4464" s="35"/>
      <c r="BH4464" s="35"/>
    </row>
    <row r="4465" spans="1:60" ht="15" x14ac:dyDescent="0.25">
      <c r="A4465" s="570">
        <f t="shared" si="62"/>
        <v>4459</v>
      </c>
      <c r="B4465" s="571" t="s">
        <v>6739</v>
      </c>
      <c r="C4465" s="574" t="s">
        <v>12458</v>
      </c>
      <c r="D4465" s="843">
        <v>1284.01</v>
      </c>
      <c r="E4465" s="844"/>
      <c r="F4465" s="844"/>
      <c r="G4465" s="25"/>
      <c r="H4465" s="25"/>
      <c r="I4465" s="25"/>
      <c r="J4465" s="25"/>
      <c r="K4465" s="25"/>
      <c r="L4465" s="25"/>
      <c r="N4465" s="25"/>
      <c r="O4465" s="25"/>
      <c r="P4465" s="35" t="s">
        <v>2496</v>
      </c>
      <c r="AS4465" s="570"/>
      <c r="AT4465" s="391"/>
      <c r="AU4465" s="222"/>
      <c r="AV4465" s="564"/>
      <c r="AW4465" s="60"/>
      <c r="AX4465" s="60"/>
      <c r="AY4465" s="60"/>
      <c r="AZ4465" s="283"/>
      <c r="BA4465" s="283"/>
      <c r="BB4465" s="283"/>
      <c r="BC4465" s="34"/>
      <c r="BD4465" s="27"/>
      <c r="BF4465" s="35"/>
      <c r="BG4465" s="35"/>
      <c r="BH4465" s="35"/>
    </row>
    <row r="4466" spans="1:60" ht="15" x14ac:dyDescent="0.25">
      <c r="A4466" s="570">
        <f t="shared" si="62"/>
        <v>4460</v>
      </c>
      <c r="B4466" s="571" t="s">
        <v>6740</v>
      </c>
      <c r="C4466" s="574" t="s">
        <v>12458</v>
      </c>
      <c r="D4466" s="843">
        <v>1047.2</v>
      </c>
      <c r="E4466" s="844"/>
      <c r="F4466" s="844"/>
      <c r="G4466" s="25"/>
      <c r="H4466" s="25"/>
      <c r="I4466" s="25"/>
      <c r="J4466" s="25"/>
      <c r="K4466" s="25"/>
      <c r="L4466" s="25"/>
      <c r="N4466" s="25"/>
      <c r="O4466" s="25"/>
      <c r="P4466" s="35" t="s">
        <v>2496</v>
      </c>
      <c r="AS4466" s="570"/>
      <c r="AT4466" s="391"/>
      <c r="AU4466" s="222"/>
      <c r="AV4466" s="564"/>
      <c r="AW4466" s="60"/>
      <c r="AX4466" s="60"/>
      <c r="AY4466" s="60"/>
      <c r="AZ4466" s="283"/>
      <c r="BA4466" s="283"/>
      <c r="BB4466" s="283"/>
      <c r="BC4466" s="34"/>
      <c r="BD4466" s="27"/>
      <c r="BF4466" s="35"/>
      <c r="BG4466" s="35"/>
      <c r="BH4466" s="35"/>
    </row>
    <row r="4467" spans="1:60" ht="15" x14ac:dyDescent="0.25">
      <c r="A4467" s="570">
        <f t="shared" si="62"/>
        <v>4461</v>
      </c>
      <c r="B4467" s="571" t="s">
        <v>6741</v>
      </c>
      <c r="C4467" s="574" t="s">
        <v>12458</v>
      </c>
      <c r="D4467" s="843">
        <v>1395.87</v>
      </c>
      <c r="E4467" s="844"/>
      <c r="F4467" s="844"/>
      <c r="G4467" s="25"/>
      <c r="H4467" s="25"/>
      <c r="I4467" s="25"/>
      <c r="J4467" s="25"/>
      <c r="K4467" s="25"/>
      <c r="L4467" s="25"/>
      <c r="N4467" s="25"/>
      <c r="O4467" s="25"/>
      <c r="P4467" s="35" t="s">
        <v>2496</v>
      </c>
      <c r="AS4467" s="570"/>
      <c r="AT4467" s="391"/>
      <c r="AU4467" s="222"/>
      <c r="AV4467" s="564"/>
      <c r="AW4467" s="60"/>
      <c r="AX4467" s="60"/>
      <c r="AY4467" s="60"/>
      <c r="AZ4467" s="283"/>
      <c r="BA4467" s="283"/>
      <c r="BB4467" s="283"/>
      <c r="BC4467" s="34"/>
      <c r="BD4467" s="27"/>
      <c r="BF4467" s="35"/>
      <c r="BG4467" s="35"/>
      <c r="BH4467" s="35"/>
    </row>
    <row r="4468" spans="1:60" ht="15" x14ac:dyDescent="0.25">
      <c r="A4468" s="570">
        <f t="shared" si="62"/>
        <v>4462</v>
      </c>
      <c r="B4468" s="571" t="s">
        <v>6742</v>
      </c>
      <c r="C4468" s="574" t="s">
        <v>12458</v>
      </c>
      <c r="D4468" s="843">
        <v>1266.1600000000001</v>
      </c>
      <c r="E4468" s="844"/>
      <c r="F4468" s="844"/>
      <c r="G4468" s="25"/>
      <c r="H4468" s="25"/>
      <c r="I4468" s="25"/>
      <c r="J4468" s="25"/>
      <c r="K4468" s="25"/>
      <c r="L4468" s="25"/>
      <c r="N4468" s="25"/>
      <c r="O4468" s="25"/>
      <c r="P4468" s="35" t="s">
        <v>2496</v>
      </c>
      <c r="AS4468" s="570"/>
      <c r="AT4468" s="391"/>
      <c r="AU4468" s="222"/>
      <c r="AV4468" s="564"/>
      <c r="AW4468" s="60"/>
      <c r="AX4468" s="60"/>
      <c r="AY4468" s="60"/>
      <c r="AZ4468" s="283"/>
      <c r="BA4468" s="283"/>
      <c r="BB4468" s="283"/>
      <c r="BC4468" s="34"/>
      <c r="BD4468" s="27"/>
      <c r="BF4468" s="35"/>
      <c r="BG4468" s="35"/>
      <c r="BH4468" s="35"/>
    </row>
    <row r="4469" spans="1:60" ht="15" x14ac:dyDescent="0.25">
      <c r="A4469" s="570">
        <f t="shared" si="62"/>
        <v>4463</v>
      </c>
      <c r="B4469" s="571" t="s">
        <v>6743</v>
      </c>
      <c r="C4469" s="574" t="s">
        <v>12458</v>
      </c>
      <c r="D4469" s="843">
        <v>916.3</v>
      </c>
      <c r="E4469" s="844"/>
      <c r="F4469" s="844"/>
      <c r="G4469" s="25"/>
      <c r="H4469" s="25"/>
      <c r="I4469" s="25"/>
      <c r="J4469" s="25"/>
      <c r="K4469" s="25"/>
      <c r="L4469" s="25"/>
      <c r="N4469" s="25"/>
      <c r="O4469" s="25"/>
      <c r="P4469" s="35" t="s">
        <v>2496</v>
      </c>
      <c r="AS4469" s="570"/>
      <c r="AT4469" s="391"/>
      <c r="AU4469" s="222"/>
      <c r="AV4469" s="564"/>
      <c r="AW4469" s="60"/>
      <c r="AX4469" s="60"/>
      <c r="AY4469" s="60"/>
      <c r="AZ4469" s="283"/>
      <c r="BA4469" s="283"/>
      <c r="BB4469" s="283"/>
      <c r="BC4469" s="34"/>
      <c r="BD4469" s="27"/>
      <c r="BF4469" s="35"/>
      <c r="BG4469" s="35"/>
      <c r="BH4469" s="35"/>
    </row>
    <row r="4470" spans="1:60" ht="15" x14ac:dyDescent="0.25">
      <c r="A4470" s="570">
        <f t="shared" si="62"/>
        <v>4464</v>
      </c>
      <c r="B4470" s="571" t="s">
        <v>6744</v>
      </c>
      <c r="C4470" s="574" t="s">
        <v>12458</v>
      </c>
      <c r="D4470" s="843">
        <v>1094.8</v>
      </c>
      <c r="E4470" s="844"/>
      <c r="F4470" s="844"/>
      <c r="G4470" s="25"/>
      <c r="H4470" s="25"/>
      <c r="I4470" s="25"/>
      <c r="J4470" s="25"/>
      <c r="K4470" s="25"/>
      <c r="L4470" s="25"/>
      <c r="N4470" s="25"/>
      <c r="O4470" s="25"/>
      <c r="P4470" s="35" t="s">
        <v>2496</v>
      </c>
      <c r="AS4470" s="570"/>
      <c r="AT4470" s="391"/>
      <c r="AU4470" s="222"/>
      <c r="AV4470" s="564"/>
      <c r="AW4470" s="60"/>
      <c r="AX4470" s="60"/>
      <c r="AY4470" s="60"/>
      <c r="AZ4470" s="283"/>
      <c r="BA4470" s="283"/>
      <c r="BB4470" s="283"/>
      <c r="BC4470" s="34"/>
      <c r="BD4470" s="27"/>
      <c r="BF4470" s="35"/>
      <c r="BG4470" s="35"/>
      <c r="BH4470" s="35"/>
    </row>
    <row r="4471" spans="1:60" ht="15" x14ac:dyDescent="0.25">
      <c r="A4471" s="570">
        <f t="shared" ref="A4471:A4534" si="63">A4470+1</f>
        <v>4465</v>
      </c>
      <c r="B4471" s="571" t="s">
        <v>6745</v>
      </c>
      <c r="C4471" s="574" t="s">
        <v>12458</v>
      </c>
      <c r="D4471" s="843">
        <v>1844.5</v>
      </c>
      <c r="E4471" s="844"/>
      <c r="F4471" s="844"/>
      <c r="G4471" s="25"/>
      <c r="H4471" s="25"/>
      <c r="I4471" s="25"/>
      <c r="J4471" s="25"/>
      <c r="K4471" s="25"/>
      <c r="L4471" s="25"/>
      <c r="N4471" s="25"/>
      <c r="O4471" s="25"/>
      <c r="P4471" s="35" t="s">
        <v>2496</v>
      </c>
      <c r="AS4471" s="570"/>
      <c r="AT4471" s="391"/>
      <c r="AU4471" s="222"/>
      <c r="AV4471" s="564"/>
      <c r="AW4471" s="60"/>
      <c r="AX4471" s="60"/>
      <c r="AY4471" s="60"/>
      <c r="AZ4471" s="283"/>
      <c r="BA4471" s="283"/>
      <c r="BB4471" s="283"/>
      <c r="BC4471" s="34"/>
      <c r="BD4471" s="27"/>
      <c r="BF4471" s="35"/>
      <c r="BG4471" s="35"/>
      <c r="BH4471" s="35"/>
    </row>
    <row r="4472" spans="1:60" ht="15" x14ac:dyDescent="0.25">
      <c r="A4472" s="570">
        <f t="shared" si="63"/>
        <v>4466</v>
      </c>
      <c r="B4472" s="571" t="s">
        <v>6746</v>
      </c>
      <c r="C4472" s="574" t="s">
        <v>12458</v>
      </c>
      <c r="D4472" s="843">
        <v>1511.3</v>
      </c>
      <c r="E4472" s="844"/>
      <c r="F4472" s="844"/>
      <c r="G4472" s="25"/>
      <c r="H4472" s="25"/>
      <c r="I4472" s="25"/>
      <c r="J4472" s="25"/>
      <c r="K4472" s="25"/>
      <c r="L4472" s="25"/>
      <c r="N4472" s="25"/>
      <c r="O4472" s="25"/>
      <c r="P4472" s="35" t="s">
        <v>2496</v>
      </c>
      <c r="AS4472" s="570"/>
      <c r="AT4472" s="391"/>
      <c r="AU4472" s="222"/>
      <c r="AV4472" s="564"/>
      <c r="AW4472" s="60"/>
      <c r="AX4472" s="60"/>
      <c r="AY4472" s="60"/>
      <c r="AZ4472" s="283"/>
      <c r="BA4472" s="283"/>
      <c r="BB4472" s="283"/>
      <c r="BC4472" s="34"/>
      <c r="BD4472" s="27"/>
      <c r="BF4472" s="35"/>
      <c r="BG4472" s="35"/>
      <c r="BH4472" s="35"/>
    </row>
    <row r="4473" spans="1:60" ht="15" x14ac:dyDescent="0.25">
      <c r="A4473" s="570">
        <f t="shared" si="63"/>
        <v>4467</v>
      </c>
      <c r="B4473" s="571" t="s">
        <v>6747</v>
      </c>
      <c r="C4473" s="574" t="s">
        <v>12458</v>
      </c>
      <c r="D4473" s="843">
        <v>1844.5</v>
      </c>
      <c r="E4473" s="844"/>
      <c r="F4473" s="844"/>
      <c r="G4473" s="25"/>
      <c r="H4473" s="25"/>
      <c r="I4473" s="25"/>
      <c r="J4473" s="25"/>
      <c r="K4473" s="25"/>
      <c r="L4473" s="25"/>
      <c r="N4473" s="25"/>
      <c r="O4473" s="25"/>
      <c r="P4473" s="35" t="s">
        <v>2496</v>
      </c>
      <c r="AS4473" s="570"/>
      <c r="AT4473" s="391"/>
      <c r="AU4473" s="222"/>
      <c r="AV4473" s="564"/>
      <c r="AW4473" s="60"/>
      <c r="AX4473" s="60"/>
      <c r="AY4473" s="60"/>
      <c r="AZ4473" s="283"/>
      <c r="BA4473" s="283"/>
      <c r="BB4473" s="283"/>
      <c r="BC4473" s="34"/>
      <c r="BD4473" s="27"/>
      <c r="BF4473" s="35"/>
      <c r="BG4473" s="35"/>
      <c r="BH4473" s="35"/>
    </row>
    <row r="4474" spans="1:60" ht="15" x14ac:dyDescent="0.25">
      <c r="A4474" s="570">
        <f t="shared" si="63"/>
        <v>4468</v>
      </c>
      <c r="B4474" s="571" t="s">
        <v>6748</v>
      </c>
      <c r="C4474" s="574" t="s">
        <v>12458</v>
      </c>
      <c r="D4474" s="843">
        <v>1844.5</v>
      </c>
      <c r="E4474" s="844"/>
      <c r="F4474" s="844"/>
      <c r="G4474" s="25"/>
      <c r="H4474" s="25"/>
      <c r="I4474" s="25"/>
      <c r="J4474" s="25"/>
      <c r="K4474" s="25"/>
      <c r="L4474" s="25"/>
      <c r="N4474" s="25"/>
      <c r="O4474" s="25"/>
      <c r="P4474" s="35" t="s">
        <v>2496</v>
      </c>
      <c r="AS4474" s="570"/>
      <c r="AT4474" s="391"/>
      <c r="AU4474" s="222"/>
      <c r="AV4474" s="564"/>
      <c r="AW4474" s="60"/>
      <c r="AX4474" s="60"/>
      <c r="AY4474" s="60"/>
      <c r="AZ4474" s="283"/>
      <c r="BA4474" s="283"/>
      <c r="BB4474" s="283"/>
      <c r="BC4474" s="34"/>
      <c r="BD4474" s="27"/>
      <c r="BF4474" s="35"/>
      <c r="BG4474" s="35"/>
      <c r="BH4474" s="35"/>
    </row>
    <row r="4475" spans="1:60" ht="15" x14ac:dyDescent="0.25">
      <c r="A4475" s="570">
        <f t="shared" si="63"/>
        <v>4469</v>
      </c>
      <c r="B4475" s="571" t="s">
        <v>6749</v>
      </c>
      <c r="C4475" s="574" t="s">
        <v>12458</v>
      </c>
      <c r="D4475" s="843">
        <v>2049.1799999999998</v>
      </c>
      <c r="E4475" s="844"/>
      <c r="F4475" s="844"/>
      <c r="G4475" s="25"/>
      <c r="H4475" s="25"/>
      <c r="I4475" s="25"/>
      <c r="J4475" s="25"/>
      <c r="K4475" s="25"/>
      <c r="L4475" s="25"/>
      <c r="N4475" s="25"/>
      <c r="O4475" s="25"/>
      <c r="P4475" s="35" t="s">
        <v>2496</v>
      </c>
      <c r="AS4475" s="570"/>
      <c r="AT4475" s="391"/>
      <c r="AU4475" s="222"/>
      <c r="AV4475" s="564"/>
      <c r="AW4475" s="60"/>
      <c r="AX4475" s="60"/>
      <c r="AY4475" s="60"/>
      <c r="AZ4475" s="283"/>
      <c r="BA4475" s="283"/>
      <c r="BB4475" s="283"/>
      <c r="BC4475" s="34"/>
      <c r="BD4475" s="27"/>
      <c r="BF4475" s="35"/>
      <c r="BG4475" s="35"/>
      <c r="BH4475" s="35"/>
    </row>
    <row r="4476" spans="1:60" ht="15" x14ac:dyDescent="0.25">
      <c r="A4476" s="570">
        <f t="shared" si="63"/>
        <v>4470</v>
      </c>
      <c r="B4476" s="571" t="s">
        <v>6750</v>
      </c>
      <c r="C4476" s="574" t="s">
        <v>12458</v>
      </c>
      <c r="D4476" s="843">
        <v>1511.3</v>
      </c>
      <c r="E4476" s="844"/>
      <c r="F4476" s="844"/>
      <c r="G4476" s="25"/>
      <c r="H4476" s="25"/>
      <c r="I4476" s="25"/>
      <c r="J4476" s="25"/>
      <c r="K4476" s="25"/>
      <c r="L4476" s="25"/>
      <c r="N4476" s="25"/>
      <c r="O4476" s="25"/>
      <c r="P4476" s="35" t="s">
        <v>2496</v>
      </c>
      <c r="AS4476" s="570"/>
      <c r="AT4476" s="391"/>
      <c r="AU4476" s="222"/>
      <c r="AV4476" s="564"/>
      <c r="AW4476" s="60"/>
      <c r="AX4476" s="60"/>
      <c r="AY4476" s="60"/>
      <c r="AZ4476" s="283"/>
      <c r="BA4476" s="283"/>
      <c r="BB4476" s="283"/>
      <c r="BC4476" s="34"/>
      <c r="BD4476" s="27"/>
      <c r="BF4476" s="35"/>
      <c r="BG4476" s="35"/>
      <c r="BH4476" s="35"/>
    </row>
    <row r="4477" spans="1:60" ht="15" x14ac:dyDescent="0.25">
      <c r="A4477" s="570">
        <f t="shared" si="63"/>
        <v>4471</v>
      </c>
      <c r="B4477" s="571" t="s">
        <v>6751</v>
      </c>
      <c r="C4477" s="574" t="s">
        <v>12458</v>
      </c>
      <c r="D4477" s="843">
        <v>4165</v>
      </c>
      <c r="E4477" s="844"/>
      <c r="F4477" s="844"/>
      <c r="G4477" s="25"/>
      <c r="H4477" s="25"/>
      <c r="I4477" s="25"/>
      <c r="J4477" s="25"/>
      <c r="K4477" s="25"/>
      <c r="L4477" s="25"/>
      <c r="N4477" s="25"/>
      <c r="O4477" s="25"/>
      <c r="P4477" s="35" t="s">
        <v>2496</v>
      </c>
      <c r="AS4477" s="570"/>
      <c r="AT4477" s="391"/>
      <c r="AU4477" s="222"/>
      <c r="AV4477" s="564"/>
      <c r="AW4477" s="60"/>
      <c r="AX4477" s="60"/>
      <c r="AY4477" s="60"/>
      <c r="AZ4477" s="283"/>
      <c r="BA4477" s="283"/>
      <c r="BB4477" s="283"/>
      <c r="BC4477" s="34"/>
      <c r="BD4477" s="27"/>
      <c r="BF4477" s="35"/>
      <c r="BG4477" s="35"/>
      <c r="BH4477" s="35"/>
    </row>
    <row r="4478" spans="1:60" ht="42.75" x14ac:dyDescent="0.25">
      <c r="A4478" s="570">
        <f t="shared" si="63"/>
        <v>4472</v>
      </c>
      <c r="B4478" s="571" t="s">
        <v>6752</v>
      </c>
      <c r="C4478" s="574" t="s">
        <v>12476</v>
      </c>
      <c r="D4478" s="843">
        <v>7586.25</v>
      </c>
      <c r="E4478" s="844"/>
      <c r="F4478" s="844"/>
      <c r="G4478" s="25"/>
      <c r="H4478" s="25"/>
      <c r="I4478" s="25"/>
      <c r="J4478" s="25"/>
      <c r="K4478" s="25"/>
      <c r="L4478" s="25"/>
      <c r="N4478" s="25"/>
      <c r="O4478" s="25"/>
      <c r="P4478" s="35" t="s">
        <v>2496</v>
      </c>
      <c r="AS4478" s="570"/>
      <c r="AT4478" s="391"/>
      <c r="AU4478" s="222"/>
      <c r="AV4478" s="564"/>
      <c r="AW4478" s="60"/>
      <c r="AX4478" s="60"/>
      <c r="AY4478" s="60"/>
      <c r="AZ4478" s="283"/>
      <c r="BA4478" s="283"/>
      <c r="BB4478" s="283"/>
      <c r="BC4478" s="34"/>
      <c r="BD4478" s="27"/>
      <c r="BF4478" s="35"/>
      <c r="BG4478" s="35"/>
      <c r="BH4478" s="35"/>
    </row>
    <row r="4479" spans="1:60" ht="42.75" x14ac:dyDescent="0.25">
      <c r="A4479" s="570">
        <f t="shared" si="63"/>
        <v>4473</v>
      </c>
      <c r="B4479" s="571" t="s">
        <v>6753</v>
      </c>
      <c r="C4479" s="574" t="s">
        <v>12476</v>
      </c>
      <c r="D4479" s="843">
        <v>6545</v>
      </c>
      <c r="E4479" s="844"/>
      <c r="F4479" s="844"/>
      <c r="G4479" s="25"/>
      <c r="H4479" s="25"/>
      <c r="I4479" s="25"/>
      <c r="J4479" s="25"/>
      <c r="K4479" s="25"/>
      <c r="L4479" s="25"/>
      <c r="N4479" s="25"/>
      <c r="O4479" s="25"/>
      <c r="P4479" s="35" t="s">
        <v>2496</v>
      </c>
      <c r="AS4479" s="570"/>
      <c r="AT4479" s="391"/>
      <c r="AU4479" s="222"/>
      <c r="AV4479" s="564"/>
      <c r="AW4479" s="60"/>
      <c r="AX4479" s="60"/>
      <c r="AY4479" s="60"/>
      <c r="AZ4479" s="283"/>
      <c r="BA4479" s="283"/>
      <c r="BB4479" s="283"/>
      <c r="BC4479" s="34"/>
      <c r="BD4479" s="27"/>
      <c r="BF4479" s="35"/>
      <c r="BG4479" s="35"/>
      <c r="BH4479" s="35"/>
    </row>
    <row r="4480" spans="1:60" ht="42.75" x14ac:dyDescent="0.25">
      <c r="A4480" s="570">
        <f t="shared" si="63"/>
        <v>4474</v>
      </c>
      <c r="B4480" s="571" t="s">
        <v>6754</v>
      </c>
      <c r="C4480" s="574" t="s">
        <v>12476</v>
      </c>
      <c r="D4480" s="843">
        <v>6223.7</v>
      </c>
      <c r="E4480" s="844"/>
      <c r="F4480" s="844"/>
      <c r="G4480" s="25"/>
      <c r="H4480" s="25"/>
      <c r="I4480" s="25"/>
      <c r="J4480" s="25"/>
      <c r="K4480" s="25"/>
      <c r="L4480" s="25"/>
      <c r="N4480" s="25"/>
      <c r="O4480" s="25"/>
      <c r="P4480" s="35" t="s">
        <v>2496</v>
      </c>
      <c r="AS4480" s="570"/>
      <c r="AT4480" s="391"/>
      <c r="AU4480" s="222"/>
      <c r="AV4480" s="564"/>
      <c r="AW4480" s="60"/>
      <c r="AX4480" s="60"/>
      <c r="AY4480" s="60"/>
      <c r="AZ4480" s="283"/>
      <c r="BA4480" s="283"/>
      <c r="BB4480" s="283"/>
      <c r="BC4480" s="34"/>
      <c r="BD4480" s="27"/>
      <c r="BF4480" s="35"/>
      <c r="BG4480" s="35"/>
      <c r="BH4480" s="35"/>
    </row>
    <row r="4481" spans="1:60" ht="42.75" x14ac:dyDescent="0.25">
      <c r="A4481" s="570">
        <f t="shared" si="63"/>
        <v>4475</v>
      </c>
      <c r="B4481" s="571" t="s">
        <v>6755</v>
      </c>
      <c r="C4481" s="574" t="s">
        <v>12476</v>
      </c>
      <c r="D4481" s="843">
        <v>5388.32</v>
      </c>
      <c r="E4481" s="844"/>
      <c r="F4481" s="844"/>
      <c r="G4481" s="25"/>
      <c r="H4481" s="25"/>
      <c r="I4481" s="25"/>
      <c r="J4481" s="25"/>
      <c r="K4481" s="25"/>
      <c r="L4481" s="25"/>
      <c r="N4481" s="25"/>
      <c r="O4481" s="25"/>
      <c r="P4481" s="35" t="s">
        <v>2496</v>
      </c>
      <c r="AS4481" s="570"/>
      <c r="AT4481" s="391"/>
      <c r="AU4481" s="222"/>
      <c r="AV4481" s="564"/>
      <c r="AW4481" s="60"/>
      <c r="AX4481" s="60"/>
      <c r="AY4481" s="60"/>
      <c r="AZ4481" s="283"/>
      <c r="BA4481" s="283"/>
      <c r="BB4481" s="283"/>
      <c r="BC4481" s="34"/>
      <c r="BD4481" s="27"/>
      <c r="BF4481" s="35"/>
      <c r="BG4481" s="35"/>
      <c r="BH4481" s="35"/>
    </row>
    <row r="4482" spans="1:60" ht="42.75" x14ac:dyDescent="0.25">
      <c r="A4482" s="570">
        <f t="shared" si="63"/>
        <v>4476</v>
      </c>
      <c r="B4482" s="571" t="s">
        <v>6756</v>
      </c>
      <c r="C4482" s="574" t="s">
        <v>12476</v>
      </c>
      <c r="D4482" s="843">
        <v>4646.95</v>
      </c>
      <c r="E4482" s="844"/>
      <c r="F4482" s="844"/>
      <c r="G4482" s="25"/>
      <c r="H4482" s="25"/>
      <c r="I4482" s="25"/>
      <c r="J4482" s="25"/>
      <c r="K4482" s="25"/>
      <c r="L4482" s="25"/>
      <c r="N4482" s="25"/>
      <c r="O4482" s="25"/>
      <c r="P4482" s="35" t="s">
        <v>2496</v>
      </c>
      <c r="AS4482" s="570"/>
      <c r="AT4482" s="391"/>
      <c r="AU4482" s="222"/>
      <c r="AV4482" s="564"/>
      <c r="AW4482" s="60"/>
      <c r="AX4482" s="60"/>
      <c r="AY4482" s="60"/>
      <c r="AZ4482" s="283"/>
      <c r="BA4482" s="283"/>
      <c r="BB4482" s="283"/>
      <c r="BC4482" s="34"/>
      <c r="BD4482" s="27"/>
      <c r="BF4482" s="35"/>
      <c r="BG4482" s="35"/>
      <c r="BH4482" s="35"/>
    </row>
    <row r="4483" spans="1:60" ht="42.75" x14ac:dyDescent="0.25">
      <c r="A4483" s="570">
        <f t="shared" si="63"/>
        <v>4477</v>
      </c>
      <c r="B4483" s="571" t="s">
        <v>6757</v>
      </c>
      <c r="C4483" s="574" t="s">
        <v>12476</v>
      </c>
      <c r="D4483" s="843">
        <v>13726.65</v>
      </c>
      <c r="E4483" s="844"/>
      <c r="F4483" s="844"/>
      <c r="G4483" s="25"/>
      <c r="H4483" s="25"/>
      <c r="I4483" s="25"/>
      <c r="J4483" s="25"/>
      <c r="K4483" s="25"/>
      <c r="L4483" s="25"/>
      <c r="N4483" s="25"/>
      <c r="O4483" s="25"/>
      <c r="P4483" s="35" t="s">
        <v>2496</v>
      </c>
      <c r="AS4483" s="570"/>
      <c r="AT4483" s="391"/>
      <c r="AU4483" s="222"/>
      <c r="AV4483" s="564"/>
      <c r="AW4483" s="60"/>
      <c r="AX4483" s="60"/>
      <c r="AY4483" s="60"/>
      <c r="AZ4483" s="283"/>
      <c r="BA4483" s="283"/>
      <c r="BB4483" s="283"/>
      <c r="BC4483" s="34"/>
      <c r="BD4483" s="27"/>
      <c r="BF4483" s="35"/>
      <c r="BG4483" s="35"/>
      <c r="BH4483" s="35"/>
    </row>
    <row r="4484" spans="1:60" ht="42.75" x14ac:dyDescent="0.25">
      <c r="A4484" s="570">
        <f t="shared" si="63"/>
        <v>4478</v>
      </c>
      <c r="B4484" s="571" t="s">
        <v>6758</v>
      </c>
      <c r="C4484" s="574" t="s">
        <v>12476</v>
      </c>
      <c r="D4484" s="843">
        <v>14664.37</v>
      </c>
      <c r="E4484" s="844"/>
      <c r="F4484" s="844"/>
      <c r="G4484" s="25"/>
      <c r="H4484" s="25"/>
      <c r="I4484" s="25"/>
      <c r="J4484" s="25"/>
      <c r="K4484" s="25"/>
      <c r="L4484" s="25"/>
      <c r="N4484" s="25"/>
      <c r="O4484" s="25"/>
      <c r="P4484" s="35" t="s">
        <v>2496</v>
      </c>
      <c r="AS4484" s="570"/>
      <c r="AT4484" s="391"/>
      <c r="AU4484" s="222"/>
      <c r="AV4484" s="564"/>
      <c r="AW4484" s="60"/>
      <c r="AX4484" s="60"/>
      <c r="AY4484" s="60"/>
      <c r="AZ4484" s="283"/>
      <c r="BA4484" s="283"/>
      <c r="BB4484" s="283"/>
      <c r="BC4484" s="34"/>
      <c r="BD4484" s="27"/>
      <c r="BF4484" s="35"/>
      <c r="BG4484" s="35"/>
      <c r="BH4484" s="35"/>
    </row>
    <row r="4485" spans="1:60" ht="42.75" x14ac:dyDescent="0.25">
      <c r="A4485" s="570">
        <f t="shared" si="63"/>
        <v>4479</v>
      </c>
      <c r="B4485" s="571" t="s">
        <v>6759</v>
      </c>
      <c r="C4485" s="574" t="s">
        <v>12476</v>
      </c>
      <c r="D4485" s="843">
        <v>16322.04</v>
      </c>
      <c r="E4485" s="844"/>
      <c r="F4485" s="844"/>
      <c r="G4485" s="25"/>
      <c r="H4485" s="25"/>
      <c r="I4485" s="25"/>
      <c r="J4485" s="25"/>
      <c r="K4485" s="25"/>
      <c r="L4485" s="25"/>
      <c r="N4485" s="25"/>
      <c r="O4485" s="25"/>
      <c r="P4485" s="35" t="s">
        <v>2496</v>
      </c>
      <c r="AS4485" s="570"/>
      <c r="AT4485" s="391"/>
      <c r="AU4485" s="222"/>
      <c r="AV4485" s="564"/>
      <c r="AW4485" s="60"/>
      <c r="AX4485" s="60"/>
      <c r="AY4485" s="60"/>
      <c r="AZ4485" s="283"/>
      <c r="BA4485" s="283"/>
      <c r="BB4485" s="283"/>
      <c r="BC4485" s="34"/>
      <c r="BD4485" s="27"/>
      <c r="BF4485" s="35"/>
      <c r="BG4485" s="35"/>
      <c r="BH4485" s="35"/>
    </row>
    <row r="4486" spans="1:60" ht="42.75" x14ac:dyDescent="0.25">
      <c r="A4486" s="570">
        <f t="shared" si="63"/>
        <v>4480</v>
      </c>
      <c r="B4486" s="571" t="s">
        <v>6760</v>
      </c>
      <c r="C4486" s="574" t="s">
        <v>12476</v>
      </c>
      <c r="D4486" s="843">
        <v>10773.07</v>
      </c>
      <c r="E4486" s="844"/>
      <c r="F4486" s="844"/>
      <c r="G4486" s="25"/>
      <c r="H4486" s="25"/>
      <c r="I4486" s="25"/>
      <c r="J4486" s="25"/>
      <c r="K4486" s="25"/>
      <c r="L4486" s="25"/>
      <c r="N4486" s="25"/>
      <c r="O4486" s="25"/>
      <c r="P4486" s="35" t="s">
        <v>2496</v>
      </c>
      <c r="AS4486" s="570"/>
      <c r="AT4486" s="391"/>
      <c r="AU4486" s="222"/>
      <c r="AV4486" s="564"/>
      <c r="AW4486" s="60"/>
      <c r="AX4486" s="60"/>
      <c r="AY4486" s="60"/>
      <c r="AZ4486" s="283"/>
      <c r="BA4486" s="283"/>
      <c r="BB4486" s="283"/>
      <c r="BC4486" s="34"/>
      <c r="BD4486" s="27"/>
      <c r="BF4486" s="35"/>
      <c r="BG4486" s="35"/>
      <c r="BH4486" s="35"/>
    </row>
    <row r="4487" spans="1:60" ht="42.75" x14ac:dyDescent="0.25">
      <c r="A4487" s="570">
        <f t="shared" si="63"/>
        <v>4481</v>
      </c>
      <c r="B4487" s="571" t="s">
        <v>6761</v>
      </c>
      <c r="C4487" s="574" t="s">
        <v>12476</v>
      </c>
      <c r="D4487" s="843">
        <v>12471.2</v>
      </c>
      <c r="E4487" s="844"/>
      <c r="F4487" s="844"/>
      <c r="G4487" s="25"/>
      <c r="H4487" s="25"/>
      <c r="I4487" s="25"/>
      <c r="J4487" s="25"/>
      <c r="K4487" s="25"/>
      <c r="L4487" s="25"/>
      <c r="N4487" s="25"/>
      <c r="O4487" s="25"/>
      <c r="P4487" s="35" t="s">
        <v>2496</v>
      </c>
      <c r="AS4487" s="570"/>
      <c r="AT4487" s="391"/>
      <c r="AU4487" s="222"/>
      <c r="AV4487" s="564"/>
      <c r="AW4487" s="60"/>
      <c r="AX4487" s="60"/>
      <c r="AY4487" s="60"/>
      <c r="AZ4487" s="283"/>
      <c r="BA4487" s="283"/>
      <c r="BB4487" s="283"/>
      <c r="BC4487" s="34"/>
      <c r="BD4487" s="27"/>
      <c r="BF4487" s="35"/>
      <c r="BG4487" s="35"/>
      <c r="BH4487" s="35"/>
    </row>
    <row r="4488" spans="1:60" ht="42.75" x14ac:dyDescent="0.25">
      <c r="A4488" s="570">
        <f t="shared" si="63"/>
        <v>4482</v>
      </c>
      <c r="B4488" s="571" t="s">
        <v>6762</v>
      </c>
      <c r="C4488" s="574" t="s">
        <v>12476</v>
      </c>
      <c r="D4488" s="843">
        <v>11880.96</v>
      </c>
      <c r="E4488" s="844"/>
      <c r="F4488" s="844"/>
      <c r="G4488" s="25"/>
      <c r="H4488" s="25"/>
      <c r="I4488" s="25"/>
      <c r="J4488" s="25"/>
      <c r="K4488" s="25"/>
      <c r="L4488" s="25"/>
      <c r="N4488" s="25"/>
      <c r="O4488" s="25"/>
      <c r="P4488" s="35" t="s">
        <v>2496</v>
      </c>
      <c r="AS4488" s="570"/>
      <c r="AT4488" s="391"/>
      <c r="AU4488" s="222"/>
      <c r="AV4488" s="564"/>
      <c r="AW4488" s="60"/>
      <c r="AX4488" s="60"/>
      <c r="AY4488" s="60"/>
      <c r="AZ4488" s="283"/>
      <c r="BA4488" s="283"/>
      <c r="BB4488" s="283"/>
      <c r="BC4488" s="34"/>
      <c r="BD4488" s="27"/>
      <c r="BF4488" s="35"/>
      <c r="BG4488" s="35"/>
      <c r="BH4488" s="35"/>
    </row>
    <row r="4489" spans="1:60" ht="42.75" x14ac:dyDescent="0.25">
      <c r="A4489" s="570">
        <f t="shared" si="63"/>
        <v>4483</v>
      </c>
      <c r="B4489" s="571" t="s">
        <v>6763</v>
      </c>
      <c r="C4489" s="574" t="s">
        <v>12476</v>
      </c>
      <c r="D4489" s="843">
        <v>11500.16</v>
      </c>
      <c r="E4489" s="844"/>
      <c r="F4489" s="844"/>
      <c r="G4489" s="25"/>
      <c r="H4489" s="25"/>
      <c r="I4489" s="25"/>
      <c r="J4489" s="25"/>
      <c r="K4489" s="25"/>
      <c r="L4489" s="25"/>
      <c r="N4489" s="25"/>
      <c r="O4489" s="25"/>
      <c r="P4489" s="35" t="s">
        <v>2496</v>
      </c>
      <c r="AS4489" s="570"/>
      <c r="AT4489" s="391"/>
      <c r="AU4489" s="222"/>
      <c r="AV4489" s="564"/>
      <c r="AW4489" s="60"/>
      <c r="AX4489" s="60"/>
      <c r="AY4489" s="60"/>
      <c r="AZ4489" s="283"/>
      <c r="BA4489" s="283"/>
      <c r="BB4489" s="283"/>
      <c r="BC4489" s="34"/>
      <c r="BD4489" s="27"/>
      <c r="BF4489" s="35"/>
      <c r="BG4489" s="35"/>
      <c r="BH4489" s="35"/>
    </row>
    <row r="4490" spans="1:60" ht="15" x14ac:dyDescent="0.25">
      <c r="A4490" s="570">
        <f t="shared" si="63"/>
        <v>4484</v>
      </c>
      <c r="B4490" s="571" t="s">
        <v>6764</v>
      </c>
      <c r="C4490" s="574" t="s">
        <v>12469</v>
      </c>
      <c r="D4490" s="843">
        <v>8538.25</v>
      </c>
      <c r="E4490" s="844"/>
      <c r="F4490" s="844"/>
      <c r="G4490" s="25"/>
      <c r="H4490" s="25"/>
      <c r="I4490" s="25"/>
      <c r="J4490" s="25"/>
      <c r="K4490" s="25"/>
      <c r="L4490" s="25"/>
      <c r="N4490" s="25"/>
      <c r="O4490" s="25"/>
      <c r="P4490" s="35" t="s">
        <v>2496</v>
      </c>
      <c r="AS4490" s="570"/>
      <c r="AT4490" s="391"/>
      <c r="AU4490" s="222"/>
      <c r="AV4490" s="564"/>
      <c r="AW4490" s="60"/>
      <c r="AX4490" s="60"/>
      <c r="AY4490" s="60"/>
      <c r="AZ4490" s="283"/>
      <c r="BA4490" s="283"/>
      <c r="BB4490" s="283"/>
      <c r="BC4490" s="34"/>
      <c r="BD4490" s="27"/>
      <c r="BF4490" s="35"/>
      <c r="BG4490" s="35"/>
      <c r="BH4490" s="35"/>
    </row>
    <row r="4491" spans="1:60" ht="42.75" x14ac:dyDescent="0.25">
      <c r="A4491" s="570">
        <f t="shared" si="63"/>
        <v>4485</v>
      </c>
      <c r="B4491" s="571" t="s">
        <v>6765</v>
      </c>
      <c r="C4491" s="574" t="s">
        <v>12476</v>
      </c>
      <c r="D4491" s="843">
        <v>11285.96</v>
      </c>
      <c r="E4491" s="844"/>
      <c r="F4491" s="844"/>
      <c r="G4491" s="25"/>
      <c r="H4491" s="25"/>
      <c r="I4491" s="25"/>
      <c r="J4491" s="25"/>
      <c r="K4491" s="25"/>
      <c r="L4491" s="25"/>
      <c r="N4491" s="25"/>
      <c r="O4491" s="25"/>
      <c r="P4491" s="35" t="s">
        <v>2496</v>
      </c>
      <c r="AS4491" s="570"/>
      <c r="AT4491" s="391"/>
      <c r="AU4491" s="222"/>
      <c r="AV4491" s="564"/>
      <c r="AW4491" s="60"/>
      <c r="AX4491" s="60"/>
      <c r="AY4491" s="60"/>
      <c r="AZ4491" s="283"/>
      <c r="BA4491" s="283"/>
      <c r="BB4491" s="283"/>
      <c r="BC4491" s="34"/>
      <c r="BD4491" s="27"/>
      <c r="BF4491" s="35"/>
      <c r="BG4491" s="35"/>
      <c r="BH4491" s="35"/>
    </row>
    <row r="4492" spans="1:60" ht="15" x14ac:dyDescent="0.25">
      <c r="A4492" s="570">
        <f t="shared" si="63"/>
        <v>4486</v>
      </c>
      <c r="B4492" s="571" t="s">
        <v>6766</v>
      </c>
      <c r="C4492" s="574" t="s">
        <v>12458</v>
      </c>
      <c r="D4492" s="843">
        <v>619752</v>
      </c>
      <c r="E4492" s="844"/>
      <c r="F4492" s="844"/>
      <c r="G4492" s="25"/>
      <c r="H4492" s="25"/>
      <c r="I4492" s="25"/>
      <c r="J4492" s="25"/>
      <c r="K4492" s="25"/>
      <c r="L4492" s="25"/>
      <c r="N4492" s="25"/>
      <c r="O4492" s="25"/>
      <c r="P4492" s="35" t="s">
        <v>2496</v>
      </c>
      <c r="AS4492" s="570"/>
      <c r="AT4492" s="391"/>
      <c r="AU4492" s="222"/>
      <c r="AV4492" s="564"/>
      <c r="AW4492" s="60"/>
      <c r="AX4492" s="60"/>
      <c r="AY4492" s="60"/>
      <c r="AZ4492" s="283"/>
      <c r="BA4492" s="283"/>
      <c r="BB4492" s="283"/>
      <c r="BC4492" s="34"/>
      <c r="BD4492" s="27"/>
      <c r="BF4492" s="35"/>
      <c r="BG4492" s="35"/>
      <c r="BH4492" s="35"/>
    </row>
    <row r="4493" spans="1:60" ht="15" x14ac:dyDescent="0.25">
      <c r="A4493" s="570">
        <f t="shared" si="63"/>
        <v>4487</v>
      </c>
      <c r="B4493" s="571" t="s">
        <v>6767</v>
      </c>
      <c r="C4493" s="574" t="s">
        <v>12458</v>
      </c>
      <c r="D4493" s="843">
        <v>1342954.27</v>
      </c>
      <c r="E4493" s="844"/>
      <c r="F4493" s="844"/>
      <c r="G4493" s="25"/>
      <c r="H4493" s="25"/>
      <c r="I4493" s="25"/>
      <c r="J4493" s="25"/>
      <c r="K4493" s="25"/>
      <c r="L4493" s="25"/>
      <c r="N4493" s="25"/>
      <c r="O4493" s="25"/>
      <c r="P4493" s="35" t="s">
        <v>2496</v>
      </c>
      <c r="AS4493" s="570"/>
      <c r="AT4493" s="391"/>
      <c r="AU4493" s="222"/>
      <c r="AV4493" s="564"/>
      <c r="AW4493" s="60"/>
      <c r="AX4493" s="60"/>
      <c r="AY4493" s="60"/>
      <c r="AZ4493" s="283"/>
      <c r="BA4493" s="283"/>
      <c r="BB4493" s="283"/>
      <c r="BC4493" s="34"/>
      <c r="BD4493" s="27"/>
      <c r="BF4493" s="35"/>
      <c r="BG4493" s="35"/>
      <c r="BH4493" s="35"/>
    </row>
    <row r="4494" spans="1:60" ht="15" x14ac:dyDescent="0.25">
      <c r="A4494" s="570">
        <f t="shared" si="63"/>
        <v>4488</v>
      </c>
      <c r="B4494" s="571" t="s">
        <v>6768</v>
      </c>
      <c r="C4494" s="574" t="s">
        <v>12458</v>
      </c>
      <c r="D4494" s="843">
        <v>487305</v>
      </c>
      <c r="E4494" s="844"/>
      <c r="F4494" s="844"/>
      <c r="G4494" s="25"/>
      <c r="H4494" s="25"/>
      <c r="I4494" s="25"/>
      <c r="J4494" s="25"/>
      <c r="K4494" s="25"/>
      <c r="L4494" s="25"/>
      <c r="N4494" s="25"/>
      <c r="O4494" s="25"/>
      <c r="P4494" s="35" t="s">
        <v>2496</v>
      </c>
      <c r="AS4494" s="570"/>
      <c r="AT4494" s="391"/>
      <c r="AU4494" s="222"/>
      <c r="AV4494" s="564"/>
      <c r="AW4494" s="60"/>
      <c r="AX4494" s="60"/>
      <c r="AY4494" s="60"/>
      <c r="AZ4494" s="283"/>
      <c r="BA4494" s="283"/>
      <c r="BB4494" s="283"/>
      <c r="BC4494" s="34"/>
      <c r="BD4494" s="27"/>
      <c r="BF4494" s="35"/>
      <c r="BG4494" s="35"/>
      <c r="BH4494" s="35"/>
    </row>
    <row r="4495" spans="1:60" ht="15" x14ac:dyDescent="0.25">
      <c r="A4495" s="570">
        <f t="shared" si="63"/>
        <v>4489</v>
      </c>
      <c r="B4495" s="571" t="s">
        <v>6769</v>
      </c>
      <c r="C4495" s="574" t="s">
        <v>12458</v>
      </c>
      <c r="D4495" s="843">
        <v>431950.96</v>
      </c>
      <c r="E4495" s="844"/>
      <c r="F4495" s="844"/>
      <c r="G4495" s="25"/>
      <c r="H4495" s="25"/>
      <c r="I4495" s="25"/>
      <c r="J4495" s="25"/>
      <c r="K4495" s="25"/>
      <c r="L4495" s="25"/>
      <c r="N4495" s="25"/>
      <c r="O4495" s="25"/>
      <c r="P4495" s="35" t="s">
        <v>2496</v>
      </c>
      <c r="AS4495" s="570"/>
      <c r="AT4495" s="391"/>
      <c r="AU4495" s="222"/>
      <c r="AV4495" s="564"/>
      <c r="AW4495" s="60"/>
      <c r="AX4495" s="60"/>
      <c r="AY4495" s="60"/>
      <c r="AZ4495" s="283"/>
      <c r="BA4495" s="283"/>
      <c r="BB4495" s="283"/>
      <c r="BC4495" s="34"/>
      <c r="BD4495" s="27"/>
      <c r="BF4495" s="35"/>
      <c r="BG4495" s="35"/>
      <c r="BH4495" s="35"/>
    </row>
    <row r="4496" spans="1:60" ht="15" x14ac:dyDescent="0.25">
      <c r="A4496" s="570">
        <f t="shared" si="63"/>
        <v>4490</v>
      </c>
      <c r="B4496" s="571" t="s">
        <v>6770</v>
      </c>
      <c r="C4496" s="574" t="s">
        <v>12458</v>
      </c>
      <c r="D4496" s="843">
        <v>254303</v>
      </c>
      <c r="E4496" s="844"/>
      <c r="F4496" s="844"/>
      <c r="G4496" s="25"/>
      <c r="H4496" s="25"/>
      <c r="I4496" s="25"/>
      <c r="J4496" s="25"/>
      <c r="K4496" s="25"/>
      <c r="L4496" s="25"/>
      <c r="N4496" s="25"/>
      <c r="O4496" s="25"/>
      <c r="P4496" s="35" t="s">
        <v>2496</v>
      </c>
      <c r="AS4496" s="570"/>
      <c r="AT4496" s="391"/>
      <c r="AU4496" s="222"/>
      <c r="AV4496" s="564"/>
      <c r="AW4496" s="60"/>
      <c r="AX4496" s="60"/>
      <c r="AY4496" s="60"/>
      <c r="AZ4496" s="283"/>
      <c r="BA4496" s="283"/>
      <c r="BB4496" s="283"/>
      <c r="BC4496" s="34"/>
      <c r="BD4496" s="27"/>
      <c r="BF4496" s="35"/>
      <c r="BG4496" s="35"/>
      <c r="BH4496" s="35"/>
    </row>
    <row r="4497" spans="1:60" ht="15" x14ac:dyDescent="0.25">
      <c r="A4497" s="570">
        <f t="shared" si="63"/>
        <v>4491</v>
      </c>
      <c r="B4497" s="571" t="s">
        <v>6771</v>
      </c>
      <c r="C4497" s="574" t="s">
        <v>12458</v>
      </c>
      <c r="D4497" s="843">
        <v>274334.27</v>
      </c>
      <c r="E4497" s="844"/>
      <c r="F4497" s="844"/>
      <c r="G4497" s="25"/>
      <c r="H4497" s="25"/>
      <c r="I4497" s="25"/>
      <c r="J4497" s="25"/>
      <c r="K4497" s="25"/>
      <c r="L4497" s="25"/>
      <c r="N4497" s="25"/>
      <c r="O4497" s="25"/>
      <c r="P4497" s="35" t="s">
        <v>2496</v>
      </c>
      <c r="AS4497" s="570"/>
      <c r="AT4497" s="391"/>
      <c r="AU4497" s="222"/>
      <c r="AV4497" s="564"/>
      <c r="AW4497" s="60"/>
      <c r="AX4497" s="60"/>
      <c r="AY4497" s="60"/>
      <c r="AZ4497" s="283"/>
      <c r="BA4497" s="283"/>
      <c r="BB4497" s="283"/>
      <c r="BC4497" s="34"/>
      <c r="BD4497" s="27"/>
      <c r="BF4497" s="35"/>
      <c r="BG4497" s="35"/>
      <c r="BH4497" s="35"/>
    </row>
    <row r="4498" spans="1:60" ht="15" x14ac:dyDescent="0.25">
      <c r="A4498" s="570">
        <f t="shared" si="63"/>
        <v>4492</v>
      </c>
      <c r="B4498" s="571" t="s">
        <v>6772</v>
      </c>
      <c r="C4498" s="574" t="s">
        <v>12458</v>
      </c>
      <c r="D4498" s="843">
        <v>1007.93</v>
      </c>
      <c r="E4498" s="844"/>
      <c r="F4498" s="844"/>
      <c r="G4498" s="25"/>
      <c r="H4498" s="25"/>
      <c r="I4498" s="25"/>
      <c r="J4498" s="25"/>
      <c r="K4498" s="25"/>
      <c r="L4498" s="25"/>
      <c r="N4498" s="25"/>
      <c r="O4498" s="25"/>
      <c r="P4498" s="35" t="s">
        <v>2496</v>
      </c>
      <c r="AS4498" s="570"/>
      <c r="AT4498" s="391"/>
      <c r="AU4498" s="222"/>
      <c r="AV4498" s="564"/>
      <c r="AW4498" s="60"/>
      <c r="AX4498" s="60"/>
      <c r="AY4498" s="60"/>
      <c r="AZ4498" s="283"/>
      <c r="BA4498" s="283"/>
      <c r="BB4498" s="283"/>
      <c r="BC4498" s="34"/>
      <c r="BD4498" s="27"/>
      <c r="BF4498" s="35"/>
      <c r="BG4498" s="35"/>
      <c r="BH4498" s="35"/>
    </row>
    <row r="4499" spans="1:60" ht="15" x14ac:dyDescent="0.25">
      <c r="A4499" s="570">
        <f t="shared" si="63"/>
        <v>4493</v>
      </c>
      <c r="B4499" s="571" t="s">
        <v>6773</v>
      </c>
      <c r="C4499" s="574" t="s">
        <v>12458</v>
      </c>
      <c r="D4499" s="843">
        <v>865.13</v>
      </c>
      <c r="E4499" s="844"/>
      <c r="F4499" s="844"/>
      <c r="G4499" s="25"/>
      <c r="H4499" s="25"/>
      <c r="I4499" s="25"/>
      <c r="J4499" s="25"/>
      <c r="K4499" s="25"/>
      <c r="L4499" s="25"/>
      <c r="N4499" s="25"/>
      <c r="O4499" s="25"/>
      <c r="P4499" s="35" t="s">
        <v>2496</v>
      </c>
      <c r="AS4499" s="570"/>
      <c r="AT4499" s="391"/>
      <c r="AU4499" s="222"/>
      <c r="AV4499" s="564"/>
      <c r="AW4499" s="60"/>
      <c r="AX4499" s="60"/>
      <c r="AY4499" s="60"/>
      <c r="AZ4499" s="283"/>
      <c r="BA4499" s="283"/>
      <c r="BB4499" s="283"/>
      <c r="BC4499" s="34"/>
      <c r="BD4499" s="27"/>
      <c r="BF4499" s="35"/>
      <c r="BG4499" s="35"/>
      <c r="BH4499" s="35"/>
    </row>
    <row r="4500" spans="1:60" ht="15" x14ac:dyDescent="0.25">
      <c r="A4500" s="570">
        <f t="shared" si="63"/>
        <v>4494</v>
      </c>
      <c r="B4500" s="571" t="s">
        <v>6774</v>
      </c>
      <c r="C4500" s="574" t="s">
        <v>12458</v>
      </c>
      <c r="D4500" s="843">
        <v>16903.95</v>
      </c>
      <c r="E4500" s="844"/>
      <c r="F4500" s="844"/>
      <c r="G4500" s="25"/>
      <c r="H4500" s="25"/>
      <c r="I4500" s="25"/>
      <c r="J4500" s="25"/>
      <c r="K4500" s="25"/>
      <c r="L4500" s="25"/>
      <c r="N4500" s="25"/>
      <c r="O4500" s="25"/>
      <c r="P4500" s="35" t="s">
        <v>2496</v>
      </c>
      <c r="AS4500" s="570"/>
      <c r="AT4500" s="391"/>
      <c r="AU4500" s="222"/>
      <c r="AV4500" s="564"/>
      <c r="AW4500" s="60"/>
      <c r="AX4500" s="60"/>
      <c r="AY4500" s="60"/>
      <c r="AZ4500" s="283"/>
      <c r="BA4500" s="283"/>
      <c r="BB4500" s="283"/>
      <c r="BC4500" s="34"/>
      <c r="BD4500" s="27"/>
      <c r="BF4500" s="35"/>
      <c r="BG4500" s="35"/>
      <c r="BH4500" s="35"/>
    </row>
    <row r="4501" spans="1:60" ht="15" x14ac:dyDescent="0.25">
      <c r="A4501" s="570">
        <f t="shared" si="63"/>
        <v>4495</v>
      </c>
      <c r="B4501" s="571" t="s">
        <v>6775</v>
      </c>
      <c r="C4501" s="574" t="s">
        <v>12458</v>
      </c>
      <c r="D4501" s="843">
        <v>12969.81</v>
      </c>
      <c r="E4501" s="844"/>
      <c r="F4501" s="844"/>
      <c r="G4501" s="25"/>
      <c r="H4501" s="25"/>
      <c r="I4501" s="25"/>
      <c r="J4501" s="25"/>
      <c r="K4501" s="25"/>
      <c r="L4501" s="25"/>
      <c r="N4501" s="25"/>
      <c r="O4501" s="25"/>
      <c r="P4501" s="35" t="s">
        <v>2496</v>
      </c>
      <c r="AS4501" s="570"/>
      <c r="AT4501" s="391"/>
      <c r="AU4501" s="222"/>
      <c r="AV4501" s="564"/>
      <c r="AW4501" s="60"/>
      <c r="AX4501" s="60"/>
      <c r="AY4501" s="60"/>
      <c r="AZ4501" s="283"/>
      <c r="BA4501" s="283"/>
      <c r="BB4501" s="283"/>
      <c r="BC4501" s="34"/>
      <c r="BD4501" s="27"/>
      <c r="BF4501" s="35"/>
      <c r="BG4501" s="35"/>
      <c r="BH4501" s="35"/>
    </row>
    <row r="4502" spans="1:60" ht="15" x14ac:dyDescent="0.25">
      <c r="A4502" s="570">
        <f t="shared" si="63"/>
        <v>4496</v>
      </c>
      <c r="B4502" s="571" t="s">
        <v>6776</v>
      </c>
      <c r="C4502" s="574" t="s">
        <v>12458</v>
      </c>
      <c r="D4502" s="843">
        <v>17947.580000000002</v>
      </c>
      <c r="E4502" s="844"/>
      <c r="F4502" s="844"/>
      <c r="G4502" s="25"/>
      <c r="H4502" s="25"/>
      <c r="I4502" s="25"/>
      <c r="J4502" s="25"/>
      <c r="K4502" s="25"/>
      <c r="L4502" s="25"/>
      <c r="N4502" s="25"/>
      <c r="O4502" s="25"/>
      <c r="P4502" s="35" t="s">
        <v>2496</v>
      </c>
      <c r="AS4502" s="570"/>
      <c r="AT4502" s="391"/>
      <c r="AU4502" s="222"/>
      <c r="AV4502" s="564"/>
      <c r="AW4502" s="60"/>
      <c r="AX4502" s="60"/>
      <c r="AY4502" s="60"/>
      <c r="AZ4502" s="283"/>
      <c r="BA4502" s="283"/>
      <c r="BB4502" s="283"/>
      <c r="BC4502" s="34"/>
      <c r="BD4502" s="27"/>
      <c r="BF4502" s="35"/>
      <c r="BG4502" s="35"/>
      <c r="BH4502" s="35"/>
    </row>
    <row r="4503" spans="1:60" ht="15" x14ac:dyDescent="0.25">
      <c r="A4503" s="570">
        <f t="shared" si="63"/>
        <v>4497</v>
      </c>
      <c r="B4503" s="571" t="s">
        <v>6777</v>
      </c>
      <c r="C4503" s="574" t="s">
        <v>12458</v>
      </c>
      <c r="D4503" s="843">
        <v>11751.25</v>
      </c>
      <c r="E4503" s="844"/>
      <c r="F4503" s="844"/>
      <c r="G4503" s="25"/>
      <c r="H4503" s="25"/>
      <c r="I4503" s="25"/>
      <c r="J4503" s="25"/>
      <c r="K4503" s="25"/>
      <c r="L4503" s="25"/>
      <c r="N4503" s="25"/>
      <c r="O4503" s="25"/>
      <c r="P4503" s="35" t="s">
        <v>2496</v>
      </c>
      <c r="AS4503" s="570"/>
      <c r="AT4503" s="391"/>
      <c r="AU4503" s="222"/>
      <c r="AV4503" s="564"/>
      <c r="AW4503" s="60"/>
      <c r="AX4503" s="60"/>
      <c r="AY4503" s="60"/>
      <c r="AZ4503" s="283"/>
      <c r="BA4503" s="283"/>
      <c r="BB4503" s="283"/>
      <c r="BC4503" s="34"/>
      <c r="BD4503" s="27"/>
      <c r="BF4503" s="35"/>
      <c r="BG4503" s="35"/>
      <c r="BH4503" s="35"/>
    </row>
    <row r="4504" spans="1:60" ht="15" x14ac:dyDescent="0.25">
      <c r="A4504" s="570">
        <f t="shared" si="63"/>
        <v>4498</v>
      </c>
      <c r="B4504" s="571" t="s">
        <v>6778</v>
      </c>
      <c r="C4504" s="574" t="s">
        <v>12458</v>
      </c>
      <c r="D4504" s="843">
        <v>25180.400000000001</v>
      </c>
      <c r="E4504" s="844"/>
      <c r="F4504" s="844"/>
      <c r="G4504" s="25"/>
      <c r="H4504" s="25"/>
      <c r="I4504" s="25"/>
      <c r="J4504" s="25"/>
      <c r="K4504" s="25"/>
      <c r="L4504" s="25"/>
      <c r="N4504" s="25"/>
      <c r="O4504" s="25"/>
      <c r="P4504" s="35" t="s">
        <v>2496</v>
      </c>
      <c r="AS4504" s="570"/>
      <c r="AT4504" s="391"/>
      <c r="AU4504" s="222"/>
      <c r="AV4504" s="564"/>
      <c r="AW4504" s="60"/>
      <c r="AX4504" s="60"/>
      <c r="AY4504" s="60"/>
      <c r="AZ4504" s="283"/>
      <c r="BA4504" s="283"/>
      <c r="BB4504" s="283"/>
      <c r="BC4504" s="34"/>
      <c r="BD4504" s="27"/>
      <c r="BF4504" s="35"/>
      <c r="BG4504" s="35"/>
      <c r="BH4504" s="35"/>
    </row>
    <row r="4505" spans="1:60" ht="15" x14ac:dyDescent="0.25">
      <c r="A4505" s="570">
        <f t="shared" si="63"/>
        <v>4499</v>
      </c>
      <c r="B4505" s="571" t="s">
        <v>6779</v>
      </c>
      <c r="C4505" s="574" t="s">
        <v>12458</v>
      </c>
      <c r="D4505" s="843">
        <v>29784.51</v>
      </c>
      <c r="E4505" s="844"/>
      <c r="F4505" s="844"/>
      <c r="G4505" s="25"/>
      <c r="H4505" s="25"/>
      <c r="I4505" s="25"/>
      <c r="J4505" s="25"/>
      <c r="K4505" s="25"/>
      <c r="L4505" s="25"/>
      <c r="N4505" s="25"/>
      <c r="O4505" s="25"/>
      <c r="P4505" s="35" t="s">
        <v>2496</v>
      </c>
      <c r="AS4505" s="570"/>
      <c r="AT4505" s="391"/>
      <c r="AU4505" s="222"/>
      <c r="AV4505" s="564"/>
      <c r="AW4505" s="60"/>
      <c r="AX4505" s="60"/>
      <c r="AY4505" s="60"/>
      <c r="AZ4505" s="283"/>
      <c r="BA4505" s="283"/>
      <c r="BB4505" s="283"/>
      <c r="BC4505" s="34"/>
      <c r="BD4505" s="27"/>
      <c r="BF4505" s="35"/>
      <c r="BG4505" s="35"/>
      <c r="BH4505" s="35"/>
    </row>
    <row r="4506" spans="1:60" ht="15" x14ac:dyDescent="0.25">
      <c r="A4506" s="570">
        <f t="shared" si="63"/>
        <v>4500</v>
      </c>
      <c r="B4506" s="571" t="s">
        <v>6780</v>
      </c>
      <c r="C4506" s="574" t="s">
        <v>12458</v>
      </c>
      <c r="D4506" s="843">
        <v>4522</v>
      </c>
      <c r="E4506" s="844"/>
      <c r="F4506" s="844"/>
      <c r="G4506" s="25"/>
      <c r="H4506" s="25"/>
      <c r="I4506" s="25"/>
      <c r="J4506" s="25"/>
      <c r="K4506" s="25"/>
      <c r="L4506" s="25"/>
      <c r="N4506" s="25"/>
      <c r="O4506" s="25"/>
      <c r="P4506" s="35" t="s">
        <v>2496</v>
      </c>
      <c r="AS4506" s="570"/>
      <c r="AT4506" s="391"/>
      <c r="AU4506" s="222"/>
      <c r="AV4506" s="564"/>
      <c r="AW4506" s="60"/>
      <c r="AX4506" s="60"/>
      <c r="AY4506" s="60"/>
      <c r="AZ4506" s="283"/>
      <c r="BA4506" s="283"/>
      <c r="BB4506" s="283"/>
      <c r="BC4506" s="34"/>
      <c r="BD4506" s="27"/>
      <c r="BF4506" s="35"/>
      <c r="BG4506" s="35"/>
      <c r="BH4506" s="35"/>
    </row>
    <row r="4507" spans="1:60" ht="15" x14ac:dyDescent="0.25">
      <c r="A4507" s="570">
        <f t="shared" si="63"/>
        <v>4501</v>
      </c>
      <c r="B4507" s="571" t="s">
        <v>6781</v>
      </c>
      <c r="C4507" s="574" t="s">
        <v>12458</v>
      </c>
      <c r="D4507" s="843">
        <v>7080.5</v>
      </c>
      <c r="E4507" s="844"/>
      <c r="F4507" s="844"/>
      <c r="G4507" s="25"/>
      <c r="H4507" s="25"/>
      <c r="I4507" s="25"/>
      <c r="J4507" s="25"/>
      <c r="K4507" s="25"/>
      <c r="L4507" s="25"/>
      <c r="N4507" s="25"/>
      <c r="O4507" s="25"/>
      <c r="P4507" s="35" t="s">
        <v>2496</v>
      </c>
      <c r="AS4507" s="570"/>
      <c r="AT4507" s="391"/>
      <c r="AU4507" s="222"/>
      <c r="AV4507" s="564"/>
      <c r="AW4507" s="60"/>
      <c r="AX4507" s="60"/>
      <c r="AY4507" s="60"/>
      <c r="AZ4507" s="283"/>
      <c r="BA4507" s="283"/>
      <c r="BB4507" s="283"/>
      <c r="BC4507" s="34"/>
      <c r="BD4507" s="27"/>
      <c r="BF4507" s="35"/>
      <c r="BG4507" s="35"/>
      <c r="BH4507" s="35"/>
    </row>
    <row r="4508" spans="1:60" ht="15" x14ac:dyDescent="0.25">
      <c r="A4508" s="570">
        <f t="shared" si="63"/>
        <v>4502</v>
      </c>
      <c r="B4508" s="571" t="s">
        <v>6782</v>
      </c>
      <c r="C4508" s="574" t="s">
        <v>12458</v>
      </c>
      <c r="D4508" s="843">
        <v>10881.36</v>
      </c>
      <c r="E4508" s="844"/>
      <c r="F4508" s="844"/>
      <c r="G4508" s="25"/>
      <c r="H4508" s="25"/>
      <c r="I4508" s="25"/>
      <c r="J4508" s="25"/>
      <c r="K4508" s="25"/>
      <c r="L4508" s="25"/>
      <c r="N4508" s="25"/>
      <c r="O4508" s="25"/>
      <c r="P4508" s="35" t="s">
        <v>2496</v>
      </c>
      <c r="AS4508" s="570"/>
      <c r="AT4508" s="391"/>
      <c r="AU4508" s="222"/>
      <c r="AV4508" s="564"/>
      <c r="AW4508" s="60"/>
      <c r="AX4508" s="60"/>
      <c r="AY4508" s="60"/>
      <c r="AZ4508" s="283"/>
      <c r="BA4508" s="283"/>
      <c r="BB4508" s="283"/>
      <c r="BC4508" s="34"/>
      <c r="BD4508" s="27"/>
      <c r="BF4508" s="35"/>
      <c r="BG4508" s="35"/>
      <c r="BH4508" s="35"/>
    </row>
    <row r="4509" spans="1:60" ht="15" x14ac:dyDescent="0.25">
      <c r="A4509" s="570">
        <f t="shared" si="63"/>
        <v>4503</v>
      </c>
      <c r="B4509" s="571" t="s">
        <v>6783</v>
      </c>
      <c r="C4509" s="574" t="s">
        <v>12458</v>
      </c>
      <c r="D4509" s="843">
        <v>11771.48</v>
      </c>
      <c r="E4509" s="844"/>
      <c r="F4509" s="844"/>
      <c r="G4509" s="25"/>
      <c r="H4509" s="25"/>
      <c r="I4509" s="25"/>
      <c r="J4509" s="25"/>
      <c r="K4509" s="25"/>
      <c r="L4509" s="25"/>
      <c r="N4509" s="25"/>
      <c r="O4509" s="25"/>
      <c r="P4509" s="35" t="s">
        <v>2496</v>
      </c>
      <c r="AS4509" s="570"/>
      <c r="AT4509" s="391"/>
      <c r="AU4509" s="222"/>
      <c r="AV4509" s="564"/>
      <c r="AW4509" s="60"/>
      <c r="AX4509" s="60"/>
      <c r="AY4509" s="60"/>
      <c r="AZ4509" s="283"/>
      <c r="BA4509" s="283"/>
      <c r="BB4509" s="283"/>
      <c r="BC4509" s="34"/>
      <c r="BD4509" s="27"/>
      <c r="BF4509" s="35"/>
      <c r="BG4509" s="35"/>
      <c r="BH4509" s="35"/>
    </row>
    <row r="4510" spans="1:60" ht="15" x14ac:dyDescent="0.25">
      <c r="A4510" s="570">
        <f t="shared" si="63"/>
        <v>4504</v>
      </c>
      <c r="B4510" s="571" t="s">
        <v>6784</v>
      </c>
      <c r="C4510" s="574" t="s">
        <v>12458</v>
      </c>
      <c r="D4510" s="843">
        <v>7639.8</v>
      </c>
      <c r="E4510" s="844"/>
      <c r="F4510" s="844"/>
      <c r="G4510" s="25"/>
      <c r="H4510" s="25"/>
      <c r="I4510" s="25"/>
      <c r="J4510" s="25"/>
      <c r="K4510" s="25"/>
      <c r="L4510" s="25"/>
      <c r="N4510" s="25"/>
      <c r="O4510" s="25"/>
      <c r="P4510" s="35" t="s">
        <v>2496</v>
      </c>
      <c r="AS4510" s="570"/>
      <c r="AT4510" s="391"/>
      <c r="AU4510" s="222"/>
      <c r="AV4510" s="564"/>
      <c r="AW4510" s="60"/>
      <c r="AX4510" s="60"/>
      <c r="AY4510" s="60"/>
      <c r="AZ4510" s="283"/>
      <c r="BA4510" s="283"/>
      <c r="BB4510" s="283"/>
      <c r="BC4510" s="34"/>
      <c r="BD4510" s="27"/>
      <c r="BF4510" s="35"/>
      <c r="BG4510" s="35"/>
      <c r="BH4510" s="35"/>
    </row>
    <row r="4511" spans="1:60" ht="15" x14ac:dyDescent="0.25">
      <c r="A4511" s="570">
        <f t="shared" si="63"/>
        <v>4505</v>
      </c>
      <c r="B4511" s="571" t="s">
        <v>6785</v>
      </c>
      <c r="C4511" s="574" t="s">
        <v>12458</v>
      </c>
      <c r="D4511" s="843">
        <v>41174</v>
      </c>
      <c r="E4511" s="844"/>
      <c r="F4511" s="844"/>
      <c r="G4511" s="25"/>
      <c r="H4511" s="25"/>
      <c r="I4511" s="25"/>
      <c r="J4511" s="25"/>
      <c r="K4511" s="25"/>
      <c r="L4511" s="25"/>
      <c r="N4511" s="25"/>
      <c r="O4511" s="25"/>
      <c r="P4511" s="35" t="s">
        <v>2496</v>
      </c>
      <c r="AS4511" s="570"/>
      <c r="AT4511" s="391"/>
      <c r="AU4511" s="222"/>
      <c r="AV4511" s="564"/>
      <c r="AW4511" s="60"/>
      <c r="AX4511" s="60"/>
      <c r="AY4511" s="60"/>
      <c r="AZ4511" s="283"/>
      <c r="BA4511" s="283"/>
      <c r="BB4511" s="283"/>
      <c r="BC4511" s="34"/>
      <c r="BD4511" s="27"/>
      <c r="BF4511" s="35"/>
      <c r="BG4511" s="35"/>
      <c r="BH4511" s="35"/>
    </row>
    <row r="4512" spans="1:60" ht="15" x14ac:dyDescent="0.25">
      <c r="A4512" s="570">
        <f t="shared" si="63"/>
        <v>4506</v>
      </c>
      <c r="B4512" s="571" t="s">
        <v>6786</v>
      </c>
      <c r="C4512" s="574" t="s">
        <v>12458</v>
      </c>
      <c r="D4512" s="843">
        <v>3113.04</v>
      </c>
      <c r="E4512" s="844"/>
      <c r="F4512" s="844"/>
      <c r="G4512" s="25"/>
      <c r="H4512" s="25"/>
      <c r="I4512" s="25"/>
      <c r="J4512" s="25"/>
      <c r="K4512" s="25"/>
      <c r="L4512" s="25"/>
      <c r="N4512" s="25"/>
      <c r="O4512" s="25"/>
      <c r="P4512" s="35" t="s">
        <v>2496</v>
      </c>
      <c r="AS4512" s="570"/>
      <c r="AT4512" s="391"/>
      <c r="AU4512" s="222"/>
      <c r="AV4512" s="564"/>
      <c r="AW4512" s="60"/>
      <c r="AX4512" s="60"/>
      <c r="AY4512" s="60"/>
      <c r="AZ4512" s="283"/>
      <c r="BA4512" s="283"/>
      <c r="BB4512" s="283"/>
      <c r="BC4512" s="34"/>
      <c r="BD4512" s="27"/>
      <c r="BF4512" s="35"/>
      <c r="BG4512" s="35"/>
      <c r="BH4512" s="35"/>
    </row>
    <row r="4513" spans="1:60" ht="15" x14ac:dyDescent="0.25">
      <c r="A4513" s="570">
        <f t="shared" si="63"/>
        <v>4507</v>
      </c>
      <c r="B4513" s="571" t="s">
        <v>6787</v>
      </c>
      <c r="C4513" s="574" t="s">
        <v>12458</v>
      </c>
      <c r="D4513" s="843">
        <v>3113.04</v>
      </c>
      <c r="E4513" s="844"/>
      <c r="F4513" s="844"/>
      <c r="G4513" s="25"/>
      <c r="H4513" s="25"/>
      <c r="I4513" s="25"/>
      <c r="J4513" s="25"/>
      <c r="K4513" s="25"/>
      <c r="L4513" s="25"/>
      <c r="N4513" s="25"/>
      <c r="O4513" s="25"/>
      <c r="P4513" s="35" t="s">
        <v>2496</v>
      </c>
      <c r="AS4513" s="570"/>
      <c r="AT4513" s="391"/>
      <c r="AU4513" s="222"/>
      <c r="AV4513" s="564"/>
      <c r="AW4513" s="60"/>
      <c r="AX4513" s="60"/>
      <c r="AY4513" s="60"/>
      <c r="AZ4513" s="283"/>
      <c r="BA4513" s="283"/>
      <c r="BB4513" s="283"/>
      <c r="BC4513" s="34"/>
      <c r="BD4513" s="27"/>
      <c r="BF4513" s="35"/>
      <c r="BG4513" s="35"/>
      <c r="BH4513" s="35"/>
    </row>
    <row r="4514" spans="1:60" ht="15" x14ac:dyDescent="0.25">
      <c r="A4514" s="570">
        <f t="shared" si="63"/>
        <v>4508</v>
      </c>
      <c r="B4514" s="571" t="s">
        <v>6788</v>
      </c>
      <c r="C4514" s="574" t="s">
        <v>12458</v>
      </c>
      <c r="D4514" s="843">
        <v>3454.57</v>
      </c>
      <c r="E4514" s="844"/>
      <c r="F4514" s="844"/>
      <c r="G4514" s="25"/>
      <c r="H4514" s="25"/>
      <c r="I4514" s="25"/>
      <c r="J4514" s="25"/>
      <c r="K4514" s="25"/>
      <c r="L4514" s="25"/>
      <c r="N4514" s="25"/>
      <c r="O4514" s="25"/>
      <c r="P4514" s="35" t="s">
        <v>2496</v>
      </c>
      <c r="AS4514" s="570"/>
      <c r="AT4514" s="391"/>
      <c r="AU4514" s="222"/>
      <c r="AV4514" s="564"/>
      <c r="AW4514" s="60"/>
      <c r="AX4514" s="60"/>
      <c r="AY4514" s="60"/>
      <c r="AZ4514" s="283"/>
      <c r="BA4514" s="283"/>
      <c r="BB4514" s="283"/>
      <c r="BC4514" s="34"/>
      <c r="BD4514" s="27"/>
      <c r="BF4514" s="35"/>
      <c r="BG4514" s="35"/>
      <c r="BH4514" s="35"/>
    </row>
    <row r="4515" spans="1:60" ht="15" x14ac:dyDescent="0.25">
      <c r="A4515" s="570">
        <f t="shared" si="63"/>
        <v>4509</v>
      </c>
      <c r="B4515" s="571" t="s">
        <v>6788</v>
      </c>
      <c r="C4515" s="574" t="s">
        <v>12458</v>
      </c>
      <c r="D4515" s="843">
        <v>3902.01</v>
      </c>
      <c r="E4515" s="844"/>
      <c r="F4515" s="844"/>
      <c r="G4515" s="25"/>
      <c r="H4515" s="25"/>
      <c r="I4515" s="25"/>
      <c r="J4515" s="25"/>
      <c r="K4515" s="25"/>
      <c r="L4515" s="25"/>
      <c r="N4515" s="25"/>
      <c r="O4515" s="25"/>
      <c r="P4515" s="35" t="s">
        <v>2496</v>
      </c>
      <c r="AS4515" s="570"/>
      <c r="AT4515" s="391"/>
      <c r="AU4515" s="222"/>
      <c r="AV4515" s="564"/>
      <c r="AW4515" s="60"/>
      <c r="AX4515" s="60"/>
      <c r="AY4515" s="60"/>
      <c r="AZ4515" s="283"/>
      <c r="BA4515" s="283"/>
      <c r="BB4515" s="283"/>
      <c r="BC4515" s="34"/>
      <c r="BD4515" s="27"/>
      <c r="BF4515" s="35"/>
      <c r="BG4515" s="35"/>
      <c r="BH4515" s="35"/>
    </row>
    <row r="4516" spans="1:60" ht="15" x14ac:dyDescent="0.25">
      <c r="A4516" s="570">
        <f t="shared" si="63"/>
        <v>4510</v>
      </c>
      <c r="B4516" s="571" t="s">
        <v>6789</v>
      </c>
      <c r="C4516" s="574" t="s">
        <v>12458</v>
      </c>
      <c r="D4516" s="843">
        <v>3454.57</v>
      </c>
      <c r="E4516" s="844"/>
      <c r="F4516" s="844"/>
      <c r="G4516" s="25"/>
      <c r="H4516" s="25"/>
      <c r="I4516" s="25"/>
      <c r="J4516" s="25"/>
      <c r="K4516" s="25"/>
      <c r="L4516" s="25"/>
      <c r="N4516" s="25"/>
      <c r="O4516" s="25"/>
      <c r="P4516" s="35" t="s">
        <v>2496</v>
      </c>
      <c r="AS4516" s="570"/>
      <c r="AT4516" s="391"/>
      <c r="AU4516" s="222"/>
      <c r="AV4516" s="564"/>
      <c r="AW4516" s="60"/>
      <c r="AX4516" s="60"/>
      <c r="AY4516" s="60"/>
      <c r="AZ4516" s="283"/>
      <c r="BA4516" s="283"/>
      <c r="BB4516" s="283"/>
      <c r="BC4516" s="34"/>
      <c r="BD4516" s="27"/>
      <c r="BF4516" s="35"/>
      <c r="BG4516" s="35"/>
      <c r="BH4516" s="35"/>
    </row>
    <row r="4517" spans="1:60" ht="15" x14ac:dyDescent="0.25">
      <c r="A4517" s="570">
        <f t="shared" si="63"/>
        <v>4511</v>
      </c>
      <c r="B4517" s="571" t="s">
        <v>6790</v>
      </c>
      <c r="C4517" s="574" t="s">
        <v>12458</v>
      </c>
      <c r="D4517" s="843">
        <v>3621.17</v>
      </c>
      <c r="E4517" s="844"/>
      <c r="F4517" s="844"/>
      <c r="G4517" s="25"/>
      <c r="H4517" s="25"/>
      <c r="I4517" s="25"/>
      <c r="J4517" s="25"/>
      <c r="K4517" s="25"/>
      <c r="L4517" s="25"/>
      <c r="N4517" s="25"/>
      <c r="O4517" s="25"/>
      <c r="P4517" s="35" t="s">
        <v>2496</v>
      </c>
      <c r="AS4517" s="570"/>
      <c r="AT4517" s="391"/>
      <c r="AU4517" s="222"/>
      <c r="AV4517" s="564"/>
      <c r="AW4517" s="60"/>
      <c r="AX4517" s="60"/>
      <c r="AY4517" s="60"/>
      <c r="AZ4517" s="283"/>
      <c r="BA4517" s="283"/>
      <c r="BB4517" s="283"/>
      <c r="BC4517" s="34"/>
      <c r="BD4517" s="27"/>
      <c r="BF4517" s="35"/>
      <c r="BG4517" s="35"/>
      <c r="BH4517" s="35"/>
    </row>
    <row r="4518" spans="1:60" ht="15" x14ac:dyDescent="0.25">
      <c r="A4518" s="570">
        <f t="shared" si="63"/>
        <v>4512</v>
      </c>
      <c r="B4518" s="571" t="s">
        <v>6791</v>
      </c>
      <c r="C4518" s="574" t="s">
        <v>12458</v>
      </c>
      <c r="D4518" s="843">
        <v>6668.76</v>
      </c>
      <c r="E4518" s="844"/>
      <c r="F4518" s="844"/>
      <c r="G4518" s="25"/>
      <c r="H4518" s="25"/>
      <c r="I4518" s="25"/>
      <c r="J4518" s="25"/>
      <c r="K4518" s="25"/>
      <c r="L4518" s="25"/>
      <c r="N4518" s="25"/>
      <c r="O4518" s="25"/>
      <c r="P4518" s="35" t="s">
        <v>2496</v>
      </c>
      <c r="AS4518" s="570"/>
      <c r="AT4518" s="391"/>
      <c r="AU4518" s="222"/>
      <c r="AV4518" s="564"/>
      <c r="AW4518" s="60"/>
      <c r="AX4518" s="60"/>
      <c r="AY4518" s="60"/>
      <c r="AZ4518" s="283"/>
      <c r="BA4518" s="283"/>
      <c r="BB4518" s="283"/>
      <c r="BC4518" s="34"/>
      <c r="BD4518" s="27"/>
      <c r="BF4518" s="35"/>
      <c r="BG4518" s="35"/>
      <c r="BH4518" s="35"/>
    </row>
    <row r="4519" spans="1:60" ht="15" x14ac:dyDescent="0.25">
      <c r="A4519" s="570">
        <f t="shared" si="63"/>
        <v>4513</v>
      </c>
      <c r="B4519" s="571" t="s">
        <v>6792</v>
      </c>
      <c r="C4519" s="574" t="s">
        <v>12458</v>
      </c>
      <c r="D4519" s="843">
        <v>3376.03</v>
      </c>
      <c r="E4519" s="844"/>
      <c r="F4519" s="844"/>
      <c r="G4519" s="25"/>
      <c r="H4519" s="25"/>
      <c r="I4519" s="25"/>
      <c r="J4519" s="25"/>
      <c r="K4519" s="25"/>
      <c r="L4519" s="25"/>
      <c r="N4519" s="25"/>
      <c r="O4519" s="25"/>
      <c r="P4519" s="35" t="s">
        <v>2496</v>
      </c>
      <c r="AS4519" s="570"/>
      <c r="AT4519" s="391"/>
      <c r="AU4519" s="222"/>
      <c r="AV4519" s="564"/>
      <c r="AW4519" s="60"/>
      <c r="AX4519" s="60"/>
      <c r="AY4519" s="60"/>
      <c r="AZ4519" s="283"/>
      <c r="BA4519" s="283"/>
      <c r="BB4519" s="283"/>
      <c r="BC4519" s="34"/>
      <c r="BD4519" s="27"/>
      <c r="BF4519" s="35"/>
      <c r="BG4519" s="35"/>
      <c r="BH4519" s="35"/>
    </row>
    <row r="4520" spans="1:60" ht="15" x14ac:dyDescent="0.25">
      <c r="A4520" s="570">
        <f t="shared" si="63"/>
        <v>4514</v>
      </c>
      <c r="B4520" s="571" t="s">
        <v>6793</v>
      </c>
      <c r="C4520" s="574" t="s">
        <v>12458</v>
      </c>
      <c r="D4520" s="843">
        <v>2653.7</v>
      </c>
      <c r="E4520" s="844"/>
      <c r="F4520" s="844"/>
      <c r="G4520" s="25"/>
      <c r="H4520" s="25"/>
      <c r="I4520" s="25"/>
      <c r="J4520" s="25"/>
      <c r="K4520" s="25"/>
      <c r="L4520" s="25"/>
      <c r="N4520" s="25"/>
      <c r="O4520" s="25"/>
      <c r="P4520" s="35" t="s">
        <v>2496</v>
      </c>
      <c r="AS4520" s="570"/>
      <c r="AT4520" s="391"/>
      <c r="AU4520" s="222"/>
      <c r="AV4520" s="564"/>
      <c r="AW4520" s="60"/>
      <c r="AX4520" s="60"/>
      <c r="AY4520" s="60"/>
      <c r="AZ4520" s="283"/>
      <c r="BA4520" s="283"/>
      <c r="BB4520" s="283"/>
      <c r="BC4520" s="34"/>
      <c r="BD4520" s="27"/>
      <c r="BF4520" s="35"/>
      <c r="BG4520" s="35"/>
      <c r="BH4520" s="35"/>
    </row>
    <row r="4521" spans="1:60" ht="15" x14ac:dyDescent="0.25">
      <c r="A4521" s="570">
        <f t="shared" si="63"/>
        <v>4515</v>
      </c>
      <c r="B4521" s="571" t="s">
        <v>6794</v>
      </c>
      <c r="C4521" s="574" t="s">
        <v>12458</v>
      </c>
      <c r="D4521" s="843">
        <v>2801.26</v>
      </c>
      <c r="E4521" s="844"/>
      <c r="F4521" s="844"/>
      <c r="G4521" s="25"/>
      <c r="H4521" s="25"/>
      <c r="I4521" s="25"/>
      <c r="J4521" s="25"/>
      <c r="K4521" s="25"/>
      <c r="L4521" s="25"/>
      <c r="N4521" s="25"/>
      <c r="O4521" s="25"/>
      <c r="P4521" s="35" t="s">
        <v>2496</v>
      </c>
      <c r="AS4521" s="570"/>
      <c r="AT4521" s="391"/>
      <c r="AU4521" s="222"/>
      <c r="AV4521" s="564"/>
      <c r="AW4521" s="60"/>
      <c r="AX4521" s="60"/>
      <c r="AY4521" s="60"/>
      <c r="AZ4521" s="283"/>
      <c r="BA4521" s="283"/>
      <c r="BB4521" s="283"/>
      <c r="BC4521" s="34"/>
      <c r="BD4521" s="27"/>
      <c r="BF4521" s="35"/>
      <c r="BG4521" s="35"/>
      <c r="BH4521" s="35"/>
    </row>
    <row r="4522" spans="1:60" ht="15" x14ac:dyDescent="0.25">
      <c r="A4522" s="570">
        <f t="shared" si="63"/>
        <v>4516</v>
      </c>
      <c r="B4522" s="571" t="s">
        <v>6795</v>
      </c>
      <c r="C4522" s="574" t="s">
        <v>12458</v>
      </c>
      <c r="D4522" s="843">
        <v>6874.63</v>
      </c>
      <c r="E4522" s="844"/>
      <c r="F4522" s="844"/>
      <c r="G4522" s="25"/>
      <c r="H4522" s="25"/>
      <c r="I4522" s="25"/>
      <c r="J4522" s="25"/>
      <c r="K4522" s="25"/>
      <c r="L4522" s="25"/>
      <c r="N4522" s="25"/>
      <c r="O4522" s="25"/>
      <c r="P4522" s="35" t="s">
        <v>2496</v>
      </c>
      <c r="AS4522" s="570"/>
      <c r="AT4522" s="391"/>
      <c r="AU4522" s="222"/>
      <c r="AV4522" s="564"/>
      <c r="AW4522" s="60"/>
      <c r="AX4522" s="60"/>
      <c r="AY4522" s="60"/>
      <c r="AZ4522" s="283"/>
      <c r="BA4522" s="283"/>
      <c r="BB4522" s="283"/>
      <c r="BC4522" s="34"/>
      <c r="BD4522" s="27"/>
      <c r="BF4522" s="35"/>
      <c r="BG4522" s="35"/>
      <c r="BH4522" s="35"/>
    </row>
    <row r="4523" spans="1:60" ht="15" x14ac:dyDescent="0.25">
      <c r="A4523" s="570">
        <f t="shared" si="63"/>
        <v>4517</v>
      </c>
      <c r="B4523" s="571" t="s">
        <v>6796</v>
      </c>
      <c r="C4523" s="574" t="s">
        <v>12458</v>
      </c>
      <c r="D4523" s="843">
        <v>15665.16</v>
      </c>
      <c r="E4523" s="844"/>
      <c r="F4523" s="844"/>
      <c r="G4523" s="25"/>
      <c r="H4523" s="25"/>
      <c r="I4523" s="25"/>
      <c r="J4523" s="25"/>
      <c r="K4523" s="25"/>
      <c r="L4523" s="25"/>
      <c r="N4523" s="25"/>
      <c r="O4523" s="25"/>
      <c r="P4523" s="35" t="s">
        <v>2496</v>
      </c>
      <c r="AS4523" s="570"/>
      <c r="AT4523" s="391"/>
      <c r="AU4523" s="222"/>
      <c r="AV4523" s="564"/>
      <c r="AW4523" s="60"/>
      <c r="AX4523" s="60"/>
      <c r="AY4523" s="60"/>
      <c r="AZ4523" s="283"/>
      <c r="BA4523" s="283"/>
      <c r="BB4523" s="283"/>
      <c r="BC4523" s="34"/>
      <c r="BD4523" s="27"/>
      <c r="BF4523" s="35"/>
      <c r="BG4523" s="35"/>
      <c r="BH4523" s="35"/>
    </row>
    <row r="4524" spans="1:60" ht="15" x14ac:dyDescent="0.25">
      <c r="A4524" s="570">
        <f t="shared" si="63"/>
        <v>4518</v>
      </c>
      <c r="B4524" s="571" t="s">
        <v>6797</v>
      </c>
      <c r="C4524" s="574" t="s">
        <v>12458</v>
      </c>
      <c r="D4524" s="843">
        <v>6030.92</v>
      </c>
      <c r="E4524" s="844"/>
      <c r="F4524" s="844"/>
      <c r="G4524" s="25"/>
      <c r="H4524" s="25"/>
      <c r="I4524" s="25"/>
      <c r="J4524" s="25"/>
      <c r="K4524" s="25"/>
      <c r="L4524" s="25"/>
      <c r="N4524" s="25"/>
      <c r="O4524" s="25"/>
      <c r="P4524" s="35" t="s">
        <v>2496</v>
      </c>
      <c r="AS4524" s="570"/>
      <c r="AT4524" s="391"/>
      <c r="AU4524" s="222"/>
      <c r="AV4524" s="564"/>
      <c r="AW4524" s="60"/>
      <c r="AX4524" s="60"/>
      <c r="AY4524" s="60"/>
      <c r="AZ4524" s="283"/>
      <c r="BA4524" s="283"/>
      <c r="BB4524" s="283"/>
      <c r="BC4524" s="34"/>
      <c r="BD4524" s="27"/>
      <c r="BF4524" s="35"/>
      <c r="BG4524" s="35"/>
      <c r="BH4524" s="35"/>
    </row>
    <row r="4525" spans="1:60" ht="15" x14ac:dyDescent="0.25">
      <c r="A4525" s="570">
        <f t="shared" si="63"/>
        <v>4519</v>
      </c>
      <c r="B4525" s="571" t="s">
        <v>6798</v>
      </c>
      <c r="C4525" s="574" t="s">
        <v>12458</v>
      </c>
      <c r="D4525" s="843">
        <v>33320</v>
      </c>
      <c r="E4525" s="844"/>
      <c r="F4525" s="844"/>
      <c r="G4525" s="25"/>
      <c r="H4525" s="25"/>
      <c r="I4525" s="25"/>
      <c r="J4525" s="25"/>
      <c r="K4525" s="25"/>
      <c r="L4525" s="25"/>
      <c r="N4525" s="25"/>
      <c r="O4525" s="25"/>
      <c r="P4525" s="35" t="s">
        <v>2496</v>
      </c>
      <c r="AS4525" s="570"/>
      <c r="AT4525" s="391"/>
      <c r="AU4525" s="222"/>
      <c r="AV4525" s="564"/>
      <c r="AW4525" s="60"/>
      <c r="AX4525" s="60"/>
      <c r="AY4525" s="60"/>
      <c r="AZ4525" s="283"/>
      <c r="BA4525" s="283"/>
      <c r="BB4525" s="283"/>
      <c r="BC4525" s="34"/>
      <c r="BD4525" s="27"/>
      <c r="BF4525" s="35"/>
      <c r="BG4525" s="35"/>
      <c r="BH4525" s="35"/>
    </row>
    <row r="4526" spans="1:60" ht="15" x14ac:dyDescent="0.25">
      <c r="A4526" s="570">
        <f t="shared" si="63"/>
        <v>4520</v>
      </c>
      <c r="B4526" s="571" t="s">
        <v>6799</v>
      </c>
      <c r="C4526" s="574" t="s">
        <v>12458</v>
      </c>
      <c r="D4526" s="843">
        <v>6188</v>
      </c>
      <c r="E4526" s="844"/>
      <c r="F4526" s="844"/>
      <c r="G4526" s="25"/>
      <c r="H4526" s="25"/>
      <c r="I4526" s="25"/>
      <c r="J4526" s="25"/>
      <c r="K4526" s="25"/>
      <c r="L4526" s="25"/>
      <c r="N4526" s="25"/>
      <c r="O4526" s="25"/>
      <c r="P4526" s="35" t="s">
        <v>2496</v>
      </c>
      <c r="AS4526" s="570"/>
      <c r="AT4526" s="391"/>
      <c r="AU4526" s="222"/>
      <c r="AV4526" s="564"/>
      <c r="AW4526" s="60"/>
      <c r="AX4526" s="60"/>
      <c r="AY4526" s="60"/>
      <c r="AZ4526" s="283"/>
      <c r="BA4526" s="283"/>
      <c r="BB4526" s="283"/>
      <c r="BC4526" s="34"/>
      <c r="BD4526" s="27"/>
      <c r="BF4526" s="35"/>
      <c r="BG4526" s="35"/>
      <c r="BH4526" s="35"/>
    </row>
    <row r="4527" spans="1:60" ht="15" x14ac:dyDescent="0.25">
      <c r="A4527" s="570">
        <f t="shared" si="63"/>
        <v>4521</v>
      </c>
      <c r="B4527" s="571" t="s">
        <v>6800</v>
      </c>
      <c r="C4527" s="574" t="s">
        <v>12458</v>
      </c>
      <c r="D4527" s="843">
        <v>32130</v>
      </c>
      <c r="E4527" s="844"/>
      <c r="F4527" s="844"/>
      <c r="G4527" s="25"/>
      <c r="H4527" s="25"/>
      <c r="I4527" s="25"/>
      <c r="J4527" s="25"/>
      <c r="K4527" s="25"/>
      <c r="L4527" s="25"/>
      <c r="N4527" s="25"/>
      <c r="O4527" s="25"/>
      <c r="P4527" s="35" t="s">
        <v>2496</v>
      </c>
      <c r="AS4527" s="570"/>
      <c r="AT4527" s="391"/>
      <c r="AU4527" s="222"/>
      <c r="AV4527" s="564"/>
      <c r="AW4527" s="60"/>
      <c r="AX4527" s="60"/>
      <c r="AY4527" s="60"/>
      <c r="AZ4527" s="283"/>
      <c r="BA4527" s="283"/>
      <c r="BB4527" s="283"/>
      <c r="BC4527" s="34"/>
      <c r="BD4527" s="27"/>
      <c r="BF4527" s="35"/>
      <c r="BG4527" s="35"/>
      <c r="BH4527" s="35"/>
    </row>
    <row r="4528" spans="1:60" ht="15" x14ac:dyDescent="0.25">
      <c r="A4528" s="570">
        <f t="shared" si="63"/>
        <v>4522</v>
      </c>
      <c r="B4528" s="571" t="s">
        <v>6801</v>
      </c>
      <c r="C4528" s="574" t="s">
        <v>12458</v>
      </c>
      <c r="D4528" s="843">
        <v>22499.33</v>
      </c>
      <c r="E4528" s="844"/>
      <c r="F4528" s="844"/>
      <c r="G4528" s="25"/>
      <c r="H4528" s="25"/>
      <c r="I4528" s="25"/>
      <c r="J4528" s="25"/>
      <c r="K4528" s="25"/>
      <c r="L4528" s="25"/>
      <c r="N4528" s="25"/>
      <c r="O4528" s="25"/>
      <c r="P4528" s="35" t="s">
        <v>2496</v>
      </c>
      <c r="AS4528" s="570"/>
      <c r="AT4528" s="391"/>
      <c r="AU4528" s="222"/>
      <c r="AV4528" s="564"/>
      <c r="AW4528" s="60"/>
      <c r="AX4528" s="60"/>
      <c r="AY4528" s="60"/>
      <c r="AZ4528" s="283"/>
      <c r="BA4528" s="283"/>
      <c r="BB4528" s="283"/>
      <c r="BC4528" s="34"/>
      <c r="BD4528" s="27"/>
      <c r="BF4528" s="35"/>
      <c r="BG4528" s="35"/>
      <c r="BH4528" s="35"/>
    </row>
    <row r="4529" spans="1:60" ht="15" x14ac:dyDescent="0.25">
      <c r="A4529" s="570">
        <f t="shared" si="63"/>
        <v>4523</v>
      </c>
      <c r="B4529" s="571" t="s">
        <v>6802</v>
      </c>
      <c r="C4529" s="574" t="s">
        <v>12460</v>
      </c>
      <c r="D4529" s="843">
        <v>71757</v>
      </c>
      <c r="E4529" s="844"/>
      <c r="F4529" s="844"/>
      <c r="G4529" s="25"/>
      <c r="H4529" s="25"/>
      <c r="I4529" s="25"/>
      <c r="J4529" s="25"/>
      <c r="K4529" s="25"/>
      <c r="L4529" s="25"/>
      <c r="N4529" s="25"/>
      <c r="O4529" s="25"/>
      <c r="P4529" s="35" t="s">
        <v>2496</v>
      </c>
      <c r="AS4529" s="570"/>
      <c r="AT4529" s="391"/>
      <c r="AU4529" s="222"/>
      <c r="AV4529" s="564"/>
      <c r="AW4529" s="60"/>
      <c r="AX4529" s="60"/>
      <c r="AY4529" s="60"/>
      <c r="AZ4529" s="283"/>
      <c r="BA4529" s="283"/>
      <c r="BB4529" s="283"/>
      <c r="BC4529" s="34"/>
      <c r="BD4529" s="27"/>
      <c r="BF4529" s="35"/>
      <c r="BG4529" s="35"/>
      <c r="BH4529" s="35"/>
    </row>
    <row r="4530" spans="1:60" ht="15" x14ac:dyDescent="0.25">
      <c r="A4530" s="570">
        <f t="shared" si="63"/>
        <v>4524</v>
      </c>
      <c r="B4530" s="571" t="s">
        <v>6803</v>
      </c>
      <c r="C4530" s="574" t="s">
        <v>12458</v>
      </c>
      <c r="D4530" s="843">
        <v>16219.7</v>
      </c>
      <c r="E4530" s="844"/>
      <c r="F4530" s="844"/>
      <c r="G4530" s="25"/>
      <c r="H4530" s="25"/>
      <c r="I4530" s="25"/>
      <c r="J4530" s="25"/>
      <c r="K4530" s="25"/>
      <c r="L4530" s="25"/>
      <c r="N4530" s="25"/>
      <c r="O4530" s="25"/>
      <c r="P4530" s="35" t="s">
        <v>2496</v>
      </c>
      <c r="AS4530" s="570"/>
      <c r="AT4530" s="391"/>
      <c r="AU4530" s="222"/>
      <c r="AV4530" s="564"/>
      <c r="AW4530" s="60"/>
      <c r="AX4530" s="60"/>
      <c r="AY4530" s="60"/>
      <c r="AZ4530" s="283"/>
      <c r="BA4530" s="283"/>
      <c r="BB4530" s="283"/>
      <c r="BC4530" s="34"/>
      <c r="BD4530" s="27"/>
      <c r="BF4530" s="35"/>
      <c r="BG4530" s="35"/>
      <c r="BH4530" s="35"/>
    </row>
    <row r="4531" spans="1:60" ht="15" x14ac:dyDescent="0.25">
      <c r="A4531" s="570">
        <f t="shared" si="63"/>
        <v>4525</v>
      </c>
      <c r="B4531" s="571" t="s">
        <v>6804</v>
      </c>
      <c r="C4531" s="574" t="s">
        <v>12458</v>
      </c>
      <c r="D4531" s="843">
        <v>15548.54</v>
      </c>
      <c r="E4531" s="844"/>
      <c r="F4531" s="844"/>
      <c r="G4531" s="25"/>
      <c r="H4531" s="25"/>
      <c r="I4531" s="25"/>
      <c r="J4531" s="25"/>
      <c r="K4531" s="25"/>
      <c r="L4531" s="25"/>
      <c r="N4531" s="25"/>
      <c r="O4531" s="25"/>
      <c r="P4531" s="35" t="s">
        <v>2496</v>
      </c>
      <c r="AS4531" s="570"/>
      <c r="AT4531" s="391"/>
      <c r="AU4531" s="222"/>
      <c r="AV4531" s="564"/>
      <c r="AW4531" s="60"/>
      <c r="AX4531" s="60"/>
      <c r="AY4531" s="60"/>
      <c r="AZ4531" s="283"/>
      <c r="BA4531" s="283"/>
      <c r="BB4531" s="283"/>
      <c r="BC4531" s="34"/>
      <c r="BD4531" s="27"/>
      <c r="BF4531" s="35"/>
      <c r="BG4531" s="35"/>
      <c r="BH4531" s="35"/>
    </row>
    <row r="4532" spans="1:60" ht="15" x14ac:dyDescent="0.25">
      <c r="A4532" s="570">
        <f t="shared" si="63"/>
        <v>4526</v>
      </c>
      <c r="B4532" s="571" t="s">
        <v>6805</v>
      </c>
      <c r="C4532" s="574" t="s">
        <v>12458</v>
      </c>
      <c r="D4532" s="843">
        <v>29478.68</v>
      </c>
      <c r="E4532" s="844"/>
      <c r="F4532" s="844"/>
      <c r="G4532" s="25"/>
      <c r="H4532" s="25"/>
      <c r="I4532" s="25"/>
      <c r="J4532" s="25"/>
      <c r="K4532" s="25"/>
      <c r="L4532" s="25"/>
      <c r="N4532" s="25"/>
      <c r="O4532" s="25"/>
      <c r="P4532" s="35" t="s">
        <v>2496</v>
      </c>
      <c r="AS4532" s="570"/>
      <c r="AT4532" s="391"/>
      <c r="AU4532" s="222"/>
      <c r="AV4532" s="564"/>
      <c r="AW4532" s="60"/>
      <c r="AX4532" s="60"/>
      <c r="AY4532" s="60"/>
      <c r="AZ4532" s="283"/>
      <c r="BA4532" s="283"/>
      <c r="BB4532" s="283"/>
      <c r="BC4532" s="34"/>
      <c r="BD4532" s="27"/>
      <c r="BF4532" s="35"/>
      <c r="BG4532" s="35"/>
      <c r="BH4532" s="35"/>
    </row>
    <row r="4533" spans="1:60" ht="15" x14ac:dyDescent="0.25">
      <c r="A4533" s="570">
        <f t="shared" si="63"/>
        <v>4527</v>
      </c>
      <c r="B4533" s="571" t="s">
        <v>6806</v>
      </c>
      <c r="C4533" s="574" t="s">
        <v>12458</v>
      </c>
      <c r="D4533" s="843">
        <v>3412.92</v>
      </c>
      <c r="E4533" s="844"/>
      <c r="F4533" s="844"/>
      <c r="G4533" s="25"/>
      <c r="H4533" s="25"/>
      <c r="I4533" s="25"/>
      <c r="J4533" s="25"/>
      <c r="K4533" s="25"/>
      <c r="L4533" s="25"/>
      <c r="N4533" s="25"/>
      <c r="O4533" s="25"/>
      <c r="P4533" s="35" t="s">
        <v>2496</v>
      </c>
      <c r="AS4533" s="570"/>
      <c r="AT4533" s="391"/>
      <c r="AU4533" s="222"/>
      <c r="AV4533" s="564"/>
      <c r="AW4533" s="60"/>
      <c r="AX4533" s="60"/>
      <c r="AY4533" s="60"/>
      <c r="AZ4533" s="283"/>
      <c r="BA4533" s="283"/>
      <c r="BB4533" s="283"/>
      <c r="BC4533" s="34"/>
      <c r="BD4533" s="27"/>
      <c r="BF4533" s="35"/>
      <c r="BG4533" s="35"/>
      <c r="BH4533" s="35"/>
    </row>
    <row r="4534" spans="1:60" ht="15" x14ac:dyDescent="0.25">
      <c r="A4534" s="570">
        <f t="shared" si="63"/>
        <v>4528</v>
      </c>
      <c r="B4534" s="571" t="s">
        <v>6807</v>
      </c>
      <c r="C4534" s="574" t="s">
        <v>12458</v>
      </c>
      <c r="D4534" s="843">
        <v>21258.16</v>
      </c>
      <c r="E4534" s="844"/>
      <c r="F4534" s="844"/>
      <c r="G4534" s="25"/>
      <c r="H4534" s="25"/>
      <c r="I4534" s="25"/>
      <c r="J4534" s="25"/>
      <c r="K4534" s="25"/>
      <c r="L4534" s="25"/>
      <c r="N4534" s="25"/>
      <c r="O4534" s="25"/>
      <c r="P4534" s="35" t="s">
        <v>2496</v>
      </c>
      <c r="AS4534" s="570"/>
      <c r="AT4534" s="391"/>
      <c r="AU4534" s="222"/>
      <c r="AV4534" s="564"/>
      <c r="AW4534" s="60"/>
      <c r="AX4534" s="60"/>
      <c r="AY4534" s="60"/>
      <c r="AZ4534" s="283"/>
      <c r="BA4534" s="283"/>
      <c r="BB4534" s="283"/>
      <c r="BC4534" s="34"/>
      <c r="BD4534" s="27"/>
      <c r="BF4534" s="35"/>
      <c r="BG4534" s="35"/>
      <c r="BH4534" s="35"/>
    </row>
    <row r="4535" spans="1:60" ht="15" x14ac:dyDescent="0.25">
      <c r="A4535" s="570">
        <f t="shared" ref="A4535:A4598" si="64">A4534+1</f>
        <v>4529</v>
      </c>
      <c r="B4535" s="571" t="s">
        <v>6808</v>
      </c>
      <c r="C4535" s="574" t="s">
        <v>12458</v>
      </c>
      <c r="D4535" s="843">
        <v>1595.79</v>
      </c>
      <c r="E4535" s="844"/>
      <c r="F4535" s="844"/>
      <c r="G4535" s="25"/>
      <c r="H4535" s="25"/>
      <c r="I4535" s="25"/>
      <c r="J4535" s="25"/>
      <c r="K4535" s="25"/>
      <c r="L4535" s="25"/>
      <c r="N4535" s="25"/>
      <c r="O4535" s="25"/>
      <c r="P4535" s="35" t="s">
        <v>2496</v>
      </c>
      <c r="AS4535" s="570"/>
      <c r="AT4535" s="391"/>
      <c r="AU4535" s="222"/>
      <c r="AV4535" s="564"/>
      <c r="AW4535" s="60"/>
      <c r="AX4535" s="60"/>
      <c r="AY4535" s="60"/>
      <c r="AZ4535" s="283"/>
      <c r="BA4535" s="283"/>
      <c r="BB4535" s="283"/>
      <c r="BC4535" s="34"/>
      <c r="BD4535" s="27"/>
      <c r="BF4535" s="35"/>
      <c r="BG4535" s="35"/>
      <c r="BH4535" s="35"/>
    </row>
    <row r="4536" spans="1:60" ht="15" x14ac:dyDescent="0.25">
      <c r="A4536" s="570">
        <f t="shared" si="64"/>
        <v>4530</v>
      </c>
      <c r="B4536" s="571" t="s">
        <v>6809</v>
      </c>
      <c r="C4536" s="574" t="s">
        <v>12458</v>
      </c>
      <c r="D4536" s="843">
        <v>10776.64</v>
      </c>
      <c r="E4536" s="844"/>
      <c r="F4536" s="844"/>
      <c r="G4536" s="25"/>
      <c r="H4536" s="25"/>
      <c r="I4536" s="25"/>
      <c r="J4536" s="25"/>
      <c r="K4536" s="25"/>
      <c r="L4536" s="25"/>
      <c r="N4536" s="25"/>
      <c r="O4536" s="25"/>
      <c r="P4536" s="35" t="s">
        <v>2496</v>
      </c>
      <c r="AS4536" s="570"/>
      <c r="AT4536" s="391"/>
      <c r="AU4536" s="222"/>
      <c r="AV4536" s="564"/>
      <c r="AW4536" s="60"/>
      <c r="AX4536" s="60"/>
      <c r="AY4536" s="60"/>
      <c r="AZ4536" s="283"/>
      <c r="BA4536" s="283"/>
      <c r="BB4536" s="283"/>
      <c r="BC4536" s="34"/>
      <c r="BD4536" s="27"/>
      <c r="BF4536" s="35"/>
      <c r="BG4536" s="35"/>
      <c r="BH4536" s="35"/>
    </row>
    <row r="4537" spans="1:60" ht="15" x14ac:dyDescent="0.25">
      <c r="A4537" s="570">
        <f t="shared" si="64"/>
        <v>4531</v>
      </c>
      <c r="B4537" s="571" t="s">
        <v>6810</v>
      </c>
      <c r="C4537" s="574" t="s">
        <v>12458</v>
      </c>
      <c r="D4537" s="843">
        <v>3001.18</v>
      </c>
      <c r="E4537" s="844"/>
      <c r="F4537" s="844"/>
      <c r="G4537" s="25"/>
      <c r="H4537" s="25"/>
      <c r="I4537" s="25"/>
      <c r="J4537" s="25"/>
      <c r="K4537" s="25"/>
      <c r="L4537" s="25"/>
      <c r="N4537" s="25"/>
      <c r="O4537" s="25"/>
      <c r="P4537" s="35" t="s">
        <v>2496</v>
      </c>
      <c r="AS4537" s="570"/>
      <c r="AT4537" s="391"/>
      <c r="AU4537" s="222"/>
      <c r="AV4537" s="564"/>
      <c r="AW4537" s="60"/>
      <c r="AX4537" s="60"/>
      <c r="AY4537" s="60"/>
      <c r="AZ4537" s="283"/>
      <c r="BA4537" s="283"/>
      <c r="BB4537" s="283"/>
      <c r="BC4537" s="34"/>
      <c r="BD4537" s="27"/>
      <c r="BF4537" s="35"/>
      <c r="BG4537" s="35"/>
      <c r="BH4537" s="35"/>
    </row>
    <row r="4538" spans="1:60" ht="15" x14ac:dyDescent="0.25">
      <c r="A4538" s="570">
        <f t="shared" si="64"/>
        <v>4532</v>
      </c>
      <c r="B4538" s="571" t="s">
        <v>6811</v>
      </c>
      <c r="C4538" s="574" t="s">
        <v>12458</v>
      </c>
      <c r="D4538" s="843">
        <v>7927.78</v>
      </c>
      <c r="E4538" s="844"/>
      <c r="F4538" s="844"/>
      <c r="G4538" s="25"/>
      <c r="H4538" s="25"/>
      <c r="I4538" s="25"/>
      <c r="J4538" s="25"/>
      <c r="K4538" s="25"/>
      <c r="L4538" s="25"/>
      <c r="N4538" s="25"/>
      <c r="O4538" s="25"/>
      <c r="P4538" s="35" t="s">
        <v>2496</v>
      </c>
      <c r="AS4538" s="570"/>
      <c r="AT4538" s="391"/>
      <c r="AU4538" s="222"/>
      <c r="AV4538" s="564"/>
      <c r="AW4538" s="60"/>
      <c r="AX4538" s="60"/>
      <c r="AY4538" s="60"/>
      <c r="AZ4538" s="283"/>
      <c r="BA4538" s="283"/>
      <c r="BB4538" s="283"/>
      <c r="BC4538" s="34"/>
      <c r="BD4538" s="27"/>
      <c r="BF4538" s="35"/>
      <c r="BG4538" s="35"/>
      <c r="BH4538" s="35"/>
    </row>
    <row r="4539" spans="1:60" ht="15" x14ac:dyDescent="0.25">
      <c r="A4539" s="570">
        <f t="shared" si="64"/>
        <v>4533</v>
      </c>
      <c r="B4539" s="571" t="s">
        <v>6812</v>
      </c>
      <c r="C4539" s="574" t="s">
        <v>12458</v>
      </c>
      <c r="D4539" s="843">
        <v>45447.29</v>
      </c>
      <c r="E4539" s="844"/>
      <c r="F4539" s="844"/>
      <c r="G4539" s="25"/>
      <c r="H4539" s="25"/>
      <c r="I4539" s="25"/>
      <c r="J4539" s="25"/>
      <c r="K4539" s="25"/>
      <c r="L4539" s="25"/>
      <c r="N4539" s="25"/>
      <c r="O4539" s="25"/>
      <c r="P4539" s="35" t="s">
        <v>2496</v>
      </c>
      <c r="AS4539" s="570"/>
      <c r="AT4539" s="391"/>
      <c r="AU4539" s="222"/>
      <c r="AV4539" s="564"/>
      <c r="AW4539" s="60"/>
      <c r="AX4539" s="60"/>
      <c r="AY4539" s="60"/>
      <c r="AZ4539" s="283"/>
      <c r="BA4539" s="283"/>
      <c r="BB4539" s="283"/>
      <c r="BC4539" s="34"/>
      <c r="BD4539" s="27"/>
      <c r="BF4539" s="35"/>
      <c r="BG4539" s="35"/>
      <c r="BH4539" s="35"/>
    </row>
    <row r="4540" spans="1:60" ht="15" x14ac:dyDescent="0.25">
      <c r="A4540" s="570">
        <f t="shared" si="64"/>
        <v>4534</v>
      </c>
      <c r="B4540" s="571" t="s">
        <v>6813</v>
      </c>
      <c r="C4540" s="574" t="s">
        <v>12458</v>
      </c>
      <c r="D4540" s="843">
        <v>4303.04</v>
      </c>
      <c r="E4540" s="844"/>
      <c r="F4540" s="844"/>
      <c r="G4540" s="25"/>
      <c r="H4540" s="25"/>
      <c r="I4540" s="25"/>
      <c r="J4540" s="25"/>
      <c r="K4540" s="25"/>
      <c r="L4540" s="25"/>
      <c r="N4540" s="25"/>
      <c r="O4540" s="25"/>
      <c r="P4540" s="35" t="s">
        <v>2496</v>
      </c>
      <c r="AS4540" s="570"/>
      <c r="AT4540" s="391"/>
      <c r="AU4540" s="222"/>
      <c r="AV4540" s="564"/>
      <c r="AW4540" s="60"/>
      <c r="AX4540" s="60"/>
      <c r="AY4540" s="60"/>
      <c r="AZ4540" s="283"/>
      <c r="BA4540" s="283"/>
      <c r="BB4540" s="283"/>
      <c r="BC4540" s="34"/>
      <c r="BD4540" s="27"/>
      <c r="BF4540" s="35"/>
      <c r="BG4540" s="35"/>
      <c r="BH4540" s="35"/>
    </row>
    <row r="4541" spans="1:60" ht="15" x14ac:dyDescent="0.25">
      <c r="A4541" s="570">
        <f t="shared" si="64"/>
        <v>4535</v>
      </c>
      <c r="B4541" s="571" t="s">
        <v>6814</v>
      </c>
      <c r="C4541" s="574" t="s">
        <v>12458</v>
      </c>
      <c r="D4541" s="843">
        <v>24699.64</v>
      </c>
      <c r="E4541" s="844"/>
      <c r="F4541" s="844"/>
      <c r="G4541" s="25"/>
      <c r="H4541" s="25"/>
      <c r="I4541" s="25"/>
      <c r="J4541" s="25"/>
      <c r="K4541" s="25"/>
      <c r="L4541" s="25"/>
      <c r="N4541" s="25"/>
      <c r="O4541" s="25"/>
      <c r="P4541" s="35" t="s">
        <v>2496</v>
      </c>
      <c r="AS4541" s="570"/>
      <c r="AT4541" s="391"/>
      <c r="AU4541" s="222"/>
      <c r="AV4541" s="564"/>
      <c r="AW4541" s="60"/>
      <c r="AX4541" s="60"/>
      <c r="AY4541" s="60"/>
      <c r="AZ4541" s="283"/>
      <c r="BA4541" s="283"/>
      <c r="BB4541" s="283"/>
      <c r="BC4541" s="34"/>
      <c r="BD4541" s="27"/>
      <c r="BF4541" s="35"/>
      <c r="BG4541" s="35"/>
      <c r="BH4541" s="35"/>
    </row>
    <row r="4542" spans="1:60" ht="15" x14ac:dyDescent="0.25">
      <c r="A4542" s="570">
        <f t="shared" si="64"/>
        <v>4536</v>
      </c>
      <c r="B4542" s="571" t="s">
        <v>6815</v>
      </c>
      <c r="C4542" s="574" t="s">
        <v>12458</v>
      </c>
      <c r="D4542" s="843">
        <v>51192.61</v>
      </c>
      <c r="E4542" s="844"/>
      <c r="F4542" s="844"/>
      <c r="G4542" s="25"/>
      <c r="H4542" s="25"/>
      <c r="I4542" s="25"/>
      <c r="J4542" s="25"/>
      <c r="K4542" s="25"/>
      <c r="L4542" s="25"/>
      <c r="N4542" s="25"/>
      <c r="O4542" s="25"/>
      <c r="P4542" s="35" t="s">
        <v>2496</v>
      </c>
      <c r="AS4542" s="570"/>
      <c r="AT4542" s="391"/>
      <c r="AU4542" s="222"/>
      <c r="AV4542" s="564"/>
      <c r="AW4542" s="60"/>
      <c r="AX4542" s="60"/>
      <c r="AY4542" s="60"/>
      <c r="AZ4542" s="283"/>
      <c r="BA4542" s="283"/>
      <c r="BB4542" s="283"/>
      <c r="BC4542" s="34"/>
      <c r="BD4542" s="27"/>
      <c r="BF4542" s="35"/>
      <c r="BG4542" s="35"/>
      <c r="BH4542" s="35"/>
    </row>
    <row r="4543" spans="1:60" ht="15" x14ac:dyDescent="0.25">
      <c r="A4543" s="570">
        <f t="shared" si="64"/>
        <v>4537</v>
      </c>
      <c r="B4543" s="571" t="s">
        <v>6816</v>
      </c>
      <c r="C4543" s="574" t="s">
        <v>12458</v>
      </c>
      <c r="D4543" s="843">
        <v>15650.88</v>
      </c>
      <c r="E4543" s="844"/>
      <c r="F4543" s="844"/>
      <c r="G4543" s="25"/>
      <c r="H4543" s="25"/>
      <c r="I4543" s="25"/>
      <c r="J4543" s="25"/>
      <c r="K4543" s="25"/>
      <c r="L4543" s="25"/>
      <c r="N4543" s="25"/>
      <c r="O4543" s="25"/>
      <c r="P4543" s="35" t="s">
        <v>2496</v>
      </c>
      <c r="AS4543" s="570"/>
      <c r="AT4543" s="391"/>
      <c r="AU4543" s="222"/>
      <c r="AV4543" s="564"/>
      <c r="AW4543" s="60"/>
      <c r="AX4543" s="60"/>
      <c r="AY4543" s="60"/>
      <c r="AZ4543" s="283"/>
      <c r="BA4543" s="283"/>
      <c r="BB4543" s="283"/>
      <c r="BC4543" s="34"/>
      <c r="BD4543" s="27"/>
      <c r="BF4543" s="35"/>
      <c r="BG4543" s="35"/>
      <c r="BH4543" s="35"/>
    </row>
    <row r="4544" spans="1:60" ht="15" x14ac:dyDescent="0.25">
      <c r="A4544" s="570">
        <f t="shared" si="64"/>
        <v>4538</v>
      </c>
      <c r="B4544" s="571" t="s">
        <v>6817</v>
      </c>
      <c r="C4544" s="574" t="s">
        <v>12481</v>
      </c>
      <c r="D4544" s="843">
        <v>7378</v>
      </c>
      <c r="E4544" s="844"/>
      <c r="F4544" s="844"/>
      <c r="G4544" s="25"/>
      <c r="H4544" s="25"/>
      <c r="I4544" s="25"/>
      <c r="J4544" s="25"/>
      <c r="K4544" s="25"/>
      <c r="L4544" s="25"/>
      <c r="N4544" s="25"/>
      <c r="O4544" s="25"/>
      <c r="P4544" s="35" t="s">
        <v>2496</v>
      </c>
      <c r="AS4544" s="570"/>
      <c r="AT4544" s="391"/>
      <c r="AU4544" s="222"/>
      <c r="AV4544" s="564"/>
      <c r="AW4544" s="60"/>
      <c r="AX4544" s="60"/>
      <c r="AY4544" s="60"/>
      <c r="AZ4544" s="283"/>
      <c r="BA4544" s="283"/>
      <c r="BB4544" s="283"/>
      <c r="BC4544" s="34"/>
      <c r="BD4544" s="27"/>
      <c r="BF4544" s="35"/>
      <c r="BG4544" s="35"/>
      <c r="BH4544" s="35"/>
    </row>
    <row r="4545" spans="1:60" ht="15" x14ac:dyDescent="0.25">
      <c r="A4545" s="570">
        <f t="shared" si="64"/>
        <v>4539</v>
      </c>
      <c r="B4545" s="571" t="s">
        <v>6818</v>
      </c>
      <c r="C4545" s="574" t="s">
        <v>12460</v>
      </c>
      <c r="D4545" s="843">
        <v>10948</v>
      </c>
      <c r="E4545" s="844"/>
      <c r="F4545" s="844"/>
      <c r="G4545" s="25"/>
      <c r="H4545" s="25"/>
      <c r="I4545" s="25"/>
      <c r="J4545" s="25"/>
      <c r="K4545" s="25"/>
      <c r="L4545" s="25"/>
      <c r="N4545" s="25"/>
      <c r="O4545" s="25"/>
      <c r="P4545" s="35" t="s">
        <v>2496</v>
      </c>
      <c r="AS4545" s="570"/>
      <c r="AT4545" s="391"/>
      <c r="AU4545" s="222"/>
      <c r="AV4545" s="564"/>
      <c r="AW4545" s="60"/>
      <c r="AX4545" s="60"/>
      <c r="AY4545" s="60"/>
      <c r="AZ4545" s="283"/>
      <c r="BA4545" s="283"/>
      <c r="BB4545" s="283"/>
      <c r="BC4545" s="34"/>
      <c r="BD4545" s="27"/>
      <c r="BF4545" s="35"/>
      <c r="BG4545" s="35"/>
      <c r="BH4545" s="35"/>
    </row>
    <row r="4546" spans="1:60" ht="15" x14ac:dyDescent="0.25">
      <c r="A4546" s="570">
        <f t="shared" si="64"/>
        <v>4540</v>
      </c>
      <c r="B4546" s="571" t="s">
        <v>6819</v>
      </c>
      <c r="C4546" s="574" t="s">
        <v>12470</v>
      </c>
      <c r="D4546" s="843">
        <v>35105</v>
      </c>
      <c r="E4546" s="844"/>
      <c r="F4546" s="844"/>
      <c r="G4546" s="25"/>
      <c r="H4546" s="25"/>
      <c r="I4546" s="25"/>
      <c r="J4546" s="25"/>
      <c r="K4546" s="25"/>
      <c r="L4546" s="25"/>
      <c r="N4546" s="25"/>
      <c r="O4546" s="25"/>
      <c r="P4546" s="35" t="s">
        <v>2496</v>
      </c>
      <c r="AS4546" s="570"/>
      <c r="AT4546" s="391"/>
      <c r="AU4546" s="222"/>
      <c r="AV4546" s="564"/>
      <c r="AW4546" s="60"/>
      <c r="AX4546" s="60"/>
      <c r="AY4546" s="60"/>
      <c r="AZ4546" s="283"/>
      <c r="BA4546" s="283"/>
      <c r="BB4546" s="283"/>
      <c r="BC4546" s="34"/>
      <c r="BD4546" s="27"/>
      <c r="BF4546" s="35"/>
      <c r="BG4546" s="35"/>
      <c r="BH4546" s="35"/>
    </row>
    <row r="4547" spans="1:60" ht="15" x14ac:dyDescent="0.25">
      <c r="A4547" s="570">
        <f t="shared" si="64"/>
        <v>4541</v>
      </c>
      <c r="B4547" s="571" t="s">
        <v>6820</v>
      </c>
      <c r="C4547" s="574" t="s">
        <v>12458</v>
      </c>
      <c r="D4547" s="843">
        <v>35105</v>
      </c>
      <c r="E4547" s="844"/>
      <c r="F4547" s="844"/>
      <c r="G4547" s="25"/>
      <c r="H4547" s="25"/>
      <c r="I4547" s="25"/>
      <c r="J4547" s="25"/>
      <c r="K4547" s="25"/>
      <c r="L4547" s="25"/>
      <c r="N4547" s="25"/>
      <c r="O4547" s="25"/>
      <c r="P4547" s="35" t="s">
        <v>2496</v>
      </c>
      <c r="AS4547" s="570"/>
      <c r="AT4547" s="391"/>
      <c r="AU4547" s="222"/>
      <c r="AV4547" s="564"/>
      <c r="AW4547" s="60"/>
      <c r="AX4547" s="60"/>
      <c r="AY4547" s="60"/>
      <c r="AZ4547" s="283"/>
      <c r="BA4547" s="283"/>
      <c r="BB4547" s="283"/>
      <c r="BC4547" s="34"/>
      <c r="BD4547" s="27"/>
      <c r="BF4547" s="35"/>
      <c r="BG4547" s="35"/>
      <c r="BH4547" s="35"/>
    </row>
    <row r="4548" spans="1:60" ht="15" x14ac:dyDescent="0.25">
      <c r="A4548" s="570">
        <f t="shared" si="64"/>
        <v>4542</v>
      </c>
      <c r="B4548" s="571" t="s">
        <v>6821</v>
      </c>
      <c r="C4548" s="574" t="s">
        <v>12470</v>
      </c>
      <c r="D4548" s="843">
        <v>474076.96</v>
      </c>
      <c r="E4548" s="844"/>
      <c r="F4548" s="844"/>
      <c r="G4548" s="25"/>
      <c r="H4548" s="25"/>
      <c r="I4548" s="25"/>
      <c r="J4548" s="25"/>
      <c r="K4548" s="25"/>
      <c r="L4548" s="25"/>
      <c r="N4548" s="25"/>
      <c r="O4548" s="25"/>
      <c r="P4548" s="35" t="s">
        <v>2496</v>
      </c>
      <c r="AS4548" s="570"/>
      <c r="AT4548" s="391"/>
      <c r="AU4548" s="222"/>
      <c r="AV4548" s="564"/>
      <c r="AW4548" s="60"/>
      <c r="AX4548" s="60"/>
      <c r="AY4548" s="60"/>
      <c r="AZ4548" s="283"/>
      <c r="BA4548" s="283"/>
      <c r="BB4548" s="283"/>
      <c r="BC4548" s="34"/>
      <c r="BD4548" s="27"/>
      <c r="BF4548" s="35"/>
      <c r="BG4548" s="35"/>
      <c r="BH4548" s="35"/>
    </row>
    <row r="4549" spans="1:60" ht="15" x14ac:dyDescent="0.25">
      <c r="A4549" s="570">
        <f t="shared" si="64"/>
        <v>4543</v>
      </c>
      <c r="B4549" s="571" t="s">
        <v>6822</v>
      </c>
      <c r="C4549" s="574" t="s">
        <v>12470</v>
      </c>
      <c r="D4549" s="843">
        <v>587384</v>
      </c>
      <c r="E4549" s="844"/>
      <c r="F4549" s="844"/>
      <c r="G4549" s="25"/>
      <c r="H4549" s="25"/>
      <c r="I4549" s="25"/>
      <c r="J4549" s="25"/>
      <c r="K4549" s="25"/>
      <c r="L4549" s="25"/>
      <c r="N4549" s="25"/>
      <c r="O4549" s="25"/>
      <c r="P4549" s="35" t="s">
        <v>2496</v>
      </c>
      <c r="AS4549" s="570"/>
      <c r="AT4549" s="391"/>
      <c r="AU4549" s="222"/>
      <c r="AV4549" s="564"/>
      <c r="AW4549" s="60"/>
      <c r="AX4549" s="60"/>
      <c r="AY4549" s="60"/>
      <c r="AZ4549" s="283"/>
      <c r="BA4549" s="283"/>
      <c r="BB4549" s="283"/>
      <c r="BC4549" s="34"/>
      <c r="BD4549" s="27"/>
      <c r="BF4549" s="35"/>
      <c r="BG4549" s="35"/>
      <c r="BH4549" s="35"/>
    </row>
    <row r="4550" spans="1:60" ht="15" x14ac:dyDescent="0.25">
      <c r="A4550" s="570">
        <f t="shared" si="64"/>
        <v>4544</v>
      </c>
      <c r="B4550" s="571" t="s">
        <v>6823</v>
      </c>
      <c r="C4550" s="574" t="s">
        <v>12458</v>
      </c>
      <c r="D4550" s="843">
        <v>10614.8</v>
      </c>
      <c r="E4550" s="844"/>
      <c r="F4550" s="844"/>
      <c r="G4550" s="25"/>
      <c r="H4550" s="25"/>
      <c r="I4550" s="25"/>
      <c r="J4550" s="25"/>
      <c r="K4550" s="25"/>
      <c r="L4550" s="25"/>
      <c r="N4550" s="25"/>
      <c r="O4550" s="25"/>
      <c r="P4550" s="35" t="s">
        <v>2496</v>
      </c>
      <c r="AS4550" s="570"/>
      <c r="AT4550" s="391"/>
      <c r="AU4550" s="222"/>
      <c r="AV4550" s="564"/>
      <c r="AW4550" s="60"/>
      <c r="AX4550" s="60"/>
      <c r="AY4550" s="60"/>
      <c r="AZ4550" s="283"/>
      <c r="BA4550" s="283"/>
      <c r="BB4550" s="283"/>
      <c r="BC4550" s="34"/>
      <c r="BD4550" s="27"/>
      <c r="BF4550" s="35"/>
      <c r="BG4550" s="35"/>
      <c r="BH4550" s="35"/>
    </row>
    <row r="4551" spans="1:60" ht="15" x14ac:dyDescent="0.25">
      <c r="A4551" s="570">
        <f t="shared" si="64"/>
        <v>4545</v>
      </c>
      <c r="B4551" s="571" t="s">
        <v>6824</v>
      </c>
      <c r="C4551" s="574" t="s">
        <v>12458</v>
      </c>
      <c r="D4551" s="843">
        <v>8409.73</v>
      </c>
      <c r="E4551" s="844"/>
      <c r="F4551" s="844"/>
      <c r="G4551" s="25"/>
      <c r="H4551" s="25"/>
      <c r="I4551" s="25"/>
      <c r="J4551" s="25"/>
      <c r="K4551" s="25"/>
      <c r="L4551" s="25"/>
      <c r="N4551" s="25"/>
      <c r="O4551" s="25"/>
      <c r="P4551" s="35" t="s">
        <v>2496</v>
      </c>
      <c r="AS4551" s="570"/>
      <c r="AT4551" s="391"/>
      <c r="AU4551" s="222"/>
      <c r="AV4551" s="564"/>
      <c r="AW4551" s="60"/>
      <c r="AX4551" s="60"/>
      <c r="AY4551" s="60"/>
      <c r="AZ4551" s="283"/>
      <c r="BA4551" s="283"/>
      <c r="BB4551" s="283"/>
      <c r="BC4551" s="34"/>
      <c r="BD4551" s="27"/>
      <c r="BF4551" s="35"/>
      <c r="BG4551" s="35"/>
      <c r="BH4551" s="35"/>
    </row>
    <row r="4552" spans="1:60" ht="15" x14ac:dyDescent="0.25">
      <c r="A4552" s="570">
        <f t="shared" si="64"/>
        <v>4546</v>
      </c>
      <c r="B4552" s="571" t="s">
        <v>6825</v>
      </c>
      <c r="C4552" s="574" t="s">
        <v>12458</v>
      </c>
      <c r="D4552" s="843">
        <v>68226.27</v>
      </c>
      <c r="E4552" s="844"/>
      <c r="F4552" s="844"/>
      <c r="G4552" s="25"/>
      <c r="H4552" s="25"/>
      <c r="I4552" s="25"/>
      <c r="J4552" s="25"/>
      <c r="K4552" s="25"/>
      <c r="L4552" s="25"/>
      <c r="N4552" s="25"/>
      <c r="O4552" s="25"/>
      <c r="P4552" s="35" t="s">
        <v>2496</v>
      </c>
      <c r="AS4552" s="570"/>
      <c r="AT4552" s="391"/>
      <c r="AU4552" s="222"/>
      <c r="AV4552" s="564"/>
      <c r="AW4552" s="60"/>
      <c r="AX4552" s="60"/>
      <c r="AY4552" s="60"/>
      <c r="AZ4552" s="283"/>
      <c r="BA4552" s="283"/>
      <c r="BB4552" s="283"/>
      <c r="BC4552" s="34"/>
      <c r="BD4552" s="27"/>
      <c r="BF4552" s="35"/>
      <c r="BG4552" s="35"/>
      <c r="BH4552" s="35"/>
    </row>
    <row r="4553" spans="1:60" ht="15" x14ac:dyDescent="0.25">
      <c r="A4553" s="570">
        <f t="shared" si="64"/>
        <v>4547</v>
      </c>
      <c r="B4553" s="571" t="s">
        <v>6826</v>
      </c>
      <c r="C4553" s="574" t="s">
        <v>12458</v>
      </c>
      <c r="D4553" s="843">
        <v>28877.73</v>
      </c>
      <c r="E4553" s="844"/>
      <c r="F4553" s="844"/>
      <c r="G4553" s="25"/>
      <c r="H4553" s="25"/>
      <c r="I4553" s="25"/>
      <c r="J4553" s="25"/>
      <c r="K4553" s="25"/>
      <c r="L4553" s="25"/>
      <c r="N4553" s="25"/>
      <c r="O4553" s="25"/>
      <c r="P4553" s="35" t="s">
        <v>2496</v>
      </c>
      <c r="AS4553" s="570"/>
      <c r="AT4553" s="391"/>
      <c r="AU4553" s="222"/>
      <c r="AV4553" s="564"/>
      <c r="AW4553" s="60"/>
      <c r="AX4553" s="60"/>
      <c r="AY4553" s="60"/>
      <c r="AZ4553" s="283"/>
      <c r="BA4553" s="283"/>
      <c r="BB4553" s="283"/>
      <c r="BC4553" s="34"/>
      <c r="BD4553" s="27"/>
      <c r="BF4553" s="35"/>
      <c r="BG4553" s="35"/>
      <c r="BH4553" s="35"/>
    </row>
    <row r="4554" spans="1:60" ht="15" x14ac:dyDescent="0.25">
      <c r="A4554" s="570">
        <f t="shared" si="64"/>
        <v>4548</v>
      </c>
      <c r="B4554" s="571" t="s">
        <v>6827</v>
      </c>
      <c r="C4554" s="574" t="s">
        <v>12458</v>
      </c>
      <c r="D4554" s="843">
        <v>103926.27</v>
      </c>
      <c r="E4554" s="844"/>
      <c r="F4554" s="844"/>
      <c r="G4554" s="25"/>
      <c r="H4554" s="25"/>
      <c r="I4554" s="25"/>
      <c r="J4554" s="25"/>
      <c r="K4554" s="25"/>
      <c r="L4554" s="25"/>
      <c r="N4554" s="25"/>
      <c r="O4554" s="25"/>
      <c r="P4554" s="35" t="s">
        <v>2496</v>
      </c>
      <c r="AS4554" s="570"/>
      <c r="AT4554" s="391"/>
      <c r="AU4554" s="222"/>
      <c r="AV4554" s="564"/>
      <c r="AW4554" s="60"/>
      <c r="AX4554" s="60"/>
      <c r="AY4554" s="60"/>
      <c r="AZ4554" s="283"/>
      <c r="BA4554" s="283"/>
      <c r="BB4554" s="283"/>
      <c r="BC4554" s="34"/>
      <c r="BD4554" s="27"/>
      <c r="BF4554" s="35"/>
      <c r="BG4554" s="35"/>
      <c r="BH4554" s="35"/>
    </row>
    <row r="4555" spans="1:60" ht="15" x14ac:dyDescent="0.25">
      <c r="A4555" s="570">
        <f t="shared" si="64"/>
        <v>4549</v>
      </c>
      <c r="B4555" s="571" t="s">
        <v>6828</v>
      </c>
      <c r="C4555" s="574" t="s">
        <v>12458</v>
      </c>
      <c r="D4555" s="843">
        <v>23838.080000000002</v>
      </c>
      <c r="E4555" s="844"/>
      <c r="F4555" s="844"/>
      <c r="G4555" s="25"/>
      <c r="H4555" s="25"/>
      <c r="I4555" s="25"/>
      <c r="J4555" s="25"/>
      <c r="K4555" s="25"/>
      <c r="L4555" s="25"/>
      <c r="N4555" s="25"/>
      <c r="O4555" s="25"/>
      <c r="P4555" s="35" t="s">
        <v>2496</v>
      </c>
      <c r="AS4555" s="570"/>
      <c r="AT4555" s="391"/>
      <c r="AU4555" s="222"/>
      <c r="AV4555" s="564"/>
      <c r="AW4555" s="60"/>
      <c r="AX4555" s="60"/>
      <c r="AY4555" s="60"/>
      <c r="AZ4555" s="283"/>
      <c r="BA4555" s="283"/>
      <c r="BB4555" s="283"/>
      <c r="BC4555" s="34"/>
      <c r="BD4555" s="27"/>
      <c r="BF4555" s="35"/>
      <c r="BG4555" s="35"/>
      <c r="BH4555" s="35"/>
    </row>
    <row r="4556" spans="1:60" ht="15" x14ac:dyDescent="0.25">
      <c r="A4556" s="570">
        <f t="shared" si="64"/>
        <v>4550</v>
      </c>
      <c r="B4556" s="571" t="s">
        <v>6829</v>
      </c>
      <c r="C4556" s="574" t="s">
        <v>12458</v>
      </c>
      <c r="D4556" s="843">
        <v>28864.639999999999</v>
      </c>
      <c r="E4556" s="844"/>
      <c r="F4556" s="844"/>
      <c r="G4556" s="25"/>
      <c r="H4556" s="25"/>
      <c r="I4556" s="25"/>
      <c r="J4556" s="25"/>
      <c r="K4556" s="25"/>
      <c r="L4556" s="25"/>
      <c r="N4556" s="25"/>
      <c r="O4556" s="25"/>
      <c r="P4556" s="35" t="s">
        <v>2496</v>
      </c>
      <c r="AS4556" s="570"/>
      <c r="AT4556" s="391"/>
      <c r="AU4556" s="222"/>
      <c r="AV4556" s="564"/>
      <c r="AW4556" s="60"/>
      <c r="AX4556" s="60"/>
      <c r="AY4556" s="60"/>
      <c r="AZ4556" s="283"/>
      <c r="BA4556" s="283"/>
      <c r="BB4556" s="283"/>
      <c r="BC4556" s="34"/>
      <c r="BD4556" s="27"/>
      <c r="BF4556" s="35"/>
      <c r="BG4556" s="35"/>
      <c r="BH4556" s="35"/>
    </row>
    <row r="4557" spans="1:60" ht="15" x14ac:dyDescent="0.25">
      <c r="A4557" s="570">
        <f t="shared" si="64"/>
        <v>4551</v>
      </c>
      <c r="B4557" s="571" t="s">
        <v>6830</v>
      </c>
      <c r="C4557" s="574" t="s">
        <v>12458</v>
      </c>
      <c r="D4557" s="843">
        <v>28727.79</v>
      </c>
      <c r="E4557" s="844"/>
      <c r="F4557" s="844"/>
      <c r="G4557" s="25"/>
      <c r="H4557" s="25"/>
      <c r="I4557" s="25"/>
      <c r="J4557" s="25"/>
      <c r="K4557" s="25"/>
      <c r="L4557" s="25"/>
      <c r="N4557" s="25"/>
      <c r="O4557" s="25"/>
      <c r="P4557" s="35" t="s">
        <v>2496</v>
      </c>
      <c r="AS4557" s="570"/>
      <c r="AT4557" s="391"/>
      <c r="AU4557" s="222"/>
      <c r="AV4557" s="564"/>
      <c r="AW4557" s="60"/>
      <c r="AX4557" s="60"/>
      <c r="AY4557" s="60"/>
      <c r="AZ4557" s="283"/>
      <c r="BA4557" s="283"/>
      <c r="BB4557" s="283"/>
      <c r="BC4557" s="34"/>
      <c r="BD4557" s="27"/>
      <c r="BF4557" s="35"/>
      <c r="BG4557" s="35"/>
      <c r="BH4557" s="35"/>
    </row>
    <row r="4558" spans="1:60" ht="15" x14ac:dyDescent="0.25">
      <c r="A4558" s="570">
        <f t="shared" si="64"/>
        <v>4552</v>
      </c>
      <c r="B4558" s="571" t="s">
        <v>6831</v>
      </c>
      <c r="C4558" s="574" t="s">
        <v>12458</v>
      </c>
      <c r="D4558" s="843">
        <v>16355.36</v>
      </c>
      <c r="E4558" s="844"/>
      <c r="F4558" s="844"/>
      <c r="G4558" s="25"/>
      <c r="H4558" s="25"/>
      <c r="I4558" s="25"/>
      <c r="J4558" s="25"/>
      <c r="K4558" s="25"/>
      <c r="L4558" s="25"/>
      <c r="N4558" s="25"/>
      <c r="O4558" s="25"/>
      <c r="P4558" s="35" t="s">
        <v>2496</v>
      </c>
      <c r="AS4558" s="570"/>
      <c r="AT4558" s="391"/>
      <c r="AU4558" s="222"/>
      <c r="AV4558" s="564"/>
      <c r="AW4558" s="60"/>
      <c r="AX4558" s="60"/>
      <c r="AY4558" s="60"/>
      <c r="AZ4558" s="283"/>
      <c r="BA4558" s="283"/>
      <c r="BB4558" s="283"/>
      <c r="BC4558" s="34"/>
      <c r="BD4558" s="27"/>
      <c r="BF4558" s="35"/>
      <c r="BG4558" s="35"/>
      <c r="BH4558" s="35"/>
    </row>
    <row r="4559" spans="1:60" ht="15" x14ac:dyDescent="0.25">
      <c r="A4559" s="570">
        <f t="shared" si="64"/>
        <v>4553</v>
      </c>
      <c r="B4559" s="571" t="s">
        <v>6832</v>
      </c>
      <c r="C4559" s="574" t="s">
        <v>12458</v>
      </c>
      <c r="D4559" s="843">
        <v>31092.32</v>
      </c>
      <c r="E4559" s="844"/>
      <c r="F4559" s="844"/>
      <c r="G4559" s="25"/>
      <c r="H4559" s="25"/>
      <c r="I4559" s="25"/>
      <c r="J4559" s="25"/>
      <c r="K4559" s="25"/>
      <c r="L4559" s="25"/>
      <c r="N4559" s="25"/>
      <c r="O4559" s="25"/>
      <c r="P4559" s="35" t="s">
        <v>2496</v>
      </c>
      <c r="AS4559" s="570"/>
      <c r="AT4559" s="391"/>
      <c r="AU4559" s="222"/>
      <c r="AV4559" s="564"/>
      <c r="AW4559" s="60"/>
      <c r="AX4559" s="60"/>
      <c r="AY4559" s="60"/>
      <c r="AZ4559" s="283"/>
      <c r="BA4559" s="283"/>
      <c r="BB4559" s="283"/>
      <c r="BC4559" s="34"/>
      <c r="BD4559" s="27"/>
      <c r="BF4559" s="35"/>
      <c r="BG4559" s="35"/>
      <c r="BH4559" s="35"/>
    </row>
    <row r="4560" spans="1:60" ht="15" x14ac:dyDescent="0.25">
      <c r="A4560" s="570">
        <f t="shared" si="64"/>
        <v>4554</v>
      </c>
      <c r="B4560" s="571" t="s">
        <v>6833</v>
      </c>
      <c r="C4560" s="574" t="s">
        <v>12458</v>
      </c>
      <c r="D4560" s="843">
        <v>40045.879999999997</v>
      </c>
      <c r="E4560" s="844"/>
      <c r="F4560" s="844"/>
      <c r="G4560" s="25"/>
      <c r="H4560" s="25"/>
      <c r="I4560" s="25"/>
      <c r="J4560" s="25"/>
      <c r="K4560" s="25"/>
      <c r="L4560" s="25"/>
      <c r="N4560" s="25"/>
      <c r="O4560" s="25"/>
      <c r="P4560" s="35" t="s">
        <v>2496</v>
      </c>
      <c r="AS4560" s="570"/>
      <c r="AT4560" s="391"/>
      <c r="AU4560" s="222"/>
      <c r="AV4560" s="564"/>
      <c r="AW4560" s="60"/>
      <c r="AX4560" s="60"/>
      <c r="AY4560" s="60"/>
      <c r="AZ4560" s="283"/>
      <c r="BA4560" s="283"/>
      <c r="BB4560" s="283"/>
      <c r="BC4560" s="34"/>
      <c r="BD4560" s="27"/>
      <c r="BF4560" s="35"/>
      <c r="BG4560" s="35"/>
      <c r="BH4560" s="35"/>
    </row>
    <row r="4561" spans="1:60" ht="15" x14ac:dyDescent="0.25">
      <c r="A4561" s="570">
        <f t="shared" si="64"/>
        <v>4555</v>
      </c>
      <c r="B4561" s="571" t="s">
        <v>6834</v>
      </c>
      <c r="C4561" s="574" t="s">
        <v>12458</v>
      </c>
      <c r="D4561" s="843">
        <v>26185.95</v>
      </c>
      <c r="E4561" s="844"/>
      <c r="F4561" s="844"/>
      <c r="G4561" s="25"/>
      <c r="H4561" s="25"/>
      <c r="I4561" s="25"/>
      <c r="J4561" s="25"/>
      <c r="K4561" s="25"/>
      <c r="L4561" s="25"/>
      <c r="N4561" s="25"/>
      <c r="O4561" s="25"/>
      <c r="P4561" s="35" t="s">
        <v>2496</v>
      </c>
      <c r="AS4561" s="570"/>
      <c r="AT4561" s="391"/>
      <c r="AU4561" s="222"/>
      <c r="AV4561" s="564"/>
      <c r="AW4561" s="60"/>
      <c r="AX4561" s="60"/>
      <c r="AY4561" s="60"/>
      <c r="AZ4561" s="283"/>
      <c r="BA4561" s="283"/>
      <c r="BB4561" s="283"/>
      <c r="BC4561" s="34"/>
      <c r="BD4561" s="27"/>
      <c r="BF4561" s="35"/>
      <c r="BG4561" s="35"/>
      <c r="BH4561" s="35"/>
    </row>
    <row r="4562" spans="1:60" ht="15" x14ac:dyDescent="0.25">
      <c r="A4562" s="570">
        <f t="shared" si="64"/>
        <v>4556</v>
      </c>
      <c r="B4562" s="571" t="s">
        <v>6835</v>
      </c>
      <c r="C4562" s="574" t="s">
        <v>12458</v>
      </c>
      <c r="D4562" s="843">
        <v>40081.58</v>
      </c>
      <c r="E4562" s="844"/>
      <c r="F4562" s="844"/>
      <c r="G4562" s="25"/>
      <c r="H4562" s="25"/>
      <c r="I4562" s="25"/>
      <c r="J4562" s="25"/>
      <c r="K4562" s="25"/>
      <c r="L4562" s="25"/>
      <c r="N4562" s="25"/>
      <c r="O4562" s="25"/>
      <c r="P4562" s="35" t="s">
        <v>2496</v>
      </c>
      <c r="AS4562" s="570"/>
      <c r="AT4562" s="391"/>
      <c r="AU4562" s="222"/>
      <c r="AV4562" s="564"/>
      <c r="AW4562" s="60"/>
      <c r="AX4562" s="60"/>
      <c r="AY4562" s="60"/>
      <c r="AZ4562" s="283"/>
      <c r="BA4562" s="283"/>
      <c r="BB4562" s="283"/>
      <c r="BC4562" s="34"/>
      <c r="BD4562" s="27"/>
      <c r="BF4562" s="35"/>
      <c r="BG4562" s="35"/>
      <c r="BH4562" s="35"/>
    </row>
    <row r="4563" spans="1:60" ht="15" x14ac:dyDescent="0.25">
      <c r="A4563" s="570">
        <f t="shared" si="64"/>
        <v>4557</v>
      </c>
      <c r="B4563" s="571" t="s">
        <v>6836</v>
      </c>
      <c r="C4563" s="574" t="s">
        <v>12458</v>
      </c>
      <c r="D4563" s="843">
        <v>19167.330000000002</v>
      </c>
      <c r="E4563" s="844"/>
      <c r="F4563" s="844"/>
      <c r="G4563" s="25"/>
      <c r="H4563" s="25"/>
      <c r="I4563" s="25"/>
      <c r="J4563" s="25"/>
      <c r="K4563" s="25"/>
      <c r="L4563" s="25"/>
      <c r="N4563" s="25"/>
      <c r="O4563" s="25"/>
      <c r="P4563" s="35" t="s">
        <v>2496</v>
      </c>
      <c r="AS4563" s="570"/>
      <c r="AT4563" s="391"/>
      <c r="AU4563" s="222"/>
      <c r="AV4563" s="564"/>
      <c r="AW4563" s="60"/>
      <c r="AX4563" s="60"/>
      <c r="AY4563" s="60"/>
      <c r="AZ4563" s="283"/>
      <c r="BA4563" s="283"/>
      <c r="BB4563" s="283"/>
      <c r="BC4563" s="34"/>
      <c r="BD4563" s="27"/>
      <c r="BF4563" s="35"/>
      <c r="BG4563" s="35"/>
      <c r="BH4563" s="35"/>
    </row>
    <row r="4564" spans="1:60" ht="15" x14ac:dyDescent="0.25">
      <c r="A4564" s="570">
        <f t="shared" si="64"/>
        <v>4558</v>
      </c>
      <c r="B4564" s="571" t="s">
        <v>6837</v>
      </c>
      <c r="C4564" s="574" t="s">
        <v>12458</v>
      </c>
      <c r="D4564" s="843">
        <v>9916.27</v>
      </c>
      <c r="E4564" s="844"/>
      <c r="F4564" s="844"/>
      <c r="G4564" s="25"/>
      <c r="H4564" s="25"/>
      <c r="I4564" s="25"/>
      <c r="J4564" s="25"/>
      <c r="K4564" s="25"/>
      <c r="L4564" s="25"/>
      <c r="N4564" s="25"/>
      <c r="O4564" s="25"/>
      <c r="P4564" s="35" t="s">
        <v>2496</v>
      </c>
      <c r="AS4564" s="570"/>
      <c r="AT4564" s="391"/>
      <c r="AU4564" s="222"/>
      <c r="AV4564" s="564"/>
      <c r="AW4564" s="60"/>
      <c r="AX4564" s="60"/>
      <c r="AY4564" s="60"/>
      <c r="AZ4564" s="283"/>
      <c r="BA4564" s="283"/>
      <c r="BB4564" s="283"/>
      <c r="BC4564" s="34"/>
      <c r="BD4564" s="27"/>
      <c r="BF4564" s="35"/>
      <c r="BG4564" s="35"/>
      <c r="BH4564" s="35"/>
    </row>
    <row r="4565" spans="1:60" ht="15" x14ac:dyDescent="0.25">
      <c r="A4565" s="570">
        <f t="shared" si="64"/>
        <v>4559</v>
      </c>
      <c r="B4565" s="571" t="s">
        <v>6838</v>
      </c>
      <c r="C4565" s="574" t="s">
        <v>12458</v>
      </c>
      <c r="D4565" s="843">
        <v>4313.75</v>
      </c>
      <c r="E4565" s="844"/>
      <c r="F4565" s="844"/>
      <c r="G4565" s="25"/>
      <c r="H4565" s="25"/>
      <c r="I4565" s="25"/>
      <c r="J4565" s="25"/>
      <c r="K4565" s="25"/>
      <c r="L4565" s="25"/>
      <c r="N4565" s="25"/>
      <c r="O4565" s="25"/>
      <c r="P4565" s="35" t="s">
        <v>2496</v>
      </c>
      <c r="AS4565" s="570"/>
      <c r="AT4565" s="391"/>
      <c r="AU4565" s="222"/>
      <c r="AV4565" s="564"/>
      <c r="AW4565" s="60"/>
      <c r="AX4565" s="60"/>
      <c r="AY4565" s="60"/>
      <c r="AZ4565" s="283"/>
      <c r="BA4565" s="283"/>
      <c r="BB4565" s="283"/>
      <c r="BC4565" s="34"/>
      <c r="BD4565" s="27"/>
      <c r="BF4565" s="35"/>
      <c r="BG4565" s="35"/>
      <c r="BH4565" s="35"/>
    </row>
    <row r="4566" spans="1:60" ht="15" x14ac:dyDescent="0.25">
      <c r="A4566" s="570">
        <f t="shared" si="64"/>
        <v>4560</v>
      </c>
      <c r="B4566" s="571" t="s">
        <v>6839</v>
      </c>
      <c r="C4566" s="574" t="s">
        <v>12458</v>
      </c>
      <c r="D4566" s="843">
        <v>43554</v>
      </c>
      <c r="E4566" s="844"/>
      <c r="F4566" s="844"/>
      <c r="G4566" s="25"/>
      <c r="H4566" s="25"/>
      <c r="I4566" s="25"/>
      <c r="J4566" s="25"/>
      <c r="K4566" s="25"/>
      <c r="L4566" s="25"/>
      <c r="N4566" s="25"/>
      <c r="O4566" s="25"/>
      <c r="P4566" s="35" t="s">
        <v>2496</v>
      </c>
      <c r="AS4566" s="570"/>
      <c r="AT4566" s="391"/>
      <c r="AU4566" s="222"/>
      <c r="AV4566" s="564"/>
      <c r="AW4566" s="60"/>
      <c r="AX4566" s="60"/>
      <c r="AY4566" s="60"/>
      <c r="AZ4566" s="283"/>
      <c r="BA4566" s="283"/>
      <c r="BB4566" s="283"/>
      <c r="BC4566" s="34"/>
      <c r="BD4566" s="27"/>
      <c r="BF4566" s="35"/>
      <c r="BG4566" s="35"/>
      <c r="BH4566" s="35"/>
    </row>
    <row r="4567" spans="1:60" ht="15" x14ac:dyDescent="0.25">
      <c r="A4567" s="570">
        <f t="shared" si="64"/>
        <v>4561</v>
      </c>
      <c r="B4567" s="571" t="s">
        <v>6840</v>
      </c>
      <c r="C4567" s="574" t="s">
        <v>12458</v>
      </c>
      <c r="D4567" s="843">
        <v>68425</v>
      </c>
      <c r="E4567" s="844"/>
      <c r="F4567" s="844"/>
      <c r="G4567" s="25"/>
      <c r="H4567" s="25"/>
      <c r="I4567" s="25"/>
      <c r="J4567" s="25"/>
      <c r="K4567" s="25"/>
      <c r="L4567" s="25"/>
      <c r="N4567" s="25"/>
      <c r="O4567" s="25"/>
      <c r="P4567" s="35" t="s">
        <v>2496</v>
      </c>
      <c r="AS4567" s="570"/>
      <c r="AT4567" s="391"/>
      <c r="AU4567" s="222"/>
      <c r="AV4567" s="564"/>
      <c r="AW4567" s="60"/>
      <c r="AX4567" s="60"/>
      <c r="AY4567" s="60"/>
      <c r="AZ4567" s="283"/>
      <c r="BA4567" s="283"/>
      <c r="BB4567" s="283"/>
      <c r="BC4567" s="34"/>
      <c r="BD4567" s="27"/>
      <c r="BF4567" s="35"/>
      <c r="BG4567" s="35"/>
      <c r="BH4567" s="35"/>
    </row>
    <row r="4568" spans="1:60" ht="15" x14ac:dyDescent="0.25">
      <c r="A4568" s="570">
        <f t="shared" si="64"/>
        <v>4562</v>
      </c>
      <c r="B4568" s="571" t="s">
        <v>6841</v>
      </c>
      <c r="C4568" s="574" t="s">
        <v>12458</v>
      </c>
      <c r="D4568" s="843">
        <v>53640.3</v>
      </c>
      <c r="E4568" s="844"/>
      <c r="F4568" s="844"/>
      <c r="G4568" s="25"/>
      <c r="H4568" s="25"/>
      <c r="I4568" s="25"/>
      <c r="J4568" s="25"/>
      <c r="K4568" s="25"/>
      <c r="L4568" s="25"/>
      <c r="N4568" s="25"/>
      <c r="O4568" s="25"/>
      <c r="P4568" s="35" t="s">
        <v>2496</v>
      </c>
      <c r="AS4568" s="570"/>
      <c r="AT4568" s="391"/>
      <c r="AU4568" s="222"/>
      <c r="AV4568" s="564"/>
      <c r="AW4568" s="60"/>
      <c r="AX4568" s="60"/>
      <c r="AY4568" s="60"/>
      <c r="AZ4568" s="283"/>
      <c r="BA4568" s="283"/>
      <c r="BB4568" s="283"/>
      <c r="BC4568" s="34"/>
      <c r="BD4568" s="27"/>
      <c r="BF4568" s="35"/>
      <c r="BG4568" s="35"/>
      <c r="BH4568" s="35"/>
    </row>
    <row r="4569" spans="1:60" ht="15" x14ac:dyDescent="0.25">
      <c r="A4569" s="570">
        <f t="shared" si="64"/>
        <v>4563</v>
      </c>
      <c r="B4569" s="571" t="s">
        <v>6842</v>
      </c>
      <c r="C4569" s="574" t="s">
        <v>12458</v>
      </c>
      <c r="D4569" s="843">
        <v>56500</v>
      </c>
      <c r="E4569" s="844"/>
      <c r="F4569" s="844"/>
      <c r="G4569" s="25"/>
      <c r="H4569" s="25"/>
      <c r="I4569" s="25"/>
      <c r="J4569" s="25"/>
      <c r="K4569" s="25"/>
      <c r="L4569" s="25"/>
      <c r="N4569" s="25"/>
      <c r="O4569" s="25"/>
      <c r="P4569" s="35" t="s">
        <v>2496</v>
      </c>
      <c r="AS4569" s="570"/>
      <c r="AT4569" s="391"/>
      <c r="AU4569" s="222"/>
      <c r="AV4569" s="564"/>
      <c r="AW4569" s="60"/>
      <c r="AX4569" s="60"/>
      <c r="AY4569" s="60"/>
      <c r="AZ4569" s="283"/>
      <c r="BA4569" s="283"/>
      <c r="BB4569" s="283"/>
      <c r="BC4569" s="34"/>
      <c r="BD4569" s="27"/>
      <c r="BF4569" s="35"/>
      <c r="BG4569" s="35"/>
      <c r="BH4569" s="35"/>
    </row>
    <row r="4570" spans="1:60" ht="15" x14ac:dyDescent="0.25">
      <c r="A4570" s="570">
        <f t="shared" si="64"/>
        <v>4564</v>
      </c>
      <c r="B4570" s="571" t="s">
        <v>6843</v>
      </c>
      <c r="C4570" s="574" t="s">
        <v>12458</v>
      </c>
      <c r="D4570" s="843">
        <v>115253.88</v>
      </c>
      <c r="E4570" s="844"/>
      <c r="F4570" s="844"/>
      <c r="G4570" s="25"/>
      <c r="H4570" s="25"/>
      <c r="I4570" s="25"/>
      <c r="J4570" s="25"/>
      <c r="K4570" s="25"/>
      <c r="L4570" s="25"/>
      <c r="N4570" s="25"/>
      <c r="O4570" s="25"/>
      <c r="P4570" s="35" t="s">
        <v>2496</v>
      </c>
      <c r="AS4570" s="570"/>
      <c r="AT4570" s="391"/>
      <c r="AU4570" s="222"/>
      <c r="AV4570" s="564"/>
      <c r="AW4570" s="60"/>
      <c r="AX4570" s="60"/>
      <c r="AY4570" s="60"/>
      <c r="AZ4570" s="283"/>
      <c r="BA4570" s="283"/>
      <c r="BB4570" s="283"/>
      <c r="BC4570" s="34"/>
      <c r="BD4570" s="27"/>
      <c r="BF4570" s="35"/>
      <c r="BG4570" s="35"/>
      <c r="BH4570" s="35"/>
    </row>
    <row r="4571" spans="1:60" ht="15" x14ac:dyDescent="0.25">
      <c r="A4571" s="570">
        <f t="shared" si="64"/>
        <v>4565</v>
      </c>
      <c r="B4571" s="571" t="s">
        <v>6844</v>
      </c>
      <c r="C4571" s="574" t="s">
        <v>12458</v>
      </c>
      <c r="D4571" s="843">
        <v>148750</v>
      </c>
      <c r="E4571" s="844"/>
      <c r="F4571" s="844"/>
      <c r="G4571" s="25"/>
      <c r="H4571" s="25"/>
      <c r="I4571" s="25"/>
      <c r="J4571" s="25"/>
      <c r="K4571" s="25"/>
      <c r="L4571" s="25"/>
      <c r="N4571" s="25"/>
      <c r="O4571" s="25"/>
      <c r="P4571" s="35" t="s">
        <v>2496</v>
      </c>
      <c r="AS4571" s="570"/>
      <c r="AT4571" s="391"/>
      <c r="AU4571" s="222"/>
      <c r="AV4571" s="564"/>
      <c r="AW4571" s="60"/>
      <c r="AX4571" s="60"/>
      <c r="AY4571" s="60"/>
      <c r="AZ4571" s="283"/>
      <c r="BA4571" s="283"/>
      <c r="BB4571" s="283"/>
      <c r="BC4571" s="34"/>
      <c r="BD4571" s="27"/>
      <c r="BF4571" s="35"/>
      <c r="BG4571" s="35"/>
      <c r="BH4571" s="35"/>
    </row>
    <row r="4572" spans="1:60" ht="15" x14ac:dyDescent="0.25">
      <c r="A4572" s="570">
        <f t="shared" si="64"/>
        <v>4566</v>
      </c>
      <c r="B4572" s="571" t="s">
        <v>6845</v>
      </c>
      <c r="C4572" s="574" t="s">
        <v>12458</v>
      </c>
      <c r="D4572" s="843">
        <v>44408.7</v>
      </c>
      <c r="E4572" s="844"/>
      <c r="F4572" s="844"/>
      <c r="G4572" s="25"/>
      <c r="H4572" s="25"/>
      <c r="I4572" s="25"/>
      <c r="J4572" s="25"/>
      <c r="K4572" s="25"/>
      <c r="L4572" s="25"/>
      <c r="N4572" s="25"/>
      <c r="O4572" s="25"/>
      <c r="P4572" s="35" t="s">
        <v>2496</v>
      </c>
      <c r="AS4572" s="570"/>
      <c r="AT4572" s="391"/>
      <c r="AU4572" s="222"/>
      <c r="AV4572" s="564"/>
      <c r="AW4572" s="60"/>
      <c r="AX4572" s="60"/>
      <c r="AY4572" s="60"/>
      <c r="AZ4572" s="283"/>
      <c r="BA4572" s="283"/>
      <c r="BB4572" s="283"/>
      <c r="BC4572" s="34"/>
      <c r="BD4572" s="27"/>
      <c r="BF4572" s="35"/>
      <c r="BG4572" s="35"/>
      <c r="BH4572" s="35"/>
    </row>
    <row r="4573" spans="1:60" ht="15" x14ac:dyDescent="0.25">
      <c r="A4573" s="570">
        <f t="shared" si="64"/>
        <v>4567</v>
      </c>
      <c r="B4573" s="571" t="s">
        <v>6846</v>
      </c>
      <c r="C4573" s="574" t="s">
        <v>12458</v>
      </c>
      <c r="D4573" s="843">
        <v>100000</v>
      </c>
      <c r="E4573" s="844"/>
      <c r="F4573" s="844"/>
      <c r="G4573" s="25"/>
      <c r="H4573" s="25"/>
      <c r="I4573" s="25"/>
      <c r="J4573" s="25"/>
      <c r="K4573" s="25"/>
      <c r="L4573" s="25"/>
      <c r="N4573" s="25"/>
      <c r="O4573" s="25"/>
      <c r="P4573" s="35" t="s">
        <v>2496</v>
      </c>
      <c r="AS4573" s="570"/>
      <c r="AT4573" s="391"/>
      <c r="AU4573" s="222"/>
      <c r="AV4573" s="564"/>
      <c r="AW4573" s="60"/>
      <c r="AX4573" s="60"/>
      <c r="AY4573" s="60"/>
      <c r="AZ4573" s="283"/>
      <c r="BA4573" s="283"/>
      <c r="BB4573" s="283"/>
      <c r="BC4573" s="34"/>
      <c r="BD4573" s="27"/>
      <c r="BF4573" s="35"/>
      <c r="BG4573" s="35"/>
      <c r="BH4573" s="35"/>
    </row>
    <row r="4574" spans="1:60" ht="15" x14ac:dyDescent="0.25">
      <c r="A4574" s="570">
        <f t="shared" si="64"/>
        <v>4568</v>
      </c>
      <c r="B4574" s="571" t="s">
        <v>6847</v>
      </c>
      <c r="C4574" s="574" t="s">
        <v>12458</v>
      </c>
      <c r="D4574" s="843">
        <v>6562.5</v>
      </c>
      <c r="E4574" s="844"/>
      <c r="F4574" s="844"/>
      <c r="G4574" s="25"/>
      <c r="H4574" s="25"/>
      <c r="I4574" s="25"/>
      <c r="J4574" s="25"/>
      <c r="K4574" s="25"/>
      <c r="L4574" s="25"/>
      <c r="N4574" s="25"/>
      <c r="O4574" s="25"/>
      <c r="P4574" s="35" t="s">
        <v>2496</v>
      </c>
      <c r="AS4574" s="570"/>
      <c r="AT4574" s="391"/>
      <c r="AU4574" s="222"/>
      <c r="AV4574" s="564"/>
      <c r="AW4574" s="60"/>
      <c r="AX4574" s="60"/>
      <c r="AY4574" s="60"/>
      <c r="AZ4574" s="283"/>
      <c r="BA4574" s="283"/>
      <c r="BB4574" s="283"/>
      <c r="BC4574" s="34"/>
      <c r="BD4574" s="27"/>
      <c r="BF4574" s="35"/>
      <c r="BG4574" s="35"/>
      <c r="BH4574" s="35"/>
    </row>
    <row r="4575" spans="1:60" ht="15" x14ac:dyDescent="0.25">
      <c r="A4575" s="570">
        <f t="shared" si="64"/>
        <v>4569</v>
      </c>
      <c r="B4575" s="571" t="s">
        <v>6848</v>
      </c>
      <c r="C4575" s="574" t="s">
        <v>12458</v>
      </c>
      <c r="D4575" s="843">
        <v>48000</v>
      </c>
      <c r="E4575" s="844"/>
      <c r="F4575" s="844"/>
      <c r="G4575" s="25"/>
      <c r="H4575" s="25"/>
      <c r="I4575" s="25"/>
      <c r="J4575" s="25"/>
      <c r="K4575" s="25"/>
      <c r="L4575" s="25"/>
      <c r="N4575" s="25"/>
      <c r="O4575" s="25"/>
      <c r="P4575" s="35" t="s">
        <v>2496</v>
      </c>
      <c r="AS4575" s="570"/>
      <c r="AT4575" s="391"/>
      <c r="AU4575" s="222"/>
      <c r="AV4575" s="564"/>
      <c r="AW4575" s="60"/>
      <c r="AX4575" s="60"/>
      <c r="AY4575" s="60"/>
      <c r="AZ4575" s="283"/>
      <c r="BA4575" s="283"/>
      <c r="BB4575" s="283"/>
      <c r="BC4575" s="34"/>
      <c r="BD4575" s="27"/>
      <c r="BF4575" s="35"/>
      <c r="BG4575" s="35"/>
      <c r="BH4575" s="35"/>
    </row>
    <row r="4576" spans="1:60" ht="15" x14ac:dyDescent="0.25">
      <c r="A4576" s="570">
        <f t="shared" si="64"/>
        <v>4570</v>
      </c>
      <c r="B4576" s="571" t="s">
        <v>6849</v>
      </c>
      <c r="C4576" s="574" t="s">
        <v>12458</v>
      </c>
      <c r="D4576" s="843">
        <v>36000</v>
      </c>
      <c r="E4576" s="844"/>
      <c r="F4576" s="844"/>
      <c r="G4576" s="25"/>
      <c r="H4576" s="25"/>
      <c r="I4576" s="25"/>
      <c r="J4576" s="25"/>
      <c r="K4576" s="25"/>
      <c r="L4576" s="25"/>
      <c r="N4576" s="25"/>
      <c r="O4576" s="25"/>
      <c r="P4576" s="35" t="s">
        <v>2496</v>
      </c>
      <c r="AS4576" s="570"/>
      <c r="AT4576" s="391"/>
      <c r="AU4576" s="222"/>
      <c r="AV4576" s="564"/>
      <c r="AW4576" s="60"/>
      <c r="AX4576" s="60"/>
      <c r="AY4576" s="60"/>
      <c r="AZ4576" s="283"/>
      <c r="BA4576" s="283"/>
      <c r="BB4576" s="283"/>
      <c r="BC4576" s="34"/>
      <c r="BD4576" s="27"/>
      <c r="BF4576" s="35"/>
      <c r="BG4576" s="35"/>
      <c r="BH4576" s="35"/>
    </row>
    <row r="4577" spans="1:60" ht="15" x14ac:dyDescent="0.25">
      <c r="A4577" s="570">
        <f t="shared" si="64"/>
        <v>4571</v>
      </c>
      <c r="B4577" s="571" t="s">
        <v>6850</v>
      </c>
      <c r="C4577" s="574" t="s">
        <v>12458</v>
      </c>
      <c r="D4577" s="843">
        <v>52500</v>
      </c>
      <c r="E4577" s="844"/>
      <c r="F4577" s="844"/>
      <c r="G4577" s="25"/>
      <c r="H4577" s="25"/>
      <c r="I4577" s="25"/>
      <c r="J4577" s="25"/>
      <c r="K4577" s="25"/>
      <c r="L4577" s="25"/>
      <c r="N4577" s="25"/>
      <c r="O4577" s="25"/>
      <c r="P4577" s="35" t="s">
        <v>2496</v>
      </c>
      <c r="AS4577" s="570"/>
      <c r="AT4577" s="391"/>
      <c r="AU4577" s="222"/>
      <c r="AV4577" s="564"/>
      <c r="AW4577" s="60"/>
      <c r="AX4577" s="60"/>
      <c r="AY4577" s="60"/>
      <c r="AZ4577" s="283"/>
      <c r="BA4577" s="283"/>
      <c r="BB4577" s="283"/>
      <c r="BC4577" s="34"/>
      <c r="BD4577" s="27"/>
      <c r="BF4577" s="35"/>
      <c r="BG4577" s="35"/>
      <c r="BH4577" s="35"/>
    </row>
    <row r="4578" spans="1:60" ht="15" x14ac:dyDescent="0.25">
      <c r="A4578" s="570">
        <f t="shared" si="64"/>
        <v>4572</v>
      </c>
      <c r="B4578" s="571" t="s">
        <v>6851</v>
      </c>
      <c r="C4578" s="574" t="s">
        <v>12458</v>
      </c>
      <c r="D4578" s="843">
        <v>71400</v>
      </c>
      <c r="E4578" s="844"/>
      <c r="F4578" s="844"/>
      <c r="G4578" s="25"/>
      <c r="H4578" s="25"/>
      <c r="I4578" s="25"/>
      <c r="J4578" s="25"/>
      <c r="K4578" s="25"/>
      <c r="L4578" s="25"/>
      <c r="N4578" s="25"/>
      <c r="O4578" s="25"/>
      <c r="P4578" s="35" t="s">
        <v>2496</v>
      </c>
      <c r="AS4578" s="570"/>
      <c r="AT4578" s="391"/>
      <c r="AU4578" s="222"/>
      <c r="AV4578" s="564"/>
      <c r="AW4578" s="60"/>
      <c r="AX4578" s="60"/>
      <c r="AY4578" s="60"/>
      <c r="AZ4578" s="283"/>
      <c r="BA4578" s="283"/>
      <c r="BB4578" s="283"/>
      <c r="BC4578" s="34"/>
      <c r="BD4578" s="27"/>
      <c r="BF4578" s="35"/>
      <c r="BG4578" s="35"/>
      <c r="BH4578" s="35"/>
    </row>
    <row r="4579" spans="1:60" ht="15" x14ac:dyDescent="0.25">
      <c r="A4579" s="570">
        <f t="shared" si="64"/>
        <v>4573</v>
      </c>
      <c r="B4579" s="571" t="s">
        <v>6852</v>
      </c>
      <c r="C4579" s="574" t="s">
        <v>12458</v>
      </c>
      <c r="D4579" s="843">
        <v>30821</v>
      </c>
      <c r="E4579" s="844"/>
      <c r="F4579" s="844"/>
      <c r="G4579" s="25"/>
      <c r="H4579" s="25"/>
      <c r="I4579" s="25"/>
      <c r="J4579" s="25"/>
      <c r="K4579" s="25"/>
      <c r="L4579" s="25"/>
      <c r="N4579" s="25"/>
      <c r="O4579" s="25"/>
      <c r="P4579" s="35" t="s">
        <v>2496</v>
      </c>
      <c r="AS4579" s="570"/>
      <c r="AT4579" s="391"/>
      <c r="AU4579" s="222"/>
      <c r="AV4579" s="564"/>
      <c r="AW4579" s="60"/>
      <c r="AX4579" s="60"/>
      <c r="AY4579" s="60"/>
      <c r="AZ4579" s="283"/>
      <c r="BA4579" s="283"/>
      <c r="BB4579" s="283"/>
      <c r="BC4579" s="34"/>
      <c r="BD4579" s="27"/>
      <c r="BF4579" s="35"/>
      <c r="BG4579" s="35"/>
      <c r="BH4579" s="35"/>
    </row>
    <row r="4580" spans="1:60" ht="15" x14ac:dyDescent="0.25">
      <c r="A4580" s="570">
        <f t="shared" si="64"/>
        <v>4574</v>
      </c>
      <c r="B4580" s="571" t="s">
        <v>6853</v>
      </c>
      <c r="C4580" s="574" t="s">
        <v>12458</v>
      </c>
      <c r="D4580" s="843">
        <v>279650</v>
      </c>
      <c r="E4580" s="844"/>
      <c r="F4580" s="844"/>
      <c r="G4580" s="25"/>
      <c r="H4580" s="25"/>
      <c r="I4580" s="25"/>
      <c r="J4580" s="25"/>
      <c r="K4580" s="25"/>
      <c r="L4580" s="25"/>
      <c r="N4580" s="25"/>
      <c r="O4580" s="25"/>
      <c r="P4580" s="35" t="s">
        <v>2496</v>
      </c>
      <c r="AS4580" s="570"/>
      <c r="AT4580" s="391"/>
      <c r="AU4580" s="222"/>
      <c r="AV4580" s="564"/>
      <c r="AW4580" s="60"/>
      <c r="AX4580" s="60"/>
      <c r="AY4580" s="60"/>
      <c r="AZ4580" s="283"/>
      <c r="BA4580" s="283"/>
      <c r="BB4580" s="283"/>
      <c r="BC4580" s="34"/>
      <c r="BD4580" s="27"/>
      <c r="BF4580" s="35"/>
      <c r="BG4580" s="35"/>
      <c r="BH4580" s="35"/>
    </row>
    <row r="4581" spans="1:60" ht="15" x14ac:dyDescent="0.25">
      <c r="A4581" s="570">
        <f t="shared" si="64"/>
        <v>4575</v>
      </c>
      <c r="B4581" s="571" t="s">
        <v>6854</v>
      </c>
      <c r="C4581" s="574" t="s">
        <v>12458</v>
      </c>
      <c r="D4581" s="843">
        <v>15295.07</v>
      </c>
      <c r="E4581" s="844"/>
      <c r="F4581" s="844"/>
      <c r="G4581" s="25"/>
      <c r="H4581" s="25"/>
      <c r="I4581" s="25"/>
      <c r="J4581" s="25"/>
      <c r="K4581" s="25"/>
      <c r="L4581" s="25"/>
      <c r="N4581" s="25"/>
      <c r="O4581" s="25"/>
      <c r="P4581" s="35" t="s">
        <v>2496</v>
      </c>
      <c r="AS4581" s="570"/>
      <c r="AT4581" s="391"/>
      <c r="AU4581" s="222"/>
      <c r="AV4581" s="564"/>
      <c r="AW4581" s="60"/>
      <c r="AX4581" s="60"/>
      <c r="AY4581" s="60"/>
      <c r="AZ4581" s="283"/>
      <c r="BA4581" s="283"/>
      <c r="BB4581" s="283"/>
      <c r="BC4581" s="34"/>
      <c r="BD4581" s="27"/>
      <c r="BF4581" s="35"/>
      <c r="BG4581" s="35"/>
      <c r="BH4581" s="35"/>
    </row>
    <row r="4582" spans="1:60" ht="15" x14ac:dyDescent="0.25">
      <c r="A4582" s="570">
        <f t="shared" si="64"/>
        <v>4576</v>
      </c>
      <c r="B4582" s="571" t="s">
        <v>6855</v>
      </c>
      <c r="C4582" s="574" t="s">
        <v>12458</v>
      </c>
      <c r="D4582" s="843">
        <v>12599.72</v>
      </c>
      <c r="E4582" s="844"/>
      <c r="F4582" s="844"/>
      <c r="G4582" s="25"/>
      <c r="H4582" s="25"/>
      <c r="I4582" s="25"/>
      <c r="J4582" s="25"/>
      <c r="K4582" s="25"/>
      <c r="L4582" s="25"/>
      <c r="N4582" s="25"/>
      <c r="O4582" s="25"/>
      <c r="P4582" s="35" t="s">
        <v>2496</v>
      </c>
      <c r="AS4582" s="570"/>
      <c r="AT4582" s="391"/>
      <c r="AU4582" s="222"/>
      <c r="AV4582" s="564"/>
      <c r="AW4582" s="60"/>
      <c r="AX4582" s="60"/>
      <c r="AY4582" s="60"/>
      <c r="AZ4582" s="283"/>
      <c r="BA4582" s="283"/>
      <c r="BB4582" s="283"/>
      <c r="BC4582" s="34"/>
      <c r="BD4582" s="27"/>
      <c r="BF4582" s="35"/>
      <c r="BG4582" s="35"/>
      <c r="BH4582" s="35"/>
    </row>
    <row r="4583" spans="1:60" ht="15" x14ac:dyDescent="0.25">
      <c r="A4583" s="570">
        <f t="shared" si="64"/>
        <v>4577</v>
      </c>
      <c r="B4583" s="571" t="s">
        <v>6856</v>
      </c>
      <c r="C4583" s="574" t="s">
        <v>12458</v>
      </c>
      <c r="D4583" s="843">
        <v>51553.18</v>
      </c>
      <c r="E4583" s="844"/>
      <c r="F4583" s="844"/>
      <c r="G4583" s="25"/>
      <c r="H4583" s="25"/>
      <c r="I4583" s="25"/>
      <c r="J4583" s="25"/>
      <c r="K4583" s="25"/>
      <c r="L4583" s="25"/>
      <c r="N4583" s="25"/>
      <c r="O4583" s="25"/>
      <c r="P4583" s="35" t="s">
        <v>2496</v>
      </c>
      <c r="AS4583" s="570"/>
      <c r="AT4583" s="391"/>
      <c r="AU4583" s="222"/>
      <c r="AV4583" s="564"/>
      <c r="AW4583" s="60"/>
      <c r="AX4583" s="60"/>
      <c r="AY4583" s="60"/>
      <c r="AZ4583" s="283"/>
      <c r="BA4583" s="283"/>
      <c r="BB4583" s="283"/>
      <c r="BC4583" s="34"/>
      <c r="BD4583" s="27"/>
      <c r="BF4583" s="35"/>
      <c r="BG4583" s="35"/>
      <c r="BH4583" s="35"/>
    </row>
    <row r="4584" spans="1:60" ht="15" x14ac:dyDescent="0.25">
      <c r="A4584" s="570">
        <f t="shared" si="64"/>
        <v>4578</v>
      </c>
      <c r="B4584" s="571" t="s">
        <v>6857</v>
      </c>
      <c r="C4584" s="574" t="s">
        <v>12458</v>
      </c>
      <c r="D4584" s="843">
        <v>4165</v>
      </c>
      <c r="E4584" s="844"/>
      <c r="F4584" s="844"/>
      <c r="G4584" s="25"/>
      <c r="H4584" s="25"/>
      <c r="I4584" s="25"/>
      <c r="J4584" s="25"/>
      <c r="K4584" s="25"/>
      <c r="L4584" s="25"/>
      <c r="N4584" s="25"/>
      <c r="O4584" s="25"/>
      <c r="P4584" s="35" t="s">
        <v>2496</v>
      </c>
      <c r="AS4584" s="570"/>
      <c r="AT4584" s="391"/>
      <c r="AU4584" s="222"/>
      <c r="AV4584" s="564"/>
      <c r="AW4584" s="60"/>
      <c r="AX4584" s="60"/>
      <c r="AY4584" s="60"/>
      <c r="AZ4584" s="283"/>
      <c r="BA4584" s="283"/>
      <c r="BB4584" s="283"/>
      <c r="BC4584" s="34"/>
      <c r="BD4584" s="27"/>
      <c r="BF4584" s="35"/>
      <c r="BG4584" s="35"/>
      <c r="BH4584" s="35"/>
    </row>
    <row r="4585" spans="1:60" ht="15" x14ac:dyDescent="0.25">
      <c r="A4585" s="570">
        <f t="shared" si="64"/>
        <v>4579</v>
      </c>
      <c r="B4585" s="571" t="s">
        <v>6858</v>
      </c>
      <c r="C4585" s="574" t="s">
        <v>12458</v>
      </c>
      <c r="D4585" s="843">
        <v>14875</v>
      </c>
      <c r="E4585" s="844"/>
      <c r="F4585" s="844"/>
      <c r="G4585" s="25"/>
      <c r="H4585" s="25"/>
      <c r="I4585" s="25"/>
      <c r="J4585" s="25"/>
      <c r="K4585" s="25"/>
      <c r="L4585" s="25"/>
      <c r="N4585" s="25"/>
      <c r="O4585" s="25"/>
      <c r="P4585" s="35" t="s">
        <v>2496</v>
      </c>
      <c r="AS4585" s="570"/>
      <c r="AT4585" s="391"/>
      <c r="AU4585" s="222"/>
      <c r="AV4585" s="564"/>
      <c r="AW4585" s="60"/>
      <c r="AX4585" s="60"/>
      <c r="AY4585" s="60"/>
      <c r="AZ4585" s="283"/>
      <c r="BA4585" s="283"/>
      <c r="BB4585" s="283"/>
      <c r="BC4585" s="34"/>
      <c r="BD4585" s="27"/>
      <c r="BF4585" s="35"/>
      <c r="BG4585" s="35"/>
      <c r="BH4585" s="35"/>
    </row>
    <row r="4586" spans="1:60" ht="15" x14ac:dyDescent="0.25">
      <c r="A4586" s="570">
        <f t="shared" si="64"/>
        <v>4580</v>
      </c>
      <c r="B4586" s="571" t="s">
        <v>6859</v>
      </c>
      <c r="C4586" s="574" t="s">
        <v>12458</v>
      </c>
      <c r="D4586" s="843">
        <v>8050.35</v>
      </c>
      <c r="E4586" s="844"/>
      <c r="F4586" s="844"/>
      <c r="G4586" s="25"/>
      <c r="H4586" s="25"/>
      <c r="I4586" s="25"/>
      <c r="J4586" s="25"/>
      <c r="K4586" s="25"/>
      <c r="L4586" s="25"/>
      <c r="N4586" s="25"/>
      <c r="O4586" s="25"/>
      <c r="P4586" s="35" t="s">
        <v>2496</v>
      </c>
      <c r="AS4586" s="570"/>
      <c r="AT4586" s="391"/>
      <c r="AU4586" s="222"/>
      <c r="AV4586" s="564"/>
      <c r="AW4586" s="60"/>
      <c r="AX4586" s="60"/>
      <c r="AY4586" s="60"/>
      <c r="AZ4586" s="283"/>
      <c r="BA4586" s="283"/>
      <c r="BB4586" s="283"/>
      <c r="BC4586" s="34"/>
      <c r="BD4586" s="27"/>
      <c r="BF4586" s="35"/>
      <c r="BG4586" s="35"/>
      <c r="BH4586" s="35"/>
    </row>
    <row r="4587" spans="1:60" ht="15" x14ac:dyDescent="0.25">
      <c r="A4587" s="570">
        <f t="shared" si="64"/>
        <v>4581</v>
      </c>
      <c r="B4587" s="571" t="s">
        <v>6860</v>
      </c>
      <c r="C4587" s="574" t="s">
        <v>12458</v>
      </c>
      <c r="D4587" s="843">
        <v>19635</v>
      </c>
      <c r="E4587" s="844"/>
      <c r="F4587" s="844"/>
      <c r="G4587" s="25"/>
      <c r="H4587" s="25"/>
      <c r="I4587" s="25"/>
      <c r="J4587" s="25"/>
      <c r="K4587" s="25"/>
      <c r="L4587" s="25"/>
      <c r="N4587" s="25"/>
      <c r="O4587" s="25"/>
      <c r="P4587" s="35" t="s">
        <v>2496</v>
      </c>
      <c r="AS4587" s="570"/>
      <c r="AT4587" s="391"/>
      <c r="AU4587" s="222"/>
      <c r="AV4587" s="564"/>
      <c r="AW4587" s="60"/>
      <c r="AX4587" s="60"/>
      <c r="AY4587" s="60"/>
      <c r="AZ4587" s="283"/>
      <c r="BA4587" s="283"/>
      <c r="BB4587" s="283"/>
      <c r="BC4587" s="34"/>
      <c r="BD4587" s="27"/>
      <c r="BF4587" s="35"/>
      <c r="BG4587" s="35"/>
      <c r="BH4587" s="35"/>
    </row>
    <row r="4588" spans="1:60" ht="15" x14ac:dyDescent="0.25">
      <c r="A4588" s="570">
        <f t="shared" si="64"/>
        <v>4582</v>
      </c>
      <c r="B4588" s="571" t="s">
        <v>6861</v>
      </c>
      <c r="C4588" s="574" t="s">
        <v>12458</v>
      </c>
      <c r="D4588" s="843">
        <v>12599.72</v>
      </c>
      <c r="E4588" s="844"/>
      <c r="F4588" s="844"/>
      <c r="G4588" s="25"/>
      <c r="H4588" s="25"/>
      <c r="I4588" s="25"/>
      <c r="J4588" s="25"/>
      <c r="K4588" s="25"/>
      <c r="L4588" s="25"/>
      <c r="N4588" s="25"/>
      <c r="O4588" s="25"/>
      <c r="P4588" s="35" t="s">
        <v>2496</v>
      </c>
      <c r="AS4588" s="570"/>
      <c r="AT4588" s="391"/>
      <c r="AU4588" s="222"/>
      <c r="AV4588" s="564"/>
      <c r="AW4588" s="60"/>
      <c r="AX4588" s="60"/>
      <c r="AY4588" s="60"/>
      <c r="AZ4588" s="283"/>
      <c r="BA4588" s="283"/>
      <c r="BB4588" s="283"/>
      <c r="BC4588" s="34"/>
      <c r="BD4588" s="27"/>
      <c r="BF4588" s="35"/>
      <c r="BG4588" s="35"/>
      <c r="BH4588" s="35"/>
    </row>
    <row r="4589" spans="1:60" ht="15" x14ac:dyDescent="0.25">
      <c r="A4589" s="570">
        <f t="shared" si="64"/>
        <v>4583</v>
      </c>
      <c r="B4589" s="571" t="s">
        <v>6862</v>
      </c>
      <c r="C4589" s="574" t="s">
        <v>12458</v>
      </c>
      <c r="D4589" s="843">
        <v>28410</v>
      </c>
      <c r="E4589" s="844"/>
      <c r="F4589" s="844"/>
      <c r="G4589" s="25"/>
      <c r="H4589" s="25"/>
      <c r="I4589" s="25"/>
      <c r="J4589" s="25"/>
      <c r="K4589" s="25"/>
      <c r="L4589" s="25"/>
      <c r="N4589" s="25"/>
      <c r="O4589" s="25"/>
      <c r="P4589" s="35" t="s">
        <v>2496</v>
      </c>
      <c r="AS4589" s="570"/>
      <c r="AT4589" s="391"/>
      <c r="AU4589" s="222"/>
      <c r="AV4589" s="564"/>
      <c r="AW4589" s="60"/>
      <c r="AX4589" s="60"/>
      <c r="AY4589" s="60"/>
      <c r="AZ4589" s="283"/>
      <c r="BA4589" s="283"/>
      <c r="BB4589" s="283"/>
      <c r="BC4589" s="34"/>
      <c r="BD4589" s="27"/>
      <c r="BF4589" s="35"/>
      <c r="BG4589" s="35"/>
      <c r="BH4589" s="35"/>
    </row>
    <row r="4590" spans="1:60" ht="15" x14ac:dyDescent="0.25">
      <c r="A4590" s="570">
        <f t="shared" si="64"/>
        <v>4584</v>
      </c>
      <c r="B4590" s="571" t="s">
        <v>6863</v>
      </c>
      <c r="C4590" s="574" t="s">
        <v>12458</v>
      </c>
      <c r="D4590" s="843">
        <v>25900</v>
      </c>
      <c r="E4590" s="844"/>
      <c r="F4590" s="844"/>
      <c r="G4590" s="25"/>
      <c r="H4590" s="25"/>
      <c r="I4590" s="25"/>
      <c r="J4590" s="25"/>
      <c r="K4590" s="25"/>
      <c r="L4590" s="25"/>
      <c r="N4590" s="25"/>
      <c r="O4590" s="25"/>
      <c r="P4590" s="35" t="s">
        <v>2496</v>
      </c>
      <c r="AS4590" s="570"/>
      <c r="AT4590" s="391"/>
      <c r="AU4590" s="222"/>
      <c r="AV4590" s="564"/>
      <c r="AW4590" s="60"/>
      <c r="AX4590" s="60"/>
      <c r="AY4590" s="60"/>
      <c r="AZ4590" s="283"/>
      <c r="BA4590" s="283"/>
      <c r="BB4590" s="283"/>
      <c r="BC4590" s="34"/>
      <c r="BD4590" s="27"/>
      <c r="BF4590" s="35"/>
      <c r="BG4590" s="35"/>
      <c r="BH4590" s="35"/>
    </row>
    <row r="4591" spans="1:60" ht="15" x14ac:dyDescent="0.25">
      <c r="A4591" s="570">
        <f t="shared" si="64"/>
        <v>4585</v>
      </c>
      <c r="B4591" s="571" t="s">
        <v>6864</v>
      </c>
      <c r="C4591" s="574" t="s">
        <v>12458</v>
      </c>
      <c r="D4591" s="843">
        <v>12000</v>
      </c>
      <c r="E4591" s="844"/>
      <c r="F4591" s="844"/>
      <c r="G4591" s="25"/>
      <c r="H4591" s="25"/>
      <c r="I4591" s="25"/>
      <c r="J4591" s="25"/>
      <c r="K4591" s="25"/>
      <c r="L4591" s="25"/>
      <c r="N4591" s="25"/>
      <c r="O4591" s="25"/>
      <c r="P4591" s="35" t="s">
        <v>2496</v>
      </c>
      <c r="AS4591" s="570"/>
      <c r="AT4591" s="391"/>
      <c r="AU4591" s="222"/>
      <c r="AV4591" s="564"/>
      <c r="AW4591" s="60"/>
      <c r="AX4591" s="60"/>
      <c r="AY4591" s="60"/>
      <c r="AZ4591" s="283"/>
      <c r="BA4591" s="283"/>
      <c r="BB4591" s="283"/>
      <c r="BC4591" s="34"/>
      <c r="BD4591" s="27"/>
      <c r="BF4591" s="35"/>
      <c r="BG4591" s="35"/>
      <c r="BH4591" s="35"/>
    </row>
    <row r="4592" spans="1:60" ht="15" x14ac:dyDescent="0.25">
      <c r="A4592" s="570">
        <f t="shared" si="64"/>
        <v>4586</v>
      </c>
      <c r="B4592" s="571" t="s">
        <v>6865</v>
      </c>
      <c r="C4592" s="574" t="s">
        <v>12458</v>
      </c>
      <c r="D4592" s="843">
        <v>15855</v>
      </c>
      <c r="E4592" s="844"/>
      <c r="F4592" s="844"/>
      <c r="G4592" s="25"/>
      <c r="H4592" s="25"/>
      <c r="I4592" s="25"/>
      <c r="J4592" s="25"/>
      <c r="K4592" s="25"/>
      <c r="L4592" s="25"/>
      <c r="N4592" s="25"/>
      <c r="O4592" s="25"/>
      <c r="P4592" s="35" t="s">
        <v>2496</v>
      </c>
      <c r="AS4592" s="570"/>
      <c r="AT4592" s="391"/>
      <c r="AU4592" s="222"/>
      <c r="AV4592" s="564"/>
      <c r="AW4592" s="60"/>
      <c r="AX4592" s="60"/>
      <c r="AY4592" s="60"/>
      <c r="AZ4592" s="283"/>
      <c r="BA4592" s="283"/>
      <c r="BB4592" s="283"/>
      <c r="BC4592" s="34"/>
      <c r="BD4592" s="27"/>
      <c r="BF4592" s="35"/>
      <c r="BG4592" s="35"/>
      <c r="BH4592" s="35"/>
    </row>
    <row r="4593" spans="1:60" ht="15" x14ac:dyDescent="0.25">
      <c r="A4593" s="570">
        <f t="shared" si="64"/>
        <v>4587</v>
      </c>
      <c r="B4593" s="571" t="s">
        <v>6866</v>
      </c>
      <c r="C4593" s="574" t="s">
        <v>12458</v>
      </c>
      <c r="D4593" s="843">
        <v>25420.5</v>
      </c>
      <c r="E4593" s="844"/>
      <c r="F4593" s="844"/>
      <c r="G4593" s="25"/>
      <c r="H4593" s="25"/>
      <c r="I4593" s="25"/>
      <c r="J4593" s="25"/>
      <c r="K4593" s="25"/>
      <c r="L4593" s="25"/>
      <c r="N4593" s="25"/>
      <c r="O4593" s="25"/>
      <c r="P4593" s="35" t="s">
        <v>2496</v>
      </c>
      <c r="AS4593" s="570"/>
      <c r="AT4593" s="391"/>
      <c r="AU4593" s="222"/>
      <c r="AV4593" s="564"/>
      <c r="AW4593" s="60"/>
      <c r="AX4593" s="60"/>
      <c r="AY4593" s="60"/>
      <c r="AZ4593" s="283"/>
      <c r="BA4593" s="283"/>
      <c r="BB4593" s="283"/>
      <c r="BC4593" s="34"/>
      <c r="BD4593" s="27"/>
      <c r="BF4593" s="35"/>
      <c r="BG4593" s="35"/>
      <c r="BH4593" s="35"/>
    </row>
    <row r="4594" spans="1:60" ht="15" x14ac:dyDescent="0.25">
      <c r="A4594" s="570">
        <f t="shared" si="64"/>
        <v>4588</v>
      </c>
      <c r="B4594" s="571" t="s">
        <v>6867</v>
      </c>
      <c r="C4594" s="574" t="s">
        <v>12458</v>
      </c>
      <c r="D4594" s="843">
        <v>12602.1</v>
      </c>
      <c r="E4594" s="844"/>
      <c r="F4594" s="844"/>
      <c r="G4594" s="25"/>
      <c r="H4594" s="25"/>
      <c r="I4594" s="25"/>
      <c r="J4594" s="25"/>
      <c r="K4594" s="25"/>
      <c r="L4594" s="25"/>
      <c r="N4594" s="25"/>
      <c r="O4594" s="25"/>
      <c r="P4594" s="35" t="s">
        <v>2496</v>
      </c>
      <c r="AS4594" s="570"/>
      <c r="AT4594" s="391"/>
      <c r="AU4594" s="222"/>
      <c r="AV4594" s="564"/>
      <c r="AW4594" s="60"/>
      <c r="AX4594" s="60"/>
      <c r="AY4594" s="60"/>
      <c r="AZ4594" s="283"/>
      <c r="BA4594" s="283"/>
      <c r="BB4594" s="283"/>
      <c r="BC4594" s="34"/>
      <c r="BD4594" s="27"/>
      <c r="BF4594" s="35"/>
      <c r="BG4594" s="35"/>
      <c r="BH4594" s="35"/>
    </row>
    <row r="4595" spans="1:60" ht="15" x14ac:dyDescent="0.25">
      <c r="A4595" s="570">
        <f t="shared" si="64"/>
        <v>4589</v>
      </c>
      <c r="B4595" s="571" t="s">
        <v>6868</v>
      </c>
      <c r="C4595" s="574" t="s">
        <v>12458</v>
      </c>
      <c r="D4595" s="843">
        <v>15470</v>
      </c>
      <c r="E4595" s="844"/>
      <c r="F4595" s="844"/>
      <c r="G4595" s="25"/>
      <c r="H4595" s="25"/>
      <c r="I4595" s="25"/>
      <c r="J4595" s="25"/>
      <c r="K4595" s="25"/>
      <c r="L4595" s="25"/>
      <c r="N4595" s="25"/>
      <c r="O4595" s="25"/>
      <c r="P4595" s="35" t="s">
        <v>2496</v>
      </c>
      <c r="AS4595" s="570"/>
      <c r="AT4595" s="391"/>
      <c r="AU4595" s="222"/>
      <c r="AV4595" s="564"/>
      <c r="AW4595" s="60"/>
      <c r="AX4595" s="60"/>
      <c r="AY4595" s="60"/>
      <c r="AZ4595" s="283"/>
      <c r="BA4595" s="283"/>
      <c r="BB4595" s="283"/>
      <c r="BC4595" s="34"/>
      <c r="BD4595" s="27"/>
      <c r="BF4595" s="35"/>
      <c r="BG4595" s="35"/>
      <c r="BH4595" s="35"/>
    </row>
    <row r="4596" spans="1:60" ht="15" x14ac:dyDescent="0.25">
      <c r="A4596" s="570">
        <f t="shared" si="64"/>
        <v>4590</v>
      </c>
      <c r="B4596" s="571" t="s">
        <v>6869</v>
      </c>
      <c r="C4596" s="574" t="s">
        <v>12458</v>
      </c>
      <c r="D4596" s="843">
        <v>14634</v>
      </c>
      <c r="E4596" s="844"/>
      <c r="F4596" s="844"/>
      <c r="G4596" s="25"/>
      <c r="H4596" s="25"/>
      <c r="I4596" s="25"/>
      <c r="J4596" s="25"/>
      <c r="K4596" s="25"/>
      <c r="L4596" s="25"/>
      <c r="N4596" s="25"/>
      <c r="O4596" s="25"/>
      <c r="P4596" s="35" t="s">
        <v>2496</v>
      </c>
      <c r="AS4596" s="570"/>
      <c r="AT4596" s="391"/>
      <c r="AU4596" s="222"/>
      <c r="AV4596" s="564"/>
      <c r="AW4596" s="60"/>
      <c r="AX4596" s="60"/>
      <c r="AY4596" s="60"/>
      <c r="AZ4596" s="283"/>
      <c r="BA4596" s="283"/>
      <c r="BB4596" s="283"/>
      <c r="BC4596" s="34"/>
      <c r="BD4596" s="27"/>
      <c r="BF4596" s="35"/>
      <c r="BG4596" s="35"/>
      <c r="BH4596" s="35"/>
    </row>
    <row r="4597" spans="1:60" ht="15" x14ac:dyDescent="0.25">
      <c r="A4597" s="570">
        <f t="shared" si="64"/>
        <v>4591</v>
      </c>
      <c r="B4597" s="571" t="s">
        <v>6870</v>
      </c>
      <c r="C4597" s="574" t="s">
        <v>12458</v>
      </c>
      <c r="D4597" s="843">
        <v>62500</v>
      </c>
      <c r="E4597" s="844"/>
      <c r="F4597" s="844"/>
      <c r="G4597" s="25"/>
      <c r="H4597" s="25"/>
      <c r="I4597" s="25"/>
      <c r="J4597" s="25"/>
      <c r="K4597" s="25"/>
      <c r="L4597" s="25"/>
      <c r="N4597" s="25"/>
      <c r="O4597" s="25"/>
      <c r="P4597" s="35" t="s">
        <v>2496</v>
      </c>
      <c r="AS4597" s="570"/>
      <c r="AT4597" s="391"/>
      <c r="AU4597" s="222"/>
      <c r="AV4597" s="564"/>
      <c r="AW4597" s="60"/>
      <c r="AX4597" s="60"/>
      <c r="AY4597" s="60"/>
      <c r="AZ4597" s="283"/>
      <c r="BA4597" s="283"/>
      <c r="BB4597" s="283"/>
      <c r="BC4597" s="34"/>
      <c r="BD4597" s="27"/>
      <c r="BF4597" s="35"/>
      <c r="BG4597" s="35"/>
      <c r="BH4597" s="35"/>
    </row>
    <row r="4598" spans="1:60" ht="15" x14ac:dyDescent="0.25">
      <c r="A4598" s="570">
        <f t="shared" si="64"/>
        <v>4592</v>
      </c>
      <c r="B4598" s="571" t="s">
        <v>6871</v>
      </c>
      <c r="C4598" s="574" t="s">
        <v>12458</v>
      </c>
      <c r="D4598" s="843">
        <v>16475</v>
      </c>
      <c r="E4598" s="844"/>
      <c r="F4598" s="844"/>
      <c r="G4598" s="25"/>
      <c r="H4598" s="25"/>
      <c r="I4598" s="25"/>
      <c r="J4598" s="25"/>
      <c r="K4598" s="25"/>
      <c r="L4598" s="25"/>
      <c r="N4598" s="25"/>
      <c r="O4598" s="25"/>
      <c r="P4598" s="35" t="s">
        <v>2496</v>
      </c>
      <c r="AS4598" s="570"/>
      <c r="AT4598" s="391"/>
      <c r="AU4598" s="222"/>
      <c r="AV4598" s="564"/>
      <c r="AW4598" s="60"/>
      <c r="AX4598" s="60"/>
      <c r="AY4598" s="60"/>
      <c r="AZ4598" s="283"/>
      <c r="BA4598" s="283"/>
      <c r="BB4598" s="283"/>
      <c r="BC4598" s="34"/>
      <c r="BD4598" s="27"/>
      <c r="BF4598" s="35"/>
      <c r="BG4598" s="35"/>
      <c r="BH4598" s="35"/>
    </row>
    <row r="4599" spans="1:60" ht="15" x14ac:dyDescent="0.25">
      <c r="A4599" s="570">
        <f t="shared" ref="A4599:A4662" si="65">A4598+1</f>
        <v>4593</v>
      </c>
      <c r="B4599" s="571" t="s">
        <v>6872</v>
      </c>
      <c r="C4599" s="574" t="s">
        <v>12458</v>
      </c>
      <c r="D4599" s="843">
        <v>70600</v>
      </c>
      <c r="E4599" s="844"/>
      <c r="F4599" s="844"/>
      <c r="G4599" s="25"/>
      <c r="H4599" s="25"/>
      <c r="I4599" s="25"/>
      <c r="J4599" s="25"/>
      <c r="K4599" s="25"/>
      <c r="L4599" s="25"/>
      <c r="N4599" s="25"/>
      <c r="O4599" s="25"/>
      <c r="P4599" s="35" t="s">
        <v>2496</v>
      </c>
      <c r="AS4599" s="570"/>
      <c r="AT4599" s="391"/>
      <c r="AU4599" s="222"/>
      <c r="AV4599" s="564"/>
      <c r="AW4599" s="60"/>
      <c r="AX4599" s="60"/>
      <c r="AY4599" s="60"/>
      <c r="AZ4599" s="283"/>
      <c r="BA4599" s="283"/>
      <c r="BB4599" s="283"/>
      <c r="BC4599" s="34"/>
      <c r="BD4599" s="27"/>
      <c r="BF4599" s="35"/>
      <c r="BG4599" s="35"/>
      <c r="BH4599" s="35"/>
    </row>
    <row r="4600" spans="1:60" ht="15" x14ac:dyDescent="0.25">
      <c r="A4600" s="570">
        <f t="shared" si="65"/>
        <v>4594</v>
      </c>
      <c r="B4600" s="571" t="s">
        <v>6873</v>
      </c>
      <c r="C4600" s="574" t="s">
        <v>12458</v>
      </c>
      <c r="D4600" s="843">
        <v>22312.5</v>
      </c>
      <c r="E4600" s="844"/>
      <c r="F4600" s="844"/>
      <c r="G4600" s="25"/>
      <c r="H4600" s="25"/>
      <c r="I4600" s="25"/>
      <c r="J4600" s="25"/>
      <c r="K4600" s="25"/>
      <c r="L4600" s="25"/>
      <c r="N4600" s="25"/>
      <c r="O4600" s="25"/>
      <c r="P4600" s="35" t="s">
        <v>2496</v>
      </c>
      <c r="AS4600" s="570"/>
      <c r="AT4600" s="391"/>
      <c r="AU4600" s="222"/>
      <c r="AV4600" s="564"/>
      <c r="AW4600" s="60"/>
      <c r="AX4600" s="60"/>
      <c r="AY4600" s="60"/>
      <c r="AZ4600" s="283"/>
      <c r="BA4600" s="283"/>
      <c r="BB4600" s="283"/>
      <c r="BC4600" s="34"/>
      <c r="BD4600" s="27"/>
      <c r="BF4600" s="35"/>
      <c r="BG4600" s="35"/>
      <c r="BH4600" s="35"/>
    </row>
    <row r="4601" spans="1:60" ht="15" x14ac:dyDescent="0.25">
      <c r="A4601" s="570">
        <f t="shared" si="65"/>
        <v>4595</v>
      </c>
      <c r="B4601" s="571" t="s">
        <v>6874</v>
      </c>
      <c r="C4601" s="574" t="s">
        <v>12458</v>
      </c>
      <c r="D4601" s="843">
        <v>50697</v>
      </c>
      <c r="E4601" s="844"/>
      <c r="F4601" s="844"/>
      <c r="G4601" s="25"/>
      <c r="H4601" s="25"/>
      <c r="I4601" s="25"/>
      <c r="J4601" s="25"/>
      <c r="K4601" s="25"/>
      <c r="L4601" s="25"/>
      <c r="N4601" s="25"/>
      <c r="O4601" s="25"/>
      <c r="P4601" s="35" t="s">
        <v>2496</v>
      </c>
      <c r="AS4601" s="570"/>
      <c r="AT4601" s="391"/>
      <c r="AU4601" s="222"/>
      <c r="AV4601" s="564"/>
      <c r="AW4601" s="60"/>
      <c r="AX4601" s="60"/>
      <c r="AY4601" s="60"/>
      <c r="AZ4601" s="283"/>
      <c r="BA4601" s="283"/>
      <c r="BB4601" s="283"/>
      <c r="BC4601" s="34"/>
      <c r="BD4601" s="27"/>
      <c r="BF4601" s="35"/>
      <c r="BG4601" s="35"/>
      <c r="BH4601" s="35"/>
    </row>
    <row r="4602" spans="1:60" ht="15" x14ac:dyDescent="0.25">
      <c r="A4602" s="570">
        <f t="shared" si="65"/>
        <v>4596</v>
      </c>
      <c r="B4602" s="571" t="s">
        <v>6875</v>
      </c>
      <c r="C4602" s="574" t="s">
        <v>12458</v>
      </c>
      <c r="D4602" s="843">
        <v>132982.5</v>
      </c>
      <c r="E4602" s="844"/>
      <c r="F4602" s="844"/>
      <c r="G4602" s="25"/>
      <c r="H4602" s="25"/>
      <c r="I4602" s="25"/>
      <c r="J4602" s="25"/>
      <c r="K4602" s="25"/>
      <c r="L4602" s="25"/>
      <c r="N4602" s="25"/>
      <c r="O4602" s="25"/>
      <c r="P4602" s="35" t="s">
        <v>2496</v>
      </c>
      <c r="AS4602" s="570"/>
      <c r="AT4602" s="391"/>
      <c r="AU4602" s="222"/>
      <c r="AV4602" s="564"/>
      <c r="AW4602" s="60"/>
      <c r="AX4602" s="60"/>
      <c r="AY4602" s="60"/>
      <c r="AZ4602" s="283"/>
      <c r="BA4602" s="283"/>
      <c r="BB4602" s="283"/>
      <c r="BC4602" s="34"/>
      <c r="BD4602" s="27"/>
      <c r="BF4602" s="35"/>
      <c r="BG4602" s="35"/>
      <c r="BH4602" s="35"/>
    </row>
    <row r="4603" spans="1:60" ht="15" x14ac:dyDescent="0.25">
      <c r="A4603" s="570">
        <f t="shared" si="65"/>
        <v>4597</v>
      </c>
      <c r="B4603" s="571" t="s">
        <v>6876</v>
      </c>
      <c r="C4603" s="574" t="s">
        <v>12458</v>
      </c>
      <c r="D4603" s="843">
        <v>11301.43</v>
      </c>
      <c r="E4603" s="844"/>
      <c r="F4603" s="844"/>
      <c r="G4603" s="25"/>
      <c r="H4603" s="25"/>
      <c r="I4603" s="25"/>
      <c r="J4603" s="25"/>
      <c r="K4603" s="25"/>
      <c r="L4603" s="25"/>
      <c r="N4603" s="25"/>
      <c r="O4603" s="25"/>
      <c r="P4603" s="35" t="s">
        <v>2496</v>
      </c>
      <c r="AS4603" s="570"/>
      <c r="AT4603" s="391"/>
      <c r="AU4603" s="222"/>
      <c r="AV4603" s="564"/>
      <c r="AW4603" s="60"/>
      <c r="AX4603" s="60"/>
      <c r="AY4603" s="60"/>
      <c r="AZ4603" s="283"/>
      <c r="BA4603" s="283"/>
      <c r="BB4603" s="283"/>
      <c r="BC4603" s="34"/>
      <c r="BD4603" s="27"/>
      <c r="BF4603" s="35"/>
      <c r="BG4603" s="35"/>
      <c r="BH4603" s="35"/>
    </row>
    <row r="4604" spans="1:60" ht="15" x14ac:dyDescent="0.25">
      <c r="A4604" s="570">
        <f t="shared" si="65"/>
        <v>4598</v>
      </c>
      <c r="B4604" s="571" t="s">
        <v>6877</v>
      </c>
      <c r="C4604" s="574" t="s">
        <v>12458</v>
      </c>
      <c r="D4604" s="843">
        <v>16065</v>
      </c>
      <c r="E4604" s="844"/>
      <c r="F4604" s="844"/>
      <c r="G4604" s="25"/>
      <c r="H4604" s="25"/>
      <c r="I4604" s="25"/>
      <c r="J4604" s="25"/>
      <c r="K4604" s="25"/>
      <c r="L4604" s="25"/>
      <c r="N4604" s="25"/>
      <c r="O4604" s="25"/>
      <c r="P4604" s="35" t="s">
        <v>2496</v>
      </c>
      <c r="AS4604" s="570"/>
      <c r="AT4604" s="391"/>
      <c r="AU4604" s="222"/>
      <c r="AV4604" s="564"/>
      <c r="AW4604" s="60"/>
      <c r="AX4604" s="60"/>
      <c r="AY4604" s="60"/>
      <c r="AZ4604" s="283"/>
      <c r="BA4604" s="283"/>
      <c r="BB4604" s="283"/>
      <c r="BC4604" s="34"/>
      <c r="BD4604" s="27"/>
      <c r="BF4604" s="35"/>
      <c r="BG4604" s="35"/>
      <c r="BH4604" s="35"/>
    </row>
    <row r="4605" spans="1:60" ht="15" x14ac:dyDescent="0.25">
      <c r="A4605" s="570">
        <f t="shared" si="65"/>
        <v>4599</v>
      </c>
      <c r="B4605" s="571" t="s">
        <v>6878</v>
      </c>
      <c r="C4605" s="574" t="s">
        <v>12458</v>
      </c>
      <c r="D4605" s="843">
        <v>16422</v>
      </c>
      <c r="E4605" s="844"/>
      <c r="F4605" s="844"/>
      <c r="G4605" s="25"/>
      <c r="H4605" s="25"/>
      <c r="I4605" s="25"/>
      <c r="J4605" s="25"/>
      <c r="K4605" s="25"/>
      <c r="L4605" s="25"/>
      <c r="N4605" s="25"/>
      <c r="O4605" s="25"/>
      <c r="P4605" s="35" t="s">
        <v>2496</v>
      </c>
      <c r="AS4605" s="570"/>
      <c r="AT4605" s="391"/>
      <c r="AU4605" s="222"/>
      <c r="AV4605" s="564"/>
      <c r="AW4605" s="60"/>
      <c r="AX4605" s="60"/>
      <c r="AY4605" s="60"/>
      <c r="AZ4605" s="283"/>
      <c r="BA4605" s="283"/>
      <c r="BB4605" s="283"/>
      <c r="BC4605" s="34"/>
      <c r="BD4605" s="27"/>
      <c r="BF4605" s="35"/>
      <c r="BG4605" s="35"/>
      <c r="BH4605" s="35"/>
    </row>
    <row r="4606" spans="1:60" ht="15" x14ac:dyDescent="0.25">
      <c r="A4606" s="570">
        <f t="shared" si="65"/>
        <v>4600</v>
      </c>
      <c r="B4606" s="571" t="s">
        <v>6879</v>
      </c>
      <c r="C4606" s="574" t="s">
        <v>12458</v>
      </c>
      <c r="D4606" s="843">
        <v>18816.28</v>
      </c>
      <c r="E4606" s="844"/>
      <c r="F4606" s="844"/>
      <c r="G4606" s="25"/>
      <c r="H4606" s="25"/>
      <c r="I4606" s="25"/>
      <c r="J4606" s="25"/>
      <c r="K4606" s="25"/>
      <c r="L4606" s="25"/>
      <c r="N4606" s="25"/>
      <c r="O4606" s="25"/>
      <c r="P4606" s="35" t="s">
        <v>2496</v>
      </c>
      <c r="AS4606" s="570"/>
      <c r="AT4606" s="391"/>
      <c r="AU4606" s="222"/>
      <c r="AV4606" s="564"/>
      <c r="AW4606" s="60"/>
      <c r="AX4606" s="60"/>
      <c r="AY4606" s="60"/>
      <c r="AZ4606" s="283"/>
      <c r="BA4606" s="283"/>
      <c r="BB4606" s="283"/>
      <c r="BC4606" s="34"/>
      <c r="BD4606" s="27"/>
      <c r="BF4606" s="35"/>
      <c r="BG4606" s="35"/>
      <c r="BH4606" s="35"/>
    </row>
    <row r="4607" spans="1:60" ht="15" x14ac:dyDescent="0.25">
      <c r="A4607" s="570">
        <f t="shared" si="65"/>
        <v>4601</v>
      </c>
      <c r="B4607" s="571" t="s">
        <v>6880</v>
      </c>
      <c r="C4607" s="574" t="s">
        <v>12458</v>
      </c>
      <c r="D4607" s="843">
        <v>8959.51</v>
      </c>
      <c r="E4607" s="844"/>
      <c r="F4607" s="844"/>
      <c r="G4607" s="25"/>
      <c r="H4607" s="25"/>
      <c r="I4607" s="25"/>
      <c r="J4607" s="25"/>
      <c r="K4607" s="25"/>
      <c r="L4607" s="25"/>
      <c r="N4607" s="25"/>
      <c r="O4607" s="25"/>
      <c r="P4607" s="35" t="s">
        <v>2496</v>
      </c>
      <c r="AS4607" s="570"/>
      <c r="AT4607" s="391"/>
      <c r="AU4607" s="222"/>
      <c r="AV4607" s="564"/>
      <c r="AW4607" s="60"/>
      <c r="AX4607" s="60"/>
      <c r="AY4607" s="60"/>
      <c r="AZ4607" s="283"/>
      <c r="BA4607" s="283"/>
      <c r="BB4607" s="283"/>
      <c r="BC4607" s="34"/>
      <c r="BD4607" s="27"/>
      <c r="BF4607" s="35"/>
      <c r="BG4607" s="35"/>
      <c r="BH4607" s="35"/>
    </row>
    <row r="4608" spans="1:60" ht="15" x14ac:dyDescent="0.25">
      <c r="A4608" s="570">
        <f t="shared" si="65"/>
        <v>4602</v>
      </c>
      <c r="B4608" s="571" t="s">
        <v>6881</v>
      </c>
      <c r="C4608" s="574" t="s">
        <v>12458</v>
      </c>
      <c r="D4608" s="843">
        <v>17189.55</v>
      </c>
      <c r="E4608" s="844"/>
      <c r="F4608" s="844"/>
      <c r="G4608" s="25"/>
      <c r="H4608" s="25"/>
      <c r="I4608" s="25"/>
      <c r="J4608" s="25"/>
      <c r="K4608" s="25"/>
      <c r="L4608" s="25"/>
      <c r="N4608" s="25"/>
      <c r="O4608" s="25"/>
      <c r="P4608" s="35" t="s">
        <v>2496</v>
      </c>
      <c r="AS4608" s="570"/>
      <c r="AT4608" s="391"/>
      <c r="AU4608" s="222"/>
      <c r="AV4608" s="564"/>
      <c r="AW4608" s="60"/>
      <c r="AX4608" s="60"/>
      <c r="AY4608" s="60"/>
      <c r="AZ4608" s="283"/>
      <c r="BA4608" s="283"/>
      <c r="BB4608" s="283"/>
      <c r="BC4608" s="34"/>
      <c r="BD4608" s="27"/>
      <c r="BF4608" s="35"/>
      <c r="BG4608" s="35"/>
      <c r="BH4608" s="35"/>
    </row>
    <row r="4609" spans="1:60" ht="15" x14ac:dyDescent="0.25">
      <c r="A4609" s="570">
        <f t="shared" si="65"/>
        <v>4603</v>
      </c>
      <c r="B4609" s="571" t="s">
        <v>6882</v>
      </c>
      <c r="C4609" s="574" t="s">
        <v>12458</v>
      </c>
      <c r="D4609" s="843">
        <v>24633</v>
      </c>
      <c r="E4609" s="844"/>
      <c r="F4609" s="844"/>
      <c r="G4609" s="25"/>
      <c r="H4609" s="25"/>
      <c r="I4609" s="25"/>
      <c r="J4609" s="25"/>
      <c r="K4609" s="25"/>
      <c r="L4609" s="25"/>
      <c r="N4609" s="25"/>
      <c r="O4609" s="25"/>
      <c r="P4609" s="35" t="s">
        <v>2496</v>
      </c>
      <c r="AS4609" s="570"/>
      <c r="AT4609" s="391"/>
      <c r="AU4609" s="222"/>
      <c r="AV4609" s="564"/>
      <c r="AW4609" s="60"/>
      <c r="AX4609" s="60"/>
      <c r="AY4609" s="60"/>
      <c r="AZ4609" s="283"/>
      <c r="BA4609" s="283"/>
      <c r="BB4609" s="283"/>
      <c r="BC4609" s="34"/>
      <c r="BD4609" s="27"/>
      <c r="BF4609" s="35"/>
      <c r="BG4609" s="35"/>
      <c r="BH4609" s="35"/>
    </row>
    <row r="4610" spans="1:60" ht="15" x14ac:dyDescent="0.25">
      <c r="A4610" s="570">
        <f t="shared" si="65"/>
        <v>4604</v>
      </c>
      <c r="B4610" s="571" t="s">
        <v>6883</v>
      </c>
      <c r="C4610" s="574" t="s">
        <v>12458</v>
      </c>
      <c r="D4610" s="843">
        <v>16957.5</v>
      </c>
      <c r="E4610" s="844"/>
      <c r="F4610" s="844"/>
      <c r="G4610" s="25"/>
      <c r="H4610" s="25"/>
      <c r="I4610" s="25"/>
      <c r="J4610" s="25"/>
      <c r="K4610" s="25"/>
      <c r="L4610" s="25"/>
      <c r="N4610" s="25"/>
      <c r="O4610" s="25"/>
      <c r="P4610" s="35" t="s">
        <v>2496</v>
      </c>
      <c r="AS4610" s="570"/>
      <c r="AT4610" s="391"/>
      <c r="AU4610" s="222"/>
      <c r="AV4610" s="564"/>
      <c r="AW4610" s="60"/>
      <c r="AX4610" s="60"/>
      <c r="AY4610" s="60"/>
      <c r="AZ4610" s="283"/>
      <c r="BA4610" s="283"/>
      <c r="BB4610" s="283"/>
      <c r="BC4610" s="34"/>
      <c r="BD4610" s="27"/>
      <c r="BF4610" s="35"/>
      <c r="BG4610" s="35"/>
      <c r="BH4610" s="35"/>
    </row>
    <row r="4611" spans="1:60" ht="15" x14ac:dyDescent="0.25">
      <c r="A4611" s="570">
        <f t="shared" si="65"/>
        <v>4605</v>
      </c>
      <c r="B4611" s="571" t="s">
        <v>6884</v>
      </c>
      <c r="C4611" s="574" t="s">
        <v>12458</v>
      </c>
      <c r="D4611" s="843">
        <v>15053.5</v>
      </c>
      <c r="E4611" s="844"/>
      <c r="F4611" s="844"/>
      <c r="G4611" s="25"/>
      <c r="H4611" s="25"/>
      <c r="I4611" s="25"/>
      <c r="J4611" s="25"/>
      <c r="K4611" s="25"/>
      <c r="L4611" s="25"/>
      <c r="N4611" s="25"/>
      <c r="O4611" s="25"/>
      <c r="P4611" s="35" t="s">
        <v>2496</v>
      </c>
      <c r="AS4611" s="570"/>
      <c r="AT4611" s="391"/>
      <c r="AU4611" s="222"/>
      <c r="AV4611" s="564"/>
      <c r="AW4611" s="60"/>
      <c r="AX4611" s="60"/>
      <c r="AY4611" s="60"/>
      <c r="AZ4611" s="283"/>
      <c r="BA4611" s="283"/>
      <c r="BB4611" s="283"/>
      <c r="BC4611" s="34"/>
      <c r="BD4611" s="27"/>
      <c r="BF4611" s="35"/>
      <c r="BG4611" s="35"/>
      <c r="BH4611" s="35"/>
    </row>
    <row r="4612" spans="1:60" ht="15" x14ac:dyDescent="0.25">
      <c r="A4612" s="570">
        <f t="shared" si="65"/>
        <v>4606</v>
      </c>
      <c r="B4612" s="571" t="s">
        <v>6885</v>
      </c>
      <c r="C4612" s="574" t="s">
        <v>12458</v>
      </c>
      <c r="D4612" s="843">
        <v>12019</v>
      </c>
      <c r="E4612" s="844"/>
      <c r="F4612" s="844"/>
      <c r="G4612" s="25"/>
      <c r="H4612" s="25"/>
      <c r="I4612" s="25"/>
      <c r="J4612" s="25"/>
      <c r="K4612" s="25"/>
      <c r="L4612" s="25"/>
      <c r="N4612" s="25"/>
      <c r="O4612" s="25"/>
      <c r="P4612" s="35" t="s">
        <v>2496</v>
      </c>
      <c r="AS4612" s="570"/>
      <c r="AT4612" s="391"/>
      <c r="AU4612" s="222"/>
      <c r="AV4612" s="564"/>
      <c r="AW4612" s="60"/>
      <c r="AX4612" s="60"/>
      <c r="AY4612" s="60"/>
      <c r="AZ4612" s="283"/>
      <c r="BA4612" s="283"/>
      <c r="BB4612" s="283"/>
      <c r="BC4612" s="34"/>
      <c r="BD4612" s="27"/>
      <c r="BF4612" s="35"/>
      <c r="BG4612" s="35"/>
      <c r="BH4612" s="35"/>
    </row>
    <row r="4613" spans="1:60" ht="15" x14ac:dyDescent="0.25">
      <c r="A4613" s="570">
        <f t="shared" si="65"/>
        <v>4607</v>
      </c>
      <c r="B4613" s="571" t="s">
        <v>6886</v>
      </c>
      <c r="C4613" s="574" t="s">
        <v>12458</v>
      </c>
      <c r="D4613" s="843">
        <v>15133.23</v>
      </c>
      <c r="E4613" s="844"/>
      <c r="F4613" s="844"/>
      <c r="G4613" s="25"/>
      <c r="H4613" s="25"/>
      <c r="I4613" s="25"/>
      <c r="J4613" s="25"/>
      <c r="K4613" s="25"/>
      <c r="L4613" s="25"/>
      <c r="N4613" s="25"/>
      <c r="O4613" s="25"/>
      <c r="P4613" s="35" t="s">
        <v>2496</v>
      </c>
      <c r="AS4613" s="570"/>
      <c r="AT4613" s="391"/>
      <c r="AU4613" s="222"/>
      <c r="AV4613" s="564"/>
      <c r="AW4613" s="60"/>
      <c r="AX4613" s="60"/>
      <c r="AY4613" s="60"/>
      <c r="AZ4613" s="283"/>
      <c r="BA4613" s="283"/>
      <c r="BB4613" s="283"/>
      <c r="BC4613" s="34"/>
      <c r="BD4613" s="27"/>
      <c r="BF4613" s="35"/>
      <c r="BG4613" s="35"/>
      <c r="BH4613" s="35"/>
    </row>
    <row r="4614" spans="1:60" ht="15" x14ac:dyDescent="0.25">
      <c r="A4614" s="570">
        <f t="shared" si="65"/>
        <v>4608</v>
      </c>
      <c r="B4614" s="571" t="s">
        <v>6887</v>
      </c>
      <c r="C4614" s="574" t="s">
        <v>12458</v>
      </c>
      <c r="D4614" s="843">
        <v>18816.28</v>
      </c>
      <c r="E4614" s="844"/>
      <c r="F4614" s="844"/>
      <c r="G4614" s="25"/>
      <c r="H4614" s="25"/>
      <c r="I4614" s="25"/>
      <c r="J4614" s="25"/>
      <c r="K4614" s="25"/>
      <c r="L4614" s="25"/>
      <c r="N4614" s="25"/>
      <c r="O4614" s="25"/>
      <c r="P4614" s="35" t="s">
        <v>2496</v>
      </c>
      <c r="AS4614" s="570"/>
      <c r="AT4614" s="391"/>
      <c r="AU4614" s="222"/>
      <c r="AV4614" s="564"/>
      <c r="AW4614" s="60"/>
      <c r="AX4614" s="60"/>
      <c r="AY4614" s="60"/>
      <c r="AZ4614" s="283"/>
      <c r="BA4614" s="283"/>
      <c r="BB4614" s="283"/>
      <c r="BC4614" s="34"/>
      <c r="BD4614" s="27"/>
      <c r="BF4614" s="35"/>
      <c r="BG4614" s="35"/>
      <c r="BH4614" s="35"/>
    </row>
    <row r="4615" spans="1:60" ht="15" x14ac:dyDescent="0.25">
      <c r="A4615" s="570">
        <f t="shared" si="65"/>
        <v>4609</v>
      </c>
      <c r="B4615" s="571" t="s">
        <v>6888</v>
      </c>
      <c r="C4615" s="574" t="s">
        <v>12458</v>
      </c>
      <c r="D4615" s="843">
        <v>26422.76</v>
      </c>
      <c r="E4615" s="844"/>
      <c r="F4615" s="844"/>
      <c r="G4615" s="25"/>
      <c r="H4615" s="25"/>
      <c r="I4615" s="25"/>
      <c r="J4615" s="25"/>
      <c r="K4615" s="25"/>
      <c r="L4615" s="25"/>
      <c r="N4615" s="25"/>
      <c r="O4615" s="25"/>
      <c r="P4615" s="35" t="s">
        <v>2496</v>
      </c>
      <c r="AS4615" s="570"/>
      <c r="AT4615" s="391"/>
      <c r="AU4615" s="222"/>
      <c r="AV4615" s="564"/>
      <c r="AW4615" s="60"/>
      <c r="AX4615" s="60"/>
      <c r="AY4615" s="60"/>
      <c r="AZ4615" s="283"/>
      <c r="BA4615" s="283"/>
      <c r="BB4615" s="283"/>
      <c r="BC4615" s="34"/>
      <c r="BD4615" s="27"/>
      <c r="BF4615" s="35"/>
      <c r="BG4615" s="35"/>
      <c r="BH4615" s="35"/>
    </row>
    <row r="4616" spans="1:60" ht="15" x14ac:dyDescent="0.25">
      <c r="A4616" s="570">
        <f t="shared" si="65"/>
        <v>4610</v>
      </c>
      <c r="B4616" s="571" t="s">
        <v>6889</v>
      </c>
      <c r="C4616" s="574" t="s">
        <v>12458</v>
      </c>
      <c r="D4616" s="843">
        <v>23408.49</v>
      </c>
      <c r="E4616" s="844"/>
      <c r="F4616" s="844"/>
      <c r="G4616" s="25"/>
      <c r="H4616" s="25"/>
      <c r="I4616" s="25"/>
      <c r="J4616" s="25"/>
      <c r="K4616" s="25"/>
      <c r="L4616" s="25"/>
      <c r="N4616" s="25"/>
      <c r="O4616" s="25"/>
      <c r="P4616" s="35" t="s">
        <v>2496</v>
      </c>
      <c r="AS4616" s="570"/>
      <c r="AT4616" s="391"/>
      <c r="AU4616" s="222"/>
      <c r="AV4616" s="564"/>
      <c r="AW4616" s="60"/>
      <c r="AX4616" s="60"/>
      <c r="AY4616" s="60"/>
      <c r="AZ4616" s="283"/>
      <c r="BA4616" s="283"/>
      <c r="BB4616" s="283"/>
      <c r="BC4616" s="34"/>
      <c r="BD4616" s="27"/>
      <c r="BF4616" s="35"/>
      <c r="BG4616" s="35"/>
      <c r="BH4616" s="35"/>
    </row>
    <row r="4617" spans="1:60" ht="15" x14ac:dyDescent="0.25">
      <c r="A4617" s="570">
        <f t="shared" si="65"/>
        <v>4611</v>
      </c>
      <c r="B4617" s="571" t="s">
        <v>6890</v>
      </c>
      <c r="C4617" s="574" t="s">
        <v>12458</v>
      </c>
      <c r="D4617" s="843">
        <v>14861.91</v>
      </c>
      <c r="E4617" s="844"/>
      <c r="F4617" s="844"/>
      <c r="G4617" s="25"/>
      <c r="H4617" s="25"/>
      <c r="I4617" s="25"/>
      <c r="J4617" s="25"/>
      <c r="K4617" s="25"/>
      <c r="L4617" s="25"/>
      <c r="N4617" s="25"/>
      <c r="O4617" s="25"/>
      <c r="P4617" s="35" t="s">
        <v>2496</v>
      </c>
      <c r="AS4617" s="570"/>
      <c r="AT4617" s="391"/>
      <c r="AU4617" s="222"/>
      <c r="AV4617" s="564"/>
      <c r="AW4617" s="60"/>
      <c r="AX4617" s="60"/>
      <c r="AY4617" s="60"/>
      <c r="AZ4617" s="283"/>
      <c r="BA4617" s="283"/>
      <c r="BB4617" s="283"/>
      <c r="BC4617" s="34"/>
      <c r="BD4617" s="27"/>
      <c r="BF4617" s="35"/>
      <c r="BG4617" s="35"/>
      <c r="BH4617" s="35"/>
    </row>
    <row r="4618" spans="1:60" ht="15" x14ac:dyDescent="0.25">
      <c r="A4618" s="570">
        <f t="shared" si="65"/>
        <v>4612</v>
      </c>
      <c r="B4618" s="571" t="s">
        <v>6891</v>
      </c>
      <c r="C4618" s="574" t="s">
        <v>12458</v>
      </c>
      <c r="D4618" s="843">
        <v>29772.61</v>
      </c>
      <c r="E4618" s="844"/>
      <c r="F4618" s="844"/>
      <c r="G4618" s="25"/>
      <c r="H4618" s="25"/>
      <c r="I4618" s="25"/>
      <c r="J4618" s="25"/>
      <c r="K4618" s="25"/>
      <c r="L4618" s="25"/>
      <c r="N4618" s="25"/>
      <c r="O4618" s="25"/>
      <c r="P4618" s="35" t="s">
        <v>2496</v>
      </c>
      <c r="AS4618" s="570"/>
      <c r="AT4618" s="391"/>
      <c r="AU4618" s="222"/>
      <c r="AV4618" s="564"/>
      <c r="AW4618" s="60"/>
      <c r="AX4618" s="60"/>
      <c r="AY4618" s="60"/>
      <c r="AZ4618" s="283"/>
      <c r="BA4618" s="283"/>
      <c r="BB4618" s="283"/>
      <c r="BC4618" s="34"/>
      <c r="BD4618" s="27"/>
      <c r="BF4618" s="35"/>
      <c r="BG4618" s="35"/>
      <c r="BH4618" s="35"/>
    </row>
    <row r="4619" spans="1:60" ht="15" x14ac:dyDescent="0.25">
      <c r="A4619" s="570">
        <f t="shared" si="65"/>
        <v>4613</v>
      </c>
      <c r="B4619" s="571" t="s">
        <v>6892</v>
      </c>
      <c r="C4619" s="574" t="s">
        <v>12458</v>
      </c>
      <c r="D4619" s="843">
        <v>34827.730000000003</v>
      </c>
      <c r="E4619" s="844"/>
      <c r="F4619" s="844"/>
      <c r="G4619" s="25"/>
      <c r="H4619" s="25"/>
      <c r="I4619" s="25"/>
      <c r="J4619" s="25"/>
      <c r="K4619" s="25"/>
      <c r="L4619" s="25"/>
      <c r="N4619" s="25"/>
      <c r="O4619" s="25"/>
      <c r="P4619" s="35" t="s">
        <v>2496</v>
      </c>
      <c r="AS4619" s="570"/>
      <c r="AT4619" s="391"/>
      <c r="AU4619" s="222"/>
      <c r="AV4619" s="564"/>
      <c r="AW4619" s="60"/>
      <c r="AX4619" s="60"/>
      <c r="AY4619" s="60"/>
      <c r="AZ4619" s="283"/>
      <c r="BA4619" s="283"/>
      <c r="BB4619" s="283"/>
      <c r="BC4619" s="34"/>
      <c r="BD4619" s="27"/>
      <c r="BF4619" s="35"/>
      <c r="BG4619" s="35"/>
      <c r="BH4619" s="35"/>
    </row>
    <row r="4620" spans="1:60" ht="15" x14ac:dyDescent="0.25">
      <c r="A4620" s="570">
        <f t="shared" si="65"/>
        <v>4614</v>
      </c>
      <c r="B4620" s="571" t="s">
        <v>6893</v>
      </c>
      <c r="C4620" s="574" t="s">
        <v>12458</v>
      </c>
      <c r="D4620" s="843">
        <v>14081.27</v>
      </c>
      <c r="E4620" s="844"/>
      <c r="F4620" s="844"/>
      <c r="G4620" s="25"/>
      <c r="H4620" s="25"/>
      <c r="I4620" s="25"/>
      <c r="J4620" s="25"/>
      <c r="K4620" s="25"/>
      <c r="L4620" s="25"/>
      <c r="N4620" s="25"/>
      <c r="O4620" s="25"/>
      <c r="P4620" s="35" t="s">
        <v>2496</v>
      </c>
      <c r="AS4620" s="570"/>
      <c r="AT4620" s="391"/>
      <c r="AU4620" s="222"/>
      <c r="AV4620" s="564"/>
      <c r="AW4620" s="60"/>
      <c r="AX4620" s="60"/>
      <c r="AY4620" s="60"/>
      <c r="AZ4620" s="283"/>
      <c r="BA4620" s="283"/>
      <c r="BB4620" s="283"/>
      <c r="BC4620" s="34"/>
      <c r="BD4620" s="27"/>
      <c r="BF4620" s="35"/>
      <c r="BG4620" s="35"/>
      <c r="BH4620" s="35"/>
    </row>
    <row r="4621" spans="1:60" ht="15" x14ac:dyDescent="0.25">
      <c r="A4621" s="570">
        <f t="shared" si="65"/>
        <v>4615</v>
      </c>
      <c r="B4621" s="571" t="s">
        <v>6894</v>
      </c>
      <c r="C4621" s="574" t="s">
        <v>12458</v>
      </c>
      <c r="D4621" s="843">
        <v>14216.93</v>
      </c>
      <c r="E4621" s="844"/>
      <c r="F4621" s="844"/>
      <c r="G4621" s="25"/>
      <c r="H4621" s="25"/>
      <c r="I4621" s="25"/>
      <c r="J4621" s="25"/>
      <c r="K4621" s="25"/>
      <c r="L4621" s="25"/>
      <c r="N4621" s="25"/>
      <c r="O4621" s="25"/>
      <c r="P4621" s="35" t="s">
        <v>2496</v>
      </c>
      <c r="AS4621" s="570"/>
      <c r="AT4621" s="391"/>
      <c r="AU4621" s="222"/>
      <c r="AV4621" s="564"/>
      <c r="AW4621" s="60"/>
      <c r="AX4621" s="60"/>
      <c r="AY4621" s="60"/>
      <c r="AZ4621" s="283"/>
      <c r="BA4621" s="283"/>
      <c r="BB4621" s="283"/>
      <c r="BC4621" s="34"/>
      <c r="BD4621" s="27"/>
      <c r="BF4621" s="35"/>
      <c r="BG4621" s="35"/>
      <c r="BH4621" s="35"/>
    </row>
    <row r="4622" spans="1:60" ht="15" x14ac:dyDescent="0.25">
      <c r="A4622" s="570">
        <f t="shared" si="65"/>
        <v>4616</v>
      </c>
      <c r="B4622" s="571" t="s">
        <v>6895</v>
      </c>
      <c r="C4622" s="574" t="s">
        <v>12458</v>
      </c>
      <c r="D4622" s="843">
        <v>20334.72</v>
      </c>
      <c r="E4622" s="844"/>
      <c r="F4622" s="844"/>
      <c r="G4622" s="25"/>
      <c r="H4622" s="25"/>
      <c r="I4622" s="25"/>
      <c r="J4622" s="25"/>
      <c r="K4622" s="25"/>
      <c r="L4622" s="25"/>
      <c r="N4622" s="25"/>
      <c r="O4622" s="25"/>
      <c r="P4622" s="35" t="s">
        <v>2496</v>
      </c>
      <c r="AS4622" s="570"/>
      <c r="AT4622" s="391"/>
      <c r="AU4622" s="222"/>
      <c r="AV4622" s="564"/>
      <c r="AW4622" s="60"/>
      <c r="AX4622" s="60"/>
      <c r="AY4622" s="60"/>
      <c r="AZ4622" s="283"/>
      <c r="BA4622" s="283"/>
      <c r="BB4622" s="283"/>
      <c r="BC4622" s="34"/>
      <c r="BD4622" s="27"/>
      <c r="BF4622" s="35"/>
      <c r="BG4622" s="35"/>
      <c r="BH4622" s="35"/>
    </row>
    <row r="4623" spans="1:60" ht="15" x14ac:dyDescent="0.25">
      <c r="A4623" s="570">
        <f t="shared" si="65"/>
        <v>4617</v>
      </c>
      <c r="B4623" s="571" t="s">
        <v>6896</v>
      </c>
      <c r="C4623" s="574" t="s">
        <v>12458</v>
      </c>
      <c r="D4623" s="843">
        <v>24990</v>
      </c>
      <c r="E4623" s="844"/>
      <c r="F4623" s="844"/>
      <c r="G4623" s="25"/>
      <c r="H4623" s="25"/>
      <c r="I4623" s="25"/>
      <c r="J4623" s="25"/>
      <c r="K4623" s="25"/>
      <c r="L4623" s="25"/>
      <c r="N4623" s="25"/>
      <c r="O4623" s="25"/>
      <c r="P4623" s="35" t="s">
        <v>2496</v>
      </c>
      <c r="AS4623" s="570"/>
      <c r="AT4623" s="391"/>
      <c r="AU4623" s="222"/>
      <c r="AV4623" s="564"/>
      <c r="AW4623" s="60"/>
      <c r="AX4623" s="60"/>
      <c r="AY4623" s="60"/>
      <c r="AZ4623" s="283"/>
      <c r="BA4623" s="283"/>
      <c r="BB4623" s="283"/>
      <c r="BC4623" s="34"/>
      <c r="BD4623" s="27"/>
      <c r="BF4623" s="35"/>
      <c r="BG4623" s="35"/>
      <c r="BH4623" s="35"/>
    </row>
    <row r="4624" spans="1:60" ht="15" x14ac:dyDescent="0.25">
      <c r="A4624" s="570">
        <f t="shared" si="65"/>
        <v>4618</v>
      </c>
      <c r="B4624" s="571" t="s">
        <v>6897</v>
      </c>
      <c r="C4624" s="574" t="s">
        <v>12458</v>
      </c>
      <c r="D4624" s="843">
        <v>1309</v>
      </c>
      <c r="E4624" s="844"/>
      <c r="F4624" s="844"/>
      <c r="G4624" s="25"/>
      <c r="H4624" s="25"/>
      <c r="I4624" s="25"/>
      <c r="J4624" s="25"/>
      <c r="K4624" s="25"/>
      <c r="L4624" s="25"/>
      <c r="N4624" s="25"/>
      <c r="O4624" s="25"/>
      <c r="P4624" s="35" t="s">
        <v>2496</v>
      </c>
      <c r="AS4624" s="570"/>
      <c r="AT4624" s="391"/>
      <c r="AU4624" s="222"/>
      <c r="AV4624" s="564"/>
      <c r="AW4624" s="60"/>
      <c r="AX4624" s="60"/>
      <c r="AY4624" s="60"/>
      <c r="AZ4624" s="283"/>
      <c r="BA4624" s="283"/>
      <c r="BB4624" s="283"/>
      <c r="BC4624" s="34"/>
      <c r="BD4624" s="27"/>
      <c r="BF4624" s="35"/>
      <c r="BG4624" s="35"/>
      <c r="BH4624" s="35"/>
    </row>
    <row r="4625" spans="1:60" ht="15" x14ac:dyDescent="0.25">
      <c r="A4625" s="570">
        <f t="shared" si="65"/>
        <v>4619</v>
      </c>
      <c r="B4625" s="571" t="s">
        <v>6898</v>
      </c>
      <c r="C4625" s="574" t="s">
        <v>12458</v>
      </c>
      <c r="D4625" s="843">
        <v>12474.77</v>
      </c>
      <c r="E4625" s="844"/>
      <c r="F4625" s="844"/>
      <c r="G4625" s="25"/>
      <c r="H4625" s="25"/>
      <c r="I4625" s="25"/>
      <c r="J4625" s="25"/>
      <c r="K4625" s="25"/>
      <c r="L4625" s="25"/>
      <c r="N4625" s="25"/>
      <c r="O4625" s="25"/>
      <c r="P4625" s="35" t="s">
        <v>2496</v>
      </c>
      <c r="AS4625" s="570"/>
      <c r="AT4625" s="391"/>
      <c r="AU4625" s="222"/>
      <c r="AV4625" s="564"/>
      <c r="AW4625" s="60"/>
      <c r="AX4625" s="60"/>
      <c r="AY4625" s="60"/>
      <c r="AZ4625" s="283"/>
      <c r="BA4625" s="283"/>
      <c r="BB4625" s="283"/>
      <c r="BC4625" s="34"/>
      <c r="BD4625" s="27"/>
      <c r="BF4625" s="35"/>
      <c r="BG4625" s="35"/>
      <c r="BH4625" s="35"/>
    </row>
    <row r="4626" spans="1:60" ht="15" x14ac:dyDescent="0.25">
      <c r="A4626" s="570">
        <f t="shared" si="65"/>
        <v>4620</v>
      </c>
      <c r="B4626" s="571" t="s">
        <v>6899</v>
      </c>
      <c r="C4626" s="574" t="s">
        <v>12458</v>
      </c>
      <c r="D4626" s="843">
        <v>11565.371999999999</v>
      </c>
      <c r="E4626" s="844"/>
      <c r="F4626" s="844"/>
      <c r="G4626" s="25"/>
      <c r="H4626" s="25"/>
      <c r="I4626" s="25"/>
      <c r="J4626" s="25"/>
      <c r="K4626" s="25"/>
      <c r="L4626" s="25"/>
      <c r="N4626" s="25"/>
      <c r="O4626" s="25"/>
      <c r="P4626" s="35" t="s">
        <v>2496</v>
      </c>
      <c r="AS4626" s="570"/>
      <c r="AT4626" s="391"/>
      <c r="AU4626" s="222"/>
      <c r="AV4626" s="564"/>
      <c r="AW4626" s="60"/>
      <c r="AX4626" s="60"/>
      <c r="AY4626" s="60"/>
      <c r="AZ4626" s="283"/>
      <c r="BA4626" s="283"/>
      <c r="BB4626" s="283"/>
      <c r="BC4626" s="34"/>
      <c r="BD4626" s="27"/>
      <c r="BF4626" s="35"/>
      <c r="BG4626" s="35"/>
      <c r="BH4626" s="35"/>
    </row>
    <row r="4627" spans="1:60" ht="15" x14ac:dyDescent="0.25">
      <c r="A4627" s="570">
        <f t="shared" si="65"/>
        <v>4621</v>
      </c>
      <c r="B4627" s="571" t="s">
        <v>6900</v>
      </c>
      <c r="C4627" s="574" t="s">
        <v>12458</v>
      </c>
      <c r="D4627" s="843">
        <v>6545</v>
      </c>
      <c r="E4627" s="844"/>
      <c r="F4627" s="844"/>
      <c r="G4627" s="25"/>
      <c r="H4627" s="25"/>
      <c r="I4627" s="25"/>
      <c r="J4627" s="25"/>
      <c r="K4627" s="25"/>
      <c r="L4627" s="25"/>
      <c r="N4627" s="25"/>
      <c r="O4627" s="25"/>
      <c r="P4627" s="35" t="s">
        <v>2496</v>
      </c>
      <c r="AS4627" s="570"/>
      <c r="AT4627" s="391"/>
      <c r="AU4627" s="222"/>
      <c r="AV4627" s="564"/>
      <c r="AW4627" s="60"/>
      <c r="AX4627" s="60"/>
      <c r="AY4627" s="60"/>
      <c r="AZ4627" s="283"/>
      <c r="BA4627" s="283"/>
      <c r="BB4627" s="283"/>
      <c r="BC4627" s="34"/>
      <c r="BD4627" s="27"/>
      <c r="BF4627" s="35"/>
      <c r="BG4627" s="35"/>
      <c r="BH4627" s="35"/>
    </row>
    <row r="4628" spans="1:60" ht="15" x14ac:dyDescent="0.25">
      <c r="A4628" s="570">
        <f t="shared" si="65"/>
        <v>4622</v>
      </c>
      <c r="B4628" s="571" t="s">
        <v>6901</v>
      </c>
      <c r="C4628" s="574" t="s">
        <v>12458</v>
      </c>
      <c r="D4628" s="843">
        <v>3570</v>
      </c>
      <c r="E4628" s="844"/>
      <c r="F4628" s="844"/>
      <c r="G4628" s="25"/>
      <c r="H4628" s="25"/>
      <c r="I4628" s="25"/>
      <c r="J4628" s="25"/>
      <c r="K4628" s="25"/>
      <c r="L4628" s="25"/>
      <c r="N4628" s="25"/>
      <c r="O4628" s="25"/>
      <c r="P4628" s="35" t="s">
        <v>2496</v>
      </c>
      <c r="AS4628" s="570"/>
      <c r="AT4628" s="391"/>
      <c r="AU4628" s="222"/>
      <c r="AV4628" s="564"/>
      <c r="AW4628" s="60"/>
      <c r="AX4628" s="60"/>
      <c r="AY4628" s="60"/>
      <c r="AZ4628" s="283"/>
      <c r="BA4628" s="283"/>
      <c r="BB4628" s="283"/>
      <c r="BC4628" s="34"/>
      <c r="BD4628" s="27"/>
      <c r="BF4628" s="35"/>
      <c r="BG4628" s="35"/>
      <c r="BH4628" s="35"/>
    </row>
    <row r="4629" spans="1:60" ht="15" x14ac:dyDescent="0.25">
      <c r="A4629" s="570">
        <f t="shared" si="65"/>
        <v>4623</v>
      </c>
      <c r="B4629" s="571" t="s">
        <v>6902</v>
      </c>
      <c r="C4629" s="574" t="s">
        <v>12458</v>
      </c>
      <c r="D4629" s="843">
        <v>1631.49</v>
      </c>
      <c r="E4629" s="844"/>
      <c r="F4629" s="844"/>
      <c r="G4629" s="25"/>
      <c r="H4629" s="25"/>
      <c r="I4629" s="25"/>
      <c r="J4629" s="25"/>
      <c r="K4629" s="25"/>
      <c r="L4629" s="25"/>
      <c r="N4629" s="25"/>
      <c r="O4629" s="25"/>
      <c r="P4629" s="35" t="s">
        <v>2496</v>
      </c>
      <c r="AS4629" s="570"/>
      <c r="AT4629" s="391"/>
      <c r="AU4629" s="222"/>
      <c r="AV4629" s="564"/>
      <c r="AW4629" s="60"/>
      <c r="AX4629" s="60"/>
      <c r="AY4629" s="60"/>
      <c r="AZ4629" s="283"/>
      <c r="BA4629" s="283"/>
      <c r="BB4629" s="283"/>
      <c r="BC4629" s="34"/>
      <c r="BD4629" s="27"/>
      <c r="BF4629" s="35"/>
      <c r="BG4629" s="35"/>
      <c r="BH4629" s="35"/>
    </row>
    <row r="4630" spans="1:60" ht="15" x14ac:dyDescent="0.25">
      <c r="A4630" s="570">
        <f t="shared" si="65"/>
        <v>4624</v>
      </c>
      <c r="B4630" s="571" t="s">
        <v>6903</v>
      </c>
      <c r="C4630" s="574" t="s">
        <v>12458</v>
      </c>
      <c r="D4630" s="843">
        <v>1711.22</v>
      </c>
      <c r="E4630" s="844"/>
      <c r="F4630" s="844"/>
      <c r="G4630" s="25"/>
      <c r="H4630" s="25"/>
      <c r="I4630" s="25"/>
      <c r="J4630" s="25"/>
      <c r="K4630" s="25"/>
      <c r="L4630" s="25"/>
      <c r="N4630" s="25"/>
      <c r="O4630" s="25"/>
      <c r="P4630" s="35" t="s">
        <v>2496</v>
      </c>
      <c r="AS4630" s="570"/>
      <c r="AT4630" s="391"/>
      <c r="AU4630" s="222"/>
      <c r="AV4630" s="564"/>
      <c r="AW4630" s="60"/>
      <c r="AX4630" s="60"/>
      <c r="AY4630" s="60"/>
      <c r="AZ4630" s="283"/>
      <c r="BA4630" s="283"/>
      <c r="BB4630" s="283"/>
      <c r="BC4630" s="34"/>
      <c r="BD4630" s="27"/>
      <c r="BF4630" s="35"/>
      <c r="BG4630" s="35"/>
      <c r="BH4630" s="35"/>
    </row>
    <row r="4631" spans="1:60" ht="15" x14ac:dyDescent="0.25">
      <c r="A4631" s="570">
        <f t="shared" si="65"/>
        <v>4625</v>
      </c>
      <c r="B4631" s="571" t="s">
        <v>6904</v>
      </c>
      <c r="C4631" s="574" t="s">
        <v>12458</v>
      </c>
      <c r="D4631" s="843">
        <v>2603.7199999999998</v>
      </c>
      <c r="E4631" s="844"/>
      <c r="F4631" s="844"/>
      <c r="G4631" s="25"/>
      <c r="H4631" s="25"/>
      <c r="I4631" s="25"/>
      <c r="J4631" s="25"/>
      <c r="K4631" s="25"/>
      <c r="L4631" s="25"/>
      <c r="N4631" s="25"/>
      <c r="O4631" s="25"/>
      <c r="P4631" s="35" t="s">
        <v>2496</v>
      </c>
      <c r="AS4631" s="570"/>
      <c r="AT4631" s="391"/>
      <c r="AU4631" s="222"/>
      <c r="AV4631" s="564"/>
      <c r="AW4631" s="60"/>
      <c r="AX4631" s="60"/>
      <c r="AY4631" s="60"/>
      <c r="AZ4631" s="283"/>
      <c r="BA4631" s="283"/>
      <c r="BB4631" s="283"/>
      <c r="BC4631" s="34"/>
      <c r="BD4631" s="27"/>
      <c r="BF4631" s="35"/>
      <c r="BG4631" s="35"/>
      <c r="BH4631" s="35"/>
    </row>
    <row r="4632" spans="1:60" ht="15" x14ac:dyDescent="0.25">
      <c r="A4632" s="570">
        <f t="shared" si="65"/>
        <v>4626</v>
      </c>
      <c r="B4632" s="571" t="s">
        <v>6905</v>
      </c>
      <c r="C4632" s="574" t="s">
        <v>12458</v>
      </c>
      <c r="D4632" s="843">
        <v>2514.4699999999998</v>
      </c>
      <c r="E4632" s="844"/>
      <c r="F4632" s="844"/>
      <c r="G4632" s="25"/>
      <c r="H4632" s="25"/>
      <c r="I4632" s="25"/>
      <c r="J4632" s="25"/>
      <c r="K4632" s="25"/>
      <c r="L4632" s="25"/>
      <c r="N4632" s="25"/>
      <c r="O4632" s="25"/>
      <c r="P4632" s="35" t="s">
        <v>2496</v>
      </c>
      <c r="AS4632" s="570"/>
      <c r="AT4632" s="391"/>
      <c r="AU4632" s="222"/>
      <c r="AV4632" s="564"/>
      <c r="AW4632" s="60"/>
      <c r="AX4632" s="60"/>
      <c r="AY4632" s="60"/>
      <c r="AZ4632" s="283"/>
      <c r="BA4632" s="283"/>
      <c r="BB4632" s="283"/>
      <c r="BC4632" s="34"/>
      <c r="BD4632" s="27"/>
      <c r="BF4632" s="35"/>
      <c r="BG4632" s="35"/>
      <c r="BH4632" s="35"/>
    </row>
    <row r="4633" spans="1:60" ht="15" x14ac:dyDescent="0.25">
      <c r="A4633" s="570">
        <f t="shared" si="65"/>
        <v>4627</v>
      </c>
      <c r="B4633" s="571" t="s">
        <v>6906</v>
      </c>
      <c r="C4633" s="574" t="s">
        <v>12458</v>
      </c>
      <c r="D4633" s="843">
        <v>2979.76</v>
      </c>
      <c r="E4633" s="844"/>
      <c r="F4633" s="844"/>
      <c r="G4633" s="25"/>
      <c r="H4633" s="25"/>
      <c r="I4633" s="25"/>
      <c r="J4633" s="25"/>
      <c r="K4633" s="25"/>
      <c r="L4633" s="25"/>
      <c r="N4633" s="25"/>
      <c r="O4633" s="25"/>
      <c r="P4633" s="35" t="s">
        <v>2496</v>
      </c>
      <c r="AS4633" s="570"/>
      <c r="AT4633" s="391"/>
      <c r="AU4633" s="222"/>
      <c r="AV4633" s="564"/>
      <c r="AW4633" s="60"/>
      <c r="AX4633" s="60"/>
      <c r="AY4633" s="60"/>
      <c r="AZ4633" s="283"/>
      <c r="BA4633" s="283"/>
      <c r="BB4633" s="283"/>
      <c r="BC4633" s="34"/>
      <c r="BD4633" s="27"/>
      <c r="BF4633" s="35"/>
      <c r="BG4633" s="35"/>
      <c r="BH4633" s="35"/>
    </row>
    <row r="4634" spans="1:60" ht="15" x14ac:dyDescent="0.25">
      <c r="A4634" s="570">
        <f t="shared" si="65"/>
        <v>4628</v>
      </c>
      <c r="B4634" s="571" t="s">
        <v>6907</v>
      </c>
      <c r="C4634" s="574" t="s">
        <v>12458</v>
      </c>
      <c r="D4634" s="843">
        <v>3272.5</v>
      </c>
      <c r="E4634" s="844"/>
      <c r="F4634" s="844"/>
      <c r="G4634" s="25"/>
      <c r="H4634" s="25"/>
      <c r="I4634" s="25"/>
      <c r="J4634" s="25"/>
      <c r="K4634" s="25"/>
      <c r="L4634" s="25"/>
      <c r="N4634" s="25"/>
      <c r="O4634" s="25"/>
      <c r="P4634" s="35" t="s">
        <v>2496</v>
      </c>
      <c r="AS4634" s="570"/>
      <c r="AT4634" s="391"/>
      <c r="AU4634" s="222"/>
      <c r="AV4634" s="564"/>
      <c r="AW4634" s="60"/>
      <c r="AX4634" s="60"/>
      <c r="AY4634" s="60"/>
      <c r="AZ4634" s="283"/>
      <c r="BA4634" s="283"/>
      <c r="BB4634" s="283"/>
      <c r="BC4634" s="34"/>
      <c r="BD4634" s="27"/>
      <c r="BF4634" s="35"/>
      <c r="BG4634" s="35"/>
      <c r="BH4634" s="35"/>
    </row>
    <row r="4635" spans="1:60" ht="15" x14ac:dyDescent="0.25">
      <c r="A4635" s="570">
        <f t="shared" si="65"/>
        <v>4629</v>
      </c>
      <c r="B4635" s="571" t="s">
        <v>6908</v>
      </c>
      <c r="C4635" s="574" t="s">
        <v>12458</v>
      </c>
      <c r="D4635" s="843">
        <v>3622.36</v>
      </c>
      <c r="E4635" s="844"/>
      <c r="F4635" s="844"/>
      <c r="G4635" s="25"/>
      <c r="H4635" s="25"/>
      <c r="I4635" s="25"/>
      <c r="J4635" s="25"/>
      <c r="K4635" s="25"/>
      <c r="L4635" s="25"/>
      <c r="N4635" s="25"/>
      <c r="O4635" s="25"/>
      <c r="P4635" s="35" t="s">
        <v>2496</v>
      </c>
      <c r="AS4635" s="570"/>
      <c r="AT4635" s="391"/>
      <c r="AU4635" s="222"/>
      <c r="AV4635" s="564"/>
      <c r="AW4635" s="60"/>
      <c r="AX4635" s="60"/>
      <c r="AY4635" s="60"/>
      <c r="AZ4635" s="283"/>
      <c r="BA4635" s="283"/>
      <c r="BB4635" s="283"/>
      <c r="BC4635" s="34"/>
      <c r="BD4635" s="27"/>
      <c r="BF4635" s="35"/>
      <c r="BG4635" s="35"/>
      <c r="BH4635" s="35"/>
    </row>
    <row r="4636" spans="1:60" ht="15" x14ac:dyDescent="0.25">
      <c r="A4636" s="570">
        <f t="shared" si="65"/>
        <v>4630</v>
      </c>
      <c r="B4636" s="571" t="s">
        <v>6909</v>
      </c>
      <c r="C4636" s="574" t="s">
        <v>12458</v>
      </c>
      <c r="D4636" s="843">
        <v>3617.6</v>
      </c>
      <c r="E4636" s="844"/>
      <c r="F4636" s="844"/>
      <c r="G4636" s="25"/>
      <c r="H4636" s="25"/>
      <c r="I4636" s="25"/>
      <c r="J4636" s="25"/>
      <c r="K4636" s="25"/>
      <c r="L4636" s="25"/>
      <c r="N4636" s="25"/>
      <c r="O4636" s="25"/>
      <c r="P4636" s="35" t="s">
        <v>2496</v>
      </c>
      <c r="AS4636" s="570"/>
      <c r="AT4636" s="391"/>
      <c r="AU4636" s="222"/>
      <c r="AV4636" s="564"/>
      <c r="AW4636" s="60"/>
      <c r="AX4636" s="60"/>
      <c r="AY4636" s="60"/>
      <c r="AZ4636" s="283"/>
      <c r="BA4636" s="283"/>
      <c r="BB4636" s="283"/>
      <c r="BC4636" s="34"/>
      <c r="BD4636" s="27"/>
      <c r="BF4636" s="35"/>
      <c r="BG4636" s="35"/>
      <c r="BH4636" s="35"/>
    </row>
    <row r="4637" spans="1:60" ht="15" x14ac:dyDescent="0.25">
      <c r="A4637" s="570">
        <f t="shared" si="65"/>
        <v>4631</v>
      </c>
      <c r="B4637" s="571" t="s">
        <v>6910</v>
      </c>
      <c r="C4637" s="574" t="s">
        <v>12458</v>
      </c>
      <c r="D4637" s="843">
        <v>3617.6</v>
      </c>
      <c r="E4637" s="844"/>
      <c r="F4637" s="844"/>
      <c r="G4637" s="25"/>
      <c r="H4637" s="25"/>
      <c r="I4637" s="25"/>
      <c r="J4637" s="25"/>
      <c r="K4637" s="25"/>
      <c r="L4637" s="25"/>
      <c r="N4637" s="25"/>
      <c r="O4637" s="25"/>
      <c r="P4637" s="35" t="s">
        <v>2496</v>
      </c>
      <c r="AS4637" s="570"/>
      <c r="AT4637" s="391"/>
      <c r="AU4637" s="222"/>
      <c r="AV4637" s="564"/>
      <c r="AW4637" s="60"/>
      <c r="AX4637" s="60"/>
      <c r="AY4637" s="60"/>
      <c r="AZ4637" s="283"/>
      <c r="BA4637" s="283"/>
      <c r="BB4637" s="283"/>
      <c r="BC4637" s="34"/>
      <c r="BD4637" s="27"/>
      <c r="BF4637" s="35"/>
      <c r="BG4637" s="35"/>
      <c r="BH4637" s="35"/>
    </row>
    <row r="4638" spans="1:60" ht="15" x14ac:dyDescent="0.25">
      <c r="A4638" s="570">
        <f t="shared" si="65"/>
        <v>4632</v>
      </c>
      <c r="B4638" s="571" t="s">
        <v>6911</v>
      </c>
      <c r="C4638" s="574" t="s">
        <v>12458</v>
      </c>
      <c r="D4638" s="843">
        <v>6189.19</v>
      </c>
      <c r="E4638" s="844"/>
      <c r="F4638" s="844"/>
      <c r="G4638" s="25"/>
      <c r="H4638" s="25"/>
      <c r="I4638" s="25"/>
      <c r="J4638" s="25"/>
      <c r="K4638" s="25"/>
      <c r="L4638" s="25"/>
      <c r="N4638" s="25"/>
      <c r="O4638" s="25"/>
      <c r="P4638" s="35" t="s">
        <v>2496</v>
      </c>
      <c r="AS4638" s="570"/>
      <c r="AT4638" s="391"/>
      <c r="AU4638" s="222"/>
      <c r="AV4638" s="564"/>
      <c r="AW4638" s="60"/>
      <c r="AX4638" s="60"/>
      <c r="AY4638" s="60"/>
      <c r="AZ4638" s="283"/>
      <c r="BA4638" s="283"/>
      <c r="BB4638" s="283"/>
      <c r="BC4638" s="34"/>
      <c r="BD4638" s="27"/>
      <c r="BF4638" s="35"/>
      <c r="BG4638" s="35"/>
      <c r="BH4638" s="35"/>
    </row>
    <row r="4639" spans="1:60" ht="15" x14ac:dyDescent="0.25">
      <c r="A4639" s="570">
        <f t="shared" si="65"/>
        <v>4633</v>
      </c>
      <c r="B4639" s="571" t="s">
        <v>6912</v>
      </c>
      <c r="C4639" s="574" t="s">
        <v>12458</v>
      </c>
      <c r="D4639" s="843">
        <v>6189.19</v>
      </c>
      <c r="E4639" s="844"/>
      <c r="F4639" s="844"/>
      <c r="G4639" s="25"/>
      <c r="H4639" s="25"/>
      <c r="I4639" s="25"/>
      <c r="J4639" s="25"/>
      <c r="K4639" s="25"/>
      <c r="L4639" s="25"/>
      <c r="N4639" s="25"/>
      <c r="O4639" s="25"/>
      <c r="P4639" s="35" t="s">
        <v>2496</v>
      </c>
      <c r="AS4639" s="570"/>
      <c r="AT4639" s="391"/>
      <c r="AU4639" s="222"/>
      <c r="AV4639" s="564"/>
      <c r="AW4639" s="60"/>
      <c r="AX4639" s="60"/>
      <c r="AY4639" s="60"/>
      <c r="AZ4639" s="283"/>
      <c r="BA4639" s="283"/>
      <c r="BB4639" s="283"/>
      <c r="BC4639" s="34"/>
      <c r="BD4639" s="27"/>
      <c r="BF4639" s="35"/>
      <c r="BG4639" s="35"/>
      <c r="BH4639" s="35"/>
    </row>
    <row r="4640" spans="1:60" ht="15" x14ac:dyDescent="0.25">
      <c r="A4640" s="570">
        <f t="shared" si="65"/>
        <v>4634</v>
      </c>
      <c r="B4640" s="571" t="s">
        <v>6913</v>
      </c>
      <c r="C4640" s="574" t="s">
        <v>12458</v>
      </c>
      <c r="D4640" s="843">
        <v>6699.7</v>
      </c>
      <c r="E4640" s="844"/>
      <c r="F4640" s="844"/>
      <c r="G4640" s="25"/>
      <c r="H4640" s="25"/>
      <c r="I4640" s="25"/>
      <c r="J4640" s="25"/>
      <c r="K4640" s="25"/>
      <c r="L4640" s="25"/>
      <c r="N4640" s="25"/>
      <c r="O4640" s="25"/>
      <c r="P4640" s="35" t="s">
        <v>2496</v>
      </c>
      <c r="AS4640" s="570"/>
      <c r="AT4640" s="391"/>
      <c r="AU4640" s="222"/>
      <c r="AV4640" s="564"/>
      <c r="AW4640" s="60"/>
      <c r="AX4640" s="60"/>
      <c r="AY4640" s="60"/>
      <c r="AZ4640" s="283"/>
      <c r="BA4640" s="283"/>
      <c r="BB4640" s="283"/>
      <c r="BC4640" s="34"/>
      <c r="BD4640" s="27"/>
      <c r="BF4640" s="35"/>
      <c r="BG4640" s="35"/>
      <c r="BH4640" s="35"/>
    </row>
    <row r="4641" spans="1:60" ht="15" x14ac:dyDescent="0.25">
      <c r="A4641" s="570">
        <f t="shared" si="65"/>
        <v>4635</v>
      </c>
      <c r="B4641" s="571" t="s">
        <v>6914</v>
      </c>
      <c r="C4641" s="574" t="s">
        <v>12458</v>
      </c>
      <c r="D4641" s="843">
        <v>9282</v>
      </c>
      <c r="E4641" s="844"/>
      <c r="F4641" s="844"/>
      <c r="G4641" s="25"/>
      <c r="H4641" s="25"/>
      <c r="I4641" s="25"/>
      <c r="J4641" s="25"/>
      <c r="K4641" s="25"/>
      <c r="L4641" s="25"/>
      <c r="N4641" s="25"/>
      <c r="O4641" s="25"/>
      <c r="P4641" s="35" t="s">
        <v>2496</v>
      </c>
      <c r="AS4641" s="570"/>
      <c r="AT4641" s="391"/>
      <c r="AU4641" s="222"/>
      <c r="AV4641" s="564"/>
      <c r="AW4641" s="60"/>
      <c r="AX4641" s="60"/>
      <c r="AY4641" s="60"/>
      <c r="AZ4641" s="283"/>
      <c r="BA4641" s="283"/>
      <c r="BB4641" s="283"/>
      <c r="BC4641" s="34"/>
      <c r="BD4641" s="27"/>
      <c r="BF4641" s="35"/>
      <c r="BG4641" s="35"/>
      <c r="BH4641" s="35"/>
    </row>
    <row r="4642" spans="1:60" ht="15" x14ac:dyDescent="0.25">
      <c r="A4642" s="570">
        <f t="shared" si="65"/>
        <v>4636</v>
      </c>
      <c r="B4642" s="571" t="s">
        <v>6915</v>
      </c>
      <c r="C4642" s="574" t="s">
        <v>12458</v>
      </c>
      <c r="D4642" s="843">
        <v>1433.95</v>
      </c>
      <c r="E4642" s="844"/>
      <c r="F4642" s="844"/>
      <c r="G4642" s="25"/>
      <c r="H4642" s="25"/>
      <c r="I4642" s="25"/>
      <c r="J4642" s="25"/>
      <c r="K4642" s="25"/>
      <c r="L4642" s="25"/>
      <c r="N4642" s="25"/>
      <c r="O4642" s="25"/>
      <c r="P4642" s="35" t="s">
        <v>2496</v>
      </c>
      <c r="AS4642" s="570"/>
      <c r="AT4642" s="391"/>
      <c r="AU4642" s="222"/>
      <c r="AV4642" s="564"/>
      <c r="AW4642" s="60"/>
      <c r="AX4642" s="60"/>
      <c r="AY4642" s="60"/>
      <c r="AZ4642" s="283"/>
      <c r="BA4642" s="283"/>
      <c r="BB4642" s="283"/>
      <c r="BC4642" s="34"/>
      <c r="BD4642" s="27"/>
      <c r="BF4642" s="35"/>
      <c r="BG4642" s="35"/>
      <c r="BH4642" s="35"/>
    </row>
    <row r="4643" spans="1:60" ht="15" x14ac:dyDescent="0.25">
      <c r="A4643" s="570">
        <f t="shared" si="65"/>
        <v>4637</v>
      </c>
      <c r="B4643" s="571" t="s">
        <v>6916</v>
      </c>
      <c r="C4643" s="574" t="s">
        <v>12458</v>
      </c>
      <c r="D4643" s="843">
        <v>3368.89</v>
      </c>
      <c r="E4643" s="844"/>
      <c r="F4643" s="844"/>
      <c r="G4643" s="25"/>
      <c r="H4643" s="25"/>
      <c r="I4643" s="25"/>
      <c r="J4643" s="25"/>
      <c r="K4643" s="25"/>
      <c r="L4643" s="25"/>
      <c r="N4643" s="25"/>
      <c r="O4643" s="25"/>
      <c r="P4643" s="35" t="s">
        <v>2496</v>
      </c>
      <c r="AS4643" s="570"/>
      <c r="AT4643" s="391"/>
      <c r="AU4643" s="222"/>
      <c r="AV4643" s="564"/>
      <c r="AW4643" s="60"/>
      <c r="AX4643" s="60"/>
      <c r="AY4643" s="60"/>
      <c r="AZ4643" s="283"/>
      <c r="BA4643" s="283"/>
      <c r="BB4643" s="283"/>
      <c r="BC4643" s="34"/>
      <c r="BD4643" s="27"/>
      <c r="BF4643" s="35"/>
      <c r="BG4643" s="35"/>
      <c r="BH4643" s="35"/>
    </row>
    <row r="4644" spans="1:60" ht="15" x14ac:dyDescent="0.25">
      <c r="A4644" s="570">
        <f t="shared" si="65"/>
        <v>4638</v>
      </c>
      <c r="B4644" s="571" t="s">
        <v>6917</v>
      </c>
      <c r="C4644" s="574" t="s">
        <v>12458</v>
      </c>
      <c r="D4644" s="843">
        <v>16169.72</v>
      </c>
      <c r="E4644" s="844"/>
      <c r="F4644" s="844"/>
      <c r="G4644" s="25"/>
      <c r="H4644" s="25"/>
      <c r="I4644" s="25"/>
      <c r="J4644" s="25"/>
      <c r="K4644" s="25"/>
      <c r="L4644" s="25"/>
      <c r="N4644" s="25"/>
      <c r="O4644" s="25"/>
      <c r="P4644" s="35" t="s">
        <v>2496</v>
      </c>
      <c r="AS4644" s="570"/>
      <c r="AT4644" s="391"/>
      <c r="AU4644" s="222"/>
      <c r="AV4644" s="564"/>
      <c r="AW4644" s="60"/>
      <c r="AX4644" s="60"/>
      <c r="AY4644" s="60"/>
      <c r="AZ4644" s="283"/>
      <c r="BA4644" s="283"/>
      <c r="BB4644" s="283"/>
      <c r="BC4644" s="34"/>
      <c r="BD4644" s="27"/>
      <c r="BF4644" s="35"/>
      <c r="BG4644" s="35"/>
      <c r="BH4644" s="35"/>
    </row>
    <row r="4645" spans="1:60" ht="15" x14ac:dyDescent="0.25">
      <c r="A4645" s="570">
        <f t="shared" si="65"/>
        <v>4639</v>
      </c>
      <c r="B4645" s="571" t="s">
        <v>6918</v>
      </c>
      <c r="C4645" s="574" t="s">
        <v>12458</v>
      </c>
      <c r="D4645" s="843">
        <v>17255</v>
      </c>
      <c r="E4645" s="844"/>
      <c r="F4645" s="844"/>
      <c r="G4645" s="25"/>
      <c r="H4645" s="25"/>
      <c r="I4645" s="25"/>
      <c r="J4645" s="25"/>
      <c r="K4645" s="25"/>
      <c r="L4645" s="25"/>
      <c r="N4645" s="25"/>
      <c r="O4645" s="25"/>
      <c r="P4645" s="35" t="s">
        <v>2496</v>
      </c>
      <c r="AS4645" s="570"/>
      <c r="AT4645" s="391"/>
      <c r="AU4645" s="222"/>
      <c r="AV4645" s="564"/>
      <c r="AW4645" s="60"/>
      <c r="AX4645" s="60"/>
      <c r="AY4645" s="60"/>
      <c r="AZ4645" s="283"/>
      <c r="BA4645" s="283"/>
      <c r="BB4645" s="283"/>
      <c r="BC4645" s="34"/>
      <c r="BD4645" s="27"/>
      <c r="BF4645" s="35"/>
      <c r="BG4645" s="35"/>
      <c r="BH4645" s="35"/>
    </row>
    <row r="4646" spans="1:60" ht="15" x14ac:dyDescent="0.25">
      <c r="A4646" s="570">
        <f t="shared" si="65"/>
        <v>4640</v>
      </c>
      <c r="B4646" s="571" t="s">
        <v>6919</v>
      </c>
      <c r="C4646" s="574" t="s">
        <v>12458</v>
      </c>
      <c r="D4646" s="843">
        <v>17255</v>
      </c>
      <c r="E4646" s="844"/>
      <c r="F4646" s="844"/>
      <c r="G4646" s="25"/>
      <c r="H4646" s="25"/>
      <c r="I4646" s="25"/>
      <c r="J4646" s="25"/>
      <c r="K4646" s="25"/>
      <c r="L4646" s="25"/>
      <c r="N4646" s="25"/>
      <c r="O4646" s="25"/>
      <c r="P4646" s="35" t="s">
        <v>2496</v>
      </c>
      <c r="AS4646" s="570"/>
      <c r="AT4646" s="391"/>
      <c r="AU4646" s="222"/>
      <c r="AV4646" s="564"/>
      <c r="AW4646" s="60"/>
      <c r="AX4646" s="60"/>
      <c r="AY4646" s="60"/>
      <c r="AZ4646" s="283"/>
      <c r="BA4646" s="283"/>
      <c r="BB4646" s="283"/>
      <c r="BC4646" s="34"/>
      <c r="BD4646" s="27"/>
      <c r="BF4646" s="35"/>
      <c r="BG4646" s="35"/>
      <c r="BH4646" s="35"/>
    </row>
    <row r="4647" spans="1:60" ht="15" x14ac:dyDescent="0.25">
      <c r="A4647" s="570">
        <f t="shared" si="65"/>
        <v>4641</v>
      </c>
      <c r="B4647" s="571" t="s">
        <v>6920</v>
      </c>
      <c r="C4647" s="574" t="s">
        <v>12458</v>
      </c>
      <c r="D4647" s="843">
        <v>18445</v>
      </c>
      <c r="E4647" s="844"/>
      <c r="F4647" s="844"/>
      <c r="G4647" s="25"/>
      <c r="H4647" s="25"/>
      <c r="I4647" s="25"/>
      <c r="J4647" s="25"/>
      <c r="K4647" s="25"/>
      <c r="L4647" s="25"/>
      <c r="N4647" s="25"/>
      <c r="O4647" s="25"/>
      <c r="P4647" s="35" t="s">
        <v>2496</v>
      </c>
      <c r="AS4647" s="570"/>
      <c r="AT4647" s="391"/>
      <c r="AU4647" s="222"/>
      <c r="AV4647" s="564"/>
      <c r="AW4647" s="60"/>
      <c r="AX4647" s="60"/>
      <c r="AY4647" s="60"/>
      <c r="AZ4647" s="283"/>
      <c r="BA4647" s="283"/>
      <c r="BB4647" s="283"/>
      <c r="BC4647" s="34"/>
      <c r="BD4647" s="27"/>
      <c r="BF4647" s="35"/>
      <c r="BG4647" s="35"/>
      <c r="BH4647" s="35"/>
    </row>
    <row r="4648" spans="1:60" ht="15" x14ac:dyDescent="0.25">
      <c r="A4648" s="570">
        <f t="shared" si="65"/>
        <v>4642</v>
      </c>
      <c r="B4648" s="571" t="s">
        <v>6921</v>
      </c>
      <c r="C4648" s="574" t="s">
        <v>12458</v>
      </c>
      <c r="D4648" s="843">
        <v>14280</v>
      </c>
      <c r="E4648" s="844"/>
      <c r="F4648" s="844"/>
      <c r="G4648" s="25"/>
      <c r="H4648" s="25"/>
      <c r="I4648" s="25"/>
      <c r="J4648" s="25"/>
      <c r="K4648" s="25"/>
      <c r="L4648" s="25"/>
      <c r="N4648" s="25"/>
      <c r="O4648" s="25"/>
      <c r="P4648" s="35" t="s">
        <v>2496</v>
      </c>
      <c r="AS4648" s="570"/>
      <c r="AT4648" s="391"/>
      <c r="AU4648" s="222"/>
      <c r="AV4648" s="564"/>
      <c r="AW4648" s="60"/>
      <c r="AX4648" s="60"/>
      <c r="AY4648" s="60"/>
      <c r="AZ4648" s="283"/>
      <c r="BA4648" s="283"/>
      <c r="BB4648" s="283"/>
      <c r="BC4648" s="34"/>
      <c r="BD4648" s="27"/>
      <c r="BF4648" s="35"/>
      <c r="BG4648" s="35"/>
      <c r="BH4648" s="35"/>
    </row>
    <row r="4649" spans="1:60" ht="15" x14ac:dyDescent="0.25">
      <c r="A4649" s="570">
        <f t="shared" si="65"/>
        <v>4643</v>
      </c>
      <c r="B4649" s="571" t="s">
        <v>6922</v>
      </c>
      <c r="C4649" s="574" t="s">
        <v>12458</v>
      </c>
      <c r="D4649" s="843">
        <v>20230</v>
      </c>
      <c r="E4649" s="844"/>
      <c r="F4649" s="844"/>
      <c r="G4649" s="25"/>
      <c r="H4649" s="25"/>
      <c r="I4649" s="25"/>
      <c r="J4649" s="25"/>
      <c r="K4649" s="25"/>
      <c r="L4649" s="25"/>
      <c r="N4649" s="25"/>
      <c r="O4649" s="25"/>
      <c r="P4649" s="35" t="s">
        <v>2496</v>
      </c>
      <c r="AS4649" s="570"/>
      <c r="AT4649" s="391"/>
      <c r="AU4649" s="222"/>
      <c r="AV4649" s="564"/>
      <c r="AW4649" s="60"/>
      <c r="AX4649" s="60"/>
      <c r="AY4649" s="60"/>
      <c r="AZ4649" s="283"/>
      <c r="BA4649" s="283"/>
      <c r="BB4649" s="283"/>
      <c r="BC4649" s="34"/>
      <c r="BD4649" s="27"/>
      <c r="BF4649" s="35"/>
      <c r="BG4649" s="35"/>
      <c r="BH4649" s="35"/>
    </row>
    <row r="4650" spans="1:60" ht="15" x14ac:dyDescent="0.25">
      <c r="A4650" s="570">
        <f t="shared" si="65"/>
        <v>4644</v>
      </c>
      <c r="B4650" s="571" t="s">
        <v>6923</v>
      </c>
      <c r="C4650" s="574" t="s">
        <v>12458</v>
      </c>
      <c r="D4650" s="843">
        <v>23800</v>
      </c>
      <c r="E4650" s="844"/>
      <c r="F4650" s="844"/>
      <c r="G4650" s="25"/>
      <c r="H4650" s="25"/>
      <c r="I4650" s="25"/>
      <c r="J4650" s="25"/>
      <c r="K4650" s="25"/>
      <c r="L4650" s="25"/>
      <c r="N4650" s="25"/>
      <c r="O4650" s="25"/>
      <c r="P4650" s="35" t="s">
        <v>2496</v>
      </c>
      <c r="AS4650" s="570"/>
      <c r="AT4650" s="391"/>
      <c r="AU4650" s="222"/>
      <c r="AV4650" s="564"/>
      <c r="AW4650" s="60"/>
      <c r="AX4650" s="60"/>
      <c r="AY4650" s="60"/>
      <c r="AZ4650" s="283"/>
      <c r="BA4650" s="283"/>
      <c r="BB4650" s="283"/>
      <c r="BC4650" s="34"/>
      <c r="BD4650" s="27"/>
      <c r="BF4650" s="35"/>
      <c r="BG4650" s="35"/>
      <c r="BH4650" s="35"/>
    </row>
    <row r="4651" spans="1:60" ht="15" x14ac:dyDescent="0.25">
      <c r="A4651" s="570">
        <f t="shared" si="65"/>
        <v>4645</v>
      </c>
      <c r="B4651" s="571" t="s">
        <v>6924</v>
      </c>
      <c r="C4651" s="574" t="s">
        <v>12458</v>
      </c>
      <c r="D4651" s="843">
        <v>49730.1</v>
      </c>
      <c r="E4651" s="844"/>
      <c r="F4651" s="844"/>
      <c r="G4651" s="25"/>
      <c r="H4651" s="25"/>
      <c r="I4651" s="25"/>
      <c r="J4651" s="25"/>
      <c r="K4651" s="25"/>
      <c r="L4651" s="25"/>
      <c r="N4651" s="25"/>
      <c r="O4651" s="25"/>
      <c r="P4651" s="35" t="s">
        <v>2496</v>
      </c>
      <c r="AS4651" s="570"/>
      <c r="AT4651" s="391"/>
      <c r="AU4651" s="222"/>
      <c r="AV4651" s="564"/>
      <c r="AW4651" s="60"/>
      <c r="AX4651" s="60"/>
      <c r="AY4651" s="60"/>
      <c r="AZ4651" s="283"/>
      <c r="BA4651" s="283"/>
      <c r="BB4651" s="283"/>
      <c r="BC4651" s="34"/>
      <c r="BD4651" s="27"/>
      <c r="BF4651" s="35"/>
      <c r="BG4651" s="35"/>
      <c r="BH4651" s="35"/>
    </row>
    <row r="4652" spans="1:60" ht="15" x14ac:dyDescent="0.25">
      <c r="A4652" s="570">
        <f t="shared" si="65"/>
        <v>4646</v>
      </c>
      <c r="B4652" s="571" t="s">
        <v>6925</v>
      </c>
      <c r="C4652" s="574" t="s">
        <v>12458</v>
      </c>
      <c r="D4652" s="843">
        <v>56577.36</v>
      </c>
      <c r="E4652" s="844"/>
      <c r="F4652" s="844"/>
      <c r="G4652" s="25"/>
      <c r="H4652" s="25"/>
      <c r="I4652" s="25"/>
      <c r="J4652" s="25"/>
      <c r="K4652" s="25"/>
      <c r="L4652" s="25"/>
      <c r="N4652" s="25"/>
      <c r="O4652" s="25"/>
      <c r="P4652" s="35" t="s">
        <v>2496</v>
      </c>
      <c r="AS4652" s="570"/>
      <c r="AT4652" s="391"/>
      <c r="AU4652" s="222"/>
      <c r="AV4652" s="564"/>
      <c r="AW4652" s="60"/>
      <c r="AX4652" s="60"/>
      <c r="AY4652" s="60"/>
      <c r="AZ4652" s="283"/>
      <c r="BA4652" s="283"/>
      <c r="BB4652" s="283"/>
      <c r="BC4652" s="34"/>
      <c r="BD4652" s="27"/>
      <c r="BF4652" s="35"/>
      <c r="BG4652" s="35"/>
      <c r="BH4652" s="35"/>
    </row>
    <row r="4653" spans="1:60" ht="15" x14ac:dyDescent="0.25">
      <c r="A4653" s="570">
        <f t="shared" si="65"/>
        <v>4647</v>
      </c>
      <c r="B4653" s="571" t="s">
        <v>6926</v>
      </c>
      <c r="C4653" s="574" t="s">
        <v>12458</v>
      </c>
      <c r="D4653" s="843">
        <v>60809</v>
      </c>
      <c r="E4653" s="844"/>
      <c r="F4653" s="844"/>
      <c r="G4653" s="25"/>
      <c r="H4653" s="25"/>
      <c r="I4653" s="25"/>
      <c r="J4653" s="25"/>
      <c r="K4653" s="25"/>
      <c r="L4653" s="25"/>
      <c r="N4653" s="25"/>
      <c r="O4653" s="25"/>
      <c r="P4653" s="35" t="s">
        <v>2496</v>
      </c>
      <c r="AS4653" s="570"/>
      <c r="AT4653" s="391"/>
      <c r="AU4653" s="222"/>
      <c r="AV4653" s="564"/>
      <c r="AW4653" s="60"/>
      <c r="AX4653" s="60"/>
      <c r="AY4653" s="60"/>
      <c r="AZ4653" s="283"/>
      <c r="BA4653" s="283"/>
      <c r="BB4653" s="283"/>
      <c r="BC4653" s="34"/>
      <c r="BD4653" s="27"/>
      <c r="BF4653" s="35"/>
      <c r="BG4653" s="35"/>
      <c r="BH4653" s="35"/>
    </row>
    <row r="4654" spans="1:60" ht="15" x14ac:dyDescent="0.25">
      <c r="A4654" s="570">
        <f t="shared" si="65"/>
        <v>4648</v>
      </c>
      <c r="B4654" s="571" t="s">
        <v>6927</v>
      </c>
      <c r="C4654" s="574" t="s">
        <v>12458</v>
      </c>
      <c r="D4654" s="843">
        <v>68373.83</v>
      </c>
      <c r="E4654" s="844"/>
      <c r="F4654" s="844"/>
      <c r="G4654" s="25"/>
      <c r="H4654" s="25"/>
      <c r="I4654" s="25"/>
      <c r="J4654" s="25"/>
      <c r="K4654" s="25"/>
      <c r="L4654" s="25"/>
      <c r="N4654" s="25"/>
      <c r="O4654" s="25"/>
      <c r="P4654" s="35" t="s">
        <v>2496</v>
      </c>
      <c r="AS4654" s="570"/>
      <c r="AT4654" s="391"/>
      <c r="AU4654" s="222"/>
      <c r="AV4654" s="564"/>
      <c r="AW4654" s="60"/>
      <c r="AX4654" s="60"/>
      <c r="AY4654" s="60"/>
      <c r="AZ4654" s="283"/>
      <c r="BA4654" s="283"/>
      <c r="BB4654" s="283"/>
      <c r="BC4654" s="34"/>
      <c r="BD4654" s="27"/>
      <c r="BF4654" s="35"/>
      <c r="BG4654" s="35"/>
      <c r="BH4654" s="35"/>
    </row>
    <row r="4655" spans="1:60" ht="15" x14ac:dyDescent="0.25">
      <c r="A4655" s="570">
        <f t="shared" si="65"/>
        <v>4649</v>
      </c>
      <c r="B4655" s="571" t="s">
        <v>6928</v>
      </c>
      <c r="C4655" s="574" t="s">
        <v>12458</v>
      </c>
      <c r="D4655" s="843">
        <v>49980</v>
      </c>
      <c r="E4655" s="844"/>
      <c r="F4655" s="844"/>
      <c r="G4655" s="25"/>
      <c r="H4655" s="25"/>
      <c r="I4655" s="25"/>
      <c r="J4655" s="25"/>
      <c r="K4655" s="25"/>
      <c r="L4655" s="25"/>
      <c r="N4655" s="25"/>
      <c r="O4655" s="25"/>
      <c r="P4655" s="35" t="s">
        <v>2496</v>
      </c>
      <c r="AS4655" s="570"/>
      <c r="AT4655" s="391"/>
      <c r="AU4655" s="222"/>
      <c r="AV4655" s="564"/>
      <c r="AW4655" s="60"/>
      <c r="AX4655" s="60"/>
      <c r="AY4655" s="60"/>
      <c r="AZ4655" s="283"/>
      <c r="BA4655" s="283"/>
      <c r="BB4655" s="283"/>
      <c r="BC4655" s="34"/>
      <c r="BD4655" s="27"/>
      <c r="BF4655" s="35"/>
      <c r="BG4655" s="35"/>
      <c r="BH4655" s="35"/>
    </row>
    <row r="4656" spans="1:60" ht="15" x14ac:dyDescent="0.25">
      <c r="A4656" s="570">
        <f t="shared" si="65"/>
        <v>4650</v>
      </c>
      <c r="B4656" s="571" t="s">
        <v>6929</v>
      </c>
      <c r="C4656" s="574" t="s">
        <v>12458</v>
      </c>
      <c r="D4656" s="843">
        <v>7269.71</v>
      </c>
      <c r="E4656" s="844"/>
      <c r="F4656" s="844"/>
      <c r="G4656" s="25"/>
      <c r="H4656" s="25"/>
      <c r="I4656" s="25"/>
      <c r="J4656" s="25"/>
      <c r="K4656" s="25"/>
      <c r="L4656" s="25"/>
      <c r="N4656" s="25"/>
      <c r="O4656" s="25"/>
      <c r="P4656" s="35" t="s">
        <v>2496</v>
      </c>
      <c r="AS4656" s="570"/>
      <c r="AT4656" s="391"/>
      <c r="AU4656" s="222"/>
      <c r="AV4656" s="564"/>
      <c r="AW4656" s="60"/>
      <c r="AX4656" s="60"/>
      <c r="AY4656" s="60"/>
      <c r="AZ4656" s="283"/>
      <c r="BA4656" s="283"/>
      <c r="BB4656" s="283"/>
      <c r="BC4656" s="34"/>
      <c r="BD4656" s="27"/>
      <c r="BF4656" s="35"/>
      <c r="BG4656" s="35"/>
      <c r="BH4656" s="35"/>
    </row>
    <row r="4657" spans="1:60" ht="15" x14ac:dyDescent="0.25">
      <c r="A4657" s="570">
        <f t="shared" si="65"/>
        <v>4651</v>
      </c>
      <c r="B4657" s="571" t="s">
        <v>6930</v>
      </c>
      <c r="C4657" s="574" t="s">
        <v>12458</v>
      </c>
      <c r="D4657" s="843">
        <v>28936.04</v>
      </c>
      <c r="E4657" s="844"/>
      <c r="F4657" s="844"/>
      <c r="G4657" s="25"/>
      <c r="H4657" s="25"/>
      <c r="I4657" s="25"/>
      <c r="J4657" s="25"/>
      <c r="K4657" s="25"/>
      <c r="L4657" s="25"/>
      <c r="N4657" s="25"/>
      <c r="O4657" s="25"/>
      <c r="P4657" s="35" t="s">
        <v>2496</v>
      </c>
      <c r="AS4657" s="570"/>
      <c r="AT4657" s="391"/>
      <c r="AU4657" s="222"/>
      <c r="AV4657" s="564"/>
      <c r="AW4657" s="60"/>
      <c r="AX4657" s="60"/>
      <c r="AY4657" s="60"/>
      <c r="AZ4657" s="283"/>
      <c r="BA4657" s="283"/>
      <c r="BB4657" s="283"/>
      <c r="BC4657" s="34"/>
      <c r="BD4657" s="27"/>
      <c r="BF4657" s="35"/>
      <c r="BG4657" s="35"/>
      <c r="BH4657" s="35"/>
    </row>
    <row r="4658" spans="1:60" ht="15" x14ac:dyDescent="0.25">
      <c r="A4658" s="570">
        <f t="shared" si="65"/>
        <v>4652</v>
      </c>
      <c r="B4658" s="571" t="s">
        <v>6931</v>
      </c>
      <c r="C4658" s="574" t="s">
        <v>12458</v>
      </c>
      <c r="D4658" s="843">
        <v>49730.1</v>
      </c>
      <c r="E4658" s="844"/>
      <c r="F4658" s="844"/>
      <c r="G4658" s="25"/>
      <c r="H4658" s="25"/>
      <c r="I4658" s="25"/>
      <c r="J4658" s="25"/>
      <c r="K4658" s="25"/>
      <c r="L4658" s="25"/>
      <c r="N4658" s="25"/>
      <c r="O4658" s="25"/>
      <c r="P4658" s="35" t="s">
        <v>2496</v>
      </c>
      <c r="AS4658" s="570"/>
      <c r="AT4658" s="391"/>
      <c r="AU4658" s="222"/>
      <c r="AV4658" s="564"/>
      <c r="AW4658" s="60"/>
      <c r="AX4658" s="60"/>
      <c r="AY4658" s="60"/>
      <c r="AZ4658" s="283"/>
      <c r="BA4658" s="283"/>
      <c r="BB4658" s="283"/>
      <c r="BC4658" s="34"/>
      <c r="BD4658" s="27"/>
      <c r="BF4658" s="35"/>
      <c r="BG4658" s="35"/>
      <c r="BH4658" s="35"/>
    </row>
    <row r="4659" spans="1:60" ht="15" x14ac:dyDescent="0.25">
      <c r="A4659" s="570">
        <f t="shared" si="65"/>
        <v>4653</v>
      </c>
      <c r="B4659" s="571" t="s">
        <v>6932</v>
      </c>
      <c r="C4659" s="574" t="s">
        <v>12458</v>
      </c>
      <c r="D4659" s="843">
        <v>24990</v>
      </c>
      <c r="E4659" s="844"/>
      <c r="F4659" s="844"/>
      <c r="G4659" s="25"/>
      <c r="H4659" s="25"/>
      <c r="I4659" s="25"/>
      <c r="J4659" s="25"/>
      <c r="K4659" s="25"/>
      <c r="L4659" s="25"/>
      <c r="N4659" s="25"/>
      <c r="O4659" s="25"/>
      <c r="P4659" s="35" t="s">
        <v>2496</v>
      </c>
      <c r="AS4659" s="570"/>
      <c r="AT4659" s="391"/>
      <c r="AU4659" s="222"/>
      <c r="AV4659" s="564"/>
      <c r="AW4659" s="60"/>
      <c r="AX4659" s="60"/>
      <c r="AY4659" s="60"/>
      <c r="AZ4659" s="283"/>
      <c r="BA4659" s="283"/>
      <c r="BB4659" s="283"/>
      <c r="BC4659" s="34"/>
      <c r="BD4659" s="27"/>
      <c r="BF4659" s="35"/>
      <c r="BG4659" s="35"/>
      <c r="BH4659" s="35"/>
    </row>
    <row r="4660" spans="1:60" ht="15" x14ac:dyDescent="0.25">
      <c r="A4660" s="570">
        <f t="shared" si="65"/>
        <v>4654</v>
      </c>
      <c r="B4660" s="571" t="s">
        <v>6933</v>
      </c>
      <c r="C4660" s="574" t="s">
        <v>12458</v>
      </c>
      <c r="D4660" s="843">
        <v>39666.269999999997</v>
      </c>
      <c r="E4660" s="844"/>
      <c r="F4660" s="844"/>
      <c r="G4660" s="25"/>
      <c r="H4660" s="25"/>
      <c r="I4660" s="25"/>
      <c r="J4660" s="25"/>
      <c r="K4660" s="25"/>
      <c r="L4660" s="25"/>
      <c r="N4660" s="25"/>
      <c r="O4660" s="25"/>
      <c r="P4660" s="35" t="s">
        <v>2496</v>
      </c>
      <c r="AS4660" s="570"/>
      <c r="AT4660" s="391"/>
      <c r="AU4660" s="222"/>
      <c r="AV4660" s="564"/>
      <c r="AW4660" s="60"/>
      <c r="AX4660" s="60"/>
      <c r="AY4660" s="60"/>
      <c r="AZ4660" s="283"/>
      <c r="BA4660" s="283"/>
      <c r="BB4660" s="283"/>
      <c r="BC4660" s="34"/>
      <c r="BD4660" s="27"/>
      <c r="BF4660" s="35"/>
      <c r="BG4660" s="35"/>
      <c r="BH4660" s="35"/>
    </row>
    <row r="4661" spans="1:60" ht="15" x14ac:dyDescent="0.25">
      <c r="A4661" s="570">
        <f t="shared" si="65"/>
        <v>4655</v>
      </c>
      <c r="B4661" s="571" t="s">
        <v>6934</v>
      </c>
      <c r="C4661" s="574" t="s">
        <v>12458</v>
      </c>
      <c r="D4661" s="843">
        <v>20111</v>
      </c>
      <c r="E4661" s="844"/>
      <c r="F4661" s="844"/>
      <c r="G4661" s="25"/>
      <c r="H4661" s="25"/>
      <c r="I4661" s="25"/>
      <c r="J4661" s="25"/>
      <c r="K4661" s="25"/>
      <c r="L4661" s="25"/>
      <c r="N4661" s="25"/>
      <c r="O4661" s="25"/>
      <c r="P4661" s="35" t="s">
        <v>2496</v>
      </c>
      <c r="AS4661" s="570"/>
      <c r="AT4661" s="391"/>
      <c r="AU4661" s="222"/>
      <c r="AV4661" s="564"/>
      <c r="AW4661" s="60"/>
      <c r="AX4661" s="60"/>
      <c r="AY4661" s="60"/>
      <c r="AZ4661" s="283"/>
      <c r="BA4661" s="283"/>
      <c r="BB4661" s="283"/>
      <c r="BC4661" s="34"/>
      <c r="BD4661" s="27"/>
      <c r="BF4661" s="35"/>
      <c r="BG4661" s="35"/>
      <c r="BH4661" s="35"/>
    </row>
    <row r="4662" spans="1:60" ht="15" x14ac:dyDescent="0.25">
      <c r="A4662" s="570">
        <f t="shared" si="65"/>
        <v>4656</v>
      </c>
      <c r="B4662" s="571" t="s">
        <v>6935</v>
      </c>
      <c r="C4662" s="574" t="s">
        <v>12458</v>
      </c>
      <c r="D4662" s="843">
        <v>4927.79</v>
      </c>
      <c r="E4662" s="844"/>
      <c r="F4662" s="844"/>
      <c r="G4662" s="25"/>
      <c r="H4662" s="25"/>
      <c r="I4662" s="25"/>
      <c r="J4662" s="25"/>
      <c r="K4662" s="25"/>
      <c r="L4662" s="25"/>
      <c r="N4662" s="25"/>
      <c r="O4662" s="25"/>
      <c r="P4662" s="35" t="s">
        <v>2496</v>
      </c>
      <c r="AS4662" s="570"/>
      <c r="AT4662" s="391"/>
      <c r="AU4662" s="222"/>
      <c r="AV4662" s="564"/>
      <c r="AW4662" s="60"/>
      <c r="AX4662" s="60"/>
      <c r="AY4662" s="60"/>
      <c r="AZ4662" s="283"/>
      <c r="BA4662" s="283"/>
      <c r="BB4662" s="283"/>
      <c r="BC4662" s="34"/>
      <c r="BD4662" s="27"/>
      <c r="BF4662" s="35"/>
      <c r="BG4662" s="35"/>
      <c r="BH4662" s="35"/>
    </row>
    <row r="4663" spans="1:60" ht="15" x14ac:dyDescent="0.25">
      <c r="A4663" s="570">
        <f t="shared" ref="A4663:A4726" si="66">A4662+1</f>
        <v>4657</v>
      </c>
      <c r="B4663" s="571" t="s">
        <v>6936</v>
      </c>
      <c r="C4663" s="574" t="s">
        <v>12458</v>
      </c>
      <c r="D4663" s="843">
        <v>13846.84</v>
      </c>
      <c r="E4663" s="844"/>
      <c r="F4663" s="844"/>
      <c r="G4663" s="25"/>
      <c r="H4663" s="25"/>
      <c r="I4663" s="25"/>
      <c r="J4663" s="25"/>
      <c r="K4663" s="25"/>
      <c r="L4663" s="25"/>
      <c r="N4663" s="25"/>
      <c r="O4663" s="25"/>
      <c r="P4663" s="35" t="s">
        <v>2496</v>
      </c>
      <c r="AS4663" s="570"/>
      <c r="AT4663" s="391"/>
      <c r="AU4663" s="222"/>
      <c r="AV4663" s="564"/>
      <c r="AW4663" s="60"/>
      <c r="AX4663" s="60"/>
      <c r="AY4663" s="60"/>
      <c r="AZ4663" s="283"/>
      <c r="BA4663" s="283"/>
      <c r="BB4663" s="283"/>
      <c r="BC4663" s="34"/>
      <c r="BD4663" s="27"/>
      <c r="BF4663" s="35"/>
      <c r="BG4663" s="35"/>
      <c r="BH4663" s="35"/>
    </row>
    <row r="4664" spans="1:60" ht="15" x14ac:dyDescent="0.25">
      <c r="A4664" s="570">
        <f t="shared" si="66"/>
        <v>4658</v>
      </c>
      <c r="B4664" s="571" t="s">
        <v>6937</v>
      </c>
      <c r="C4664" s="574" t="s">
        <v>12458</v>
      </c>
      <c r="D4664" s="843">
        <v>9207.0300000000007</v>
      </c>
      <c r="E4664" s="844"/>
      <c r="F4664" s="844"/>
      <c r="G4664" s="25"/>
      <c r="H4664" s="25"/>
      <c r="I4664" s="25"/>
      <c r="J4664" s="25"/>
      <c r="K4664" s="25"/>
      <c r="L4664" s="25"/>
      <c r="N4664" s="25"/>
      <c r="O4664" s="25"/>
      <c r="P4664" s="35" t="s">
        <v>2496</v>
      </c>
      <c r="AS4664" s="570"/>
      <c r="AT4664" s="391"/>
      <c r="AU4664" s="222"/>
      <c r="AV4664" s="564"/>
      <c r="AW4664" s="60"/>
      <c r="AX4664" s="60"/>
      <c r="AY4664" s="60"/>
      <c r="AZ4664" s="283"/>
      <c r="BA4664" s="283"/>
      <c r="BB4664" s="283"/>
      <c r="BC4664" s="34"/>
      <c r="BD4664" s="27"/>
      <c r="BF4664" s="35"/>
      <c r="BG4664" s="35"/>
      <c r="BH4664" s="35"/>
    </row>
    <row r="4665" spans="1:60" ht="15" x14ac:dyDescent="0.25">
      <c r="A4665" s="570">
        <f t="shared" si="66"/>
        <v>4659</v>
      </c>
      <c r="B4665" s="571" t="s">
        <v>6938</v>
      </c>
      <c r="C4665" s="574" t="s">
        <v>12458</v>
      </c>
      <c r="D4665" s="843">
        <v>5184.83</v>
      </c>
      <c r="E4665" s="844"/>
      <c r="F4665" s="844"/>
      <c r="G4665" s="25"/>
      <c r="H4665" s="25"/>
      <c r="I4665" s="25"/>
      <c r="J4665" s="25"/>
      <c r="K4665" s="25"/>
      <c r="L4665" s="25"/>
      <c r="N4665" s="25"/>
      <c r="O4665" s="25"/>
      <c r="P4665" s="35" t="s">
        <v>2496</v>
      </c>
      <c r="AS4665" s="570"/>
      <c r="AT4665" s="391"/>
      <c r="AU4665" s="222"/>
      <c r="AV4665" s="564"/>
      <c r="AW4665" s="60"/>
      <c r="AX4665" s="60"/>
      <c r="AY4665" s="60"/>
      <c r="AZ4665" s="283"/>
      <c r="BA4665" s="283"/>
      <c r="BB4665" s="283"/>
      <c r="BC4665" s="34"/>
      <c r="BD4665" s="27"/>
      <c r="BF4665" s="35"/>
      <c r="BG4665" s="35"/>
      <c r="BH4665" s="35"/>
    </row>
    <row r="4666" spans="1:60" ht="15" x14ac:dyDescent="0.25">
      <c r="A4666" s="570">
        <f t="shared" si="66"/>
        <v>4660</v>
      </c>
      <c r="B4666" s="571" t="s">
        <v>6939</v>
      </c>
      <c r="C4666" s="574" t="s">
        <v>12458</v>
      </c>
      <c r="D4666" s="843">
        <v>8526.35</v>
      </c>
      <c r="E4666" s="844"/>
      <c r="F4666" s="844"/>
      <c r="G4666" s="25"/>
      <c r="H4666" s="25"/>
      <c r="I4666" s="25"/>
      <c r="J4666" s="25"/>
      <c r="K4666" s="25"/>
      <c r="L4666" s="25"/>
      <c r="N4666" s="25"/>
      <c r="O4666" s="25"/>
      <c r="P4666" s="35" t="s">
        <v>2496</v>
      </c>
      <c r="AS4666" s="570"/>
      <c r="AT4666" s="391"/>
      <c r="AU4666" s="222"/>
      <c r="AV4666" s="564"/>
      <c r="AW4666" s="60"/>
      <c r="AX4666" s="60"/>
      <c r="AY4666" s="60"/>
      <c r="AZ4666" s="283"/>
      <c r="BA4666" s="283"/>
      <c r="BB4666" s="283"/>
      <c r="BC4666" s="34"/>
      <c r="BD4666" s="27"/>
      <c r="BF4666" s="35"/>
      <c r="BG4666" s="35"/>
      <c r="BH4666" s="35"/>
    </row>
    <row r="4667" spans="1:60" ht="15" x14ac:dyDescent="0.25">
      <c r="A4667" s="570">
        <f t="shared" si="66"/>
        <v>4661</v>
      </c>
      <c r="B4667" s="571" t="s">
        <v>6940</v>
      </c>
      <c r="C4667" s="574" t="s">
        <v>12458</v>
      </c>
      <c r="D4667" s="843">
        <v>28560</v>
      </c>
      <c r="E4667" s="844"/>
      <c r="F4667" s="844"/>
      <c r="G4667" s="25"/>
      <c r="H4667" s="25"/>
      <c r="I4667" s="25"/>
      <c r="J4667" s="25"/>
      <c r="K4667" s="25"/>
      <c r="L4667" s="25"/>
      <c r="N4667" s="25"/>
      <c r="O4667" s="25"/>
      <c r="P4667" s="35" t="s">
        <v>2496</v>
      </c>
      <c r="AS4667" s="570"/>
      <c r="AT4667" s="391"/>
      <c r="AU4667" s="222"/>
      <c r="AV4667" s="564"/>
      <c r="AW4667" s="60"/>
      <c r="AX4667" s="60"/>
      <c r="AY4667" s="60"/>
      <c r="AZ4667" s="283"/>
      <c r="BA4667" s="283"/>
      <c r="BB4667" s="283"/>
      <c r="BC4667" s="34"/>
      <c r="BD4667" s="27"/>
      <c r="BF4667" s="35"/>
      <c r="BG4667" s="35"/>
      <c r="BH4667" s="35"/>
    </row>
    <row r="4668" spans="1:60" ht="15" x14ac:dyDescent="0.25">
      <c r="A4668" s="570">
        <f t="shared" si="66"/>
        <v>4662</v>
      </c>
      <c r="B4668" s="571" t="s">
        <v>6941</v>
      </c>
      <c r="C4668" s="574" t="s">
        <v>12458</v>
      </c>
      <c r="D4668" s="843">
        <v>126140</v>
      </c>
      <c r="E4668" s="844"/>
      <c r="F4668" s="844"/>
      <c r="G4668" s="25"/>
      <c r="H4668" s="25"/>
      <c r="I4668" s="25"/>
      <c r="J4668" s="25"/>
      <c r="K4668" s="25"/>
      <c r="L4668" s="25"/>
      <c r="N4668" s="25"/>
      <c r="O4668" s="25"/>
      <c r="P4668" s="35" t="s">
        <v>2496</v>
      </c>
      <c r="AS4668" s="570"/>
      <c r="AT4668" s="391"/>
      <c r="AU4668" s="222"/>
      <c r="AV4668" s="564"/>
      <c r="AW4668" s="60"/>
      <c r="AX4668" s="60"/>
      <c r="AY4668" s="60"/>
      <c r="AZ4668" s="283"/>
      <c r="BA4668" s="283"/>
      <c r="BB4668" s="283"/>
      <c r="BC4668" s="34"/>
      <c r="BD4668" s="27"/>
      <c r="BF4668" s="35"/>
      <c r="BG4668" s="35"/>
      <c r="BH4668" s="35"/>
    </row>
    <row r="4669" spans="1:60" ht="15" x14ac:dyDescent="0.25">
      <c r="A4669" s="570">
        <f t="shared" si="66"/>
        <v>4663</v>
      </c>
      <c r="B4669" s="571" t="s">
        <v>6942</v>
      </c>
      <c r="C4669" s="574" t="s">
        <v>12458</v>
      </c>
      <c r="D4669" s="843">
        <v>367826.62</v>
      </c>
      <c r="E4669" s="844"/>
      <c r="F4669" s="844"/>
      <c r="G4669" s="25"/>
      <c r="H4669" s="25"/>
      <c r="I4669" s="25"/>
      <c r="J4669" s="25"/>
      <c r="K4669" s="25"/>
      <c r="L4669" s="25"/>
      <c r="N4669" s="25"/>
      <c r="O4669" s="25"/>
      <c r="P4669" s="35" t="s">
        <v>2496</v>
      </c>
      <c r="AS4669" s="570"/>
      <c r="AT4669" s="391"/>
      <c r="AU4669" s="222"/>
      <c r="AV4669" s="564"/>
      <c r="AW4669" s="60"/>
      <c r="AX4669" s="60"/>
      <c r="AY4669" s="60"/>
      <c r="AZ4669" s="283"/>
      <c r="BA4669" s="283"/>
      <c r="BB4669" s="283"/>
      <c r="BC4669" s="34"/>
      <c r="BD4669" s="27"/>
      <c r="BF4669" s="35"/>
      <c r="BG4669" s="35"/>
      <c r="BH4669" s="35"/>
    </row>
    <row r="4670" spans="1:60" ht="15" x14ac:dyDescent="0.25">
      <c r="A4670" s="570">
        <f t="shared" si="66"/>
        <v>4664</v>
      </c>
      <c r="B4670" s="571" t="s">
        <v>6943</v>
      </c>
      <c r="C4670" s="574" t="s">
        <v>12458</v>
      </c>
      <c r="D4670" s="843">
        <v>57789.97</v>
      </c>
      <c r="E4670" s="844"/>
      <c r="F4670" s="844"/>
      <c r="G4670" s="25"/>
      <c r="H4670" s="25"/>
      <c r="I4670" s="25"/>
      <c r="J4670" s="25"/>
      <c r="K4670" s="25"/>
      <c r="L4670" s="25"/>
      <c r="N4670" s="25"/>
      <c r="O4670" s="25"/>
      <c r="P4670" s="35" t="s">
        <v>2496</v>
      </c>
      <c r="AS4670" s="570"/>
      <c r="AT4670" s="391"/>
      <c r="AU4670" s="222"/>
      <c r="AV4670" s="564"/>
      <c r="AW4670" s="60"/>
      <c r="AX4670" s="60"/>
      <c r="AY4670" s="60"/>
      <c r="AZ4670" s="283"/>
      <c r="BA4670" s="283"/>
      <c r="BB4670" s="283"/>
      <c r="BC4670" s="34"/>
      <c r="BD4670" s="27"/>
      <c r="BF4670" s="35"/>
      <c r="BG4670" s="35"/>
      <c r="BH4670" s="35"/>
    </row>
    <row r="4671" spans="1:60" ht="15" x14ac:dyDescent="0.25">
      <c r="A4671" s="570">
        <f t="shared" si="66"/>
        <v>4665</v>
      </c>
      <c r="B4671" s="571" t="s">
        <v>6944</v>
      </c>
      <c r="C4671" s="574" t="s">
        <v>12458</v>
      </c>
      <c r="D4671" s="843">
        <v>69083.070000000007</v>
      </c>
      <c r="E4671" s="844"/>
      <c r="F4671" s="844"/>
      <c r="G4671" s="25"/>
      <c r="H4671" s="25"/>
      <c r="I4671" s="25"/>
      <c r="J4671" s="25"/>
      <c r="K4671" s="25"/>
      <c r="L4671" s="25"/>
      <c r="N4671" s="25"/>
      <c r="O4671" s="25"/>
      <c r="P4671" s="35" t="s">
        <v>2496</v>
      </c>
      <c r="AS4671" s="570"/>
      <c r="AT4671" s="391"/>
      <c r="AU4671" s="222"/>
      <c r="AV4671" s="564"/>
      <c r="AW4671" s="60"/>
      <c r="AX4671" s="60"/>
      <c r="AY4671" s="60"/>
      <c r="AZ4671" s="283"/>
      <c r="BA4671" s="283"/>
      <c r="BB4671" s="283"/>
      <c r="BC4671" s="34"/>
      <c r="BD4671" s="27"/>
      <c r="BF4671" s="35"/>
      <c r="BG4671" s="35"/>
      <c r="BH4671" s="35"/>
    </row>
    <row r="4672" spans="1:60" ht="15" x14ac:dyDescent="0.25">
      <c r="A4672" s="570">
        <f t="shared" si="66"/>
        <v>4666</v>
      </c>
      <c r="B4672" s="571" t="s">
        <v>6945</v>
      </c>
      <c r="C4672" s="574" t="s">
        <v>12458</v>
      </c>
      <c r="D4672" s="843">
        <v>85680</v>
      </c>
      <c r="E4672" s="844"/>
      <c r="F4672" s="844"/>
      <c r="G4672" s="25"/>
      <c r="H4672" s="25"/>
      <c r="I4672" s="25"/>
      <c r="J4672" s="25"/>
      <c r="K4672" s="25"/>
      <c r="L4672" s="25"/>
      <c r="N4672" s="25"/>
      <c r="O4672" s="25"/>
      <c r="P4672" s="35" t="s">
        <v>2496</v>
      </c>
      <c r="AS4672" s="570"/>
      <c r="AT4672" s="391"/>
      <c r="AU4672" s="222"/>
      <c r="AV4672" s="564"/>
      <c r="AW4672" s="60"/>
      <c r="AX4672" s="60"/>
      <c r="AY4672" s="60"/>
      <c r="AZ4672" s="283"/>
      <c r="BA4672" s="283"/>
      <c r="BB4672" s="283"/>
      <c r="BC4672" s="34"/>
      <c r="BD4672" s="27"/>
      <c r="BF4672" s="35"/>
      <c r="BG4672" s="35"/>
      <c r="BH4672" s="35"/>
    </row>
    <row r="4673" spans="1:60" ht="15" x14ac:dyDescent="0.25">
      <c r="A4673" s="570">
        <f t="shared" si="66"/>
        <v>4667</v>
      </c>
      <c r="B4673" s="571" t="s">
        <v>6946</v>
      </c>
      <c r="C4673" s="574" t="s">
        <v>12458</v>
      </c>
      <c r="D4673" s="843">
        <v>50265.599999999999</v>
      </c>
      <c r="E4673" s="844"/>
      <c r="F4673" s="844"/>
      <c r="G4673" s="25"/>
      <c r="H4673" s="25"/>
      <c r="I4673" s="25"/>
      <c r="J4673" s="25"/>
      <c r="K4673" s="25"/>
      <c r="L4673" s="25"/>
      <c r="N4673" s="25"/>
      <c r="O4673" s="25"/>
      <c r="P4673" s="35" t="s">
        <v>2496</v>
      </c>
      <c r="AS4673" s="570"/>
      <c r="AT4673" s="391"/>
      <c r="AU4673" s="222"/>
      <c r="AV4673" s="564"/>
      <c r="AW4673" s="60"/>
      <c r="AX4673" s="60"/>
      <c r="AY4673" s="60"/>
      <c r="AZ4673" s="283"/>
      <c r="BA4673" s="283"/>
      <c r="BB4673" s="283"/>
      <c r="BC4673" s="34"/>
      <c r="BD4673" s="27"/>
      <c r="BF4673" s="35"/>
      <c r="BG4673" s="35"/>
      <c r="BH4673" s="35"/>
    </row>
    <row r="4674" spans="1:60" ht="15" x14ac:dyDescent="0.25">
      <c r="A4674" s="570">
        <f t="shared" si="66"/>
        <v>4668</v>
      </c>
      <c r="B4674" s="571" t="s">
        <v>6947</v>
      </c>
      <c r="C4674" s="574" t="s">
        <v>12458</v>
      </c>
      <c r="D4674" s="843">
        <v>57120</v>
      </c>
      <c r="E4674" s="844"/>
      <c r="F4674" s="844"/>
      <c r="G4674" s="25"/>
      <c r="H4674" s="25"/>
      <c r="I4674" s="25"/>
      <c r="J4674" s="25"/>
      <c r="K4674" s="25"/>
      <c r="L4674" s="25"/>
      <c r="N4674" s="25"/>
      <c r="O4674" s="25"/>
      <c r="P4674" s="35" t="s">
        <v>2496</v>
      </c>
      <c r="AS4674" s="570"/>
      <c r="AT4674" s="391"/>
      <c r="AU4674" s="222"/>
      <c r="AV4674" s="564"/>
      <c r="AW4674" s="60"/>
      <c r="AX4674" s="60"/>
      <c r="AY4674" s="60"/>
      <c r="AZ4674" s="283"/>
      <c r="BA4674" s="283"/>
      <c r="BB4674" s="283"/>
      <c r="BC4674" s="34"/>
      <c r="BD4674" s="27"/>
      <c r="BF4674" s="35"/>
      <c r="BG4674" s="35"/>
      <c r="BH4674" s="35"/>
    </row>
    <row r="4675" spans="1:60" ht="15" x14ac:dyDescent="0.25">
      <c r="A4675" s="570">
        <f t="shared" si="66"/>
        <v>4669</v>
      </c>
      <c r="B4675" s="571" t="s">
        <v>6948</v>
      </c>
      <c r="C4675" s="574" t="s">
        <v>12458</v>
      </c>
      <c r="D4675" s="843">
        <v>9606.8700000000008</v>
      </c>
      <c r="E4675" s="844"/>
      <c r="F4675" s="844"/>
      <c r="G4675" s="25"/>
      <c r="H4675" s="25"/>
      <c r="I4675" s="25"/>
      <c r="J4675" s="25"/>
      <c r="K4675" s="25"/>
      <c r="L4675" s="25"/>
      <c r="N4675" s="25"/>
      <c r="O4675" s="25"/>
      <c r="P4675" s="35" t="s">
        <v>2496</v>
      </c>
      <c r="AS4675" s="570"/>
      <c r="AT4675" s="391"/>
      <c r="AU4675" s="222"/>
      <c r="AV4675" s="564"/>
      <c r="AW4675" s="60"/>
      <c r="AX4675" s="60"/>
      <c r="AY4675" s="60"/>
      <c r="AZ4675" s="283"/>
      <c r="BA4675" s="283"/>
      <c r="BB4675" s="283"/>
      <c r="BC4675" s="34"/>
      <c r="BD4675" s="27"/>
      <c r="BF4675" s="35"/>
      <c r="BG4675" s="35"/>
      <c r="BH4675" s="35"/>
    </row>
    <row r="4676" spans="1:60" ht="15" x14ac:dyDescent="0.25">
      <c r="A4676" s="570">
        <f t="shared" si="66"/>
        <v>4670</v>
      </c>
      <c r="B4676" s="571" t="s">
        <v>6949</v>
      </c>
      <c r="C4676" s="574" t="s">
        <v>12458</v>
      </c>
      <c r="D4676" s="843">
        <v>15041.6</v>
      </c>
      <c r="E4676" s="844"/>
      <c r="F4676" s="844"/>
      <c r="G4676" s="25"/>
      <c r="H4676" s="25"/>
      <c r="I4676" s="25"/>
      <c r="J4676" s="25"/>
      <c r="K4676" s="25"/>
      <c r="L4676" s="25"/>
      <c r="N4676" s="25"/>
      <c r="O4676" s="25"/>
      <c r="P4676" s="35" t="s">
        <v>2496</v>
      </c>
      <c r="AS4676" s="570"/>
      <c r="AT4676" s="391"/>
      <c r="AU4676" s="222"/>
      <c r="AV4676" s="564"/>
      <c r="AW4676" s="60"/>
      <c r="AX4676" s="60"/>
      <c r="AY4676" s="60"/>
      <c r="AZ4676" s="283"/>
      <c r="BA4676" s="283"/>
      <c r="BB4676" s="283"/>
      <c r="BC4676" s="34"/>
      <c r="BD4676" s="27"/>
      <c r="BF4676" s="35"/>
      <c r="BG4676" s="35"/>
      <c r="BH4676" s="35"/>
    </row>
    <row r="4677" spans="1:60" ht="15" x14ac:dyDescent="0.25">
      <c r="A4677" s="570">
        <f t="shared" si="66"/>
        <v>4671</v>
      </c>
      <c r="B4677" s="571" t="s">
        <v>6950</v>
      </c>
      <c r="C4677" s="574" t="s">
        <v>12458</v>
      </c>
      <c r="D4677" s="843">
        <v>24362.87</v>
      </c>
      <c r="E4677" s="844"/>
      <c r="F4677" s="844"/>
      <c r="G4677" s="25"/>
      <c r="H4677" s="25"/>
      <c r="I4677" s="25"/>
      <c r="J4677" s="25"/>
      <c r="K4677" s="25"/>
      <c r="L4677" s="25"/>
      <c r="N4677" s="25"/>
      <c r="O4677" s="25"/>
      <c r="P4677" s="35" t="s">
        <v>2496</v>
      </c>
      <c r="AS4677" s="570"/>
      <c r="AT4677" s="391"/>
      <c r="AU4677" s="222"/>
      <c r="AV4677" s="564"/>
      <c r="AW4677" s="60"/>
      <c r="AX4677" s="60"/>
      <c r="AY4677" s="60"/>
      <c r="AZ4677" s="283"/>
      <c r="BA4677" s="283"/>
      <c r="BB4677" s="283"/>
      <c r="BC4677" s="34"/>
      <c r="BD4677" s="27"/>
      <c r="BF4677" s="35"/>
      <c r="BG4677" s="35"/>
      <c r="BH4677" s="35"/>
    </row>
    <row r="4678" spans="1:60" ht="15" x14ac:dyDescent="0.25">
      <c r="A4678" s="570">
        <f t="shared" si="66"/>
        <v>4672</v>
      </c>
      <c r="B4678" s="571" t="s">
        <v>6951</v>
      </c>
      <c r="C4678" s="574" t="s">
        <v>12458</v>
      </c>
      <c r="D4678" s="843">
        <v>9614.01</v>
      </c>
      <c r="E4678" s="844"/>
      <c r="F4678" s="844"/>
      <c r="G4678" s="25"/>
      <c r="H4678" s="25"/>
      <c r="I4678" s="25"/>
      <c r="J4678" s="25"/>
      <c r="K4678" s="25"/>
      <c r="L4678" s="25"/>
      <c r="N4678" s="25"/>
      <c r="O4678" s="25"/>
      <c r="P4678" s="35" t="s">
        <v>2496</v>
      </c>
      <c r="AS4678" s="570"/>
      <c r="AT4678" s="391"/>
      <c r="AU4678" s="222"/>
      <c r="AV4678" s="564"/>
      <c r="AW4678" s="60"/>
      <c r="AX4678" s="60"/>
      <c r="AY4678" s="60"/>
      <c r="AZ4678" s="283"/>
      <c r="BA4678" s="283"/>
      <c r="BB4678" s="283"/>
      <c r="BC4678" s="34"/>
      <c r="BD4678" s="27"/>
      <c r="BF4678" s="35"/>
      <c r="BG4678" s="35"/>
      <c r="BH4678" s="35"/>
    </row>
    <row r="4679" spans="1:60" ht="15" x14ac:dyDescent="0.25">
      <c r="A4679" s="570">
        <f t="shared" si="66"/>
        <v>4673</v>
      </c>
      <c r="B4679" s="571" t="s">
        <v>6952</v>
      </c>
      <c r="C4679" s="574" t="s">
        <v>12458</v>
      </c>
      <c r="D4679" s="843">
        <v>15041.6</v>
      </c>
      <c r="E4679" s="844"/>
      <c r="F4679" s="844"/>
      <c r="G4679" s="25"/>
      <c r="H4679" s="25"/>
      <c r="I4679" s="25"/>
      <c r="J4679" s="25"/>
      <c r="K4679" s="25"/>
      <c r="L4679" s="25"/>
      <c r="N4679" s="25"/>
      <c r="O4679" s="25"/>
      <c r="P4679" s="35" t="s">
        <v>2496</v>
      </c>
      <c r="AS4679" s="570"/>
      <c r="AT4679" s="391"/>
      <c r="AU4679" s="222"/>
      <c r="AV4679" s="564"/>
      <c r="AW4679" s="60"/>
      <c r="AX4679" s="60"/>
      <c r="AY4679" s="60"/>
      <c r="AZ4679" s="283"/>
      <c r="BA4679" s="283"/>
      <c r="BB4679" s="283"/>
      <c r="BC4679" s="34"/>
      <c r="BD4679" s="27"/>
      <c r="BF4679" s="35"/>
      <c r="BG4679" s="35"/>
      <c r="BH4679" s="35"/>
    </row>
    <row r="4680" spans="1:60" ht="15" x14ac:dyDescent="0.25">
      <c r="A4680" s="570">
        <f t="shared" si="66"/>
        <v>4674</v>
      </c>
      <c r="B4680" s="571" t="s">
        <v>6953</v>
      </c>
      <c r="C4680" s="574" t="s">
        <v>12458</v>
      </c>
      <c r="D4680" s="843">
        <v>49957.39</v>
      </c>
      <c r="E4680" s="844"/>
      <c r="F4680" s="844"/>
      <c r="G4680" s="25"/>
      <c r="H4680" s="25"/>
      <c r="I4680" s="25"/>
      <c r="J4680" s="25"/>
      <c r="K4680" s="25"/>
      <c r="L4680" s="25"/>
      <c r="N4680" s="25"/>
      <c r="O4680" s="25"/>
      <c r="P4680" s="35" t="s">
        <v>2496</v>
      </c>
      <c r="AS4680" s="570"/>
      <c r="AT4680" s="391"/>
      <c r="AU4680" s="222"/>
      <c r="AV4680" s="564"/>
      <c r="AW4680" s="60"/>
      <c r="AX4680" s="60"/>
      <c r="AY4680" s="60"/>
      <c r="AZ4680" s="283"/>
      <c r="BA4680" s="283"/>
      <c r="BB4680" s="283"/>
      <c r="BC4680" s="34"/>
      <c r="BD4680" s="27"/>
      <c r="BF4680" s="35"/>
      <c r="BG4680" s="35"/>
      <c r="BH4680" s="35"/>
    </row>
    <row r="4681" spans="1:60" ht="15" x14ac:dyDescent="0.25">
      <c r="A4681" s="570">
        <f t="shared" si="66"/>
        <v>4675</v>
      </c>
      <c r="B4681" s="571" t="s">
        <v>6954</v>
      </c>
      <c r="C4681" s="574" t="s">
        <v>12458</v>
      </c>
      <c r="D4681" s="843">
        <v>31562.37</v>
      </c>
      <c r="E4681" s="844"/>
      <c r="F4681" s="844"/>
      <c r="G4681" s="25"/>
      <c r="H4681" s="25"/>
      <c r="I4681" s="25"/>
      <c r="J4681" s="25"/>
      <c r="K4681" s="25"/>
      <c r="L4681" s="25"/>
      <c r="N4681" s="25"/>
      <c r="O4681" s="25"/>
      <c r="P4681" s="35" t="s">
        <v>2496</v>
      </c>
      <c r="AS4681" s="570"/>
      <c r="AT4681" s="391"/>
      <c r="AU4681" s="222"/>
      <c r="AV4681" s="564"/>
      <c r="AW4681" s="60"/>
      <c r="AX4681" s="60"/>
      <c r="AY4681" s="60"/>
      <c r="AZ4681" s="283"/>
      <c r="BA4681" s="283"/>
      <c r="BB4681" s="283"/>
      <c r="BC4681" s="34"/>
      <c r="BD4681" s="27"/>
      <c r="BF4681" s="35"/>
      <c r="BG4681" s="35"/>
      <c r="BH4681" s="35"/>
    </row>
    <row r="4682" spans="1:60" ht="15" x14ac:dyDescent="0.25">
      <c r="A4682" s="570">
        <f t="shared" si="66"/>
        <v>4676</v>
      </c>
      <c r="B4682" s="571" t="s">
        <v>6955</v>
      </c>
      <c r="C4682" s="574" t="s">
        <v>12458</v>
      </c>
      <c r="D4682" s="843">
        <v>33308.1</v>
      </c>
      <c r="E4682" s="844"/>
      <c r="F4682" s="844"/>
      <c r="G4682" s="25"/>
      <c r="H4682" s="25"/>
      <c r="I4682" s="25"/>
      <c r="J4682" s="25"/>
      <c r="K4682" s="25"/>
      <c r="L4682" s="25"/>
      <c r="N4682" s="25"/>
      <c r="O4682" s="25"/>
      <c r="P4682" s="35" t="s">
        <v>2496</v>
      </c>
      <c r="AS4682" s="570"/>
      <c r="AT4682" s="391"/>
      <c r="AU4682" s="222"/>
      <c r="AV4682" s="564"/>
      <c r="AW4682" s="60"/>
      <c r="AX4682" s="60"/>
      <c r="AY4682" s="60"/>
      <c r="AZ4682" s="283"/>
      <c r="BA4682" s="283"/>
      <c r="BB4682" s="283"/>
      <c r="BC4682" s="34"/>
      <c r="BD4682" s="27"/>
      <c r="BF4682" s="35"/>
      <c r="BG4682" s="35"/>
      <c r="BH4682" s="35"/>
    </row>
    <row r="4683" spans="1:60" ht="15" x14ac:dyDescent="0.25">
      <c r="A4683" s="570">
        <f t="shared" si="66"/>
        <v>4677</v>
      </c>
      <c r="B4683" s="571" t="s">
        <v>6956</v>
      </c>
      <c r="C4683" s="574" t="s">
        <v>12458</v>
      </c>
      <c r="D4683" s="843">
        <v>6074.95</v>
      </c>
      <c r="E4683" s="844"/>
      <c r="F4683" s="844"/>
      <c r="G4683" s="25"/>
      <c r="H4683" s="25"/>
      <c r="I4683" s="25"/>
      <c r="J4683" s="25"/>
      <c r="K4683" s="25"/>
      <c r="L4683" s="25"/>
      <c r="N4683" s="25"/>
      <c r="O4683" s="25"/>
      <c r="P4683" s="35" t="s">
        <v>2496</v>
      </c>
      <c r="AS4683" s="570"/>
      <c r="AT4683" s="391"/>
      <c r="AU4683" s="222"/>
      <c r="AV4683" s="564"/>
      <c r="AW4683" s="60"/>
      <c r="AX4683" s="60"/>
      <c r="AY4683" s="60"/>
      <c r="AZ4683" s="283"/>
      <c r="BA4683" s="283"/>
      <c r="BB4683" s="283"/>
      <c r="BC4683" s="34"/>
      <c r="BD4683" s="27"/>
      <c r="BF4683" s="35"/>
      <c r="BG4683" s="35"/>
      <c r="BH4683" s="35"/>
    </row>
    <row r="4684" spans="1:60" ht="15" x14ac:dyDescent="0.25">
      <c r="A4684" s="570">
        <f t="shared" si="66"/>
        <v>4678</v>
      </c>
      <c r="B4684" s="571" t="s">
        <v>6957</v>
      </c>
      <c r="C4684" s="574" t="s">
        <v>12458</v>
      </c>
      <c r="D4684" s="843">
        <v>14790.51</v>
      </c>
      <c r="E4684" s="844"/>
      <c r="F4684" s="844"/>
      <c r="G4684" s="25"/>
      <c r="H4684" s="25"/>
      <c r="I4684" s="25"/>
      <c r="J4684" s="25"/>
      <c r="K4684" s="25"/>
      <c r="L4684" s="25"/>
      <c r="N4684" s="25"/>
      <c r="O4684" s="25"/>
      <c r="P4684" s="35" t="s">
        <v>2496</v>
      </c>
      <c r="AS4684" s="570"/>
      <c r="AT4684" s="391"/>
      <c r="AU4684" s="222"/>
      <c r="AV4684" s="564"/>
      <c r="AW4684" s="60"/>
      <c r="AX4684" s="60"/>
      <c r="AY4684" s="60"/>
      <c r="AZ4684" s="283"/>
      <c r="BA4684" s="283"/>
      <c r="BB4684" s="283"/>
      <c r="BC4684" s="34"/>
      <c r="BD4684" s="27"/>
      <c r="BF4684" s="35"/>
      <c r="BG4684" s="35"/>
      <c r="BH4684" s="35"/>
    </row>
    <row r="4685" spans="1:60" ht="15" x14ac:dyDescent="0.25">
      <c r="A4685" s="570">
        <f t="shared" si="66"/>
        <v>4679</v>
      </c>
      <c r="B4685" s="571" t="s">
        <v>6958</v>
      </c>
      <c r="C4685" s="574" t="s">
        <v>12458</v>
      </c>
      <c r="D4685" s="843">
        <v>38485.79</v>
      </c>
      <c r="E4685" s="844"/>
      <c r="F4685" s="844"/>
      <c r="G4685" s="25"/>
      <c r="H4685" s="25"/>
      <c r="I4685" s="25"/>
      <c r="J4685" s="25"/>
      <c r="K4685" s="25"/>
      <c r="L4685" s="25"/>
      <c r="N4685" s="25"/>
      <c r="O4685" s="25"/>
      <c r="P4685" s="35" t="s">
        <v>2496</v>
      </c>
      <c r="AS4685" s="570"/>
      <c r="AT4685" s="391"/>
      <c r="AU4685" s="222"/>
      <c r="AV4685" s="564"/>
      <c r="AW4685" s="60"/>
      <c r="AX4685" s="60"/>
      <c r="AY4685" s="60"/>
      <c r="AZ4685" s="283"/>
      <c r="BA4685" s="283"/>
      <c r="BB4685" s="283"/>
      <c r="BC4685" s="34"/>
      <c r="BD4685" s="27"/>
      <c r="BF4685" s="35"/>
      <c r="BG4685" s="35"/>
      <c r="BH4685" s="35"/>
    </row>
    <row r="4686" spans="1:60" ht="15" x14ac:dyDescent="0.25">
      <c r="A4686" s="570">
        <f t="shared" si="66"/>
        <v>4680</v>
      </c>
      <c r="B4686" s="571" t="s">
        <v>6959</v>
      </c>
      <c r="C4686" s="574" t="s">
        <v>12458</v>
      </c>
      <c r="D4686" s="843">
        <v>7600.53</v>
      </c>
      <c r="E4686" s="844"/>
      <c r="F4686" s="844"/>
      <c r="G4686" s="25"/>
      <c r="H4686" s="25"/>
      <c r="I4686" s="25"/>
      <c r="J4686" s="25"/>
      <c r="K4686" s="25"/>
      <c r="L4686" s="25"/>
      <c r="N4686" s="25"/>
      <c r="O4686" s="25"/>
      <c r="P4686" s="35" t="s">
        <v>2496</v>
      </c>
      <c r="AS4686" s="570"/>
      <c r="AT4686" s="391"/>
      <c r="AU4686" s="222"/>
      <c r="AV4686" s="564"/>
      <c r="AW4686" s="60"/>
      <c r="AX4686" s="60"/>
      <c r="AY4686" s="60"/>
      <c r="AZ4686" s="283"/>
      <c r="BA4686" s="283"/>
      <c r="BB4686" s="283"/>
      <c r="BC4686" s="34"/>
      <c r="BD4686" s="27"/>
      <c r="BF4686" s="35"/>
      <c r="BG4686" s="35"/>
      <c r="BH4686" s="35"/>
    </row>
    <row r="4687" spans="1:60" ht="15" x14ac:dyDescent="0.25">
      <c r="A4687" s="570">
        <f t="shared" si="66"/>
        <v>4681</v>
      </c>
      <c r="B4687" s="571" t="s">
        <v>6960</v>
      </c>
      <c r="C4687" s="574" t="s">
        <v>12458</v>
      </c>
      <c r="D4687" s="843">
        <v>11840.5</v>
      </c>
      <c r="E4687" s="844"/>
      <c r="F4687" s="844"/>
      <c r="G4687" s="25"/>
      <c r="H4687" s="25"/>
      <c r="I4687" s="25"/>
      <c r="J4687" s="25"/>
      <c r="K4687" s="25"/>
      <c r="L4687" s="25"/>
      <c r="N4687" s="25"/>
      <c r="O4687" s="25"/>
      <c r="P4687" s="35" t="s">
        <v>2496</v>
      </c>
      <c r="AS4687" s="570"/>
      <c r="AT4687" s="391"/>
      <c r="AU4687" s="222"/>
      <c r="AV4687" s="564"/>
      <c r="AW4687" s="60"/>
      <c r="AX4687" s="60"/>
      <c r="AY4687" s="60"/>
      <c r="AZ4687" s="283"/>
      <c r="BA4687" s="283"/>
      <c r="BB4687" s="283"/>
      <c r="BC4687" s="34"/>
      <c r="BD4687" s="27"/>
      <c r="BF4687" s="35"/>
      <c r="BG4687" s="35"/>
      <c r="BH4687" s="35"/>
    </row>
    <row r="4688" spans="1:60" ht="15" x14ac:dyDescent="0.25">
      <c r="A4688" s="570">
        <f t="shared" si="66"/>
        <v>4682</v>
      </c>
      <c r="B4688" s="571" t="s">
        <v>6961</v>
      </c>
      <c r="C4688" s="574" t="s">
        <v>12458</v>
      </c>
      <c r="D4688" s="843">
        <v>14216.93</v>
      </c>
      <c r="E4688" s="844"/>
      <c r="F4688" s="844"/>
      <c r="G4688" s="25"/>
      <c r="H4688" s="25"/>
      <c r="I4688" s="25"/>
      <c r="J4688" s="25"/>
      <c r="K4688" s="25"/>
      <c r="L4688" s="25"/>
      <c r="N4688" s="25"/>
      <c r="O4688" s="25"/>
      <c r="P4688" s="35" t="s">
        <v>2496</v>
      </c>
      <c r="AS4688" s="570"/>
      <c r="AT4688" s="391"/>
      <c r="AU4688" s="222"/>
      <c r="AV4688" s="564"/>
      <c r="AW4688" s="60"/>
      <c r="AX4688" s="60"/>
      <c r="AY4688" s="60"/>
      <c r="AZ4688" s="283"/>
      <c r="BA4688" s="283"/>
      <c r="BB4688" s="283"/>
      <c r="BC4688" s="34"/>
      <c r="BD4688" s="27"/>
      <c r="BF4688" s="35"/>
      <c r="BG4688" s="35"/>
      <c r="BH4688" s="35"/>
    </row>
    <row r="4689" spans="1:60" ht="15" x14ac:dyDescent="0.25">
      <c r="A4689" s="570">
        <f t="shared" si="66"/>
        <v>4683</v>
      </c>
      <c r="B4689" s="571" t="s">
        <v>6962</v>
      </c>
      <c r="C4689" s="574" t="s">
        <v>12458</v>
      </c>
      <c r="D4689" s="843">
        <v>7270.9</v>
      </c>
      <c r="E4689" s="844"/>
      <c r="F4689" s="844"/>
      <c r="G4689" s="25"/>
      <c r="H4689" s="25"/>
      <c r="I4689" s="25"/>
      <c r="J4689" s="25"/>
      <c r="K4689" s="25"/>
      <c r="L4689" s="25"/>
      <c r="N4689" s="25"/>
      <c r="O4689" s="25"/>
      <c r="P4689" s="35" t="s">
        <v>2496</v>
      </c>
      <c r="AS4689" s="570"/>
      <c r="AT4689" s="391"/>
      <c r="AU4689" s="222"/>
      <c r="AV4689" s="564"/>
      <c r="AW4689" s="60"/>
      <c r="AX4689" s="60"/>
      <c r="AY4689" s="60"/>
      <c r="AZ4689" s="283"/>
      <c r="BA4689" s="283"/>
      <c r="BB4689" s="283"/>
      <c r="BC4689" s="34"/>
      <c r="BD4689" s="27"/>
      <c r="BF4689" s="35"/>
      <c r="BG4689" s="35"/>
      <c r="BH4689" s="35"/>
    </row>
    <row r="4690" spans="1:60" ht="15" x14ac:dyDescent="0.25">
      <c r="A4690" s="570">
        <f t="shared" si="66"/>
        <v>4684</v>
      </c>
      <c r="B4690" s="571" t="s">
        <v>6963</v>
      </c>
      <c r="C4690" s="574" t="s">
        <v>12458</v>
      </c>
      <c r="D4690" s="843">
        <v>9875.81</v>
      </c>
      <c r="E4690" s="844"/>
      <c r="F4690" s="844"/>
      <c r="G4690" s="25"/>
      <c r="H4690" s="25"/>
      <c r="I4690" s="25"/>
      <c r="J4690" s="25"/>
      <c r="K4690" s="25"/>
      <c r="L4690" s="25"/>
      <c r="N4690" s="25"/>
      <c r="O4690" s="25"/>
      <c r="P4690" s="35" t="s">
        <v>2496</v>
      </c>
      <c r="AS4690" s="570"/>
      <c r="AT4690" s="391"/>
      <c r="AU4690" s="222"/>
      <c r="AV4690" s="564"/>
      <c r="AW4690" s="60"/>
      <c r="AX4690" s="60"/>
      <c r="AY4690" s="60"/>
      <c r="AZ4690" s="283"/>
      <c r="BA4690" s="283"/>
      <c r="BB4690" s="283"/>
      <c r="BC4690" s="34"/>
      <c r="BD4690" s="27"/>
      <c r="BF4690" s="35"/>
      <c r="BG4690" s="35"/>
      <c r="BH4690" s="35"/>
    </row>
    <row r="4691" spans="1:60" ht="15" x14ac:dyDescent="0.25">
      <c r="A4691" s="570">
        <f t="shared" si="66"/>
        <v>4685</v>
      </c>
      <c r="B4691" s="571" t="s">
        <v>6964</v>
      </c>
      <c r="C4691" s="574" t="s">
        <v>12458</v>
      </c>
      <c r="D4691" s="843">
        <v>14518</v>
      </c>
      <c r="E4691" s="844"/>
      <c r="F4691" s="844"/>
      <c r="G4691" s="25"/>
      <c r="H4691" s="25"/>
      <c r="I4691" s="25"/>
      <c r="J4691" s="25"/>
      <c r="K4691" s="25"/>
      <c r="L4691" s="25"/>
      <c r="N4691" s="25"/>
      <c r="O4691" s="25"/>
      <c r="P4691" s="35" t="s">
        <v>2496</v>
      </c>
      <c r="AS4691" s="570"/>
      <c r="AT4691" s="391"/>
      <c r="AU4691" s="222"/>
      <c r="AV4691" s="564"/>
      <c r="AW4691" s="60"/>
      <c r="AX4691" s="60"/>
      <c r="AY4691" s="60"/>
      <c r="AZ4691" s="283"/>
      <c r="BA4691" s="283"/>
      <c r="BB4691" s="283"/>
      <c r="BC4691" s="34"/>
      <c r="BD4691" s="27"/>
      <c r="BF4691" s="35"/>
      <c r="BG4691" s="35"/>
      <c r="BH4691" s="35"/>
    </row>
    <row r="4692" spans="1:60" ht="15" x14ac:dyDescent="0.25">
      <c r="A4692" s="570">
        <f t="shared" si="66"/>
        <v>4686</v>
      </c>
      <c r="B4692" s="571" t="s">
        <v>6965</v>
      </c>
      <c r="C4692" s="574" t="s">
        <v>12458</v>
      </c>
      <c r="D4692" s="843">
        <v>15612.8</v>
      </c>
      <c r="E4692" s="844"/>
      <c r="F4692" s="844"/>
      <c r="G4692" s="25"/>
      <c r="H4692" s="25"/>
      <c r="I4692" s="25"/>
      <c r="J4692" s="25"/>
      <c r="K4692" s="25"/>
      <c r="L4692" s="25"/>
      <c r="N4692" s="25"/>
      <c r="O4692" s="25"/>
      <c r="P4692" s="35" t="s">
        <v>2496</v>
      </c>
      <c r="AS4692" s="570"/>
      <c r="AT4692" s="391"/>
      <c r="AU4692" s="222"/>
      <c r="AV4692" s="564"/>
      <c r="AW4692" s="60"/>
      <c r="AX4692" s="60"/>
      <c r="AY4692" s="60"/>
      <c r="AZ4692" s="283"/>
      <c r="BA4692" s="283"/>
      <c r="BB4692" s="283"/>
      <c r="BC4692" s="34"/>
      <c r="BD4692" s="27"/>
      <c r="BF4692" s="35"/>
      <c r="BG4692" s="35"/>
      <c r="BH4692" s="35"/>
    </row>
    <row r="4693" spans="1:60" ht="15" x14ac:dyDescent="0.25">
      <c r="A4693" s="570">
        <f t="shared" si="66"/>
        <v>4687</v>
      </c>
      <c r="B4693" s="571" t="s">
        <v>6966</v>
      </c>
      <c r="C4693" s="574" t="s">
        <v>12458</v>
      </c>
      <c r="D4693" s="843">
        <v>7912.31</v>
      </c>
      <c r="E4693" s="844"/>
      <c r="F4693" s="844"/>
      <c r="G4693" s="25"/>
      <c r="H4693" s="25"/>
      <c r="I4693" s="25"/>
      <c r="J4693" s="25"/>
      <c r="K4693" s="25"/>
      <c r="L4693" s="25"/>
      <c r="N4693" s="25"/>
      <c r="O4693" s="25"/>
      <c r="P4693" s="35" t="s">
        <v>2496</v>
      </c>
      <c r="AS4693" s="570"/>
      <c r="AT4693" s="391"/>
      <c r="AU4693" s="222"/>
      <c r="AV4693" s="564"/>
      <c r="AW4693" s="60"/>
      <c r="AX4693" s="60"/>
      <c r="AY4693" s="60"/>
      <c r="AZ4693" s="283"/>
      <c r="BA4693" s="283"/>
      <c r="BB4693" s="283"/>
      <c r="BC4693" s="34"/>
      <c r="BD4693" s="27"/>
      <c r="BF4693" s="35"/>
      <c r="BG4693" s="35"/>
      <c r="BH4693" s="35"/>
    </row>
    <row r="4694" spans="1:60" ht="15" x14ac:dyDescent="0.25">
      <c r="A4694" s="570">
        <f t="shared" si="66"/>
        <v>4688</v>
      </c>
      <c r="B4694" s="571" t="s">
        <v>6967</v>
      </c>
      <c r="C4694" s="574" t="s">
        <v>12458</v>
      </c>
      <c r="D4694" s="843">
        <v>3415.3</v>
      </c>
      <c r="E4694" s="844"/>
      <c r="F4694" s="844"/>
      <c r="G4694" s="25"/>
      <c r="H4694" s="25"/>
      <c r="I4694" s="25"/>
      <c r="J4694" s="25"/>
      <c r="K4694" s="25"/>
      <c r="L4694" s="25"/>
      <c r="N4694" s="25"/>
      <c r="O4694" s="25"/>
      <c r="P4694" s="35" t="s">
        <v>2496</v>
      </c>
      <c r="AS4694" s="570"/>
      <c r="AT4694" s="391"/>
      <c r="AU4694" s="222"/>
      <c r="AV4694" s="564"/>
      <c r="AW4694" s="60"/>
      <c r="AX4694" s="60"/>
      <c r="AY4694" s="60"/>
      <c r="AZ4694" s="283"/>
      <c r="BA4694" s="283"/>
      <c r="BB4694" s="283"/>
      <c r="BC4694" s="34"/>
      <c r="BD4694" s="27"/>
      <c r="BF4694" s="35"/>
      <c r="BG4694" s="35"/>
      <c r="BH4694" s="35"/>
    </row>
    <row r="4695" spans="1:60" ht="15" x14ac:dyDescent="0.25">
      <c r="A4695" s="570">
        <f t="shared" si="66"/>
        <v>4689</v>
      </c>
      <c r="B4695" s="571" t="s">
        <v>6968</v>
      </c>
      <c r="C4695" s="574" t="s">
        <v>12458</v>
      </c>
      <c r="D4695" s="843">
        <v>8631.07</v>
      </c>
      <c r="E4695" s="844"/>
      <c r="F4695" s="844"/>
      <c r="G4695" s="25"/>
      <c r="H4695" s="25"/>
      <c r="I4695" s="25"/>
      <c r="J4695" s="25"/>
      <c r="K4695" s="25"/>
      <c r="L4695" s="25"/>
      <c r="N4695" s="25"/>
      <c r="O4695" s="25"/>
      <c r="P4695" s="35" t="s">
        <v>2496</v>
      </c>
      <c r="AS4695" s="570"/>
      <c r="AT4695" s="391"/>
      <c r="AU4695" s="222"/>
      <c r="AV4695" s="564"/>
      <c r="AW4695" s="60"/>
      <c r="AX4695" s="60"/>
      <c r="AY4695" s="60"/>
      <c r="AZ4695" s="283"/>
      <c r="BA4695" s="283"/>
      <c r="BB4695" s="283"/>
      <c r="BC4695" s="34"/>
      <c r="BD4695" s="27"/>
      <c r="BF4695" s="35"/>
      <c r="BG4695" s="35"/>
      <c r="BH4695" s="35"/>
    </row>
    <row r="4696" spans="1:60" ht="15" x14ac:dyDescent="0.25">
      <c r="A4696" s="570">
        <f t="shared" si="66"/>
        <v>4690</v>
      </c>
      <c r="B4696" s="571" t="s">
        <v>6969</v>
      </c>
      <c r="C4696" s="574" t="s">
        <v>12458</v>
      </c>
      <c r="D4696" s="843">
        <v>14875</v>
      </c>
      <c r="E4696" s="844"/>
      <c r="F4696" s="844"/>
      <c r="G4696" s="25"/>
      <c r="H4696" s="25"/>
      <c r="I4696" s="25"/>
      <c r="J4696" s="25"/>
      <c r="K4696" s="25"/>
      <c r="L4696" s="25"/>
      <c r="N4696" s="25"/>
      <c r="O4696" s="25"/>
      <c r="P4696" s="35" t="s">
        <v>2496</v>
      </c>
      <c r="AS4696" s="570"/>
      <c r="AT4696" s="391"/>
      <c r="AU4696" s="222"/>
      <c r="AV4696" s="564"/>
      <c r="AW4696" s="60"/>
      <c r="AX4696" s="60"/>
      <c r="AY4696" s="60"/>
      <c r="AZ4696" s="283"/>
      <c r="BA4696" s="283"/>
      <c r="BB4696" s="283"/>
      <c r="BC4696" s="34"/>
      <c r="BD4696" s="27"/>
      <c r="BF4696" s="35"/>
      <c r="BG4696" s="35"/>
      <c r="BH4696" s="35"/>
    </row>
    <row r="4697" spans="1:60" ht="15" x14ac:dyDescent="0.25">
      <c r="A4697" s="570">
        <f t="shared" si="66"/>
        <v>4691</v>
      </c>
      <c r="B4697" s="571" t="s">
        <v>6970</v>
      </c>
      <c r="C4697" s="574" t="s">
        <v>12458</v>
      </c>
      <c r="D4697" s="843">
        <v>16017.4</v>
      </c>
      <c r="E4697" s="844"/>
      <c r="F4697" s="844"/>
      <c r="G4697" s="25"/>
      <c r="H4697" s="25"/>
      <c r="I4697" s="25"/>
      <c r="J4697" s="25"/>
      <c r="K4697" s="25"/>
      <c r="L4697" s="25"/>
      <c r="N4697" s="25"/>
      <c r="O4697" s="25"/>
      <c r="P4697" s="35" t="s">
        <v>2496</v>
      </c>
      <c r="AS4697" s="570"/>
      <c r="AT4697" s="391"/>
      <c r="AU4697" s="222"/>
      <c r="AV4697" s="564"/>
      <c r="AW4697" s="60"/>
      <c r="AX4697" s="60"/>
      <c r="AY4697" s="60"/>
      <c r="AZ4697" s="283"/>
      <c r="BA4697" s="283"/>
      <c r="BB4697" s="283"/>
      <c r="BC4697" s="34"/>
      <c r="BD4697" s="27"/>
      <c r="BF4697" s="35"/>
      <c r="BG4697" s="35"/>
      <c r="BH4697" s="35"/>
    </row>
    <row r="4698" spans="1:60" ht="15" x14ac:dyDescent="0.25">
      <c r="A4698" s="570">
        <f t="shared" si="66"/>
        <v>4692</v>
      </c>
      <c r="B4698" s="571" t="s">
        <v>6971</v>
      </c>
      <c r="C4698" s="574" t="s">
        <v>12458</v>
      </c>
      <c r="D4698" s="843">
        <v>2027.76</v>
      </c>
      <c r="E4698" s="844"/>
      <c r="F4698" s="844"/>
      <c r="G4698" s="25"/>
      <c r="H4698" s="25"/>
      <c r="I4698" s="25"/>
      <c r="J4698" s="25"/>
      <c r="K4698" s="25"/>
      <c r="L4698" s="25"/>
      <c r="N4698" s="25"/>
      <c r="O4698" s="25"/>
      <c r="P4698" s="35" t="s">
        <v>2496</v>
      </c>
      <c r="AS4698" s="570"/>
      <c r="AT4698" s="391"/>
      <c r="AU4698" s="222"/>
      <c r="AV4698" s="564"/>
      <c r="AW4698" s="60"/>
      <c r="AX4698" s="60"/>
      <c r="AY4698" s="60"/>
      <c r="AZ4698" s="283"/>
      <c r="BA4698" s="283"/>
      <c r="BB4698" s="283"/>
      <c r="BC4698" s="34"/>
      <c r="BD4698" s="27"/>
      <c r="BF4698" s="35"/>
      <c r="BG4698" s="35"/>
      <c r="BH4698" s="35"/>
    </row>
    <row r="4699" spans="1:60" ht="15" x14ac:dyDescent="0.25">
      <c r="A4699" s="570">
        <f t="shared" si="66"/>
        <v>4693</v>
      </c>
      <c r="B4699" s="571" t="s">
        <v>6972</v>
      </c>
      <c r="C4699" s="574" t="s">
        <v>12458</v>
      </c>
      <c r="D4699" s="843">
        <v>3689</v>
      </c>
      <c r="E4699" s="844"/>
      <c r="F4699" s="844"/>
      <c r="G4699" s="25"/>
      <c r="H4699" s="25"/>
      <c r="I4699" s="25"/>
      <c r="J4699" s="25"/>
      <c r="K4699" s="25"/>
      <c r="L4699" s="25"/>
      <c r="N4699" s="25"/>
      <c r="O4699" s="25"/>
      <c r="P4699" s="35" t="s">
        <v>2496</v>
      </c>
      <c r="AS4699" s="570"/>
      <c r="AT4699" s="391"/>
      <c r="AU4699" s="222"/>
      <c r="AV4699" s="564"/>
      <c r="AW4699" s="60"/>
      <c r="AX4699" s="60"/>
      <c r="AY4699" s="60"/>
      <c r="AZ4699" s="283"/>
      <c r="BA4699" s="283"/>
      <c r="BB4699" s="283"/>
      <c r="BC4699" s="34"/>
      <c r="BD4699" s="27"/>
      <c r="BF4699" s="35"/>
      <c r="BG4699" s="35"/>
      <c r="BH4699" s="35"/>
    </row>
    <row r="4700" spans="1:60" ht="15" x14ac:dyDescent="0.25">
      <c r="A4700" s="570">
        <f t="shared" si="66"/>
        <v>4694</v>
      </c>
      <c r="B4700" s="571" t="s">
        <v>6973</v>
      </c>
      <c r="C4700" s="574" t="s">
        <v>12458</v>
      </c>
      <c r="D4700" s="843">
        <v>3835.37</v>
      </c>
      <c r="E4700" s="844"/>
      <c r="F4700" s="844"/>
      <c r="G4700" s="25"/>
      <c r="H4700" s="25"/>
      <c r="I4700" s="25"/>
      <c r="J4700" s="25"/>
      <c r="K4700" s="25"/>
      <c r="L4700" s="25"/>
      <c r="N4700" s="25"/>
      <c r="O4700" s="25"/>
      <c r="P4700" s="35" t="s">
        <v>2496</v>
      </c>
      <c r="AS4700" s="570"/>
      <c r="AT4700" s="391"/>
      <c r="AU4700" s="222"/>
      <c r="AV4700" s="564"/>
      <c r="AW4700" s="60"/>
      <c r="AX4700" s="60"/>
      <c r="AY4700" s="60"/>
      <c r="AZ4700" s="283"/>
      <c r="BA4700" s="283"/>
      <c r="BB4700" s="283"/>
      <c r="BC4700" s="34"/>
      <c r="BD4700" s="27"/>
      <c r="BF4700" s="35"/>
      <c r="BG4700" s="35"/>
      <c r="BH4700" s="35"/>
    </row>
    <row r="4701" spans="1:60" ht="15" x14ac:dyDescent="0.25">
      <c r="A4701" s="570">
        <f t="shared" si="66"/>
        <v>4695</v>
      </c>
      <c r="B4701" s="571" t="s">
        <v>6974</v>
      </c>
      <c r="C4701" s="574" t="s">
        <v>12458</v>
      </c>
      <c r="D4701" s="843">
        <v>2975</v>
      </c>
      <c r="E4701" s="844"/>
      <c r="F4701" s="844"/>
      <c r="G4701" s="25"/>
      <c r="H4701" s="25"/>
      <c r="I4701" s="25"/>
      <c r="J4701" s="25"/>
      <c r="K4701" s="25"/>
      <c r="L4701" s="25"/>
      <c r="N4701" s="25"/>
      <c r="O4701" s="25"/>
      <c r="P4701" s="35" t="s">
        <v>2496</v>
      </c>
      <c r="AS4701" s="570"/>
      <c r="AT4701" s="391"/>
      <c r="AU4701" s="222"/>
      <c r="AV4701" s="564"/>
      <c r="AW4701" s="60"/>
      <c r="AX4701" s="60"/>
      <c r="AY4701" s="60"/>
      <c r="AZ4701" s="283"/>
      <c r="BA4701" s="283"/>
      <c r="BB4701" s="283"/>
      <c r="BC4701" s="34"/>
      <c r="BD4701" s="27"/>
      <c r="BF4701" s="35"/>
      <c r="BG4701" s="35"/>
      <c r="BH4701" s="35"/>
    </row>
    <row r="4702" spans="1:60" ht="15" x14ac:dyDescent="0.25">
      <c r="A4702" s="570">
        <f t="shared" si="66"/>
        <v>4696</v>
      </c>
      <c r="B4702" s="571" t="s">
        <v>6975</v>
      </c>
      <c r="C4702" s="574" t="s">
        <v>12458</v>
      </c>
      <c r="D4702" s="843">
        <v>2018.24</v>
      </c>
      <c r="E4702" s="844"/>
      <c r="F4702" s="844"/>
      <c r="G4702" s="25"/>
      <c r="H4702" s="25"/>
      <c r="I4702" s="25"/>
      <c r="J4702" s="25"/>
      <c r="K4702" s="25"/>
      <c r="L4702" s="25"/>
      <c r="N4702" s="25"/>
      <c r="O4702" s="25"/>
      <c r="P4702" s="35" t="s">
        <v>2496</v>
      </c>
      <c r="AS4702" s="570"/>
      <c r="AT4702" s="391"/>
      <c r="AU4702" s="222"/>
      <c r="AV4702" s="564"/>
      <c r="AW4702" s="60"/>
      <c r="AX4702" s="60"/>
      <c r="AY4702" s="60"/>
      <c r="AZ4702" s="283"/>
      <c r="BA4702" s="283"/>
      <c r="BB4702" s="283"/>
      <c r="BC4702" s="34"/>
      <c r="BD4702" s="27"/>
      <c r="BF4702" s="35"/>
      <c r="BG4702" s="35"/>
      <c r="BH4702" s="35"/>
    </row>
    <row r="4703" spans="1:60" ht="15" x14ac:dyDescent="0.25">
      <c r="A4703" s="570">
        <f t="shared" si="66"/>
        <v>4697</v>
      </c>
      <c r="B4703" s="571" t="s">
        <v>6976</v>
      </c>
      <c r="C4703" s="574" t="s">
        <v>12458</v>
      </c>
      <c r="D4703" s="843">
        <v>3550.96</v>
      </c>
      <c r="E4703" s="844"/>
      <c r="F4703" s="844"/>
      <c r="G4703" s="25"/>
      <c r="H4703" s="25"/>
      <c r="I4703" s="25"/>
      <c r="J4703" s="25"/>
      <c r="K4703" s="25"/>
      <c r="L4703" s="25"/>
      <c r="N4703" s="25"/>
      <c r="O4703" s="25"/>
      <c r="P4703" s="35" t="s">
        <v>2496</v>
      </c>
      <c r="AS4703" s="570"/>
      <c r="AT4703" s="391"/>
      <c r="AU4703" s="222"/>
      <c r="AV4703" s="564"/>
      <c r="AW4703" s="60"/>
      <c r="AX4703" s="60"/>
      <c r="AY4703" s="60"/>
      <c r="AZ4703" s="283"/>
      <c r="BA4703" s="283"/>
      <c r="BB4703" s="283"/>
      <c r="BC4703" s="34"/>
      <c r="BD4703" s="27"/>
      <c r="BF4703" s="35"/>
      <c r="BG4703" s="35"/>
      <c r="BH4703" s="35"/>
    </row>
    <row r="4704" spans="1:60" ht="15" x14ac:dyDescent="0.25">
      <c r="A4704" s="570">
        <f t="shared" si="66"/>
        <v>4698</v>
      </c>
      <c r="B4704" s="571" t="s">
        <v>6977</v>
      </c>
      <c r="C4704" s="574" t="s">
        <v>12458</v>
      </c>
      <c r="D4704" s="843">
        <v>14498.96</v>
      </c>
      <c r="E4704" s="844"/>
      <c r="F4704" s="844"/>
      <c r="G4704" s="25"/>
      <c r="H4704" s="25"/>
      <c r="I4704" s="25"/>
      <c r="J4704" s="25"/>
      <c r="K4704" s="25"/>
      <c r="L4704" s="25"/>
      <c r="N4704" s="25"/>
      <c r="O4704" s="25"/>
      <c r="P4704" s="35" t="s">
        <v>2496</v>
      </c>
      <c r="AS4704" s="570"/>
      <c r="AT4704" s="391"/>
      <c r="AU4704" s="222"/>
      <c r="AV4704" s="564"/>
      <c r="AW4704" s="60"/>
      <c r="AX4704" s="60"/>
      <c r="AY4704" s="60"/>
      <c r="AZ4704" s="283"/>
      <c r="BA4704" s="283"/>
      <c r="BB4704" s="283"/>
      <c r="BC4704" s="34"/>
      <c r="BD4704" s="27"/>
      <c r="BF4704" s="35"/>
      <c r="BG4704" s="35"/>
      <c r="BH4704" s="35"/>
    </row>
    <row r="4705" spans="1:60" ht="15" x14ac:dyDescent="0.25">
      <c r="A4705" s="570">
        <f t="shared" si="66"/>
        <v>4699</v>
      </c>
      <c r="B4705" s="571" t="s">
        <v>6978</v>
      </c>
      <c r="C4705" s="574" t="s">
        <v>12458</v>
      </c>
      <c r="D4705" s="843">
        <v>9202.27</v>
      </c>
      <c r="E4705" s="844"/>
      <c r="F4705" s="844"/>
      <c r="G4705" s="25"/>
      <c r="H4705" s="25"/>
      <c r="I4705" s="25"/>
      <c r="J4705" s="25"/>
      <c r="K4705" s="25"/>
      <c r="L4705" s="25"/>
      <c r="N4705" s="25"/>
      <c r="O4705" s="25"/>
      <c r="P4705" s="35" t="s">
        <v>2496</v>
      </c>
      <c r="AS4705" s="570"/>
      <c r="AT4705" s="391"/>
      <c r="AU4705" s="222"/>
      <c r="AV4705" s="564"/>
      <c r="AW4705" s="60"/>
      <c r="AX4705" s="60"/>
      <c r="AY4705" s="60"/>
      <c r="AZ4705" s="283"/>
      <c r="BA4705" s="283"/>
      <c r="BB4705" s="283"/>
      <c r="BC4705" s="34"/>
      <c r="BD4705" s="27"/>
      <c r="BF4705" s="35"/>
      <c r="BG4705" s="35"/>
      <c r="BH4705" s="35"/>
    </row>
    <row r="4706" spans="1:60" ht="15" x14ac:dyDescent="0.25">
      <c r="A4706" s="570">
        <f t="shared" si="66"/>
        <v>4700</v>
      </c>
      <c r="B4706" s="571" t="s">
        <v>6979</v>
      </c>
      <c r="C4706" s="574" t="s">
        <v>12458</v>
      </c>
      <c r="D4706" s="843">
        <v>8449</v>
      </c>
      <c r="E4706" s="844"/>
      <c r="F4706" s="844"/>
      <c r="G4706" s="25"/>
      <c r="H4706" s="25"/>
      <c r="I4706" s="25"/>
      <c r="J4706" s="25"/>
      <c r="K4706" s="25"/>
      <c r="L4706" s="25"/>
      <c r="N4706" s="25"/>
      <c r="O4706" s="25"/>
      <c r="P4706" s="35" t="s">
        <v>2496</v>
      </c>
      <c r="AS4706" s="570"/>
      <c r="AT4706" s="391"/>
      <c r="AU4706" s="222"/>
      <c r="AV4706" s="564"/>
      <c r="AW4706" s="60"/>
      <c r="AX4706" s="60"/>
      <c r="AY4706" s="60"/>
      <c r="AZ4706" s="283"/>
      <c r="BA4706" s="283"/>
      <c r="BB4706" s="283"/>
      <c r="BC4706" s="34"/>
      <c r="BD4706" s="27"/>
      <c r="BF4706" s="35"/>
      <c r="BG4706" s="35"/>
      <c r="BH4706" s="35"/>
    </row>
    <row r="4707" spans="1:60" ht="15" x14ac:dyDescent="0.25">
      <c r="A4707" s="570">
        <f t="shared" si="66"/>
        <v>4701</v>
      </c>
      <c r="B4707" s="571" t="s">
        <v>6980</v>
      </c>
      <c r="C4707" s="574" t="s">
        <v>12458</v>
      </c>
      <c r="D4707" s="843">
        <v>79135</v>
      </c>
      <c r="E4707" s="844"/>
      <c r="F4707" s="844"/>
      <c r="G4707" s="25"/>
      <c r="H4707" s="25"/>
      <c r="I4707" s="25"/>
      <c r="J4707" s="25"/>
      <c r="K4707" s="25"/>
      <c r="L4707" s="25"/>
      <c r="N4707" s="25"/>
      <c r="O4707" s="25"/>
      <c r="P4707" s="35" t="s">
        <v>2496</v>
      </c>
      <c r="AS4707" s="570"/>
      <c r="AT4707" s="391"/>
      <c r="AU4707" s="222"/>
      <c r="AV4707" s="564"/>
      <c r="AW4707" s="60"/>
      <c r="AX4707" s="60"/>
      <c r="AY4707" s="60"/>
      <c r="AZ4707" s="283"/>
      <c r="BA4707" s="283"/>
      <c r="BB4707" s="283"/>
      <c r="BC4707" s="34"/>
      <c r="BD4707" s="27"/>
      <c r="BF4707" s="35"/>
      <c r="BG4707" s="35"/>
      <c r="BH4707" s="35"/>
    </row>
    <row r="4708" spans="1:60" ht="15" x14ac:dyDescent="0.25">
      <c r="A4708" s="570">
        <f t="shared" si="66"/>
        <v>4702</v>
      </c>
      <c r="B4708" s="571" t="s">
        <v>6981</v>
      </c>
      <c r="C4708" s="574" t="s">
        <v>12458</v>
      </c>
      <c r="D4708" s="843">
        <v>103958.39999999999</v>
      </c>
      <c r="E4708" s="844"/>
      <c r="F4708" s="844"/>
      <c r="G4708" s="25"/>
      <c r="H4708" s="25"/>
      <c r="I4708" s="25"/>
      <c r="J4708" s="25"/>
      <c r="K4708" s="25"/>
      <c r="L4708" s="25"/>
      <c r="N4708" s="25"/>
      <c r="O4708" s="25"/>
      <c r="P4708" s="35" t="s">
        <v>2496</v>
      </c>
      <c r="AS4708" s="570"/>
      <c r="AT4708" s="391"/>
      <c r="AU4708" s="222"/>
      <c r="AV4708" s="564"/>
      <c r="AW4708" s="60"/>
      <c r="AX4708" s="60"/>
      <c r="AY4708" s="60"/>
      <c r="AZ4708" s="283"/>
      <c r="BA4708" s="283"/>
      <c r="BB4708" s="283"/>
      <c r="BC4708" s="34"/>
      <c r="BD4708" s="27"/>
      <c r="BF4708" s="35"/>
      <c r="BG4708" s="35"/>
      <c r="BH4708" s="35"/>
    </row>
    <row r="4709" spans="1:60" ht="15" x14ac:dyDescent="0.25">
      <c r="A4709" s="570">
        <f t="shared" si="66"/>
        <v>4703</v>
      </c>
      <c r="B4709" s="571" t="s">
        <v>6982</v>
      </c>
      <c r="C4709" s="574" t="s">
        <v>12458</v>
      </c>
      <c r="D4709" s="843">
        <v>97738.27</v>
      </c>
      <c r="E4709" s="844"/>
      <c r="F4709" s="844"/>
      <c r="G4709" s="25"/>
      <c r="H4709" s="25"/>
      <c r="I4709" s="25"/>
      <c r="J4709" s="25"/>
      <c r="K4709" s="25"/>
      <c r="L4709" s="25"/>
      <c r="N4709" s="25"/>
      <c r="O4709" s="25"/>
      <c r="P4709" s="35" t="s">
        <v>2496</v>
      </c>
      <c r="AS4709" s="570"/>
      <c r="AT4709" s="391"/>
      <c r="AU4709" s="222"/>
      <c r="AV4709" s="564"/>
      <c r="AW4709" s="60"/>
      <c r="AX4709" s="60"/>
      <c r="AY4709" s="60"/>
      <c r="AZ4709" s="283"/>
      <c r="BA4709" s="283"/>
      <c r="BB4709" s="283"/>
      <c r="BC4709" s="34"/>
      <c r="BD4709" s="27"/>
      <c r="BF4709" s="35"/>
      <c r="BG4709" s="35"/>
      <c r="BH4709" s="35"/>
    </row>
    <row r="4710" spans="1:60" ht="15" x14ac:dyDescent="0.25">
      <c r="A4710" s="570">
        <f t="shared" si="66"/>
        <v>4704</v>
      </c>
      <c r="B4710" s="571" t="s">
        <v>6983</v>
      </c>
      <c r="C4710" s="574" t="s">
        <v>12458</v>
      </c>
      <c r="D4710" s="843">
        <v>14842.87</v>
      </c>
      <c r="E4710" s="844"/>
      <c r="F4710" s="844"/>
      <c r="G4710" s="25"/>
      <c r="H4710" s="25"/>
      <c r="I4710" s="25"/>
      <c r="J4710" s="25"/>
      <c r="K4710" s="25"/>
      <c r="L4710" s="25"/>
      <c r="N4710" s="25"/>
      <c r="O4710" s="25"/>
      <c r="P4710" s="35" t="s">
        <v>2496</v>
      </c>
      <c r="AS4710" s="570"/>
      <c r="AT4710" s="391"/>
      <c r="AU4710" s="222"/>
      <c r="AV4710" s="564"/>
      <c r="AW4710" s="60"/>
      <c r="AX4710" s="60"/>
      <c r="AY4710" s="60"/>
      <c r="AZ4710" s="283"/>
      <c r="BA4710" s="283"/>
      <c r="BB4710" s="283"/>
      <c r="BC4710" s="34"/>
      <c r="BD4710" s="27"/>
      <c r="BF4710" s="35"/>
      <c r="BG4710" s="35"/>
      <c r="BH4710" s="35"/>
    </row>
    <row r="4711" spans="1:60" ht="15" x14ac:dyDescent="0.25">
      <c r="A4711" s="570">
        <f t="shared" si="66"/>
        <v>4705</v>
      </c>
      <c r="B4711" s="571" t="s">
        <v>6984</v>
      </c>
      <c r="C4711" s="574" t="s">
        <v>12458</v>
      </c>
      <c r="D4711" s="843">
        <v>21158.2</v>
      </c>
      <c r="E4711" s="844"/>
      <c r="F4711" s="844"/>
      <c r="G4711" s="25"/>
      <c r="H4711" s="25"/>
      <c r="I4711" s="25"/>
      <c r="J4711" s="25"/>
      <c r="K4711" s="25"/>
      <c r="L4711" s="25"/>
      <c r="N4711" s="25"/>
      <c r="O4711" s="25"/>
      <c r="P4711" s="35" t="s">
        <v>2496</v>
      </c>
      <c r="AS4711" s="570"/>
      <c r="AT4711" s="391"/>
      <c r="AU4711" s="222"/>
      <c r="AV4711" s="564"/>
      <c r="AW4711" s="60"/>
      <c r="AX4711" s="60"/>
      <c r="AY4711" s="60"/>
      <c r="AZ4711" s="283"/>
      <c r="BA4711" s="283"/>
      <c r="BB4711" s="283"/>
      <c r="BC4711" s="34"/>
      <c r="BD4711" s="27"/>
      <c r="BF4711" s="35"/>
      <c r="BG4711" s="35"/>
      <c r="BH4711" s="35"/>
    </row>
    <row r="4712" spans="1:60" ht="15" x14ac:dyDescent="0.25">
      <c r="A4712" s="570">
        <f t="shared" si="66"/>
        <v>4706</v>
      </c>
      <c r="B4712" s="571" t="s">
        <v>6985</v>
      </c>
      <c r="C4712" s="574" t="s">
        <v>12458</v>
      </c>
      <c r="D4712" s="843">
        <v>37812.25</v>
      </c>
      <c r="E4712" s="844"/>
      <c r="F4712" s="844"/>
      <c r="G4712" s="25"/>
      <c r="H4712" s="25"/>
      <c r="I4712" s="25"/>
      <c r="J4712" s="25"/>
      <c r="K4712" s="25"/>
      <c r="L4712" s="25"/>
      <c r="N4712" s="25"/>
      <c r="O4712" s="25"/>
      <c r="P4712" s="35" t="s">
        <v>2496</v>
      </c>
      <c r="AS4712" s="570"/>
      <c r="AT4712" s="391"/>
      <c r="AU4712" s="222"/>
      <c r="AV4712" s="564"/>
      <c r="AW4712" s="60"/>
      <c r="AX4712" s="60"/>
      <c r="AY4712" s="60"/>
      <c r="AZ4712" s="283"/>
      <c r="BA4712" s="283"/>
      <c r="BB4712" s="283"/>
      <c r="BC4712" s="34"/>
      <c r="BD4712" s="27"/>
      <c r="BF4712" s="35"/>
      <c r="BG4712" s="35"/>
      <c r="BH4712" s="35"/>
    </row>
    <row r="4713" spans="1:60" ht="15" x14ac:dyDescent="0.25">
      <c r="A4713" s="570">
        <f t="shared" si="66"/>
        <v>4707</v>
      </c>
      <c r="B4713" s="571" t="s">
        <v>6986</v>
      </c>
      <c r="C4713" s="574" t="s">
        <v>12458</v>
      </c>
      <c r="D4713" s="843">
        <v>15572.34</v>
      </c>
      <c r="E4713" s="844"/>
      <c r="F4713" s="844"/>
      <c r="G4713" s="25"/>
      <c r="H4713" s="25"/>
      <c r="I4713" s="25"/>
      <c r="J4713" s="25"/>
      <c r="K4713" s="25"/>
      <c r="L4713" s="25"/>
      <c r="N4713" s="25"/>
      <c r="O4713" s="25"/>
      <c r="P4713" s="35" t="s">
        <v>2496</v>
      </c>
      <c r="AS4713" s="570"/>
      <c r="AT4713" s="391"/>
      <c r="AU4713" s="222"/>
      <c r="AV4713" s="564"/>
      <c r="AW4713" s="60"/>
      <c r="AX4713" s="60"/>
      <c r="AY4713" s="60"/>
      <c r="AZ4713" s="283"/>
      <c r="BA4713" s="283"/>
      <c r="BB4713" s="283"/>
      <c r="BC4713" s="34"/>
      <c r="BD4713" s="27"/>
      <c r="BF4713" s="35"/>
      <c r="BG4713" s="35"/>
      <c r="BH4713" s="35"/>
    </row>
    <row r="4714" spans="1:60" ht="15" x14ac:dyDescent="0.25">
      <c r="A4714" s="570">
        <f t="shared" si="66"/>
        <v>4708</v>
      </c>
      <c r="B4714" s="571" t="s">
        <v>6987</v>
      </c>
      <c r="C4714" s="574" t="s">
        <v>12458</v>
      </c>
      <c r="D4714" s="843">
        <v>18220.09</v>
      </c>
      <c r="E4714" s="844"/>
      <c r="F4714" s="844"/>
      <c r="G4714" s="25"/>
      <c r="H4714" s="25"/>
      <c r="I4714" s="25"/>
      <c r="J4714" s="25"/>
      <c r="K4714" s="25"/>
      <c r="L4714" s="25"/>
      <c r="N4714" s="25"/>
      <c r="O4714" s="25"/>
      <c r="P4714" s="35" t="s">
        <v>2496</v>
      </c>
      <c r="AS4714" s="570"/>
      <c r="AT4714" s="391"/>
      <c r="AU4714" s="222"/>
      <c r="AV4714" s="564"/>
      <c r="AW4714" s="60"/>
      <c r="AX4714" s="60"/>
      <c r="AY4714" s="60"/>
      <c r="AZ4714" s="283"/>
      <c r="BA4714" s="283"/>
      <c r="BB4714" s="283"/>
      <c r="BC4714" s="34"/>
      <c r="BD4714" s="27"/>
      <c r="BF4714" s="35"/>
      <c r="BG4714" s="35"/>
      <c r="BH4714" s="35"/>
    </row>
    <row r="4715" spans="1:60" ht="15" x14ac:dyDescent="0.25">
      <c r="A4715" s="570">
        <f t="shared" si="66"/>
        <v>4709</v>
      </c>
      <c r="B4715" s="571" t="s">
        <v>6988</v>
      </c>
      <c r="C4715" s="574" t="s">
        <v>12458</v>
      </c>
      <c r="D4715" s="843">
        <v>112336</v>
      </c>
      <c r="E4715" s="844"/>
      <c r="F4715" s="844"/>
      <c r="G4715" s="25"/>
      <c r="H4715" s="25"/>
      <c r="I4715" s="25"/>
      <c r="J4715" s="25"/>
      <c r="K4715" s="25"/>
      <c r="L4715" s="25"/>
      <c r="N4715" s="25"/>
      <c r="O4715" s="25"/>
      <c r="P4715" s="35" t="s">
        <v>2496</v>
      </c>
      <c r="AS4715" s="570"/>
      <c r="AT4715" s="391"/>
      <c r="AU4715" s="222"/>
      <c r="AV4715" s="564"/>
      <c r="AW4715" s="60"/>
      <c r="AX4715" s="60"/>
      <c r="AY4715" s="60"/>
      <c r="AZ4715" s="283"/>
      <c r="BA4715" s="283"/>
      <c r="BB4715" s="283"/>
      <c r="BC4715" s="34"/>
      <c r="BD4715" s="27"/>
      <c r="BF4715" s="35"/>
      <c r="BG4715" s="35"/>
      <c r="BH4715" s="35"/>
    </row>
    <row r="4716" spans="1:60" ht="15" x14ac:dyDescent="0.25">
      <c r="A4716" s="570">
        <f t="shared" si="66"/>
        <v>4710</v>
      </c>
      <c r="B4716" s="571" t="s">
        <v>6989</v>
      </c>
      <c r="C4716" s="574" t="s">
        <v>12458</v>
      </c>
      <c r="D4716" s="843">
        <v>172708.27</v>
      </c>
      <c r="E4716" s="844"/>
      <c r="F4716" s="844"/>
      <c r="G4716" s="25"/>
      <c r="H4716" s="25"/>
      <c r="I4716" s="25"/>
      <c r="J4716" s="25"/>
      <c r="K4716" s="25"/>
      <c r="L4716" s="25"/>
      <c r="N4716" s="25"/>
      <c r="O4716" s="25"/>
      <c r="P4716" s="35" t="s">
        <v>2496</v>
      </c>
      <c r="AS4716" s="570"/>
      <c r="AT4716" s="391"/>
      <c r="AU4716" s="222"/>
      <c r="AV4716" s="564"/>
      <c r="AW4716" s="60"/>
      <c r="AX4716" s="60"/>
      <c r="AY4716" s="60"/>
      <c r="AZ4716" s="283"/>
      <c r="BA4716" s="283"/>
      <c r="BB4716" s="283"/>
      <c r="BC4716" s="34"/>
      <c r="BD4716" s="27"/>
      <c r="BF4716" s="35"/>
      <c r="BG4716" s="35"/>
      <c r="BH4716" s="35"/>
    </row>
    <row r="4717" spans="1:60" ht="15" x14ac:dyDescent="0.25">
      <c r="A4717" s="570">
        <f t="shared" si="66"/>
        <v>4711</v>
      </c>
      <c r="B4717" s="571" t="s">
        <v>6990</v>
      </c>
      <c r="C4717" s="574" t="s">
        <v>12458</v>
      </c>
      <c r="D4717" s="843">
        <v>217793.8</v>
      </c>
      <c r="E4717" s="844"/>
      <c r="F4717" s="844"/>
      <c r="G4717" s="25"/>
      <c r="H4717" s="25"/>
      <c r="I4717" s="25"/>
      <c r="J4717" s="25"/>
      <c r="K4717" s="25"/>
      <c r="L4717" s="25"/>
      <c r="N4717" s="25"/>
      <c r="O4717" s="25"/>
      <c r="P4717" s="35" t="s">
        <v>2496</v>
      </c>
      <c r="AS4717" s="570"/>
      <c r="AT4717" s="391"/>
      <c r="AU4717" s="222"/>
      <c r="AV4717" s="564"/>
      <c r="AW4717" s="60"/>
      <c r="AX4717" s="60"/>
      <c r="AY4717" s="60"/>
      <c r="AZ4717" s="283"/>
      <c r="BA4717" s="283"/>
      <c r="BB4717" s="283"/>
      <c r="BC4717" s="34"/>
      <c r="BD4717" s="27"/>
      <c r="BF4717" s="35"/>
      <c r="BG4717" s="35"/>
      <c r="BH4717" s="35"/>
    </row>
    <row r="4718" spans="1:60" ht="15" x14ac:dyDescent="0.25">
      <c r="A4718" s="570">
        <f t="shared" si="66"/>
        <v>4712</v>
      </c>
      <c r="B4718" s="571" t="s">
        <v>6991</v>
      </c>
      <c r="C4718" s="574" t="s">
        <v>12458</v>
      </c>
      <c r="D4718" s="843">
        <v>181514.27</v>
      </c>
      <c r="E4718" s="844"/>
      <c r="F4718" s="844"/>
      <c r="G4718" s="25"/>
      <c r="H4718" s="25"/>
      <c r="I4718" s="25"/>
      <c r="J4718" s="25"/>
      <c r="K4718" s="25"/>
      <c r="L4718" s="25"/>
      <c r="N4718" s="25"/>
      <c r="O4718" s="25"/>
      <c r="P4718" s="35" t="s">
        <v>2496</v>
      </c>
      <c r="AS4718" s="570"/>
      <c r="AT4718" s="391"/>
      <c r="AU4718" s="222"/>
      <c r="AV4718" s="564"/>
      <c r="AW4718" s="60"/>
      <c r="AX4718" s="60"/>
      <c r="AY4718" s="60"/>
      <c r="AZ4718" s="283"/>
      <c r="BA4718" s="283"/>
      <c r="BB4718" s="283"/>
      <c r="BC4718" s="34"/>
      <c r="BD4718" s="27"/>
      <c r="BF4718" s="35"/>
      <c r="BG4718" s="35"/>
      <c r="BH4718" s="35"/>
    </row>
    <row r="4719" spans="1:60" ht="15" x14ac:dyDescent="0.25">
      <c r="A4719" s="570">
        <f t="shared" si="66"/>
        <v>4713</v>
      </c>
      <c r="B4719" s="571" t="s">
        <v>6992</v>
      </c>
      <c r="C4719" s="574" t="s">
        <v>12458</v>
      </c>
      <c r="D4719" s="843">
        <v>245616</v>
      </c>
      <c r="E4719" s="844"/>
      <c r="F4719" s="844"/>
      <c r="G4719" s="25"/>
      <c r="H4719" s="25"/>
      <c r="I4719" s="25"/>
      <c r="J4719" s="25"/>
      <c r="K4719" s="25"/>
      <c r="L4719" s="25"/>
      <c r="N4719" s="25"/>
      <c r="O4719" s="25"/>
      <c r="P4719" s="35" t="s">
        <v>2496</v>
      </c>
      <c r="AS4719" s="570"/>
      <c r="AT4719" s="391"/>
      <c r="AU4719" s="222"/>
      <c r="AV4719" s="564"/>
      <c r="AW4719" s="60"/>
      <c r="AX4719" s="60"/>
      <c r="AY4719" s="60"/>
      <c r="AZ4719" s="283"/>
      <c r="BA4719" s="283"/>
      <c r="BB4719" s="283"/>
      <c r="BC4719" s="34"/>
      <c r="BD4719" s="27"/>
      <c r="BF4719" s="35"/>
      <c r="BG4719" s="35"/>
      <c r="BH4719" s="35"/>
    </row>
    <row r="4720" spans="1:60" ht="15" x14ac:dyDescent="0.25">
      <c r="A4720" s="570">
        <f t="shared" si="66"/>
        <v>4714</v>
      </c>
      <c r="B4720" s="571" t="s">
        <v>6993</v>
      </c>
      <c r="C4720" s="574" t="s">
        <v>12458</v>
      </c>
      <c r="D4720" s="843">
        <v>484139.6</v>
      </c>
      <c r="E4720" s="844"/>
      <c r="F4720" s="844"/>
      <c r="G4720" s="25"/>
      <c r="H4720" s="25"/>
      <c r="I4720" s="25"/>
      <c r="J4720" s="25"/>
      <c r="K4720" s="25"/>
      <c r="L4720" s="25"/>
      <c r="N4720" s="25"/>
      <c r="O4720" s="25"/>
      <c r="P4720" s="35" t="s">
        <v>2496</v>
      </c>
      <c r="AS4720" s="570"/>
      <c r="AT4720" s="391"/>
      <c r="AU4720" s="222"/>
      <c r="AV4720" s="564"/>
      <c r="AW4720" s="60"/>
      <c r="AX4720" s="60"/>
      <c r="AY4720" s="60"/>
      <c r="AZ4720" s="283"/>
      <c r="BA4720" s="283"/>
      <c r="BB4720" s="283"/>
      <c r="BC4720" s="34"/>
      <c r="BD4720" s="27"/>
      <c r="BF4720" s="35"/>
      <c r="BG4720" s="35"/>
      <c r="BH4720" s="35"/>
    </row>
    <row r="4721" spans="1:60" ht="15" x14ac:dyDescent="0.25">
      <c r="A4721" s="570">
        <f t="shared" si="66"/>
        <v>4715</v>
      </c>
      <c r="B4721" s="571" t="s">
        <v>6994</v>
      </c>
      <c r="C4721" s="574" t="s">
        <v>12458</v>
      </c>
      <c r="D4721" s="843">
        <v>232050</v>
      </c>
      <c r="E4721" s="844"/>
      <c r="F4721" s="844"/>
      <c r="G4721" s="25"/>
      <c r="H4721" s="25"/>
      <c r="I4721" s="25"/>
      <c r="J4721" s="25"/>
      <c r="K4721" s="25"/>
      <c r="L4721" s="25"/>
      <c r="N4721" s="25"/>
      <c r="O4721" s="25"/>
      <c r="P4721" s="35" t="s">
        <v>2496</v>
      </c>
      <c r="AS4721" s="570"/>
      <c r="AT4721" s="391"/>
      <c r="AU4721" s="222"/>
      <c r="AV4721" s="564"/>
      <c r="AW4721" s="60"/>
      <c r="AX4721" s="60"/>
      <c r="AY4721" s="60"/>
      <c r="AZ4721" s="283"/>
      <c r="BA4721" s="283"/>
      <c r="BB4721" s="283"/>
      <c r="BC4721" s="34"/>
      <c r="BD4721" s="27"/>
      <c r="BF4721" s="35"/>
      <c r="BG4721" s="35"/>
      <c r="BH4721" s="35"/>
    </row>
    <row r="4722" spans="1:60" ht="15" x14ac:dyDescent="0.25">
      <c r="A4722" s="570">
        <f t="shared" si="66"/>
        <v>4716</v>
      </c>
      <c r="B4722" s="571" t="s">
        <v>6995</v>
      </c>
      <c r="C4722" s="574" t="s">
        <v>12458</v>
      </c>
      <c r="D4722" s="843">
        <v>53890.34</v>
      </c>
      <c r="E4722" s="844"/>
      <c r="F4722" s="844"/>
      <c r="G4722" s="25"/>
      <c r="H4722" s="25"/>
      <c r="I4722" s="25"/>
      <c r="J4722" s="25"/>
      <c r="K4722" s="25"/>
      <c r="L4722" s="25"/>
      <c r="N4722" s="25"/>
      <c r="O4722" s="25"/>
      <c r="P4722" s="35" t="s">
        <v>2496</v>
      </c>
      <c r="AS4722" s="570"/>
      <c r="AT4722" s="391"/>
      <c r="AU4722" s="222"/>
      <c r="AV4722" s="564"/>
      <c r="AW4722" s="60"/>
      <c r="AX4722" s="60"/>
      <c r="AY4722" s="60"/>
      <c r="AZ4722" s="283"/>
      <c r="BA4722" s="283"/>
      <c r="BB4722" s="283"/>
      <c r="BC4722" s="34"/>
      <c r="BD4722" s="27"/>
      <c r="BF4722" s="35"/>
      <c r="BG4722" s="35"/>
      <c r="BH4722" s="35"/>
    </row>
    <row r="4723" spans="1:60" ht="15" x14ac:dyDescent="0.25">
      <c r="A4723" s="570">
        <f t="shared" si="66"/>
        <v>4717</v>
      </c>
      <c r="B4723" s="571" t="s">
        <v>6996</v>
      </c>
      <c r="C4723" s="574" t="s">
        <v>12458</v>
      </c>
      <c r="D4723" s="843">
        <v>53847.5</v>
      </c>
      <c r="E4723" s="844"/>
      <c r="F4723" s="844"/>
      <c r="G4723" s="25"/>
      <c r="H4723" s="25"/>
      <c r="I4723" s="25"/>
      <c r="J4723" s="25"/>
      <c r="K4723" s="25"/>
      <c r="L4723" s="25"/>
      <c r="N4723" s="25"/>
      <c r="O4723" s="25"/>
      <c r="P4723" s="35" t="s">
        <v>2496</v>
      </c>
      <c r="AS4723" s="570"/>
      <c r="AT4723" s="391"/>
      <c r="AU4723" s="222"/>
      <c r="AV4723" s="564"/>
      <c r="AW4723" s="60"/>
      <c r="AX4723" s="60"/>
      <c r="AY4723" s="60"/>
      <c r="AZ4723" s="283"/>
      <c r="BA4723" s="283"/>
      <c r="BB4723" s="283"/>
      <c r="BC4723" s="34"/>
      <c r="BD4723" s="27"/>
      <c r="BF4723" s="35"/>
      <c r="BG4723" s="35"/>
      <c r="BH4723" s="35"/>
    </row>
    <row r="4724" spans="1:60" ht="15" x14ac:dyDescent="0.25">
      <c r="A4724" s="570">
        <f t="shared" si="66"/>
        <v>4718</v>
      </c>
      <c r="B4724" s="571" t="s">
        <v>6997</v>
      </c>
      <c r="C4724" s="574" t="s">
        <v>12458</v>
      </c>
      <c r="D4724" s="843">
        <v>379480.29</v>
      </c>
      <c r="E4724" s="844"/>
      <c r="F4724" s="844"/>
      <c r="G4724" s="25"/>
      <c r="H4724" s="25"/>
      <c r="I4724" s="25"/>
      <c r="J4724" s="25"/>
      <c r="K4724" s="25"/>
      <c r="L4724" s="25"/>
      <c r="N4724" s="25"/>
      <c r="O4724" s="25"/>
      <c r="P4724" s="35" t="s">
        <v>2496</v>
      </c>
      <c r="AS4724" s="570"/>
      <c r="AT4724" s="391"/>
      <c r="AU4724" s="222"/>
      <c r="AV4724" s="564"/>
      <c r="AW4724" s="60"/>
      <c r="AX4724" s="60"/>
      <c r="AY4724" s="60"/>
      <c r="AZ4724" s="283"/>
      <c r="BA4724" s="283"/>
      <c r="BB4724" s="283"/>
      <c r="BC4724" s="34"/>
      <c r="BD4724" s="27"/>
      <c r="BF4724" s="35"/>
      <c r="BG4724" s="35"/>
      <c r="BH4724" s="35"/>
    </row>
    <row r="4725" spans="1:60" ht="15" x14ac:dyDescent="0.25">
      <c r="A4725" s="570">
        <f t="shared" si="66"/>
        <v>4719</v>
      </c>
      <c r="B4725" s="571" t="s">
        <v>6998</v>
      </c>
      <c r="C4725" s="574" t="s">
        <v>12458</v>
      </c>
      <c r="D4725" s="843">
        <v>17009.86</v>
      </c>
      <c r="E4725" s="844"/>
      <c r="F4725" s="844"/>
      <c r="G4725" s="25"/>
      <c r="H4725" s="25"/>
      <c r="I4725" s="25"/>
      <c r="J4725" s="25"/>
      <c r="K4725" s="25"/>
      <c r="L4725" s="25"/>
      <c r="N4725" s="25"/>
      <c r="O4725" s="25"/>
      <c r="P4725" s="35" t="s">
        <v>2496</v>
      </c>
      <c r="AS4725" s="570"/>
      <c r="AT4725" s="391"/>
      <c r="AU4725" s="222"/>
      <c r="AV4725" s="564"/>
      <c r="AW4725" s="60"/>
      <c r="AX4725" s="60"/>
      <c r="AY4725" s="60"/>
      <c r="AZ4725" s="283"/>
      <c r="BA4725" s="283"/>
      <c r="BB4725" s="283"/>
      <c r="BC4725" s="34"/>
      <c r="BD4725" s="27"/>
      <c r="BF4725" s="35"/>
      <c r="BG4725" s="35"/>
      <c r="BH4725" s="35"/>
    </row>
    <row r="4726" spans="1:60" ht="15" x14ac:dyDescent="0.25">
      <c r="A4726" s="570">
        <f t="shared" si="66"/>
        <v>4720</v>
      </c>
      <c r="B4726" s="571" t="s">
        <v>6999</v>
      </c>
      <c r="C4726" s="574" t="s">
        <v>12458</v>
      </c>
      <c r="D4726" s="843">
        <v>17816.68</v>
      </c>
      <c r="E4726" s="844"/>
      <c r="F4726" s="844"/>
      <c r="G4726" s="25"/>
      <c r="H4726" s="25"/>
      <c r="I4726" s="25"/>
      <c r="J4726" s="25"/>
      <c r="K4726" s="25"/>
      <c r="L4726" s="25"/>
      <c r="N4726" s="25"/>
      <c r="O4726" s="25"/>
      <c r="P4726" s="35" t="s">
        <v>2496</v>
      </c>
      <c r="AS4726" s="570"/>
      <c r="AT4726" s="391"/>
      <c r="AU4726" s="222"/>
      <c r="AV4726" s="564"/>
      <c r="AW4726" s="60"/>
      <c r="AX4726" s="60"/>
      <c r="AY4726" s="60"/>
      <c r="AZ4726" s="283"/>
      <c r="BA4726" s="283"/>
      <c r="BB4726" s="283"/>
      <c r="BC4726" s="34"/>
      <c r="BD4726" s="27"/>
      <c r="BF4726" s="35"/>
      <c r="BG4726" s="35"/>
      <c r="BH4726" s="35"/>
    </row>
    <row r="4727" spans="1:60" ht="15" x14ac:dyDescent="0.25">
      <c r="A4727" s="570">
        <f t="shared" ref="A4727:A4790" si="67">A4726+1</f>
        <v>4721</v>
      </c>
      <c r="B4727" s="571" t="s">
        <v>7000</v>
      </c>
      <c r="C4727" s="574" t="s">
        <v>12458</v>
      </c>
      <c r="D4727" s="843">
        <v>17552.5</v>
      </c>
      <c r="E4727" s="844"/>
      <c r="F4727" s="844"/>
      <c r="G4727" s="25"/>
      <c r="H4727" s="25"/>
      <c r="I4727" s="25"/>
      <c r="J4727" s="25"/>
      <c r="K4727" s="25"/>
      <c r="L4727" s="25"/>
      <c r="N4727" s="25"/>
      <c r="O4727" s="25"/>
      <c r="P4727" s="35" t="s">
        <v>2496</v>
      </c>
      <c r="AS4727" s="570"/>
      <c r="AT4727" s="391"/>
      <c r="AU4727" s="222"/>
      <c r="AV4727" s="564"/>
      <c r="AW4727" s="60"/>
      <c r="AX4727" s="60"/>
      <c r="AY4727" s="60"/>
      <c r="AZ4727" s="283"/>
      <c r="BA4727" s="283"/>
      <c r="BB4727" s="283"/>
      <c r="BC4727" s="34"/>
      <c r="BD4727" s="27"/>
      <c r="BF4727" s="35"/>
      <c r="BG4727" s="35"/>
      <c r="BH4727" s="35"/>
    </row>
    <row r="4728" spans="1:60" ht="15" x14ac:dyDescent="0.25">
      <c r="A4728" s="570">
        <f t="shared" si="67"/>
        <v>4722</v>
      </c>
      <c r="B4728" s="571" t="s">
        <v>7001</v>
      </c>
      <c r="C4728" s="574" t="s">
        <v>12458</v>
      </c>
      <c r="D4728" s="843">
        <v>29065.75</v>
      </c>
      <c r="E4728" s="844"/>
      <c r="F4728" s="844"/>
      <c r="G4728" s="25"/>
      <c r="H4728" s="25"/>
      <c r="I4728" s="25"/>
      <c r="J4728" s="25"/>
      <c r="K4728" s="25"/>
      <c r="L4728" s="25"/>
      <c r="N4728" s="25"/>
      <c r="O4728" s="25"/>
      <c r="P4728" s="35" t="s">
        <v>2496</v>
      </c>
      <c r="AS4728" s="570"/>
      <c r="AT4728" s="391"/>
      <c r="AU4728" s="222"/>
      <c r="AV4728" s="564"/>
      <c r="AW4728" s="60"/>
      <c r="AX4728" s="60"/>
      <c r="AY4728" s="60"/>
      <c r="AZ4728" s="283"/>
      <c r="BA4728" s="283"/>
      <c r="BB4728" s="283"/>
      <c r="BC4728" s="34"/>
      <c r="BD4728" s="27"/>
      <c r="BF4728" s="35"/>
      <c r="BG4728" s="35"/>
      <c r="BH4728" s="35"/>
    </row>
    <row r="4729" spans="1:60" ht="15" x14ac:dyDescent="0.25">
      <c r="A4729" s="570">
        <f t="shared" si="67"/>
        <v>4723</v>
      </c>
      <c r="B4729" s="571" t="s">
        <v>7002</v>
      </c>
      <c r="C4729" s="574" t="s">
        <v>12458</v>
      </c>
      <c r="D4729" s="843">
        <v>13399.4</v>
      </c>
      <c r="E4729" s="844"/>
      <c r="F4729" s="844"/>
      <c r="G4729" s="25"/>
      <c r="H4729" s="25"/>
      <c r="I4729" s="25"/>
      <c r="J4729" s="25"/>
      <c r="K4729" s="25"/>
      <c r="L4729" s="25"/>
      <c r="N4729" s="25"/>
      <c r="O4729" s="25"/>
      <c r="P4729" s="35" t="s">
        <v>2496</v>
      </c>
      <c r="AS4729" s="570"/>
      <c r="AT4729" s="391"/>
      <c r="AU4729" s="222"/>
      <c r="AV4729" s="564"/>
      <c r="AW4729" s="60"/>
      <c r="AX4729" s="60"/>
      <c r="AY4729" s="60"/>
      <c r="AZ4729" s="283"/>
      <c r="BA4729" s="283"/>
      <c r="BB4729" s="283"/>
      <c r="BC4729" s="34"/>
      <c r="BD4729" s="27"/>
      <c r="BF4729" s="35"/>
      <c r="BG4729" s="35"/>
      <c r="BH4729" s="35"/>
    </row>
    <row r="4730" spans="1:60" ht="15" x14ac:dyDescent="0.25">
      <c r="A4730" s="570">
        <f t="shared" si="67"/>
        <v>4724</v>
      </c>
      <c r="B4730" s="571" t="s">
        <v>7003</v>
      </c>
      <c r="C4730" s="574" t="s">
        <v>12458</v>
      </c>
      <c r="D4730" s="843">
        <v>2752.47</v>
      </c>
      <c r="E4730" s="844"/>
      <c r="F4730" s="844"/>
      <c r="G4730" s="25"/>
      <c r="H4730" s="25"/>
      <c r="I4730" s="25"/>
      <c r="J4730" s="25"/>
      <c r="K4730" s="25"/>
      <c r="L4730" s="25"/>
      <c r="N4730" s="25"/>
      <c r="O4730" s="25"/>
      <c r="P4730" s="35" t="s">
        <v>2496</v>
      </c>
      <c r="AS4730" s="570"/>
      <c r="AT4730" s="391"/>
      <c r="AU4730" s="222"/>
      <c r="AV4730" s="564"/>
      <c r="AW4730" s="60"/>
      <c r="AX4730" s="60"/>
      <c r="AY4730" s="60"/>
      <c r="AZ4730" s="283"/>
      <c r="BA4730" s="283"/>
      <c r="BB4730" s="283"/>
      <c r="BC4730" s="34"/>
      <c r="BD4730" s="27"/>
      <c r="BF4730" s="35"/>
      <c r="BG4730" s="35"/>
      <c r="BH4730" s="35"/>
    </row>
    <row r="4731" spans="1:60" ht="15" x14ac:dyDescent="0.25">
      <c r="A4731" s="570">
        <f t="shared" si="67"/>
        <v>4725</v>
      </c>
      <c r="B4731" s="571" t="s">
        <v>7004</v>
      </c>
      <c r="C4731" s="574" t="s">
        <v>12458</v>
      </c>
      <c r="D4731" s="843">
        <v>8092</v>
      </c>
      <c r="E4731" s="844"/>
      <c r="F4731" s="844"/>
      <c r="G4731" s="25"/>
      <c r="H4731" s="25"/>
      <c r="I4731" s="25"/>
      <c r="J4731" s="25"/>
      <c r="K4731" s="25"/>
      <c r="L4731" s="25"/>
      <c r="N4731" s="25"/>
      <c r="O4731" s="25"/>
      <c r="P4731" s="35" t="s">
        <v>2496</v>
      </c>
      <c r="AS4731" s="570"/>
      <c r="AT4731" s="391"/>
      <c r="AU4731" s="222"/>
      <c r="AV4731" s="564"/>
      <c r="AW4731" s="60"/>
      <c r="AX4731" s="60"/>
      <c r="AY4731" s="60"/>
      <c r="AZ4731" s="283"/>
      <c r="BA4731" s="283"/>
      <c r="BB4731" s="283"/>
      <c r="BC4731" s="34"/>
      <c r="BD4731" s="27"/>
      <c r="BF4731" s="35"/>
      <c r="BG4731" s="35"/>
      <c r="BH4731" s="35"/>
    </row>
    <row r="4732" spans="1:60" ht="15" x14ac:dyDescent="0.25">
      <c r="A4732" s="570">
        <f t="shared" si="67"/>
        <v>4726</v>
      </c>
      <c r="B4732" s="571" t="s">
        <v>7005</v>
      </c>
      <c r="C4732" s="574" t="s">
        <v>12458</v>
      </c>
      <c r="D4732" s="843">
        <v>6427.19</v>
      </c>
      <c r="E4732" s="844"/>
      <c r="F4732" s="844"/>
      <c r="G4732" s="25"/>
      <c r="H4732" s="25"/>
      <c r="I4732" s="25"/>
      <c r="J4732" s="25"/>
      <c r="K4732" s="25"/>
      <c r="L4732" s="25"/>
      <c r="N4732" s="25"/>
      <c r="O4732" s="25"/>
      <c r="P4732" s="35" t="s">
        <v>2496</v>
      </c>
      <c r="AS4732" s="570"/>
      <c r="AT4732" s="391"/>
      <c r="AU4732" s="222"/>
      <c r="AV4732" s="564"/>
      <c r="AW4732" s="60"/>
      <c r="AX4732" s="60"/>
      <c r="AY4732" s="60"/>
      <c r="AZ4732" s="283"/>
      <c r="BA4732" s="283"/>
      <c r="BB4732" s="283"/>
      <c r="BC4732" s="34"/>
      <c r="BD4732" s="27"/>
      <c r="BF4732" s="35"/>
      <c r="BG4732" s="35"/>
      <c r="BH4732" s="35"/>
    </row>
    <row r="4733" spans="1:60" ht="15" x14ac:dyDescent="0.25">
      <c r="A4733" s="570">
        <f t="shared" si="67"/>
        <v>4727</v>
      </c>
      <c r="B4733" s="571" t="s">
        <v>7006</v>
      </c>
      <c r="C4733" s="574" t="s">
        <v>12458</v>
      </c>
      <c r="D4733" s="843">
        <v>3073.77</v>
      </c>
      <c r="E4733" s="844"/>
      <c r="F4733" s="844"/>
      <c r="G4733" s="25"/>
      <c r="H4733" s="25"/>
      <c r="I4733" s="25"/>
      <c r="J4733" s="25"/>
      <c r="K4733" s="25"/>
      <c r="L4733" s="25"/>
      <c r="N4733" s="25"/>
      <c r="O4733" s="25"/>
      <c r="P4733" s="35" t="s">
        <v>2496</v>
      </c>
      <c r="AS4733" s="570"/>
      <c r="AT4733" s="391"/>
      <c r="AU4733" s="222"/>
      <c r="AV4733" s="564"/>
      <c r="AW4733" s="60"/>
      <c r="AX4733" s="60"/>
      <c r="AY4733" s="60"/>
      <c r="AZ4733" s="283"/>
      <c r="BA4733" s="283"/>
      <c r="BB4733" s="283"/>
      <c r="BC4733" s="34"/>
      <c r="BD4733" s="27"/>
      <c r="BF4733" s="35"/>
      <c r="BG4733" s="35"/>
      <c r="BH4733" s="35"/>
    </row>
    <row r="4734" spans="1:60" ht="15" x14ac:dyDescent="0.25">
      <c r="A4734" s="570">
        <f t="shared" si="67"/>
        <v>4728</v>
      </c>
      <c r="B4734" s="571" t="s">
        <v>7007</v>
      </c>
      <c r="C4734" s="574" t="s">
        <v>12458</v>
      </c>
      <c r="D4734" s="843">
        <v>15367.66</v>
      </c>
      <c r="E4734" s="844"/>
      <c r="F4734" s="844"/>
      <c r="G4734" s="25"/>
      <c r="H4734" s="25"/>
      <c r="I4734" s="25"/>
      <c r="J4734" s="25"/>
      <c r="K4734" s="25"/>
      <c r="L4734" s="25"/>
      <c r="N4734" s="25"/>
      <c r="O4734" s="25"/>
      <c r="P4734" s="35" t="s">
        <v>2496</v>
      </c>
      <c r="AS4734" s="570"/>
      <c r="AT4734" s="391"/>
      <c r="AU4734" s="222"/>
      <c r="AV4734" s="564"/>
      <c r="AW4734" s="60"/>
      <c r="AX4734" s="60"/>
      <c r="AY4734" s="60"/>
      <c r="AZ4734" s="283"/>
      <c r="BA4734" s="283"/>
      <c r="BB4734" s="283"/>
      <c r="BC4734" s="34"/>
      <c r="BD4734" s="27"/>
      <c r="BF4734" s="35"/>
      <c r="BG4734" s="35"/>
      <c r="BH4734" s="35"/>
    </row>
    <row r="4735" spans="1:60" ht="15" x14ac:dyDescent="0.25">
      <c r="A4735" s="570">
        <f t="shared" si="67"/>
        <v>4729</v>
      </c>
      <c r="B4735" s="571" t="s">
        <v>7008</v>
      </c>
      <c r="C4735" s="574" t="s">
        <v>12458</v>
      </c>
      <c r="D4735" s="843">
        <v>8597.75</v>
      </c>
      <c r="E4735" s="844"/>
      <c r="F4735" s="844"/>
      <c r="G4735" s="25"/>
      <c r="H4735" s="25"/>
      <c r="I4735" s="25"/>
      <c r="J4735" s="25"/>
      <c r="K4735" s="25"/>
      <c r="L4735" s="25"/>
      <c r="N4735" s="25"/>
      <c r="O4735" s="25"/>
      <c r="P4735" s="35" t="s">
        <v>2496</v>
      </c>
      <c r="AS4735" s="570"/>
      <c r="AT4735" s="391"/>
      <c r="AU4735" s="222"/>
      <c r="AV4735" s="564"/>
      <c r="AW4735" s="60"/>
      <c r="AX4735" s="60"/>
      <c r="AY4735" s="60"/>
      <c r="AZ4735" s="283"/>
      <c r="BA4735" s="283"/>
      <c r="BB4735" s="283"/>
      <c r="BC4735" s="34"/>
      <c r="BD4735" s="27"/>
      <c r="BF4735" s="35"/>
      <c r="BG4735" s="35"/>
      <c r="BH4735" s="35"/>
    </row>
    <row r="4736" spans="1:60" ht="15" x14ac:dyDescent="0.25">
      <c r="A4736" s="570">
        <f t="shared" si="67"/>
        <v>4730</v>
      </c>
      <c r="B4736" s="571" t="s">
        <v>7009</v>
      </c>
      <c r="C4736" s="574" t="s">
        <v>12458</v>
      </c>
      <c r="D4736" s="843">
        <v>9103.5</v>
      </c>
      <c r="E4736" s="844"/>
      <c r="F4736" s="844"/>
      <c r="G4736" s="25"/>
      <c r="H4736" s="25"/>
      <c r="I4736" s="25"/>
      <c r="J4736" s="25"/>
      <c r="K4736" s="25"/>
      <c r="L4736" s="25"/>
      <c r="N4736" s="25"/>
      <c r="O4736" s="25"/>
      <c r="P4736" s="35" t="s">
        <v>2496</v>
      </c>
      <c r="AS4736" s="570"/>
      <c r="AT4736" s="391"/>
      <c r="AU4736" s="222"/>
      <c r="AV4736" s="564"/>
      <c r="AW4736" s="60"/>
      <c r="AX4736" s="60"/>
      <c r="AY4736" s="60"/>
      <c r="AZ4736" s="283"/>
      <c r="BA4736" s="283"/>
      <c r="BB4736" s="283"/>
      <c r="BC4736" s="34"/>
      <c r="BD4736" s="27"/>
      <c r="BF4736" s="35"/>
      <c r="BG4736" s="35"/>
      <c r="BH4736" s="35"/>
    </row>
    <row r="4737" spans="1:60" ht="15" x14ac:dyDescent="0.25">
      <c r="A4737" s="570">
        <f t="shared" si="67"/>
        <v>4731</v>
      </c>
      <c r="B4737" s="571" t="s">
        <v>7010</v>
      </c>
      <c r="C4737" s="574" t="s">
        <v>12458</v>
      </c>
      <c r="D4737" s="843">
        <v>321538</v>
      </c>
      <c r="E4737" s="844"/>
      <c r="F4737" s="844"/>
      <c r="G4737" s="25"/>
      <c r="H4737" s="25"/>
      <c r="I4737" s="25"/>
      <c r="J4737" s="25"/>
      <c r="K4737" s="25"/>
      <c r="L4737" s="25"/>
      <c r="N4737" s="25"/>
      <c r="O4737" s="25"/>
      <c r="P4737" s="35" t="s">
        <v>2496</v>
      </c>
      <c r="AS4737" s="570"/>
      <c r="AT4737" s="391"/>
      <c r="AU4737" s="222"/>
      <c r="AV4737" s="564"/>
      <c r="AW4737" s="60"/>
      <c r="AX4737" s="60"/>
      <c r="AY4737" s="60"/>
      <c r="AZ4737" s="283"/>
      <c r="BA4737" s="283"/>
      <c r="BB4737" s="283"/>
      <c r="BC4737" s="34"/>
      <c r="BD4737" s="27"/>
      <c r="BF4737" s="35"/>
      <c r="BG4737" s="35"/>
      <c r="BH4737" s="35"/>
    </row>
    <row r="4738" spans="1:60" ht="15" x14ac:dyDescent="0.25">
      <c r="A4738" s="570">
        <f t="shared" si="67"/>
        <v>4732</v>
      </c>
      <c r="B4738" s="571" t="s">
        <v>7011</v>
      </c>
      <c r="C4738" s="574" t="s">
        <v>12458</v>
      </c>
      <c r="D4738" s="843">
        <v>387146.27</v>
      </c>
      <c r="E4738" s="844"/>
      <c r="F4738" s="844"/>
      <c r="G4738" s="25"/>
      <c r="H4738" s="25"/>
      <c r="I4738" s="25"/>
      <c r="J4738" s="25"/>
      <c r="K4738" s="25"/>
      <c r="L4738" s="25"/>
      <c r="N4738" s="25"/>
      <c r="O4738" s="25"/>
      <c r="P4738" s="35" t="s">
        <v>2496</v>
      </c>
      <c r="AS4738" s="570"/>
      <c r="AT4738" s="391"/>
      <c r="AU4738" s="222"/>
      <c r="AV4738" s="564"/>
      <c r="AW4738" s="60"/>
      <c r="AX4738" s="60"/>
      <c r="AY4738" s="60"/>
      <c r="AZ4738" s="283"/>
      <c r="BA4738" s="283"/>
      <c r="BB4738" s="283"/>
      <c r="BC4738" s="34"/>
      <c r="BD4738" s="27"/>
      <c r="BF4738" s="35"/>
      <c r="BG4738" s="35"/>
      <c r="BH4738" s="35"/>
    </row>
    <row r="4739" spans="1:60" ht="15" x14ac:dyDescent="0.25">
      <c r="A4739" s="570">
        <f t="shared" si="67"/>
        <v>4733</v>
      </c>
      <c r="B4739" s="571" t="s">
        <v>7012</v>
      </c>
      <c r="C4739" s="574" t="s">
        <v>12458</v>
      </c>
      <c r="D4739" s="843">
        <v>100000.46</v>
      </c>
      <c r="E4739" s="844"/>
      <c r="F4739" s="844"/>
      <c r="G4739" s="25"/>
      <c r="H4739" s="25"/>
      <c r="I4739" s="25"/>
      <c r="J4739" s="25"/>
      <c r="K4739" s="25"/>
      <c r="L4739" s="25"/>
      <c r="N4739" s="25"/>
      <c r="O4739" s="25"/>
      <c r="P4739" s="35" t="s">
        <v>2496</v>
      </c>
      <c r="AS4739" s="570"/>
      <c r="AT4739" s="391"/>
      <c r="AU4739" s="222"/>
      <c r="AV4739" s="564"/>
      <c r="AW4739" s="60"/>
      <c r="AX4739" s="60"/>
      <c r="AY4739" s="60"/>
      <c r="AZ4739" s="283"/>
      <c r="BA4739" s="283"/>
      <c r="BB4739" s="283"/>
      <c r="BC4739" s="34"/>
      <c r="BD4739" s="27"/>
      <c r="BF4739" s="35"/>
      <c r="BG4739" s="35"/>
      <c r="BH4739" s="35"/>
    </row>
    <row r="4740" spans="1:60" ht="15" x14ac:dyDescent="0.25">
      <c r="A4740" s="570">
        <f t="shared" si="67"/>
        <v>4734</v>
      </c>
      <c r="B4740" s="571" t="s">
        <v>7013</v>
      </c>
      <c r="C4740" s="574" t="s">
        <v>12458</v>
      </c>
      <c r="D4740" s="843">
        <v>97020.7</v>
      </c>
      <c r="E4740" s="844"/>
      <c r="F4740" s="844"/>
      <c r="G4740" s="25"/>
      <c r="H4740" s="25"/>
      <c r="I4740" s="25"/>
      <c r="J4740" s="25"/>
      <c r="K4740" s="25"/>
      <c r="L4740" s="25"/>
      <c r="N4740" s="25"/>
      <c r="O4740" s="25"/>
      <c r="P4740" s="35" t="s">
        <v>2496</v>
      </c>
      <c r="AS4740" s="570"/>
      <c r="AT4740" s="391"/>
      <c r="AU4740" s="222"/>
      <c r="AV4740" s="564"/>
      <c r="AW4740" s="60"/>
      <c r="AX4740" s="60"/>
      <c r="AY4740" s="60"/>
      <c r="AZ4740" s="283"/>
      <c r="BA4740" s="283"/>
      <c r="BB4740" s="283"/>
      <c r="BC4740" s="34"/>
      <c r="BD4740" s="27"/>
      <c r="BF4740" s="35"/>
      <c r="BG4740" s="35"/>
      <c r="BH4740" s="35"/>
    </row>
    <row r="4741" spans="1:60" ht="15" x14ac:dyDescent="0.25">
      <c r="A4741" s="570">
        <f t="shared" si="67"/>
        <v>4735</v>
      </c>
      <c r="B4741" s="571" t="s">
        <v>7014</v>
      </c>
      <c r="C4741" s="574" t="s">
        <v>12458</v>
      </c>
      <c r="D4741" s="843">
        <v>468066.27</v>
      </c>
      <c r="E4741" s="844"/>
      <c r="F4741" s="844"/>
      <c r="G4741" s="25"/>
      <c r="H4741" s="25"/>
      <c r="I4741" s="25"/>
      <c r="J4741" s="25"/>
      <c r="K4741" s="25"/>
      <c r="L4741" s="25"/>
      <c r="N4741" s="25"/>
      <c r="O4741" s="25"/>
      <c r="P4741" s="35" t="s">
        <v>2496</v>
      </c>
      <c r="AS4741" s="570"/>
      <c r="AT4741" s="391"/>
      <c r="AU4741" s="222"/>
      <c r="AV4741" s="564"/>
      <c r="AW4741" s="60"/>
      <c r="AX4741" s="60"/>
      <c r="AY4741" s="60"/>
      <c r="AZ4741" s="283"/>
      <c r="BA4741" s="283"/>
      <c r="BB4741" s="283"/>
      <c r="BC4741" s="34"/>
      <c r="BD4741" s="27"/>
      <c r="BF4741" s="35"/>
      <c r="BG4741" s="35"/>
      <c r="BH4741" s="35"/>
    </row>
    <row r="4742" spans="1:60" ht="15" x14ac:dyDescent="0.25">
      <c r="A4742" s="570">
        <f t="shared" si="67"/>
        <v>4736</v>
      </c>
      <c r="B4742" s="571" t="s">
        <v>7015</v>
      </c>
      <c r="C4742" s="574" t="s">
        <v>12458</v>
      </c>
      <c r="D4742" s="843">
        <v>518265.23</v>
      </c>
      <c r="E4742" s="844"/>
      <c r="F4742" s="844"/>
      <c r="G4742" s="25"/>
      <c r="H4742" s="25"/>
      <c r="I4742" s="25"/>
      <c r="J4742" s="25"/>
      <c r="K4742" s="25"/>
      <c r="L4742" s="25"/>
      <c r="N4742" s="25"/>
      <c r="O4742" s="25"/>
      <c r="P4742" s="35" t="s">
        <v>2496</v>
      </c>
      <c r="AS4742" s="570"/>
      <c r="AT4742" s="391"/>
      <c r="AU4742" s="222"/>
      <c r="AV4742" s="564"/>
      <c r="AW4742" s="60"/>
      <c r="AX4742" s="60"/>
      <c r="AY4742" s="60"/>
      <c r="AZ4742" s="283"/>
      <c r="BA4742" s="283"/>
      <c r="BB4742" s="283"/>
      <c r="BC4742" s="34"/>
      <c r="BD4742" s="27"/>
      <c r="BF4742" s="35"/>
      <c r="BG4742" s="35"/>
      <c r="BH4742" s="35"/>
    </row>
    <row r="4743" spans="1:60" ht="15" x14ac:dyDescent="0.25">
      <c r="A4743" s="570">
        <f t="shared" si="67"/>
        <v>4737</v>
      </c>
      <c r="B4743" s="571" t="s">
        <v>7016</v>
      </c>
      <c r="C4743" s="574" t="s">
        <v>12458</v>
      </c>
      <c r="D4743" s="843">
        <v>4875.43</v>
      </c>
      <c r="E4743" s="844"/>
      <c r="F4743" s="844"/>
      <c r="G4743" s="25"/>
      <c r="H4743" s="25"/>
      <c r="I4743" s="25"/>
      <c r="J4743" s="25"/>
      <c r="K4743" s="25"/>
      <c r="L4743" s="25"/>
      <c r="N4743" s="25"/>
      <c r="O4743" s="25"/>
      <c r="P4743" s="35" t="s">
        <v>2496</v>
      </c>
      <c r="AS4743" s="570"/>
      <c r="AT4743" s="391"/>
      <c r="AU4743" s="222"/>
      <c r="AV4743" s="564"/>
      <c r="AW4743" s="60"/>
      <c r="AX4743" s="60"/>
      <c r="AY4743" s="60"/>
      <c r="AZ4743" s="283"/>
      <c r="BA4743" s="283"/>
      <c r="BB4743" s="283"/>
      <c r="BC4743" s="34"/>
      <c r="BD4743" s="27"/>
      <c r="BF4743" s="35"/>
      <c r="BG4743" s="35"/>
      <c r="BH4743" s="35"/>
    </row>
    <row r="4744" spans="1:60" ht="15" x14ac:dyDescent="0.25">
      <c r="A4744" s="570">
        <f t="shared" si="67"/>
        <v>4738</v>
      </c>
      <c r="B4744" s="571" t="s">
        <v>7017</v>
      </c>
      <c r="C4744" s="574" t="s">
        <v>12458</v>
      </c>
      <c r="D4744" s="843">
        <v>7662.41</v>
      </c>
      <c r="E4744" s="844"/>
      <c r="F4744" s="844"/>
      <c r="G4744" s="25"/>
      <c r="H4744" s="25"/>
      <c r="I4744" s="25"/>
      <c r="J4744" s="25"/>
      <c r="K4744" s="25"/>
      <c r="L4744" s="25"/>
      <c r="N4744" s="25"/>
      <c r="O4744" s="25"/>
      <c r="P4744" s="35" t="s">
        <v>2496</v>
      </c>
      <c r="AS4744" s="570"/>
      <c r="AT4744" s="391"/>
      <c r="AU4744" s="222"/>
      <c r="AV4744" s="564"/>
      <c r="AW4744" s="60"/>
      <c r="AX4744" s="60"/>
      <c r="AY4744" s="60"/>
      <c r="AZ4744" s="283"/>
      <c r="BA4744" s="283"/>
      <c r="BB4744" s="283"/>
      <c r="BC4744" s="34"/>
      <c r="BD4744" s="27"/>
      <c r="BF4744" s="35"/>
      <c r="BG4744" s="35"/>
      <c r="BH4744" s="35"/>
    </row>
    <row r="4745" spans="1:60" ht="15" x14ac:dyDescent="0.25">
      <c r="A4745" s="570">
        <f t="shared" si="67"/>
        <v>4739</v>
      </c>
      <c r="B4745" s="571" t="s">
        <v>7018</v>
      </c>
      <c r="C4745" s="574" t="s">
        <v>12458</v>
      </c>
      <c r="D4745" s="843">
        <v>13637.4</v>
      </c>
      <c r="E4745" s="844"/>
      <c r="F4745" s="844"/>
      <c r="G4745" s="25"/>
      <c r="H4745" s="25"/>
      <c r="I4745" s="25"/>
      <c r="J4745" s="25"/>
      <c r="K4745" s="25"/>
      <c r="L4745" s="25"/>
      <c r="N4745" s="25"/>
      <c r="O4745" s="25"/>
      <c r="P4745" s="35" t="s">
        <v>2496</v>
      </c>
      <c r="AS4745" s="570"/>
      <c r="AT4745" s="391"/>
      <c r="AU4745" s="222"/>
      <c r="AV4745" s="564"/>
      <c r="AW4745" s="60"/>
      <c r="AX4745" s="60"/>
      <c r="AY4745" s="60"/>
      <c r="AZ4745" s="283"/>
      <c r="BA4745" s="283"/>
      <c r="BB4745" s="283"/>
      <c r="BC4745" s="34"/>
      <c r="BD4745" s="27"/>
      <c r="BF4745" s="35"/>
      <c r="BG4745" s="35"/>
      <c r="BH4745" s="35"/>
    </row>
    <row r="4746" spans="1:60" ht="15" x14ac:dyDescent="0.25">
      <c r="A4746" s="570">
        <f t="shared" si="67"/>
        <v>4740</v>
      </c>
      <c r="B4746" s="571" t="s">
        <v>7019</v>
      </c>
      <c r="C4746" s="574" t="s">
        <v>12458</v>
      </c>
      <c r="D4746" s="843">
        <v>2380</v>
      </c>
      <c r="E4746" s="844"/>
      <c r="F4746" s="844"/>
      <c r="G4746" s="25"/>
      <c r="H4746" s="25"/>
      <c r="I4746" s="25"/>
      <c r="J4746" s="25"/>
      <c r="K4746" s="25"/>
      <c r="L4746" s="25"/>
      <c r="N4746" s="25"/>
      <c r="O4746" s="25"/>
      <c r="P4746" s="35" t="s">
        <v>2496</v>
      </c>
      <c r="AS4746" s="570"/>
      <c r="AT4746" s="391"/>
      <c r="AU4746" s="222"/>
      <c r="AV4746" s="564"/>
      <c r="AW4746" s="60"/>
      <c r="AX4746" s="60"/>
      <c r="AY4746" s="60"/>
      <c r="AZ4746" s="283"/>
      <c r="BA4746" s="283"/>
      <c r="BB4746" s="283"/>
      <c r="BC4746" s="34"/>
      <c r="BD4746" s="27"/>
      <c r="BF4746" s="35"/>
      <c r="BG4746" s="35"/>
      <c r="BH4746" s="35"/>
    </row>
    <row r="4747" spans="1:60" ht="15" x14ac:dyDescent="0.25">
      <c r="A4747" s="570">
        <f t="shared" si="67"/>
        <v>4741</v>
      </c>
      <c r="B4747" s="571" t="s">
        <v>7020</v>
      </c>
      <c r="C4747" s="574" t="s">
        <v>12458</v>
      </c>
      <c r="D4747" s="843">
        <v>595</v>
      </c>
      <c r="E4747" s="844"/>
      <c r="F4747" s="844"/>
      <c r="G4747" s="25"/>
      <c r="H4747" s="25"/>
      <c r="I4747" s="25"/>
      <c r="J4747" s="25"/>
      <c r="K4747" s="25"/>
      <c r="L4747" s="25"/>
      <c r="N4747" s="25"/>
      <c r="O4747" s="25"/>
      <c r="P4747" s="35" t="s">
        <v>2496</v>
      </c>
      <c r="AS4747" s="570"/>
      <c r="AT4747" s="391"/>
      <c r="AU4747" s="222"/>
      <c r="AV4747" s="564"/>
      <c r="AW4747" s="60"/>
      <c r="AX4747" s="60"/>
      <c r="AY4747" s="60"/>
      <c r="AZ4747" s="283"/>
      <c r="BA4747" s="283"/>
      <c r="BB4747" s="283"/>
      <c r="BC4747" s="34"/>
      <c r="BD4747" s="27"/>
      <c r="BF4747" s="35"/>
      <c r="BG4747" s="35"/>
      <c r="BH4747" s="35"/>
    </row>
    <row r="4748" spans="1:60" ht="15" x14ac:dyDescent="0.25">
      <c r="A4748" s="570">
        <f t="shared" si="67"/>
        <v>4742</v>
      </c>
      <c r="B4748" s="571" t="s">
        <v>7021</v>
      </c>
      <c r="C4748" s="574" t="s">
        <v>12458</v>
      </c>
      <c r="D4748" s="843">
        <v>1451.8</v>
      </c>
      <c r="E4748" s="844"/>
      <c r="F4748" s="844"/>
      <c r="G4748" s="25"/>
      <c r="H4748" s="25"/>
      <c r="I4748" s="25"/>
      <c r="J4748" s="25"/>
      <c r="K4748" s="25"/>
      <c r="L4748" s="25"/>
      <c r="N4748" s="25"/>
      <c r="O4748" s="25"/>
      <c r="P4748" s="35" t="s">
        <v>2496</v>
      </c>
      <c r="AS4748" s="570"/>
      <c r="AT4748" s="391"/>
      <c r="AU4748" s="222"/>
      <c r="AV4748" s="564"/>
      <c r="AW4748" s="60"/>
      <c r="AX4748" s="60"/>
      <c r="AY4748" s="60"/>
      <c r="AZ4748" s="283"/>
      <c r="BA4748" s="283"/>
      <c r="BB4748" s="283"/>
      <c r="BC4748" s="34"/>
      <c r="BD4748" s="27"/>
      <c r="BF4748" s="35"/>
      <c r="BG4748" s="35"/>
      <c r="BH4748" s="35"/>
    </row>
    <row r="4749" spans="1:60" ht="15" x14ac:dyDescent="0.25">
      <c r="A4749" s="570">
        <f t="shared" si="67"/>
        <v>4743</v>
      </c>
      <c r="B4749" s="571" t="s">
        <v>7022</v>
      </c>
      <c r="C4749" s="574" t="s">
        <v>12458</v>
      </c>
      <c r="D4749" s="843">
        <v>6505.73</v>
      </c>
      <c r="E4749" s="844"/>
      <c r="F4749" s="844"/>
      <c r="G4749" s="25"/>
      <c r="H4749" s="25"/>
      <c r="I4749" s="25"/>
      <c r="J4749" s="25"/>
      <c r="K4749" s="25"/>
      <c r="L4749" s="25"/>
      <c r="N4749" s="25"/>
      <c r="O4749" s="25"/>
      <c r="P4749" s="35" t="s">
        <v>2496</v>
      </c>
      <c r="AS4749" s="570"/>
      <c r="AT4749" s="391"/>
      <c r="AU4749" s="222"/>
      <c r="AV4749" s="564"/>
      <c r="AW4749" s="60"/>
      <c r="AX4749" s="60"/>
      <c r="AY4749" s="60"/>
      <c r="AZ4749" s="283"/>
      <c r="BA4749" s="283"/>
      <c r="BB4749" s="283"/>
      <c r="BC4749" s="34"/>
      <c r="BD4749" s="27"/>
      <c r="BF4749" s="35"/>
      <c r="BG4749" s="35"/>
      <c r="BH4749" s="35"/>
    </row>
    <row r="4750" spans="1:60" ht="15" x14ac:dyDescent="0.25">
      <c r="A4750" s="570">
        <f t="shared" si="67"/>
        <v>4744</v>
      </c>
      <c r="B4750" s="571" t="s">
        <v>7023</v>
      </c>
      <c r="C4750" s="574" t="s">
        <v>12458</v>
      </c>
      <c r="D4750" s="843">
        <v>3598.56</v>
      </c>
      <c r="E4750" s="844"/>
      <c r="F4750" s="844"/>
      <c r="G4750" s="25"/>
      <c r="H4750" s="25"/>
      <c r="I4750" s="25"/>
      <c r="J4750" s="25"/>
      <c r="K4750" s="25"/>
      <c r="L4750" s="25"/>
      <c r="N4750" s="25"/>
      <c r="O4750" s="25"/>
      <c r="P4750" s="35" t="s">
        <v>2496</v>
      </c>
      <c r="AS4750" s="570"/>
      <c r="AT4750" s="391"/>
      <c r="AU4750" s="222"/>
      <c r="AV4750" s="564"/>
      <c r="AW4750" s="60"/>
      <c r="AX4750" s="60"/>
      <c r="AY4750" s="60"/>
      <c r="AZ4750" s="283"/>
      <c r="BA4750" s="283"/>
      <c r="BB4750" s="283"/>
      <c r="BC4750" s="34"/>
      <c r="BD4750" s="27"/>
      <c r="BF4750" s="35"/>
      <c r="BG4750" s="35"/>
      <c r="BH4750" s="35"/>
    </row>
    <row r="4751" spans="1:60" ht="15" x14ac:dyDescent="0.25">
      <c r="A4751" s="570">
        <f t="shared" si="67"/>
        <v>4745</v>
      </c>
      <c r="B4751" s="571" t="s">
        <v>7024</v>
      </c>
      <c r="C4751" s="574" t="s">
        <v>12458</v>
      </c>
      <c r="D4751" s="843">
        <v>765.17</v>
      </c>
      <c r="E4751" s="844"/>
      <c r="F4751" s="844"/>
      <c r="G4751" s="25"/>
      <c r="H4751" s="25"/>
      <c r="I4751" s="25"/>
      <c r="J4751" s="25"/>
      <c r="K4751" s="25"/>
      <c r="L4751" s="25"/>
      <c r="N4751" s="25"/>
      <c r="O4751" s="25"/>
      <c r="P4751" s="35" t="s">
        <v>2496</v>
      </c>
      <c r="AS4751" s="570"/>
      <c r="AT4751" s="391"/>
      <c r="AU4751" s="222"/>
      <c r="AV4751" s="564"/>
      <c r="AW4751" s="60"/>
      <c r="AX4751" s="60"/>
      <c r="AY4751" s="60"/>
      <c r="AZ4751" s="283"/>
      <c r="BA4751" s="283"/>
      <c r="BB4751" s="283"/>
      <c r="BC4751" s="34"/>
      <c r="BD4751" s="27"/>
      <c r="BF4751" s="35"/>
      <c r="BG4751" s="35"/>
      <c r="BH4751" s="35"/>
    </row>
    <row r="4752" spans="1:60" ht="15" x14ac:dyDescent="0.25">
      <c r="A4752" s="570">
        <f t="shared" si="67"/>
        <v>4746</v>
      </c>
      <c r="B4752" s="571" t="s">
        <v>7025</v>
      </c>
      <c r="C4752" s="574" t="s">
        <v>12458</v>
      </c>
      <c r="D4752" s="843">
        <v>1106.7</v>
      </c>
      <c r="E4752" s="844"/>
      <c r="F4752" s="844"/>
      <c r="G4752" s="25"/>
      <c r="H4752" s="25"/>
      <c r="I4752" s="25"/>
      <c r="J4752" s="25"/>
      <c r="K4752" s="25"/>
      <c r="L4752" s="25"/>
      <c r="N4752" s="25"/>
      <c r="O4752" s="25"/>
      <c r="P4752" s="35" t="s">
        <v>2496</v>
      </c>
      <c r="AS4752" s="570"/>
      <c r="AT4752" s="391"/>
      <c r="AU4752" s="222"/>
      <c r="AV4752" s="564"/>
      <c r="AW4752" s="60"/>
      <c r="AX4752" s="60"/>
      <c r="AY4752" s="60"/>
      <c r="AZ4752" s="283"/>
      <c r="BA4752" s="283"/>
      <c r="BB4752" s="283"/>
      <c r="BC4752" s="34"/>
      <c r="BD4752" s="27"/>
      <c r="BF4752" s="35"/>
      <c r="BG4752" s="35"/>
      <c r="BH4752" s="35"/>
    </row>
    <row r="4753" spans="1:60" ht="15" x14ac:dyDescent="0.25">
      <c r="A4753" s="570">
        <f t="shared" si="67"/>
        <v>4747</v>
      </c>
      <c r="B4753" s="571" t="s">
        <v>7026</v>
      </c>
      <c r="C4753" s="574" t="s">
        <v>12458</v>
      </c>
      <c r="D4753" s="843">
        <v>2499</v>
      </c>
      <c r="E4753" s="844"/>
      <c r="F4753" s="844"/>
      <c r="G4753" s="25"/>
      <c r="H4753" s="25"/>
      <c r="I4753" s="25"/>
      <c r="J4753" s="25"/>
      <c r="K4753" s="25"/>
      <c r="L4753" s="25"/>
      <c r="N4753" s="25"/>
      <c r="O4753" s="25"/>
      <c r="P4753" s="35" t="s">
        <v>2496</v>
      </c>
      <c r="AS4753" s="570"/>
      <c r="AT4753" s="391"/>
      <c r="AU4753" s="222"/>
      <c r="AV4753" s="564"/>
      <c r="AW4753" s="60"/>
      <c r="AX4753" s="60"/>
      <c r="AY4753" s="60"/>
      <c r="AZ4753" s="283"/>
      <c r="BA4753" s="283"/>
      <c r="BB4753" s="283"/>
      <c r="BC4753" s="34"/>
      <c r="BD4753" s="27"/>
      <c r="BF4753" s="35"/>
      <c r="BG4753" s="35"/>
      <c r="BH4753" s="35"/>
    </row>
    <row r="4754" spans="1:60" ht="15" x14ac:dyDescent="0.25">
      <c r="A4754" s="570">
        <f t="shared" si="67"/>
        <v>4748</v>
      </c>
      <c r="B4754" s="571" t="s">
        <v>7027</v>
      </c>
      <c r="C4754" s="574" t="s">
        <v>12458</v>
      </c>
      <c r="D4754" s="843">
        <v>1725.5</v>
      </c>
      <c r="E4754" s="844"/>
      <c r="F4754" s="844"/>
      <c r="G4754" s="25"/>
      <c r="H4754" s="25"/>
      <c r="I4754" s="25"/>
      <c r="J4754" s="25"/>
      <c r="K4754" s="25"/>
      <c r="L4754" s="25"/>
      <c r="N4754" s="25"/>
      <c r="O4754" s="25"/>
      <c r="P4754" s="35" t="s">
        <v>2496</v>
      </c>
      <c r="AS4754" s="570"/>
      <c r="AT4754" s="391"/>
      <c r="AU4754" s="222"/>
      <c r="AV4754" s="564"/>
      <c r="AW4754" s="60"/>
      <c r="AX4754" s="60"/>
      <c r="AY4754" s="60"/>
      <c r="AZ4754" s="283"/>
      <c r="BA4754" s="283"/>
      <c r="BB4754" s="283"/>
      <c r="BC4754" s="34"/>
      <c r="BD4754" s="27"/>
      <c r="BF4754" s="35"/>
      <c r="BG4754" s="35"/>
      <c r="BH4754" s="35"/>
    </row>
    <row r="4755" spans="1:60" ht="15" x14ac:dyDescent="0.25">
      <c r="A4755" s="570">
        <f t="shared" si="67"/>
        <v>4749</v>
      </c>
      <c r="B4755" s="571" t="s">
        <v>7028</v>
      </c>
      <c r="C4755" s="574" t="s">
        <v>12458</v>
      </c>
      <c r="D4755" s="843">
        <v>3546.2</v>
      </c>
      <c r="E4755" s="844"/>
      <c r="F4755" s="844"/>
      <c r="G4755" s="25"/>
      <c r="H4755" s="25"/>
      <c r="I4755" s="25"/>
      <c r="J4755" s="25"/>
      <c r="K4755" s="25"/>
      <c r="L4755" s="25"/>
      <c r="N4755" s="25"/>
      <c r="O4755" s="25"/>
      <c r="P4755" s="35" t="s">
        <v>2496</v>
      </c>
      <c r="AS4755" s="570"/>
      <c r="AT4755" s="391"/>
      <c r="AU4755" s="222"/>
      <c r="AV4755" s="564"/>
      <c r="AW4755" s="60"/>
      <c r="AX4755" s="60"/>
      <c r="AY4755" s="60"/>
      <c r="AZ4755" s="283"/>
      <c r="BA4755" s="283"/>
      <c r="BB4755" s="283"/>
      <c r="BC4755" s="34"/>
      <c r="BD4755" s="27"/>
      <c r="BF4755" s="35"/>
      <c r="BG4755" s="35"/>
      <c r="BH4755" s="35"/>
    </row>
    <row r="4756" spans="1:60" ht="15" x14ac:dyDescent="0.25">
      <c r="A4756" s="570">
        <f t="shared" si="67"/>
        <v>4750</v>
      </c>
      <c r="B4756" s="571" t="s">
        <v>7029</v>
      </c>
      <c r="C4756" s="574" t="s">
        <v>12458</v>
      </c>
      <c r="D4756" s="843">
        <v>6270.5860000000002</v>
      </c>
      <c r="E4756" s="844"/>
      <c r="F4756" s="844"/>
      <c r="G4756" s="25"/>
      <c r="H4756" s="25"/>
      <c r="I4756" s="25"/>
      <c r="J4756" s="25"/>
      <c r="K4756" s="25"/>
      <c r="L4756" s="25"/>
      <c r="N4756" s="25"/>
      <c r="O4756" s="25"/>
      <c r="P4756" s="35" t="s">
        <v>2496</v>
      </c>
      <c r="AS4756" s="570"/>
      <c r="AT4756" s="391"/>
      <c r="AU4756" s="222"/>
      <c r="AV4756" s="564"/>
      <c r="AW4756" s="60"/>
      <c r="AX4756" s="60"/>
      <c r="AY4756" s="60"/>
      <c r="AZ4756" s="283"/>
      <c r="BA4756" s="283"/>
      <c r="BB4756" s="283"/>
      <c r="BC4756" s="34"/>
      <c r="BD4756" s="27"/>
      <c r="BF4756" s="35"/>
      <c r="BG4756" s="35"/>
      <c r="BH4756" s="35"/>
    </row>
    <row r="4757" spans="1:60" ht="15" x14ac:dyDescent="0.25">
      <c r="A4757" s="570">
        <f t="shared" si="67"/>
        <v>4751</v>
      </c>
      <c r="B4757" s="571" t="s">
        <v>7030</v>
      </c>
      <c r="C4757" s="574" t="s">
        <v>12458</v>
      </c>
      <c r="D4757" s="843">
        <v>23800</v>
      </c>
      <c r="E4757" s="844"/>
      <c r="F4757" s="844"/>
      <c r="G4757" s="25"/>
      <c r="H4757" s="25"/>
      <c r="I4757" s="25"/>
      <c r="J4757" s="25"/>
      <c r="K4757" s="25"/>
      <c r="L4757" s="25"/>
      <c r="N4757" s="25"/>
      <c r="O4757" s="25"/>
      <c r="P4757" s="35" t="s">
        <v>2496</v>
      </c>
      <c r="AS4757" s="570"/>
      <c r="AT4757" s="391"/>
      <c r="AU4757" s="222"/>
      <c r="AV4757" s="564"/>
      <c r="AW4757" s="60"/>
      <c r="AX4757" s="60"/>
      <c r="AY4757" s="60"/>
      <c r="AZ4757" s="283"/>
      <c r="BA4757" s="283"/>
      <c r="BB4757" s="283"/>
      <c r="BC4757" s="34"/>
      <c r="BD4757" s="27"/>
      <c r="BF4757" s="35"/>
      <c r="BG4757" s="35"/>
      <c r="BH4757" s="35"/>
    </row>
    <row r="4758" spans="1:60" ht="15" x14ac:dyDescent="0.25">
      <c r="A4758" s="570">
        <f t="shared" si="67"/>
        <v>4752</v>
      </c>
      <c r="B4758" s="571" t="s">
        <v>7031</v>
      </c>
      <c r="C4758" s="574" t="s">
        <v>12458</v>
      </c>
      <c r="D4758" s="843">
        <v>1190</v>
      </c>
      <c r="E4758" s="844"/>
      <c r="F4758" s="844"/>
      <c r="G4758" s="25"/>
      <c r="H4758" s="25"/>
      <c r="I4758" s="25"/>
      <c r="J4758" s="25"/>
      <c r="K4758" s="25"/>
      <c r="L4758" s="25"/>
      <c r="N4758" s="25"/>
      <c r="O4758" s="25"/>
      <c r="P4758" s="35" t="s">
        <v>2496</v>
      </c>
      <c r="AS4758" s="570"/>
      <c r="AT4758" s="391"/>
      <c r="AU4758" s="222"/>
      <c r="AV4758" s="564"/>
      <c r="AW4758" s="60"/>
      <c r="AX4758" s="60"/>
      <c r="AY4758" s="60"/>
      <c r="AZ4758" s="283"/>
      <c r="BA4758" s="283"/>
      <c r="BB4758" s="283"/>
      <c r="BC4758" s="34"/>
      <c r="BD4758" s="27"/>
      <c r="BF4758" s="35"/>
      <c r="BG4758" s="35"/>
      <c r="BH4758" s="35"/>
    </row>
    <row r="4759" spans="1:60" ht="15" x14ac:dyDescent="0.25">
      <c r="A4759" s="570">
        <f t="shared" si="67"/>
        <v>4753</v>
      </c>
      <c r="B4759" s="571" t="s">
        <v>7032</v>
      </c>
      <c r="C4759" s="574" t="s">
        <v>12458</v>
      </c>
      <c r="D4759" s="843">
        <v>10814.72</v>
      </c>
      <c r="E4759" s="844"/>
      <c r="F4759" s="844"/>
      <c r="G4759" s="25"/>
      <c r="H4759" s="25"/>
      <c r="I4759" s="25"/>
      <c r="J4759" s="25"/>
      <c r="K4759" s="25"/>
      <c r="L4759" s="25"/>
      <c r="N4759" s="25"/>
      <c r="O4759" s="25"/>
      <c r="P4759" s="35" t="s">
        <v>2496</v>
      </c>
      <c r="AS4759" s="570"/>
      <c r="AT4759" s="391"/>
      <c r="AU4759" s="222"/>
      <c r="AV4759" s="564"/>
      <c r="AW4759" s="60"/>
      <c r="AX4759" s="60"/>
      <c r="AY4759" s="60"/>
      <c r="AZ4759" s="283"/>
      <c r="BA4759" s="283"/>
      <c r="BB4759" s="283"/>
      <c r="BC4759" s="34"/>
      <c r="BD4759" s="27"/>
      <c r="BF4759" s="35"/>
      <c r="BG4759" s="35"/>
      <c r="BH4759" s="35"/>
    </row>
    <row r="4760" spans="1:60" ht="15" x14ac:dyDescent="0.25">
      <c r="A4760" s="570">
        <f t="shared" si="67"/>
        <v>4754</v>
      </c>
      <c r="B4760" s="571" t="s">
        <v>7033</v>
      </c>
      <c r="C4760" s="574" t="s">
        <v>12458</v>
      </c>
      <c r="D4760" s="843">
        <v>12004.72</v>
      </c>
      <c r="E4760" s="844"/>
      <c r="F4760" s="844"/>
      <c r="G4760" s="25"/>
      <c r="H4760" s="25"/>
      <c r="I4760" s="25"/>
      <c r="J4760" s="25"/>
      <c r="K4760" s="25"/>
      <c r="L4760" s="25"/>
      <c r="N4760" s="25"/>
      <c r="O4760" s="25"/>
      <c r="P4760" s="35" t="s">
        <v>2496</v>
      </c>
      <c r="AS4760" s="570"/>
      <c r="AT4760" s="391"/>
      <c r="AU4760" s="222"/>
      <c r="AV4760" s="564"/>
      <c r="AW4760" s="60"/>
      <c r="AX4760" s="60"/>
      <c r="AY4760" s="60"/>
      <c r="AZ4760" s="283"/>
      <c r="BA4760" s="283"/>
      <c r="BB4760" s="283"/>
      <c r="BC4760" s="34"/>
      <c r="BD4760" s="27"/>
      <c r="BF4760" s="35"/>
      <c r="BG4760" s="35"/>
      <c r="BH4760" s="35"/>
    </row>
    <row r="4761" spans="1:60" ht="15" x14ac:dyDescent="0.25">
      <c r="A4761" s="570">
        <f t="shared" si="67"/>
        <v>4755</v>
      </c>
      <c r="B4761" s="571" t="s">
        <v>7034</v>
      </c>
      <c r="C4761" s="574" t="s">
        <v>12458</v>
      </c>
      <c r="D4761" s="843">
        <v>26180</v>
      </c>
      <c r="E4761" s="844"/>
      <c r="F4761" s="844"/>
      <c r="G4761" s="25"/>
      <c r="H4761" s="25"/>
      <c r="I4761" s="25"/>
      <c r="J4761" s="25"/>
      <c r="K4761" s="25"/>
      <c r="L4761" s="25"/>
      <c r="N4761" s="25"/>
      <c r="O4761" s="25"/>
      <c r="P4761" s="35" t="s">
        <v>2496</v>
      </c>
      <c r="AS4761" s="570"/>
      <c r="AT4761" s="391"/>
      <c r="AU4761" s="222"/>
      <c r="AV4761" s="564"/>
      <c r="AW4761" s="60"/>
      <c r="AX4761" s="60"/>
      <c r="AY4761" s="60"/>
      <c r="AZ4761" s="283"/>
      <c r="BA4761" s="283"/>
      <c r="BB4761" s="283"/>
      <c r="BC4761" s="34"/>
      <c r="BD4761" s="27"/>
      <c r="BF4761" s="35"/>
      <c r="BG4761" s="35"/>
      <c r="BH4761" s="35"/>
    </row>
    <row r="4762" spans="1:60" ht="15" x14ac:dyDescent="0.25">
      <c r="A4762" s="570">
        <f t="shared" si="67"/>
        <v>4756</v>
      </c>
      <c r="B4762" s="571" t="s">
        <v>7035</v>
      </c>
      <c r="C4762" s="574" t="s">
        <v>12458</v>
      </c>
      <c r="D4762" s="843">
        <v>39073.65</v>
      </c>
      <c r="E4762" s="844"/>
      <c r="F4762" s="844"/>
      <c r="G4762" s="25"/>
      <c r="H4762" s="25"/>
      <c r="I4762" s="25"/>
      <c r="J4762" s="25"/>
      <c r="K4762" s="25"/>
      <c r="L4762" s="25"/>
      <c r="N4762" s="25"/>
      <c r="O4762" s="25"/>
      <c r="P4762" s="35" t="s">
        <v>2496</v>
      </c>
      <c r="AS4762" s="570"/>
      <c r="AT4762" s="391"/>
      <c r="AU4762" s="222"/>
      <c r="AV4762" s="564"/>
      <c r="AW4762" s="60"/>
      <c r="AX4762" s="60"/>
      <c r="AY4762" s="60"/>
      <c r="AZ4762" s="283"/>
      <c r="BA4762" s="283"/>
      <c r="BB4762" s="283"/>
      <c r="BC4762" s="34"/>
      <c r="BD4762" s="27"/>
      <c r="BF4762" s="35"/>
      <c r="BG4762" s="35"/>
      <c r="BH4762" s="35"/>
    </row>
    <row r="4763" spans="1:60" ht="15" x14ac:dyDescent="0.25">
      <c r="A4763" s="570">
        <f t="shared" si="67"/>
        <v>4757</v>
      </c>
      <c r="B4763" s="571" t="s">
        <v>7036</v>
      </c>
      <c r="C4763" s="574" t="s">
        <v>12458</v>
      </c>
      <c r="D4763" s="843">
        <v>40962.18</v>
      </c>
      <c r="E4763" s="844"/>
      <c r="F4763" s="844"/>
      <c r="G4763" s="25"/>
      <c r="H4763" s="25"/>
      <c r="I4763" s="25"/>
      <c r="J4763" s="25"/>
      <c r="K4763" s="25"/>
      <c r="L4763" s="25"/>
      <c r="N4763" s="25"/>
      <c r="O4763" s="25"/>
      <c r="P4763" s="35" t="s">
        <v>2496</v>
      </c>
      <c r="AS4763" s="570"/>
      <c r="AT4763" s="391"/>
      <c r="AU4763" s="222"/>
      <c r="AV4763" s="564"/>
      <c r="AW4763" s="60"/>
      <c r="AX4763" s="60"/>
      <c r="AY4763" s="60"/>
      <c r="AZ4763" s="283"/>
      <c r="BA4763" s="283"/>
      <c r="BB4763" s="283"/>
      <c r="BC4763" s="34"/>
      <c r="BD4763" s="27"/>
      <c r="BF4763" s="35"/>
      <c r="BG4763" s="35"/>
      <c r="BH4763" s="35"/>
    </row>
    <row r="4764" spans="1:60" ht="15" x14ac:dyDescent="0.25">
      <c r="A4764" s="570">
        <f t="shared" si="67"/>
        <v>4758</v>
      </c>
      <c r="B4764" s="571" t="s">
        <v>7037</v>
      </c>
      <c r="C4764" s="574" t="s">
        <v>12458</v>
      </c>
      <c r="D4764" s="843">
        <v>30166.5</v>
      </c>
      <c r="E4764" s="844"/>
      <c r="F4764" s="844"/>
      <c r="G4764" s="25"/>
      <c r="H4764" s="25"/>
      <c r="I4764" s="25"/>
      <c r="J4764" s="25"/>
      <c r="K4764" s="25"/>
      <c r="L4764" s="25"/>
      <c r="N4764" s="25"/>
      <c r="O4764" s="25"/>
      <c r="P4764" s="35" t="s">
        <v>2496</v>
      </c>
      <c r="AS4764" s="570"/>
      <c r="AT4764" s="391"/>
      <c r="AU4764" s="222"/>
      <c r="AV4764" s="564"/>
      <c r="AW4764" s="60"/>
      <c r="AX4764" s="60"/>
      <c r="AY4764" s="60"/>
      <c r="AZ4764" s="283"/>
      <c r="BA4764" s="283"/>
      <c r="BB4764" s="283"/>
      <c r="BC4764" s="34"/>
      <c r="BD4764" s="27"/>
      <c r="BF4764" s="35"/>
      <c r="BG4764" s="35"/>
      <c r="BH4764" s="35"/>
    </row>
    <row r="4765" spans="1:60" ht="15" x14ac:dyDescent="0.25">
      <c r="A4765" s="570">
        <f t="shared" si="67"/>
        <v>4759</v>
      </c>
      <c r="B4765" s="571" t="s">
        <v>7038</v>
      </c>
      <c r="C4765" s="574" t="s">
        <v>12458</v>
      </c>
      <c r="D4765" s="843">
        <v>16303</v>
      </c>
      <c r="E4765" s="844"/>
      <c r="F4765" s="844"/>
      <c r="G4765" s="25"/>
      <c r="H4765" s="25"/>
      <c r="I4765" s="25"/>
      <c r="J4765" s="25"/>
      <c r="K4765" s="25"/>
      <c r="L4765" s="25"/>
      <c r="N4765" s="25"/>
      <c r="O4765" s="25"/>
      <c r="P4765" s="35" t="s">
        <v>2496</v>
      </c>
      <c r="AS4765" s="570"/>
      <c r="AT4765" s="391"/>
      <c r="AU4765" s="222"/>
      <c r="AV4765" s="564"/>
      <c r="AW4765" s="60"/>
      <c r="AX4765" s="60"/>
      <c r="AY4765" s="60"/>
      <c r="AZ4765" s="283"/>
      <c r="BA4765" s="283"/>
      <c r="BB4765" s="283"/>
      <c r="BC4765" s="34"/>
      <c r="BD4765" s="27"/>
      <c r="BF4765" s="35"/>
      <c r="BG4765" s="35"/>
      <c r="BH4765" s="35"/>
    </row>
    <row r="4766" spans="1:60" ht="15" x14ac:dyDescent="0.25">
      <c r="A4766" s="570">
        <f t="shared" si="67"/>
        <v>4760</v>
      </c>
      <c r="B4766" s="571" t="s">
        <v>7039</v>
      </c>
      <c r="C4766" s="574" t="s">
        <v>12458</v>
      </c>
      <c r="D4766" s="843">
        <v>17255</v>
      </c>
      <c r="E4766" s="844"/>
      <c r="F4766" s="844"/>
      <c r="G4766" s="25"/>
      <c r="H4766" s="25"/>
      <c r="I4766" s="25"/>
      <c r="J4766" s="25"/>
      <c r="K4766" s="25"/>
      <c r="L4766" s="25"/>
      <c r="N4766" s="25"/>
      <c r="O4766" s="25"/>
      <c r="P4766" s="35" t="s">
        <v>2496</v>
      </c>
      <c r="AS4766" s="570"/>
      <c r="AT4766" s="391"/>
      <c r="AU4766" s="222"/>
      <c r="AV4766" s="564"/>
      <c r="AW4766" s="60"/>
      <c r="AX4766" s="60"/>
      <c r="AY4766" s="60"/>
      <c r="AZ4766" s="283"/>
      <c r="BA4766" s="283"/>
      <c r="BB4766" s="283"/>
      <c r="BC4766" s="34"/>
      <c r="BD4766" s="27"/>
      <c r="BF4766" s="35"/>
      <c r="BG4766" s="35"/>
      <c r="BH4766" s="35"/>
    </row>
    <row r="4767" spans="1:60" ht="15" x14ac:dyDescent="0.25">
      <c r="A4767" s="570">
        <f t="shared" si="67"/>
        <v>4761</v>
      </c>
      <c r="B4767" s="571" t="s">
        <v>7040</v>
      </c>
      <c r="C4767" s="574" t="s">
        <v>12458</v>
      </c>
      <c r="D4767" s="843">
        <v>19635</v>
      </c>
      <c r="E4767" s="844"/>
      <c r="F4767" s="844"/>
      <c r="G4767" s="25"/>
      <c r="H4767" s="25"/>
      <c r="I4767" s="25"/>
      <c r="J4767" s="25"/>
      <c r="K4767" s="25"/>
      <c r="L4767" s="25"/>
      <c r="N4767" s="25"/>
      <c r="O4767" s="25"/>
      <c r="P4767" s="35" t="s">
        <v>2496</v>
      </c>
      <c r="AS4767" s="570"/>
      <c r="AT4767" s="391"/>
      <c r="AU4767" s="222"/>
      <c r="AV4767" s="564"/>
      <c r="AW4767" s="60"/>
      <c r="AX4767" s="60"/>
      <c r="AY4767" s="60"/>
      <c r="AZ4767" s="283"/>
      <c r="BA4767" s="283"/>
      <c r="BB4767" s="283"/>
      <c r="BC4767" s="34"/>
      <c r="BD4767" s="27"/>
      <c r="BF4767" s="35"/>
      <c r="BG4767" s="35"/>
      <c r="BH4767" s="35"/>
    </row>
    <row r="4768" spans="1:60" ht="15" x14ac:dyDescent="0.25">
      <c r="A4768" s="570">
        <f t="shared" si="67"/>
        <v>4762</v>
      </c>
      <c r="B4768" s="571" t="s">
        <v>7041</v>
      </c>
      <c r="C4768" s="574" t="s">
        <v>12458</v>
      </c>
      <c r="D4768" s="843">
        <v>18683</v>
      </c>
      <c r="E4768" s="844"/>
      <c r="F4768" s="844"/>
      <c r="G4768" s="25"/>
      <c r="H4768" s="25"/>
      <c r="I4768" s="25"/>
      <c r="J4768" s="25"/>
      <c r="K4768" s="25"/>
      <c r="L4768" s="25"/>
      <c r="N4768" s="25"/>
      <c r="O4768" s="25"/>
      <c r="P4768" s="35" t="s">
        <v>2496</v>
      </c>
      <c r="AS4768" s="570"/>
      <c r="AT4768" s="391"/>
      <c r="AU4768" s="222"/>
      <c r="AV4768" s="564"/>
      <c r="AW4768" s="60"/>
      <c r="AX4768" s="60"/>
      <c r="AY4768" s="60"/>
      <c r="AZ4768" s="283"/>
      <c r="BA4768" s="283"/>
      <c r="BB4768" s="283"/>
      <c r="BC4768" s="34"/>
      <c r="BD4768" s="27"/>
      <c r="BF4768" s="35"/>
      <c r="BG4768" s="35"/>
      <c r="BH4768" s="35"/>
    </row>
    <row r="4769" spans="1:60" ht="15" x14ac:dyDescent="0.25">
      <c r="A4769" s="570">
        <f t="shared" si="67"/>
        <v>4763</v>
      </c>
      <c r="B4769" s="571" t="s">
        <v>7042</v>
      </c>
      <c r="C4769" s="574" t="s">
        <v>12458</v>
      </c>
      <c r="D4769" s="843">
        <v>26775</v>
      </c>
      <c r="E4769" s="844"/>
      <c r="F4769" s="844"/>
      <c r="G4769" s="25"/>
      <c r="H4769" s="25"/>
      <c r="I4769" s="25"/>
      <c r="J4769" s="25"/>
      <c r="K4769" s="25"/>
      <c r="L4769" s="25"/>
      <c r="N4769" s="25"/>
      <c r="O4769" s="25"/>
      <c r="P4769" s="35" t="s">
        <v>2496</v>
      </c>
      <c r="AS4769" s="570"/>
      <c r="AT4769" s="391"/>
      <c r="AU4769" s="222"/>
      <c r="AV4769" s="564"/>
      <c r="AW4769" s="60"/>
      <c r="AX4769" s="60"/>
      <c r="AY4769" s="60"/>
      <c r="AZ4769" s="283"/>
      <c r="BA4769" s="283"/>
      <c r="BB4769" s="283"/>
      <c r="BC4769" s="34"/>
      <c r="BD4769" s="27"/>
      <c r="BF4769" s="35"/>
      <c r="BG4769" s="35"/>
      <c r="BH4769" s="35"/>
    </row>
    <row r="4770" spans="1:60" ht="15" x14ac:dyDescent="0.25">
      <c r="A4770" s="570">
        <f t="shared" si="67"/>
        <v>4764</v>
      </c>
      <c r="B4770" s="571" t="s">
        <v>7043</v>
      </c>
      <c r="C4770" s="574" t="s">
        <v>12458</v>
      </c>
      <c r="D4770" s="843">
        <v>59797.5</v>
      </c>
      <c r="E4770" s="844"/>
      <c r="F4770" s="844"/>
      <c r="G4770" s="25"/>
      <c r="H4770" s="25"/>
      <c r="I4770" s="25"/>
      <c r="J4770" s="25"/>
      <c r="K4770" s="25"/>
      <c r="L4770" s="25"/>
      <c r="N4770" s="25"/>
      <c r="O4770" s="25"/>
      <c r="P4770" s="35" t="s">
        <v>2496</v>
      </c>
      <c r="AS4770" s="570"/>
      <c r="AT4770" s="391"/>
      <c r="AU4770" s="222"/>
      <c r="AV4770" s="564"/>
      <c r="AW4770" s="60"/>
      <c r="AX4770" s="60"/>
      <c r="AY4770" s="60"/>
      <c r="AZ4770" s="283"/>
      <c r="BA4770" s="283"/>
      <c r="BB4770" s="283"/>
      <c r="BC4770" s="34"/>
      <c r="BD4770" s="27"/>
      <c r="BF4770" s="35"/>
      <c r="BG4770" s="35"/>
      <c r="BH4770" s="35"/>
    </row>
    <row r="4771" spans="1:60" ht="15" x14ac:dyDescent="0.25">
      <c r="A4771" s="570">
        <f t="shared" si="67"/>
        <v>4765</v>
      </c>
      <c r="B4771" s="571" t="s">
        <v>7044</v>
      </c>
      <c r="C4771" s="574" t="s">
        <v>12458</v>
      </c>
      <c r="D4771" s="843">
        <v>64676.5</v>
      </c>
      <c r="E4771" s="844"/>
      <c r="F4771" s="844"/>
      <c r="G4771" s="25"/>
      <c r="H4771" s="25"/>
      <c r="I4771" s="25"/>
      <c r="J4771" s="25"/>
      <c r="K4771" s="25"/>
      <c r="L4771" s="25"/>
      <c r="N4771" s="25"/>
      <c r="O4771" s="25"/>
      <c r="P4771" s="35" t="s">
        <v>2496</v>
      </c>
      <c r="AS4771" s="570"/>
      <c r="AT4771" s="391"/>
      <c r="AU4771" s="222"/>
      <c r="AV4771" s="564"/>
      <c r="AW4771" s="60"/>
      <c r="AX4771" s="60"/>
      <c r="AY4771" s="60"/>
      <c r="AZ4771" s="283"/>
      <c r="BA4771" s="283"/>
      <c r="BB4771" s="283"/>
      <c r="BC4771" s="34"/>
      <c r="BD4771" s="27"/>
      <c r="BF4771" s="35"/>
      <c r="BG4771" s="35"/>
      <c r="BH4771" s="35"/>
    </row>
    <row r="4772" spans="1:60" ht="15" x14ac:dyDescent="0.25">
      <c r="A4772" s="570">
        <f t="shared" si="67"/>
        <v>4766</v>
      </c>
      <c r="B4772" s="571" t="s">
        <v>7045</v>
      </c>
      <c r="C4772" s="574" t="s">
        <v>12458</v>
      </c>
      <c r="D4772" s="843">
        <v>67651.5</v>
      </c>
      <c r="E4772" s="844"/>
      <c r="F4772" s="844"/>
      <c r="G4772" s="25"/>
      <c r="H4772" s="25"/>
      <c r="I4772" s="25"/>
      <c r="J4772" s="25"/>
      <c r="K4772" s="25"/>
      <c r="L4772" s="25"/>
      <c r="N4772" s="25"/>
      <c r="O4772" s="25"/>
      <c r="P4772" s="35" t="s">
        <v>2496</v>
      </c>
      <c r="AS4772" s="570"/>
      <c r="AT4772" s="391"/>
      <c r="AU4772" s="222"/>
      <c r="AV4772" s="564"/>
      <c r="AW4772" s="60"/>
      <c r="AX4772" s="60"/>
      <c r="AY4772" s="60"/>
      <c r="AZ4772" s="283"/>
      <c r="BA4772" s="283"/>
      <c r="BB4772" s="283"/>
      <c r="BC4772" s="34"/>
      <c r="BD4772" s="27"/>
      <c r="BF4772" s="35"/>
      <c r="BG4772" s="35"/>
      <c r="BH4772" s="35"/>
    </row>
    <row r="4773" spans="1:60" ht="15" x14ac:dyDescent="0.25">
      <c r="A4773" s="570">
        <f t="shared" si="67"/>
        <v>4767</v>
      </c>
      <c r="B4773" s="571" t="s">
        <v>7046</v>
      </c>
      <c r="C4773" s="574" t="s">
        <v>12458</v>
      </c>
      <c r="D4773" s="843">
        <v>71995</v>
      </c>
      <c r="E4773" s="844"/>
      <c r="F4773" s="844"/>
      <c r="G4773" s="25"/>
      <c r="H4773" s="25"/>
      <c r="I4773" s="25"/>
      <c r="J4773" s="25"/>
      <c r="K4773" s="25"/>
      <c r="L4773" s="25"/>
      <c r="N4773" s="25"/>
      <c r="O4773" s="25"/>
      <c r="P4773" s="35" t="s">
        <v>2496</v>
      </c>
      <c r="AS4773" s="570"/>
      <c r="AT4773" s="391"/>
      <c r="AU4773" s="222"/>
      <c r="AV4773" s="564"/>
      <c r="AW4773" s="60"/>
      <c r="AX4773" s="60"/>
      <c r="AY4773" s="60"/>
      <c r="AZ4773" s="283"/>
      <c r="BA4773" s="283"/>
      <c r="BB4773" s="283"/>
      <c r="BC4773" s="34"/>
      <c r="BD4773" s="27"/>
      <c r="BF4773" s="35"/>
      <c r="BG4773" s="35"/>
      <c r="BH4773" s="35"/>
    </row>
    <row r="4774" spans="1:60" ht="15" x14ac:dyDescent="0.25">
      <c r="A4774" s="570">
        <f t="shared" si="67"/>
        <v>4768</v>
      </c>
      <c r="B4774" s="571" t="s">
        <v>7047</v>
      </c>
      <c r="C4774" s="574" t="s">
        <v>12458</v>
      </c>
      <c r="D4774" s="843">
        <v>78956.5</v>
      </c>
      <c r="E4774" s="844"/>
      <c r="F4774" s="844"/>
      <c r="G4774" s="25"/>
      <c r="H4774" s="25"/>
      <c r="I4774" s="25"/>
      <c r="J4774" s="25"/>
      <c r="K4774" s="25"/>
      <c r="L4774" s="25"/>
      <c r="N4774" s="25"/>
      <c r="O4774" s="25"/>
      <c r="P4774" s="35" t="s">
        <v>2496</v>
      </c>
      <c r="AS4774" s="570"/>
      <c r="AT4774" s="391"/>
      <c r="AU4774" s="222"/>
      <c r="AV4774" s="564"/>
      <c r="AW4774" s="60"/>
      <c r="AX4774" s="60"/>
      <c r="AY4774" s="60"/>
      <c r="AZ4774" s="283"/>
      <c r="BA4774" s="283"/>
      <c r="BB4774" s="283"/>
      <c r="BC4774" s="34"/>
      <c r="BD4774" s="27"/>
      <c r="BF4774" s="35"/>
      <c r="BG4774" s="35"/>
      <c r="BH4774" s="35"/>
    </row>
    <row r="4775" spans="1:60" ht="15" x14ac:dyDescent="0.25">
      <c r="A4775" s="570">
        <f t="shared" si="67"/>
        <v>4769</v>
      </c>
      <c r="B4775" s="571" t="s">
        <v>7048</v>
      </c>
      <c r="C4775" s="574" t="s">
        <v>12458</v>
      </c>
      <c r="D4775" s="843">
        <v>84311.5</v>
      </c>
      <c r="E4775" s="844"/>
      <c r="F4775" s="844"/>
      <c r="G4775" s="25"/>
      <c r="H4775" s="25"/>
      <c r="I4775" s="25"/>
      <c r="J4775" s="25"/>
      <c r="K4775" s="25"/>
      <c r="L4775" s="25"/>
      <c r="N4775" s="25"/>
      <c r="O4775" s="25"/>
      <c r="P4775" s="35" t="s">
        <v>2496</v>
      </c>
      <c r="AS4775" s="570"/>
      <c r="AT4775" s="391"/>
      <c r="AU4775" s="222"/>
      <c r="AV4775" s="564"/>
      <c r="AW4775" s="60"/>
      <c r="AX4775" s="60"/>
      <c r="AY4775" s="60"/>
      <c r="AZ4775" s="283"/>
      <c r="BA4775" s="283"/>
      <c r="BB4775" s="283"/>
      <c r="BC4775" s="34"/>
      <c r="BD4775" s="27"/>
      <c r="BF4775" s="35"/>
      <c r="BG4775" s="35"/>
      <c r="BH4775" s="35"/>
    </row>
    <row r="4776" spans="1:60" ht="15" x14ac:dyDescent="0.25">
      <c r="A4776" s="570">
        <f t="shared" si="67"/>
        <v>4770</v>
      </c>
      <c r="B4776" s="571" t="s">
        <v>7049</v>
      </c>
      <c r="C4776" s="574" t="s">
        <v>12458</v>
      </c>
      <c r="D4776" s="843">
        <v>105315</v>
      </c>
      <c r="E4776" s="844"/>
      <c r="F4776" s="844"/>
      <c r="G4776" s="25"/>
      <c r="H4776" s="25"/>
      <c r="I4776" s="25"/>
      <c r="J4776" s="25"/>
      <c r="K4776" s="25"/>
      <c r="L4776" s="25"/>
      <c r="N4776" s="25"/>
      <c r="O4776" s="25"/>
      <c r="P4776" s="35" t="s">
        <v>2496</v>
      </c>
      <c r="AS4776" s="570"/>
      <c r="AT4776" s="391"/>
      <c r="AU4776" s="222"/>
      <c r="AV4776" s="564"/>
      <c r="AW4776" s="60"/>
      <c r="AX4776" s="60"/>
      <c r="AY4776" s="60"/>
      <c r="AZ4776" s="283"/>
      <c r="BA4776" s="283"/>
      <c r="BB4776" s="283"/>
      <c r="BC4776" s="34"/>
      <c r="BD4776" s="27"/>
      <c r="BF4776" s="35"/>
      <c r="BG4776" s="35"/>
      <c r="BH4776" s="35"/>
    </row>
    <row r="4777" spans="1:60" ht="15" x14ac:dyDescent="0.25">
      <c r="A4777" s="570">
        <f t="shared" si="67"/>
        <v>4771</v>
      </c>
      <c r="B4777" s="571" t="s">
        <v>7050</v>
      </c>
      <c r="C4777" s="574" t="s">
        <v>12458</v>
      </c>
      <c r="D4777" s="843">
        <v>133875</v>
      </c>
      <c r="E4777" s="844"/>
      <c r="F4777" s="844"/>
      <c r="G4777" s="25"/>
      <c r="H4777" s="25"/>
      <c r="I4777" s="25"/>
      <c r="J4777" s="25"/>
      <c r="K4777" s="25"/>
      <c r="L4777" s="25"/>
      <c r="N4777" s="25"/>
      <c r="O4777" s="25"/>
      <c r="P4777" s="35" t="s">
        <v>2496</v>
      </c>
      <c r="AS4777" s="570"/>
      <c r="AT4777" s="391"/>
      <c r="AU4777" s="222"/>
      <c r="AV4777" s="564"/>
      <c r="AW4777" s="60"/>
      <c r="AX4777" s="60"/>
      <c r="AY4777" s="60"/>
      <c r="AZ4777" s="283"/>
      <c r="BA4777" s="283"/>
      <c r="BB4777" s="283"/>
      <c r="BC4777" s="34"/>
      <c r="BD4777" s="27"/>
      <c r="BF4777" s="35"/>
      <c r="BG4777" s="35"/>
      <c r="BH4777" s="35"/>
    </row>
    <row r="4778" spans="1:60" ht="15" x14ac:dyDescent="0.25">
      <c r="A4778" s="570">
        <f t="shared" si="67"/>
        <v>4772</v>
      </c>
      <c r="B4778" s="571" t="s">
        <v>7051</v>
      </c>
      <c r="C4778" s="574" t="s">
        <v>12458</v>
      </c>
      <c r="D4778" s="843">
        <v>10605.28</v>
      </c>
      <c r="E4778" s="844"/>
      <c r="F4778" s="844"/>
      <c r="G4778" s="25"/>
      <c r="H4778" s="25"/>
      <c r="I4778" s="25"/>
      <c r="J4778" s="25"/>
      <c r="K4778" s="25"/>
      <c r="L4778" s="25"/>
      <c r="N4778" s="25"/>
      <c r="O4778" s="25"/>
      <c r="P4778" s="35" t="s">
        <v>2496</v>
      </c>
      <c r="AS4778" s="570"/>
      <c r="AT4778" s="391"/>
      <c r="AU4778" s="222"/>
      <c r="AV4778" s="564"/>
      <c r="AW4778" s="60"/>
      <c r="AX4778" s="60"/>
      <c r="AY4778" s="60"/>
      <c r="AZ4778" s="283"/>
      <c r="BA4778" s="283"/>
      <c r="BB4778" s="283"/>
      <c r="BC4778" s="34"/>
      <c r="BD4778" s="27"/>
      <c r="BF4778" s="35"/>
      <c r="BG4778" s="35"/>
      <c r="BH4778" s="35"/>
    </row>
    <row r="4779" spans="1:60" ht="15" x14ac:dyDescent="0.25">
      <c r="A4779" s="570">
        <f t="shared" si="67"/>
        <v>4773</v>
      </c>
      <c r="B4779" s="571" t="s">
        <v>7052</v>
      </c>
      <c r="C4779" s="574" t="s">
        <v>12458</v>
      </c>
      <c r="D4779" s="843">
        <v>16576.7</v>
      </c>
      <c r="E4779" s="844"/>
      <c r="F4779" s="844"/>
      <c r="G4779" s="25"/>
      <c r="H4779" s="25"/>
      <c r="I4779" s="25"/>
      <c r="J4779" s="25"/>
      <c r="K4779" s="25"/>
      <c r="L4779" s="25"/>
      <c r="N4779" s="25"/>
      <c r="O4779" s="25"/>
      <c r="P4779" s="35" t="s">
        <v>2496</v>
      </c>
      <c r="AS4779" s="570"/>
      <c r="AT4779" s="391"/>
      <c r="AU4779" s="222"/>
      <c r="AV4779" s="564"/>
      <c r="AW4779" s="60"/>
      <c r="AX4779" s="60"/>
      <c r="AY4779" s="60"/>
      <c r="AZ4779" s="283"/>
      <c r="BA4779" s="283"/>
      <c r="BB4779" s="283"/>
      <c r="BC4779" s="34"/>
      <c r="BD4779" s="27"/>
      <c r="BF4779" s="35"/>
      <c r="BG4779" s="35"/>
      <c r="BH4779" s="35"/>
    </row>
    <row r="4780" spans="1:60" ht="15" x14ac:dyDescent="0.25">
      <c r="A4780" s="570">
        <f t="shared" si="67"/>
        <v>4774</v>
      </c>
      <c r="B4780" s="571" t="s">
        <v>7053</v>
      </c>
      <c r="C4780" s="574" t="s">
        <v>12458</v>
      </c>
      <c r="D4780" s="843">
        <v>11420.43</v>
      </c>
      <c r="E4780" s="844"/>
      <c r="F4780" s="844"/>
      <c r="G4780" s="25"/>
      <c r="H4780" s="25"/>
      <c r="I4780" s="25"/>
      <c r="J4780" s="25"/>
      <c r="K4780" s="25"/>
      <c r="L4780" s="25"/>
      <c r="N4780" s="25"/>
      <c r="O4780" s="25"/>
      <c r="P4780" s="35" t="s">
        <v>2496</v>
      </c>
      <c r="AS4780" s="570"/>
      <c r="AT4780" s="391"/>
      <c r="AU4780" s="222"/>
      <c r="AV4780" s="564"/>
      <c r="AW4780" s="60"/>
      <c r="AX4780" s="60"/>
      <c r="AY4780" s="60"/>
      <c r="AZ4780" s="283"/>
      <c r="BA4780" s="283"/>
      <c r="BB4780" s="283"/>
      <c r="BC4780" s="34"/>
      <c r="BD4780" s="27"/>
      <c r="BF4780" s="35"/>
      <c r="BG4780" s="35"/>
      <c r="BH4780" s="35"/>
    </row>
    <row r="4781" spans="1:60" ht="15" x14ac:dyDescent="0.25">
      <c r="A4781" s="570">
        <f t="shared" si="67"/>
        <v>4775</v>
      </c>
      <c r="B4781" s="571" t="s">
        <v>7054</v>
      </c>
      <c r="C4781" s="574" t="s">
        <v>12458</v>
      </c>
      <c r="D4781" s="843">
        <v>15647.31</v>
      </c>
      <c r="E4781" s="844"/>
      <c r="F4781" s="844"/>
      <c r="G4781" s="25"/>
      <c r="H4781" s="25"/>
      <c r="I4781" s="25"/>
      <c r="J4781" s="25"/>
      <c r="K4781" s="25"/>
      <c r="L4781" s="25"/>
      <c r="N4781" s="25"/>
      <c r="O4781" s="25"/>
      <c r="P4781" s="35" t="s">
        <v>2496</v>
      </c>
      <c r="AS4781" s="570"/>
      <c r="AT4781" s="391"/>
      <c r="AU4781" s="222"/>
      <c r="AV4781" s="564"/>
      <c r="AW4781" s="60"/>
      <c r="AX4781" s="60"/>
      <c r="AY4781" s="60"/>
      <c r="AZ4781" s="283"/>
      <c r="BA4781" s="283"/>
      <c r="BB4781" s="283"/>
      <c r="BC4781" s="34"/>
      <c r="BD4781" s="27"/>
      <c r="BF4781" s="35"/>
      <c r="BG4781" s="35"/>
      <c r="BH4781" s="35"/>
    </row>
    <row r="4782" spans="1:60" ht="15" x14ac:dyDescent="0.25">
      <c r="A4782" s="570">
        <f t="shared" si="67"/>
        <v>4776</v>
      </c>
      <c r="B4782" s="571" t="s">
        <v>7055</v>
      </c>
      <c r="C4782" s="574" t="s">
        <v>12458</v>
      </c>
      <c r="D4782" s="843">
        <v>61880</v>
      </c>
      <c r="E4782" s="844"/>
      <c r="F4782" s="844"/>
      <c r="G4782" s="25"/>
      <c r="H4782" s="25"/>
      <c r="I4782" s="25"/>
      <c r="J4782" s="25"/>
      <c r="K4782" s="25"/>
      <c r="L4782" s="25"/>
      <c r="N4782" s="25"/>
      <c r="O4782" s="25"/>
      <c r="P4782" s="35" t="s">
        <v>2496</v>
      </c>
      <c r="AS4782" s="570"/>
      <c r="AT4782" s="391"/>
      <c r="AU4782" s="222"/>
      <c r="AV4782" s="564"/>
      <c r="AW4782" s="60"/>
      <c r="AX4782" s="60"/>
      <c r="AY4782" s="60"/>
      <c r="AZ4782" s="283"/>
      <c r="BA4782" s="283"/>
      <c r="BB4782" s="283"/>
      <c r="BC4782" s="34"/>
      <c r="BD4782" s="27"/>
      <c r="BF4782" s="35"/>
      <c r="BG4782" s="35"/>
      <c r="BH4782" s="35"/>
    </row>
    <row r="4783" spans="1:60" ht="15" x14ac:dyDescent="0.25">
      <c r="A4783" s="570">
        <f t="shared" si="67"/>
        <v>4777</v>
      </c>
      <c r="B4783" s="571" t="s">
        <v>7056</v>
      </c>
      <c r="C4783" s="574" t="s">
        <v>12458</v>
      </c>
      <c r="D4783" s="843">
        <v>64260</v>
      </c>
      <c r="E4783" s="844"/>
      <c r="F4783" s="844"/>
      <c r="G4783" s="25"/>
      <c r="H4783" s="25"/>
      <c r="I4783" s="25"/>
      <c r="J4783" s="25"/>
      <c r="K4783" s="25"/>
      <c r="L4783" s="25"/>
      <c r="N4783" s="25"/>
      <c r="O4783" s="25"/>
      <c r="P4783" s="35" t="s">
        <v>2496</v>
      </c>
      <c r="AS4783" s="570"/>
      <c r="AT4783" s="391"/>
      <c r="AU4783" s="222"/>
      <c r="AV4783" s="564"/>
      <c r="AW4783" s="60"/>
      <c r="AX4783" s="60"/>
      <c r="AY4783" s="60"/>
      <c r="AZ4783" s="283"/>
      <c r="BA4783" s="283"/>
      <c r="BB4783" s="283"/>
      <c r="BC4783" s="34"/>
      <c r="BD4783" s="27"/>
      <c r="BF4783" s="35"/>
      <c r="BG4783" s="35"/>
      <c r="BH4783" s="35"/>
    </row>
    <row r="4784" spans="1:60" ht="15" x14ac:dyDescent="0.25">
      <c r="A4784" s="570">
        <f t="shared" si="67"/>
        <v>4778</v>
      </c>
      <c r="B4784" s="571" t="s">
        <v>7057</v>
      </c>
      <c r="C4784" s="574" t="s">
        <v>12458</v>
      </c>
      <c r="D4784" s="843">
        <v>75565</v>
      </c>
      <c r="E4784" s="844"/>
      <c r="F4784" s="844"/>
      <c r="G4784" s="25"/>
      <c r="H4784" s="25"/>
      <c r="I4784" s="25"/>
      <c r="J4784" s="25"/>
      <c r="K4784" s="25"/>
      <c r="L4784" s="25"/>
      <c r="N4784" s="25"/>
      <c r="O4784" s="25"/>
      <c r="P4784" s="35" t="s">
        <v>2496</v>
      </c>
      <c r="AS4784" s="570"/>
      <c r="AT4784" s="391"/>
      <c r="AU4784" s="222"/>
      <c r="AV4784" s="564"/>
      <c r="AW4784" s="60"/>
      <c r="AX4784" s="60"/>
      <c r="AY4784" s="60"/>
      <c r="AZ4784" s="283"/>
      <c r="BA4784" s="283"/>
      <c r="BB4784" s="283"/>
      <c r="BC4784" s="34"/>
      <c r="BD4784" s="27"/>
      <c r="BF4784" s="35"/>
      <c r="BG4784" s="35"/>
      <c r="BH4784" s="35"/>
    </row>
    <row r="4785" spans="1:60" ht="15" x14ac:dyDescent="0.25">
      <c r="A4785" s="570">
        <f t="shared" si="67"/>
        <v>4779</v>
      </c>
      <c r="B4785" s="571" t="s">
        <v>7058</v>
      </c>
      <c r="C4785" s="574" t="s">
        <v>12458</v>
      </c>
      <c r="D4785" s="843">
        <v>83323.8</v>
      </c>
      <c r="E4785" s="844"/>
      <c r="F4785" s="844"/>
      <c r="G4785" s="25"/>
      <c r="H4785" s="25"/>
      <c r="I4785" s="25"/>
      <c r="J4785" s="25"/>
      <c r="K4785" s="25"/>
      <c r="L4785" s="25"/>
      <c r="N4785" s="25"/>
      <c r="O4785" s="25"/>
      <c r="P4785" s="35" t="s">
        <v>2496</v>
      </c>
      <c r="AS4785" s="570"/>
      <c r="AT4785" s="391"/>
      <c r="AU4785" s="222"/>
      <c r="AV4785" s="564"/>
      <c r="AW4785" s="60"/>
      <c r="AX4785" s="60"/>
      <c r="AY4785" s="60"/>
      <c r="AZ4785" s="283"/>
      <c r="BA4785" s="283"/>
      <c r="BB4785" s="283"/>
      <c r="BC4785" s="34"/>
      <c r="BD4785" s="27"/>
      <c r="BF4785" s="35"/>
      <c r="BG4785" s="35"/>
      <c r="BH4785" s="35"/>
    </row>
    <row r="4786" spans="1:60" ht="15" x14ac:dyDescent="0.25">
      <c r="A4786" s="570">
        <f t="shared" si="67"/>
        <v>4780</v>
      </c>
      <c r="B4786" s="571" t="s">
        <v>7059</v>
      </c>
      <c r="C4786" s="574" t="s">
        <v>12458</v>
      </c>
      <c r="D4786" s="843">
        <v>114325.68</v>
      </c>
      <c r="E4786" s="844"/>
      <c r="F4786" s="844"/>
      <c r="G4786" s="25"/>
      <c r="H4786" s="25"/>
      <c r="I4786" s="25"/>
      <c r="J4786" s="25"/>
      <c r="K4786" s="25"/>
      <c r="L4786" s="25"/>
      <c r="N4786" s="25"/>
      <c r="O4786" s="25"/>
      <c r="P4786" s="35" t="s">
        <v>2496</v>
      </c>
      <c r="AS4786" s="570"/>
      <c r="AT4786" s="391"/>
      <c r="AU4786" s="222"/>
      <c r="AV4786" s="564"/>
      <c r="AW4786" s="60"/>
      <c r="AX4786" s="60"/>
      <c r="AY4786" s="60"/>
      <c r="AZ4786" s="283"/>
      <c r="BA4786" s="283"/>
      <c r="BB4786" s="283"/>
      <c r="BC4786" s="34"/>
      <c r="BD4786" s="27"/>
      <c r="BF4786" s="35"/>
      <c r="BG4786" s="35"/>
      <c r="BH4786" s="35"/>
    </row>
    <row r="4787" spans="1:60" ht="15" x14ac:dyDescent="0.25">
      <c r="A4787" s="570">
        <f t="shared" si="67"/>
        <v>4781</v>
      </c>
      <c r="B4787" s="571" t="s">
        <v>7060</v>
      </c>
      <c r="C4787" s="574" t="s">
        <v>12458</v>
      </c>
      <c r="D4787" s="843">
        <v>78183</v>
      </c>
      <c r="E4787" s="844"/>
      <c r="F4787" s="844"/>
      <c r="G4787" s="25"/>
      <c r="H4787" s="25"/>
      <c r="I4787" s="25"/>
      <c r="J4787" s="25"/>
      <c r="K4787" s="25"/>
      <c r="L4787" s="25"/>
      <c r="N4787" s="25"/>
      <c r="O4787" s="25"/>
      <c r="P4787" s="35" t="s">
        <v>2496</v>
      </c>
      <c r="AS4787" s="570"/>
      <c r="AT4787" s="391"/>
      <c r="AU4787" s="222"/>
      <c r="AV4787" s="564"/>
      <c r="AW4787" s="60"/>
      <c r="AX4787" s="60"/>
      <c r="AY4787" s="60"/>
      <c r="AZ4787" s="283"/>
      <c r="BA4787" s="283"/>
      <c r="BB4787" s="283"/>
      <c r="BC4787" s="34"/>
      <c r="BD4787" s="27"/>
      <c r="BF4787" s="35"/>
      <c r="BG4787" s="35"/>
      <c r="BH4787" s="35"/>
    </row>
    <row r="4788" spans="1:60" ht="15" x14ac:dyDescent="0.25">
      <c r="A4788" s="570">
        <f t="shared" si="67"/>
        <v>4782</v>
      </c>
      <c r="B4788" s="571" t="s">
        <v>7061</v>
      </c>
      <c r="C4788" s="574" t="s">
        <v>12458</v>
      </c>
      <c r="D4788" s="843">
        <v>146241.48000000001</v>
      </c>
      <c r="E4788" s="844"/>
      <c r="F4788" s="844"/>
      <c r="G4788" s="25"/>
      <c r="H4788" s="25"/>
      <c r="I4788" s="25"/>
      <c r="J4788" s="25"/>
      <c r="K4788" s="25"/>
      <c r="L4788" s="25"/>
      <c r="N4788" s="25"/>
      <c r="O4788" s="25"/>
      <c r="P4788" s="35" t="s">
        <v>2496</v>
      </c>
      <c r="AS4788" s="570"/>
      <c r="AT4788" s="391"/>
      <c r="AU4788" s="222"/>
      <c r="AV4788" s="564"/>
      <c r="AW4788" s="60"/>
      <c r="AX4788" s="60"/>
      <c r="AY4788" s="60"/>
      <c r="AZ4788" s="283"/>
      <c r="BA4788" s="283"/>
      <c r="BB4788" s="283"/>
      <c r="BC4788" s="34"/>
      <c r="BD4788" s="27"/>
      <c r="BF4788" s="35"/>
      <c r="BG4788" s="35"/>
      <c r="BH4788" s="35"/>
    </row>
    <row r="4789" spans="1:60" ht="15" x14ac:dyDescent="0.25">
      <c r="A4789" s="570">
        <f t="shared" si="67"/>
        <v>4783</v>
      </c>
      <c r="B4789" s="571" t="s">
        <v>7062</v>
      </c>
      <c r="C4789" s="574" t="s">
        <v>12458</v>
      </c>
      <c r="D4789" s="843">
        <v>149468.76</v>
      </c>
      <c r="E4789" s="844"/>
      <c r="F4789" s="844"/>
      <c r="G4789" s="25"/>
      <c r="H4789" s="25"/>
      <c r="I4789" s="25"/>
      <c r="J4789" s="25"/>
      <c r="K4789" s="25"/>
      <c r="L4789" s="25"/>
      <c r="N4789" s="25"/>
      <c r="O4789" s="25"/>
      <c r="P4789" s="35" t="s">
        <v>2496</v>
      </c>
      <c r="AS4789" s="570"/>
      <c r="AT4789" s="391"/>
      <c r="AU4789" s="222"/>
      <c r="AV4789" s="564"/>
      <c r="AW4789" s="60"/>
      <c r="AX4789" s="60"/>
      <c r="AY4789" s="60"/>
      <c r="AZ4789" s="283"/>
      <c r="BA4789" s="283"/>
      <c r="BB4789" s="283"/>
      <c r="BC4789" s="34"/>
      <c r="BD4789" s="27"/>
      <c r="BF4789" s="35"/>
      <c r="BG4789" s="35"/>
      <c r="BH4789" s="35"/>
    </row>
    <row r="4790" spans="1:60" ht="15" x14ac:dyDescent="0.25">
      <c r="A4790" s="570">
        <f t="shared" si="67"/>
        <v>4784</v>
      </c>
      <c r="B4790" s="571" t="s">
        <v>7063</v>
      </c>
      <c r="C4790" s="574" t="s">
        <v>12458</v>
      </c>
      <c r="D4790" s="843">
        <v>196350</v>
      </c>
      <c r="E4790" s="844"/>
      <c r="F4790" s="844"/>
      <c r="G4790" s="25"/>
      <c r="H4790" s="25"/>
      <c r="I4790" s="25"/>
      <c r="J4790" s="25"/>
      <c r="K4790" s="25"/>
      <c r="L4790" s="25"/>
      <c r="N4790" s="25"/>
      <c r="O4790" s="25"/>
      <c r="P4790" s="35" t="s">
        <v>2496</v>
      </c>
      <c r="AS4790" s="570"/>
      <c r="AT4790" s="391"/>
      <c r="AU4790" s="222"/>
      <c r="AV4790" s="564"/>
      <c r="AW4790" s="60"/>
      <c r="AX4790" s="60"/>
      <c r="AY4790" s="60"/>
      <c r="AZ4790" s="283"/>
      <c r="BA4790" s="283"/>
      <c r="BB4790" s="283"/>
      <c r="BC4790" s="34"/>
      <c r="BD4790" s="27"/>
      <c r="BF4790" s="35"/>
      <c r="BG4790" s="35"/>
      <c r="BH4790" s="35"/>
    </row>
    <row r="4791" spans="1:60" ht="15" x14ac:dyDescent="0.25">
      <c r="A4791" s="570">
        <f t="shared" ref="A4791:A4854" si="68">A4790+1</f>
        <v>4785</v>
      </c>
      <c r="B4791" s="571" t="s">
        <v>7064</v>
      </c>
      <c r="C4791" s="574" t="s">
        <v>12458</v>
      </c>
      <c r="D4791" s="843">
        <v>186663.4</v>
      </c>
      <c r="E4791" s="844"/>
      <c r="F4791" s="844"/>
      <c r="G4791" s="25"/>
      <c r="H4791" s="25"/>
      <c r="I4791" s="25"/>
      <c r="J4791" s="25"/>
      <c r="K4791" s="25"/>
      <c r="L4791" s="25"/>
      <c r="N4791" s="25"/>
      <c r="O4791" s="25"/>
      <c r="P4791" s="35" t="s">
        <v>2496</v>
      </c>
      <c r="AS4791" s="570"/>
      <c r="AT4791" s="391"/>
      <c r="AU4791" s="222"/>
      <c r="AV4791" s="564"/>
      <c r="AW4791" s="60"/>
      <c r="AX4791" s="60"/>
      <c r="AY4791" s="60"/>
      <c r="AZ4791" s="283"/>
      <c r="BA4791" s="283"/>
      <c r="BB4791" s="283"/>
      <c r="BC4791" s="34"/>
      <c r="BD4791" s="27"/>
      <c r="BF4791" s="35"/>
      <c r="BG4791" s="35"/>
      <c r="BH4791" s="35"/>
    </row>
    <row r="4792" spans="1:60" ht="15" x14ac:dyDescent="0.25">
      <c r="A4792" s="570">
        <f t="shared" si="68"/>
        <v>4786</v>
      </c>
      <c r="B4792" s="571" t="s">
        <v>7065</v>
      </c>
      <c r="C4792" s="574" t="s">
        <v>12458</v>
      </c>
      <c r="D4792" s="843">
        <v>201491.99</v>
      </c>
      <c r="E4792" s="844"/>
      <c r="F4792" s="844"/>
      <c r="G4792" s="25"/>
      <c r="H4792" s="25"/>
      <c r="I4792" s="25"/>
      <c r="J4792" s="25"/>
      <c r="K4792" s="25"/>
      <c r="L4792" s="25"/>
      <c r="N4792" s="25"/>
      <c r="O4792" s="25"/>
      <c r="P4792" s="35" t="s">
        <v>2496</v>
      </c>
      <c r="AS4792" s="570"/>
      <c r="AT4792" s="391"/>
      <c r="AU4792" s="222"/>
      <c r="AV4792" s="564"/>
      <c r="AW4792" s="60"/>
      <c r="AX4792" s="60"/>
      <c r="AY4792" s="60"/>
      <c r="AZ4792" s="283"/>
      <c r="BA4792" s="283"/>
      <c r="BB4792" s="283"/>
      <c r="BC4792" s="34"/>
      <c r="BD4792" s="27"/>
      <c r="BF4792" s="35"/>
      <c r="BG4792" s="35"/>
      <c r="BH4792" s="35"/>
    </row>
    <row r="4793" spans="1:60" ht="15" x14ac:dyDescent="0.25">
      <c r="A4793" s="570">
        <f t="shared" si="68"/>
        <v>4787</v>
      </c>
      <c r="B4793" s="571" t="s">
        <v>7066</v>
      </c>
      <c r="C4793" s="574" t="s">
        <v>12458</v>
      </c>
      <c r="D4793" s="843">
        <v>216209.91</v>
      </c>
      <c r="E4793" s="844"/>
      <c r="F4793" s="844"/>
      <c r="G4793" s="25"/>
      <c r="H4793" s="25"/>
      <c r="I4793" s="25"/>
      <c r="J4793" s="25"/>
      <c r="K4793" s="25"/>
      <c r="L4793" s="25"/>
      <c r="N4793" s="25"/>
      <c r="O4793" s="25"/>
      <c r="P4793" s="35" t="s">
        <v>2496</v>
      </c>
      <c r="AS4793" s="570"/>
      <c r="AT4793" s="391"/>
      <c r="AU4793" s="222"/>
      <c r="AV4793" s="564"/>
      <c r="AW4793" s="60"/>
      <c r="AX4793" s="60"/>
      <c r="AY4793" s="60"/>
      <c r="AZ4793" s="283"/>
      <c r="BA4793" s="283"/>
      <c r="BB4793" s="283"/>
      <c r="BC4793" s="34"/>
      <c r="BD4793" s="27"/>
      <c r="BF4793" s="35"/>
      <c r="BG4793" s="35"/>
      <c r="BH4793" s="35"/>
    </row>
    <row r="4794" spans="1:60" ht="15" x14ac:dyDescent="0.25">
      <c r="A4794" s="570">
        <f t="shared" si="68"/>
        <v>4788</v>
      </c>
      <c r="B4794" s="571" t="s">
        <v>7067</v>
      </c>
      <c r="C4794" s="574" t="s">
        <v>12458</v>
      </c>
      <c r="D4794" s="843">
        <v>235858</v>
      </c>
      <c r="E4794" s="844"/>
      <c r="F4794" s="844"/>
      <c r="G4794" s="25"/>
      <c r="H4794" s="25"/>
      <c r="I4794" s="25"/>
      <c r="J4794" s="25"/>
      <c r="K4794" s="25"/>
      <c r="L4794" s="25"/>
      <c r="N4794" s="25"/>
      <c r="O4794" s="25"/>
      <c r="P4794" s="35" t="s">
        <v>2496</v>
      </c>
      <c r="AS4794" s="570"/>
      <c r="AT4794" s="391"/>
      <c r="AU4794" s="222"/>
      <c r="AV4794" s="564"/>
      <c r="AW4794" s="60"/>
      <c r="AX4794" s="60"/>
      <c r="AY4794" s="60"/>
      <c r="AZ4794" s="283"/>
      <c r="BA4794" s="283"/>
      <c r="BB4794" s="283"/>
      <c r="BC4794" s="34"/>
      <c r="BD4794" s="27"/>
      <c r="BF4794" s="35"/>
      <c r="BG4794" s="35"/>
      <c r="BH4794" s="35"/>
    </row>
    <row r="4795" spans="1:60" ht="15" x14ac:dyDescent="0.25">
      <c r="A4795" s="570">
        <f t="shared" si="68"/>
        <v>4789</v>
      </c>
      <c r="B4795" s="571" t="s">
        <v>7068</v>
      </c>
      <c r="C4795" s="574" t="s">
        <v>12458</v>
      </c>
      <c r="D4795" s="843">
        <v>26001.5</v>
      </c>
      <c r="E4795" s="844"/>
      <c r="F4795" s="844"/>
      <c r="G4795" s="25"/>
      <c r="H4795" s="25"/>
      <c r="I4795" s="25"/>
      <c r="J4795" s="25"/>
      <c r="K4795" s="25"/>
      <c r="L4795" s="25"/>
      <c r="N4795" s="25"/>
      <c r="O4795" s="25"/>
      <c r="P4795" s="35" t="s">
        <v>2496</v>
      </c>
      <c r="AS4795" s="570"/>
      <c r="AT4795" s="391"/>
      <c r="AU4795" s="222"/>
      <c r="AV4795" s="564"/>
      <c r="AW4795" s="60"/>
      <c r="AX4795" s="60"/>
      <c r="AY4795" s="60"/>
      <c r="AZ4795" s="283"/>
      <c r="BA4795" s="283"/>
      <c r="BB4795" s="283"/>
      <c r="BC4795" s="34"/>
      <c r="BD4795" s="27"/>
      <c r="BF4795" s="35"/>
      <c r="BG4795" s="35"/>
      <c r="BH4795" s="35"/>
    </row>
    <row r="4796" spans="1:60" ht="15" x14ac:dyDescent="0.25">
      <c r="A4796" s="570">
        <f t="shared" si="68"/>
        <v>4790</v>
      </c>
      <c r="B4796" s="571" t="s">
        <v>7069</v>
      </c>
      <c r="C4796" s="574" t="s">
        <v>12458</v>
      </c>
      <c r="D4796" s="843">
        <v>11595.36</v>
      </c>
      <c r="E4796" s="844"/>
      <c r="F4796" s="844"/>
      <c r="G4796" s="25"/>
      <c r="H4796" s="25"/>
      <c r="I4796" s="25"/>
      <c r="J4796" s="25"/>
      <c r="K4796" s="25"/>
      <c r="L4796" s="25"/>
      <c r="N4796" s="25"/>
      <c r="O4796" s="25"/>
      <c r="P4796" s="35" t="s">
        <v>2496</v>
      </c>
      <c r="AS4796" s="570"/>
      <c r="AT4796" s="391"/>
      <c r="AU4796" s="222"/>
      <c r="AV4796" s="564"/>
      <c r="AW4796" s="60"/>
      <c r="AX4796" s="60"/>
      <c r="AY4796" s="60"/>
      <c r="AZ4796" s="283"/>
      <c r="BA4796" s="283"/>
      <c r="BB4796" s="283"/>
      <c r="BC4796" s="34"/>
      <c r="BD4796" s="27"/>
      <c r="BF4796" s="35"/>
      <c r="BG4796" s="35"/>
      <c r="BH4796" s="35"/>
    </row>
    <row r="4797" spans="1:60" ht="15" x14ac:dyDescent="0.25">
      <c r="A4797" s="570">
        <f t="shared" si="68"/>
        <v>4791</v>
      </c>
      <c r="B4797" s="571" t="s">
        <v>7070</v>
      </c>
      <c r="C4797" s="574" t="s">
        <v>12458</v>
      </c>
      <c r="D4797" s="843">
        <v>5200</v>
      </c>
      <c r="E4797" s="844"/>
      <c r="F4797" s="844"/>
      <c r="G4797" s="25"/>
      <c r="H4797" s="25"/>
      <c r="I4797" s="25"/>
      <c r="J4797" s="25"/>
      <c r="K4797" s="25"/>
      <c r="L4797" s="25"/>
      <c r="N4797" s="25"/>
      <c r="O4797" s="25"/>
      <c r="P4797" s="35" t="s">
        <v>2496</v>
      </c>
      <c r="AS4797" s="570"/>
      <c r="AT4797" s="391"/>
      <c r="AU4797" s="222"/>
      <c r="AV4797" s="564"/>
      <c r="AW4797" s="60"/>
      <c r="AX4797" s="60"/>
      <c r="AY4797" s="60"/>
      <c r="AZ4797" s="283"/>
      <c r="BA4797" s="283"/>
      <c r="BB4797" s="283"/>
      <c r="BC4797" s="34"/>
      <c r="BD4797" s="27"/>
      <c r="BF4797" s="35"/>
      <c r="BG4797" s="35"/>
      <c r="BH4797" s="35"/>
    </row>
    <row r="4798" spans="1:60" ht="15" x14ac:dyDescent="0.25">
      <c r="A4798" s="570">
        <f t="shared" si="68"/>
        <v>4792</v>
      </c>
      <c r="B4798" s="571" t="s">
        <v>7071</v>
      </c>
      <c r="C4798" s="574" t="s">
        <v>12458</v>
      </c>
      <c r="D4798" s="843">
        <v>5200</v>
      </c>
      <c r="E4798" s="844"/>
      <c r="F4798" s="844"/>
      <c r="G4798" s="25"/>
      <c r="H4798" s="25"/>
      <c r="I4798" s="25"/>
      <c r="J4798" s="25"/>
      <c r="K4798" s="25"/>
      <c r="L4798" s="25"/>
      <c r="N4798" s="25"/>
      <c r="O4798" s="25"/>
      <c r="P4798" s="35" t="s">
        <v>2496</v>
      </c>
      <c r="AS4798" s="570"/>
      <c r="AT4798" s="391"/>
      <c r="AU4798" s="222"/>
      <c r="AV4798" s="564"/>
      <c r="AW4798" s="60"/>
      <c r="AX4798" s="60"/>
      <c r="AY4798" s="60"/>
      <c r="AZ4798" s="283"/>
      <c r="BA4798" s="283"/>
      <c r="BB4798" s="283"/>
      <c r="BC4798" s="34"/>
      <c r="BD4798" s="27"/>
      <c r="BF4798" s="35"/>
      <c r="BG4798" s="35"/>
      <c r="BH4798" s="35"/>
    </row>
    <row r="4799" spans="1:60" ht="15" x14ac:dyDescent="0.25">
      <c r="A4799" s="570">
        <f t="shared" si="68"/>
        <v>4793</v>
      </c>
      <c r="B4799" s="571" t="s">
        <v>7072</v>
      </c>
      <c r="C4799" s="574" t="s">
        <v>12458</v>
      </c>
      <c r="D4799" s="843">
        <v>19974.150000000001</v>
      </c>
      <c r="E4799" s="844"/>
      <c r="F4799" s="844"/>
      <c r="G4799" s="25"/>
      <c r="H4799" s="25"/>
      <c r="I4799" s="25"/>
      <c r="J4799" s="25"/>
      <c r="K4799" s="25"/>
      <c r="L4799" s="25"/>
      <c r="N4799" s="25"/>
      <c r="O4799" s="25"/>
      <c r="P4799" s="35" t="s">
        <v>2496</v>
      </c>
      <c r="AS4799" s="570"/>
      <c r="AT4799" s="391"/>
      <c r="AU4799" s="222"/>
      <c r="AV4799" s="564"/>
      <c r="AW4799" s="60"/>
      <c r="AX4799" s="60"/>
      <c r="AY4799" s="60"/>
      <c r="AZ4799" s="283"/>
      <c r="BA4799" s="283"/>
      <c r="BB4799" s="283"/>
      <c r="BC4799" s="34"/>
      <c r="BD4799" s="27"/>
      <c r="BF4799" s="35"/>
      <c r="BG4799" s="35"/>
      <c r="BH4799" s="35"/>
    </row>
    <row r="4800" spans="1:60" ht="15" x14ac:dyDescent="0.25">
      <c r="A4800" s="570">
        <f t="shared" si="68"/>
        <v>4794</v>
      </c>
      <c r="B4800" s="571" t="s">
        <v>7073</v>
      </c>
      <c r="C4800" s="574" t="s">
        <v>12458</v>
      </c>
      <c r="D4800" s="843">
        <v>26418</v>
      </c>
      <c r="E4800" s="844"/>
      <c r="F4800" s="844"/>
      <c r="G4800" s="25"/>
      <c r="H4800" s="25"/>
      <c r="I4800" s="25"/>
      <c r="J4800" s="25"/>
      <c r="K4800" s="25"/>
      <c r="L4800" s="25"/>
      <c r="N4800" s="25"/>
      <c r="O4800" s="25"/>
      <c r="P4800" s="35" t="s">
        <v>2496</v>
      </c>
      <c r="AS4800" s="570"/>
      <c r="AT4800" s="391"/>
      <c r="AU4800" s="222"/>
      <c r="AV4800" s="564"/>
      <c r="AW4800" s="60"/>
      <c r="AX4800" s="60"/>
      <c r="AY4800" s="60"/>
      <c r="AZ4800" s="283"/>
      <c r="BA4800" s="283"/>
      <c r="BB4800" s="283"/>
      <c r="BC4800" s="34"/>
      <c r="BD4800" s="27"/>
      <c r="BF4800" s="35"/>
      <c r="BG4800" s="35"/>
      <c r="BH4800" s="35"/>
    </row>
    <row r="4801" spans="1:60" ht="15" x14ac:dyDescent="0.25">
      <c r="A4801" s="570">
        <f t="shared" si="68"/>
        <v>4795</v>
      </c>
      <c r="B4801" s="571" t="s">
        <v>7074</v>
      </c>
      <c r="C4801" s="574" t="s">
        <v>12458</v>
      </c>
      <c r="D4801" s="843">
        <v>43399.3</v>
      </c>
      <c r="E4801" s="844"/>
      <c r="F4801" s="844"/>
      <c r="G4801" s="25"/>
      <c r="H4801" s="25"/>
      <c r="I4801" s="25"/>
      <c r="J4801" s="25"/>
      <c r="K4801" s="25"/>
      <c r="L4801" s="25"/>
      <c r="N4801" s="25"/>
      <c r="O4801" s="25"/>
      <c r="P4801" s="35" t="s">
        <v>2496</v>
      </c>
      <c r="AS4801" s="570"/>
      <c r="AT4801" s="391"/>
      <c r="AU4801" s="222"/>
      <c r="AV4801" s="564"/>
      <c r="AW4801" s="60"/>
      <c r="AX4801" s="60"/>
      <c r="AY4801" s="60"/>
      <c r="AZ4801" s="283"/>
      <c r="BA4801" s="283"/>
      <c r="BB4801" s="283"/>
      <c r="BC4801" s="34"/>
      <c r="BD4801" s="27"/>
      <c r="BF4801" s="35"/>
      <c r="BG4801" s="35"/>
      <c r="BH4801" s="35"/>
    </row>
    <row r="4802" spans="1:60" ht="15" x14ac:dyDescent="0.25">
      <c r="A4802" s="570">
        <f t="shared" si="68"/>
        <v>4796</v>
      </c>
      <c r="B4802" s="571" t="s">
        <v>7075</v>
      </c>
      <c r="C4802" s="574" t="s">
        <v>12458</v>
      </c>
      <c r="D4802" s="843">
        <v>32249</v>
      </c>
      <c r="E4802" s="844"/>
      <c r="F4802" s="844"/>
      <c r="G4802" s="25"/>
      <c r="H4802" s="25"/>
      <c r="I4802" s="25"/>
      <c r="J4802" s="25"/>
      <c r="K4802" s="25"/>
      <c r="L4802" s="25"/>
      <c r="N4802" s="25"/>
      <c r="O4802" s="25"/>
      <c r="P4802" s="35" t="s">
        <v>2496</v>
      </c>
      <c r="AS4802" s="570"/>
      <c r="AT4802" s="391"/>
      <c r="AU4802" s="222"/>
      <c r="AV4802" s="564"/>
      <c r="AW4802" s="60"/>
      <c r="AX4802" s="60"/>
      <c r="AY4802" s="60"/>
      <c r="AZ4802" s="283"/>
      <c r="BA4802" s="283"/>
      <c r="BB4802" s="283"/>
      <c r="BC4802" s="34"/>
      <c r="BD4802" s="27"/>
      <c r="BF4802" s="35"/>
      <c r="BG4802" s="35"/>
      <c r="BH4802" s="35"/>
    </row>
    <row r="4803" spans="1:60" ht="15" x14ac:dyDescent="0.25">
      <c r="A4803" s="570">
        <f t="shared" si="68"/>
        <v>4797</v>
      </c>
      <c r="B4803" s="571" t="s">
        <v>7076</v>
      </c>
      <c r="C4803" s="574" t="s">
        <v>12458</v>
      </c>
      <c r="D4803" s="843">
        <v>35819</v>
      </c>
      <c r="E4803" s="844"/>
      <c r="F4803" s="844"/>
      <c r="G4803" s="25"/>
      <c r="H4803" s="25"/>
      <c r="I4803" s="25"/>
      <c r="J4803" s="25"/>
      <c r="K4803" s="25"/>
      <c r="L4803" s="25"/>
      <c r="N4803" s="25"/>
      <c r="O4803" s="25"/>
      <c r="P4803" s="35" t="s">
        <v>2496</v>
      </c>
      <c r="AS4803" s="570"/>
      <c r="AT4803" s="391"/>
      <c r="AU4803" s="222"/>
      <c r="AV4803" s="564"/>
      <c r="AW4803" s="60"/>
      <c r="AX4803" s="60"/>
      <c r="AY4803" s="60"/>
      <c r="AZ4803" s="283"/>
      <c r="BA4803" s="283"/>
      <c r="BB4803" s="283"/>
      <c r="BC4803" s="34"/>
      <c r="BD4803" s="27"/>
      <c r="BF4803" s="35"/>
      <c r="BG4803" s="35"/>
      <c r="BH4803" s="35"/>
    </row>
    <row r="4804" spans="1:60" ht="15" x14ac:dyDescent="0.25">
      <c r="A4804" s="570">
        <f t="shared" si="68"/>
        <v>4798</v>
      </c>
      <c r="B4804" s="571" t="s">
        <v>7077</v>
      </c>
      <c r="C4804" s="574" t="s">
        <v>12458</v>
      </c>
      <c r="D4804" s="843">
        <v>34034</v>
      </c>
      <c r="E4804" s="844"/>
      <c r="F4804" s="844"/>
      <c r="G4804" s="25"/>
      <c r="H4804" s="25"/>
      <c r="I4804" s="25"/>
      <c r="J4804" s="25"/>
      <c r="K4804" s="25"/>
      <c r="L4804" s="25"/>
      <c r="N4804" s="25"/>
      <c r="O4804" s="25"/>
      <c r="P4804" s="35" t="s">
        <v>2496</v>
      </c>
      <c r="AS4804" s="570"/>
      <c r="AT4804" s="391"/>
      <c r="AU4804" s="222"/>
      <c r="AV4804" s="564"/>
      <c r="AW4804" s="60"/>
      <c r="AX4804" s="60"/>
      <c r="AY4804" s="60"/>
      <c r="AZ4804" s="283"/>
      <c r="BA4804" s="283"/>
      <c r="BB4804" s="283"/>
      <c r="BC4804" s="34"/>
      <c r="BD4804" s="27"/>
      <c r="BF4804" s="35"/>
      <c r="BG4804" s="35"/>
      <c r="BH4804" s="35"/>
    </row>
    <row r="4805" spans="1:60" ht="15" x14ac:dyDescent="0.25">
      <c r="A4805" s="570">
        <f t="shared" si="68"/>
        <v>4799</v>
      </c>
      <c r="B4805" s="571" t="s">
        <v>7078</v>
      </c>
      <c r="C4805" s="574" t="s">
        <v>12458</v>
      </c>
      <c r="D4805" s="843">
        <v>28917</v>
      </c>
      <c r="E4805" s="844"/>
      <c r="F4805" s="844"/>
      <c r="G4805" s="25"/>
      <c r="H4805" s="25"/>
      <c r="I4805" s="25"/>
      <c r="J4805" s="25"/>
      <c r="K4805" s="25"/>
      <c r="L4805" s="25"/>
      <c r="N4805" s="25"/>
      <c r="O4805" s="25"/>
      <c r="P4805" s="35" t="s">
        <v>2496</v>
      </c>
      <c r="AS4805" s="570"/>
      <c r="AT4805" s="391"/>
      <c r="AU4805" s="222"/>
      <c r="AV4805" s="564"/>
      <c r="AW4805" s="60"/>
      <c r="AX4805" s="60"/>
      <c r="AY4805" s="60"/>
      <c r="AZ4805" s="283"/>
      <c r="BA4805" s="283"/>
      <c r="BB4805" s="283"/>
      <c r="BC4805" s="34"/>
      <c r="BD4805" s="27"/>
      <c r="BF4805" s="35"/>
      <c r="BG4805" s="35"/>
      <c r="BH4805" s="35"/>
    </row>
    <row r="4806" spans="1:60" ht="15" x14ac:dyDescent="0.25">
      <c r="A4806" s="570">
        <f t="shared" si="68"/>
        <v>4800</v>
      </c>
      <c r="B4806" s="571" t="s">
        <v>7079</v>
      </c>
      <c r="C4806" s="574" t="s">
        <v>12458</v>
      </c>
      <c r="D4806" s="843">
        <v>32487</v>
      </c>
      <c r="E4806" s="844"/>
      <c r="F4806" s="844"/>
      <c r="G4806" s="25"/>
      <c r="H4806" s="25"/>
      <c r="I4806" s="25"/>
      <c r="J4806" s="25"/>
      <c r="K4806" s="25"/>
      <c r="L4806" s="25"/>
      <c r="N4806" s="25"/>
      <c r="O4806" s="25"/>
      <c r="P4806" s="35" t="s">
        <v>2496</v>
      </c>
      <c r="AS4806" s="570"/>
      <c r="AT4806" s="391"/>
      <c r="AU4806" s="222"/>
      <c r="AV4806" s="564"/>
      <c r="AW4806" s="60"/>
      <c r="AX4806" s="60"/>
      <c r="AY4806" s="60"/>
      <c r="AZ4806" s="283"/>
      <c r="BA4806" s="283"/>
      <c r="BB4806" s="283"/>
      <c r="BC4806" s="34"/>
      <c r="BD4806" s="27"/>
      <c r="BF4806" s="35"/>
      <c r="BG4806" s="35"/>
      <c r="BH4806" s="35"/>
    </row>
    <row r="4807" spans="1:60" ht="15" x14ac:dyDescent="0.25">
      <c r="A4807" s="570">
        <f t="shared" si="68"/>
        <v>4801</v>
      </c>
      <c r="B4807" s="571" t="s">
        <v>7080</v>
      </c>
      <c r="C4807" s="574" t="s">
        <v>12458</v>
      </c>
      <c r="D4807" s="843">
        <v>21420</v>
      </c>
      <c r="E4807" s="844"/>
      <c r="F4807" s="844"/>
      <c r="G4807" s="25"/>
      <c r="H4807" s="25"/>
      <c r="I4807" s="25"/>
      <c r="J4807" s="25"/>
      <c r="K4807" s="25"/>
      <c r="L4807" s="25"/>
      <c r="N4807" s="25"/>
      <c r="O4807" s="25"/>
      <c r="P4807" s="35" t="s">
        <v>2496</v>
      </c>
      <c r="AS4807" s="570"/>
      <c r="AT4807" s="391"/>
      <c r="AU4807" s="222"/>
      <c r="AV4807" s="564"/>
      <c r="AW4807" s="60"/>
      <c r="AX4807" s="60"/>
      <c r="AY4807" s="60"/>
      <c r="AZ4807" s="283"/>
      <c r="BA4807" s="283"/>
      <c r="BB4807" s="283"/>
      <c r="BC4807" s="34"/>
      <c r="BD4807" s="27"/>
      <c r="BF4807" s="35"/>
      <c r="BG4807" s="35"/>
      <c r="BH4807" s="35"/>
    </row>
    <row r="4808" spans="1:60" ht="15" x14ac:dyDescent="0.25">
      <c r="A4808" s="570">
        <f t="shared" si="68"/>
        <v>4802</v>
      </c>
      <c r="B4808" s="571" t="s">
        <v>7081</v>
      </c>
      <c r="C4808" s="574" t="s">
        <v>12458</v>
      </c>
      <c r="D4808" s="843">
        <v>6205.85</v>
      </c>
      <c r="E4808" s="844"/>
      <c r="F4808" s="844"/>
      <c r="G4808" s="25"/>
      <c r="H4808" s="25"/>
      <c r="I4808" s="25"/>
      <c r="J4808" s="25"/>
      <c r="K4808" s="25"/>
      <c r="L4808" s="25"/>
      <c r="N4808" s="25"/>
      <c r="O4808" s="25"/>
      <c r="P4808" s="35" t="s">
        <v>2496</v>
      </c>
      <c r="AS4808" s="570"/>
      <c r="AT4808" s="391"/>
      <c r="AU4808" s="222"/>
      <c r="AV4808" s="564"/>
      <c r="AW4808" s="60"/>
      <c r="AX4808" s="60"/>
      <c r="AY4808" s="60"/>
      <c r="AZ4808" s="283"/>
      <c r="BA4808" s="283"/>
      <c r="BB4808" s="283"/>
      <c r="BC4808" s="34"/>
      <c r="BD4808" s="27"/>
      <c r="BF4808" s="35"/>
      <c r="BG4808" s="35"/>
      <c r="BH4808" s="35"/>
    </row>
    <row r="4809" spans="1:60" ht="15" x14ac:dyDescent="0.25">
      <c r="A4809" s="570">
        <f t="shared" si="68"/>
        <v>4803</v>
      </c>
      <c r="B4809" s="571" t="s">
        <v>7082</v>
      </c>
      <c r="C4809" s="574" t="s">
        <v>12458</v>
      </c>
      <c r="D4809" s="843">
        <v>21428.33</v>
      </c>
      <c r="E4809" s="844"/>
      <c r="F4809" s="844"/>
      <c r="G4809" s="25"/>
      <c r="H4809" s="25"/>
      <c r="I4809" s="25"/>
      <c r="J4809" s="25"/>
      <c r="K4809" s="25"/>
      <c r="L4809" s="25"/>
      <c r="N4809" s="25"/>
      <c r="O4809" s="25"/>
      <c r="P4809" s="35" t="s">
        <v>2496</v>
      </c>
      <c r="AS4809" s="570"/>
      <c r="AT4809" s="391"/>
      <c r="AU4809" s="222"/>
      <c r="AV4809" s="564"/>
      <c r="AW4809" s="60"/>
      <c r="AX4809" s="60"/>
      <c r="AY4809" s="60"/>
      <c r="AZ4809" s="283"/>
      <c r="BA4809" s="283"/>
      <c r="BB4809" s="283"/>
      <c r="BC4809" s="34"/>
      <c r="BD4809" s="27"/>
      <c r="BF4809" s="35"/>
      <c r="BG4809" s="35"/>
      <c r="BH4809" s="35"/>
    </row>
    <row r="4810" spans="1:60" ht="15" x14ac:dyDescent="0.25">
      <c r="A4810" s="570">
        <f t="shared" si="68"/>
        <v>4804</v>
      </c>
      <c r="B4810" s="571" t="s">
        <v>7083</v>
      </c>
      <c r="C4810" s="574" t="s">
        <v>12458</v>
      </c>
      <c r="D4810" s="843">
        <v>11111.03</v>
      </c>
      <c r="E4810" s="844"/>
      <c r="F4810" s="844"/>
      <c r="G4810" s="25"/>
      <c r="H4810" s="25"/>
      <c r="I4810" s="25"/>
      <c r="J4810" s="25"/>
      <c r="K4810" s="25"/>
      <c r="L4810" s="25"/>
      <c r="N4810" s="25"/>
      <c r="O4810" s="25"/>
      <c r="P4810" s="35" t="s">
        <v>2496</v>
      </c>
      <c r="AS4810" s="570"/>
      <c r="AT4810" s="391"/>
      <c r="AU4810" s="222"/>
      <c r="AV4810" s="564"/>
      <c r="AW4810" s="60"/>
      <c r="AX4810" s="60"/>
      <c r="AY4810" s="60"/>
      <c r="AZ4810" s="283"/>
      <c r="BA4810" s="283"/>
      <c r="BB4810" s="283"/>
      <c r="BC4810" s="34"/>
      <c r="BD4810" s="27"/>
      <c r="BF4810" s="35"/>
      <c r="BG4810" s="35"/>
      <c r="BH4810" s="35"/>
    </row>
    <row r="4811" spans="1:60" ht="15" x14ac:dyDescent="0.25">
      <c r="A4811" s="570">
        <f t="shared" si="68"/>
        <v>4805</v>
      </c>
      <c r="B4811" s="571" t="s">
        <v>7084</v>
      </c>
      <c r="C4811" s="574" t="s">
        <v>12458</v>
      </c>
      <c r="D4811" s="843">
        <v>32140.71</v>
      </c>
      <c r="E4811" s="844"/>
      <c r="F4811" s="844"/>
      <c r="G4811" s="25"/>
      <c r="H4811" s="25"/>
      <c r="I4811" s="25"/>
      <c r="J4811" s="25"/>
      <c r="K4811" s="25"/>
      <c r="L4811" s="25"/>
      <c r="N4811" s="25"/>
      <c r="O4811" s="25"/>
      <c r="P4811" s="35" t="s">
        <v>2496</v>
      </c>
      <c r="AS4811" s="570"/>
      <c r="AT4811" s="391"/>
      <c r="AU4811" s="222"/>
      <c r="AV4811" s="564"/>
      <c r="AW4811" s="60"/>
      <c r="AX4811" s="60"/>
      <c r="AY4811" s="60"/>
      <c r="AZ4811" s="283"/>
      <c r="BA4811" s="283"/>
      <c r="BB4811" s="283"/>
      <c r="BC4811" s="34"/>
      <c r="BD4811" s="27"/>
      <c r="BF4811" s="35"/>
      <c r="BG4811" s="35"/>
      <c r="BH4811" s="35"/>
    </row>
    <row r="4812" spans="1:60" ht="15" x14ac:dyDescent="0.25">
      <c r="A4812" s="570">
        <f t="shared" si="68"/>
        <v>4806</v>
      </c>
      <c r="B4812" s="571" t="s">
        <v>7085</v>
      </c>
      <c r="C4812" s="574" t="s">
        <v>12458</v>
      </c>
      <c r="D4812" s="843">
        <v>27756.75</v>
      </c>
      <c r="E4812" s="844"/>
      <c r="F4812" s="844"/>
      <c r="G4812" s="25"/>
      <c r="H4812" s="25"/>
      <c r="I4812" s="25"/>
      <c r="J4812" s="25"/>
      <c r="K4812" s="25"/>
      <c r="L4812" s="25"/>
      <c r="N4812" s="25"/>
      <c r="O4812" s="25"/>
      <c r="P4812" s="35" t="s">
        <v>2496</v>
      </c>
      <c r="AS4812" s="570"/>
      <c r="AT4812" s="391"/>
      <c r="AU4812" s="222"/>
      <c r="AV4812" s="564"/>
      <c r="AW4812" s="60"/>
      <c r="AX4812" s="60"/>
      <c r="AY4812" s="60"/>
      <c r="AZ4812" s="283"/>
      <c r="BA4812" s="283"/>
      <c r="BB4812" s="283"/>
      <c r="BC4812" s="34"/>
      <c r="BD4812" s="27"/>
      <c r="BF4812" s="35"/>
      <c r="BG4812" s="35"/>
      <c r="BH4812" s="35"/>
    </row>
    <row r="4813" spans="1:60" ht="15" x14ac:dyDescent="0.25">
      <c r="A4813" s="570">
        <f t="shared" si="68"/>
        <v>4807</v>
      </c>
      <c r="B4813" s="571" t="s">
        <v>7086</v>
      </c>
      <c r="C4813" s="574" t="s">
        <v>12458</v>
      </c>
      <c r="D4813" s="843">
        <v>36660.33</v>
      </c>
      <c r="E4813" s="844"/>
      <c r="F4813" s="844"/>
      <c r="G4813" s="25"/>
      <c r="H4813" s="25"/>
      <c r="I4813" s="25"/>
      <c r="J4813" s="25"/>
      <c r="K4813" s="25"/>
      <c r="L4813" s="25"/>
      <c r="N4813" s="25"/>
      <c r="O4813" s="25"/>
      <c r="P4813" s="35" t="s">
        <v>2496</v>
      </c>
      <c r="AS4813" s="570"/>
      <c r="AT4813" s="391"/>
      <c r="AU4813" s="222"/>
      <c r="AV4813" s="564"/>
      <c r="AW4813" s="60"/>
      <c r="AX4813" s="60"/>
      <c r="AY4813" s="60"/>
      <c r="AZ4813" s="283"/>
      <c r="BA4813" s="283"/>
      <c r="BB4813" s="283"/>
      <c r="BC4813" s="34"/>
      <c r="BD4813" s="27"/>
      <c r="BF4813" s="35"/>
      <c r="BG4813" s="35"/>
      <c r="BH4813" s="35"/>
    </row>
    <row r="4814" spans="1:60" ht="15" x14ac:dyDescent="0.25">
      <c r="A4814" s="570">
        <f t="shared" si="68"/>
        <v>4808</v>
      </c>
      <c r="B4814" s="571" t="s">
        <v>7087</v>
      </c>
      <c r="C4814" s="574" t="s">
        <v>12458</v>
      </c>
      <c r="D4814" s="843">
        <v>21543.759999999998</v>
      </c>
      <c r="E4814" s="844"/>
      <c r="F4814" s="844"/>
      <c r="G4814" s="25"/>
      <c r="H4814" s="25"/>
      <c r="I4814" s="25"/>
      <c r="J4814" s="25"/>
      <c r="K4814" s="25"/>
      <c r="L4814" s="25"/>
      <c r="N4814" s="25"/>
      <c r="O4814" s="25"/>
      <c r="P4814" s="35" t="s">
        <v>2496</v>
      </c>
      <c r="AS4814" s="570"/>
      <c r="AT4814" s="391"/>
      <c r="AU4814" s="222"/>
      <c r="AV4814" s="564"/>
      <c r="AW4814" s="60"/>
      <c r="AX4814" s="60"/>
      <c r="AY4814" s="60"/>
      <c r="AZ4814" s="283"/>
      <c r="BA4814" s="283"/>
      <c r="BB4814" s="283"/>
      <c r="BC4814" s="34"/>
      <c r="BD4814" s="27"/>
      <c r="BF4814" s="35"/>
      <c r="BG4814" s="35"/>
      <c r="BH4814" s="35"/>
    </row>
    <row r="4815" spans="1:60" ht="15" x14ac:dyDescent="0.25">
      <c r="A4815" s="570">
        <f t="shared" si="68"/>
        <v>4809</v>
      </c>
      <c r="B4815" s="571" t="s">
        <v>7088</v>
      </c>
      <c r="C4815" s="574" t="s">
        <v>12458</v>
      </c>
      <c r="D4815" s="843">
        <v>15754.41</v>
      </c>
      <c r="E4815" s="844"/>
      <c r="F4815" s="844"/>
      <c r="G4815" s="25"/>
      <c r="H4815" s="25"/>
      <c r="I4815" s="25"/>
      <c r="J4815" s="25"/>
      <c r="K4815" s="25"/>
      <c r="L4815" s="25"/>
      <c r="N4815" s="25"/>
      <c r="O4815" s="25"/>
      <c r="P4815" s="35" t="s">
        <v>2496</v>
      </c>
      <c r="AS4815" s="570"/>
      <c r="AT4815" s="391"/>
      <c r="AU4815" s="222"/>
      <c r="AV4815" s="564"/>
      <c r="AW4815" s="60"/>
      <c r="AX4815" s="60"/>
      <c r="AY4815" s="60"/>
      <c r="AZ4815" s="283"/>
      <c r="BA4815" s="283"/>
      <c r="BB4815" s="283"/>
      <c r="BC4815" s="34"/>
      <c r="BD4815" s="27"/>
      <c r="BF4815" s="35"/>
      <c r="BG4815" s="35"/>
      <c r="BH4815" s="35"/>
    </row>
    <row r="4816" spans="1:60" ht="15" x14ac:dyDescent="0.25">
      <c r="A4816" s="570">
        <f t="shared" si="68"/>
        <v>4810</v>
      </c>
      <c r="B4816" s="571" t="s">
        <v>7089</v>
      </c>
      <c r="C4816" s="574" t="s">
        <v>12458</v>
      </c>
      <c r="D4816" s="843">
        <v>22977.71</v>
      </c>
      <c r="E4816" s="844"/>
      <c r="F4816" s="844"/>
      <c r="G4816" s="25"/>
      <c r="H4816" s="25"/>
      <c r="I4816" s="25"/>
      <c r="J4816" s="25"/>
      <c r="K4816" s="25"/>
      <c r="L4816" s="25"/>
      <c r="N4816" s="25"/>
      <c r="O4816" s="25"/>
      <c r="P4816" s="35" t="s">
        <v>2496</v>
      </c>
      <c r="AS4816" s="570"/>
      <c r="AT4816" s="391"/>
      <c r="AU4816" s="222"/>
      <c r="AV4816" s="564"/>
      <c r="AW4816" s="60"/>
      <c r="AX4816" s="60"/>
      <c r="AY4816" s="60"/>
      <c r="AZ4816" s="283"/>
      <c r="BA4816" s="283"/>
      <c r="BB4816" s="283"/>
      <c r="BC4816" s="34"/>
      <c r="BD4816" s="27"/>
      <c r="BF4816" s="35"/>
      <c r="BG4816" s="35"/>
      <c r="BH4816" s="35"/>
    </row>
    <row r="4817" spans="1:60" ht="15" x14ac:dyDescent="0.25">
      <c r="A4817" s="570">
        <f t="shared" si="68"/>
        <v>4811</v>
      </c>
      <c r="B4817" s="571" t="s">
        <v>7090</v>
      </c>
      <c r="C4817" s="574" t="s">
        <v>12458</v>
      </c>
      <c r="D4817" s="843">
        <v>23577.47</v>
      </c>
      <c r="E4817" s="844"/>
      <c r="F4817" s="844"/>
      <c r="G4817" s="25"/>
      <c r="H4817" s="25"/>
      <c r="I4817" s="25"/>
      <c r="J4817" s="25"/>
      <c r="K4817" s="25"/>
      <c r="L4817" s="25"/>
      <c r="N4817" s="25"/>
      <c r="O4817" s="25"/>
      <c r="P4817" s="35" t="s">
        <v>2496</v>
      </c>
      <c r="AS4817" s="570"/>
      <c r="AT4817" s="391"/>
      <c r="AU4817" s="222"/>
      <c r="AV4817" s="564"/>
      <c r="AW4817" s="60"/>
      <c r="AX4817" s="60"/>
      <c r="AY4817" s="60"/>
      <c r="AZ4817" s="283"/>
      <c r="BA4817" s="283"/>
      <c r="BB4817" s="283"/>
      <c r="BC4817" s="34"/>
      <c r="BD4817" s="27"/>
      <c r="BF4817" s="35"/>
      <c r="BG4817" s="35"/>
      <c r="BH4817" s="35"/>
    </row>
    <row r="4818" spans="1:60" ht="15" x14ac:dyDescent="0.25">
      <c r="A4818" s="570">
        <f t="shared" si="68"/>
        <v>4812</v>
      </c>
      <c r="B4818" s="571" t="s">
        <v>7091</v>
      </c>
      <c r="C4818" s="574" t="s">
        <v>12458</v>
      </c>
      <c r="D4818" s="843">
        <v>30970.94</v>
      </c>
      <c r="E4818" s="844"/>
      <c r="F4818" s="844"/>
      <c r="G4818" s="25"/>
      <c r="H4818" s="25"/>
      <c r="I4818" s="25"/>
      <c r="J4818" s="25"/>
      <c r="K4818" s="25"/>
      <c r="L4818" s="25"/>
      <c r="N4818" s="25"/>
      <c r="O4818" s="25"/>
      <c r="P4818" s="35" t="s">
        <v>2496</v>
      </c>
      <c r="AS4818" s="570"/>
      <c r="AT4818" s="391"/>
      <c r="AU4818" s="222"/>
      <c r="AV4818" s="564"/>
      <c r="AW4818" s="60"/>
      <c r="AX4818" s="60"/>
      <c r="AY4818" s="60"/>
      <c r="AZ4818" s="283"/>
      <c r="BA4818" s="283"/>
      <c r="BB4818" s="283"/>
      <c r="BC4818" s="34"/>
      <c r="BD4818" s="27"/>
      <c r="BF4818" s="35"/>
      <c r="BG4818" s="35"/>
      <c r="BH4818" s="35"/>
    </row>
    <row r="4819" spans="1:60" ht="15" x14ac:dyDescent="0.25">
      <c r="A4819" s="570">
        <f t="shared" si="68"/>
        <v>4813</v>
      </c>
      <c r="B4819" s="571" t="s">
        <v>7092</v>
      </c>
      <c r="C4819" s="574" t="s">
        <v>12458</v>
      </c>
      <c r="D4819" s="843">
        <v>40151.79</v>
      </c>
      <c r="E4819" s="844"/>
      <c r="F4819" s="844"/>
      <c r="G4819" s="25"/>
      <c r="H4819" s="25"/>
      <c r="I4819" s="25"/>
      <c r="J4819" s="25"/>
      <c r="K4819" s="25"/>
      <c r="L4819" s="25"/>
      <c r="N4819" s="25"/>
      <c r="O4819" s="25"/>
      <c r="P4819" s="35" t="s">
        <v>2496</v>
      </c>
      <c r="AS4819" s="570"/>
      <c r="AT4819" s="391"/>
      <c r="AU4819" s="222"/>
      <c r="AV4819" s="564"/>
      <c r="AW4819" s="60"/>
      <c r="AX4819" s="60"/>
      <c r="AY4819" s="60"/>
      <c r="AZ4819" s="283"/>
      <c r="BA4819" s="283"/>
      <c r="BB4819" s="283"/>
      <c r="BC4819" s="34"/>
      <c r="BD4819" s="27"/>
      <c r="BF4819" s="35"/>
      <c r="BG4819" s="35"/>
      <c r="BH4819" s="35"/>
    </row>
    <row r="4820" spans="1:60" ht="15" x14ac:dyDescent="0.25">
      <c r="A4820" s="570">
        <f t="shared" si="68"/>
        <v>4814</v>
      </c>
      <c r="B4820" s="571" t="s">
        <v>7093</v>
      </c>
      <c r="C4820" s="574" t="s">
        <v>12458</v>
      </c>
      <c r="D4820" s="843">
        <v>50471.47</v>
      </c>
      <c r="E4820" s="844"/>
      <c r="F4820" s="844"/>
      <c r="G4820" s="25"/>
      <c r="H4820" s="25"/>
      <c r="I4820" s="25"/>
      <c r="J4820" s="25"/>
      <c r="K4820" s="25"/>
      <c r="L4820" s="25"/>
      <c r="N4820" s="25"/>
      <c r="O4820" s="25"/>
      <c r="P4820" s="35" t="s">
        <v>2496</v>
      </c>
      <c r="AS4820" s="570"/>
      <c r="AT4820" s="391"/>
      <c r="AU4820" s="222"/>
      <c r="AV4820" s="564"/>
      <c r="AW4820" s="60"/>
      <c r="AX4820" s="60"/>
      <c r="AY4820" s="60"/>
      <c r="AZ4820" s="283"/>
      <c r="BA4820" s="283"/>
      <c r="BB4820" s="283"/>
      <c r="BC4820" s="34"/>
      <c r="BD4820" s="27"/>
      <c r="BF4820" s="35"/>
      <c r="BG4820" s="35"/>
      <c r="BH4820" s="35"/>
    </row>
    <row r="4821" spans="1:60" ht="15" x14ac:dyDescent="0.25">
      <c r="A4821" s="570">
        <f t="shared" si="68"/>
        <v>4815</v>
      </c>
      <c r="B4821" s="571" t="s">
        <v>7094</v>
      </c>
      <c r="C4821" s="574" t="s">
        <v>12458</v>
      </c>
      <c r="D4821" s="843">
        <v>95818.8</v>
      </c>
      <c r="E4821" s="844"/>
      <c r="F4821" s="844"/>
      <c r="G4821" s="25"/>
      <c r="H4821" s="25"/>
      <c r="I4821" s="25"/>
      <c r="J4821" s="25"/>
      <c r="K4821" s="25"/>
      <c r="L4821" s="25"/>
      <c r="N4821" s="25"/>
      <c r="O4821" s="25"/>
      <c r="P4821" s="35" t="s">
        <v>2496</v>
      </c>
      <c r="AS4821" s="570"/>
      <c r="AT4821" s="391"/>
      <c r="AU4821" s="222"/>
      <c r="AV4821" s="564"/>
      <c r="AW4821" s="60"/>
      <c r="AX4821" s="60"/>
      <c r="AY4821" s="60"/>
      <c r="AZ4821" s="283"/>
      <c r="BA4821" s="283"/>
      <c r="BB4821" s="283"/>
      <c r="BC4821" s="34"/>
      <c r="BD4821" s="27"/>
      <c r="BF4821" s="35"/>
      <c r="BG4821" s="35"/>
      <c r="BH4821" s="35"/>
    </row>
    <row r="4822" spans="1:60" ht="15" x14ac:dyDescent="0.25">
      <c r="A4822" s="570">
        <f t="shared" si="68"/>
        <v>4816</v>
      </c>
      <c r="B4822" s="571" t="s">
        <v>7095</v>
      </c>
      <c r="C4822" s="574" t="s">
        <v>12458</v>
      </c>
      <c r="D4822" s="843">
        <v>18353.37</v>
      </c>
      <c r="E4822" s="844"/>
      <c r="F4822" s="844"/>
      <c r="G4822" s="25"/>
      <c r="H4822" s="25"/>
      <c r="I4822" s="25"/>
      <c r="J4822" s="25"/>
      <c r="K4822" s="25"/>
      <c r="L4822" s="25"/>
      <c r="N4822" s="25"/>
      <c r="O4822" s="25"/>
      <c r="P4822" s="35" t="s">
        <v>2496</v>
      </c>
      <c r="AS4822" s="570"/>
      <c r="AT4822" s="391"/>
      <c r="AU4822" s="222"/>
      <c r="AV4822" s="564"/>
      <c r="AW4822" s="60"/>
      <c r="AX4822" s="60"/>
      <c r="AY4822" s="60"/>
      <c r="AZ4822" s="283"/>
      <c r="BA4822" s="283"/>
      <c r="BB4822" s="283"/>
      <c r="BC4822" s="34"/>
      <c r="BD4822" s="27"/>
      <c r="BF4822" s="35"/>
      <c r="BG4822" s="35"/>
      <c r="BH4822" s="35"/>
    </row>
    <row r="4823" spans="1:60" ht="15" x14ac:dyDescent="0.25">
      <c r="A4823" s="570">
        <f t="shared" si="68"/>
        <v>4817</v>
      </c>
      <c r="B4823" s="571" t="s">
        <v>7096</v>
      </c>
      <c r="C4823" s="574" t="s">
        <v>12458</v>
      </c>
      <c r="D4823" s="843">
        <v>2199.12</v>
      </c>
      <c r="E4823" s="844"/>
      <c r="F4823" s="844"/>
      <c r="G4823" s="25"/>
      <c r="H4823" s="25"/>
      <c r="I4823" s="25"/>
      <c r="J4823" s="25"/>
      <c r="K4823" s="25"/>
      <c r="L4823" s="25"/>
      <c r="N4823" s="25"/>
      <c r="O4823" s="25"/>
      <c r="P4823" s="35" t="s">
        <v>2496</v>
      </c>
      <c r="AS4823" s="570"/>
      <c r="AT4823" s="391"/>
      <c r="AU4823" s="222"/>
      <c r="AV4823" s="564"/>
      <c r="AW4823" s="60"/>
      <c r="AX4823" s="60"/>
      <c r="AY4823" s="60"/>
      <c r="AZ4823" s="283"/>
      <c r="BA4823" s="283"/>
      <c r="BB4823" s="283"/>
      <c r="BC4823" s="34"/>
      <c r="BD4823" s="27"/>
      <c r="BF4823" s="35"/>
      <c r="BG4823" s="35"/>
      <c r="BH4823" s="35"/>
    </row>
    <row r="4824" spans="1:60" ht="15" x14ac:dyDescent="0.25">
      <c r="A4824" s="570">
        <f t="shared" si="68"/>
        <v>4818</v>
      </c>
      <c r="B4824" s="571" t="s">
        <v>7097</v>
      </c>
      <c r="C4824" s="574" t="s">
        <v>12458</v>
      </c>
      <c r="D4824" s="843">
        <v>2338.35</v>
      </c>
      <c r="E4824" s="844"/>
      <c r="F4824" s="844"/>
      <c r="G4824" s="25"/>
      <c r="H4824" s="25"/>
      <c r="I4824" s="25"/>
      <c r="J4824" s="25"/>
      <c r="K4824" s="25"/>
      <c r="L4824" s="25"/>
      <c r="N4824" s="25"/>
      <c r="O4824" s="25"/>
      <c r="P4824" s="35" t="s">
        <v>2496</v>
      </c>
      <c r="AS4824" s="570"/>
      <c r="AT4824" s="391"/>
      <c r="AU4824" s="222"/>
      <c r="AV4824" s="564"/>
      <c r="AW4824" s="60"/>
      <c r="AX4824" s="60"/>
      <c r="AY4824" s="60"/>
      <c r="AZ4824" s="283"/>
      <c r="BA4824" s="283"/>
      <c r="BB4824" s="283"/>
      <c r="BC4824" s="34"/>
      <c r="BD4824" s="27"/>
      <c r="BF4824" s="35"/>
      <c r="BG4824" s="35"/>
      <c r="BH4824" s="35"/>
    </row>
    <row r="4825" spans="1:60" ht="15" x14ac:dyDescent="0.25">
      <c r="A4825" s="570">
        <f t="shared" si="68"/>
        <v>4819</v>
      </c>
      <c r="B4825" s="571" t="s">
        <v>7098</v>
      </c>
      <c r="C4825" s="574" t="s">
        <v>12458</v>
      </c>
      <c r="D4825" s="843">
        <v>2338.35</v>
      </c>
      <c r="E4825" s="844"/>
      <c r="F4825" s="844"/>
      <c r="G4825" s="25"/>
      <c r="H4825" s="25"/>
      <c r="I4825" s="25"/>
      <c r="J4825" s="25"/>
      <c r="K4825" s="25"/>
      <c r="L4825" s="25"/>
      <c r="N4825" s="25"/>
      <c r="O4825" s="25"/>
      <c r="P4825" s="35" t="s">
        <v>2496</v>
      </c>
      <c r="AS4825" s="570"/>
      <c r="AT4825" s="391"/>
      <c r="AU4825" s="222"/>
      <c r="AV4825" s="564"/>
      <c r="AW4825" s="60"/>
      <c r="AX4825" s="60"/>
      <c r="AY4825" s="60"/>
      <c r="AZ4825" s="283"/>
      <c r="BA4825" s="283"/>
      <c r="BB4825" s="283"/>
      <c r="BC4825" s="34"/>
      <c r="BD4825" s="27"/>
      <c r="BF4825" s="35"/>
      <c r="BG4825" s="35"/>
      <c r="BH4825" s="35"/>
    </row>
    <row r="4826" spans="1:60" ht="15" x14ac:dyDescent="0.25">
      <c r="A4826" s="570">
        <f t="shared" si="68"/>
        <v>4820</v>
      </c>
      <c r="B4826" s="571" t="s">
        <v>7099</v>
      </c>
      <c r="C4826" s="574" t="s">
        <v>12458</v>
      </c>
      <c r="D4826" s="843">
        <v>1785</v>
      </c>
      <c r="E4826" s="844"/>
      <c r="F4826" s="844"/>
      <c r="G4826" s="25"/>
      <c r="H4826" s="25"/>
      <c r="I4826" s="25"/>
      <c r="J4826" s="25"/>
      <c r="K4826" s="25"/>
      <c r="L4826" s="25"/>
      <c r="N4826" s="25"/>
      <c r="O4826" s="25"/>
      <c r="P4826" s="35" t="s">
        <v>2496</v>
      </c>
      <c r="AS4826" s="570"/>
      <c r="AT4826" s="391"/>
      <c r="AU4826" s="222"/>
      <c r="AV4826" s="564"/>
      <c r="AW4826" s="60"/>
      <c r="AX4826" s="60"/>
      <c r="AY4826" s="60"/>
      <c r="AZ4826" s="283"/>
      <c r="BA4826" s="283"/>
      <c r="BB4826" s="283"/>
      <c r="BC4826" s="34"/>
      <c r="BD4826" s="27"/>
      <c r="BF4826" s="35"/>
      <c r="BG4826" s="35"/>
      <c r="BH4826" s="35"/>
    </row>
    <row r="4827" spans="1:60" ht="15" x14ac:dyDescent="0.25">
      <c r="A4827" s="570">
        <f t="shared" si="68"/>
        <v>4821</v>
      </c>
      <c r="B4827" s="571" t="s">
        <v>7100</v>
      </c>
      <c r="C4827" s="574" t="s">
        <v>12458</v>
      </c>
      <c r="D4827" s="843">
        <v>4182.8500000000004</v>
      </c>
      <c r="E4827" s="844"/>
      <c r="F4827" s="844"/>
      <c r="G4827" s="25"/>
      <c r="H4827" s="25"/>
      <c r="I4827" s="25"/>
      <c r="J4827" s="25"/>
      <c r="K4827" s="25"/>
      <c r="L4827" s="25"/>
      <c r="N4827" s="25"/>
      <c r="O4827" s="25"/>
      <c r="P4827" s="35" t="s">
        <v>2496</v>
      </c>
      <c r="AS4827" s="570"/>
      <c r="AT4827" s="391"/>
      <c r="AU4827" s="222"/>
      <c r="AV4827" s="564"/>
      <c r="AW4827" s="60"/>
      <c r="AX4827" s="60"/>
      <c r="AY4827" s="60"/>
      <c r="AZ4827" s="283"/>
      <c r="BA4827" s="283"/>
      <c r="BB4827" s="283"/>
      <c r="BC4827" s="34"/>
      <c r="BD4827" s="27"/>
      <c r="BF4827" s="35"/>
      <c r="BG4827" s="35"/>
      <c r="BH4827" s="35"/>
    </row>
    <row r="4828" spans="1:60" ht="15" x14ac:dyDescent="0.25">
      <c r="A4828" s="570">
        <f t="shared" si="68"/>
        <v>4822</v>
      </c>
      <c r="B4828" s="571" t="s">
        <v>7101</v>
      </c>
      <c r="C4828" s="574" t="s">
        <v>12458</v>
      </c>
      <c r="D4828" s="843">
        <v>3804.43</v>
      </c>
      <c r="E4828" s="844"/>
      <c r="F4828" s="844"/>
      <c r="G4828" s="25"/>
      <c r="H4828" s="25"/>
      <c r="I4828" s="25"/>
      <c r="J4828" s="25"/>
      <c r="K4828" s="25"/>
      <c r="L4828" s="25"/>
      <c r="N4828" s="25"/>
      <c r="O4828" s="25"/>
      <c r="P4828" s="35" t="s">
        <v>2496</v>
      </c>
      <c r="AS4828" s="570"/>
      <c r="AT4828" s="391"/>
      <c r="AU4828" s="222"/>
      <c r="AV4828" s="564"/>
      <c r="AW4828" s="60"/>
      <c r="AX4828" s="60"/>
      <c r="AY4828" s="60"/>
      <c r="AZ4828" s="283"/>
      <c r="BA4828" s="283"/>
      <c r="BB4828" s="283"/>
      <c r="BC4828" s="34"/>
      <c r="BD4828" s="27"/>
      <c r="BF4828" s="35"/>
      <c r="BG4828" s="35"/>
      <c r="BH4828" s="35"/>
    </row>
    <row r="4829" spans="1:60" ht="15" x14ac:dyDescent="0.25">
      <c r="A4829" s="570">
        <f t="shared" si="68"/>
        <v>4823</v>
      </c>
      <c r="B4829" s="571" t="s">
        <v>7102</v>
      </c>
      <c r="C4829" s="574" t="s">
        <v>12458</v>
      </c>
      <c r="D4829" s="843">
        <v>5712</v>
      </c>
      <c r="E4829" s="844"/>
      <c r="F4829" s="844"/>
      <c r="G4829" s="25"/>
      <c r="H4829" s="25"/>
      <c r="I4829" s="25"/>
      <c r="J4829" s="25"/>
      <c r="K4829" s="25"/>
      <c r="L4829" s="25"/>
      <c r="N4829" s="25"/>
      <c r="O4829" s="25"/>
      <c r="P4829" s="35" t="s">
        <v>2496</v>
      </c>
      <c r="AS4829" s="570"/>
      <c r="AT4829" s="391"/>
      <c r="AU4829" s="222"/>
      <c r="AV4829" s="564"/>
      <c r="AW4829" s="60"/>
      <c r="AX4829" s="60"/>
      <c r="AY4829" s="60"/>
      <c r="AZ4829" s="283"/>
      <c r="BA4829" s="283"/>
      <c r="BB4829" s="283"/>
      <c r="BC4829" s="34"/>
      <c r="BD4829" s="27"/>
      <c r="BF4829" s="35"/>
      <c r="BG4829" s="35"/>
      <c r="BH4829" s="35"/>
    </row>
    <row r="4830" spans="1:60" ht="15" x14ac:dyDescent="0.25">
      <c r="A4830" s="570">
        <f t="shared" si="68"/>
        <v>4824</v>
      </c>
      <c r="B4830" s="571" t="s">
        <v>7103</v>
      </c>
      <c r="C4830" s="574" t="s">
        <v>12458</v>
      </c>
      <c r="D4830" s="843">
        <v>700.91</v>
      </c>
      <c r="E4830" s="844"/>
      <c r="F4830" s="844"/>
      <c r="G4830" s="25"/>
      <c r="H4830" s="25"/>
      <c r="I4830" s="25"/>
      <c r="J4830" s="25"/>
      <c r="K4830" s="25"/>
      <c r="L4830" s="25"/>
      <c r="N4830" s="25"/>
      <c r="O4830" s="25"/>
      <c r="P4830" s="35" t="s">
        <v>2496</v>
      </c>
      <c r="AS4830" s="570"/>
      <c r="AT4830" s="391"/>
      <c r="AU4830" s="222"/>
      <c r="AV4830" s="564"/>
      <c r="AW4830" s="60"/>
      <c r="AX4830" s="60"/>
      <c r="AY4830" s="60"/>
      <c r="AZ4830" s="283"/>
      <c r="BA4830" s="283"/>
      <c r="BB4830" s="283"/>
      <c r="BC4830" s="34"/>
      <c r="BD4830" s="27"/>
      <c r="BF4830" s="35"/>
      <c r="BG4830" s="35"/>
      <c r="BH4830" s="35"/>
    </row>
    <row r="4831" spans="1:60" ht="15" x14ac:dyDescent="0.25">
      <c r="A4831" s="570">
        <f t="shared" si="68"/>
        <v>4825</v>
      </c>
      <c r="B4831" s="571" t="s">
        <v>7104</v>
      </c>
      <c r="C4831" s="574" t="s">
        <v>12458</v>
      </c>
      <c r="D4831" s="843">
        <v>3049.97</v>
      </c>
      <c r="E4831" s="844"/>
      <c r="F4831" s="844"/>
      <c r="G4831" s="25"/>
      <c r="H4831" s="25"/>
      <c r="I4831" s="25"/>
      <c r="J4831" s="25"/>
      <c r="K4831" s="25"/>
      <c r="L4831" s="25"/>
      <c r="N4831" s="25"/>
      <c r="O4831" s="25"/>
      <c r="P4831" s="35" t="s">
        <v>2496</v>
      </c>
      <c r="AS4831" s="570"/>
      <c r="AT4831" s="391"/>
      <c r="AU4831" s="222"/>
      <c r="AV4831" s="564"/>
      <c r="AW4831" s="60"/>
      <c r="AX4831" s="60"/>
      <c r="AY4831" s="60"/>
      <c r="AZ4831" s="283"/>
      <c r="BA4831" s="283"/>
      <c r="BB4831" s="283"/>
      <c r="BC4831" s="34"/>
      <c r="BD4831" s="27"/>
      <c r="BF4831" s="35"/>
      <c r="BG4831" s="35"/>
      <c r="BH4831" s="35"/>
    </row>
    <row r="4832" spans="1:60" ht="15" x14ac:dyDescent="0.25">
      <c r="A4832" s="570">
        <f t="shared" si="68"/>
        <v>4826</v>
      </c>
      <c r="B4832" s="571" t="s">
        <v>7105</v>
      </c>
      <c r="C4832" s="574" t="s">
        <v>12458</v>
      </c>
      <c r="D4832" s="843">
        <v>4335.17</v>
      </c>
      <c r="E4832" s="844"/>
      <c r="F4832" s="844"/>
      <c r="G4832" s="25"/>
      <c r="H4832" s="25"/>
      <c r="I4832" s="25"/>
      <c r="J4832" s="25"/>
      <c r="K4832" s="25"/>
      <c r="L4832" s="25"/>
      <c r="N4832" s="25"/>
      <c r="O4832" s="25"/>
      <c r="P4832" s="35" t="s">
        <v>2496</v>
      </c>
      <c r="AS4832" s="570"/>
      <c r="AT4832" s="391"/>
      <c r="AU4832" s="222"/>
      <c r="AV4832" s="564"/>
      <c r="AW4832" s="60"/>
      <c r="AX4832" s="60"/>
      <c r="AY4832" s="60"/>
      <c r="AZ4832" s="283"/>
      <c r="BA4832" s="283"/>
      <c r="BB4832" s="283"/>
      <c r="BC4832" s="34"/>
      <c r="BD4832" s="27"/>
      <c r="BF4832" s="35"/>
      <c r="BG4832" s="35"/>
      <c r="BH4832" s="35"/>
    </row>
    <row r="4833" spans="1:60" ht="15" x14ac:dyDescent="0.25">
      <c r="A4833" s="570">
        <f t="shared" si="68"/>
        <v>4827</v>
      </c>
      <c r="B4833" s="571" t="s">
        <v>7106</v>
      </c>
      <c r="C4833" s="574" t="s">
        <v>12458</v>
      </c>
      <c r="D4833" s="843">
        <v>6874.63</v>
      </c>
      <c r="E4833" s="844"/>
      <c r="F4833" s="844"/>
      <c r="G4833" s="25"/>
      <c r="H4833" s="25"/>
      <c r="I4833" s="25"/>
      <c r="J4833" s="25"/>
      <c r="K4833" s="25"/>
      <c r="L4833" s="25"/>
      <c r="N4833" s="25"/>
      <c r="O4833" s="25"/>
      <c r="P4833" s="35" t="s">
        <v>2496</v>
      </c>
      <c r="AS4833" s="570"/>
      <c r="AT4833" s="391"/>
      <c r="AU4833" s="222"/>
      <c r="AV4833" s="564"/>
      <c r="AW4833" s="60"/>
      <c r="AX4833" s="60"/>
      <c r="AY4833" s="60"/>
      <c r="AZ4833" s="283"/>
      <c r="BA4833" s="283"/>
      <c r="BB4833" s="283"/>
      <c r="BC4833" s="34"/>
      <c r="BD4833" s="27"/>
      <c r="BF4833" s="35"/>
      <c r="BG4833" s="35"/>
      <c r="BH4833" s="35"/>
    </row>
    <row r="4834" spans="1:60" ht="15" x14ac:dyDescent="0.25">
      <c r="A4834" s="570">
        <f t="shared" si="68"/>
        <v>4828</v>
      </c>
      <c r="B4834" s="571" t="s">
        <v>7107</v>
      </c>
      <c r="C4834" s="574" t="s">
        <v>12458</v>
      </c>
      <c r="D4834" s="843">
        <v>7021</v>
      </c>
      <c r="E4834" s="844"/>
      <c r="F4834" s="844"/>
      <c r="G4834" s="25"/>
      <c r="H4834" s="25"/>
      <c r="I4834" s="25"/>
      <c r="J4834" s="25"/>
      <c r="K4834" s="25"/>
      <c r="L4834" s="25"/>
      <c r="N4834" s="25"/>
      <c r="O4834" s="25"/>
      <c r="P4834" s="35" t="s">
        <v>2496</v>
      </c>
      <c r="AS4834" s="570"/>
      <c r="AT4834" s="391"/>
      <c r="AU4834" s="222"/>
      <c r="AV4834" s="564"/>
      <c r="AW4834" s="60"/>
      <c r="AX4834" s="60"/>
      <c r="AY4834" s="60"/>
      <c r="AZ4834" s="283"/>
      <c r="BA4834" s="283"/>
      <c r="BB4834" s="283"/>
      <c r="BC4834" s="34"/>
      <c r="BD4834" s="27"/>
      <c r="BF4834" s="35"/>
      <c r="BG4834" s="35"/>
      <c r="BH4834" s="35"/>
    </row>
    <row r="4835" spans="1:60" ht="15" x14ac:dyDescent="0.25">
      <c r="A4835" s="570">
        <f t="shared" si="68"/>
        <v>4829</v>
      </c>
      <c r="B4835" s="571" t="s">
        <v>7108</v>
      </c>
      <c r="C4835" s="574" t="s">
        <v>12458</v>
      </c>
      <c r="D4835" s="843">
        <v>9934.1200000000008</v>
      </c>
      <c r="E4835" s="844"/>
      <c r="F4835" s="844"/>
      <c r="G4835" s="25"/>
      <c r="H4835" s="25"/>
      <c r="I4835" s="25"/>
      <c r="J4835" s="25"/>
      <c r="K4835" s="25"/>
      <c r="L4835" s="25"/>
      <c r="N4835" s="25"/>
      <c r="O4835" s="25"/>
      <c r="P4835" s="35" t="s">
        <v>2496</v>
      </c>
      <c r="AS4835" s="570"/>
      <c r="AT4835" s="391"/>
      <c r="AU4835" s="222"/>
      <c r="AV4835" s="564"/>
      <c r="AW4835" s="60"/>
      <c r="AX4835" s="60"/>
      <c r="AY4835" s="60"/>
      <c r="AZ4835" s="283"/>
      <c r="BA4835" s="283"/>
      <c r="BB4835" s="283"/>
      <c r="BC4835" s="34"/>
      <c r="BD4835" s="27"/>
      <c r="BF4835" s="35"/>
      <c r="BG4835" s="35"/>
      <c r="BH4835" s="35"/>
    </row>
    <row r="4836" spans="1:60" ht="15" x14ac:dyDescent="0.25">
      <c r="A4836" s="570">
        <f t="shared" si="68"/>
        <v>4830</v>
      </c>
      <c r="B4836" s="571" t="s">
        <v>7109</v>
      </c>
      <c r="C4836" s="574" t="s">
        <v>12458</v>
      </c>
      <c r="D4836" s="843">
        <v>11809.56</v>
      </c>
      <c r="E4836" s="844"/>
      <c r="F4836" s="844"/>
      <c r="G4836" s="25"/>
      <c r="H4836" s="25"/>
      <c r="I4836" s="25"/>
      <c r="J4836" s="25"/>
      <c r="K4836" s="25"/>
      <c r="L4836" s="25"/>
      <c r="N4836" s="25"/>
      <c r="O4836" s="25"/>
      <c r="P4836" s="35" t="s">
        <v>2496</v>
      </c>
      <c r="AS4836" s="570"/>
      <c r="AT4836" s="391"/>
      <c r="AU4836" s="222"/>
      <c r="AV4836" s="564"/>
      <c r="AW4836" s="60"/>
      <c r="AX4836" s="60"/>
      <c r="AY4836" s="60"/>
      <c r="AZ4836" s="283"/>
      <c r="BA4836" s="283"/>
      <c r="BB4836" s="283"/>
      <c r="BC4836" s="34"/>
      <c r="BD4836" s="27"/>
      <c r="BF4836" s="35"/>
      <c r="BG4836" s="35"/>
      <c r="BH4836" s="35"/>
    </row>
    <row r="4837" spans="1:60" ht="15" x14ac:dyDescent="0.25">
      <c r="A4837" s="570">
        <f t="shared" si="68"/>
        <v>4831</v>
      </c>
      <c r="B4837" s="571" t="s">
        <v>7110</v>
      </c>
      <c r="C4837" s="574" t="s">
        <v>12458</v>
      </c>
      <c r="D4837" s="843">
        <v>6545</v>
      </c>
      <c r="E4837" s="844"/>
      <c r="F4837" s="844"/>
      <c r="G4837" s="25"/>
      <c r="H4837" s="25"/>
      <c r="I4837" s="25"/>
      <c r="J4837" s="25"/>
      <c r="K4837" s="25"/>
      <c r="L4837" s="25"/>
      <c r="N4837" s="25"/>
      <c r="O4837" s="25"/>
      <c r="P4837" s="35" t="s">
        <v>2496</v>
      </c>
      <c r="AS4837" s="570"/>
      <c r="AT4837" s="391"/>
      <c r="AU4837" s="222"/>
      <c r="AV4837" s="564"/>
      <c r="AW4837" s="60"/>
      <c r="AX4837" s="60"/>
      <c r="AY4837" s="60"/>
      <c r="AZ4837" s="283"/>
      <c r="BA4837" s="283"/>
      <c r="BB4837" s="283"/>
      <c r="BC4837" s="34"/>
      <c r="BD4837" s="27"/>
      <c r="BF4837" s="35"/>
      <c r="BG4837" s="35"/>
      <c r="BH4837" s="35"/>
    </row>
    <row r="4838" spans="1:60" ht="15" x14ac:dyDescent="0.25">
      <c r="A4838" s="570">
        <f t="shared" si="68"/>
        <v>4832</v>
      </c>
      <c r="B4838" s="571" t="s">
        <v>7111</v>
      </c>
      <c r="C4838" s="574" t="s">
        <v>12458</v>
      </c>
      <c r="D4838" s="843">
        <v>8469.23</v>
      </c>
      <c r="E4838" s="844"/>
      <c r="F4838" s="844"/>
      <c r="G4838" s="25"/>
      <c r="H4838" s="25"/>
      <c r="I4838" s="25"/>
      <c r="J4838" s="25"/>
      <c r="K4838" s="25"/>
      <c r="L4838" s="25"/>
      <c r="N4838" s="25"/>
      <c r="O4838" s="25"/>
      <c r="P4838" s="35" t="s">
        <v>2496</v>
      </c>
      <c r="AS4838" s="570"/>
      <c r="AT4838" s="391"/>
      <c r="AU4838" s="222"/>
      <c r="AV4838" s="564"/>
      <c r="AW4838" s="60"/>
      <c r="AX4838" s="60"/>
      <c r="AY4838" s="60"/>
      <c r="AZ4838" s="283"/>
      <c r="BA4838" s="283"/>
      <c r="BB4838" s="283"/>
      <c r="BC4838" s="34"/>
      <c r="BD4838" s="27"/>
      <c r="BF4838" s="35"/>
      <c r="BG4838" s="35"/>
      <c r="BH4838" s="35"/>
    </row>
    <row r="4839" spans="1:60" ht="15" x14ac:dyDescent="0.25">
      <c r="A4839" s="570">
        <f t="shared" si="68"/>
        <v>4833</v>
      </c>
      <c r="B4839" s="571" t="s">
        <v>7112</v>
      </c>
      <c r="C4839" s="574" t="s">
        <v>12458</v>
      </c>
      <c r="D4839" s="843">
        <v>7735</v>
      </c>
      <c r="E4839" s="844"/>
      <c r="F4839" s="844"/>
      <c r="G4839" s="25"/>
      <c r="H4839" s="25"/>
      <c r="I4839" s="25"/>
      <c r="J4839" s="25"/>
      <c r="K4839" s="25"/>
      <c r="L4839" s="25"/>
      <c r="N4839" s="25"/>
      <c r="O4839" s="25"/>
      <c r="P4839" s="35" t="s">
        <v>2496</v>
      </c>
      <c r="AS4839" s="570"/>
      <c r="AT4839" s="391"/>
      <c r="AU4839" s="222"/>
      <c r="AV4839" s="564"/>
      <c r="AW4839" s="60"/>
      <c r="AX4839" s="60"/>
      <c r="AY4839" s="60"/>
      <c r="AZ4839" s="283"/>
      <c r="BA4839" s="283"/>
      <c r="BB4839" s="283"/>
      <c r="BC4839" s="34"/>
      <c r="BD4839" s="27"/>
      <c r="BF4839" s="35"/>
      <c r="BG4839" s="35"/>
      <c r="BH4839" s="35"/>
    </row>
    <row r="4840" spans="1:60" ht="15" x14ac:dyDescent="0.25">
      <c r="A4840" s="570">
        <f t="shared" si="68"/>
        <v>4834</v>
      </c>
      <c r="B4840" s="571" t="s">
        <v>7113</v>
      </c>
      <c r="C4840" s="574" t="s">
        <v>12458</v>
      </c>
      <c r="D4840" s="843">
        <v>17374</v>
      </c>
      <c r="E4840" s="844"/>
      <c r="F4840" s="844"/>
      <c r="G4840" s="25"/>
      <c r="H4840" s="25"/>
      <c r="I4840" s="25"/>
      <c r="J4840" s="25"/>
      <c r="K4840" s="25"/>
      <c r="L4840" s="25"/>
      <c r="N4840" s="25"/>
      <c r="O4840" s="25"/>
      <c r="P4840" s="35" t="s">
        <v>2496</v>
      </c>
      <c r="AS4840" s="570"/>
      <c r="AT4840" s="391"/>
      <c r="AU4840" s="222"/>
      <c r="AV4840" s="564"/>
      <c r="AW4840" s="60"/>
      <c r="AX4840" s="60"/>
      <c r="AY4840" s="60"/>
      <c r="AZ4840" s="283"/>
      <c r="BA4840" s="283"/>
      <c r="BB4840" s="283"/>
      <c r="BC4840" s="34"/>
      <c r="BD4840" s="27"/>
      <c r="BF4840" s="35"/>
      <c r="BG4840" s="35"/>
      <c r="BH4840" s="35"/>
    </row>
    <row r="4841" spans="1:60" ht="15" x14ac:dyDescent="0.25">
      <c r="A4841" s="570">
        <f t="shared" si="68"/>
        <v>4835</v>
      </c>
      <c r="B4841" s="571" t="s">
        <v>7114</v>
      </c>
      <c r="C4841" s="574" t="s">
        <v>12458</v>
      </c>
      <c r="D4841" s="843">
        <v>17567.97</v>
      </c>
      <c r="E4841" s="844"/>
      <c r="F4841" s="844"/>
      <c r="G4841" s="25"/>
      <c r="H4841" s="25"/>
      <c r="I4841" s="25"/>
      <c r="J4841" s="25"/>
      <c r="K4841" s="25"/>
      <c r="L4841" s="25"/>
      <c r="N4841" s="25"/>
      <c r="O4841" s="25"/>
      <c r="P4841" s="35" t="s">
        <v>2496</v>
      </c>
      <c r="AS4841" s="570"/>
      <c r="AT4841" s="391"/>
      <c r="AU4841" s="222"/>
      <c r="AV4841" s="564"/>
      <c r="AW4841" s="60"/>
      <c r="AX4841" s="60"/>
      <c r="AY4841" s="60"/>
      <c r="AZ4841" s="283"/>
      <c r="BA4841" s="283"/>
      <c r="BB4841" s="283"/>
      <c r="BC4841" s="34"/>
      <c r="BD4841" s="27"/>
      <c r="BF4841" s="35"/>
      <c r="BG4841" s="35"/>
      <c r="BH4841" s="35"/>
    </row>
    <row r="4842" spans="1:60" ht="15" x14ac:dyDescent="0.25">
      <c r="A4842" s="570">
        <f t="shared" si="68"/>
        <v>4836</v>
      </c>
      <c r="B4842" s="571" t="s">
        <v>7115</v>
      </c>
      <c r="C4842" s="574" t="s">
        <v>12458</v>
      </c>
      <c r="D4842" s="843">
        <v>19123.3</v>
      </c>
      <c r="E4842" s="844"/>
      <c r="F4842" s="844"/>
      <c r="G4842" s="25"/>
      <c r="H4842" s="25"/>
      <c r="I4842" s="25"/>
      <c r="J4842" s="25"/>
      <c r="K4842" s="25"/>
      <c r="L4842" s="25"/>
      <c r="N4842" s="25"/>
      <c r="O4842" s="25"/>
      <c r="P4842" s="35" t="s">
        <v>2496</v>
      </c>
      <c r="AS4842" s="570"/>
      <c r="AT4842" s="391"/>
      <c r="AU4842" s="222"/>
      <c r="AV4842" s="564"/>
      <c r="AW4842" s="60"/>
      <c r="AX4842" s="60"/>
      <c r="AY4842" s="60"/>
      <c r="AZ4842" s="283"/>
      <c r="BA4842" s="283"/>
      <c r="BB4842" s="283"/>
      <c r="BC4842" s="34"/>
      <c r="BD4842" s="27"/>
      <c r="BF4842" s="35"/>
      <c r="BG4842" s="35"/>
      <c r="BH4842" s="35"/>
    </row>
    <row r="4843" spans="1:60" ht="15" x14ac:dyDescent="0.25">
      <c r="A4843" s="570">
        <f t="shared" si="68"/>
        <v>4837</v>
      </c>
      <c r="B4843" s="571" t="s">
        <v>7116</v>
      </c>
      <c r="C4843" s="574" t="s">
        <v>12458</v>
      </c>
      <c r="D4843" s="843">
        <v>19343.45</v>
      </c>
      <c r="E4843" s="844"/>
      <c r="F4843" s="844"/>
      <c r="G4843" s="25"/>
      <c r="H4843" s="25"/>
      <c r="I4843" s="25"/>
      <c r="J4843" s="25"/>
      <c r="K4843" s="25"/>
      <c r="L4843" s="25"/>
      <c r="N4843" s="25"/>
      <c r="O4843" s="25"/>
      <c r="P4843" s="35" t="s">
        <v>2496</v>
      </c>
      <c r="AS4843" s="570"/>
      <c r="AT4843" s="391"/>
      <c r="AU4843" s="222"/>
      <c r="AV4843" s="564"/>
      <c r="AW4843" s="60"/>
      <c r="AX4843" s="60"/>
      <c r="AY4843" s="60"/>
      <c r="AZ4843" s="283"/>
      <c r="BA4843" s="283"/>
      <c r="BB4843" s="283"/>
      <c r="BC4843" s="34"/>
      <c r="BD4843" s="27"/>
      <c r="BF4843" s="35"/>
      <c r="BG4843" s="35"/>
      <c r="BH4843" s="35"/>
    </row>
    <row r="4844" spans="1:60" ht="15" x14ac:dyDescent="0.25">
      <c r="A4844" s="570">
        <f t="shared" si="68"/>
        <v>4838</v>
      </c>
      <c r="B4844" s="571" t="s">
        <v>7117</v>
      </c>
      <c r="C4844" s="574" t="s">
        <v>12458</v>
      </c>
      <c r="D4844" s="843">
        <v>15314.11</v>
      </c>
      <c r="E4844" s="844"/>
      <c r="F4844" s="844"/>
      <c r="G4844" s="25"/>
      <c r="H4844" s="25"/>
      <c r="I4844" s="25"/>
      <c r="J4844" s="25"/>
      <c r="K4844" s="25"/>
      <c r="L4844" s="25"/>
      <c r="N4844" s="25"/>
      <c r="O4844" s="25"/>
      <c r="P4844" s="35" t="s">
        <v>2496</v>
      </c>
      <c r="AS4844" s="570"/>
      <c r="AT4844" s="391"/>
      <c r="AU4844" s="222"/>
      <c r="AV4844" s="564"/>
      <c r="AW4844" s="60"/>
      <c r="AX4844" s="60"/>
      <c r="AY4844" s="60"/>
      <c r="AZ4844" s="283"/>
      <c r="BA4844" s="283"/>
      <c r="BB4844" s="283"/>
      <c r="BC4844" s="34"/>
      <c r="BD4844" s="27"/>
      <c r="BF4844" s="35"/>
      <c r="BG4844" s="35"/>
      <c r="BH4844" s="35"/>
    </row>
    <row r="4845" spans="1:60" ht="15" x14ac:dyDescent="0.25">
      <c r="A4845" s="570">
        <f t="shared" si="68"/>
        <v>4839</v>
      </c>
      <c r="B4845" s="571" t="s">
        <v>7118</v>
      </c>
      <c r="C4845" s="574" t="s">
        <v>12458</v>
      </c>
      <c r="D4845" s="843">
        <v>6693.75</v>
      </c>
      <c r="E4845" s="844"/>
      <c r="F4845" s="844"/>
      <c r="G4845" s="25"/>
      <c r="H4845" s="25"/>
      <c r="I4845" s="25"/>
      <c r="J4845" s="25"/>
      <c r="K4845" s="25"/>
      <c r="L4845" s="25"/>
      <c r="N4845" s="25"/>
      <c r="O4845" s="25"/>
      <c r="P4845" s="35" t="s">
        <v>2496</v>
      </c>
      <c r="AS4845" s="570"/>
      <c r="AT4845" s="391"/>
      <c r="AU4845" s="222"/>
      <c r="AV4845" s="564"/>
      <c r="AW4845" s="60"/>
      <c r="AX4845" s="60"/>
      <c r="AY4845" s="60"/>
      <c r="AZ4845" s="283"/>
      <c r="BA4845" s="283"/>
      <c r="BB4845" s="283"/>
      <c r="BC4845" s="34"/>
      <c r="BD4845" s="27"/>
      <c r="BF4845" s="35"/>
      <c r="BG4845" s="35"/>
      <c r="BH4845" s="35"/>
    </row>
    <row r="4846" spans="1:60" ht="15" x14ac:dyDescent="0.25">
      <c r="A4846" s="570">
        <f t="shared" si="68"/>
        <v>4840</v>
      </c>
      <c r="B4846" s="571" t="s">
        <v>7119</v>
      </c>
      <c r="C4846" s="574" t="s">
        <v>12458</v>
      </c>
      <c r="D4846" s="843">
        <v>15113</v>
      </c>
      <c r="E4846" s="844"/>
      <c r="F4846" s="844"/>
      <c r="G4846" s="25"/>
      <c r="H4846" s="25"/>
      <c r="I4846" s="25"/>
      <c r="J4846" s="25"/>
      <c r="K4846" s="25"/>
      <c r="L4846" s="25"/>
      <c r="N4846" s="25"/>
      <c r="O4846" s="25"/>
      <c r="P4846" s="35" t="s">
        <v>2496</v>
      </c>
      <c r="AS4846" s="570"/>
      <c r="AT4846" s="391"/>
      <c r="AU4846" s="222"/>
      <c r="AV4846" s="564"/>
      <c r="AW4846" s="60"/>
      <c r="AX4846" s="60"/>
      <c r="AY4846" s="60"/>
      <c r="AZ4846" s="283"/>
      <c r="BA4846" s="283"/>
      <c r="BB4846" s="283"/>
      <c r="BC4846" s="34"/>
      <c r="BD4846" s="27"/>
      <c r="BF4846" s="35"/>
      <c r="BG4846" s="35"/>
      <c r="BH4846" s="35"/>
    </row>
    <row r="4847" spans="1:60" ht="15" x14ac:dyDescent="0.25">
      <c r="A4847" s="570">
        <f t="shared" si="68"/>
        <v>4841</v>
      </c>
      <c r="B4847" s="571" t="s">
        <v>7120</v>
      </c>
      <c r="C4847" s="574" t="s">
        <v>12458</v>
      </c>
      <c r="D4847" s="843">
        <v>17255</v>
      </c>
      <c r="E4847" s="844"/>
      <c r="F4847" s="844"/>
      <c r="G4847" s="25"/>
      <c r="H4847" s="25"/>
      <c r="I4847" s="25"/>
      <c r="J4847" s="25"/>
      <c r="K4847" s="25"/>
      <c r="L4847" s="25"/>
      <c r="N4847" s="25"/>
      <c r="O4847" s="25"/>
      <c r="P4847" s="35" t="s">
        <v>2496</v>
      </c>
      <c r="AS4847" s="570"/>
      <c r="AT4847" s="391"/>
      <c r="AU4847" s="222"/>
      <c r="AV4847" s="564"/>
      <c r="AW4847" s="60"/>
      <c r="AX4847" s="60"/>
      <c r="AY4847" s="60"/>
      <c r="AZ4847" s="283"/>
      <c r="BA4847" s="283"/>
      <c r="BB4847" s="283"/>
      <c r="BC4847" s="34"/>
      <c r="BD4847" s="27"/>
      <c r="BF4847" s="35"/>
      <c r="BG4847" s="35"/>
      <c r="BH4847" s="35"/>
    </row>
    <row r="4848" spans="1:60" ht="15" x14ac:dyDescent="0.25">
      <c r="A4848" s="570">
        <f t="shared" si="68"/>
        <v>4842</v>
      </c>
      <c r="B4848" s="571" t="s">
        <v>7121</v>
      </c>
      <c r="C4848" s="574" t="s">
        <v>12458</v>
      </c>
      <c r="D4848" s="843">
        <v>21420</v>
      </c>
      <c r="E4848" s="844"/>
      <c r="F4848" s="844"/>
      <c r="G4848" s="25"/>
      <c r="H4848" s="25"/>
      <c r="I4848" s="25"/>
      <c r="J4848" s="25"/>
      <c r="K4848" s="25"/>
      <c r="L4848" s="25"/>
      <c r="N4848" s="25"/>
      <c r="O4848" s="25"/>
      <c r="P4848" s="35" t="s">
        <v>2496</v>
      </c>
      <c r="AS4848" s="570"/>
      <c r="AT4848" s="391"/>
      <c r="AU4848" s="222"/>
      <c r="AV4848" s="564"/>
      <c r="AW4848" s="60"/>
      <c r="AX4848" s="60"/>
      <c r="AY4848" s="60"/>
      <c r="AZ4848" s="283"/>
      <c r="BA4848" s="283"/>
      <c r="BB4848" s="283"/>
      <c r="BC4848" s="34"/>
      <c r="BD4848" s="27"/>
      <c r="BF4848" s="35"/>
      <c r="BG4848" s="35"/>
      <c r="BH4848" s="35"/>
    </row>
    <row r="4849" spans="1:60" ht="15" x14ac:dyDescent="0.25">
      <c r="A4849" s="570">
        <f t="shared" si="68"/>
        <v>4843</v>
      </c>
      <c r="B4849" s="571" t="s">
        <v>7122</v>
      </c>
      <c r="C4849" s="574" t="s">
        <v>12458</v>
      </c>
      <c r="D4849" s="843">
        <v>26775</v>
      </c>
      <c r="E4849" s="844"/>
      <c r="F4849" s="844"/>
      <c r="G4849" s="25"/>
      <c r="H4849" s="25"/>
      <c r="I4849" s="25"/>
      <c r="J4849" s="25"/>
      <c r="K4849" s="25"/>
      <c r="L4849" s="25"/>
      <c r="N4849" s="25"/>
      <c r="O4849" s="25"/>
      <c r="P4849" s="35" t="s">
        <v>2496</v>
      </c>
      <c r="AS4849" s="570"/>
      <c r="AT4849" s="391"/>
      <c r="AU4849" s="222"/>
      <c r="AV4849" s="564"/>
      <c r="AW4849" s="60"/>
      <c r="AX4849" s="60"/>
      <c r="AY4849" s="60"/>
      <c r="AZ4849" s="283"/>
      <c r="BA4849" s="283"/>
      <c r="BB4849" s="283"/>
      <c r="BC4849" s="34"/>
      <c r="BD4849" s="27"/>
      <c r="BF4849" s="35"/>
      <c r="BG4849" s="35"/>
      <c r="BH4849" s="35"/>
    </row>
    <row r="4850" spans="1:60" ht="15" x14ac:dyDescent="0.25">
      <c r="A4850" s="570">
        <f t="shared" si="68"/>
        <v>4844</v>
      </c>
      <c r="B4850" s="571" t="s">
        <v>7123</v>
      </c>
      <c r="C4850" s="574" t="s">
        <v>12458</v>
      </c>
      <c r="D4850" s="843">
        <v>46003.02</v>
      </c>
      <c r="E4850" s="844"/>
      <c r="F4850" s="844"/>
      <c r="G4850" s="25"/>
      <c r="H4850" s="25"/>
      <c r="I4850" s="25"/>
      <c r="J4850" s="25"/>
      <c r="K4850" s="25"/>
      <c r="L4850" s="25"/>
      <c r="N4850" s="25"/>
      <c r="O4850" s="25"/>
      <c r="P4850" s="35" t="s">
        <v>2496</v>
      </c>
      <c r="AS4850" s="570"/>
      <c r="AT4850" s="391"/>
      <c r="AU4850" s="222"/>
      <c r="AV4850" s="564"/>
      <c r="AW4850" s="60"/>
      <c r="AX4850" s="60"/>
      <c r="AY4850" s="60"/>
      <c r="AZ4850" s="283"/>
      <c r="BA4850" s="283"/>
      <c r="BB4850" s="283"/>
      <c r="BC4850" s="34"/>
      <c r="BD4850" s="27"/>
      <c r="BF4850" s="35"/>
      <c r="BG4850" s="35"/>
      <c r="BH4850" s="35"/>
    </row>
    <row r="4851" spans="1:60" ht="15" x14ac:dyDescent="0.25">
      <c r="A4851" s="570">
        <f t="shared" si="68"/>
        <v>4845</v>
      </c>
      <c r="B4851" s="571" t="s">
        <v>7124</v>
      </c>
      <c r="C4851" s="574" t="s">
        <v>12458</v>
      </c>
      <c r="D4851" s="843">
        <v>49730.1</v>
      </c>
      <c r="E4851" s="844"/>
      <c r="F4851" s="844"/>
      <c r="G4851" s="25"/>
      <c r="H4851" s="25"/>
      <c r="I4851" s="25"/>
      <c r="J4851" s="25"/>
      <c r="K4851" s="25"/>
      <c r="L4851" s="25"/>
      <c r="N4851" s="25"/>
      <c r="O4851" s="25"/>
      <c r="P4851" s="35" t="s">
        <v>2496</v>
      </c>
      <c r="AS4851" s="570"/>
      <c r="AT4851" s="391"/>
      <c r="AU4851" s="222"/>
      <c r="AV4851" s="564"/>
      <c r="AW4851" s="60"/>
      <c r="AX4851" s="60"/>
      <c r="AY4851" s="60"/>
      <c r="AZ4851" s="283"/>
      <c r="BA4851" s="283"/>
      <c r="BB4851" s="283"/>
      <c r="BC4851" s="34"/>
      <c r="BD4851" s="27"/>
      <c r="BF4851" s="35"/>
      <c r="BG4851" s="35"/>
      <c r="BH4851" s="35"/>
    </row>
    <row r="4852" spans="1:60" ht="15" x14ac:dyDescent="0.25">
      <c r="A4852" s="570">
        <f t="shared" si="68"/>
        <v>4846</v>
      </c>
      <c r="B4852" s="571" t="s">
        <v>7125</v>
      </c>
      <c r="C4852" s="574" t="s">
        <v>12458</v>
      </c>
      <c r="D4852" s="843">
        <v>62172.74</v>
      </c>
      <c r="E4852" s="844"/>
      <c r="F4852" s="844"/>
      <c r="G4852" s="25"/>
      <c r="H4852" s="25"/>
      <c r="I4852" s="25"/>
      <c r="J4852" s="25"/>
      <c r="K4852" s="25"/>
      <c r="L4852" s="25"/>
      <c r="N4852" s="25"/>
      <c r="O4852" s="25"/>
      <c r="P4852" s="35" t="s">
        <v>2496</v>
      </c>
      <c r="AS4852" s="570"/>
      <c r="AT4852" s="391"/>
      <c r="AU4852" s="222"/>
      <c r="AV4852" s="564"/>
      <c r="AW4852" s="60"/>
      <c r="AX4852" s="60"/>
      <c r="AY4852" s="60"/>
      <c r="AZ4852" s="283"/>
      <c r="BA4852" s="283"/>
      <c r="BB4852" s="283"/>
      <c r="BC4852" s="34"/>
      <c r="BD4852" s="27"/>
      <c r="BF4852" s="35"/>
      <c r="BG4852" s="35"/>
      <c r="BH4852" s="35"/>
    </row>
    <row r="4853" spans="1:60" ht="15" x14ac:dyDescent="0.25">
      <c r="A4853" s="570">
        <f t="shared" si="68"/>
        <v>4847</v>
      </c>
      <c r="B4853" s="571" t="s">
        <v>7126</v>
      </c>
      <c r="C4853" s="574" t="s">
        <v>12458</v>
      </c>
      <c r="D4853" s="843">
        <v>61420.66</v>
      </c>
      <c r="E4853" s="844"/>
      <c r="F4853" s="844"/>
      <c r="G4853" s="25"/>
      <c r="H4853" s="25"/>
      <c r="I4853" s="25"/>
      <c r="J4853" s="25"/>
      <c r="K4853" s="25"/>
      <c r="L4853" s="25"/>
      <c r="N4853" s="25"/>
      <c r="O4853" s="25"/>
      <c r="P4853" s="35" t="s">
        <v>2496</v>
      </c>
      <c r="AS4853" s="570"/>
      <c r="AT4853" s="391"/>
      <c r="AU4853" s="222"/>
      <c r="AV4853" s="564"/>
      <c r="AW4853" s="60"/>
      <c r="AX4853" s="60"/>
      <c r="AY4853" s="60"/>
      <c r="AZ4853" s="283"/>
      <c r="BA4853" s="283"/>
      <c r="BB4853" s="283"/>
      <c r="BC4853" s="34"/>
      <c r="BD4853" s="27"/>
      <c r="BF4853" s="35"/>
      <c r="BG4853" s="35"/>
      <c r="BH4853" s="35"/>
    </row>
    <row r="4854" spans="1:60" ht="15" x14ac:dyDescent="0.25">
      <c r="A4854" s="570">
        <f t="shared" si="68"/>
        <v>4848</v>
      </c>
      <c r="B4854" s="571" t="s">
        <v>7127</v>
      </c>
      <c r="C4854" s="574" t="s">
        <v>12458</v>
      </c>
      <c r="D4854" s="843">
        <v>54960.15</v>
      </c>
      <c r="E4854" s="844"/>
      <c r="F4854" s="844"/>
      <c r="G4854" s="25"/>
      <c r="H4854" s="25"/>
      <c r="I4854" s="25"/>
      <c r="J4854" s="25"/>
      <c r="K4854" s="25"/>
      <c r="L4854" s="25"/>
      <c r="N4854" s="25"/>
      <c r="O4854" s="25"/>
      <c r="P4854" s="35" t="s">
        <v>2496</v>
      </c>
      <c r="AS4854" s="570"/>
      <c r="AT4854" s="391"/>
      <c r="AU4854" s="222"/>
      <c r="AV4854" s="564"/>
      <c r="AW4854" s="60"/>
      <c r="AX4854" s="60"/>
      <c r="AY4854" s="60"/>
      <c r="AZ4854" s="283"/>
      <c r="BA4854" s="283"/>
      <c r="BB4854" s="283"/>
      <c r="BC4854" s="34"/>
      <c r="BD4854" s="27"/>
      <c r="BF4854" s="35"/>
      <c r="BG4854" s="35"/>
      <c r="BH4854" s="35"/>
    </row>
    <row r="4855" spans="1:60" ht="15" x14ac:dyDescent="0.25">
      <c r="A4855" s="570">
        <f t="shared" ref="A4855:A4918" si="69">A4854+1</f>
        <v>4849</v>
      </c>
      <c r="B4855" s="571" t="s">
        <v>7128</v>
      </c>
      <c r="C4855" s="574" t="s">
        <v>12458</v>
      </c>
      <c r="D4855" s="843">
        <v>72736.37</v>
      </c>
      <c r="E4855" s="844"/>
      <c r="F4855" s="844"/>
      <c r="G4855" s="25"/>
      <c r="H4855" s="25"/>
      <c r="I4855" s="25"/>
      <c r="J4855" s="25"/>
      <c r="K4855" s="25"/>
      <c r="L4855" s="25"/>
      <c r="N4855" s="25"/>
      <c r="O4855" s="25"/>
      <c r="P4855" s="35" t="s">
        <v>2496</v>
      </c>
      <c r="AS4855" s="570"/>
      <c r="AT4855" s="391"/>
      <c r="AU4855" s="222"/>
      <c r="AV4855" s="564"/>
      <c r="AW4855" s="60"/>
      <c r="AX4855" s="60"/>
      <c r="AY4855" s="60"/>
      <c r="AZ4855" s="283"/>
      <c r="BA4855" s="283"/>
      <c r="BB4855" s="283"/>
      <c r="BC4855" s="34"/>
      <c r="BD4855" s="27"/>
      <c r="BF4855" s="35"/>
      <c r="BG4855" s="35"/>
      <c r="BH4855" s="35"/>
    </row>
    <row r="4856" spans="1:60" ht="15" x14ac:dyDescent="0.25">
      <c r="A4856" s="570">
        <f t="shared" si="69"/>
        <v>4850</v>
      </c>
      <c r="B4856" s="571" t="s">
        <v>7129</v>
      </c>
      <c r="C4856" s="574" t="s">
        <v>12458</v>
      </c>
      <c r="D4856" s="843">
        <v>80816.47</v>
      </c>
      <c r="E4856" s="844"/>
      <c r="F4856" s="844"/>
      <c r="G4856" s="25"/>
      <c r="H4856" s="25"/>
      <c r="I4856" s="25"/>
      <c r="J4856" s="25"/>
      <c r="K4856" s="25"/>
      <c r="L4856" s="25"/>
      <c r="N4856" s="25"/>
      <c r="O4856" s="25"/>
      <c r="P4856" s="35" t="s">
        <v>2496</v>
      </c>
      <c r="AS4856" s="570"/>
      <c r="AT4856" s="391"/>
      <c r="AU4856" s="222"/>
      <c r="AV4856" s="564"/>
      <c r="AW4856" s="60"/>
      <c r="AX4856" s="60"/>
      <c r="AY4856" s="60"/>
      <c r="AZ4856" s="283"/>
      <c r="BA4856" s="283"/>
      <c r="BB4856" s="283"/>
      <c r="BC4856" s="34"/>
      <c r="BD4856" s="27"/>
      <c r="BF4856" s="35"/>
      <c r="BG4856" s="35"/>
      <c r="BH4856" s="35"/>
    </row>
    <row r="4857" spans="1:60" ht="15" x14ac:dyDescent="0.25">
      <c r="A4857" s="570">
        <f t="shared" si="69"/>
        <v>4851</v>
      </c>
      <c r="B4857" s="571" t="s">
        <v>7130</v>
      </c>
      <c r="C4857" s="574" t="s">
        <v>12458</v>
      </c>
      <c r="D4857" s="843">
        <v>10329.200000000001</v>
      </c>
      <c r="E4857" s="844"/>
      <c r="F4857" s="844"/>
      <c r="G4857" s="25"/>
      <c r="H4857" s="25"/>
      <c r="I4857" s="25"/>
      <c r="J4857" s="25"/>
      <c r="K4857" s="25"/>
      <c r="L4857" s="25"/>
      <c r="N4857" s="25"/>
      <c r="O4857" s="25"/>
      <c r="P4857" s="35" t="s">
        <v>2496</v>
      </c>
      <c r="AS4857" s="570"/>
      <c r="AT4857" s="391"/>
      <c r="AU4857" s="222"/>
      <c r="AV4857" s="564"/>
      <c r="AW4857" s="60"/>
      <c r="AX4857" s="60"/>
      <c r="AY4857" s="60"/>
      <c r="AZ4857" s="283"/>
      <c r="BA4857" s="283"/>
      <c r="BB4857" s="283"/>
      <c r="BC4857" s="34"/>
      <c r="BD4857" s="27"/>
      <c r="BF4857" s="35"/>
      <c r="BG4857" s="35"/>
      <c r="BH4857" s="35"/>
    </row>
    <row r="4858" spans="1:60" ht="15" x14ac:dyDescent="0.25">
      <c r="A4858" s="570">
        <f t="shared" si="69"/>
        <v>4852</v>
      </c>
      <c r="B4858" s="571" t="s">
        <v>7131</v>
      </c>
      <c r="C4858" s="574" t="s">
        <v>12458</v>
      </c>
      <c r="D4858" s="843">
        <v>8806</v>
      </c>
      <c r="E4858" s="844"/>
      <c r="F4858" s="844"/>
      <c r="G4858" s="25"/>
      <c r="H4858" s="25"/>
      <c r="I4858" s="25"/>
      <c r="J4858" s="25"/>
      <c r="K4858" s="25"/>
      <c r="L4858" s="25"/>
      <c r="N4858" s="25"/>
      <c r="O4858" s="25"/>
      <c r="P4858" s="35" t="s">
        <v>2496</v>
      </c>
      <c r="AS4858" s="570"/>
      <c r="AT4858" s="391"/>
      <c r="AU4858" s="222"/>
      <c r="AV4858" s="564"/>
      <c r="AW4858" s="60"/>
      <c r="AX4858" s="60"/>
      <c r="AY4858" s="60"/>
      <c r="AZ4858" s="283"/>
      <c r="BA4858" s="283"/>
      <c r="BB4858" s="283"/>
      <c r="BC4858" s="34"/>
      <c r="BD4858" s="27"/>
      <c r="BF4858" s="35"/>
      <c r="BG4858" s="35"/>
      <c r="BH4858" s="35"/>
    </row>
    <row r="4859" spans="1:60" ht="15" x14ac:dyDescent="0.25">
      <c r="A4859" s="570">
        <f t="shared" si="69"/>
        <v>4853</v>
      </c>
      <c r="B4859" s="571" t="s">
        <v>7132</v>
      </c>
      <c r="C4859" s="574" t="s">
        <v>12458</v>
      </c>
      <c r="D4859" s="843">
        <v>10317.299999999999</v>
      </c>
      <c r="E4859" s="844"/>
      <c r="F4859" s="844"/>
      <c r="G4859" s="25"/>
      <c r="H4859" s="25"/>
      <c r="I4859" s="25"/>
      <c r="J4859" s="25"/>
      <c r="K4859" s="25"/>
      <c r="L4859" s="25"/>
      <c r="N4859" s="25"/>
      <c r="O4859" s="25"/>
      <c r="P4859" s="35" t="s">
        <v>2496</v>
      </c>
      <c r="AS4859" s="570"/>
      <c r="AT4859" s="391"/>
      <c r="AU4859" s="222"/>
      <c r="AV4859" s="564"/>
      <c r="AW4859" s="60"/>
      <c r="AX4859" s="60"/>
      <c r="AY4859" s="60"/>
      <c r="AZ4859" s="283"/>
      <c r="BA4859" s="283"/>
      <c r="BB4859" s="283"/>
      <c r="BC4859" s="34"/>
      <c r="BD4859" s="27"/>
      <c r="BF4859" s="35"/>
      <c r="BG4859" s="35"/>
      <c r="BH4859" s="35"/>
    </row>
    <row r="4860" spans="1:60" ht="15" x14ac:dyDescent="0.25">
      <c r="A4860" s="570">
        <f t="shared" si="69"/>
        <v>4854</v>
      </c>
      <c r="B4860" s="571" t="s">
        <v>7133</v>
      </c>
      <c r="C4860" s="574" t="s">
        <v>12458</v>
      </c>
      <c r="D4860" s="843">
        <v>19702.830000000002</v>
      </c>
      <c r="E4860" s="844"/>
      <c r="F4860" s="844"/>
      <c r="G4860" s="25"/>
      <c r="H4860" s="25"/>
      <c r="I4860" s="25"/>
      <c r="J4860" s="25"/>
      <c r="K4860" s="25"/>
      <c r="L4860" s="25"/>
      <c r="N4860" s="25"/>
      <c r="O4860" s="25"/>
      <c r="P4860" s="35" t="s">
        <v>2496</v>
      </c>
      <c r="AS4860" s="570"/>
      <c r="AT4860" s="391"/>
      <c r="AU4860" s="222"/>
      <c r="AV4860" s="564"/>
      <c r="AW4860" s="60"/>
      <c r="AX4860" s="60"/>
      <c r="AY4860" s="60"/>
      <c r="AZ4860" s="283"/>
      <c r="BA4860" s="283"/>
      <c r="BB4860" s="283"/>
      <c r="BC4860" s="34"/>
      <c r="BD4860" s="27"/>
      <c r="BF4860" s="35"/>
      <c r="BG4860" s="35"/>
      <c r="BH4860" s="35"/>
    </row>
    <row r="4861" spans="1:60" ht="15" x14ac:dyDescent="0.25">
      <c r="A4861" s="570">
        <f t="shared" si="69"/>
        <v>4855</v>
      </c>
      <c r="B4861" s="571" t="s">
        <v>7134</v>
      </c>
      <c r="C4861" s="574" t="s">
        <v>12458</v>
      </c>
      <c r="D4861" s="843">
        <v>53918.9</v>
      </c>
      <c r="E4861" s="844"/>
      <c r="F4861" s="844"/>
      <c r="G4861" s="25"/>
      <c r="H4861" s="25"/>
      <c r="I4861" s="25"/>
      <c r="J4861" s="25"/>
      <c r="K4861" s="25"/>
      <c r="L4861" s="25"/>
      <c r="N4861" s="25"/>
      <c r="O4861" s="25"/>
      <c r="P4861" s="35" t="s">
        <v>2496</v>
      </c>
      <c r="AS4861" s="570"/>
      <c r="AT4861" s="391"/>
      <c r="AU4861" s="222"/>
      <c r="AV4861" s="564"/>
      <c r="AW4861" s="60"/>
      <c r="AX4861" s="60"/>
      <c r="AY4861" s="60"/>
      <c r="AZ4861" s="283"/>
      <c r="BA4861" s="283"/>
      <c r="BB4861" s="283"/>
      <c r="BC4861" s="34"/>
      <c r="BD4861" s="27"/>
      <c r="BF4861" s="35"/>
      <c r="BG4861" s="35"/>
      <c r="BH4861" s="35"/>
    </row>
    <row r="4862" spans="1:60" ht="15" x14ac:dyDescent="0.25">
      <c r="A4862" s="570">
        <f t="shared" si="69"/>
        <v>4856</v>
      </c>
      <c r="B4862" s="571" t="s">
        <v>7135</v>
      </c>
      <c r="C4862" s="574" t="s">
        <v>12458</v>
      </c>
      <c r="D4862" s="843">
        <v>70947.8</v>
      </c>
      <c r="E4862" s="844"/>
      <c r="F4862" s="844"/>
      <c r="G4862" s="25"/>
      <c r="H4862" s="25"/>
      <c r="I4862" s="25"/>
      <c r="J4862" s="25"/>
      <c r="K4862" s="25"/>
      <c r="L4862" s="25"/>
      <c r="N4862" s="25"/>
      <c r="O4862" s="25"/>
      <c r="P4862" s="35" t="s">
        <v>2496</v>
      </c>
      <c r="AS4862" s="570"/>
      <c r="AT4862" s="391"/>
      <c r="AU4862" s="222"/>
      <c r="AV4862" s="564"/>
      <c r="AW4862" s="60"/>
      <c r="AX4862" s="60"/>
      <c r="AY4862" s="60"/>
      <c r="AZ4862" s="283"/>
      <c r="BA4862" s="283"/>
      <c r="BB4862" s="283"/>
      <c r="BC4862" s="34"/>
      <c r="BD4862" s="27"/>
      <c r="BF4862" s="35"/>
      <c r="BG4862" s="35"/>
      <c r="BH4862" s="35"/>
    </row>
    <row r="4863" spans="1:60" ht="15" x14ac:dyDescent="0.25">
      <c r="A4863" s="570">
        <f t="shared" si="69"/>
        <v>4857</v>
      </c>
      <c r="B4863" s="571" t="s">
        <v>7136</v>
      </c>
      <c r="C4863" s="574" t="s">
        <v>12458</v>
      </c>
      <c r="D4863" s="843">
        <v>146108.20000000001</v>
      </c>
      <c r="E4863" s="844"/>
      <c r="F4863" s="844"/>
      <c r="G4863" s="25"/>
      <c r="H4863" s="25"/>
      <c r="I4863" s="25"/>
      <c r="J4863" s="25"/>
      <c r="K4863" s="25"/>
      <c r="L4863" s="25"/>
      <c r="N4863" s="25"/>
      <c r="O4863" s="25"/>
      <c r="P4863" s="35" t="s">
        <v>2496</v>
      </c>
      <c r="AS4863" s="570"/>
      <c r="AT4863" s="391"/>
      <c r="AU4863" s="222"/>
      <c r="AV4863" s="564"/>
      <c r="AW4863" s="60"/>
      <c r="AX4863" s="60"/>
      <c r="AY4863" s="60"/>
      <c r="AZ4863" s="283"/>
      <c r="BA4863" s="283"/>
      <c r="BB4863" s="283"/>
      <c r="BC4863" s="34"/>
      <c r="BD4863" s="27"/>
      <c r="BF4863" s="35"/>
      <c r="BG4863" s="35"/>
      <c r="BH4863" s="35"/>
    </row>
    <row r="4864" spans="1:60" ht="15" x14ac:dyDescent="0.25">
      <c r="A4864" s="570">
        <f t="shared" si="69"/>
        <v>4858</v>
      </c>
      <c r="B4864" s="571" t="s">
        <v>7137</v>
      </c>
      <c r="C4864" s="574" t="s">
        <v>12458</v>
      </c>
      <c r="D4864" s="843">
        <v>434823.62</v>
      </c>
      <c r="E4864" s="844"/>
      <c r="F4864" s="844"/>
      <c r="G4864" s="25"/>
      <c r="H4864" s="25"/>
      <c r="I4864" s="25"/>
      <c r="J4864" s="25"/>
      <c r="K4864" s="25"/>
      <c r="L4864" s="25"/>
      <c r="N4864" s="25"/>
      <c r="O4864" s="25"/>
      <c r="P4864" s="35" t="s">
        <v>2496</v>
      </c>
      <c r="AS4864" s="570"/>
      <c r="AT4864" s="391"/>
      <c r="AU4864" s="222"/>
      <c r="AV4864" s="564"/>
      <c r="AW4864" s="60"/>
      <c r="AX4864" s="60"/>
      <c r="AY4864" s="60"/>
      <c r="AZ4864" s="283"/>
      <c r="BA4864" s="283"/>
      <c r="BB4864" s="283"/>
      <c r="BC4864" s="34"/>
      <c r="BD4864" s="27"/>
      <c r="BF4864" s="35"/>
      <c r="BG4864" s="35"/>
      <c r="BH4864" s="35"/>
    </row>
    <row r="4865" spans="1:60" ht="15" x14ac:dyDescent="0.25">
      <c r="A4865" s="570">
        <f t="shared" si="69"/>
        <v>4859</v>
      </c>
      <c r="B4865" s="571" t="s">
        <v>7138</v>
      </c>
      <c r="C4865" s="574" t="s">
        <v>12458</v>
      </c>
      <c r="D4865" s="843">
        <v>16276.82</v>
      </c>
      <c r="E4865" s="844"/>
      <c r="F4865" s="844"/>
      <c r="G4865" s="25"/>
      <c r="H4865" s="25"/>
      <c r="I4865" s="25"/>
      <c r="J4865" s="25"/>
      <c r="K4865" s="25"/>
      <c r="L4865" s="25"/>
      <c r="N4865" s="25"/>
      <c r="O4865" s="25"/>
      <c r="P4865" s="35" t="s">
        <v>2496</v>
      </c>
      <c r="AS4865" s="570"/>
      <c r="AT4865" s="391"/>
      <c r="AU4865" s="222"/>
      <c r="AV4865" s="564"/>
      <c r="AW4865" s="60"/>
      <c r="AX4865" s="60"/>
      <c r="AY4865" s="60"/>
      <c r="AZ4865" s="283"/>
      <c r="BA4865" s="283"/>
      <c r="BB4865" s="283"/>
      <c r="BC4865" s="34"/>
      <c r="BD4865" s="27"/>
      <c r="BF4865" s="35"/>
      <c r="BG4865" s="35"/>
      <c r="BH4865" s="35"/>
    </row>
    <row r="4866" spans="1:60" ht="15" x14ac:dyDescent="0.25">
      <c r="A4866" s="570">
        <f t="shared" si="69"/>
        <v>4860</v>
      </c>
      <c r="B4866" s="571" t="s">
        <v>7139</v>
      </c>
      <c r="C4866" s="574" t="s">
        <v>12458</v>
      </c>
      <c r="D4866" s="843">
        <v>8521.59</v>
      </c>
      <c r="E4866" s="844"/>
      <c r="F4866" s="844"/>
      <c r="G4866" s="25"/>
      <c r="H4866" s="25"/>
      <c r="I4866" s="25"/>
      <c r="J4866" s="25"/>
      <c r="K4866" s="25"/>
      <c r="L4866" s="25"/>
      <c r="N4866" s="25"/>
      <c r="O4866" s="25"/>
      <c r="P4866" s="35" t="s">
        <v>2496</v>
      </c>
      <c r="AS4866" s="570"/>
      <c r="AT4866" s="391"/>
      <c r="AU4866" s="222"/>
      <c r="AV4866" s="564"/>
      <c r="AW4866" s="60"/>
      <c r="AX4866" s="60"/>
      <c r="AY4866" s="60"/>
      <c r="AZ4866" s="283"/>
      <c r="BA4866" s="283"/>
      <c r="BB4866" s="283"/>
      <c r="BC4866" s="34"/>
      <c r="BD4866" s="27"/>
      <c r="BF4866" s="35"/>
      <c r="BG4866" s="35"/>
      <c r="BH4866" s="35"/>
    </row>
    <row r="4867" spans="1:60" ht="15" x14ac:dyDescent="0.25">
      <c r="A4867" s="570">
        <f t="shared" si="69"/>
        <v>4861</v>
      </c>
      <c r="B4867" s="571" t="s">
        <v>7140</v>
      </c>
      <c r="C4867" s="574" t="s">
        <v>12458</v>
      </c>
      <c r="D4867" s="843">
        <v>13157.83</v>
      </c>
      <c r="E4867" s="844"/>
      <c r="F4867" s="844"/>
      <c r="G4867" s="25"/>
      <c r="H4867" s="25"/>
      <c r="I4867" s="25"/>
      <c r="J4867" s="25"/>
      <c r="K4867" s="25"/>
      <c r="L4867" s="25"/>
      <c r="N4867" s="25"/>
      <c r="O4867" s="25"/>
      <c r="P4867" s="35" t="s">
        <v>2496</v>
      </c>
      <c r="AS4867" s="570"/>
      <c r="AT4867" s="391"/>
      <c r="AU4867" s="222"/>
      <c r="AV4867" s="564"/>
      <c r="AW4867" s="60"/>
      <c r="AX4867" s="60"/>
      <c r="AY4867" s="60"/>
      <c r="AZ4867" s="283"/>
      <c r="BA4867" s="283"/>
      <c r="BB4867" s="283"/>
      <c r="BC4867" s="34"/>
      <c r="BD4867" s="27"/>
      <c r="BF4867" s="35"/>
      <c r="BG4867" s="35"/>
      <c r="BH4867" s="35"/>
    </row>
    <row r="4868" spans="1:60" ht="15" x14ac:dyDescent="0.25">
      <c r="A4868" s="570">
        <f t="shared" si="69"/>
        <v>4862</v>
      </c>
      <c r="B4868" s="571" t="s">
        <v>7141</v>
      </c>
      <c r="C4868" s="574" t="s">
        <v>12458</v>
      </c>
      <c r="D4868" s="843">
        <v>13630.26</v>
      </c>
      <c r="E4868" s="844"/>
      <c r="F4868" s="844"/>
      <c r="G4868" s="25"/>
      <c r="H4868" s="25"/>
      <c r="I4868" s="25"/>
      <c r="J4868" s="25"/>
      <c r="K4868" s="25"/>
      <c r="L4868" s="25"/>
      <c r="N4868" s="25"/>
      <c r="O4868" s="25"/>
      <c r="P4868" s="35" t="s">
        <v>2496</v>
      </c>
      <c r="AS4868" s="570"/>
      <c r="AT4868" s="391"/>
      <c r="AU4868" s="222"/>
      <c r="AV4868" s="564"/>
      <c r="AW4868" s="60"/>
      <c r="AX4868" s="60"/>
      <c r="AY4868" s="60"/>
      <c r="AZ4868" s="283"/>
      <c r="BA4868" s="283"/>
      <c r="BB4868" s="283"/>
      <c r="BC4868" s="34"/>
      <c r="BD4868" s="27"/>
      <c r="BF4868" s="35"/>
      <c r="BG4868" s="35"/>
      <c r="BH4868" s="35"/>
    </row>
    <row r="4869" spans="1:60" ht="15" x14ac:dyDescent="0.25">
      <c r="A4869" s="570">
        <f t="shared" si="69"/>
        <v>4863</v>
      </c>
      <c r="B4869" s="571" t="s">
        <v>7142</v>
      </c>
      <c r="C4869" s="574" t="s">
        <v>12458</v>
      </c>
      <c r="D4869" s="843">
        <v>36832.879999999997</v>
      </c>
      <c r="E4869" s="844"/>
      <c r="F4869" s="844"/>
      <c r="G4869" s="25"/>
      <c r="H4869" s="25"/>
      <c r="I4869" s="25"/>
      <c r="J4869" s="25"/>
      <c r="K4869" s="25"/>
      <c r="L4869" s="25"/>
      <c r="N4869" s="25"/>
      <c r="O4869" s="25"/>
      <c r="P4869" s="35" t="s">
        <v>2496</v>
      </c>
      <c r="AS4869" s="570"/>
      <c r="AT4869" s="391"/>
      <c r="AU4869" s="222"/>
      <c r="AV4869" s="564"/>
      <c r="AW4869" s="60"/>
      <c r="AX4869" s="60"/>
      <c r="AY4869" s="60"/>
      <c r="AZ4869" s="283"/>
      <c r="BA4869" s="283"/>
      <c r="BB4869" s="283"/>
      <c r="BC4869" s="34"/>
      <c r="BD4869" s="27"/>
      <c r="BF4869" s="35"/>
      <c r="BG4869" s="35"/>
      <c r="BH4869" s="35"/>
    </row>
    <row r="4870" spans="1:60" ht="15" x14ac:dyDescent="0.25">
      <c r="A4870" s="570">
        <f t="shared" si="69"/>
        <v>4864</v>
      </c>
      <c r="B4870" s="571" t="s">
        <v>7143</v>
      </c>
      <c r="C4870" s="574" t="s">
        <v>12458</v>
      </c>
      <c r="D4870" s="843">
        <v>12464.06</v>
      </c>
      <c r="E4870" s="844"/>
      <c r="F4870" s="844"/>
      <c r="G4870" s="25"/>
      <c r="H4870" s="25"/>
      <c r="I4870" s="25"/>
      <c r="J4870" s="25"/>
      <c r="K4870" s="25"/>
      <c r="L4870" s="25"/>
      <c r="N4870" s="25"/>
      <c r="O4870" s="25"/>
      <c r="P4870" s="35" t="s">
        <v>2496</v>
      </c>
      <c r="AS4870" s="570"/>
      <c r="AT4870" s="391"/>
      <c r="AU4870" s="222"/>
      <c r="AV4870" s="564"/>
      <c r="AW4870" s="60"/>
      <c r="AX4870" s="60"/>
      <c r="AY4870" s="60"/>
      <c r="AZ4870" s="283"/>
      <c r="BA4870" s="283"/>
      <c r="BB4870" s="283"/>
      <c r="BC4870" s="34"/>
      <c r="BD4870" s="27"/>
      <c r="BF4870" s="35"/>
      <c r="BG4870" s="35"/>
      <c r="BH4870" s="35"/>
    </row>
    <row r="4871" spans="1:60" ht="15" x14ac:dyDescent="0.25">
      <c r="A4871" s="570">
        <f t="shared" si="69"/>
        <v>4865</v>
      </c>
      <c r="B4871" s="571" t="s">
        <v>7144</v>
      </c>
      <c r="C4871" s="574" t="s">
        <v>12458</v>
      </c>
      <c r="D4871" s="843">
        <v>13671.91</v>
      </c>
      <c r="E4871" s="844"/>
      <c r="F4871" s="844"/>
      <c r="G4871" s="25"/>
      <c r="H4871" s="25"/>
      <c r="I4871" s="25"/>
      <c r="J4871" s="25"/>
      <c r="K4871" s="25"/>
      <c r="L4871" s="25"/>
      <c r="N4871" s="25"/>
      <c r="O4871" s="25"/>
      <c r="P4871" s="35" t="s">
        <v>2496</v>
      </c>
      <c r="AS4871" s="570"/>
      <c r="AT4871" s="391"/>
      <c r="AU4871" s="222"/>
      <c r="AV4871" s="564"/>
      <c r="AW4871" s="60"/>
      <c r="AX4871" s="60"/>
      <c r="AY4871" s="60"/>
      <c r="AZ4871" s="283"/>
      <c r="BA4871" s="283"/>
      <c r="BB4871" s="283"/>
      <c r="BC4871" s="34"/>
      <c r="BD4871" s="27"/>
      <c r="BF4871" s="35"/>
      <c r="BG4871" s="35"/>
      <c r="BH4871" s="35"/>
    </row>
    <row r="4872" spans="1:60" ht="15" x14ac:dyDescent="0.25">
      <c r="A4872" s="570">
        <f t="shared" si="69"/>
        <v>4866</v>
      </c>
      <c r="B4872" s="571" t="s">
        <v>7145</v>
      </c>
      <c r="C4872" s="574" t="s">
        <v>12458</v>
      </c>
      <c r="D4872" s="843">
        <v>14225.26</v>
      </c>
      <c r="E4872" s="844"/>
      <c r="F4872" s="844"/>
      <c r="G4872" s="25"/>
      <c r="H4872" s="25"/>
      <c r="I4872" s="25"/>
      <c r="J4872" s="25"/>
      <c r="K4872" s="25"/>
      <c r="L4872" s="25"/>
      <c r="N4872" s="25"/>
      <c r="O4872" s="25"/>
      <c r="P4872" s="35" t="s">
        <v>2496</v>
      </c>
      <c r="AS4872" s="570"/>
      <c r="AT4872" s="391"/>
      <c r="AU4872" s="222"/>
      <c r="AV4872" s="564"/>
      <c r="AW4872" s="60"/>
      <c r="AX4872" s="60"/>
      <c r="AY4872" s="60"/>
      <c r="AZ4872" s="283"/>
      <c r="BA4872" s="283"/>
      <c r="BB4872" s="283"/>
      <c r="BC4872" s="34"/>
      <c r="BD4872" s="27"/>
      <c r="BF4872" s="35"/>
      <c r="BG4872" s="35"/>
      <c r="BH4872" s="35"/>
    </row>
    <row r="4873" spans="1:60" ht="15" x14ac:dyDescent="0.25">
      <c r="A4873" s="570">
        <f t="shared" si="69"/>
        <v>4867</v>
      </c>
      <c r="B4873" s="571" t="s">
        <v>7146</v>
      </c>
      <c r="C4873" s="574" t="s">
        <v>12458</v>
      </c>
      <c r="D4873" s="843">
        <v>14789.32</v>
      </c>
      <c r="E4873" s="844"/>
      <c r="F4873" s="844"/>
      <c r="G4873" s="25"/>
      <c r="H4873" s="25"/>
      <c r="I4873" s="25"/>
      <c r="J4873" s="25"/>
      <c r="K4873" s="25"/>
      <c r="L4873" s="25"/>
      <c r="N4873" s="25"/>
      <c r="O4873" s="25"/>
      <c r="P4873" s="35" t="s">
        <v>2496</v>
      </c>
      <c r="AS4873" s="570"/>
      <c r="AT4873" s="391"/>
      <c r="AU4873" s="222"/>
      <c r="AV4873" s="564"/>
      <c r="AW4873" s="60"/>
      <c r="AX4873" s="60"/>
      <c r="AY4873" s="60"/>
      <c r="AZ4873" s="283"/>
      <c r="BA4873" s="283"/>
      <c r="BB4873" s="283"/>
      <c r="BC4873" s="34"/>
      <c r="BD4873" s="27"/>
      <c r="BF4873" s="35"/>
      <c r="BG4873" s="35"/>
      <c r="BH4873" s="35"/>
    </row>
    <row r="4874" spans="1:60" ht="15" x14ac:dyDescent="0.25">
      <c r="A4874" s="570">
        <f t="shared" si="69"/>
        <v>4868</v>
      </c>
      <c r="B4874" s="571" t="s">
        <v>7147</v>
      </c>
      <c r="C4874" s="574" t="s">
        <v>12458</v>
      </c>
      <c r="D4874" s="843">
        <v>13486.27</v>
      </c>
      <c r="E4874" s="844"/>
      <c r="F4874" s="844"/>
      <c r="G4874" s="25"/>
      <c r="H4874" s="25"/>
      <c r="I4874" s="25"/>
      <c r="J4874" s="25"/>
      <c r="K4874" s="25"/>
      <c r="L4874" s="25"/>
      <c r="N4874" s="25"/>
      <c r="O4874" s="25"/>
      <c r="P4874" s="35" t="s">
        <v>2496</v>
      </c>
      <c r="AS4874" s="570"/>
      <c r="AT4874" s="391"/>
      <c r="AU4874" s="222"/>
      <c r="AV4874" s="564"/>
      <c r="AW4874" s="60"/>
      <c r="AX4874" s="60"/>
      <c r="AY4874" s="60"/>
      <c r="AZ4874" s="283"/>
      <c r="BA4874" s="283"/>
      <c r="BB4874" s="283"/>
      <c r="BC4874" s="34"/>
      <c r="BD4874" s="27"/>
      <c r="BF4874" s="35"/>
      <c r="BG4874" s="35"/>
      <c r="BH4874" s="35"/>
    </row>
    <row r="4875" spans="1:60" ht="15" x14ac:dyDescent="0.25">
      <c r="A4875" s="570">
        <f t="shared" si="69"/>
        <v>4869</v>
      </c>
      <c r="B4875" s="571" t="s">
        <v>7148</v>
      </c>
      <c r="C4875" s="574" t="s">
        <v>12458</v>
      </c>
      <c r="D4875" s="843">
        <v>19010.25</v>
      </c>
      <c r="E4875" s="844"/>
      <c r="F4875" s="844"/>
      <c r="G4875" s="25"/>
      <c r="H4875" s="25"/>
      <c r="I4875" s="25"/>
      <c r="J4875" s="25"/>
      <c r="K4875" s="25"/>
      <c r="L4875" s="25"/>
      <c r="N4875" s="25"/>
      <c r="O4875" s="25"/>
      <c r="P4875" s="35" t="s">
        <v>2496</v>
      </c>
      <c r="AS4875" s="570"/>
      <c r="AT4875" s="391"/>
      <c r="AU4875" s="222"/>
      <c r="AV4875" s="564"/>
      <c r="AW4875" s="60"/>
      <c r="AX4875" s="60"/>
      <c r="AY4875" s="60"/>
      <c r="AZ4875" s="283"/>
      <c r="BA4875" s="283"/>
      <c r="BB4875" s="283"/>
      <c r="BC4875" s="34"/>
      <c r="BD4875" s="27"/>
      <c r="BF4875" s="35"/>
      <c r="BG4875" s="35"/>
      <c r="BH4875" s="35"/>
    </row>
    <row r="4876" spans="1:60" ht="15" x14ac:dyDescent="0.25">
      <c r="A4876" s="570">
        <f t="shared" si="69"/>
        <v>4870</v>
      </c>
      <c r="B4876" s="571" t="s">
        <v>7149</v>
      </c>
      <c r="C4876" s="574" t="s">
        <v>12458</v>
      </c>
      <c r="D4876" s="843">
        <v>16802.8</v>
      </c>
      <c r="E4876" s="844"/>
      <c r="F4876" s="844"/>
      <c r="G4876" s="25"/>
      <c r="H4876" s="25"/>
      <c r="I4876" s="25"/>
      <c r="J4876" s="25"/>
      <c r="K4876" s="25"/>
      <c r="L4876" s="25"/>
      <c r="N4876" s="25"/>
      <c r="O4876" s="25"/>
      <c r="P4876" s="35" t="s">
        <v>2496</v>
      </c>
      <c r="AS4876" s="570"/>
      <c r="AT4876" s="391"/>
      <c r="AU4876" s="222"/>
      <c r="AV4876" s="564"/>
      <c r="AW4876" s="60"/>
      <c r="AX4876" s="60"/>
      <c r="AY4876" s="60"/>
      <c r="AZ4876" s="283"/>
      <c r="BA4876" s="283"/>
      <c r="BB4876" s="283"/>
      <c r="BC4876" s="34"/>
      <c r="BD4876" s="27"/>
      <c r="BF4876" s="35"/>
      <c r="BG4876" s="35"/>
      <c r="BH4876" s="35"/>
    </row>
    <row r="4877" spans="1:60" ht="15" x14ac:dyDescent="0.25">
      <c r="A4877" s="570">
        <f t="shared" si="69"/>
        <v>4871</v>
      </c>
      <c r="B4877" s="571" t="s">
        <v>7150</v>
      </c>
      <c r="C4877" s="574" t="s">
        <v>12458</v>
      </c>
      <c r="D4877" s="843">
        <v>2713.2</v>
      </c>
      <c r="E4877" s="844"/>
      <c r="F4877" s="844"/>
      <c r="G4877" s="25"/>
      <c r="H4877" s="25"/>
      <c r="I4877" s="25"/>
      <c r="J4877" s="25"/>
      <c r="K4877" s="25"/>
      <c r="L4877" s="25"/>
      <c r="N4877" s="25"/>
      <c r="O4877" s="25"/>
      <c r="P4877" s="35" t="s">
        <v>2496</v>
      </c>
      <c r="AS4877" s="570"/>
      <c r="AT4877" s="391"/>
      <c r="AU4877" s="222"/>
      <c r="AV4877" s="564"/>
      <c r="AW4877" s="60"/>
      <c r="AX4877" s="60"/>
      <c r="AY4877" s="60"/>
      <c r="AZ4877" s="283"/>
      <c r="BA4877" s="283"/>
      <c r="BB4877" s="283"/>
      <c r="BC4877" s="34"/>
      <c r="BD4877" s="27"/>
      <c r="BF4877" s="35"/>
      <c r="BG4877" s="35"/>
      <c r="BH4877" s="35"/>
    </row>
    <row r="4878" spans="1:60" ht="15" x14ac:dyDescent="0.25">
      <c r="A4878" s="570">
        <f t="shared" si="69"/>
        <v>4872</v>
      </c>
      <c r="B4878" s="571" t="s">
        <v>7151</v>
      </c>
      <c r="C4878" s="574" t="s">
        <v>12458</v>
      </c>
      <c r="D4878" s="843">
        <v>5938.1</v>
      </c>
      <c r="E4878" s="844"/>
      <c r="F4878" s="844"/>
      <c r="G4878" s="25"/>
      <c r="H4878" s="25"/>
      <c r="I4878" s="25"/>
      <c r="J4878" s="25"/>
      <c r="K4878" s="25"/>
      <c r="L4878" s="25"/>
      <c r="N4878" s="25"/>
      <c r="O4878" s="25"/>
      <c r="P4878" s="35" t="s">
        <v>2496</v>
      </c>
      <c r="AS4878" s="570"/>
      <c r="AT4878" s="391"/>
      <c r="AU4878" s="222"/>
      <c r="AV4878" s="564"/>
      <c r="AW4878" s="60"/>
      <c r="AX4878" s="60"/>
      <c r="AY4878" s="60"/>
      <c r="AZ4878" s="283"/>
      <c r="BA4878" s="283"/>
      <c r="BB4878" s="283"/>
      <c r="BC4878" s="34"/>
      <c r="BD4878" s="27"/>
      <c r="BF4878" s="35"/>
      <c r="BG4878" s="35"/>
      <c r="BH4878" s="35"/>
    </row>
    <row r="4879" spans="1:60" ht="15" x14ac:dyDescent="0.25">
      <c r="A4879" s="570">
        <f t="shared" si="69"/>
        <v>4873</v>
      </c>
      <c r="B4879" s="571" t="s">
        <v>7152</v>
      </c>
      <c r="C4879" s="574" t="s">
        <v>12458</v>
      </c>
      <c r="D4879" s="843">
        <v>900.83</v>
      </c>
      <c r="E4879" s="844"/>
      <c r="F4879" s="844"/>
      <c r="G4879" s="25"/>
      <c r="H4879" s="25"/>
      <c r="I4879" s="25"/>
      <c r="J4879" s="25"/>
      <c r="K4879" s="25"/>
      <c r="L4879" s="25"/>
      <c r="N4879" s="25"/>
      <c r="O4879" s="25"/>
      <c r="P4879" s="35" t="s">
        <v>2496</v>
      </c>
      <c r="AS4879" s="570"/>
      <c r="AT4879" s="391"/>
      <c r="AU4879" s="222"/>
      <c r="AV4879" s="564"/>
      <c r="AW4879" s="60"/>
      <c r="AX4879" s="60"/>
      <c r="AY4879" s="60"/>
      <c r="AZ4879" s="283"/>
      <c r="BA4879" s="283"/>
      <c r="BB4879" s="283"/>
      <c r="BC4879" s="34"/>
      <c r="BD4879" s="27"/>
      <c r="BF4879" s="35"/>
      <c r="BG4879" s="35"/>
      <c r="BH4879" s="35"/>
    </row>
    <row r="4880" spans="1:60" ht="15" x14ac:dyDescent="0.25">
      <c r="A4880" s="570">
        <f t="shared" si="69"/>
        <v>4874</v>
      </c>
      <c r="B4880" s="571" t="s">
        <v>7153</v>
      </c>
      <c r="C4880" s="574" t="s">
        <v>12458</v>
      </c>
      <c r="D4880" s="843">
        <v>2737</v>
      </c>
      <c r="E4880" s="844"/>
      <c r="F4880" s="844"/>
      <c r="G4880" s="25"/>
      <c r="H4880" s="25"/>
      <c r="I4880" s="25"/>
      <c r="J4880" s="25"/>
      <c r="K4880" s="25"/>
      <c r="L4880" s="25"/>
      <c r="N4880" s="25"/>
      <c r="O4880" s="25"/>
      <c r="P4880" s="35" t="s">
        <v>2496</v>
      </c>
      <c r="AS4880" s="570"/>
      <c r="AT4880" s="391"/>
      <c r="AU4880" s="222"/>
      <c r="AV4880" s="564"/>
      <c r="AW4880" s="60"/>
      <c r="AX4880" s="60"/>
      <c r="AY4880" s="60"/>
      <c r="AZ4880" s="283"/>
      <c r="BA4880" s="283"/>
      <c r="BB4880" s="283"/>
      <c r="BC4880" s="34"/>
      <c r="BD4880" s="27"/>
      <c r="BF4880" s="35"/>
      <c r="BG4880" s="35"/>
      <c r="BH4880" s="35"/>
    </row>
    <row r="4881" spans="1:60" ht="15" x14ac:dyDescent="0.25">
      <c r="A4881" s="570">
        <f t="shared" si="69"/>
        <v>4875</v>
      </c>
      <c r="B4881" s="571" t="s">
        <v>7154</v>
      </c>
      <c r="C4881" s="574" t="s">
        <v>12458</v>
      </c>
      <c r="D4881" s="843">
        <v>2844.1</v>
      </c>
      <c r="E4881" s="844"/>
      <c r="F4881" s="844"/>
      <c r="G4881" s="25"/>
      <c r="H4881" s="25"/>
      <c r="I4881" s="25"/>
      <c r="J4881" s="25"/>
      <c r="K4881" s="25"/>
      <c r="L4881" s="25"/>
      <c r="N4881" s="25"/>
      <c r="O4881" s="25"/>
      <c r="P4881" s="35" t="s">
        <v>2496</v>
      </c>
      <c r="AS4881" s="570"/>
      <c r="AT4881" s="391"/>
      <c r="AU4881" s="222"/>
      <c r="AV4881" s="564"/>
      <c r="AW4881" s="60"/>
      <c r="AX4881" s="60"/>
      <c r="AY4881" s="60"/>
      <c r="AZ4881" s="283"/>
      <c r="BA4881" s="283"/>
      <c r="BB4881" s="283"/>
      <c r="BC4881" s="34"/>
      <c r="BD4881" s="27"/>
      <c r="BF4881" s="35"/>
      <c r="BG4881" s="35"/>
      <c r="BH4881" s="35"/>
    </row>
    <row r="4882" spans="1:60" ht="15" x14ac:dyDescent="0.25">
      <c r="A4882" s="570">
        <f t="shared" si="69"/>
        <v>4876</v>
      </c>
      <c r="B4882" s="571" t="s">
        <v>7155</v>
      </c>
      <c r="C4882" s="574" t="s">
        <v>12458</v>
      </c>
      <c r="D4882" s="843">
        <v>5850.04</v>
      </c>
      <c r="E4882" s="844"/>
      <c r="F4882" s="844"/>
      <c r="G4882" s="25"/>
      <c r="H4882" s="25"/>
      <c r="I4882" s="25"/>
      <c r="J4882" s="25"/>
      <c r="K4882" s="25"/>
      <c r="L4882" s="25"/>
      <c r="N4882" s="25"/>
      <c r="O4882" s="25"/>
      <c r="P4882" s="35" t="s">
        <v>2496</v>
      </c>
      <c r="AS4882" s="570"/>
      <c r="AT4882" s="391"/>
      <c r="AU4882" s="222"/>
      <c r="AV4882" s="564"/>
      <c r="AW4882" s="60"/>
      <c r="AX4882" s="60"/>
      <c r="AY4882" s="60"/>
      <c r="AZ4882" s="283"/>
      <c r="BA4882" s="283"/>
      <c r="BB4882" s="283"/>
      <c r="BC4882" s="34"/>
      <c r="BD4882" s="27"/>
      <c r="BF4882" s="35"/>
      <c r="BG4882" s="35"/>
      <c r="BH4882" s="35"/>
    </row>
    <row r="4883" spans="1:60" ht="15" x14ac:dyDescent="0.25">
      <c r="A4883" s="570">
        <f t="shared" si="69"/>
        <v>4877</v>
      </c>
      <c r="B4883" s="571" t="s">
        <v>7156</v>
      </c>
      <c r="C4883" s="574" t="s">
        <v>12458</v>
      </c>
      <c r="D4883" s="843">
        <v>6947.22</v>
      </c>
      <c r="E4883" s="844"/>
      <c r="F4883" s="844"/>
      <c r="G4883" s="25"/>
      <c r="H4883" s="25"/>
      <c r="I4883" s="25"/>
      <c r="J4883" s="25"/>
      <c r="K4883" s="25"/>
      <c r="L4883" s="25"/>
      <c r="N4883" s="25"/>
      <c r="O4883" s="25"/>
      <c r="P4883" s="35" t="s">
        <v>2496</v>
      </c>
      <c r="AS4883" s="570"/>
      <c r="AT4883" s="391"/>
      <c r="AU4883" s="222"/>
      <c r="AV4883" s="564"/>
      <c r="AW4883" s="60"/>
      <c r="AX4883" s="60"/>
      <c r="AY4883" s="60"/>
      <c r="AZ4883" s="283"/>
      <c r="BA4883" s="283"/>
      <c r="BB4883" s="283"/>
      <c r="BC4883" s="34"/>
      <c r="BD4883" s="27"/>
      <c r="BF4883" s="35"/>
      <c r="BG4883" s="35"/>
      <c r="BH4883" s="35"/>
    </row>
    <row r="4884" spans="1:60" ht="15" x14ac:dyDescent="0.25">
      <c r="A4884" s="570">
        <f t="shared" si="69"/>
        <v>4878</v>
      </c>
      <c r="B4884" s="571" t="s">
        <v>7157</v>
      </c>
      <c r="C4884" s="574" t="s">
        <v>12458</v>
      </c>
      <c r="D4884" s="843">
        <v>5646.55</v>
      </c>
      <c r="E4884" s="844"/>
      <c r="F4884" s="844"/>
      <c r="G4884" s="25"/>
      <c r="H4884" s="25"/>
      <c r="I4884" s="25"/>
      <c r="J4884" s="25"/>
      <c r="K4884" s="25"/>
      <c r="L4884" s="25"/>
      <c r="N4884" s="25"/>
      <c r="O4884" s="25"/>
      <c r="P4884" s="35" t="s">
        <v>2496</v>
      </c>
      <c r="AS4884" s="570"/>
      <c r="AT4884" s="391"/>
      <c r="AU4884" s="222"/>
      <c r="AV4884" s="564"/>
      <c r="AW4884" s="60"/>
      <c r="AX4884" s="60"/>
      <c r="AY4884" s="60"/>
      <c r="AZ4884" s="283"/>
      <c r="BA4884" s="283"/>
      <c r="BB4884" s="283"/>
      <c r="BC4884" s="34"/>
      <c r="BD4884" s="27"/>
      <c r="BF4884" s="35"/>
      <c r="BG4884" s="35"/>
      <c r="BH4884" s="35"/>
    </row>
    <row r="4885" spans="1:60" ht="15" x14ac:dyDescent="0.25">
      <c r="A4885" s="570">
        <f t="shared" si="69"/>
        <v>4879</v>
      </c>
      <c r="B4885" s="571" t="s">
        <v>7158</v>
      </c>
      <c r="C4885" s="574" t="s">
        <v>12458</v>
      </c>
      <c r="D4885" s="843">
        <v>4379.2</v>
      </c>
      <c r="E4885" s="844"/>
      <c r="F4885" s="844"/>
      <c r="G4885" s="25"/>
      <c r="H4885" s="25"/>
      <c r="I4885" s="25"/>
      <c r="J4885" s="25"/>
      <c r="K4885" s="25"/>
      <c r="L4885" s="25"/>
      <c r="N4885" s="25"/>
      <c r="O4885" s="25"/>
      <c r="P4885" s="35" t="s">
        <v>2496</v>
      </c>
      <c r="AS4885" s="570"/>
      <c r="AT4885" s="391"/>
      <c r="AU4885" s="222"/>
      <c r="AV4885" s="564"/>
      <c r="AW4885" s="60"/>
      <c r="AX4885" s="60"/>
      <c r="AY4885" s="60"/>
      <c r="AZ4885" s="283"/>
      <c r="BA4885" s="283"/>
      <c r="BB4885" s="283"/>
      <c r="BC4885" s="34"/>
      <c r="BD4885" s="27"/>
      <c r="BF4885" s="35"/>
      <c r="BG4885" s="35"/>
      <c r="BH4885" s="35"/>
    </row>
    <row r="4886" spans="1:60" ht="15" x14ac:dyDescent="0.25">
      <c r="A4886" s="570">
        <f t="shared" si="69"/>
        <v>4880</v>
      </c>
      <c r="B4886" s="571" t="s">
        <v>7159</v>
      </c>
      <c r="C4886" s="574" t="s">
        <v>12458</v>
      </c>
      <c r="D4886" s="843">
        <v>8806</v>
      </c>
      <c r="E4886" s="844"/>
      <c r="F4886" s="844"/>
      <c r="G4886" s="25"/>
      <c r="H4886" s="25"/>
      <c r="I4886" s="25"/>
      <c r="J4886" s="25"/>
      <c r="K4886" s="25"/>
      <c r="L4886" s="25"/>
      <c r="N4886" s="25"/>
      <c r="O4886" s="25"/>
      <c r="P4886" s="35" t="s">
        <v>2496</v>
      </c>
      <c r="AS4886" s="570"/>
      <c r="AT4886" s="391"/>
      <c r="AU4886" s="222"/>
      <c r="AV4886" s="564"/>
      <c r="AW4886" s="60"/>
      <c r="AX4886" s="60"/>
      <c r="AY4886" s="60"/>
      <c r="AZ4886" s="283"/>
      <c r="BA4886" s="283"/>
      <c r="BB4886" s="283"/>
      <c r="BC4886" s="34"/>
      <c r="BD4886" s="27"/>
      <c r="BF4886" s="35"/>
      <c r="BG4886" s="35"/>
      <c r="BH4886" s="35"/>
    </row>
    <row r="4887" spans="1:60" ht="15" x14ac:dyDescent="0.25">
      <c r="A4887" s="570">
        <f t="shared" si="69"/>
        <v>4881</v>
      </c>
      <c r="B4887" s="571" t="s">
        <v>7160</v>
      </c>
      <c r="C4887" s="574" t="s">
        <v>12458</v>
      </c>
      <c r="D4887" s="843">
        <v>5439.49</v>
      </c>
      <c r="E4887" s="844"/>
      <c r="F4887" s="844"/>
      <c r="G4887" s="25"/>
      <c r="H4887" s="25"/>
      <c r="I4887" s="25"/>
      <c r="J4887" s="25"/>
      <c r="K4887" s="25"/>
      <c r="L4887" s="25"/>
      <c r="N4887" s="25"/>
      <c r="O4887" s="25"/>
      <c r="P4887" s="35" t="s">
        <v>2496</v>
      </c>
      <c r="AS4887" s="570"/>
      <c r="AT4887" s="391"/>
      <c r="AU4887" s="222"/>
      <c r="AV4887" s="564"/>
      <c r="AW4887" s="60"/>
      <c r="AX4887" s="60"/>
      <c r="AY4887" s="60"/>
      <c r="AZ4887" s="283"/>
      <c r="BA4887" s="283"/>
      <c r="BB4887" s="283"/>
      <c r="BC4887" s="34"/>
      <c r="BD4887" s="27"/>
      <c r="BF4887" s="35"/>
      <c r="BG4887" s="35"/>
      <c r="BH4887" s="35"/>
    </row>
    <row r="4888" spans="1:60" ht="15" x14ac:dyDescent="0.25">
      <c r="A4888" s="570">
        <f t="shared" si="69"/>
        <v>4882</v>
      </c>
      <c r="B4888" s="571" t="s">
        <v>7161</v>
      </c>
      <c r="C4888" s="574" t="s">
        <v>12458</v>
      </c>
      <c r="D4888" s="843">
        <v>5817.91</v>
      </c>
      <c r="E4888" s="844"/>
      <c r="F4888" s="844"/>
      <c r="G4888" s="25"/>
      <c r="H4888" s="25"/>
      <c r="I4888" s="25"/>
      <c r="J4888" s="25"/>
      <c r="K4888" s="25"/>
      <c r="L4888" s="25"/>
      <c r="N4888" s="25"/>
      <c r="O4888" s="25"/>
      <c r="P4888" s="35" t="s">
        <v>2496</v>
      </c>
      <c r="AS4888" s="570"/>
      <c r="AT4888" s="391"/>
      <c r="AU4888" s="222"/>
      <c r="AV4888" s="564"/>
      <c r="AW4888" s="60"/>
      <c r="AX4888" s="60"/>
      <c r="AY4888" s="60"/>
      <c r="AZ4888" s="283"/>
      <c r="BA4888" s="283"/>
      <c r="BB4888" s="283"/>
      <c r="BC4888" s="34"/>
      <c r="BD4888" s="27"/>
      <c r="BF4888" s="35"/>
      <c r="BG4888" s="35"/>
      <c r="BH4888" s="35"/>
    </row>
    <row r="4889" spans="1:60" ht="15" x14ac:dyDescent="0.25">
      <c r="A4889" s="570">
        <f t="shared" si="69"/>
        <v>4883</v>
      </c>
      <c r="B4889" s="571" t="s">
        <v>7162</v>
      </c>
      <c r="C4889" s="574" t="s">
        <v>12458</v>
      </c>
      <c r="D4889" s="843">
        <v>6197.52</v>
      </c>
      <c r="E4889" s="844"/>
      <c r="F4889" s="844"/>
      <c r="G4889" s="25"/>
      <c r="H4889" s="25"/>
      <c r="I4889" s="25"/>
      <c r="J4889" s="25"/>
      <c r="K4889" s="25"/>
      <c r="L4889" s="25"/>
      <c r="N4889" s="25"/>
      <c r="O4889" s="25"/>
      <c r="P4889" s="35" t="s">
        <v>2496</v>
      </c>
      <c r="AS4889" s="570"/>
      <c r="AT4889" s="391"/>
      <c r="AU4889" s="222"/>
      <c r="AV4889" s="564"/>
      <c r="AW4889" s="60"/>
      <c r="AX4889" s="60"/>
      <c r="AY4889" s="60"/>
      <c r="AZ4889" s="283"/>
      <c r="BA4889" s="283"/>
      <c r="BB4889" s="283"/>
      <c r="BC4889" s="34"/>
      <c r="BD4889" s="27"/>
      <c r="BF4889" s="35"/>
      <c r="BG4889" s="35"/>
      <c r="BH4889" s="35"/>
    </row>
    <row r="4890" spans="1:60" ht="15" x14ac:dyDescent="0.25">
      <c r="A4890" s="570">
        <f t="shared" si="69"/>
        <v>4884</v>
      </c>
      <c r="B4890" s="571" t="s">
        <v>7163</v>
      </c>
      <c r="C4890" s="574" t="s">
        <v>12458</v>
      </c>
      <c r="D4890" s="843">
        <v>6197.52</v>
      </c>
      <c r="E4890" s="844"/>
      <c r="F4890" s="844"/>
      <c r="G4890" s="25"/>
      <c r="H4890" s="25"/>
      <c r="I4890" s="25"/>
      <c r="J4890" s="25"/>
      <c r="K4890" s="25"/>
      <c r="L4890" s="25"/>
      <c r="N4890" s="25"/>
      <c r="O4890" s="25"/>
      <c r="P4890" s="35" t="s">
        <v>2496</v>
      </c>
      <c r="AS4890" s="570"/>
      <c r="AT4890" s="391"/>
      <c r="AU4890" s="222"/>
      <c r="AV4890" s="564"/>
      <c r="AW4890" s="60"/>
      <c r="AX4890" s="60"/>
      <c r="AY4890" s="60"/>
      <c r="AZ4890" s="283"/>
      <c r="BA4890" s="283"/>
      <c r="BB4890" s="283"/>
      <c r="BC4890" s="34"/>
      <c r="BD4890" s="27"/>
      <c r="BF4890" s="35"/>
      <c r="BG4890" s="35"/>
      <c r="BH4890" s="35"/>
    </row>
    <row r="4891" spans="1:60" ht="15" x14ac:dyDescent="0.25">
      <c r="A4891" s="570">
        <f t="shared" si="69"/>
        <v>4885</v>
      </c>
      <c r="B4891" s="571" t="s">
        <v>7164</v>
      </c>
      <c r="C4891" s="574" t="s">
        <v>12458</v>
      </c>
      <c r="D4891" s="843">
        <v>6704.46</v>
      </c>
      <c r="E4891" s="844"/>
      <c r="F4891" s="844"/>
      <c r="G4891" s="25"/>
      <c r="H4891" s="25"/>
      <c r="I4891" s="25"/>
      <c r="J4891" s="25"/>
      <c r="K4891" s="25"/>
      <c r="L4891" s="25"/>
      <c r="N4891" s="25"/>
      <c r="O4891" s="25"/>
      <c r="P4891" s="35" t="s">
        <v>2496</v>
      </c>
      <c r="AS4891" s="570"/>
      <c r="AT4891" s="391"/>
      <c r="AU4891" s="222"/>
      <c r="AV4891" s="564"/>
      <c r="AW4891" s="60"/>
      <c r="AX4891" s="60"/>
      <c r="AY4891" s="60"/>
      <c r="AZ4891" s="283"/>
      <c r="BA4891" s="283"/>
      <c r="BB4891" s="283"/>
      <c r="BC4891" s="34"/>
      <c r="BD4891" s="27"/>
      <c r="BF4891" s="35"/>
      <c r="BG4891" s="35"/>
      <c r="BH4891" s="35"/>
    </row>
    <row r="4892" spans="1:60" ht="15" x14ac:dyDescent="0.25">
      <c r="A4892" s="570">
        <f t="shared" si="69"/>
        <v>4886</v>
      </c>
      <c r="B4892" s="571" t="s">
        <v>7165</v>
      </c>
      <c r="C4892" s="574" t="s">
        <v>12458</v>
      </c>
      <c r="D4892" s="843">
        <v>7717.15</v>
      </c>
      <c r="E4892" s="844"/>
      <c r="F4892" s="844"/>
      <c r="G4892" s="25"/>
      <c r="H4892" s="25"/>
      <c r="I4892" s="25"/>
      <c r="J4892" s="25"/>
      <c r="K4892" s="25"/>
      <c r="L4892" s="25"/>
      <c r="N4892" s="25"/>
      <c r="O4892" s="25"/>
      <c r="P4892" s="35" t="s">
        <v>2496</v>
      </c>
      <c r="AS4892" s="570"/>
      <c r="AT4892" s="391"/>
      <c r="AU4892" s="222"/>
      <c r="AV4892" s="564"/>
      <c r="AW4892" s="60"/>
      <c r="AX4892" s="60"/>
      <c r="AY4892" s="60"/>
      <c r="AZ4892" s="283"/>
      <c r="BA4892" s="283"/>
      <c r="BB4892" s="283"/>
      <c r="BC4892" s="34"/>
      <c r="BD4892" s="27"/>
      <c r="BF4892" s="35"/>
      <c r="BG4892" s="35"/>
      <c r="BH4892" s="35"/>
    </row>
    <row r="4893" spans="1:60" ht="15" x14ac:dyDescent="0.25">
      <c r="A4893" s="570">
        <f t="shared" si="69"/>
        <v>4887</v>
      </c>
      <c r="B4893" s="571" t="s">
        <v>7166</v>
      </c>
      <c r="C4893" s="574" t="s">
        <v>12458</v>
      </c>
      <c r="D4893" s="843">
        <v>9992.43</v>
      </c>
      <c r="E4893" s="844"/>
      <c r="F4893" s="844"/>
      <c r="G4893" s="25"/>
      <c r="H4893" s="25"/>
      <c r="I4893" s="25"/>
      <c r="J4893" s="25"/>
      <c r="K4893" s="25"/>
      <c r="L4893" s="25"/>
      <c r="N4893" s="25"/>
      <c r="O4893" s="25"/>
      <c r="P4893" s="35" t="s">
        <v>2496</v>
      </c>
      <c r="AS4893" s="570"/>
      <c r="AT4893" s="391"/>
      <c r="AU4893" s="222"/>
      <c r="AV4893" s="564"/>
      <c r="AW4893" s="60"/>
      <c r="AX4893" s="60"/>
      <c r="AY4893" s="60"/>
      <c r="AZ4893" s="283"/>
      <c r="BA4893" s="283"/>
      <c r="BB4893" s="283"/>
      <c r="BC4893" s="34"/>
      <c r="BD4893" s="27"/>
      <c r="BF4893" s="35"/>
      <c r="BG4893" s="35"/>
      <c r="BH4893" s="35"/>
    </row>
    <row r="4894" spans="1:60" ht="15" x14ac:dyDescent="0.25">
      <c r="A4894" s="570">
        <f t="shared" si="69"/>
        <v>4888</v>
      </c>
      <c r="B4894" s="571" t="s">
        <v>7167</v>
      </c>
      <c r="C4894" s="574" t="s">
        <v>12458</v>
      </c>
      <c r="D4894" s="843">
        <v>12901.98</v>
      </c>
      <c r="E4894" s="844"/>
      <c r="F4894" s="844"/>
      <c r="G4894" s="25"/>
      <c r="H4894" s="25"/>
      <c r="I4894" s="25"/>
      <c r="J4894" s="25"/>
      <c r="K4894" s="25"/>
      <c r="L4894" s="25"/>
      <c r="N4894" s="25"/>
      <c r="O4894" s="25"/>
      <c r="P4894" s="35" t="s">
        <v>2496</v>
      </c>
      <c r="AS4894" s="570"/>
      <c r="AT4894" s="391"/>
      <c r="AU4894" s="222"/>
      <c r="AV4894" s="564"/>
      <c r="AW4894" s="60"/>
      <c r="AX4894" s="60"/>
      <c r="AY4894" s="60"/>
      <c r="AZ4894" s="283"/>
      <c r="BA4894" s="283"/>
      <c r="BB4894" s="283"/>
      <c r="BC4894" s="34"/>
      <c r="BD4894" s="27"/>
      <c r="BF4894" s="35"/>
      <c r="BG4894" s="35"/>
      <c r="BH4894" s="35"/>
    </row>
    <row r="4895" spans="1:60" ht="15" x14ac:dyDescent="0.25">
      <c r="A4895" s="570">
        <f t="shared" si="69"/>
        <v>4889</v>
      </c>
      <c r="B4895" s="571" t="s">
        <v>7168</v>
      </c>
      <c r="C4895" s="574" t="s">
        <v>12458</v>
      </c>
      <c r="D4895" s="843">
        <v>4438.16</v>
      </c>
      <c r="E4895" s="844"/>
      <c r="F4895" s="844"/>
      <c r="G4895" s="25"/>
      <c r="H4895" s="25"/>
      <c r="I4895" s="25"/>
      <c r="J4895" s="25"/>
      <c r="K4895" s="25"/>
      <c r="L4895" s="25"/>
      <c r="N4895" s="25"/>
      <c r="O4895" s="25"/>
      <c r="P4895" s="35" t="s">
        <v>2496</v>
      </c>
      <c r="AS4895" s="570"/>
      <c r="AT4895" s="391"/>
      <c r="AU4895" s="222"/>
      <c r="AV4895" s="564"/>
      <c r="AW4895" s="60"/>
      <c r="AX4895" s="60"/>
      <c r="AY4895" s="60"/>
      <c r="AZ4895" s="283"/>
      <c r="BA4895" s="283"/>
      <c r="BB4895" s="283"/>
      <c r="BC4895" s="34"/>
      <c r="BD4895" s="27"/>
      <c r="BF4895" s="35"/>
      <c r="BG4895" s="35"/>
      <c r="BH4895" s="35"/>
    </row>
    <row r="4896" spans="1:60" ht="15" x14ac:dyDescent="0.25">
      <c r="A4896" s="570">
        <f t="shared" si="69"/>
        <v>4890</v>
      </c>
      <c r="B4896" s="571" t="s">
        <v>7169</v>
      </c>
      <c r="C4896" s="574" t="s">
        <v>12458</v>
      </c>
      <c r="D4896" s="843">
        <v>2773.89</v>
      </c>
      <c r="E4896" s="844"/>
      <c r="F4896" s="844"/>
      <c r="G4896" s="25"/>
      <c r="H4896" s="25"/>
      <c r="I4896" s="25"/>
      <c r="J4896" s="25"/>
      <c r="K4896" s="25"/>
      <c r="L4896" s="25"/>
      <c r="N4896" s="25"/>
      <c r="O4896" s="25"/>
      <c r="P4896" s="35" t="s">
        <v>2496</v>
      </c>
      <c r="AS4896" s="570"/>
      <c r="AT4896" s="391"/>
      <c r="AU4896" s="222"/>
      <c r="AV4896" s="564"/>
      <c r="AW4896" s="60"/>
      <c r="AX4896" s="60"/>
      <c r="AY4896" s="60"/>
      <c r="AZ4896" s="283"/>
      <c r="BA4896" s="283"/>
      <c r="BB4896" s="283"/>
      <c r="BC4896" s="34"/>
      <c r="BD4896" s="27"/>
      <c r="BF4896" s="35"/>
      <c r="BG4896" s="35"/>
      <c r="BH4896" s="35"/>
    </row>
    <row r="4897" spans="1:60" ht="15" x14ac:dyDescent="0.25">
      <c r="A4897" s="570">
        <f t="shared" si="69"/>
        <v>4891</v>
      </c>
      <c r="B4897" s="571" t="s">
        <v>7170</v>
      </c>
      <c r="C4897" s="574" t="s">
        <v>12458</v>
      </c>
      <c r="D4897" s="843">
        <v>3239.18</v>
      </c>
      <c r="E4897" s="844"/>
      <c r="F4897" s="844"/>
      <c r="G4897" s="25"/>
      <c r="H4897" s="25"/>
      <c r="I4897" s="25"/>
      <c r="J4897" s="25"/>
      <c r="K4897" s="25"/>
      <c r="L4897" s="25"/>
      <c r="N4897" s="25"/>
      <c r="O4897" s="25"/>
      <c r="P4897" s="35" t="s">
        <v>2496</v>
      </c>
      <c r="AS4897" s="570"/>
      <c r="AT4897" s="391"/>
      <c r="AU4897" s="222"/>
      <c r="AV4897" s="564"/>
      <c r="AW4897" s="60"/>
      <c r="AX4897" s="60"/>
      <c r="AY4897" s="60"/>
      <c r="AZ4897" s="283"/>
      <c r="BA4897" s="283"/>
      <c r="BB4897" s="283"/>
      <c r="BC4897" s="34"/>
      <c r="BD4897" s="27"/>
      <c r="BF4897" s="35"/>
      <c r="BG4897" s="35"/>
      <c r="BH4897" s="35"/>
    </row>
    <row r="4898" spans="1:60" ht="15" x14ac:dyDescent="0.25">
      <c r="A4898" s="570">
        <f t="shared" si="69"/>
        <v>4892</v>
      </c>
      <c r="B4898" s="571" t="s">
        <v>7171</v>
      </c>
      <c r="C4898" s="574" t="s">
        <v>12458</v>
      </c>
      <c r="D4898" s="843">
        <v>4170.95</v>
      </c>
      <c r="E4898" s="844"/>
      <c r="F4898" s="844"/>
      <c r="G4898" s="25"/>
      <c r="H4898" s="25"/>
      <c r="I4898" s="25"/>
      <c r="J4898" s="25"/>
      <c r="K4898" s="25"/>
      <c r="L4898" s="25"/>
      <c r="N4898" s="25"/>
      <c r="O4898" s="25"/>
      <c r="P4898" s="35" t="s">
        <v>2496</v>
      </c>
      <c r="AS4898" s="570"/>
      <c r="AT4898" s="391"/>
      <c r="AU4898" s="222"/>
      <c r="AV4898" s="564"/>
      <c r="AW4898" s="60"/>
      <c r="AX4898" s="60"/>
      <c r="AY4898" s="60"/>
      <c r="AZ4898" s="283"/>
      <c r="BA4898" s="283"/>
      <c r="BB4898" s="283"/>
      <c r="BC4898" s="34"/>
      <c r="BD4898" s="27"/>
      <c r="BF4898" s="35"/>
      <c r="BG4898" s="35"/>
      <c r="BH4898" s="35"/>
    </row>
    <row r="4899" spans="1:60" ht="15" x14ac:dyDescent="0.25">
      <c r="A4899" s="570">
        <f t="shared" si="69"/>
        <v>4893</v>
      </c>
      <c r="B4899" s="571" t="s">
        <v>7172</v>
      </c>
      <c r="C4899" s="574" t="s">
        <v>12458</v>
      </c>
      <c r="D4899" s="843">
        <v>4170.95</v>
      </c>
      <c r="E4899" s="844"/>
      <c r="F4899" s="844"/>
      <c r="G4899" s="25"/>
      <c r="H4899" s="25"/>
      <c r="I4899" s="25"/>
      <c r="J4899" s="25"/>
      <c r="K4899" s="25"/>
      <c r="L4899" s="25"/>
      <c r="N4899" s="25"/>
      <c r="O4899" s="25"/>
      <c r="P4899" s="35" t="s">
        <v>2496</v>
      </c>
      <c r="AS4899" s="570"/>
      <c r="AT4899" s="391"/>
      <c r="AU4899" s="222"/>
      <c r="AV4899" s="564"/>
      <c r="AW4899" s="60"/>
      <c r="AX4899" s="60"/>
      <c r="AY4899" s="60"/>
      <c r="AZ4899" s="283"/>
      <c r="BA4899" s="283"/>
      <c r="BB4899" s="283"/>
      <c r="BC4899" s="34"/>
      <c r="BD4899" s="27"/>
      <c r="BF4899" s="35"/>
      <c r="BG4899" s="35"/>
      <c r="BH4899" s="35"/>
    </row>
    <row r="4900" spans="1:60" ht="15" x14ac:dyDescent="0.25">
      <c r="A4900" s="570">
        <f t="shared" si="69"/>
        <v>4894</v>
      </c>
      <c r="B4900" s="571" t="s">
        <v>7173</v>
      </c>
      <c r="C4900" s="574" t="s">
        <v>12458</v>
      </c>
      <c r="D4900" s="843">
        <v>4462.5</v>
      </c>
      <c r="E4900" s="844"/>
      <c r="F4900" s="844"/>
      <c r="G4900" s="25"/>
      <c r="H4900" s="25"/>
      <c r="I4900" s="25"/>
      <c r="J4900" s="25"/>
      <c r="K4900" s="25"/>
      <c r="L4900" s="25"/>
      <c r="N4900" s="25"/>
      <c r="O4900" s="25"/>
      <c r="P4900" s="35" t="s">
        <v>2496</v>
      </c>
      <c r="AS4900" s="570"/>
      <c r="AT4900" s="391"/>
      <c r="AU4900" s="222"/>
      <c r="AV4900" s="564"/>
      <c r="AW4900" s="60"/>
      <c r="AX4900" s="60"/>
      <c r="AY4900" s="60"/>
      <c r="AZ4900" s="283"/>
      <c r="BA4900" s="283"/>
      <c r="BB4900" s="283"/>
      <c r="BC4900" s="34"/>
      <c r="BD4900" s="27"/>
      <c r="BF4900" s="35"/>
      <c r="BG4900" s="35"/>
      <c r="BH4900" s="35"/>
    </row>
    <row r="4901" spans="1:60" ht="15" x14ac:dyDescent="0.25">
      <c r="A4901" s="570">
        <f t="shared" si="69"/>
        <v>4895</v>
      </c>
      <c r="B4901" s="571" t="s">
        <v>7174</v>
      </c>
      <c r="C4901" s="574" t="s">
        <v>12458</v>
      </c>
      <c r="D4901" s="843">
        <v>3355.8</v>
      </c>
      <c r="E4901" s="844"/>
      <c r="F4901" s="844"/>
      <c r="G4901" s="25"/>
      <c r="H4901" s="25"/>
      <c r="I4901" s="25"/>
      <c r="J4901" s="25"/>
      <c r="K4901" s="25"/>
      <c r="L4901" s="25"/>
      <c r="N4901" s="25"/>
      <c r="O4901" s="25"/>
      <c r="P4901" s="35" t="s">
        <v>2496</v>
      </c>
      <c r="AS4901" s="570"/>
      <c r="AT4901" s="391"/>
      <c r="AU4901" s="222"/>
      <c r="AV4901" s="564"/>
      <c r="AW4901" s="60"/>
      <c r="AX4901" s="60"/>
      <c r="AY4901" s="60"/>
      <c r="AZ4901" s="283"/>
      <c r="BA4901" s="283"/>
      <c r="BB4901" s="283"/>
      <c r="BC4901" s="34"/>
      <c r="BD4901" s="27"/>
      <c r="BF4901" s="35"/>
      <c r="BG4901" s="35"/>
      <c r="BH4901" s="35"/>
    </row>
    <row r="4902" spans="1:60" ht="15" x14ac:dyDescent="0.25">
      <c r="A4902" s="570">
        <f t="shared" si="69"/>
        <v>4896</v>
      </c>
      <c r="B4902" s="571" t="s">
        <v>7175</v>
      </c>
      <c r="C4902" s="574" t="s">
        <v>12458</v>
      </c>
      <c r="D4902" s="843">
        <v>6283.2</v>
      </c>
      <c r="E4902" s="844"/>
      <c r="F4902" s="844"/>
      <c r="G4902" s="25"/>
      <c r="H4902" s="25"/>
      <c r="I4902" s="25"/>
      <c r="J4902" s="25"/>
      <c r="K4902" s="25"/>
      <c r="L4902" s="25"/>
      <c r="N4902" s="25"/>
      <c r="O4902" s="25"/>
      <c r="P4902" s="35" t="s">
        <v>2496</v>
      </c>
      <c r="AS4902" s="570"/>
      <c r="AT4902" s="391"/>
      <c r="AU4902" s="222"/>
      <c r="AV4902" s="564"/>
      <c r="AW4902" s="60"/>
      <c r="AX4902" s="60"/>
      <c r="AY4902" s="60"/>
      <c r="AZ4902" s="283"/>
      <c r="BA4902" s="283"/>
      <c r="BB4902" s="283"/>
      <c r="BC4902" s="34"/>
      <c r="BD4902" s="27"/>
      <c r="BF4902" s="35"/>
      <c r="BG4902" s="35"/>
      <c r="BH4902" s="35"/>
    </row>
    <row r="4903" spans="1:60" ht="15" x14ac:dyDescent="0.25">
      <c r="A4903" s="570">
        <f t="shared" si="69"/>
        <v>4897</v>
      </c>
      <c r="B4903" s="571" t="s">
        <v>7176</v>
      </c>
      <c r="C4903" s="574" t="s">
        <v>12458</v>
      </c>
      <c r="D4903" s="843">
        <v>39342.589999999997</v>
      </c>
      <c r="E4903" s="844"/>
      <c r="F4903" s="844"/>
      <c r="G4903" s="25"/>
      <c r="H4903" s="25"/>
      <c r="I4903" s="25"/>
      <c r="J4903" s="25"/>
      <c r="K4903" s="25"/>
      <c r="L4903" s="25"/>
      <c r="N4903" s="25"/>
      <c r="O4903" s="25"/>
      <c r="P4903" s="35" t="s">
        <v>2496</v>
      </c>
      <c r="AS4903" s="570"/>
      <c r="AT4903" s="391"/>
      <c r="AU4903" s="222"/>
      <c r="AV4903" s="564"/>
      <c r="AW4903" s="60"/>
      <c r="AX4903" s="60"/>
      <c r="AY4903" s="60"/>
      <c r="AZ4903" s="283"/>
      <c r="BA4903" s="283"/>
      <c r="BB4903" s="283"/>
      <c r="BC4903" s="34"/>
      <c r="BD4903" s="27"/>
      <c r="BF4903" s="35"/>
      <c r="BG4903" s="35"/>
      <c r="BH4903" s="35"/>
    </row>
    <row r="4904" spans="1:60" ht="15" x14ac:dyDescent="0.25">
      <c r="A4904" s="570">
        <f t="shared" si="69"/>
        <v>4898</v>
      </c>
      <c r="B4904" s="571" t="s">
        <v>7177</v>
      </c>
      <c r="C4904" s="574" t="s">
        <v>12458</v>
      </c>
      <c r="D4904" s="843">
        <v>84224.63</v>
      </c>
      <c r="E4904" s="844"/>
      <c r="F4904" s="844"/>
      <c r="G4904" s="25"/>
      <c r="H4904" s="25"/>
      <c r="I4904" s="25"/>
      <c r="J4904" s="25"/>
      <c r="K4904" s="25"/>
      <c r="L4904" s="25"/>
      <c r="N4904" s="25"/>
      <c r="O4904" s="25"/>
      <c r="P4904" s="35" t="s">
        <v>2496</v>
      </c>
      <c r="AS4904" s="570"/>
      <c r="AT4904" s="391"/>
      <c r="AU4904" s="222"/>
      <c r="AV4904" s="564"/>
      <c r="AW4904" s="60"/>
      <c r="AX4904" s="60"/>
      <c r="AY4904" s="60"/>
      <c r="AZ4904" s="283"/>
      <c r="BA4904" s="283"/>
      <c r="BB4904" s="283"/>
      <c r="BC4904" s="34"/>
      <c r="BD4904" s="27"/>
      <c r="BF4904" s="35"/>
      <c r="BG4904" s="35"/>
      <c r="BH4904" s="35"/>
    </row>
    <row r="4905" spans="1:60" ht="15" x14ac:dyDescent="0.25">
      <c r="A4905" s="570">
        <f t="shared" si="69"/>
        <v>4899</v>
      </c>
      <c r="B4905" s="571" t="s">
        <v>7178</v>
      </c>
      <c r="C4905" s="574" t="s">
        <v>12458</v>
      </c>
      <c r="D4905" s="843">
        <v>42936.39</v>
      </c>
      <c r="E4905" s="844"/>
      <c r="F4905" s="844"/>
      <c r="G4905" s="25"/>
      <c r="H4905" s="25"/>
      <c r="I4905" s="25"/>
      <c r="J4905" s="25"/>
      <c r="K4905" s="25"/>
      <c r="L4905" s="25"/>
      <c r="N4905" s="25"/>
      <c r="O4905" s="25"/>
      <c r="P4905" s="35" t="s">
        <v>2496</v>
      </c>
      <c r="AS4905" s="570"/>
      <c r="AT4905" s="391"/>
      <c r="AU4905" s="222"/>
      <c r="AV4905" s="564"/>
      <c r="AW4905" s="60"/>
      <c r="AX4905" s="60"/>
      <c r="AY4905" s="60"/>
      <c r="AZ4905" s="283"/>
      <c r="BA4905" s="283"/>
      <c r="BB4905" s="283"/>
      <c r="BC4905" s="34"/>
      <c r="BD4905" s="27"/>
      <c r="BF4905" s="35"/>
      <c r="BG4905" s="35"/>
      <c r="BH4905" s="35"/>
    </row>
    <row r="4906" spans="1:60" ht="15" x14ac:dyDescent="0.25">
      <c r="A4906" s="570">
        <f t="shared" si="69"/>
        <v>4900</v>
      </c>
      <c r="B4906" s="571" t="s">
        <v>7179</v>
      </c>
      <c r="C4906" s="574" t="s">
        <v>12458</v>
      </c>
      <c r="D4906" s="843">
        <v>46044.67</v>
      </c>
      <c r="E4906" s="844"/>
      <c r="F4906" s="844"/>
      <c r="G4906" s="25"/>
      <c r="H4906" s="25"/>
      <c r="I4906" s="25"/>
      <c r="J4906" s="25"/>
      <c r="K4906" s="25"/>
      <c r="L4906" s="25"/>
      <c r="N4906" s="25"/>
      <c r="O4906" s="25"/>
      <c r="P4906" s="35" t="s">
        <v>2496</v>
      </c>
      <c r="AS4906" s="570"/>
      <c r="AT4906" s="391"/>
      <c r="AU4906" s="222"/>
      <c r="AV4906" s="564"/>
      <c r="AW4906" s="60"/>
      <c r="AX4906" s="60"/>
      <c r="AY4906" s="60"/>
      <c r="AZ4906" s="283"/>
      <c r="BA4906" s="283"/>
      <c r="BB4906" s="283"/>
      <c r="BC4906" s="34"/>
      <c r="BD4906" s="27"/>
      <c r="BF4906" s="35"/>
      <c r="BG4906" s="35"/>
      <c r="BH4906" s="35"/>
    </row>
    <row r="4907" spans="1:60" ht="15" x14ac:dyDescent="0.25">
      <c r="A4907" s="570">
        <f t="shared" si="69"/>
        <v>4901</v>
      </c>
      <c r="B4907" s="571" t="s">
        <v>7180</v>
      </c>
      <c r="C4907" s="574" t="s">
        <v>12458</v>
      </c>
      <c r="D4907" s="843">
        <v>47715.43</v>
      </c>
      <c r="E4907" s="844"/>
      <c r="F4907" s="844"/>
      <c r="G4907" s="25"/>
      <c r="H4907" s="25"/>
      <c r="I4907" s="25"/>
      <c r="J4907" s="25"/>
      <c r="K4907" s="25"/>
      <c r="L4907" s="25"/>
      <c r="N4907" s="25"/>
      <c r="O4907" s="25"/>
      <c r="P4907" s="35" t="s">
        <v>2496</v>
      </c>
      <c r="AS4907" s="570"/>
      <c r="AT4907" s="391"/>
      <c r="AU4907" s="222"/>
      <c r="AV4907" s="564"/>
      <c r="AW4907" s="60"/>
      <c r="AX4907" s="60"/>
      <c r="AY4907" s="60"/>
      <c r="AZ4907" s="283"/>
      <c r="BA4907" s="283"/>
      <c r="BB4907" s="283"/>
      <c r="BC4907" s="34"/>
      <c r="BD4907" s="27"/>
      <c r="BF4907" s="35"/>
      <c r="BG4907" s="35"/>
      <c r="BH4907" s="35"/>
    </row>
    <row r="4908" spans="1:60" ht="15" x14ac:dyDescent="0.25">
      <c r="A4908" s="570">
        <f t="shared" si="69"/>
        <v>4902</v>
      </c>
      <c r="B4908" s="571" t="s">
        <v>7181</v>
      </c>
      <c r="C4908" s="574" t="s">
        <v>12458</v>
      </c>
      <c r="D4908" s="843">
        <v>31135.16</v>
      </c>
      <c r="E4908" s="844"/>
      <c r="F4908" s="844"/>
      <c r="G4908" s="25"/>
      <c r="H4908" s="25"/>
      <c r="I4908" s="25"/>
      <c r="J4908" s="25"/>
      <c r="K4908" s="25"/>
      <c r="L4908" s="25"/>
      <c r="N4908" s="25"/>
      <c r="O4908" s="25"/>
      <c r="P4908" s="35" t="s">
        <v>2496</v>
      </c>
      <c r="AS4908" s="570"/>
      <c r="AT4908" s="391"/>
      <c r="AU4908" s="222"/>
      <c r="AV4908" s="564"/>
      <c r="AW4908" s="60"/>
      <c r="AX4908" s="60"/>
      <c r="AY4908" s="60"/>
      <c r="AZ4908" s="283"/>
      <c r="BA4908" s="283"/>
      <c r="BB4908" s="283"/>
      <c r="BC4908" s="34"/>
      <c r="BD4908" s="27"/>
      <c r="BF4908" s="35"/>
      <c r="BG4908" s="35"/>
      <c r="BH4908" s="35"/>
    </row>
    <row r="4909" spans="1:60" ht="15" x14ac:dyDescent="0.25">
      <c r="A4909" s="570">
        <f t="shared" si="69"/>
        <v>4903</v>
      </c>
      <c r="B4909" s="571" t="s">
        <v>7182</v>
      </c>
      <c r="C4909" s="574" t="s">
        <v>12458</v>
      </c>
      <c r="D4909" s="843">
        <v>27825.77</v>
      </c>
      <c r="E4909" s="844"/>
      <c r="F4909" s="844"/>
      <c r="G4909" s="25"/>
      <c r="H4909" s="25"/>
      <c r="I4909" s="25"/>
      <c r="J4909" s="25"/>
      <c r="K4909" s="25"/>
      <c r="L4909" s="25"/>
      <c r="N4909" s="25"/>
      <c r="O4909" s="25"/>
      <c r="P4909" s="35" t="s">
        <v>2496</v>
      </c>
      <c r="AS4909" s="570"/>
      <c r="AT4909" s="391"/>
      <c r="AU4909" s="222"/>
      <c r="AV4909" s="564"/>
      <c r="AW4909" s="60"/>
      <c r="AX4909" s="60"/>
      <c r="AY4909" s="60"/>
      <c r="AZ4909" s="283"/>
      <c r="BA4909" s="283"/>
      <c r="BB4909" s="283"/>
      <c r="BC4909" s="34"/>
      <c r="BD4909" s="27"/>
      <c r="BF4909" s="35"/>
      <c r="BG4909" s="35"/>
      <c r="BH4909" s="35"/>
    </row>
    <row r="4910" spans="1:60" ht="15" x14ac:dyDescent="0.25">
      <c r="A4910" s="570">
        <f t="shared" si="69"/>
        <v>4904</v>
      </c>
      <c r="B4910" s="571" t="s">
        <v>7183</v>
      </c>
      <c r="C4910" s="574" t="s">
        <v>12458</v>
      </c>
      <c r="D4910" s="843">
        <v>7230.44</v>
      </c>
      <c r="E4910" s="844"/>
      <c r="F4910" s="844"/>
      <c r="G4910" s="25"/>
      <c r="H4910" s="25"/>
      <c r="I4910" s="25"/>
      <c r="J4910" s="25"/>
      <c r="K4910" s="25"/>
      <c r="L4910" s="25"/>
      <c r="N4910" s="25"/>
      <c r="O4910" s="25"/>
      <c r="P4910" s="35" t="s">
        <v>2496</v>
      </c>
      <c r="AS4910" s="570"/>
      <c r="AT4910" s="391"/>
      <c r="AU4910" s="222"/>
      <c r="AV4910" s="564"/>
      <c r="AW4910" s="60"/>
      <c r="AX4910" s="60"/>
      <c r="AY4910" s="60"/>
      <c r="AZ4910" s="283"/>
      <c r="BA4910" s="283"/>
      <c r="BB4910" s="283"/>
      <c r="BC4910" s="34"/>
      <c r="BD4910" s="27"/>
      <c r="BF4910" s="35"/>
      <c r="BG4910" s="35"/>
      <c r="BH4910" s="35"/>
    </row>
    <row r="4911" spans="1:60" ht="15" x14ac:dyDescent="0.25">
      <c r="A4911" s="570">
        <f t="shared" si="69"/>
        <v>4905</v>
      </c>
      <c r="B4911" s="571" t="s">
        <v>7184</v>
      </c>
      <c r="C4911" s="574" t="s">
        <v>12458</v>
      </c>
      <c r="D4911" s="843">
        <v>8795.2900000000009</v>
      </c>
      <c r="E4911" s="844"/>
      <c r="F4911" s="844"/>
      <c r="G4911" s="25"/>
      <c r="H4911" s="25"/>
      <c r="I4911" s="25"/>
      <c r="J4911" s="25"/>
      <c r="K4911" s="25"/>
      <c r="L4911" s="25"/>
      <c r="N4911" s="25"/>
      <c r="O4911" s="25"/>
      <c r="P4911" s="35" t="s">
        <v>2496</v>
      </c>
      <c r="AS4911" s="570"/>
      <c r="AT4911" s="391"/>
      <c r="AU4911" s="222"/>
      <c r="AV4911" s="564"/>
      <c r="AW4911" s="60"/>
      <c r="AX4911" s="60"/>
      <c r="AY4911" s="60"/>
      <c r="AZ4911" s="283"/>
      <c r="BA4911" s="283"/>
      <c r="BB4911" s="283"/>
      <c r="BC4911" s="34"/>
      <c r="BD4911" s="27"/>
      <c r="BF4911" s="35"/>
      <c r="BG4911" s="35"/>
      <c r="BH4911" s="35"/>
    </row>
    <row r="4912" spans="1:60" ht="15" x14ac:dyDescent="0.25">
      <c r="A4912" s="570">
        <f t="shared" si="69"/>
        <v>4906</v>
      </c>
      <c r="B4912" s="571" t="s">
        <v>7185</v>
      </c>
      <c r="C4912" s="574" t="s">
        <v>12458</v>
      </c>
      <c r="D4912" s="843">
        <v>12351.01</v>
      </c>
      <c r="E4912" s="844"/>
      <c r="F4912" s="844"/>
      <c r="G4912" s="25"/>
      <c r="H4912" s="25"/>
      <c r="I4912" s="25"/>
      <c r="J4912" s="25"/>
      <c r="K4912" s="25"/>
      <c r="L4912" s="25"/>
      <c r="N4912" s="25"/>
      <c r="O4912" s="25"/>
      <c r="P4912" s="35" t="s">
        <v>2496</v>
      </c>
      <c r="AS4912" s="570"/>
      <c r="AT4912" s="391"/>
      <c r="AU4912" s="222"/>
      <c r="AV4912" s="564"/>
      <c r="AW4912" s="60"/>
      <c r="AX4912" s="60"/>
      <c r="AY4912" s="60"/>
      <c r="AZ4912" s="283"/>
      <c r="BA4912" s="283"/>
      <c r="BB4912" s="283"/>
      <c r="BC4912" s="34"/>
      <c r="BD4912" s="27"/>
      <c r="BF4912" s="35"/>
      <c r="BG4912" s="35"/>
      <c r="BH4912" s="35"/>
    </row>
    <row r="4913" spans="1:60" ht="15" x14ac:dyDescent="0.25">
      <c r="A4913" s="570">
        <f t="shared" si="69"/>
        <v>4907</v>
      </c>
      <c r="B4913" s="571" t="s">
        <v>7186</v>
      </c>
      <c r="C4913" s="574" t="s">
        <v>12458</v>
      </c>
      <c r="D4913" s="843">
        <v>8753.64</v>
      </c>
      <c r="E4913" s="844"/>
      <c r="F4913" s="844"/>
      <c r="G4913" s="25"/>
      <c r="H4913" s="25"/>
      <c r="I4913" s="25"/>
      <c r="J4913" s="25"/>
      <c r="K4913" s="25"/>
      <c r="L4913" s="25"/>
      <c r="N4913" s="25"/>
      <c r="O4913" s="25"/>
      <c r="P4913" s="35" t="s">
        <v>2496</v>
      </c>
      <c r="AS4913" s="570"/>
      <c r="AT4913" s="391"/>
      <c r="AU4913" s="222"/>
      <c r="AV4913" s="564"/>
      <c r="AW4913" s="60"/>
      <c r="AX4913" s="60"/>
      <c r="AY4913" s="60"/>
      <c r="AZ4913" s="283"/>
      <c r="BA4913" s="283"/>
      <c r="BB4913" s="283"/>
      <c r="BC4913" s="34"/>
      <c r="BD4913" s="27"/>
      <c r="BF4913" s="35"/>
      <c r="BG4913" s="35"/>
      <c r="BH4913" s="35"/>
    </row>
    <row r="4914" spans="1:60" ht="15" x14ac:dyDescent="0.25">
      <c r="A4914" s="570">
        <f t="shared" si="69"/>
        <v>4908</v>
      </c>
      <c r="B4914" s="571" t="s">
        <v>7187</v>
      </c>
      <c r="C4914" s="574" t="s">
        <v>12458</v>
      </c>
      <c r="D4914" s="843">
        <v>29546.51</v>
      </c>
      <c r="E4914" s="844"/>
      <c r="F4914" s="844"/>
      <c r="G4914" s="25"/>
      <c r="H4914" s="25"/>
      <c r="I4914" s="25"/>
      <c r="J4914" s="25"/>
      <c r="K4914" s="25"/>
      <c r="L4914" s="25"/>
      <c r="N4914" s="25"/>
      <c r="O4914" s="25"/>
      <c r="P4914" s="35" t="s">
        <v>2496</v>
      </c>
      <c r="AS4914" s="570"/>
      <c r="AT4914" s="391"/>
      <c r="AU4914" s="222"/>
      <c r="AV4914" s="564"/>
      <c r="AW4914" s="60"/>
      <c r="AX4914" s="60"/>
      <c r="AY4914" s="60"/>
      <c r="AZ4914" s="283"/>
      <c r="BA4914" s="283"/>
      <c r="BB4914" s="283"/>
      <c r="BC4914" s="34"/>
      <c r="BD4914" s="27"/>
      <c r="BF4914" s="35"/>
      <c r="BG4914" s="35"/>
      <c r="BH4914" s="35"/>
    </row>
    <row r="4915" spans="1:60" ht="15" x14ac:dyDescent="0.25">
      <c r="A4915" s="570">
        <f t="shared" si="69"/>
        <v>4909</v>
      </c>
      <c r="B4915" s="571" t="s">
        <v>7188</v>
      </c>
      <c r="C4915" s="574" t="s">
        <v>12458</v>
      </c>
      <c r="D4915" s="843">
        <v>8802.43</v>
      </c>
      <c r="E4915" s="844"/>
      <c r="F4915" s="844"/>
      <c r="G4915" s="25"/>
      <c r="H4915" s="25"/>
      <c r="I4915" s="25"/>
      <c r="J4915" s="25"/>
      <c r="K4915" s="25"/>
      <c r="L4915" s="25"/>
      <c r="N4915" s="25"/>
      <c r="O4915" s="25"/>
      <c r="P4915" s="35" t="s">
        <v>2496</v>
      </c>
      <c r="AS4915" s="570"/>
      <c r="AT4915" s="391"/>
      <c r="AU4915" s="222"/>
      <c r="AV4915" s="564"/>
      <c r="AW4915" s="60"/>
      <c r="AX4915" s="60"/>
      <c r="AY4915" s="60"/>
      <c r="AZ4915" s="283"/>
      <c r="BA4915" s="283"/>
      <c r="BB4915" s="283"/>
      <c r="BC4915" s="34"/>
      <c r="BD4915" s="27"/>
      <c r="BF4915" s="35"/>
      <c r="BG4915" s="35"/>
      <c r="BH4915" s="35"/>
    </row>
    <row r="4916" spans="1:60" ht="15" x14ac:dyDescent="0.25">
      <c r="A4916" s="570">
        <f t="shared" si="69"/>
        <v>4910</v>
      </c>
      <c r="B4916" s="571" t="s">
        <v>7189</v>
      </c>
      <c r="C4916" s="574" t="s">
        <v>12458</v>
      </c>
      <c r="D4916" s="843">
        <v>30368.799999999999</v>
      </c>
      <c r="E4916" s="844"/>
      <c r="F4916" s="844"/>
      <c r="G4916" s="25"/>
      <c r="H4916" s="25"/>
      <c r="I4916" s="25"/>
      <c r="J4916" s="25"/>
      <c r="K4916" s="25"/>
      <c r="L4916" s="25"/>
      <c r="N4916" s="25"/>
      <c r="O4916" s="25"/>
      <c r="P4916" s="35" t="s">
        <v>2496</v>
      </c>
      <c r="AS4916" s="570"/>
      <c r="AT4916" s="391"/>
      <c r="AU4916" s="222"/>
      <c r="AV4916" s="564"/>
      <c r="AW4916" s="60"/>
      <c r="AX4916" s="60"/>
      <c r="AY4916" s="60"/>
      <c r="AZ4916" s="283"/>
      <c r="BA4916" s="283"/>
      <c r="BB4916" s="283"/>
      <c r="BC4916" s="34"/>
      <c r="BD4916" s="27"/>
      <c r="BF4916" s="35"/>
      <c r="BG4916" s="35"/>
      <c r="BH4916" s="35"/>
    </row>
    <row r="4917" spans="1:60" ht="15" x14ac:dyDescent="0.25">
      <c r="A4917" s="570">
        <f t="shared" si="69"/>
        <v>4911</v>
      </c>
      <c r="B4917" s="571" t="s">
        <v>7190</v>
      </c>
      <c r="C4917" s="574" t="s">
        <v>12458</v>
      </c>
      <c r="D4917" s="843">
        <v>10073.35</v>
      </c>
      <c r="E4917" s="844"/>
      <c r="F4917" s="844"/>
      <c r="G4917" s="25"/>
      <c r="H4917" s="25"/>
      <c r="I4917" s="25"/>
      <c r="J4917" s="25"/>
      <c r="K4917" s="25"/>
      <c r="L4917" s="25"/>
      <c r="N4917" s="25"/>
      <c r="O4917" s="25"/>
      <c r="P4917" s="35" t="s">
        <v>2496</v>
      </c>
      <c r="AS4917" s="570"/>
      <c r="AT4917" s="391"/>
      <c r="AU4917" s="222"/>
      <c r="AV4917" s="564"/>
      <c r="AW4917" s="60"/>
      <c r="AX4917" s="60"/>
      <c r="AY4917" s="60"/>
      <c r="AZ4917" s="283"/>
      <c r="BA4917" s="283"/>
      <c r="BB4917" s="283"/>
      <c r="BC4917" s="34"/>
      <c r="BD4917" s="27"/>
      <c r="BF4917" s="35"/>
      <c r="BG4917" s="35"/>
      <c r="BH4917" s="35"/>
    </row>
    <row r="4918" spans="1:60" ht="15" x14ac:dyDescent="0.25">
      <c r="A4918" s="570">
        <f t="shared" si="69"/>
        <v>4912</v>
      </c>
      <c r="B4918" s="571" t="s">
        <v>7191</v>
      </c>
      <c r="C4918" s="574" t="s">
        <v>12458</v>
      </c>
      <c r="D4918" s="843">
        <v>12417.65</v>
      </c>
      <c r="E4918" s="844"/>
      <c r="F4918" s="844"/>
      <c r="G4918" s="25"/>
      <c r="H4918" s="25"/>
      <c r="I4918" s="25"/>
      <c r="J4918" s="25"/>
      <c r="K4918" s="25"/>
      <c r="L4918" s="25"/>
      <c r="N4918" s="25"/>
      <c r="O4918" s="25"/>
      <c r="P4918" s="35" t="s">
        <v>2496</v>
      </c>
      <c r="AS4918" s="570"/>
      <c r="AT4918" s="391"/>
      <c r="AU4918" s="222"/>
      <c r="AV4918" s="564"/>
      <c r="AW4918" s="60"/>
      <c r="AX4918" s="60"/>
      <c r="AY4918" s="60"/>
      <c r="AZ4918" s="283"/>
      <c r="BA4918" s="283"/>
      <c r="BB4918" s="283"/>
      <c r="BC4918" s="34"/>
      <c r="BD4918" s="27"/>
      <c r="BF4918" s="35"/>
      <c r="BG4918" s="35"/>
      <c r="BH4918" s="35"/>
    </row>
    <row r="4919" spans="1:60" ht="15" x14ac:dyDescent="0.25">
      <c r="A4919" s="570">
        <f t="shared" ref="A4919:A4982" si="70">A4918+1</f>
        <v>4913</v>
      </c>
      <c r="B4919" s="571" t="s">
        <v>7192</v>
      </c>
      <c r="C4919" s="574" t="s">
        <v>12458</v>
      </c>
      <c r="D4919" s="843">
        <v>10003.14</v>
      </c>
      <c r="E4919" s="844"/>
      <c r="F4919" s="844"/>
      <c r="G4919" s="25"/>
      <c r="H4919" s="25"/>
      <c r="I4919" s="25"/>
      <c r="J4919" s="25"/>
      <c r="K4919" s="25"/>
      <c r="L4919" s="25"/>
      <c r="N4919" s="25"/>
      <c r="O4919" s="25"/>
      <c r="P4919" s="35" t="s">
        <v>2496</v>
      </c>
      <c r="AS4919" s="570"/>
      <c r="AT4919" s="391"/>
      <c r="AU4919" s="222"/>
      <c r="AV4919" s="564"/>
      <c r="AW4919" s="60"/>
      <c r="AX4919" s="60"/>
      <c r="AY4919" s="60"/>
      <c r="AZ4919" s="283"/>
      <c r="BA4919" s="283"/>
      <c r="BB4919" s="283"/>
      <c r="BC4919" s="34"/>
      <c r="BD4919" s="27"/>
      <c r="BF4919" s="35"/>
      <c r="BG4919" s="35"/>
      <c r="BH4919" s="35"/>
    </row>
    <row r="4920" spans="1:60" ht="15" x14ac:dyDescent="0.25">
      <c r="A4920" s="570">
        <f t="shared" si="70"/>
        <v>4914</v>
      </c>
      <c r="B4920" s="571" t="s">
        <v>7193</v>
      </c>
      <c r="C4920" s="574" t="s">
        <v>12458</v>
      </c>
      <c r="D4920" s="843">
        <v>6656.86</v>
      </c>
      <c r="E4920" s="844"/>
      <c r="F4920" s="844"/>
      <c r="G4920" s="25"/>
      <c r="H4920" s="25"/>
      <c r="I4920" s="25"/>
      <c r="J4920" s="25"/>
      <c r="K4920" s="25"/>
      <c r="L4920" s="25"/>
      <c r="N4920" s="25"/>
      <c r="O4920" s="25"/>
      <c r="P4920" s="35" t="s">
        <v>2496</v>
      </c>
      <c r="AS4920" s="570"/>
      <c r="AT4920" s="391"/>
      <c r="AU4920" s="222"/>
      <c r="AV4920" s="564"/>
      <c r="AW4920" s="60"/>
      <c r="AX4920" s="60"/>
      <c r="AY4920" s="60"/>
      <c r="AZ4920" s="283"/>
      <c r="BA4920" s="283"/>
      <c r="BB4920" s="283"/>
      <c r="BC4920" s="34"/>
      <c r="BD4920" s="27"/>
      <c r="BF4920" s="35"/>
      <c r="BG4920" s="35"/>
      <c r="BH4920" s="35"/>
    </row>
    <row r="4921" spans="1:60" ht="15" x14ac:dyDescent="0.25">
      <c r="A4921" s="570">
        <f t="shared" si="70"/>
        <v>4915</v>
      </c>
      <c r="B4921" s="571" t="s">
        <v>7194</v>
      </c>
      <c r="C4921" s="574" t="s">
        <v>12458</v>
      </c>
      <c r="D4921" s="843">
        <v>31191.09</v>
      </c>
      <c r="E4921" s="844"/>
      <c r="F4921" s="844"/>
      <c r="G4921" s="25"/>
      <c r="H4921" s="25"/>
      <c r="I4921" s="25"/>
      <c r="J4921" s="25"/>
      <c r="K4921" s="25"/>
      <c r="L4921" s="25"/>
      <c r="N4921" s="25"/>
      <c r="O4921" s="25"/>
      <c r="P4921" s="35" t="s">
        <v>2496</v>
      </c>
      <c r="AS4921" s="570"/>
      <c r="AT4921" s="391"/>
      <c r="AU4921" s="222"/>
      <c r="AV4921" s="564"/>
      <c r="AW4921" s="60"/>
      <c r="AX4921" s="60"/>
      <c r="AY4921" s="60"/>
      <c r="AZ4921" s="283"/>
      <c r="BA4921" s="283"/>
      <c r="BB4921" s="283"/>
      <c r="BC4921" s="34"/>
      <c r="BD4921" s="27"/>
      <c r="BF4921" s="35"/>
      <c r="BG4921" s="35"/>
      <c r="BH4921" s="35"/>
    </row>
    <row r="4922" spans="1:60" ht="15" x14ac:dyDescent="0.25">
      <c r="A4922" s="570">
        <f t="shared" si="70"/>
        <v>4916</v>
      </c>
      <c r="B4922" s="571" t="s">
        <v>7195</v>
      </c>
      <c r="C4922" s="574" t="s">
        <v>12458</v>
      </c>
      <c r="D4922" s="843">
        <v>10717.14</v>
      </c>
      <c r="E4922" s="844"/>
      <c r="F4922" s="844"/>
      <c r="G4922" s="25"/>
      <c r="H4922" s="25"/>
      <c r="I4922" s="25"/>
      <c r="J4922" s="25"/>
      <c r="K4922" s="25"/>
      <c r="L4922" s="25"/>
      <c r="N4922" s="25"/>
      <c r="O4922" s="25"/>
      <c r="P4922" s="35" t="s">
        <v>2496</v>
      </c>
      <c r="AS4922" s="570"/>
      <c r="AT4922" s="391"/>
      <c r="AU4922" s="222"/>
      <c r="AV4922" s="564"/>
      <c r="AW4922" s="60"/>
      <c r="AX4922" s="60"/>
      <c r="AY4922" s="60"/>
      <c r="AZ4922" s="283"/>
      <c r="BA4922" s="283"/>
      <c r="BB4922" s="283"/>
      <c r="BC4922" s="34"/>
      <c r="BD4922" s="27"/>
      <c r="BF4922" s="35"/>
      <c r="BG4922" s="35"/>
      <c r="BH4922" s="35"/>
    </row>
    <row r="4923" spans="1:60" ht="15" x14ac:dyDescent="0.25">
      <c r="A4923" s="570">
        <f t="shared" si="70"/>
        <v>4917</v>
      </c>
      <c r="B4923" s="571" t="s">
        <v>7196</v>
      </c>
      <c r="C4923" s="574" t="s">
        <v>12458</v>
      </c>
      <c r="D4923" s="843">
        <v>27254.57</v>
      </c>
      <c r="E4923" s="844"/>
      <c r="F4923" s="844"/>
      <c r="G4923" s="25"/>
      <c r="H4923" s="25"/>
      <c r="I4923" s="25"/>
      <c r="J4923" s="25"/>
      <c r="K4923" s="25"/>
      <c r="L4923" s="25"/>
      <c r="N4923" s="25"/>
      <c r="O4923" s="25"/>
      <c r="P4923" s="35" t="s">
        <v>2496</v>
      </c>
      <c r="AS4923" s="570"/>
      <c r="AT4923" s="391"/>
      <c r="AU4923" s="222"/>
      <c r="AV4923" s="564"/>
      <c r="AW4923" s="60"/>
      <c r="AX4923" s="60"/>
      <c r="AY4923" s="60"/>
      <c r="AZ4923" s="283"/>
      <c r="BA4923" s="283"/>
      <c r="BB4923" s="283"/>
      <c r="BC4923" s="34"/>
      <c r="BD4923" s="27"/>
      <c r="BF4923" s="35"/>
      <c r="BG4923" s="35"/>
      <c r="BH4923" s="35"/>
    </row>
    <row r="4924" spans="1:60" ht="15" x14ac:dyDescent="0.25">
      <c r="A4924" s="570">
        <f t="shared" si="70"/>
        <v>4918</v>
      </c>
      <c r="B4924" s="571" t="s">
        <v>7197</v>
      </c>
      <c r="C4924" s="574" t="s">
        <v>12458</v>
      </c>
      <c r="D4924" s="843">
        <v>11032.49</v>
      </c>
      <c r="E4924" s="844"/>
      <c r="F4924" s="844"/>
      <c r="G4924" s="25"/>
      <c r="H4924" s="25"/>
      <c r="I4924" s="25"/>
      <c r="J4924" s="25"/>
      <c r="K4924" s="25"/>
      <c r="L4924" s="25"/>
      <c r="N4924" s="25"/>
      <c r="O4924" s="25"/>
      <c r="P4924" s="35" t="s">
        <v>2496</v>
      </c>
      <c r="AS4924" s="570"/>
      <c r="AT4924" s="391"/>
      <c r="AU4924" s="222"/>
      <c r="AV4924" s="564"/>
      <c r="AW4924" s="60"/>
      <c r="AX4924" s="60"/>
      <c r="AY4924" s="60"/>
      <c r="AZ4924" s="283"/>
      <c r="BA4924" s="283"/>
      <c r="BB4924" s="283"/>
      <c r="BC4924" s="34"/>
      <c r="BD4924" s="27"/>
      <c r="BF4924" s="35"/>
      <c r="BG4924" s="35"/>
      <c r="BH4924" s="35"/>
    </row>
    <row r="4925" spans="1:60" ht="15" x14ac:dyDescent="0.25">
      <c r="A4925" s="570">
        <f t="shared" si="70"/>
        <v>4919</v>
      </c>
      <c r="B4925" s="571" t="s">
        <v>7198</v>
      </c>
      <c r="C4925" s="574" t="s">
        <v>12458</v>
      </c>
      <c r="D4925" s="843">
        <v>12558.07</v>
      </c>
      <c r="E4925" s="844"/>
      <c r="F4925" s="844"/>
      <c r="G4925" s="25"/>
      <c r="H4925" s="25"/>
      <c r="I4925" s="25"/>
      <c r="J4925" s="25"/>
      <c r="K4925" s="25"/>
      <c r="L4925" s="25"/>
      <c r="N4925" s="25"/>
      <c r="O4925" s="25"/>
      <c r="P4925" s="35" t="s">
        <v>2496</v>
      </c>
      <c r="AS4925" s="570"/>
      <c r="AT4925" s="391"/>
      <c r="AU4925" s="222"/>
      <c r="AV4925" s="564"/>
      <c r="AW4925" s="60"/>
      <c r="AX4925" s="60"/>
      <c r="AY4925" s="60"/>
      <c r="AZ4925" s="283"/>
      <c r="BA4925" s="283"/>
      <c r="BB4925" s="283"/>
      <c r="BC4925" s="34"/>
      <c r="BD4925" s="27"/>
      <c r="BF4925" s="35"/>
      <c r="BG4925" s="35"/>
      <c r="BH4925" s="35"/>
    </row>
    <row r="4926" spans="1:60" ht="15" x14ac:dyDescent="0.25">
      <c r="A4926" s="570">
        <f t="shared" si="70"/>
        <v>4920</v>
      </c>
      <c r="B4926" s="571" t="s">
        <v>7199</v>
      </c>
      <c r="C4926" s="574" t="s">
        <v>12458</v>
      </c>
      <c r="D4926" s="843">
        <v>12070.17</v>
      </c>
      <c r="E4926" s="844"/>
      <c r="F4926" s="844"/>
      <c r="G4926" s="25"/>
      <c r="H4926" s="25"/>
      <c r="I4926" s="25"/>
      <c r="J4926" s="25"/>
      <c r="K4926" s="25"/>
      <c r="L4926" s="25"/>
      <c r="N4926" s="25"/>
      <c r="O4926" s="25"/>
      <c r="P4926" s="35" t="s">
        <v>2496</v>
      </c>
      <c r="AS4926" s="570"/>
      <c r="AT4926" s="391"/>
      <c r="AU4926" s="222"/>
      <c r="AV4926" s="564"/>
      <c r="AW4926" s="60"/>
      <c r="AX4926" s="60"/>
      <c r="AY4926" s="60"/>
      <c r="AZ4926" s="283"/>
      <c r="BA4926" s="283"/>
      <c r="BB4926" s="283"/>
      <c r="BC4926" s="34"/>
      <c r="BD4926" s="27"/>
      <c r="BF4926" s="35"/>
      <c r="BG4926" s="35"/>
      <c r="BH4926" s="35"/>
    </row>
    <row r="4927" spans="1:60" ht="15" x14ac:dyDescent="0.25">
      <c r="A4927" s="570">
        <f t="shared" si="70"/>
        <v>4921</v>
      </c>
      <c r="B4927" s="571" t="s">
        <v>7200</v>
      </c>
      <c r="C4927" s="574" t="s">
        <v>12458</v>
      </c>
      <c r="D4927" s="843">
        <v>14780.99</v>
      </c>
      <c r="E4927" s="844"/>
      <c r="F4927" s="844"/>
      <c r="G4927" s="25"/>
      <c r="H4927" s="25"/>
      <c r="I4927" s="25"/>
      <c r="J4927" s="25"/>
      <c r="K4927" s="25"/>
      <c r="L4927" s="25"/>
      <c r="N4927" s="25"/>
      <c r="O4927" s="25"/>
      <c r="P4927" s="35" t="s">
        <v>2496</v>
      </c>
      <c r="AS4927" s="570"/>
      <c r="AT4927" s="391"/>
      <c r="AU4927" s="222"/>
      <c r="AV4927" s="564"/>
      <c r="AW4927" s="60"/>
      <c r="AX4927" s="60"/>
      <c r="AY4927" s="60"/>
      <c r="AZ4927" s="283"/>
      <c r="BA4927" s="283"/>
      <c r="BB4927" s="283"/>
      <c r="BC4927" s="34"/>
      <c r="BD4927" s="27"/>
      <c r="BF4927" s="35"/>
      <c r="BG4927" s="35"/>
      <c r="BH4927" s="35"/>
    </row>
    <row r="4928" spans="1:60" ht="15" x14ac:dyDescent="0.25">
      <c r="A4928" s="570">
        <f t="shared" si="70"/>
        <v>4922</v>
      </c>
      <c r="B4928" s="571" t="s">
        <v>7201</v>
      </c>
      <c r="C4928" s="574" t="s">
        <v>12458</v>
      </c>
      <c r="D4928" s="843">
        <v>14062.23</v>
      </c>
      <c r="E4928" s="844"/>
      <c r="F4928" s="844"/>
      <c r="G4928" s="25"/>
      <c r="H4928" s="25"/>
      <c r="I4928" s="25"/>
      <c r="J4928" s="25"/>
      <c r="K4928" s="25"/>
      <c r="L4928" s="25"/>
      <c r="N4928" s="25"/>
      <c r="O4928" s="25"/>
      <c r="P4928" s="35" t="s">
        <v>2496</v>
      </c>
      <c r="AS4928" s="570"/>
      <c r="AT4928" s="391"/>
      <c r="AU4928" s="222"/>
      <c r="AV4928" s="564"/>
      <c r="AW4928" s="60"/>
      <c r="AX4928" s="60"/>
      <c r="AY4928" s="60"/>
      <c r="AZ4928" s="283"/>
      <c r="BA4928" s="283"/>
      <c r="BB4928" s="283"/>
      <c r="BC4928" s="34"/>
      <c r="BD4928" s="27"/>
      <c r="BF4928" s="35"/>
      <c r="BG4928" s="35"/>
      <c r="BH4928" s="35"/>
    </row>
    <row r="4929" spans="1:60" ht="15" x14ac:dyDescent="0.25">
      <c r="A4929" s="570">
        <f t="shared" si="70"/>
        <v>4923</v>
      </c>
      <c r="B4929" s="571" t="s">
        <v>7202</v>
      </c>
      <c r="C4929" s="574" t="s">
        <v>12458</v>
      </c>
      <c r="D4929" s="843">
        <v>13661.2</v>
      </c>
      <c r="E4929" s="844"/>
      <c r="F4929" s="844"/>
      <c r="G4929" s="25"/>
      <c r="H4929" s="25"/>
      <c r="I4929" s="25"/>
      <c r="J4929" s="25"/>
      <c r="K4929" s="25"/>
      <c r="L4929" s="25"/>
      <c r="N4929" s="25"/>
      <c r="O4929" s="25"/>
      <c r="P4929" s="35" t="s">
        <v>2496</v>
      </c>
      <c r="AS4929" s="570"/>
      <c r="AT4929" s="391"/>
      <c r="AU4929" s="222"/>
      <c r="AV4929" s="564"/>
      <c r="AW4929" s="60"/>
      <c r="AX4929" s="60"/>
      <c r="AY4929" s="60"/>
      <c r="AZ4929" s="283"/>
      <c r="BA4929" s="283"/>
      <c r="BB4929" s="283"/>
      <c r="BC4929" s="34"/>
      <c r="BD4929" s="27"/>
      <c r="BF4929" s="35"/>
      <c r="BG4929" s="35"/>
      <c r="BH4929" s="35"/>
    </row>
    <row r="4930" spans="1:60" ht="15" x14ac:dyDescent="0.25">
      <c r="A4930" s="570">
        <f t="shared" si="70"/>
        <v>4924</v>
      </c>
      <c r="B4930" s="571" t="s">
        <v>7203</v>
      </c>
      <c r="C4930" s="574" t="s">
        <v>12458</v>
      </c>
      <c r="D4930" s="843">
        <v>18327.189999999999</v>
      </c>
      <c r="E4930" s="844"/>
      <c r="F4930" s="844"/>
      <c r="G4930" s="25"/>
      <c r="H4930" s="25"/>
      <c r="I4930" s="25"/>
      <c r="J4930" s="25"/>
      <c r="K4930" s="25"/>
      <c r="L4930" s="25"/>
      <c r="N4930" s="25"/>
      <c r="O4930" s="25"/>
      <c r="P4930" s="35" t="s">
        <v>2496</v>
      </c>
      <c r="AS4930" s="570"/>
      <c r="AT4930" s="391"/>
      <c r="AU4930" s="222"/>
      <c r="AV4930" s="564"/>
      <c r="AW4930" s="60"/>
      <c r="AX4930" s="60"/>
      <c r="AY4930" s="60"/>
      <c r="AZ4930" s="283"/>
      <c r="BA4930" s="283"/>
      <c r="BB4930" s="283"/>
      <c r="BC4930" s="34"/>
      <c r="BD4930" s="27"/>
      <c r="BF4930" s="35"/>
      <c r="BG4930" s="35"/>
      <c r="BH4930" s="35"/>
    </row>
    <row r="4931" spans="1:60" ht="15" x14ac:dyDescent="0.25">
      <c r="A4931" s="570">
        <f t="shared" si="70"/>
        <v>4925</v>
      </c>
      <c r="B4931" s="571" t="s">
        <v>7204</v>
      </c>
      <c r="C4931" s="574" t="s">
        <v>12458</v>
      </c>
      <c r="D4931" s="843">
        <v>16089.99</v>
      </c>
      <c r="E4931" s="844"/>
      <c r="F4931" s="844"/>
      <c r="G4931" s="25"/>
      <c r="H4931" s="25"/>
      <c r="I4931" s="25"/>
      <c r="J4931" s="25"/>
      <c r="K4931" s="25"/>
      <c r="L4931" s="25"/>
      <c r="N4931" s="25"/>
      <c r="O4931" s="25"/>
      <c r="P4931" s="35" t="s">
        <v>2496</v>
      </c>
      <c r="AS4931" s="570"/>
      <c r="AT4931" s="391"/>
      <c r="AU4931" s="222"/>
      <c r="AV4931" s="564"/>
      <c r="AW4931" s="60"/>
      <c r="AX4931" s="60"/>
      <c r="AY4931" s="60"/>
      <c r="AZ4931" s="283"/>
      <c r="BA4931" s="283"/>
      <c r="BB4931" s="283"/>
      <c r="BC4931" s="34"/>
      <c r="BD4931" s="27"/>
      <c r="BF4931" s="35"/>
      <c r="BG4931" s="35"/>
      <c r="BH4931" s="35"/>
    </row>
    <row r="4932" spans="1:60" ht="15" x14ac:dyDescent="0.25">
      <c r="A4932" s="570">
        <f t="shared" si="70"/>
        <v>4926</v>
      </c>
      <c r="B4932" s="571" t="s">
        <v>7205</v>
      </c>
      <c r="C4932" s="574" t="s">
        <v>12458</v>
      </c>
      <c r="D4932" s="843">
        <v>36629.39</v>
      </c>
      <c r="E4932" s="844"/>
      <c r="F4932" s="844"/>
      <c r="G4932" s="25"/>
      <c r="H4932" s="25"/>
      <c r="I4932" s="25"/>
      <c r="J4932" s="25"/>
      <c r="K4932" s="25"/>
      <c r="L4932" s="25"/>
      <c r="N4932" s="25"/>
      <c r="O4932" s="25"/>
      <c r="P4932" s="35" t="s">
        <v>2496</v>
      </c>
      <c r="AS4932" s="570"/>
      <c r="AT4932" s="391"/>
      <c r="AU4932" s="222"/>
      <c r="AV4932" s="564"/>
      <c r="AW4932" s="60"/>
      <c r="AX4932" s="60"/>
      <c r="AY4932" s="60"/>
      <c r="AZ4932" s="283"/>
      <c r="BA4932" s="283"/>
      <c r="BB4932" s="283"/>
      <c r="BC4932" s="34"/>
      <c r="BD4932" s="27"/>
      <c r="BF4932" s="35"/>
      <c r="BG4932" s="35"/>
      <c r="BH4932" s="35"/>
    </row>
    <row r="4933" spans="1:60" ht="15" x14ac:dyDescent="0.25">
      <c r="A4933" s="570">
        <f t="shared" si="70"/>
        <v>4927</v>
      </c>
      <c r="B4933" s="571" t="s">
        <v>7206</v>
      </c>
      <c r="C4933" s="574" t="s">
        <v>12458</v>
      </c>
      <c r="D4933" s="843">
        <v>19043.57</v>
      </c>
      <c r="E4933" s="844"/>
      <c r="F4933" s="844"/>
      <c r="G4933" s="25"/>
      <c r="H4933" s="25"/>
      <c r="I4933" s="25"/>
      <c r="J4933" s="25"/>
      <c r="K4933" s="25"/>
      <c r="L4933" s="25"/>
      <c r="N4933" s="25"/>
      <c r="O4933" s="25"/>
      <c r="P4933" s="35" t="s">
        <v>2496</v>
      </c>
      <c r="AS4933" s="570"/>
      <c r="AT4933" s="391"/>
      <c r="AU4933" s="222"/>
      <c r="AV4933" s="564"/>
      <c r="AW4933" s="60"/>
      <c r="AX4933" s="60"/>
      <c r="AY4933" s="60"/>
      <c r="AZ4933" s="283"/>
      <c r="BA4933" s="283"/>
      <c r="BB4933" s="283"/>
      <c r="BC4933" s="34"/>
      <c r="BD4933" s="27"/>
      <c r="BF4933" s="35"/>
      <c r="BG4933" s="35"/>
      <c r="BH4933" s="35"/>
    </row>
    <row r="4934" spans="1:60" ht="15" x14ac:dyDescent="0.25">
      <c r="A4934" s="570">
        <f t="shared" si="70"/>
        <v>4928</v>
      </c>
      <c r="B4934" s="571" t="s">
        <v>7207</v>
      </c>
      <c r="C4934" s="574" t="s">
        <v>12458</v>
      </c>
      <c r="D4934" s="843">
        <v>6581.89</v>
      </c>
      <c r="E4934" s="844"/>
      <c r="F4934" s="844"/>
      <c r="G4934" s="25"/>
      <c r="H4934" s="25"/>
      <c r="I4934" s="25"/>
      <c r="J4934" s="25"/>
      <c r="K4934" s="25"/>
      <c r="L4934" s="25"/>
      <c r="N4934" s="25"/>
      <c r="O4934" s="25"/>
      <c r="P4934" s="35" t="s">
        <v>2496</v>
      </c>
      <c r="AS4934" s="570"/>
      <c r="AT4934" s="391"/>
      <c r="AU4934" s="222"/>
      <c r="AV4934" s="564"/>
      <c r="AW4934" s="60"/>
      <c r="AX4934" s="60"/>
      <c r="AY4934" s="60"/>
      <c r="AZ4934" s="283"/>
      <c r="BA4934" s="283"/>
      <c r="BB4934" s="283"/>
      <c r="BC4934" s="34"/>
      <c r="BD4934" s="27"/>
      <c r="BF4934" s="35"/>
      <c r="BG4934" s="35"/>
      <c r="BH4934" s="35"/>
    </row>
    <row r="4935" spans="1:60" ht="15" x14ac:dyDescent="0.25">
      <c r="A4935" s="570">
        <f t="shared" si="70"/>
        <v>4929</v>
      </c>
      <c r="B4935" s="571" t="s">
        <v>7208</v>
      </c>
      <c r="C4935" s="574" t="s">
        <v>12458</v>
      </c>
      <c r="D4935" s="843">
        <v>6656.86</v>
      </c>
      <c r="E4935" s="844"/>
      <c r="F4935" s="844"/>
      <c r="G4935" s="25"/>
      <c r="H4935" s="25"/>
      <c r="I4935" s="25"/>
      <c r="J4935" s="25"/>
      <c r="K4935" s="25"/>
      <c r="L4935" s="25"/>
      <c r="N4935" s="25"/>
      <c r="O4935" s="25"/>
      <c r="P4935" s="35" t="s">
        <v>2496</v>
      </c>
      <c r="AS4935" s="570"/>
      <c r="AT4935" s="391"/>
      <c r="AU4935" s="222"/>
      <c r="AV4935" s="564"/>
      <c r="AW4935" s="60"/>
      <c r="AX4935" s="60"/>
      <c r="AY4935" s="60"/>
      <c r="AZ4935" s="283"/>
      <c r="BA4935" s="283"/>
      <c r="BB4935" s="283"/>
      <c r="BC4935" s="34"/>
      <c r="BD4935" s="27"/>
      <c r="BF4935" s="35"/>
      <c r="BG4935" s="35"/>
      <c r="BH4935" s="35"/>
    </row>
    <row r="4936" spans="1:60" ht="15" x14ac:dyDescent="0.25">
      <c r="A4936" s="570">
        <f t="shared" si="70"/>
        <v>4930</v>
      </c>
      <c r="B4936" s="571" t="s">
        <v>7209</v>
      </c>
      <c r="C4936" s="574" t="s">
        <v>12458</v>
      </c>
      <c r="D4936" s="843">
        <v>12688.97</v>
      </c>
      <c r="E4936" s="844"/>
      <c r="F4936" s="844"/>
      <c r="G4936" s="25"/>
      <c r="H4936" s="25"/>
      <c r="I4936" s="25"/>
      <c r="J4936" s="25"/>
      <c r="K4936" s="25"/>
      <c r="L4936" s="25"/>
      <c r="N4936" s="25"/>
      <c r="O4936" s="25"/>
      <c r="P4936" s="35" t="s">
        <v>2496</v>
      </c>
      <c r="AS4936" s="570"/>
      <c r="AT4936" s="391"/>
      <c r="AU4936" s="222"/>
      <c r="AV4936" s="564"/>
      <c r="AW4936" s="60"/>
      <c r="AX4936" s="60"/>
      <c r="AY4936" s="60"/>
      <c r="AZ4936" s="283"/>
      <c r="BA4936" s="283"/>
      <c r="BB4936" s="283"/>
      <c r="BC4936" s="34"/>
      <c r="BD4936" s="27"/>
      <c r="BF4936" s="35"/>
      <c r="BG4936" s="35"/>
      <c r="BH4936" s="35"/>
    </row>
    <row r="4937" spans="1:60" ht="15" x14ac:dyDescent="0.25">
      <c r="A4937" s="570">
        <f t="shared" si="70"/>
        <v>4931</v>
      </c>
      <c r="B4937" s="571" t="s">
        <v>7210</v>
      </c>
      <c r="C4937" s="574" t="s">
        <v>12458</v>
      </c>
      <c r="D4937" s="843">
        <v>4748.1000000000004</v>
      </c>
      <c r="E4937" s="844"/>
      <c r="F4937" s="844"/>
      <c r="G4937" s="25"/>
      <c r="H4937" s="25"/>
      <c r="I4937" s="25"/>
      <c r="J4937" s="25"/>
      <c r="K4937" s="25"/>
      <c r="L4937" s="25"/>
      <c r="N4937" s="25"/>
      <c r="O4937" s="25"/>
      <c r="P4937" s="35" t="s">
        <v>2496</v>
      </c>
      <c r="AS4937" s="570"/>
      <c r="AT4937" s="391"/>
      <c r="AU4937" s="222"/>
      <c r="AV4937" s="564"/>
      <c r="AW4937" s="60"/>
      <c r="AX4937" s="60"/>
      <c r="AY4937" s="60"/>
      <c r="AZ4937" s="283"/>
      <c r="BA4937" s="283"/>
      <c r="BB4937" s="283"/>
      <c r="BC4937" s="34"/>
      <c r="BD4937" s="27"/>
      <c r="BF4937" s="35"/>
      <c r="BG4937" s="35"/>
      <c r="BH4937" s="35"/>
    </row>
    <row r="4938" spans="1:60" ht="15" x14ac:dyDescent="0.25">
      <c r="A4938" s="570">
        <f t="shared" si="70"/>
        <v>4932</v>
      </c>
      <c r="B4938" s="571" t="s">
        <v>7211</v>
      </c>
      <c r="C4938" s="574" t="s">
        <v>12458</v>
      </c>
      <c r="D4938" s="843">
        <v>9123.73</v>
      </c>
      <c r="E4938" s="844"/>
      <c r="F4938" s="844"/>
      <c r="G4938" s="25"/>
      <c r="H4938" s="25"/>
      <c r="I4938" s="25"/>
      <c r="J4938" s="25"/>
      <c r="K4938" s="25"/>
      <c r="L4938" s="25"/>
      <c r="N4938" s="25"/>
      <c r="O4938" s="25"/>
      <c r="P4938" s="35" t="s">
        <v>2496</v>
      </c>
      <c r="AS4938" s="570"/>
      <c r="AT4938" s="391"/>
      <c r="AU4938" s="222"/>
      <c r="AV4938" s="564"/>
      <c r="AW4938" s="60"/>
      <c r="AX4938" s="60"/>
      <c r="AY4938" s="60"/>
      <c r="AZ4938" s="283"/>
      <c r="BA4938" s="283"/>
      <c r="BB4938" s="283"/>
      <c r="BC4938" s="34"/>
      <c r="BD4938" s="27"/>
      <c r="BF4938" s="35"/>
      <c r="BG4938" s="35"/>
      <c r="BH4938" s="35"/>
    </row>
    <row r="4939" spans="1:60" ht="15" x14ac:dyDescent="0.25">
      <c r="A4939" s="570">
        <f t="shared" si="70"/>
        <v>4933</v>
      </c>
      <c r="B4939" s="571" t="s">
        <v>7212</v>
      </c>
      <c r="C4939" s="574" t="s">
        <v>12458</v>
      </c>
      <c r="D4939" s="843">
        <v>20845.23</v>
      </c>
      <c r="E4939" s="844"/>
      <c r="F4939" s="844"/>
      <c r="G4939" s="25"/>
      <c r="H4939" s="25"/>
      <c r="I4939" s="25"/>
      <c r="J4939" s="25"/>
      <c r="K4939" s="25"/>
      <c r="L4939" s="25"/>
      <c r="N4939" s="25"/>
      <c r="O4939" s="25"/>
      <c r="P4939" s="35" t="s">
        <v>2496</v>
      </c>
      <c r="AS4939" s="570"/>
      <c r="AT4939" s="391"/>
      <c r="AU4939" s="222"/>
      <c r="AV4939" s="564"/>
      <c r="AW4939" s="60"/>
      <c r="AX4939" s="60"/>
      <c r="AY4939" s="60"/>
      <c r="AZ4939" s="283"/>
      <c r="BA4939" s="283"/>
      <c r="BB4939" s="283"/>
      <c r="BC4939" s="34"/>
      <c r="BD4939" s="27"/>
      <c r="BF4939" s="35"/>
      <c r="BG4939" s="35"/>
      <c r="BH4939" s="35"/>
    </row>
    <row r="4940" spans="1:60" ht="15" x14ac:dyDescent="0.25">
      <c r="A4940" s="570">
        <f t="shared" si="70"/>
        <v>4934</v>
      </c>
      <c r="B4940" s="571" t="s">
        <v>7213</v>
      </c>
      <c r="C4940" s="574" t="s">
        <v>12458</v>
      </c>
      <c r="D4940" s="843">
        <v>20222.86</v>
      </c>
      <c r="E4940" s="844"/>
      <c r="F4940" s="844"/>
      <c r="G4940" s="25"/>
      <c r="H4940" s="25"/>
      <c r="I4940" s="25"/>
      <c r="J4940" s="25"/>
      <c r="K4940" s="25"/>
      <c r="L4940" s="25"/>
      <c r="N4940" s="25"/>
      <c r="O4940" s="25"/>
      <c r="P4940" s="35" t="s">
        <v>2496</v>
      </c>
      <c r="AS4940" s="570"/>
      <c r="AT4940" s="391"/>
      <c r="AU4940" s="222"/>
      <c r="AV4940" s="564"/>
      <c r="AW4940" s="60"/>
      <c r="AX4940" s="60"/>
      <c r="AY4940" s="60"/>
      <c r="AZ4940" s="283"/>
      <c r="BA4940" s="283"/>
      <c r="BB4940" s="283"/>
      <c r="BC4940" s="34"/>
      <c r="BD4940" s="27"/>
      <c r="BF4940" s="35"/>
      <c r="BG4940" s="35"/>
      <c r="BH4940" s="35"/>
    </row>
    <row r="4941" spans="1:60" ht="15" x14ac:dyDescent="0.25">
      <c r="A4941" s="570">
        <f t="shared" si="70"/>
        <v>4935</v>
      </c>
      <c r="B4941" s="571" t="s">
        <v>7214</v>
      </c>
      <c r="C4941" s="574" t="s">
        <v>12458</v>
      </c>
      <c r="D4941" s="843">
        <v>6687.8</v>
      </c>
      <c r="E4941" s="844"/>
      <c r="F4941" s="844"/>
      <c r="G4941" s="25"/>
      <c r="H4941" s="25"/>
      <c r="I4941" s="25"/>
      <c r="J4941" s="25"/>
      <c r="K4941" s="25"/>
      <c r="L4941" s="25"/>
      <c r="N4941" s="25"/>
      <c r="O4941" s="25"/>
      <c r="P4941" s="35" t="s">
        <v>2496</v>
      </c>
      <c r="AS4941" s="570"/>
      <c r="AT4941" s="391"/>
      <c r="AU4941" s="222"/>
      <c r="AV4941" s="564"/>
      <c r="AW4941" s="60"/>
      <c r="AX4941" s="60"/>
      <c r="AY4941" s="60"/>
      <c r="AZ4941" s="283"/>
      <c r="BA4941" s="283"/>
      <c r="BB4941" s="283"/>
      <c r="BC4941" s="34"/>
      <c r="BD4941" s="27"/>
      <c r="BF4941" s="35"/>
      <c r="BG4941" s="35"/>
      <c r="BH4941" s="35"/>
    </row>
    <row r="4942" spans="1:60" ht="15" x14ac:dyDescent="0.25">
      <c r="A4942" s="570">
        <f t="shared" si="70"/>
        <v>4936</v>
      </c>
      <c r="B4942" s="571" t="s">
        <v>7215</v>
      </c>
      <c r="C4942" s="574" t="s">
        <v>12458</v>
      </c>
      <c r="D4942" s="843">
        <v>6581.89</v>
      </c>
      <c r="E4942" s="844"/>
      <c r="F4942" s="844"/>
      <c r="G4942" s="25"/>
      <c r="H4942" s="25"/>
      <c r="I4942" s="25"/>
      <c r="J4942" s="25"/>
      <c r="K4942" s="25"/>
      <c r="L4942" s="25"/>
      <c r="N4942" s="25"/>
      <c r="O4942" s="25"/>
      <c r="P4942" s="35" t="s">
        <v>2496</v>
      </c>
      <c r="AS4942" s="570"/>
      <c r="AT4942" s="391"/>
      <c r="AU4942" s="222"/>
      <c r="AV4942" s="564"/>
      <c r="AW4942" s="60"/>
      <c r="AX4942" s="60"/>
      <c r="AY4942" s="60"/>
      <c r="AZ4942" s="283"/>
      <c r="BA4942" s="283"/>
      <c r="BB4942" s="283"/>
      <c r="BC4942" s="34"/>
      <c r="BD4942" s="27"/>
      <c r="BF4942" s="35"/>
      <c r="BG4942" s="35"/>
      <c r="BH4942" s="35"/>
    </row>
    <row r="4943" spans="1:60" ht="15" x14ac:dyDescent="0.25">
      <c r="A4943" s="570">
        <f t="shared" si="70"/>
        <v>4937</v>
      </c>
      <c r="B4943" s="571" t="s">
        <v>7216</v>
      </c>
      <c r="C4943" s="574" t="s">
        <v>12458</v>
      </c>
      <c r="D4943" s="843">
        <v>11077.71</v>
      </c>
      <c r="E4943" s="844"/>
      <c r="F4943" s="844"/>
      <c r="G4943" s="25"/>
      <c r="H4943" s="25"/>
      <c r="I4943" s="25"/>
      <c r="J4943" s="25"/>
      <c r="K4943" s="25"/>
      <c r="L4943" s="25"/>
      <c r="N4943" s="25"/>
      <c r="O4943" s="25"/>
      <c r="P4943" s="35" t="s">
        <v>2496</v>
      </c>
      <c r="AS4943" s="570"/>
      <c r="AT4943" s="391"/>
      <c r="AU4943" s="222"/>
      <c r="AV4943" s="564"/>
      <c r="AW4943" s="60"/>
      <c r="AX4943" s="60"/>
      <c r="AY4943" s="60"/>
      <c r="AZ4943" s="283"/>
      <c r="BA4943" s="283"/>
      <c r="BB4943" s="283"/>
      <c r="BC4943" s="34"/>
      <c r="BD4943" s="27"/>
      <c r="BF4943" s="35"/>
      <c r="BG4943" s="35"/>
      <c r="BH4943" s="35"/>
    </row>
    <row r="4944" spans="1:60" ht="15" x14ac:dyDescent="0.25">
      <c r="A4944" s="570">
        <f t="shared" si="70"/>
        <v>4938</v>
      </c>
      <c r="B4944" s="571" t="s">
        <v>7217</v>
      </c>
      <c r="C4944" s="574" t="s">
        <v>12458</v>
      </c>
      <c r="D4944" s="843">
        <v>32648.84</v>
      </c>
      <c r="E4944" s="844"/>
      <c r="F4944" s="844"/>
      <c r="G4944" s="25"/>
      <c r="H4944" s="25"/>
      <c r="I4944" s="25"/>
      <c r="J4944" s="25"/>
      <c r="K4944" s="25"/>
      <c r="L4944" s="25"/>
      <c r="N4944" s="25"/>
      <c r="O4944" s="25"/>
      <c r="P4944" s="35" t="s">
        <v>2496</v>
      </c>
      <c r="AS4944" s="570"/>
      <c r="AT4944" s="391"/>
      <c r="AU4944" s="222"/>
      <c r="AV4944" s="564"/>
      <c r="AW4944" s="60"/>
      <c r="AX4944" s="60"/>
      <c r="AY4944" s="60"/>
      <c r="AZ4944" s="283"/>
      <c r="BA4944" s="283"/>
      <c r="BB4944" s="283"/>
      <c r="BC4944" s="34"/>
      <c r="BD4944" s="27"/>
      <c r="BF4944" s="35"/>
      <c r="BG4944" s="35"/>
      <c r="BH4944" s="35"/>
    </row>
    <row r="4945" spans="1:60" ht="15" x14ac:dyDescent="0.25">
      <c r="A4945" s="570">
        <f t="shared" si="70"/>
        <v>4939</v>
      </c>
      <c r="B4945" s="571" t="s">
        <v>7218</v>
      </c>
      <c r="C4945" s="574" t="s">
        <v>12458</v>
      </c>
      <c r="D4945" s="843">
        <v>109534.74</v>
      </c>
      <c r="E4945" s="844"/>
      <c r="F4945" s="844"/>
      <c r="G4945" s="25"/>
      <c r="H4945" s="25"/>
      <c r="I4945" s="25"/>
      <c r="J4945" s="25"/>
      <c r="K4945" s="25"/>
      <c r="L4945" s="25"/>
      <c r="N4945" s="25"/>
      <c r="O4945" s="25"/>
      <c r="P4945" s="35" t="s">
        <v>2496</v>
      </c>
      <c r="AS4945" s="570"/>
      <c r="AT4945" s="391"/>
      <c r="AU4945" s="222"/>
      <c r="AV4945" s="564"/>
      <c r="AW4945" s="60"/>
      <c r="AX4945" s="60"/>
      <c r="AY4945" s="60"/>
      <c r="AZ4945" s="283"/>
      <c r="BA4945" s="283"/>
      <c r="BB4945" s="283"/>
      <c r="BC4945" s="34"/>
      <c r="BD4945" s="27"/>
      <c r="BF4945" s="35"/>
      <c r="BG4945" s="35"/>
      <c r="BH4945" s="35"/>
    </row>
    <row r="4946" spans="1:60" ht="15" x14ac:dyDescent="0.25">
      <c r="A4946" s="570">
        <f t="shared" si="70"/>
        <v>4940</v>
      </c>
      <c r="B4946" s="571" t="s">
        <v>7219</v>
      </c>
      <c r="C4946" s="574" t="s">
        <v>12458</v>
      </c>
      <c r="D4946" s="843">
        <v>24798.41</v>
      </c>
      <c r="E4946" s="844"/>
      <c r="F4946" s="844"/>
      <c r="G4946" s="25"/>
      <c r="H4946" s="25"/>
      <c r="I4946" s="25"/>
      <c r="J4946" s="25"/>
      <c r="K4946" s="25"/>
      <c r="L4946" s="25"/>
      <c r="N4946" s="25"/>
      <c r="O4946" s="25"/>
      <c r="P4946" s="35" t="s">
        <v>2496</v>
      </c>
      <c r="AS4946" s="570"/>
      <c r="AT4946" s="391"/>
      <c r="AU4946" s="222"/>
      <c r="AV4946" s="564"/>
      <c r="AW4946" s="60"/>
      <c r="AX4946" s="60"/>
      <c r="AY4946" s="60"/>
      <c r="AZ4946" s="283"/>
      <c r="BA4946" s="283"/>
      <c r="BB4946" s="283"/>
      <c r="BC4946" s="34"/>
      <c r="BD4946" s="27"/>
      <c r="BF4946" s="35"/>
      <c r="BG4946" s="35"/>
      <c r="BH4946" s="35"/>
    </row>
    <row r="4947" spans="1:60" ht="15" x14ac:dyDescent="0.25">
      <c r="A4947" s="570">
        <f t="shared" si="70"/>
        <v>4941</v>
      </c>
      <c r="B4947" s="571" t="s">
        <v>7220</v>
      </c>
      <c r="C4947" s="574" t="s">
        <v>12458</v>
      </c>
      <c r="D4947" s="843">
        <v>22197.07</v>
      </c>
      <c r="E4947" s="844"/>
      <c r="F4947" s="844"/>
      <c r="G4947" s="25"/>
      <c r="H4947" s="25"/>
      <c r="I4947" s="25"/>
      <c r="J4947" s="25"/>
      <c r="K4947" s="25"/>
      <c r="L4947" s="25"/>
      <c r="N4947" s="25"/>
      <c r="O4947" s="25"/>
      <c r="P4947" s="35" t="s">
        <v>2496</v>
      </c>
      <c r="AS4947" s="570"/>
      <c r="AT4947" s="391"/>
      <c r="AU4947" s="222"/>
      <c r="AV4947" s="564"/>
      <c r="AW4947" s="60"/>
      <c r="AX4947" s="60"/>
      <c r="AY4947" s="60"/>
      <c r="AZ4947" s="283"/>
      <c r="BA4947" s="283"/>
      <c r="BB4947" s="283"/>
      <c r="BC4947" s="34"/>
      <c r="BD4947" s="27"/>
      <c r="BF4947" s="35"/>
      <c r="BG4947" s="35"/>
      <c r="BH4947" s="35"/>
    </row>
    <row r="4948" spans="1:60" ht="15" x14ac:dyDescent="0.25">
      <c r="A4948" s="570">
        <f t="shared" si="70"/>
        <v>4942</v>
      </c>
      <c r="B4948" s="571" t="s">
        <v>7221</v>
      </c>
      <c r="C4948" s="574" t="s">
        <v>12458</v>
      </c>
      <c r="D4948" s="843">
        <v>7140</v>
      </c>
      <c r="E4948" s="844"/>
      <c r="F4948" s="844"/>
      <c r="G4948" s="25"/>
      <c r="H4948" s="25"/>
      <c r="I4948" s="25"/>
      <c r="J4948" s="25"/>
      <c r="K4948" s="25"/>
      <c r="L4948" s="25"/>
      <c r="N4948" s="25"/>
      <c r="O4948" s="25"/>
      <c r="P4948" s="35" t="s">
        <v>2496</v>
      </c>
      <c r="AS4948" s="570"/>
      <c r="AT4948" s="391"/>
      <c r="AU4948" s="222"/>
      <c r="AV4948" s="564"/>
      <c r="AW4948" s="60"/>
      <c r="AX4948" s="60"/>
      <c r="AY4948" s="60"/>
      <c r="AZ4948" s="283"/>
      <c r="BA4948" s="283"/>
      <c r="BB4948" s="283"/>
      <c r="BC4948" s="34"/>
      <c r="BD4948" s="27"/>
      <c r="BF4948" s="35"/>
      <c r="BG4948" s="35"/>
      <c r="BH4948" s="35"/>
    </row>
    <row r="4949" spans="1:60" ht="15" x14ac:dyDescent="0.25">
      <c r="A4949" s="570">
        <f t="shared" si="70"/>
        <v>4943</v>
      </c>
      <c r="B4949" s="571" t="s">
        <v>7222</v>
      </c>
      <c r="C4949" s="574" t="s">
        <v>12458</v>
      </c>
      <c r="D4949" s="843">
        <v>18901.96</v>
      </c>
      <c r="E4949" s="844"/>
      <c r="F4949" s="844"/>
      <c r="G4949" s="25"/>
      <c r="H4949" s="25"/>
      <c r="I4949" s="25"/>
      <c r="J4949" s="25"/>
      <c r="K4949" s="25"/>
      <c r="L4949" s="25"/>
      <c r="N4949" s="25"/>
      <c r="O4949" s="25"/>
      <c r="P4949" s="35" t="s">
        <v>2496</v>
      </c>
      <c r="AS4949" s="570"/>
      <c r="AT4949" s="391"/>
      <c r="AU4949" s="222"/>
      <c r="AV4949" s="564"/>
      <c r="AW4949" s="60"/>
      <c r="AX4949" s="60"/>
      <c r="AY4949" s="60"/>
      <c r="AZ4949" s="283"/>
      <c r="BA4949" s="283"/>
      <c r="BB4949" s="283"/>
      <c r="BC4949" s="34"/>
      <c r="BD4949" s="27"/>
      <c r="BF4949" s="35"/>
      <c r="BG4949" s="35"/>
      <c r="BH4949" s="35"/>
    </row>
    <row r="4950" spans="1:60" ht="15" x14ac:dyDescent="0.25">
      <c r="A4950" s="570">
        <f t="shared" si="70"/>
        <v>4944</v>
      </c>
      <c r="B4950" s="571" t="s">
        <v>7223</v>
      </c>
      <c r="C4950" s="574" t="s">
        <v>12458</v>
      </c>
      <c r="D4950" s="843">
        <v>72828</v>
      </c>
      <c r="E4950" s="844"/>
      <c r="F4950" s="844"/>
      <c r="G4950" s="25"/>
      <c r="H4950" s="25"/>
      <c r="I4950" s="25"/>
      <c r="J4950" s="25"/>
      <c r="K4950" s="25"/>
      <c r="L4950" s="25"/>
      <c r="N4950" s="25"/>
      <c r="O4950" s="25"/>
      <c r="P4950" s="35" t="s">
        <v>2496</v>
      </c>
      <c r="AS4950" s="570"/>
      <c r="AT4950" s="391"/>
      <c r="AU4950" s="222"/>
      <c r="AV4950" s="564"/>
      <c r="AW4950" s="60"/>
      <c r="AX4950" s="60"/>
      <c r="AY4950" s="60"/>
      <c r="AZ4950" s="283"/>
      <c r="BA4950" s="283"/>
      <c r="BB4950" s="283"/>
      <c r="BC4950" s="34"/>
      <c r="BD4950" s="27"/>
      <c r="BF4950" s="35"/>
      <c r="BG4950" s="35"/>
      <c r="BH4950" s="35"/>
    </row>
    <row r="4951" spans="1:60" ht="15" x14ac:dyDescent="0.25">
      <c r="A4951" s="570">
        <f t="shared" si="70"/>
        <v>4945</v>
      </c>
      <c r="B4951" s="571" t="s">
        <v>7224</v>
      </c>
      <c r="C4951" s="574" t="s">
        <v>12458</v>
      </c>
      <c r="D4951" s="843">
        <v>39549.65</v>
      </c>
      <c r="E4951" s="844"/>
      <c r="F4951" s="844"/>
      <c r="G4951" s="25"/>
      <c r="H4951" s="25"/>
      <c r="I4951" s="25"/>
      <c r="J4951" s="25"/>
      <c r="K4951" s="25"/>
      <c r="L4951" s="25"/>
      <c r="N4951" s="25"/>
      <c r="O4951" s="25"/>
      <c r="P4951" s="35" t="s">
        <v>2496</v>
      </c>
      <c r="AS4951" s="570"/>
      <c r="AT4951" s="391"/>
      <c r="AU4951" s="222"/>
      <c r="AV4951" s="564"/>
      <c r="AW4951" s="60"/>
      <c r="AX4951" s="60"/>
      <c r="AY4951" s="60"/>
      <c r="AZ4951" s="283"/>
      <c r="BA4951" s="283"/>
      <c r="BB4951" s="283"/>
      <c r="BC4951" s="34"/>
      <c r="BD4951" s="27"/>
      <c r="BF4951" s="35"/>
      <c r="BG4951" s="35"/>
      <c r="BH4951" s="35"/>
    </row>
    <row r="4952" spans="1:60" ht="15" x14ac:dyDescent="0.25">
      <c r="A4952" s="570">
        <f t="shared" si="70"/>
        <v>4946</v>
      </c>
      <c r="B4952" s="571" t="s">
        <v>7225</v>
      </c>
      <c r="C4952" s="574" t="s">
        <v>12458</v>
      </c>
      <c r="D4952" s="843">
        <v>69901.789999999994</v>
      </c>
      <c r="E4952" s="844"/>
      <c r="F4952" s="844"/>
      <c r="G4952" s="25"/>
      <c r="H4952" s="25"/>
      <c r="I4952" s="25"/>
      <c r="J4952" s="25"/>
      <c r="K4952" s="25"/>
      <c r="L4952" s="25"/>
      <c r="N4952" s="25"/>
      <c r="O4952" s="25"/>
      <c r="P4952" s="35" t="s">
        <v>2496</v>
      </c>
      <c r="AS4952" s="570"/>
      <c r="AT4952" s="391"/>
      <c r="AU4952" s="222"/>
      <c r="AV4952" s="564"/>
      <c r="AW4952" s="60"/>
      <c r="AX4952" s="60"/>
      <c r="AY4952" s="60"/>
      <c r="AZ4952" s="283"/>
      <c r="BA4952" s="283"/>
      <c r="BB4952" s="283"/>
      <c r="BC4952" s="34"/>
      <c r="BD4952" s="27"/>
      <c r="BF4952" s="35"/>
      <c r="BG4952" s="35"/>
      <c r="BH4952" s="35"/>
    </row>
    <row r="4953" spans="1:60" ht="15" x14ac:dyDescent="0.25">
      <c r="A4953" s="570">
        <f t="shared" si="70"/>
        <v>4947</v>
      </c>
      <c r="B4953" s="571" t="s">
        <v>7226</v>
      </c>
      <c r="C4953" s="574" t="s">
        <v>12458</v>
      </c>
      <c r="D4953" s="843">
        <v>128520</v>
      </c>
      <c r="E4953" s="844"/>
      <c r="F4953" s="844"/>
      <c r="G4953" s="25"/>
      <c r="H4953" s="25"/>
      <c r="I4953" s="25"/>
      <c r="J4953" s="25"/>
      <c r="K4953" s="25"/>
      <c r="L4953" s="25"/>
      <c r="N4953" s="25"/>
      <c r="O4953" s="25"/>
      <c r="P4953" s="35" t="s">
        <v>2496</v>
      </c>
      <c r="AS4953" s="570"/>
      <c r="AT4953" s="391"/>
      <c r="AU4953" s="222"/>
      <c r="AV4953" s="564"/>
      <c r="AW4953" s="60"/>
      <c r="AX4953" s="60"/>
      <c r="AY4953" s="60"/>
      <c r="AZ4953" s="283"/>
      <c r="BA4953" s="283"/>
      <c r="BB4953" s="283"/>
      <c r="BC4953" s="34"/>
      <c r="BD4953" s="27"/>
      <c r="BF4953" s="35"/>
      <c r="BG4953" s="35"/>
      <c r="BH4953" s="35"/>
    </row>
    <row r="4954" spans="1:60" ht="15" x14ac:dyDescent="0.25">
      <c r="A4954" s="570">
        <f t="shared" si="70"/>
        <v>4948</v>
      </c>
      <c r="B4954" s="571" t="s">
        <v>7227</v>
      </c>
      <c r="C4954" s="574" t="s">
        <v>12458</v>
      </c>
      <c r="D4954" s="843">
        <v>57120</v>
      </c>
      <c r="E4954" s="844"/>
      <c r="F4954" s="844"/>
      <c r="G4954" s="25"/>
      <c r="H4954" s="25"/>
      <c r="I4954" s="25"/>
      <c r="J4954" s="25"/>
      <c r="K4954" s="25"/>
      <c r="L4954" s="25"/>
      <c r="N4954" s="25"/>
      <c r="O4954" s="25"/>
      <c r="P4954" s="35" t="s">
        <v>2496</v>
      </c>
      <c r="AS4954" s="570"/>
      <c r="AT4954" s="391"/>
      <c r="AU4954" s="222"/>
      <c r="AV4954" s="564"/>
      <c r="AW4954" s="60"/>
      <c r="AX4954" s="60"/>
      <c r="AY4954" s="60"/>
      <c r="AZ4954" s="283"/>
      <c r="BA4954" s="283"/>
      <c r="BB4954" s="283"/>
      <c r="BC4954" s="34"/>
      <c r="BD4954" s="27"/>
      <c r="BF4954" s="35"/>
      <c r="BG4954" s="35"/>
      <c r="BH4954" s="35"/>
    </row>
    <row r="4955" spans="1:60" ht="15" x14ac:dyDescent="0.25">
      <c r="A4955" s="570">
        <f t="shared" si="70"/>
        <v>4949</v>
      </c>
      <c r="B4955" s="571" t="s">
        <v>7228</v>
      </c>
      <c r="C4955" s="574" t="s">
        <v>12458</v>
      </c>
      <c r="D4955" s="843">
        <v>8925</v>
      </c>
      <c r="E4955" s="844"/>
      <c r="F4955" s="844"/>
      <c r="G4955" s="25"/>
      <c r="H4955" s="25"/>
      <c r="I4955" s="25"/>
      <c r="J4955" s="25"/>
      <c r="K4955" s="25"/>
      <c r="L4955" s="25"/>
      <c r="N4955" s="25"/>
      <c r="O4955" s="25"/>
      <c r="P4955" s="35" t="s">
        <v>2496</v>
      </c>
      <c r="AS4955" s="570"/>
      <c r="AT4955" s="391"/>
      <c r="AU4955" s="222"/>
      <c r="AV4955" s="564"/>
      <c r="AW4955" s="60"/>
      <c r="AX4955" s="60"/>
      <c r="AY4955" s="60"/>
      <c r="AZ4955" s="283"/>
      <c r="BA4955" s="283"/>
      <c r="BB4955" s="283"/>
      <c r="BC4955" s="34"/>
      <c r="BD4955" s="27"/>
      <c r="BF4955" s="35"/>
      <c r="BG4955" s="35"/>
      <c r="BH4955" s="35"/>
    </row>
    <row r="4956" spans="1:60" ht="15" x14ac:dyDescent="0.25">
      <c r="A4956" s="570">
        <f t="shared" si="70"/>
        <v>4950</v>
      </c>
      <c r="B4956" s="571" t="s">
        <v>7229</v>
      </c>
      <c r="C4956" s="574" t="s">
        <v>12458</v>
      </c>
      <c r="D4956" s="843">
        <v>102530.4</v>
      </c>
      <c r="E4956" s="844"/>
      <c r="F4956" s="844"/>
      <c r="G4956" s="25"/>
      <c r="H4956" s="25"/>
      <c r="I4956" s="25"/>
      <c r="J4956" s="25"/>
      <c r="K4956" s="25"/>
      <c r="L4956" s="25"/>
      <c r="N4956" s="25"/>
      <c r="O4956" s="25"/>
      <c r="P4956" s="35" t="s">
        <v>2496</v>
      </c>
      <c r="AS4956" s="570"/>
      <c r="AT4956" s="391"/>
      <c r="AU4956" s="222"/>
      <c r="AV4956" s="564"/>
      <c r="AW4956" s="60"/>
      <c r="AX4956" s="60"/>
      <c r="AY4956" s="60"/>
      <c r="AZ4956" s="283"/>
      <c r="BA4956" s="283"/>
      <c r="BB4956" s="283"/>
      <c r="BC4956" s="34"/>
      <c r="BD4956" s="27"/>
      <c r="BF4956" s="35"/>
      <c r="BG4956" s="35"/>
      <c r="BH4956" s="35"/>
    </row>
    <row r="4957" spans="1:60" ht="15" x14ac:dyDescent="0.25">
      <c r="A4957" s="570">
        <f t="shared" si="70"/>
        <v>4951</v>
      </c>
      <c r="B4957" s="571" t="s">
        <v>7230</v>
      </c>
      <c r="C4957" s="574" t="s">
        <v>12458</v>
      </c>
      <c r="D4957" s="843">
        <v>13447</v>
      </c>
      <c r="E4957" s="844"/>
      <c r="F4957" s="844"/>
      <c r="G4957" s="25"/>
      <c r="H4957" s="25"/>
      <c r="I4957" s="25"/>
      <c r="J4957" s="25"/>
      <c r="K4957" s="25"/>
      <c r="L4957" s="25"/>
      <c r="N4957" s="25"/>
      <c r="O4957" s="25"/>
      <c r="P4957" s="35" t="s">
        <v>2496</v>
      </c>
      <c r="AS4957" s="570"/>
      <c r="AT4957" s="391"/>
      <c r="AU4957" s="222"/>
      <c r="AV4957" s="564"/>
      <c r="AW4957" s="60"/>
      <c r="AX4957" s="60"/>
      <c r="AY4957" s="60"/>
      <c r="AZ4957" s="283"/>
      <c r="BA4957" s="283"/>
      <c r="BB4957" s="283"/>
      <c r="BC4957" s="34"/>
      <c r="BD4957" s="27"/>
      <c r="BF4957" s="35"/>
      <c r="BG4957" s="35"/>
      <c r="BH4957" s="35"/>
    </row>
    <row r="4958" spans="1:60" ht="15" x14ac:dyDescent="0.25">
      <c r="A4958" s="570">
        <f t="shared" si="70"/>
        <v>4952</v>
      </c>
      <c r="B4958" s="571" t="s">
        <v>7231</v>
      </c>
      <c r="C4958" s="574" t="s">
        <v>12458</v>
      </c>
      <c r="D4958" s="843">
        <v>15993.6</v>
      </c>
      <c r="E4958" s="844"/>
      <c r="F4958" s="844"/>
      <c r="G4958" s="25"/>
      <c r="H4958" s="25"/>
      <c r="I4958" s="25"/>
      <c r="J4958" s="25"/>
      <c r="K4958" s="25"/>
      <c r="L4958" s="25"/>
      <c r="N4958" s="25"/>
      <c r="O4958" s="25"/>
      <c r="P4958" s="35" t="s">
        <v>2496</v>
      </c>
      <c r="AS4958" s="570"/>
      <c r="AT4958" s="391"/>
      <c r="AU4958" s="222"/>
      <c r="AV4958" s="564"/>
      <c r="AW4958" s="60"/>
      <c r="AX4958" s="60"/>
      <c r="AY4958" s="60"/>
      <c r="AZ4958" s="283"/>
      <c r="BA4958" s="283"/>
      <c r="BB4958" s="283"/>
      <c r="BC4958" s="34"/>
      <c r="BD4958" s="27"/>
      <c r="BF4958" s="35"/>
      <c r="BG4958" s="35"/>
      <c r="BH4958" s="35"/>
    </row>
    <row r="4959" spans="1:60" ht="15" x14ac:dyDescent="0.25">
      <c r="A4959" s="570">
        <f t="shared" si="70"/>
        <v>4953</v>
      </c>
      <c r="B4959" s="571" t="s">
        <v>7232</v>
      </c>
      <c r="C4959" s="574" t="s">
        <v>12458</v>
      </c>
      <c r="D4959" s="843">
        <v>42935.199999999997</v>
      </c>
      <c r="E4959" s="844"/>
      <c r="F4959" s="844"/>
      <c r="G4959" s="25"/>
      <c r="H4959" s="25"/>
      <c r="I4959" s="25"/>
      <c r="J4959" s="25"/>
      <c r="K4959" s="25"/>
      <c r="L4959" s="25"/>
      <c r="N4959" s="25"/>
      <c r="O4959" s="25"/>
      <c r="P4959" s="35" t="s">
        <v>2496</v>
      </c>
      <c r="AS4959" s="570"/>
      <c r="AT4959" s="391"/>
      <c r="AU4959" s="222"/>
      <c r="AV4959" s="564"/>
      <c r="AW4959" s="60"/>
      <c r="AX4959" s="60"/>
      <c r="AY4959" s="60"/>
      <c r="AZ4959" s="283"/>
      <c r="BA4959" s="283"/>
      <c r="BB4959" s="283"/>
      <c r="BC4959" s="34"/>
      <c r="BD4959" s="27"/>
      <c r="BF4959" s="35"/>
      <c r="BG4959" s="35"/>
      <c r="BH4959" s="35"/>
    </row>
    <row r="4960" spans="1:60" ht="15" x14ac:dyDescent="0.25">
      <c r="A4960" s="570">
        <f t="shared" si="70"/>
        <v>4954</v>
      </c>
      <c r="B4960" s="571" t="s">
        <v>7233</v>
      </c>
      <c r="C4960" s="574" t="s">
        <v>12458</v>
      </c>
      <c r="D4960" s="843">
        <v>16565.990000000002</v>
      </c>
      <c r="E4960" s="844"/>
      <c r="F4960" s="844"/>
      <c r="G4960" s="25"/>
      <c r="H4960" s="25"/>
      <c r="I4960" s="25"/>
      <c r="J4960" s="25"/>
      <c r="K4960" s="25"/>
      <c r="L4960" s="25"/>
      <c r="N4960" s="25"/>
      <c r="O4960" s="25"/>
      <c r="P4960" s="35" t="s">
        <v>2496</v>
      </c>
      <c r="AS4960" s="570"/>
      <c r="AT4960" s="391"/>
      <c r="AU4960" s="222"/>
      <c r="AV4960" s="564"/>
      <c r="AW4960" s="60"/>
      <c r="AX4960" s="60"/>
      <c r="AY4960" s="60"/>
      <c r="AZ4960" s="283"/>
      <c r="BA4960" s="283"/>
      <c r="BB4960" s="283"/>
      <c r="BC4960" s="34"/>
      <c r="BD4960" s="27"/>
      <c r="BF4960" s="35"/>
      <c r="BG4960" s="35"/>
      <c r="BH4960" s="35"/>
    </row>
    <row r="4961" spans="1:60" ht="15" x14ac:dyDescent="0.25">
      <c r="A4961" s="570">
        <f t="shared" si="70"/>
        <v>4955</v>
      </c>
      <c r="B4961" s="571" t="s">
        <v>7234</v>
      </c>
      <c r="C4961" s="574" t="s">
        <v>12458</v>
      </c>
      <c r="D4961" s="843">
        <v>96356.68</v>
      </c>
      <c r="E4961" s="844"/>
      <c r="F4961" s="844"/>
      <c r="G4961" s="25"/>
      <c r="H4961" s="25"/>
      <c r="I4961" s="25"/>
      <c r="J4961" s="25"/>
      <c r="K4961" s="25"/>
      <c r="L4961" s="25"/>
      <c r="N4961" s="25"/>
      <c r="O4961" s="25"/>
      <c r="P4961" s="35" t="s">
        <v>2496</v>
      </c>
      <c r="AS4961" s="570"/>
      <c r="AT4961" s="391"/>
      <c r="AU4961" s="222"/>
      <c r="AV4961" s="564"/>
      <c r="AW4961" s="60"/>
      <c r="AX4961" s="60"/>
      <c r="AY4961" s="60"/>
      <c r="AZ4961" s="283"/>
      <c r="BA4961" s="283"/>
      <c r="BB4961" s="283"/>
      <c r="BC4961" s="34"/>
      <c r="BD4961" s="27"/>
      <c r="BF4961" s="35"/>
      <c r="BG4961" s="35"/>
      <c r="BH4961" s="35"/>
    </row>
    <row r="4962" spans="1:60" ht="15" x14ac:dyDescent="0.25">
      <c r="A4962" s="570">
        <f t="shared" si="70"/>
        <v>4956</v>
      </c>
      <c r="B4962" s="571" t="s">
        <v>7235</v>
      </c>
      <c r="C4962" s="574" t="s">
        <v>12458</v>
      </c>
      <c r="D4962" s="843">
        <v>202300</v>
      </c>
      <c r="E4962" s="844"/>
      <c r="F4962" s="844"/>
      <c r="G4962" s="25"/>
      <c r="H4962" s="25"/>
      <c r="I4962" s="25"/>
      <c r="J4962" s="25"/>
      <c r="K4962" s="25"/>
      <c r="L4962" s="25"/>
      <c r="N4962" s="25"/>
      <c r="O4962" s="25"/>
      <c r="P4962" s="35" t="s">
        <v>2496</v>
      </c>
      <c r="AS4962" s="570"/>
      <c r="AT4962" s="391"/>
      <c r="AU4962" s="222"/>
      <c r="AV4962" s="564"/>
      <c r="AW4962" s="60"/>
      <c r="AX4962" s="60"/>
      <c r="AY4962" s="60"/>
      <c r="AZ4962" s="283"/>
      <c r="BA4962" s="283"/>
      <c r="BB4962" s="283"/>
      <c r="BC4962" s="34"/>
      <c r="BD4962" s="27"/>
      <c r="BF4962" s="35"/>
      <c r="BG4962" s="35"/>
      <c r="BH4962" s="35"/>
    </row>
    <row r="4963" spans="1:60" ht="15" x14ac:dyDescent="0.25">
      <c r="A4963" s="570">
        <f t="shared" si="70"/>
        <v>4957</v>
      </c>
      <c r="B4963" s="571" t="s">
        <v>7236</v>
      </c>
      <c r="C4963" s="574" t="s">
        <v>12458</v>
      </c>
      <c r="D4963" s="843">
        <v>173723.34</v>
      </c>
      <c r="E4963" s="844"/>
      <c r="F4963" s="844"/>
      <c r="G4963" s="25"/>
      <c r="H4963" s="25"/>
      <c r="I4963" s="25"/>
      <c r="J4963" s="25"/>
      <c r="K4963" s="25"/>
      <c r="L4963" s="25"/>
      <c r="N4963" s="25"/>
      <c r="O4963" s="25"/>
      <c r="P4963" s="35" t="s">
        <v>2496</v>
      </c>
      <c r="AS4963" s="570"/>
      <c r="AT4963" s="391"/>
      <c r="AU4963" s="222"/>
      <c r="AV4963" s="564"/>
      <c r="AW4963" s="60"/>
      <c r="AX4963" s="60"/>
      <c r="AY4963" s="60"/>
      <c r="AZ4963" s="283"/>
      <c r="BA4963" s="283"/>
      <c r="BB4963" s="283"/>
      <c r="BC4963" s="34"/>
      <c r="BD4963" s="27"/>
      <c r="BF4963" s="35"/>
      <c r="BG4963" s="35"/>
      <c r="BH4963" s="35"/>
    </row>
    <row r="4964" spans="1:60" ht="15" x14ac:dyDescent="0.25">
      <c r="A4964" s="570">
        <f t="shared" si="70"/>
        <v>4958</v>
      </c>
      <c r="B4964" s="571" t="s">
        <v>7237</v>
      </c>
      <c r="C4964" s="574" t="s">
        <v>12458</v>
      </c>
      <c r="D4964" s="843">
        <v>458150</v>
      </c>
      <c r="E4964" s="844"/>
      <c r="F4964" s="844"/>
      <c r="G4964" s="25"/>
      <c r="H4964" s="25"/>
      <c r="I4964" s="25"/>
      <c r="J4964" s="25"/>
      <c r="K4964" s="25"/>
      <c r="L4964" s="25"/>
      <c r="N4964" s="25"/>
      <c r="O4964" s="25"/>
      <c r="P4964" s="35" t="s">
        <v>2496</v>
      </c>
      <c r="AS4964" s="570"/>
      <c r="AT4964" s="391"/>
      <c r="AU4964" s="222"/>
      <c r="AV4964" s="564"/>
      <c r="AW4964" s="60"/>
      <c r="AX4964" s="60"/>
      <c r="AY4964" s="60"/>
      <c r="AZ4964" s="283"/>
      <c r="BA4964" s="283"/>
      <c r="BB4964" s="283"/>
      <c r="BC4964" s="34"/>
      <c r="BD4964" s="27"/>
      <c r="BF4964" s="35"/>
      <c r="BG4964" s="35"/>
      <c r="BH4964" s="35"/>
    </row>
    <row r="4965" spans="1:60" ht="15" x14ac:dyDescent="0.25">
      <c r="A4965" s="570">
        <f t="shared" si="70"/>
        <v>4959</v>
      </c>
      <c r="B4965" s="571" t="s">
        <v>7238</v>
      </c>
      <c r="C4965" s="574" t="s">
        <v>12458</v>
      </c>
      <c r="D4965" s="843">
        <v>308665.77</v>
      </c>
      <c r="E4965" s="844"/>
      <c r="F4965" s="844"/>
      <c r="G4965" s="25"/>
      <c r="H4965" s="25"/>
      <c r="I4965" s="25"/>
      <c r="J4965" s="25"/>
      <c r="K4965" s="25"/>
      <c r="L4965" s="25"/>
      <c r="N4965" s="25"/>
      <c r="O4965" s="25"/>
      <c r="P4965" s="35" t="s">
        <v>2496</v>
      </c>
      <c r="AS4965" s="570"/>
      <c r="AT4965" s="391"/>
      <c r="AU4965" s="222"/>
      <c r="AV4965" s="564"/>
      <c r="AW4965" s="60"/>
      <c r="AX4965" s="60"/>
      <c r="AY4965" s="60"/>
      <c r="AZ4965" s="283"/>
      <c r="BA4965" s="283"/>
      <c r="BB4965" s="283"/>
      <c r="BC4965" s="34"/>
      <c r="BD4965" s="27"/>
      <c r="BF4965" s="35"/>
      <c r="BG4965" s="35"/>
      <c r="BH4965" s="35"/>
    </row>
    <row r="4966" spans="1:60" ht="15" x14ac:dyDescent="0.25">
      <c r="A4966" s="570">
        <f t="shared" si="70"/>
        <v>4960</v>
      </c>
      <c r="B4966" s="571" t="s">
        <v>7239</v>
      </c>
      <c r="C4966" s="574" t="s">
        <v>12458</v>
      </c>
      <c r="D4966" s="843">
        <v>3468.85</v>
      </c>
      <c r="E4966" s="844"/>
      <c r="F4966" s="844"/>
      <c r="G4966" s="25"/>
      <c r="H4966" s="25"/>
      <c r="I4966" s="25"/>
      <c r="J4966" s="25"/>
      <c r="K4966" s="25"/>
      <c r="L4966" s="25"/>
      <c r="N4966" s="25"/>
      <c r="O4966" s="25"/>
      <c r="P4966" s="35" t="s">
        <v>2496</v>
      </c>
      <c r="AS4966" s="570"/>
      <c r="AT4966" s="391"/>
      <c r="AU4966" s="222"/>
      <c r="AV4966" s="564"/>
      <c r="AW4966" s="60"/>
      <c r="AX4966" s="60"/>
      <c r="AY4966" s="60"/>
      <c r="AZ4966" s="283"/>
      <c r="BA4966" s="283"/>
      <c r="BB4966" s="283"/>
      <c r="BC4966" s="34"/>
      <c r="BD4966" s="27"/>
      <c r="BF4966" s="35"/>
      <c r="BG4966" s="35"/>
      <c r="BH4966" s="35"/>
    </row>
    <row r="4967" spans="1:60" ht="15" x14ac:dyDescent="0.25">
      <c r="A4967" s="570">
        <f t="shared" si="70"/>
        <v>4961</v>
      </c>
      <c r="B4967" s="571" t="s">
        <v>7240</v>
      </c>
      <c r="C4967" s="574" t="s">
        <v>12458</v>
      </c>
      <c r="D4967" s="843">
        <v>15747.27</v>
      </c>
      <c r="E4967" s="844"/>
      <c r="F4967" s="844"/>
      <c r="G4967" s="25"/>
      <c r="H4967" s="25"/>
      <c r="I4967" s="25"/>
      <c r="J4967" s="25"/>
      <c r="K4967" s="25"/>
      <c r="L4967" s="25"/>
      <c r="N4967" s="25"/>
      <c r="O4967" s="25"/>
      <c r="P4967" s="35" t="s">
        <v>2496</v>
      </c>
      <c r="AS4967" s="570"/>
      <c r="AT4967" s="391"/>
      <c r="AU4967" s="222"/>
      <c r="AV4967" s="564"/>
      <c r="AW4967" s="60"/>
      <c r="AX4967" s="60"/>
      <c r="AY4967" s="60"/>
      <c r="AZ4967" s="283"/>
      <c r="BA4967" s="283"/>
      <c r="BB4967" s="283"/>
      <c r="BC4967" s="34"/>
      <c r="BD4967" s="27"/>
      <c r="BF4967" s="35"/>
      <c r="BG4967" s="35"/>
      <c r="BH4967" s="35"/>
    </row>
    <row r="4968" spans="1:60" ht="15" x14ac:dyDescent="0.25">
      <c r="A4968" s="570">
        <f t="shared" si="70"/>
        <v>4962</v>
      </c>
      <c r="B4968" s="571" t="s">
        <v>7241</v>
      </c>
      <c r="C4968" s="574" t="s">
        <v>12458</v>
      </c>
      <c r="D4968" s="843">
        <v>17374</v>
      </c>
      <c r="E4968" s="844"/>
      <c r="F4968" s="844"/>
      <c r="G4968" s="25"/>
      <c r="H4968" s="25"/>
      <c r="I4968" s="25"/>
      <c r="J4968" s="25"/>
      <c r="K4968" s="25"/>
      <c r="L4968" s="25"/>
      <c r="N4968" s="25"/>
      <c r="O4968" s="25"/>
      <c r="P4968" s="35" t="s">
        <v>2496</v>
      </c>
      <c r="AS4968" s="570"/>
      <c r="AT4968" s="391"/>
      <c r="AU4968" s="222"/>
      <c r="AV4968" s="564"/>
      <c r="AW4968" s="60"/>
      <c r="AX4968" s="60"/>
      <c r="AY4968" s="60"/>
      <c r="AZ4968" s="283"/>
      <c r="BA4968" s="283"/>
      <c r="BB4968" s="283"/>
      <c r="BC4968" s="34"/>
      <c r="BD4968" s="27"/>
      <c r="BF4968" s="35"/>
      <c r="BG4968" s="35"/>
      <c r="BH4968" s="35"/>
    </row>
    <row r="4969" spans="1:60" ht="15" x14ac:dyDescent="0.25">
      <c r="A4969" s="570">
        <f t="shared" si="70"/>
        <v>4963</v>
      </c>
      <c r="B4969" s="571" t="s">
        <v>7242</v>
      </c>
      <c r="C4969" s="574" t="s">
        <v>12458</v>
      </c>
      <c r="D4969" s="843">
        <v>23356.13</v>
      </c>
      <c r="E4969" s="844"/>
      <c r="F4969" s="844"/>
      <c r="G4969" s="25"/>
      <c r="H4969" s="25"/>
      <c r="I4969" s="25"/>
      <c r="J4969" s="25"/>
      <c r="K4969" s="25"/>
      <c r="L4969" s="25"/>
      <c r="N4969" s="25"/>
      <c r="O4969" s="25"/>
      <c r="P4969" s="35" t="s">
        <v>2496</v>
      </c>
      <c r="AS4969" s="570"/>
      <c r="AT4969" s="391"/>
      <c r="AU4969" s="222"/>
      <c r="AV4969" s="564"/>
      <c r="AW4969" s="60"/>
      <c r="AX4969" s="60"/>
      <c r="AY4969" s="60"/>
      <c r="AZ4969" s="283"/>
      <c r="BA4969" s="283"/>
      <c r="BB4969" s="283"/>
      <c r="BC4969" s="34"/>
      <c r="BD4969" s="27"/>
      <c r="BF4969" s="35"/>
      <c r="BG4969" s="35"/>
      <c r="BH4969" s="35"/>
    </row>
    <row r="4970" spans="1:60" ht="15" x14ac:dyDescent="0.25">
      <c r="A4970" s="570">
        <f t="shared" si="70"/>
        <v>4964</v>
      </c>
      <c r="B4970" s="571" t="s">
        <v>7243</v>
      </c>
      <c r="C4970" s="574" t="s">
        <v>12458</v>
      </c>
      <c r="D4970" s="843">
        <v>53883.199999999997</v>
      </c>
      <c r="E4970" s="844"/>
      <c r="F4970" s="844"/>
      <c r="G4970" s="25"/>
      <c r="H4970" s="25"/>
      <c r="I4970" s="25"/>
      <c r="J4970" s="25"/>
      <c r="K4970" s="25"/>
      <c r="L4970" s="25"/>
      <c r="N4970" s="25"/>
      <c r="O4970" s="25"/>
      <c r="P4970" s="35" t="s">
        <v>2496</v>
      </c>
      <c r="AS4970" s="570"/>
      <c r="AT4970" s="391"/>
      <c r="AU4970" s="222"/>
      <c r="AV4970" s="564"/>
      <c r="AW4970" s="60"/>
      <c r="AX4970" s="60"/>
      <c r="AY4970" s="60"/>
      <c r="AZ4970" s="283"/>
      <c r="BA4970" s="283"/>
      <c r="BB4970" s="283"/>
      <c r="BC4970" s="34"/>
      <c r="BD4970" s="27"/>
      <c r="BF4970" s="35"/>
      <c r="BG4970" s="35"/>
      <c r="BH4970" s="35"/>
    </row>
    <row r="4971" spans="1:60" ht="15" x14ac:dyDescent="0.25">
      <c r="A4971" s="570">
        <f t="shared" si="70"/>
        <v>4965</v>
      </c>
      <c r="B4971" s="571" t="s">
        <v>7244</v>
      </c>
      <c r="C4971" s="574" t="s">
        <v>12458</v>
      </c>
      <c r="D4971" s="843">
        <v>23857.119999999999</v>
      </c>
      <c r="E4971" s="844"/>
      <c r="F4971" s="844"/>
      <c r="G4971" s="25"/>
      <c r="H4971" s="25"/>
      <c r="I4971" s="25"/>
      <c r="J4971" s="25"/>
      <c r="K4971" s="25"/>
      <c r="L4971" s="25"/>
      <c r="N4971" s="25"/>
      <c r="O4971" s="25"/>
      <c r="P4971" s="35" t="s">
        <v>2496</v>
      </c>
      <c r="AS4971" s="570"/>
      <c r="AT4971" s="391"/>
      <c r="AU4971" s="222"/>
      <c r="AV4971" s="564"/>
      <c r="AW4971" s="60"/>
      <c r="AX4971" s="60"/>
      <c r="AY4971" s="60"/>
      <c r="AZ4971" s="283"/>
      <c r="BA4971" s="283"/>
      <c r="BB4971" s="283"/>
      <c r="BC4971" s="34"/>
      <c r="BD4971" s="27"/>
      <c r="BF4971" s="35"/>
      <c r="BG4971" s="35"/>
      <c r="BH4971" s="35"/>
    </row>
    <row r="4972" spans="1:60" ht="15" x14ac:dyDescent="0.25">
      <c r="A4972" s="570">
        <f t="shared" si="70"/>
        <v>4966</v>
      </c>
      <c r="B4972" s="571" t="s">
        <v>7245</v>
      </c>
      <c r="C4972" s="574" t="s">
        <v>12458</v>
      </c>
      <c r="D4972" s="843">
        <v>11662</v>
      </c>
      <c r="E4972" s="844"/>
      <c r="F4972" s="844"/>
      <c r="G4972" s="25"/>
      <c r="H4972" s="25"/>
      <c r="I4972" s="25"/>
      <c r="J4972" s="25"/>
      <c r="K4972" s="25"/>
      <c r="L4972" s="25"/>
      <c r="N4972" s="25"/>
      <c r="O4972" s="25"/>
      <c r="P4972" s="35" t="s">
        <v>2496</v>
      </c>
      <c r="AS4972" s="570"/>
      <c r="AT4972" s="391"/>
      <c r="AU4972" s="222"/>
      <c r="AV4972" s="564"/>
      <c r="AW4972" s="60"/>
      <c r="AX4972" s="60"/>
      <c r="AY4972" s="60"/>
      <c r="AZ4972" s="283"/>
      <c r="BA4972" s="283"/>
      <c r="BB4972" s="283"/>
      <c r="BC4972" s="34"/>
      <c r="BD4972" s="27"/>
      <c r="BF4972" s="35"/>
      <c r="BG4972" s="35"/>
      <c r="BH4972" s="35"/>
    </row>
    <row r="4973" spans="1:60" ht="15" x14ac:dyDescent="0.25">
      <c r="A4973" s="570">
        <f t="shared" si="70"/>
        <v>4967</v>
      </c>
      <c r="B4973" s="571" t="s">
        <v>7246</v>
      </c>
      <c r="C4973" s="574" t="s">
        <v>12458</v>
      </c>
      <c r="D4973" s="843">
        <v>366924.6</v>
      </c>
      <c r="E4973" s="844"/>
      <c r="F4973" s="844"/>
      <c r="G4973" s="25"/>
      <c r="H4973" s="25"/>
      <c r="I4973" s="25"/>
      <c r="J4973" s="25"/>
      <c r="K4973" s="25"/>
      <c r="L4973" s="25"/>
      <c r="N4973" s="25"/>
      <c r="O4973" s="25"/>
      <c r="P4973" s="35" t="s">
        <v>2496</v>
      </c>
      <c r="AS4973" s="570"/>
      <c r="AT4973" s="391"/>
      <c r="AU4973" s="222"/>
      <c r="AV4973" s="564"/>
      <c r="AW4973" s="60"/>
      <c r="AX4973" s="60"/>
      <c r="AY4973" s="60"/>
      <c r="AZ4973" s="283"/>
      <c r="BA4973" s="283"/>
      <c r="BB4973" s="283"/>
      <c r="BC4973" s="34"/>
      <c r="BD4973" s="27"/>
      <c r="BF4973" s="35"/>
      <c r="BG4973" s="35"/>
      <c r="BH4973" s="35"/>
    </row>
    <row r="4974" spans="1:60" ht="15" x14ac:dyDescent="0.25">
      <c r="A4974" s="570">
        <f t="shared" si="70"/>
        <v>4968</v>
      </c>
      <c r="B4974" s="571" t="s">
        <v>7247</v>
      </c>
      <c r="C4974" s="574" t="s">
        <v>12458</v>
      </c>
      <c r="D4974" s="843">
        <v>813365</v>
      </c>
      <c r="E4974" s="844"/>
      <c r="F4974" s="844"/>
      <c r="G4974" s="25"/>
      <c r="H4974" s="25"/>
      <c r="I4974" s="25"/>
      <c r="J4974" s="25"/>
      <c r="K4974" s="25"/>
      <c r="L4974" s="25"/>
      <c r="N4974" s="25"/>
      <c r="O4974" s="25"/>
      <c r="P4974" s="35" t="s">
        <v>2496</v>
      </c>
      <c r="AS4974" s="570"/>
      <c r="AT4974" s="391"/>
      <c r="AU4974" s="222"/>
      <c r="AV4974" s="564"/>
      <c r="AW4974" s="60"/>
      <c r="AX4974" s="60"/>
      <c r="AY4974" s="60"/>
      <c r="AZ4974" s="283"/>
      <c r="BA4974" s="283"/>
      <c r="BB4974" s="283"/>
      <c r="BC4974" s="34"/>
      <c r="BD4974" s="27"/>
      <c r="BF4974" s="35"/>
      <c r="BG4974" s="35"/>
      <c r="BH4974" s="35"/>
    </row>
    <row r="4975" spans="1:60" ht="15" x14ac:dyDescent="0.25">
      <c r="A4975" s="570">
        <f t="shared" si="70"/>
        <v>4969</v>
      </c>
      <c r="B4975" s="571" t="s">
        <v>7248</v>
      </c>
      <c r="C4975" s="574" t="s">
        <v>12458</v>
      </c>
      <c r="D4975" s="843">
        <v>1035300</v>
      </c>
      <c r="E4975" s="844"/>
      <c r="F4975" s="844"/>
      <c r="G4975" s="25"/>
      <c r="H4975" s="25"/>
      <c r="I4975" s="25"/>
      <c r="J4975" s="25"/>
      <c r="K4975" s="25"/>
      <c r="L4975" s="25"/>
      <c r="N4975" s="25"/>
      <c r="O4975" s="25"/>
      <c r="P4975" s="35" t="s">
        <v>2496</v>
      </c>
      <c r="AS4975" s="570"/>
      <c r="AT4975" s="391"/>
      <c r="AU4975" s="222"/>
      <c r="AV4975" s="564"/>
      <c r="AW4975" s="60"/>
      <c r="AX4975" s="60"/>
      <c r="AY4975" s="60"/>
      <c r="AZ4975" s="283"/>
      <c r="BA4975" s="283"/>
      <c r="BB4975" s="283"/>
      <c r="BC4975" s="34"/>
      <c r="BD4975" s="27"/>
      <c r="BF4975" s="35"/>
      <c r="BG4975" s="35"/>
      <c r="BH4975" s="35"/>
    </row>
    <row r="4976" spans="1:60" ht="15" x14ac:dyDescent="0.25">
      <c r="A4976" s="570">
        <f t="shared" si="70"/>
        <v>4970</v>
      </c>
      <c r="B4976" s="571" t="s">
        <v>7249</v>
      </c>
      <c r="C4976" s="574" t="s">
        <v>12458</v>
      </c>
      <c r="D4976" s="843">
        <v>511923.72</v>
      </c>
      <c r="E4976" s="844"/>
      <c r="F4976" s="844"/>
      <c r="G4976" s="25"/>
      <c r="H4976" s="25"/>
      <c r="I4976" s="25"/>
      <c r="J4976" s="25"/>
      <c r="K4976" s="25"/>
      <c r="L4976" s="25"/>
      <c r="N4976" s="25"/>
      <c r="O4976" s="25"/>
      <c r="P4976" s="35" t="s">
        <v>2496</v>
      </c>
      <c r="AS4976" s="570"/>
      <c r="AT4976" s="391"/>
      <c r="AU4976" s="222"/>
      <c r="AV4976" s="564"/>
      <c r="AW4976" s="60"/>
      <c r="AX4976" s="60"/>
      <c r="AY4976" s="60"/>
      <c r="AZ4976" s="283"/>
      <c r="BA4976" s="283"/>
      <c r="BB4976" s="283"/>
      <c r="BC4976" s="34"/>
      <c r="BD4976" s="27"/>
      <c r="BF4976" s="35"/>
      <c r="BG4976" s="35"/>
      <c r="BH4976" s="35"/>
    </row>
    <row r="4977" spans="1:60" ht="15" x14ac:dyDescent="0.25">
      <c r="A4977" s="570">
        <f t="shared" si="70"/>
        <v>4971</v>
      </c>
      <c r="B4977" s="571" t="s">
        <v>7250</v>
      </c>
      <c r="C4977" s="574" t="s">
        <v>12458</v>
      </c>
      <c r="D4977" s="843">
        <v>87895.78</v>
      </c>
      <c r="E4977" s="844"/>
      <c r="F4977" s="844"/>
      <c r="G4977" s="25"/>
      <c r="H4977" s="25"/>
      <c r="I4977" s="25"/>
      <c r="J4977" s="25"/>
      <c r="K4977" s="25"/>
      <c r="L4977" s="25"/>
      <c r="N4977" s="25"/>
      <c r="O4977" s="25"/>
      <c r="P4977" s="35" t="s">
        <v>2496</v>
      </c>
      <c r="AS4977" s="570"/>
      <c r="AT4977" s="391"/>
      <c r="AU4977" s="222"/>
      <c r="AV4977" s="564"/>
      <c r="AW4977" s="60"/>
      <c r="AX4977" s="60"/>
      <c r="AY4977" s="60"/>
      <c r="AZ4977" s="283"/>
      <c r="BA4977" s="283"/>
      <c r="BB4977" s="283"/>
      <c r="BC4977" s="34"/>
      <c r="BD4977" s="27"/>
      <c r="BF4977" s="35"/>
      <c r="BG4977" s="35"/>
      <c r="BH4977" s="35"/>
    </row>
    <row r="4978" spans="1:60" ht="15" x14ac:dyDescent="0.25">
      <c r="A4978" s="570">
        <f t="shared" si="70"/>
        <v>4972</v>
      </c>
      <c r="B4978" s="571" t="s">
        <v>7251</v>
      </c>
      <c r="C4978" s="574" t="s">
        <v>12458</v>
      </c>
      <c r="D4978" s="843">
        <v>32475.1</v>
      </c>
      <c r="E4978" s="844"/>
      <c r="F4978" s="844"/>
      <c r="G4978" s="25"/>
      <c r="H4978" s="25"/>
      <c r="I4978" s="25"/>
      <c r="J4978" s="25"/>
      <c r="K4978" s="25"/>
      <c r="L4978" s="25"/>
      <c r="N4978" s="25"/>
      <c r="O4978" s="25"/>
      <c r="P4978" s="35" t="s">
        <v>2496</v>
      </c>
      <c r="AS4978" s="570"/>
      <c r="AT4978" s="391"/>
      <c r="AU4978" s="222"/>
      <c r="AV4978" s="564"/>
      <c r="AW4978" s="60"/>
      <c r="AX4978" s="60"/>
      <c r="AY4978" s="60"/>
      <c r="AZ4978" s="283"/>
      <c r="BA4978" s="283"/>
      <c r="BB4978" s="283"/>
      <c r="BC4978" s="34"/>
      <c r="BD4978" s="27"/>
      <c r="BF4978" s="35"/>
      <c r="BG4978" s="35"/>
      <c r="BH4978" s="35"/>
    </row>
    <row r="4979" spans="1:60" ht="15" x14ac:dyDescent="0.25">
      <c r="A4979" s="570">
        <f t="shared" si="70"/>
        <v>4973</v>
      </c>
      <c r="B4979" s="571" t="s">
        <v>7252</v>
      </c>
      <c r="C4979" s="574" t="s">
        <v>12458</v>
      </c>
      <c r="D4979" s="843">
        <v>32475.1</v>
      </c>
      <c r="E4979" s="844"/>
      <c r="F4979" s="844"/>
      <c r="G4979" s="25"/>
      <c r="H4979" s="25"/>
      <c r="I4979" s="25"/>
      <c r="J4979" s="25"/>
      <c r="K4979" s="25"/>
      <c r="L4979" s="25"/>
      <c r="N4979" s="25"/>
      <c r="O4979" s="25"/>
      <c r="P4979" s="35" t="s">
        <v>2496</v>
      </c>
      <c r="AS4979" s="570"/>
      <c r="AT4979" s="391"/>
      <c r="AU4979" s="222"/>
      <c r="AV4979" s="564"/>
      <c r="AW4979" s="60"/>
      <c r="AX4979" s="60"/>
      <c r="AY4979" s="60"/>
      <c r="AZ4979" s="283"/>
      <c r="BA4979" s="283"/>
      <c r="BB4979" s="283"/>
      <c r="BC4979" s="34"/>
      <c r="BD4979" s="27"/>
      <c r="BF4979" s="35"/>
      <c r="BG4979" s="35"/>
      <c r="BH4979" s="35"/>
    </row>
    <row r="4980" spans="1:60" ht="15" x14ac:dyDescent="0.25">
      <c r="A4980" s="570">
        <f t="shared" si="70"/>
        <v>4974</v>
      </c>
      <c r="B4980" s="571" t="s">
        <v>7253</v>
      </c>
      <c r="C4980" s="574" t="s">
        <v>12458</v>
      </c>
      <c r="D4980" s="843">
        <v>9684.2199999999993</v>
      </c>
      <c r="E4980" s="844"/>
      <c r="F4980" s="844"/>
      <c r="G4980" s="25"/>
      <c r="H4980" s="25"/>
      <c r="I4980" s="25"/>
      <c r="J4980" s="25"/>
      <c r="K4980" s="25"/>
      <c r="L4980" s="25"/>
      <c r="N4980" s="25"/>
      <c r="O4980" s="25"/>
      <c r="P4980" s="35" t="s">
        <v>2496</v>
      </c>
      <c r="AS4980" s="570"/>
      <c r="AT4980" s="391"/>
      <c r="AU4980" s="222"/>
      <c r="AV4980" s="564"/>
      <c r="AW4980" s="60"/>
      <c r="AX4980" s="60"/>
      <c r="AY4980" s="60"/>
      <c r="AZ4980" s="283"/>
      <c r="BA4980" s="283"/>
      <c r="BB4980" s="283"/>
      <c r="BC4980" s="34"/>
      <c r="BD4980" s="27"/>
      <c r="BF4980" s="35"/>
      <c r="BG4980" s="35"/>
      <c r="BH4980" s="35"/>
    </row>
    <row r="4981" spans="1:60" ht="15" x14ac:dyDescent="0.25">
      <c r="A4981" s="570">
        <f t="shared" si="70"/>
        <v>4975</v>
      </c>
      <c r="B4981" s="571" t="s">
        <v>7254</v>
      </c>
      <c r="C4981" s="574" t="s">
        <v>12458</v>
      </c>
      <c r="D4981" s="843">
        <v>11998.77</v>
      </c>
      <c r="E4981" s="844"/>
      <c r="F4981" s="844"/>
      <c r="G4981" s="25"/>
      <c r="H4981" s="25"/>
      <c r="I4981" s="25"/>
      <c r="J4981" s="25"/>
      <c r="K4981" s="25"/>
      <c r="L4981" s="25"/>
      <c r="N4981" s="25"/>
      <c r="O4981" s="25"/>
      <c r="P4981" s="35" t="s">
        <v>2496</v>
      </c>
      <c r="AS4981" s="570"/>
      <c r="AT4981" s="391"/>
      <c r="AU4981" s="222"/>
      <c r="AV4981" s="564"/>
      <c r="AW4981" s="60"/>
      <c r="AX4981" s="60"/>
      <c r="AY4981" s="60"/>
      <c r="AZ4981" s="283"/>
      <c r="BA4981" s="283"/>
      <c r="BB4981" s="283"/>
      <c r="BC4981" s="34"/>
      <c r="BD4981" s="27"/>
      <c r="BF4981" s="35"/>
      <c r="BG4981" s="35"/>
      <c r="BH4981" s="35"/>
    </row>
    <row r="4982" spans="1:60" ht="15" x14ac:dyDescent="0.25">
      <c r="A4982" s="570">
        <f t="shared" si="70"/>
        <v>4976</v>
      </c>
      <c r="B4982" s="571" t="s">
        <v>7255</v>
      </c>
      <c r="C4982" s="574" t="s">
        <v>12458</v>
      </c>
      <c r="D4982" s="843">
        <v>15565.2</v>
      </c>
      <c r="E4982" s="844"/>
      <c r="F4982" s="844"/>
      <c r="G4982" s="25"/>
      <c r="H4982" s="25"/>
      <c r="I4982" s="25"/>
      <c r="J4982" s="25"/>
      <c r="K4982" s="25"/>
      <c r="L4982" s="25"/>
      <c r="N4982" s="25"/>
      <c r="O4982" s="25"/>
      <c r="P4982" s="35" t="s">
        <v>2496</v>
      </c>
      <c r="AS4982" s="570"/>
      <c r="AT4982" s="391"/>
      <c r="AU4982" s="222"/>
      <c r="AV4982" s="564"/>
      <c r="AW4982" s="60"/>
      <c r="AX4982" s="60"/>
      <c r="AY4982" s="60"/>
      <c r="AZ4982" s="283"/>
      <c r="BA4982" s="283"/>
      <c r="BB4982" s="283"/>
      <c r="BC4982" s="34"/>
      <c r="BD4982" s="27"/>
      <c r="BF4982" s="35"/>
      <c r="BG4982" s="35"/>
      <c r="BH4982" s="35"/>
    </row>
    <row r="4983" spans="1:60" ht="15" x14ac:dyDescent="0.25">
      <c r="A4983" s="570">
        <f t="shared" ref="A4983:A5046" si="71">A4982+1</f>
        <v>4977</v>
      </c>
      <c r="B4983" s="571" t="s">
        <v>7256</v>
      </c>
      <c r="C4983" s="574" t="s">
        <v>12458</v>
      </c>
      <c r="D4983" s="843">
        <v>5870.27</v>
      </c>
      <c r="E4983" s="844"/>
      <c r="F4983" s="844"/>
      <c r="G4983" s="25"/>
      <c r="H4983" s="25"/>
      <c r="I4983" s="25"/>
      <c r="J4983" s="25"/>
      <c r="K4983" s="25"/>
      <c r="L4983" s="25"/>
      <c r="N4983" s="25"/>
      <c r="O4983" s="25"/>
      <c r="P4983" s="35" t="s">
        <v>2496</v>
      </c>
      <c r="AS4983" s="570"/>
      <c r="AT4983" s="391"/>
      <c r="AU4983" s="222"/>
      <c r="AV4983" s="564"/>
      <c r="AW4983" s="60"/>
      <c r="AX4983" s="60"/>
      <c r="AY4983" s="60"/>
      <c r="AZ4983" s="283"/>
      <c r="BA4983" s="283"/>
      <c r="BB4983" s="283"/>
      <c r="BC4983" s="34"/>
      <c r="BD4983" s="27"/>
      <c r="BF4983" s="35"/>
      <c r="BG4983" s="35"/>
      <c r="BH4983" s="35"/>
    </row>
    <row r="4984" spans="1:60" ht="15" x14ac:dyDescent="0.25">
      <c r="A4984" s="570">
        <f t="shared" si="71"/>
        <v>4978</v>
      </c>
      <c r="B4984" s="571" t="s">
        <v>7257</v>
      </c>
      <c r="C4984" s="574" t="s">
        <v>12458</v>
      </c>
      <c r="D4984" s="843">
        <v>13010.27</v>
      </c>
      <c r="E4984" s="844"/>
      <c r="F4984" s="844"/>
      <c r="G4984" s="25"/>
      <c r="H4984" s="25"/>
      <c r="I4984" s="25"/>
      <c r="J4984" s="25"/>
      <c r="K4984" s="25"/>
      <c r="L4984" s="25"/>
      <c r="N4984" s="25"/>
      <c r="O4984" s="25"/>
      <c r="P4984" s="35" t="s">
        <v>2496</v>
      </c>
      <c r="AS4984" s="570"/>
      <c r="AT4984" s="391"/>
      <c r="AU4984" s="222"/>
      <c r="AV4984" s="564"/>
      <c r="AW4984" s="60"/>
      <c r="AX4984" s="60"/>
      <c r="AY4984" s="60"/>
      <c r="AZ4984" s="283"/>
      <c r="BA4984" s="283"/>
      <c r="BB4984" s="283"/>
      <c r="BC4984" s="34"/>
      <c r="BD4984" s="27"/>
      <c r="BF4984" s="35"/>
      <c r="BG4984" s="35"/>
      <c r="BH4984" s="35"/>
    </row>
    <row r="4985" spans="1:60" ht="15" x14ac:dyDescent="0.25">
      <c r="A4985" s="570">
        <f t="shared" si="71"/>
        <v>4979</v>
      </c>
      <c r="B4985" s="571" t="s">
        <v>7258</v>
      </c>
      <c r="C4985" s="574" t="s">
        <v>12458</v>
      </c>
      <c r="D4985" s="843">
        <v>15718.71</v>
      </c>
      <c r="E4985" s="844"/>
      <c r="F4985" s="844"/>
      <c r="G4985" s="25"/>
      <c r="H4985" s="25"/>
      <c r="I4985" s="25"/>
      <c r="J4985" s="25"/>
      <c r="K4985" s="25"/>
      <c r="L4985" s="25"/>
      <c r="N4985" s="25"/>
      <c r="O4985" s="25"/>
      <c r="P4985" s="35" t="s">
        <v>2496</v>
      </c>
      <c r="AS4985" s="570"/>
      <c r="AT4985" s="391"/>
      <c r="AU4985" s="222"/>
      <c r="AV4985" s="564"/>
      <c r="AW4985" s="60"/>
      <c r="AX4985" s="60"/>
      <c r="AY4985" s="60"/>
      <c r="AZ4985" s="283"/>
      <c r="BA4985" s="283"/>
      <c r="BB4985" s="283"/>
      <c r="BC4985" s="34"/>
      <c r="BD4985" s="27"/>
      <c r="BF4985" s="35"/>
      <c r="BG4985" s="35"/>
      <c r="BH4985" s="35"/>
    </row>
    <row r="4986" spans="1:60" ht="15" x14ac:dyDescent="0.25">
      <c r="A4986" s="570">
        <f t="shared" si="71"/>
        <v>4980</v>
      </c>
      <c r="B4986" s="571" t="s">
        <v>7259</v>
      </c>
      <c r="C4986" s="574" t="s">
        <v>12458</v>
      </c>
      <c r="D4986" s="843">
        <v>16993.2</v>
      </c>
      <c r="E4986" s="844"/>
      <c r="F4986" s="844"/>
      <c r="G4986" s="25"/>
      <c r="H4986" s="25"/>
      <c r="I4986" s="25"/>
      <c r="J4986" s="25"/>
      <c r="K4986" s="25"/>
      <c r="L4986" s="25"/>
      <c r="N4986" s="25"/>
      <c r="O4986" s="25"/>
      <c r="P4986" s="35" t="s">
        <v>2496</v>
      </c>
      <c r="AS4986" s="570"/>
      <c r="AT4986" s="391"/>
      <c r="AU4986" s="222"/>
      <c r="AV4986" s="564"/>
      <c r="AW4986" s="60"/>
      <c r="AX4986" s="60"/>
      <c r="AY4986" s="60"/>
      <c r="AZ4986" s="283"/>
      <c r="BA4986" s="283"/>
      <c r="BB4986" s="283"/>
      <c r="BC4986" s="34"/>
      <c r="BD4986" s="27"/>
      <c r="BF4986" s="35"/>
      <c r="BG4986" s="35"/>
      <c r="BH4986" s="35"/>
    </row>
    <row r="4987" spans="1:60" ht="15" x14ac:dyDescent="0.25">
      <c r="A4987" s="570">
        <f t="shared" si="71"/>
        <v>4981</v>
      </c>
      <c r="B4987" s="571" t="s">
        <v>7260</v>
      </c>
      <c r="C4987" s="574" t="s">
        <v>12458</v>
      </c>
      <c r="D4987" s="843">
        <v>10000.76</v>
      </c>
      <c r="E4987" s="844"/>
      <c r="F4987" s="844"/>
      <c r="G4987" s="25"/>
      <c r="H4987" s="25"/>
      <c r="I4987" s="25"/>
      <c r="J4987" s="25"/>
      <c r="K4987" s="25"/>
      <c r="L4987" s="25"/>
      <c r="N4987" s="25"/>
      <c r="O4987" s="25"/>
      <c r="P4987" s="35" t="s">
        <v>2496</v>
      </c>
      <c r="AS4987" s="570"/>
      <c r="AT4987" s="391"/>
      <c r="AU4987" s="222"/>
      <c r="AV4987" s="564"/>
      <c r="AW4987" s="60"/>
      <c r="AX4987" s="60"/>
      <c r="AY4987" s="60"/>
      <c r="AZ4987" s="283"/>
      <c r="BA4987" s="283"/>
      <c r="BB4987" s="283"/>
      <c r="BC4987" s="34"/>
      <c r="BD4987" s="27"/>
      <c r="BF4987" s="35"/>
      <c r="BG4987" s="35"/>
      <c r="BH4987" s="35"/>
    </row>
    <row r="4988" spans="1:60" ht="15" x14ac:dyDescent="0.25">
      <c r="A4988" s="570">
        <f t="shared" si="71"/>
        <v>4982</v>
      </c>
      <c r="B4988" s="571" t="s">
        <v>7261</v>
      </c>
      <c r="C4988" s="574" t="s">
        <v>12458</v>
      </c>
      <c r="D4988" s="843">
        <v>34813.449999999997</v>
      </c>
      <c r="E4988" s="844"/>
      <c r="F4988" s="844"/>
      <c r="G4988" s="25"/>
      <c r="H4988" s="25"/>
      <c r="I4988" s="25"/>
      <c r="J4988" s="25"/>
      <c r="K4988" s="25"/>
      <c r="L4988" s="25"/>
      <c r="N4988" s="25"/>
      <c r="O4988" s="25"/>
      <c r="P4988" s="35" t="s">
        <v>2496</v>
      </c>
      <c r="AS4988" s="570"/>
      <c r="AT4988" s="391"/>
      <c r="AU4988" s="222"/>
      <c r="AV4988" s="564"/>
      <c r="AW4988" s="60"/>
      <c r="AX4988" s="60"/>
      <c r="AY4988" s="60"/>
      <c r="AZ4988" s="283"/>
      <c r="BA4988" s="283"/>
      <c r="BB4988" s="283"/>
      <c r="BC4988" s="34"/>
      <c r="BD4988" s="27"/>
      <c r="BF4988" s="35"/>
      <c r="BG4988" s="35"/>
      <c r="BH4988" s="35"/>
    </row>
    <row r="4989" spans="1:60" ht="15" x14ac:dyDescent="0.25">
      <c r="A4989" s="570">
        <f t="shared" si="71"/>
        <v>4983</v>
      </c>
      <c r="B4989" s="571" t="s">
        <v>7262</v>
      </c>
      <c r="C4989" s="574" t="s">
        <v>12458</v>
      </c>
      <c r="D4989" s="843">
        <v>23146.69</v>
      </c>
      <c r="E4989" s="844"/>
      <c r="F4989" s="844"/>
      <c r="G4989" s="25"/>
      <c r="H4989" s="25"/>
      <c r="I4989" s="25"/>
      <c r="J4989" s="25"/>
      <c r="K4989" s="25"/>
      <c r="L4989" s="25"/>
      <c r="N4989" s="25"/>
      <c r="O4989" s="25"/>
      <c r="P4989" s="35" t="s">
        <v>2496</v>
      </c>
      <c r="AS4989" s="570"/>
      <c r="AT4989" s="391"/>
      <c r="AU4989" s="222"/>
      <c r="AV4989" s="564"/>
      <c r="AW4989" s="60"/>
      <c r="AX4989" s="60"/>
      <c r="AY4989" s="60"/>
      <c r="AZ4989" s="283"/>
      <c r="BA4989" s="283"/>
      <c r="BB4989" s="283"/>
      <c r="BC4989" s="34"/>
      <c r="BD4989" s="27"/>
      <c r="BF4989" s="35"/>
      <c r="BG4989" s="35"/>
      <c r="BH4989" s="35"/>
    </row>
    <row r="4990" spans="1:60" ht="15" x14ac:dyDescent="0.25">
      <c r="A4990" s="570">
        <f t="shared" si="71"/>
        <v>4984</v>
      </c>
      <c r="B4990" s="571" t="s">
        <v>7263</v>
      </c>
      <c r="C4990" s="574" t="s">
        <v>12458</v>
      </c>
      <c r="D4990" s="843">
        <v>39666.269999999997</v>
      </c>
      <c r="E4990" s="844"/>
      <c r="F4990" s="844"/>
      <c r="G4990" s="25"/>
      <c r="H4990" s="25"/>
      <c r="I4990" s="25"/>
      <c r="J4990" s="25"/>
      <c r="K4990" s="25"/>
      <c r="L4990" s="25"/>
      <c r="N4990" s="25"/>
      <c r="O4990" s="25"/>
      <c r="P4990" s="35" t="s">
        <v>2496</v>
      </c>
      <c r="AS4990" s="570"/>
      <c r="AT4990" s="391"/>
      <c r="AU4990" s="222"/>
      <c r="AV4990" s="564"/>
      <c r="AW4990" s="60"/>
      <c r="AX4990" s="60"/>
      <c r="AY4990" s="60"/>
      <c r="AZ4990" s="283"/>
      <c r="BA4990" s="283"/>
      <c r="BB4990" s="283"/>
      <c r="BC4990" s="34"/>
      <c r="BD4990" s="27"/>
      <c r="BF4990" s="35"/>
      <c r="BG4990" s="35"/>
      <c r="BH4990" s="35"/>
    </row>
    <row r="4991" spans="1:60" ht="15" x14ac:dyDescent="0.25">
      <c r="A4991" s="570">
        <f t="shared" si="71"/>
        <v>4985</v>
      </c>
      <c r="B4991" s="571" t="s">
        <v>7264</v>
      </c>
      <c r="C4991" s="574" t="s">
        <v>12458</v>
      </c>
      <c r="D4991" s="843">
        <v>17036.04</v>
      </c>
      <c r="E4991" s="844"/>
      <c r="F4991" s="844"/>
      <c r="G4991" s="25"/>
      <c r="H4991" s="25"/>
      <c r="I4991" s="25"/>
      <c r="J4991" s="25"/>
      <c r="K4991" s="25"/>
      <c r="L4991" s="25"/>
      <c r="N4991" s="25"/>
      <c r="O4991" s="25"/>
      <c r="P4991" s="35" t="s">
        <v>2496</v>
      </c>
      <c r="AS4991" s="570"/>
      <c r="AT4991" s="391"/>
      <c r="AU4991" s="222"/>
      <c r="AV4991" s="564"/>
      <c r="AW4991" s="60"/>
      <c r="AX4991" s="60"/>
      <c r="AY4991" s="60"/>
      <c r="AZ4991" s="283"/>
      <c r="BA4991" s="283"/>
      <c r="BB4991" s="283"/>
      <c r="BC4991" s="34"/>
      <c r="BD4991" s="27"/>
      <c r="BF4991" s="35"/>
      <c r="BG4991" s="35"/>
      <c r="BH4991" s="35"/>
    </row>
    <row r="4992" spans="1:60" ht="15" x14ac:dyDescent="0.25">
      <c r="A4992" s="570">
        <f t="shared" si="71"/>
        <v>4986</v>
      </c>
      <c r="B4992" s="571" t="s">
        <v>7265</v>
      </c>
      <c r="C4992" s="574" t="s">
        <v>12458</v>
      </c>
      <c r="D4992" s="843">
        <v>37782.5</v>
      </c>
      <c r="E4992" s="844"/>
      <c r="F4992" s="844"/>
      <c r="G4992" s="25"/>
      <c r="H4992" s="25"/>
      <c r="I4992" s="25"/>
      <c r="J4992" s="25"/>
      <c r="K4992" s="25"/>
      <c r="L4992" s="25"/>
      <c r="N4992" s="25"/>
      <c r="O4992" s="25"/>
      <c r="P4992" s="35" t="s">
        <v>2496</v>
      </c>
      <c r="AS4992" s="570"/>
      <c r="AT4992" s="391"/>
      <c r="AU4992" s="222"/>
      <c r="AV4992" s="564"/>
      <c r="AW4992" s="60"/>
      <c r="AX4992" s="60"/>
      <c r="AY4992" s="60"/>
      <c r="AZ4992" s="283"/>
      <c r="BA4992" s="283"/>
      <c r="BB4992" s="283"/>
      <c r="BC4992" s="34"/>
      <c r="BD4992" s="27"/>
      <c r="BF4992" s="35"/>
      <c r="BG4992" s="35"/>
      <c r="BH4992" s="35"/>
    </row>
    <row r="4993" spans="1:60" ht="15" x14ac:dyDescent="0.25">
      <c r="A4993" s="570">
        <f t="shared" si="71"/>
        <v>4987</v>
      </c>
      <c r="B4993" s="571" t="s">
        <v>7266</v>
      </c>
      <c r="C4993" s="574" t="s">
        <v>12458</v>
      </c>
      <c r="D4993" s="843">
        <v>10336.34</v>
      </c>
      <c r="E4993" s="844"/>
      <c r="F4993" s="844"/>
      <c r="G4993" s="25"/>
      <c r="H4993" s="25"/>
      <c r="I4993" s="25"/>
      <c r="J4993" s="25"/>
      <c r="K4993" s="25"/>
      <c r="L4993" s="25"/>
      <c r="N4993" s="25"/>
      <c r="O4993" s="25"/>
      <c r="P4993" s="35" t="s">
        <v>2496</v>
      </c>
      <c r="AS4993" s="570"/>
      <c r="AT4993" s="391"/>
      <c r="AU4993" s="222"/>
      <c r="AV4993" s="564"/>
      <c r="AW4993" s="60"/>
      <c r="AX4993" s="60"/>
      <c r="AY4993" s="60"/>
      <c r="AZ4993" s="283"/>
      <c r="BA4993" s="283"/>
      <c r="BB4993" s="283"/>
      <c r="BC4993" s="34"/>
      <c r="BD4993" s="27"/>
      <c r="BF4993" s="35"/>
      <c r="BG4993" s="35"/>
      <c r="BH4993" s="35"/>
    </row>
    <row r="4994" spans="1:60" ht="15" x14ac:dyDescent="0.25">
      <c r="A4994" s="570">
        <f t="shared" si="71"/>
        <v>4988</v>
      </c>
      <c r="B4994" s="571" t="s">
        <v>7267</v>
      </c>
      <c r="C4994" s="574" t="s">
        <v>12458</v>
      </c>
      <c r="D4994" s="843">
        <v>25466</v>
      </c>
      <c r="E4994" s="844"/>
      <c r="F4994" s="844"/>
      <c r="G4994" s="25"/>
      <c r="H4994" s="25"/>
      <c r="I4994" s="25"/>
      <c r="J4994" s="25"/>
      <c r="K4994" s="25"/>
      <c r="L4994" s="25"/>
      <c r="N4994" s="25"/>
      <c r="O4994" s="25"/>
      <c r="P4994" s="35" t="s">
        <v>2496</v>
      </c>
      <c r="AS4994" s="570"/>
      <c r="AT4994" s="391"/>
      <c r="AU4994" s="222"/>
      <c r="AV4994" s="564"/>
      <c r="AW4994" s="60"/>
      <c r="AX4994" s="60"/>
      <c r="AY4994" s="60"/>
      <c r="AZ4994" s="283"/>
      <c r="BA4994" s="283"/>
      <c r="BB4994" s="283"/>
      <c r="BC4994" s="34"/>
      <c r="BD4994" s="27"/>
      <c r="BF4994" s="35"/>
      <c r="BG4994" s="35"/>
      <c r="BH4994" s="35"/>
    </row>
    <row r="4995" spans="1:60" ht="15" x14ac:dyDescent="0.25">
      <c r="A4995" s="570">
        <f t="shared" si="71"/>
        <v>4989</v>
      </c>
      <c r="B4995" s="571" t="s">
        <v>7268</v>
      </c>
      <c r="C4995" s="574" t="s">
        <v>12458</v>
      </c>
      <c r="D4995" s="843">
        <v>16898</v>
      </c>
      <c r="E4995" s="844"/>
      <c r="F4995" s="844"/>
      <c r="G4995" s="25"/>
      <c r="H4995" s="25"/>
      <c r="I4995" s="25"/>
      <c r="J4995" s="25"/>
      <c r="K4995" s="25"/>
      <c r="L4995" s="25"/>
      <c r="N4995" s="25"/>
      <c r="O4995" s="25"/>
      <c r="P4995" s="35" t="s">
        <v>2496</v>
      </c>
      <c r="AS4995" s="570"/>
      <c r="AT4995" s="391"/>
      <c r="AU4995" s="222"/>
      <c r="AV4995" s="564"/>
      <c r="AW4995" s="60"/>
      <c r="AX4995" s="60"/>
      <c r="AY4995" s="60"/>
      <c r="AZ4995" s="283"/>
      <c r="BA4995" s="283"/>
      <c r="BB4995" s="283"/>
      <c r="BC4995" s="34"/>
      <c r="BD4995" s="27"/>
      <c r="BF4995" s="35"/>
      <c r="BG4995" s="35"/>
      <c r="BH4995" s="35"/>
    </row>
    <row r="4996" spans="1:60" ht="15" x14ac:dyDescent="0.25">
      <c r="A4996" s="570">
        <f t="shared" si="71"/>
        <v>4990</v>
      </c>
      <c r="B4996" s="571" t="s">
        <v>7269</v>
      </c>
      <c r="C4996" s="574" t="s">
        <v>12458</v>
      </c>
      <c r="D4996" s="843">
        <v>20944</v>
      </c>
      <c r="E4996" s="844"/>
      <c r="F4996" s="844"/>
      <c r="G4996" s="25"/>
      <c r="H4996" s="25"/>
      <c r="I4996" s="25"/>
      <c r="J4996" s="25"/>
      <c r="K4996" s="25"/>
      <c r="L4996" s="25"/>
      <c r="N4996" s="25"/>
      <c r="O4996" s="25"/>
      <c r="P4996" s="35" t="s">
        <v>2496</v>
      </c>
      <c r="AS4996" s="570"/>
      <c r="AT4996" s="391"/>
      <c r="AU4996" s="222"/>
      <c r="AV4996" s="564"/>
      <c r="AW4996" s="60"/>
      <c r="AX4996" s="60"/>
      <c r="AY4996" s="60"/>
      <c r="AZ4996" s="283"/>
      <c r="BA4996" s="283"/>
      <c r="BB4996" s="283"/>
      <c r="BC4996" s="34"/>
      <c r="BD4996" s="27"/>
      <c r="BF4996" s="35"/>
      <c r="BG4996" s="35"/>
      <c r="BH4996" s="35"/>
    </row>
    <row r="4997" spans="1:60" ht="15" x14ac:dyDescent="0.25">
      <c r="A4997" s="570">
        <f t="shared" si="71"/>
        <v>4991</v>
      </c>
      <c r="B4997" s="571" t="s">
        <v>7270</v>
      </c>
      <c r="C4997" s="574" t="s">
        <v>12458</v>
      </c>
      <c r="D4997" s="843">
        <v>19214.93</v>
      </c>
      <c r="E4997" s="844"/>
      <c r="F4997" s="844"/>
      <c r="G4997" s="25"/>
      <c r="H4997" s="25"/>
      <c r="I4997" s="25"/>
      <c r="J4997" s="25"/>
      <c r="K4997" s="25"/>
      <c r="L4997" s="25"/>
      <c r="N4997" s="25"/>
      <c r="O4997" s="25"/>
      <c r="P4997" s="35" t="s">
        <v>2496</v>
      </c>
      <c r="AS4997" s="570"/>
      <c r="AT4997" s="391"/>
      <c r="AU4997" s="222"/>
      <c r="AV4997" s="564"/>
      <c r="AW4997" s="60"/>
      <c r="AX4997" s="60"/>
      <c r="AY4997" s="60"/>
      <c r="AZ4997" s="283"/>
      <c r="BA4997" s="283"/>
      <c r="BB4997" s="283"/>
      <c r="BC4997" s="34"/>
      <c r="BD4997" s="27"/>
      <c r="BF4997" s="35"/>
      <c r="BG4997" s="35"/>
      <c r="BH4997" s="35"/>
    </row>
    <row r="4998" spans="1:60" ht="15" x14ac:dyDescent="0.25">
      <c r="A4998" s="570">
        <f t="shared" si="71"/>
        <v>4992</v>
      </c>
      <c r="B4998" s="571" t="s">
        <v>7271</v>
      </c>
      <c r="C4998" s="574" t="s">
        <v>12458</v>
      </c>
      <c r="D4998" s="843">
        <v>8301.44</v>
      </c>
      <c r="E4998" s="844"/>
      <c r="F4998" s="844"/>
      <c r="G4998" s="25"/>
      <c r="H4998" s="25"/>
      <c r="I4998" s="25"/>
      <c r="J4998" s="25"/>
      <c r="K4998" s="25"/>
      <c r="L4998" s="25"/>
      <c r="N4998" s="25"/>
      <c r="O4998" s="25"/>
      <c r="P4998" s="35" t="s">
        <v>2496</v>
      </c>
      <c r="AS4998" s="570"/>
      <c r="AT4998" s="391"/>
      <c r="AU4998" s="222"/>
      <c r="AV4998" s="564"/>
      <c r="AW4998" s="60"/>
      <c r="AX4998" s="60"/>
      <c r="AY4998" s="60"/>
      <c r="AZ4998" s="283"/>
      <c r="BA4998" s="283"/>
      <c r="BB4998" s="283"/>
      <c r="BC4998" s="34"/>
      <c r="BD4998" s="27"/>
      <c r="BF4998" s="35"/>
      <c r="BG4998" s="35"/>
      <c r="BH4998" s="35"/>
    </row>
    <row r="4999" spans="1:60" ht="15" x14ac:dyDescent="0.25">
      <c r="A4999" s="570">
        <f t="shared" si="71"/>
        <v>4993</v>
      </c>
      <c r="B4999" s="571" t="s">
        <v>7272</v>
      </c>
      <c r="C4999" s="574" t="s">
        <v>12458</v>
      </c>
      <c r="D4999" s="843">
        <v>2776.27</v>
      </c>
      <c r="E4999" s="844"/>
      <c r="F4999" s="844"/>
      <c r="G4999" s="25"/>
      <c r="H4999" s="25"/>
      <c r="I4999" s="25"/>
      <c r="J4999" s="25"/>
      <c r="K4999" s="25"/>
      <c r="L4999" s="25"/>
      <c r="N4999" s="25"/>
      <c r="O4999" s="25"/>
      <c r="P4999" s="35" t="s">
        <v>2496</v>
      </c>
      <c r="AS4999" s="570"/>
      <c r="AT4999" s="391"/>
      <c r="AU4999" s="222"/>
      <c r="AV4999" s="564"/>
      <c r="AW4999" s="60"/>
      <c r="AX4999" s="60"/>
      <c r="AY4999" s="60"/>
      <c r="AZ4999" s="283"/>
      <c r="BA4999" s="283"/>
      <c r="BB4999" s="283"/>
      <c r="BC4999" s="34"/>
      <c r="BD4999" s="27"/>
      <c r="BF4999" s="35"/>
      <c r="BG4999" s="35"/>
      <c r="BH4999" s="35"/>
    </row>
    <row r="5000" spans="1:60" ht="15" x14ac:dyDescent="0.25">
      <c r="A5000" s="570">
        <f t="shared" si="71"/>
        <v>4994</v>
      </c>
      <c r="B5000" s="571" t="s">
        <v>7273</v>
      </c>
      <c r="C5000" s="574" t="s">
        <v>12458</v>
      </c>
      <c r="D5000" s="843">
        <v>12606.86</v>
      </c>
      <c r="E5000" s="844"/>
      <c r="F5000" s="844"/>
      <c r="G5000" s="25"/>
      <c r="H5000" s="25"/>
      <c r="I5000" s="25"/>
      <c r="J5000" s="25"/>
      <c r="K5000" s="25"/>
      <c r="L5000" s="25"/>
      <c r="N5000" s="25"/>
      <c r="O5000" s="25"/>
      <c r="P5000" s="35" t="s">
        <v>2496</v>
      </c>
      <c r="AS5000" s="570"/>
      <c r="AT5000" s="391"/>
      <c r="AU5000" s="222"/>
      <c r="AV5000" s="564"/>
      <c r="AW5000" s="60"/>
      <c r="AX5000" s="60"/>
      <c r="AY5000" s="60"/>
      <c r="AZ5000" s="283"/>
      <c r="BA5000" s="283"/>
      <c r="BB5000" s="283"/>
      <c r="BC5000" s="34"/>
      <c r="BD5000" s="27"/>
      <c r="BF5000" s="35"/>
      <c r="BG5000" s="35"/>
      <c r="BH5000" s="35"/>
    </row>
    <row r="5001" spans="1:60" ht="15" x14ac:dyDescent="0.25">
      <c r="A5001" s="570">
        <f t="shared" si="71"/>
        <v>4995</v>
      </c>
      <c r="B5001" s="571" t="s">
        <v>7274</v>
      </c>
      <c r="C5001" s="574" t="s">
        <v>12458</v>
      </c>
      <c r="D5001" s="843">
        <v>8978.5499999999993</v>
      </c>
      <c r="E5001" s="844"/>
      <c r="F5001" s="844"/>
      <c r="G5001" s="25"/>
      <c r="H5001" s="25"/>
      <c r="I5001" s="25"/>
      <c r="J5001" s="25"/>
      <c r="K5001" s="25"/>
      <c r="L5001" s="25"/>
      <c r="N5001" s="25"/>
      <c r="O5001" s="25"/>
      <c r="P5001" s="35" t="s">
        <v>2496</v>
      </c>
      <c r="AS5001" s="570"/>
      <c r="AT5001" s="391"/>
      <c r="AU5001" s="222"/>
      <c r="AV5001" s="564"/>
      <c r="AW5001" s="60"/>
      <c r="AX5001" s="60"/>
      <c r="AY5001" s="60"/>
      <c r="AZ5001" s="283"/>
      <c r="BA5001" s="283"/>
      <c r="BB5001" s="283"/>
      <c r="BC5001" s="34"/>
      <c r="BD5001" s="27"/>
      <c r="BF5001" s="35"/>
      <c r="BG5001" s="35"/>
      <c r="BH5001" s="35"/>
    </row>
    <row r="5002" spans="1:60" ht="15" x14ac:dyDescent="0.25">
      <c r="A5002" s="570">
        <f t="shared" si="71"/>
        <v>4996</v>
      </c>
      <c r="B5002" s="571" t="s">
        <v>7275</v>
      </c>
      <c r="C5002" s="574" t="s">
        <v>12458</v>
      </c>
      <c r="D5002" s="843">
        <v>14991.62</v>
      </c>
      <c r="E5002" s="844"/>
      <c r="F5002" s="844"/>
      <c r="G5002" s="25"/>
      <c r="H5002" s="25"/>
      <c r="I5002" s="25"/>
      <c r="J5002" s="25"/>
      <c r="K5002" s="25"/>
      <c r="L5002" s="25"/>
      <c r="N5002" s="25"/>
      <c r="O5002" s="25"/>
      <c r="P5002" s="35" t="s">
        <v>2496</v>
      </c>
      <c r="AS5002" s="570"/>
      <c r="AT5002" s="391"/>
      <c r="AU5002" s="222"/>
      <c r="AV5002" s="564"/>
      <c r="AW5002" s="60"/>
      <c r="AX5002" s="60"/>
      <c r="AY5002" s="60"/>
      <c r="AZ5002" s="283"/>
      <c r="BA5002" s="283"/>
      <c r="BB5002" s="283"/>
      <c r="BC5002" s="34"/>
      <c r="BD5002" s="27"/>
      <c r="BF5002" s="35"/>
      <c r="BG5002" s="35"/>
      <c r="BH5002" s="35"/>
    </row>
    <row r="5003" spans="1:60" ht="15" x14ac:dyDescent="0.25">
      <c r="A5003" s="570">
        <f t="shared" si="71"/>
        <v>4997</v>
      </c>
      <c r="B5003" s="571" t="s">
        <v>7276</v>
      </c>
      <c r="C5003" s="574" t="s">
        <v>12458</v>
      </c>
      <c r="D5003" s="843">
        <v>200586.4</v>
      </c>
      <c r="E5003" s="844"/>
      <c r="F5003" s="844"/>
      <c r="G5003" s="25"/>
      <c r="H5003" s="25"/>
      <c r="I5003" s="25"/>
      <c r="J5003" s="25"/>
      <c r="K5003" s="25"/>
      <c r="L5003" s="25"/>
      <c r="N5003" s="25"/>
      <c r="O5003" s="25"/>
      <c r="P5003" s="35" t="s">
        <v>2496</v>
      </c>
      <c r="AS5003" s="570"/>
      <c r="AT5003" s="391"/>
      <c r="AU5003" s="222"/>
      <c r="AV5003" s="564"/>
      <c r="AW5003" s="60"/>
      <c r="AX5003" s="60"/>
      <c r="AY5003" s="60"/>
      <c r="AZ5003" s="283"/>
      <c r="BA5003" s="283"/>
      <c r="BB5003" s="283"/>
      <c r="BC5003" s="34"/>
      <c r="BD5003" s="27"/>
      <c r="BF5003" s="35"/>
      <c r="BG5003" s="35"/>
      <c r="BH5003" s="35"/>
    </row>
    <row r="5004" spans="1:60" ht="15" x14ac:dyDescent="0.25">
      <c r="A5004" s="570">
        <f t="shared" si="71"/>
        <v>4998</v>
      </c>
      <c r="B5004" s="571" t="s">
        <v>7277</v>
      </c>
      <c r="C5004" s="574" t="s">
        <v>12458</v>
      </c>
      <c r="D5004" s="843">
        <v>577328.5</v>
      </c>
      <c r="E5004" s="844"/>
      <c r="F5004" s="844"/>
      <c r="G5004" s="25"/>
      <c r="H5004" s="25"/>
      <c r="I5004" s="25"/>
      <c r="J5004" s="25"/>
      <c r="K5004" s="25"/>
      <c r="L5004" s="25"/>
      <c r="N5004" s="25"/>
      <c r="O5004" s="25"/>
      <c r="P5004" s="35" t="s">
        <v>2496</v>
      </c>
      <c r="AS5004" s="570"/>
      <c r="AT5004" s="391"/>
      <c r="AU5004" s="222"/>
      <c r="AV5004" s="564"/>
      <c r="AW5004" s="60"/>
      <c r="AX5004" s="60"/>
      <c r="AY5004" s="60"/>
      <c r="AZ5004" s="283"/>
      <c r="BA5004" s="283"/>
      <c r="BB5004" s="283"/>
      <c r="BC5004" s="34"/>
      <c r="BD5004" s="27"/>
      <c r="BF5004" s="35"/>
      <c r="BG5004" s="35"/>
      <c r="BH5004" s="35"/>
    </row>
    <row r="5005" spans="1:60" ht="15" x14ac:dyDescent="0.25">
      <c r="A5005" s="570">
        <f t="shared" si="71"/>
        <v>4999</v>
      </c>
      <c r="B5005" s="571" t="s">
        <v>7278</v>
      </c>
      <c r="C5005" s="574" t="s">
        <v>12458</v>
      </c>
      <c r="D5005" s="843">
        <v>12712.77</v>
      </c>
      <c r="E5005" s="844"/>
      <c r="F5005" s="844"/>
      <c r="G5005" s="25"/>
      <c r="H5005" s="25"/>
      <c r="I5005" s="25"/>
      <c r="J5005" s="25"/>
      <c r="K5005" s="25"/>
      <c r="L5005" s="25"/>
      <c r="N5005" s="25"/>
      <c r="O5005" s="25"/>
      <c r="P5005" s="35" t="s">
        <v>2496</v>
      </c>
      <c r="AS5005" s="570"/>
      <c r="AT5005" s="391"/>
      <c r="AU5005" s="222"/>
      <c r="AV5005" s="564"/>
      <c r="AW5005" s="60"/>
      <c r="AX5005" s="60"/>
      <c r="AY5005" s="60"/>
      <c r="AZ5005" s="283"/>
      <c r="BA5005" s="283"/>
      <c r="BB5005" s="283"/>
      <c r="BC5005" s="34"/>
      <c r="BD5005" s="27"/>
      <c r="BF5005" s="35"/>
      <c r="BG5005" s="35"/>
      <c r="BH5005" s="35"/>
    </row>
    <row r="5006" spans="1:60" ht="15" x14ac:dyDescent="0.25">
      <c r="A5006" s="570">
        <f t="shared" si="71"/>
        <v>5000</v>
      </c>
      <c r="B5006" s="571" t="s">
        <v>7279</v>
      </c>
      <c r="C5006" s="574" t="s">
        <v>12458</v>
      </c>
      <c r="D5006" s="843">
        <v>21339.08</v>
      </c>
      <c r="E5006" s="844"/>
      <c r="F5006" s="844"/>
      <c r="G5006" s="25"/>
      <c r="H5006" s="25"/>
      <c r="I5006" s="25"/>
      <c r="J5006" s="25"/>
      <c r="K5006" s="25"/>
      <c r="L5006" s="25"/>
      <c r="N5006" s="25"/>
      <c r="O5006" s="25"/>
      <c r="P5006" s="35" t="s">
        <v>2496</v>
      </c>
      <c r="AS5006" s="570"/>
      <c r="AT5006" s="391"/>
      <c r="AU5006" s="222"/>
      <c r="AV5006" s="564"/>
      <c r="AW5006" s="60"/>
      <c r="AX5006" s="60"/>
      <c r="AY5006" s="60"/>
      <c r="AZ5006" s="283"/>
      <c r="BA5006" s="283"/>
      <c r="BB5006" s="283"/>
      <c r="BC5006" s="34"/>
      <c r="BD5006" s="27"/>
      <c r="BF5006" s="35"/>
      <c r="BG5006" s="35"/>
      <c r="BH5006" s="35"/>
    </row>
    <row r="5007" spans="1:60" ht="15" x14ac:dyDescent="0.25">
      <c r="A5007" s="570">
        <f t="shared" si="71"/>
        <v>5001</v>
      </c>
      <c r="B5007" s="571" t="s">
        <v>7280</v>
      </c>
      <c r="C5007" s="574" t="s">
        <v>12458</v>
      </c>
      <c r="D5007" s="843">
        <v>26932.080000000002</v>
      </c>
      <c r="E5007" s="844"/>
      <c r="F5007" s="844"/>
      <c r="G5007" s="25"/>
      <c r="H5007" s="25"/>
      <c r="I5007" s="25"/>
      <c r="J5007" s="25"/>
      <c r="K5007" s="25"/>
      <c r="L5007" s="25"/>
      <c r="N5007" s="25"/>
      <c r="O5007" s="25"/>
      <c r="P5007" s="35" t="s">
        <v>2496</v>
      </c>
      <c r="AS5007" s="570"/>
      <c r="AT5007" s="391"/>
      <c r="AU5007" s="222"/>
      <c r="AV5007" s="564"/>
      <c r="AW5007" s="60"/>
      <c r="AX5007" s="60"/>
      <c r="AY5007" s="60"/>
      <c r="AZ5007" s="283"/>
      <c r="BA5007" s="283"/>
      <c r="BB5007" s="283"/>
      <c r="BC5007" s="34"/>
      <c r="BD5007" s="27"/>
      <c r="BF5007" s="35"/>
      <c r="BG5007" s="35"/>
      <c r="BH5007" s="35"/>
    </row>
    <row r="5008" spans="1:60" ht="15" x14ac:dyDescent="0.25">
      <c r="A5008" s="570">
        <f t="shared" si="71"/>
        <v>5002</v>
      </c>
      <c r="B5008" s="571" t="s">
        <v>7281</v>
      </c>
      <c r="C5008" s="574" t="s">
        <v>12458</v>
      </c>
      <c r="D5008" s="843">
        <v>35454.86</v>
      </c>
      <c r="E5008" s="844"/>
      <c r="F5008" s="844"/>
      <c r="G5008" s="25"/>
      <c r="H5008" s="25"/>
      <c r="I5008" s="25"/>
      <c r="J5008" s="25"/>
      <c r="K5008" s="25"/>
      <c r="L5008" s="25"/>
      <c r="N5008" s="25"/>
      <c r="O5008" s="25"/>
      <c r="P5008" s="35" t="s">
        <v>2496</v>
      </c>
      <c r="AS5008" s="570"/>
      <c r="AT5008" s="391"/>
      <c r="AU5008" s="222"/>
      <c r="AV5008" s="564"/>
      <c r="AW5008" s="60"/>
      <c r="AX5008" s="60"/>
      <c r="AY5008" s="60"/>
      <c r="AZ5008" s="283"/>
      <c r="BA5008" s="283"/>
      <c r="BB5008" s="283"/>
      <c r="BC5008" s="34"/>
      <c r="BD5008" s="27"/>
      <c r="BF5008" s="35"/>
      <c r="BG5008" s="35"/>
      <c r="BH5008" s="35"/>
    </row>
    <row r="5009" spans="1:60" ht="15" x14ac:dyDescent="0.25">
      <c r="A5009" s="570">
        <f t="shared" si="71"/>
        <v>5003</v>
      </c>
      <c r="B5009" s="571" t="s">
        <v>7282</v>
      </c>
      <c r="C5009" s="574" t="s">
        <v>12458</v>
      </c>
      <c r="D5009" s="843">
        <v>41977.25</v>
      </c>
      <c r="E5009" s="844"/>
      <c r="F5009" s="844"/>
      <c r="G5009" s="25"/>
      <c r="H5009" s="25"/>
      <c r="I5009" s="25"/>
      <c r="J5009" s="25"/>
      <c r="K5009" s="25"/>
      <c r="L5009" s="25"/>
      <c r="N5009" s="25"/>
      <c r="O5009" s="25"/>
      <c r="P5009" s="35" t="s">
        <v>2496</v>
      </c>
      <c r="AS5009" s="570"/>
      <c r="AT5009" s="391"/>
      <c r="AU5009" s="222"/>
      <c r="AV5009" s="564"/>
      <c r="AW5009" s="60"/>
      <c r="AX5009" s="60"/>
      <c r="AY5009" s="60"/>
      <c r="AZ5009" s="283"/>
      <c r="BA5009" s="283"/>
      <c r="BB5009" s="283"/>
      <c r="BC5009" s="34"/>
      <c r="BD5009" s="27"/>
      <c r="BF5009" s="35"/>
      <c r="BG5009" s="35"/>
      <c r="BH5009" s="35"/>
    </row>
    <row r="5010" spans="1:60" ht="15" x14ac:dyDescent="0.25">
      <c r="A5010" s="570">
        <f t="shared" si="71"/>
        <v>5004</v>
      </c>
      <c r="B5010" s="571" t="s">
        <v>7283</v>
      </c>
      <c r="C5010" s="574" t="s">
        <v>12458</v>
      </c>
      <c r="D5010" s="843">
        <v>67161.22</v>
      </c>
      <c r="E5010" s="844"/>
      <c r="F5010" s="844"/>
      <c r="G5010" s="25"/>
      <c r="H5010" s="25"/>
      <c r="I5010" s="25"/>
      <c r="J5010" s="25"/>
      <c r="K5010" s="25"/>
      <c r="L5010" s="25"/>
      <c r="N5010" s="25"/>
      <c r="O5010" s="25"/>
      <c r="P5010" s="35" t="s">
        <v>2496</v>
      </c>
      <c r="AS5010" s="570"/>
      <c r="AT5010" s="391"/>
      <c r="AU5010" s="222"/>
      <c r="AV5010" s="564"/>
      <c r="AW5010" s="60"/>
      <c r="AX5010" s="60"/>
      <c r="AY5010" s="60"/>
      <c r="AZ5010" s="283"/>
      <c r="BA5010" s="283"/>
      <c r="BB5010" s="283"/>
      <c r="BC5010" s="34"/>
      <c r="BD5010" s="27"/>
      <c r="BF5010" s="35"/>
      <c r="BG5010" s="35"/>
      <c r="BH5010" s="35"/>
    </row>
    <row r="5011" spans="1:60" ht="15" x14ac:dyDescent="0.25">
      <c r="A5011" s="570">
        <f t="shared" si="71"/>
        <v>5005</v>
      </c>
      <c r="B5011" s="571" t="s">
        <v>7284</v>
      </c>
      <c r="C5011" s="574" t="s">
        <v>12458</v>
      </c>
      <c r="D5011" s="843">
        <v>15268.89</v>
      </c>
      <c r="E5011" s="844"/>
      <c r="F5011" s="844"/>
      <c r="G5011" s="25"/>
      <c r="H5011" s="25"/>
      <c r="I5011" s="25"/>
      <c r="J5011" s="25"/>
      <c r="K5011" s="25"/>
      <c r="L5011" s="25"/>
      <c r="N5011" s="25"/>
      <c r="O5011" s="25"/>
      <c r="P5011" s="35" t="s">
        <v>2496</v>
      </c>
      <c r="AS5011" s="570"/>
      <c r="AT5011" s="391"/>
      <c r="AU5011" s="222"/>
      <c r="AV5011" s="564"/>
      <c r="AW5011" s="60"/>
      <c r="AX5011" s="60"/>
      <c r="AY5011" s="60"/>
      <c r="AZ5011" s="283"/>
      <c r="BA5011" s="283"/>
      <c r="BB5011" s="283"/>
      <c r="BC5011" s="34"/>
      <c r="BD5011" s="27"/>
      <c r="BF5011" s="35"/>
      <c r="BG5011" s="35"/>
      <c r="BH5011" s="35"/>
    </row>
    <row r="5012" spans="1:60" ht="15" x14ac:dyDescent="0.25">
      <c r="A5012" s="570">
        <f t="shared" si="71"/>
        <v>5006</v>
      </c>
      <c r="B5012" s="571" t="s">
        <v>7285</v>
      </c>
      <c r="C5012" s="574" t="s">
        <v>12458</v>
      </c>
      <c r="D5012" s="843">
        <v>17310.93</v>
      </c>
      <c r="E5012" s="844"/>
      <c r="F5012" s="844"/>
      <c r="G5012" s="25"/>
      <c r="H5012" s="25"/>
      <c r="I5012" s="25"/>
      <c r="J5012" s="25"/>
      <c r="K5012" s="25"/>
      <c r="L5012" s="25"/>
      <c r="N5012" s="25"/>
      <c r="O5012" s="25"/>
      <c r="P5012" s="35" t="s">
        <v>2496</v>
      </c>
      <c r="AS5012" s="570"/>
      <c r="AT5012" s="391"/>
      <c r="AU5012" s="222"/>
      <c r="AV5012" s="564"/>
      <c r="AW5012" s="60"/>
      <c r="AX5012" s="60"/>
      <c r="AY5012" s="60"/>
      <c r="AZ5012" s="283"/>
      <c r="BA5012" s="283"/>
      <c r="BB5012" s="283"/>
      <c r="BC5012" s="34"/>
      <c r="BD5012" s="27"/>
      <c r="BF5012" s="35"/>
      <c r="BG5012" s="35"/>
      <c r="BH5012" s="35"/>
    </row>
    <row r="5013" spans="1:60" ht="15" x14ac:dyDescent="0.25">
      <c r="A5013" s="570">
        <f t="shared" si="71"/>
        <v>5007</v>
      </c>
      <c r="B5013" s="571" t="s">
        <v>7286</v>
      </c>
      <c r="C5013" s="574" t="s">
        <v>12458</v>
      </c>
      <c r="D5013" s="843">
        <v>32635.75</v>
      </c>
      <c r="E5013" s="844"/>
      <c r="F5013" s="844"/>
      <c r="G5013" s="25"/>
      <c r="H5013" s="25"/>
      <c r="I5013" s="25"/>
      <c r="J5013" s="25"/>
      <c r="K5013" s="25"/>
      <c r="L5013" s="25"/>
      <c r="N5013" s="25"/>
      <c r="O5013" s="25"/>
      <c r="P5013" s="35" t="s">
        <v>2496</v>
      </c>
      <c r="AS5013" s="570"/>
      <c r="AT5013" s="391"/>
      <c r="AU5013" s="222"/>
      <c r="AV5013" s="564"/>
      <c r="AW5013" s="60"/>
      <c r="AX5013" s="60"/>
      <c r="AY5013" s="60"/>
      <c r="AZ5013" s="283"/>
      <c r="BA5013" s="283"/>
      <c r="BB5013" s="283"/>
      <c r="BC5013" s="34"/>
      <c r="BD5013" s="27"/>
      <c r="BF5013" s="35"/>
      <c r="BG5013" s="35"/>
      <c r="BH5013" s="35"/>
    </row>
    <row r="5014" spans="1:60" ht="15" x14ac:dyDescent="0.25">
      <c r="A5014" s="570">
        <f t="shared" si="71"/>
        <v>5008</v>
      </c>
      <c r="B5014" s="571" t="s">
        <v>7287</v>
      </c>
      <c r="C5014" s="574" t="s">
        <v>12458</v>
      </c>
      <c r="D5014" s="843">
        <v>47980.800000000003</v>
      </c>
      <c r="E5014" s="844"/>
      <c r="F5014" s="844"/>
      <c r="G5014" s="25"/>
      <c r="H5014" s="25"/>
      <c r="I5014" s="25"/>
      <c r="J5014" s="25"/>
      <c r="K5014" s="25"/>
      <c r="L5014" s="25"/>
      <c r="N5014" s="25"/>
      <c r="O5014" s="25"/>
      <c r="P5014" s="35" t="s">
        <v>2496</v>
      </c>
      <c r="AS5014" s="570"/>
      <c r="AT5014" s="391"/>
      <c r="AU5014" s="222"/>
      <c r="AV5014" s="564"/>
      <c r="AW5014" s="60"/>
      <c r="AX5014" s="60"/>
      <c r="AY5014" s="60"/>
      <c r="AZ5014" s="283"/>
      <c r="BA5014" s="283"/>
      <c r="BB5014" s="283"/>
      <c r="BC5014" s="34"/>
      <c r="BD5014" s="27"/>
      <c r="BF5014" s="35"/>
      <c r="BG5014" s="35"/>
      <c r="BH5014" s="35"/>
    </row>
    <row r="5015" spans="1:60" ht="15" x14ac:dyDescent="0.25">
      <c r="A5015" s="570">
        <f t="shared" si="71"/>
        <v>5009</v>
      </c>
      <c r="B5015" s="571" t="s">
        <v>7288</v>
      </c>
      <c r="C5015" s="574" t="s">
        <v>12458</v>
      </c>
      <c r="D5015" s="843">
        <v>29799.98</v>
      </c>
      <c r="E5015" s="844"/>
      <c r="F5015" s="844"/>
      <c r="G5015" s="25"/>
      <c r="H5015" s="25"/>
      <c r="I5015" s="25"/>
      <c r="J5015" s="25"/>
      <c r="K5015" s="25"/>
      <c r="L5015" s="25"/>
      <c r="N5015" s="25"/>
      <c r="O5015" s="25"/>
      <c r="P5015" s="35" t="s">
        <v>2496</v>
      </c>
      <c r="AS5015" s="570"/>
      <c r="AT5015" s="391"/>
      <c r="AU5015" s="222"/>
      <c r="AV5015" s="564"/>
      <c r="AW5015" s="60"/>
      <c r="AX5015" s="60"/>
      <c r="AY5015" s="60"/>
      <c r="AZ5015" s="283"/>
      <c r="BA5015" s="283"/>
      <c r="BB5015" s="283"/>
      <c r="BC5015" s="34"/>
      <c r="BD5015" s="27"/>
      <c r="BF5015" s="35"/>
      <c r="BG5015" s="35"/>
      <c r="BH5015" s="35"/>
    </row>
    <row r="5016" spans="1:60" ht="15" x14ac:dyDescent="0.25">
      <c r="A5016" s="570">
        <f t="shared" si="71"/>
        <v>5010</v>
      </c>
      <c r="B5016" s="571" t="s">
        <v>7289</v>
      </c>
      <c r="C5016" s="574" t="s">
        <v>12458</v>
      </c>
      <c r="D5016" s="843">
        <v>17031.28</v>
      </c>
      <c r="E5016" s="844"/>
      <c r="F5016" s="844"/>
      <c r="G5016" s="25"/>
      <c r="H5016" s="25"/>
      <c r="I5016" s="25"/>
      <c r="J5016" s="25"/>
      <c r="K5016" s="25"/>
      <c r="L5016" s="25"/>
      <c r="N5016" s="25"/>
      <c r="O5016" s="25"/>
      <c r="P5016" s="35" t="s">
        <v>2496</v>
      </c>
      <c r="AS5016" s="570"/>
      <c r="AT5016" s="391"/>
      <c r="AU5016" s="222"/>
      <c r="AV5016" s="564"/>
      <c r="AW5016" s="60"/>
      <c r="AX5016" s="60"/>
      <c r="AY5016" s="60"/>
      <c r="AZ5016" s="283"/>
      <c r="BA5016" s="283"/>
      <c r="BB5016" s="283"/>
      <c r="BC5016" s="34"/>
      <c r="BD5016" s="27"/>
      <c r="BF5016" s="35"/>
      <c r="BG5016" s="35"/>
      <c r="BH5016" s="35"/>
    </row>
    <row r="5017" spans="1:60" ht="15" x14ac:dyDescent="0.25">
      <c r="A5017" s="570">
        <f t="shared" si="71"/>
        <v>5011</v>
      </c>
      <c r="B5017" s="571" t="s">
        <v>7290</v>
      </c>
      <c r="C5017" s="574" t="s">
        <v>12458</v>
      </c>
      <c r="D5017" s="843">
        <v>75791.100000000006</v>
      </c>
      <c r="E5017" s="844"/>
      <c r="F5017" s="844"/>
      <c r="G5017" s="25"/>
      <c r="H5017" s="25"/>
      <c r="I5017" s="25"/>
      <c r="J5017" s="25"/>
      <c r="K5017" s="25"/>
      <c r="L5017" s="25"/>
      <c r="N5017" s="25"/>
      <c r="O5017" s="25"/>
      <c r="P5017" s="35" t="s">
        <v>2496</v>
      </c>
      <c r="AS5017" s="570"/>
      <c r="AT5017" s="391"/>
      <c r="AU5017" s="222"/>
      <c r="AV5017" s="564"/>
      <c r="AW5017" s="60"/>
      <c r="AX5017" s="60"/>
      <c r="AY5017" s="60"/>
      <c r="AZ5017" s="283"/>
      <c r="BA5017" s="283"/>
      <c r="BB5017" s="283"/>
      <c r="BC5017" s="34"/>
      <c r="BD5017" s="27"/>
      <c r="BF5017" s="35"/>
      <c r="BG5017" s="35"/>
      <c r="BH5017" s="35"/>
    </row>
    <row r="5018" spans="1:60" ht="15" x14ac:dyDescent="0.25">
      <c r="A5018" s="570">
        <f t="shared" si="71"/>
        <v>5012</v>
      </c>
      <c r="B5018" s="571" t="s">
        <v>7291</v>
      </c>
      <c r="C5018" s="574" t="s">
        <v>12458</v>
      </c>
      <c r="D5018" s="843">
        <v>123516.8949</v>
      </c>
      <c r="E5018" s="844"/>
      <c r="F5018" s="844"/>
      <c r="G5018" s="25"/>
      <c r="H5018" s="25"/>
      <c r="I5018" s="25"/>
      <c r="J5018" s="25"/>
      <c r="K5018" s="25"/>
      <c r="L5018" s="25"/>
      <c r="N5018" s="25"/>
      <c r="O5018" s="25"/>
      <c r="P5018" s="35" t="s">
        <v>2496</v>
      </c>
      <c r="AS5018" s="570"/>
      <c r="AT5018" s="391"/>
      <c r="AU5018" s="222"/>
      <c r="AV5018" s="564"/>
      <c r="AW5018" s="60"/>
      <c r="AX5018" s="60"/>
      <c r="AY5018" s="60"/>
      <c r="AZ5018" s="283"/>
      <c r="BA5018" s="283"/>
      <c r="BB5018" s="283"/>
      <c r="BC5018" s="34"/>
      <c r="BD5018" s="27"/>
      <c r="BF5018" s="35"/>
      <c r="BG5018" s="35"/>
      <c r="BH5018" s="35"/>
    </row>
    <row r="5019" spans="1:60" ht="15" x14ac:dyDescent="0.25">
      <c r="A5019" s="570">
        <f t="shared" si="71"/>
        <v>5013</v>
      </c>
      <c r="B5019" s="571" t="s">
        <v>7292</v>
      </c>
      <c r="C5019" s="574" t="s">
        <v>12458</v>
      </c>
      <c r="D5019" s="843">
        <v>194954.78450000001</v>
      </c>
      <c r="E5019" s="844"/>
      <c r="F5019" s="844"/>
      <c r="G5019" s="25"/>
      <c r="H5019" s="25"/>
      <c r="I5019" s="25"/>
      <c r="J5019" s="25"/>
      <c r="K5019" s="25"/>
      <c r="L5019" s="25"/>
      <c r="N5019" s="25"/>
      <c r="O5019" s="25"/>
      <c r="P5019" s="35" t="s">
        <v>2496</v>
      </c>
      <c r="AS5019" s="570"/>
      <c r="AT5019" s="391"/>
      <c r="AU5019" s="222"/>
      <c r="AV5019" s="564"/>
      <c r="AW5019" s="60"/>
      <c r="AX5019" s="60"/>
      <c r="AY5019" s="60"/>
      <c r="AZ5019" s="283"/>
      <c r="BA5019" s="283"/>
      <c r="BB5019" s="283"/>
      <c r="BC5019" s="34"/>
      <c r="BD5019" s="27"/>
      <c r="BF5019" s="35"/>
      <c r="BG5019" s="35"/>
      <c r="BH5019" s="35"/>
    </row>
    <row r="5020" spans="1:60" ht="15" x14ac:dyDescent="0.25">
      <c r="A5020" s="570">
        <f t="shared" si="71"/>
        <v>5014</v>
      </c>
      <c r="B5020" s="571" t="s">
        <v>7293</v>
      </c>
      <c r="C5020" s="574" t="s">
        <v>12458</v>
      </c>
      <c r="D5020" s="843">
        <v>465056.76</v>
      </c>
      <c r="E5020" s="844"/>
      <c r="F5020" s="844"/>
      <c r="G5020" s="25"/>
      <c r="H5020" s="25"/>
      <c r="I5020" s="25"/>
      <c r="J5020" s="25"/>
      <c r="K5020" s="25"/>
      <c r="L5020" s="25"/>
      <c r="N5020" s="25"/>
      <c r="O5020" s="25"/>
      <c r="P5020" s="35" t="s">
        <v>2496</v>
      </c>
      <c r="AS5020" s="570"/>
      <c r="AT5020" s="391"/>
      <c r="AU5020" s="222"/>
      <c r="AV5020" s="564"/>
      <c r="AW5020" s="60"/>
      <c r="AX5020" s="60"/>
      <c r="AY5020" s="60"/>
      <c r="AZ5020" s="283"/>
      <c r="BA5020" s="283"/>
      <c r="BB5020" s="283"/>
      <c r="BC5020" s="34"/>
      <c r="BD5020" s="27"/>
      <c r="BF5020" s="35"/>
      <c r="BG5020" s="35"/>
      <c r="BH5020" s="35"/>
    </row>
    <row r="5021" spans="1:60" ht="15" x14ac:dyDescent="0.25">
      <c r="A5021" s="570">
        <f t="shared" si="71"/>
        <v>5015</v>
      </c>
      <c r="B5021" s="571" t="s">
        <v>7294</v>
      </c>
      <c r="C5021" s="574" t="s">
        <v>12458</v>
      </c>
      <c r="D5021" s="843">
        <v>49181.51</v>
      </c>
      <c r="E5021" s="844"/>
      <c r="F5021" s="844"/>
      <c r="G5021" s="25"/>
      <c r="H5021" s="25"/>
      <c r="I5021" s="25"/>
      <c r="J5021" s="25"/>
      <c r="K5021" s="25"/>
      <c r="L5021" s="25"/>
      <c r="N5021" s="25"/>
      <c r="O5021" s="25"/>
      <c r="P5021" s="35" t="s">
        <v>2496</v>
      </c>
      <c r="AS5021" s="570"/>
      <c r="AT5021" s="391"/>
      <c r="AU5021" s="222"/>
      <c r="AV5021" s="564"/>
      <c r="AW5021" s="60"/>
      <c r="AX5021" s="60"/>
      <c r="AY5021" s="60"/>
      <c r="AZ5021" s="283"/>
      <c r="BA5021" s="283"/>
      <c r="BB5021" s="283"/>
      <c r="BC5021" s="34"/>
      <c r="BD5021" s="27"/>
      <c r="BF5021" s="35"/>
      <c r="BG5021" s="35"/>
      <c r="BH5021" s="35"/>
    </row>
    <row r="5022" spans="1:60" ht="15" x14ac:dyDescent="0.25">
      <c r="A5022" s="570">
        <f t="shared" si="71"/>
        <v>5016</v>
      </c>
      <c r="B5022" s="571" t="s">
        <v>7295</v>
      </c>
      <c r="C5022" s="574" t="s">
        <v>12458</v>
      </c>
      <c r="D5022" s="843">
        <v>59035.9</v>
      </c>
      <c r="E5022" s="844"/>
      <c r="F5022" s="844"/>
      <c r="G5022" s="25"/>
      <c r="H5022" s="25"/>
      <c r="I5022" s="25"/>
      <c r="J5022" s="25"/>
      <c r="K5022" s="25"/>
      <c r="L5022" s="25"/>
      <c r="N5022" s="25"/>
      <c r="O5022" s="25"/>
      <c r="P5022" s="35" t="s">
        <v>2496</v>
      </c>
      <c r="AS5022" s="570"/>
      <c r="AT5022" s="391"/>
      <c r="AU5022" s="222"/>
      <c r="AV5022" s="564"/>
      <c r="AW5022" s="60"/>
      <c r="AX5022" s="60"/>
      <c r="AY5022" s="60"/>
      <c r="AZ5022" s="283"/>
      <c r="BA5022" s="283"/>
      <c r="BB5022" s="283"/>
      <c r="BC5022" s="34"/>
      <c r="BD5022" s="27"/>
      <c r="BF5022" s="35"/>
      <c r="BG5022" s="35"/>
      <c r="BH5022" s="35"/>
    </row>
    <row r="5023" spans="1:60" ht="15" x14ac:dyDescent="0.25">
      <c r="A5023" s="570">
        <f t="shared" si="71"/>
        <v>5017</v>
      </c>
      <c r="B5023" s="571" t="s">
        <v>7296</v>
      </c>
      <c r="C5023" s="574" t="s">
        <v>12458</v>
      </c>
      <c r="D5023" s="843">
        <v>66504.34</v>
      </c>
      <c r="E5023" s="844"/>
      <c r="F5023" s="844"/>
      <c r="G5023" s="25"/>
      <c r="H5023" s="25"/>
      <c r="I5023" s="25"/>
      <c r="J5023" s="25"/>
      <c r="K5023" s="25"/>
      <c r="L5023" s="25"/>
      <c r="N5023" s="25"/>
      <c r="O5023" s="25"/>
      <c r="P5023" s="35" t="s">
        <v>2496</v>
      </c>
      <c r="AS5023" s="570"/>
      <c r="AT5023" s="391"/>
      <c r="AU5023" s="222"/>
      <c r="AV5023" s="564"/>
      <c r="AW5023" s="60"/>
      <c r="AX5023" s="60"/>
      <c r="AY5023" s="60"/>
      <c r="AZ5023" s="283"/>
      <c r="BA5023" s="283"/>
      <c r="BB5023" s="283"/>
      <c r="BC5023" s="34"/>
      <c r="BD5023" s="27"/>
      <c r="BF5023" s="35"/>
      <c r="BG5023" s="35"/>
      <c r="BH5023" s="35"/>
    </row>
    <row r="5024" spans="1:60" ht="15" x14ac:dyDescent="0.25">
      <c r="A5024" s="570">
        <f t="shared" si="71"/>
        <v>5018</v>
      </c>
      <c r="B5024" s="571" t="s">
        <v>7297</v>
      </c>
      <c r="C5024" s="574" t="s">
        <v>12458</v>
      </c>
      <c r="D5024" s="843">
        <v>91527.66</v>
      </c>
      <c r="E5024" s="844"/>
      <c r="F5024" s="844"/>
      <c r="G5024" s="25"/>
      <c r="H5024" s="25"/>
      <c r="I5024" s="25"/>
      <c r="J5024" s="25"/>
      <c r="K5024" s="25"/>
      <c r="L5024" s="25"/>
      <c r="N5024" s="25"/>
      <c r="O5024" s="25"/>
      <c r="P5024" s="35" t="s">
        <v>2496</v>
      </c>
      <c r="AS5024" s="570"/>
      <c r="AT5024" s="391"/>
      <c r="AU5024" s="222"/>
      <c r="AV5024" s="564"/>
      <c r="AW5024" s="60"/>
      <c r="AX5024" s="60"/>
      <c r="AY5024" s="60"/>
      <c r="AZ5024" s="283"/>
      <c r="BA5024" s="283"/>
      <c r="BB5024" s="283"/>
      <c r="BC5024" s="34"/>
      <c r="BD5024" s="27"/>
      <c r="BF5024" s="35"/>
      <c r="BG5024" s="35"/>
      <c r="BH5024" s="35"/>
    </row>
    <row r="5025" spans="1:60" ht="15" x14ac:dyDescent="0.25">
      <c r="A5025" s="570">
        <f t="shared" si="71"/>
        <v>5019</v>
      </c>
      <c r="B5025" s="571" t="s">
        <v>7298</v>
      </c>
      <c r="C5025" s="574" t="s">
        <v>12458</v>
      </c>
      <c r="D5025" s="843">
        <v>159032.79</v>
      </c>
      <c r="E5025" s="844"/>
      <c r="F5025" s="844"/>
      <c r="G5025" s="25"/>
      <c r="H5025" s="25"/>
      <c r="I5025" s="25"/>
      <c r="J5025" s="25"/>
      <c r="K5025" s="25"/>
      <c r="L5025" s="25"/>
      <c r="N5025" s="25"/>
      <c r="O5025" s="25"/>
      <c r="P5025" s="35" t="s">
        <v>2496</v>
      </c>
      <c r="AS5025" s="570"/>
      <c r="AT5025" s="391"/>
      <c r="AU5025" s="222"/>
      <c r="AV5025" s="564"/>
      <c r="AW5025" s="60"/>
      <c r="AX5025" s="60"/>
      <c r="AY5025" s="60"/>
      <c r="AZ5025" s="283"/>
      <c r="BA5025" s="283"/>
      <c r="BB5025" s="283"/>
      <c r="BC5025" s="34"/>
      <c r="BD5025" s="27"/>
      <c r="BF5025" s="35"/>
      <c r="BG5025" s="35"/>
      <c r="BH5025" s="35"/>
    </row>
    <row r="5026" spans="1:60" ht="15" x14ac:dyDescent="0.25">
      <c r="A5026" s="570">
        <f t="shared" si="71"/>
        <v>5020</v>
      </c>
      <c r="B5026" s="571" t="s">
        <v>7299</v>
      </c>
      <c r="C5026" s="574" t="s">
        <v>12458</v>
      </c>
      <c r="D5026" s="843">
        <v>262863.86</v>
      </c>
      <c r="E5026" s="844"/>
      <c r="F5026" s="844"/>
      <c r="G5026" s="25"/>
      <c r="H5026" s="25"/>
      <c r="I5026" s="25"/>
      <c r="J5026" s="25"/>
      <c r="K5026" s="25"/>
      <c r="L5026" s="25"/>
      <c r="N5026" s="25"/>
      <c r="O5026" s="25"/>
      <c r="P5026" s="35" t="s">
        <v>2496</v>
      </c>
      <c r="AS5026" s="570"/>
      <c r="AT5026" s="391"/>
      <c r="AU5026" s="222"/>
      <c r="AV5026" s="564"/>
      <c r="AW5026" s="60"/>
      <c r="AX5026" s="60"/>
      <c r="AY5026" s="60"/>
      <c r="AZ5026" s="283"/>
      <c r="BA5026" s="283"/>
      <c r="BB5026" s="283"/>
      <c r="BC5026" s="34"/>
      <c r="BD5026" s="27"/>
      <c r="BF5026" s="35"/>
      <c r="BG5026" s="35"/>
      <c r="BH5026" s="35"/>
    </row>
    <row r="5027" spans="1:60" ht="15" x14ac:dyDescent="0.25">
      <c r="A5027" s="570">
        <f t="shared" si="71"/>
        <v>5021</v>
      </c>
      <c r="B5027" s="571" t="s">
        <v>7300</v>
      </c>
      <c r="C5027" s="574" t="s">
        <v>12458</v>
      </c>
      <c r="D5027" s="843">
        <v>29471.54</v>
      </c>
      <c r="E5027" s="844"/>
      <c r="F5027" s="844"/>
      <c r="G5027" s="25"/>
      <c r="H5027" s="25"/>
      <c r="I5027" s="25"/>
      <c r="J5027" s="25"/>
      <c r="K5027" s="25"/>
      <c r="L5027" s="25"/>
      <c r="N5027" s="25"/>
      <c r="O5027" s="25"/>
      <c r="P5027" s="35" t="s">
        <v>2496</v>
      </c>
      <c r="AS5027" s="570"/>
      <c r="AT5027" s="391"/>
      <c r="AU5027" s="222"/>
      <c r="AV5027" s="564"/>
      <c r="AW5027" s="60"/>
      <c r="AX5027" s="60"/>
      <c r="AY5027" s="60"/>
      <c r="AZ5027" s="283"/>
      <c r="BA5027" s="283"/>
      <c r="BB5027" s="283"/>
      <c r="BC5027" s="34"/>
      <c r="BD5027" s="27"/>
      <c r="BF5027" s="35"/>
      <c r="BG5027" s="35"/>
      <c r="BH5027" s="35"/>
    </row>
    <row r="5028" spans="1:60" ht="15" x14ac:dyDescent="0.25">
      <c r="A5028" s="570">
        <f t="shared" si="71"/>
        <v>5022</v>
      </c>
      <c r="B5028" s="571" t="s">
        <v>7301</v>
      </c>
      <c r="C5028" s="574" t="s">
        <v>12458</v>
      </c>
      <c r="D5028" s="843">
        <v>74384.52</v>
      </c>
      <c r="E5028" s="844"/>
      <c r="F5028" s="844"/>
      <c r="G5028" s="25"/>
      <c r="H5028" s="25"/>
      <c r="I5028" s="25"/>
      <c r="J5028" s="25"/>
      <c r="K5028" s="25"/>
      <c r="L5028" s="25"/>
      <c r="N5028" s="25"/>
      <c r="O5028" s="25"/>
      <c r="P5028" s="35" t="s">
        <v>2496</v>
      </c>
      <c r="AS5028" s="570"/>
      <c r="AT5028" s="391"/>
      <c r="AU5028" s="222"/>
      <c r="AV5028" s="564"/>
      <c r="AW5028" s="60"/>
      <c r="AX5028" s="60"/>
      <c r="AY5028" s="60"/>
      <c r="AZ5028" s="283"/>
      <c r="BA5028" s="283"/>
      <c r="BB5028" s="283"/>
      <c r="BC5028" s="34"/>
      <c r="BD5028" s="27"/>
      <c r="BF5028" s="35"/>
      <c r="BG5028" s="35"/>
      <c r="BH5028" s="35"/>
    </row>
    <row r="5029" spans="1:60" ht="15" x14ac:dyDescent="0.25">
      <c r="A5029" s="570">
        <f t="shared" si="71"/>
        <v>5023</v>
      </c>
      <c r="B5029" s="571" t="s">
        <v>7302</v>
      </c>
      <c r="C5029" s="574" t="s">
        <v>12458</v>
      </c>
      <c r="D5029" s="843">
        <v>130504.92</v>
      </c>
      <c r="E5029" s="844"/>
      <c r="F5029" s="844"/>
      <c r="G5029" s="25"/>
      <c r="H5029" s="25"/>
      <c r="I5029" s="25"/>
      <c r="J5029" s="25"/>
      <c r="K5029" s="25"/>
      <c r="L5029" s="25"/>
      <c r="N5029" s="25"/>
      <c r="O5029" s="25"/>
      <c r="P5029" s="35" t="s">
        <v>2496</v>
      </c>
      <c r="AS5029" s="570"/>
      <c r="AT5029" s="391"/>
      <c r="AU5029" s="222"/>
      <c r="AV5029" s="564"/>
      <c r="AW5029" s="60"/>
      <c r="AX5029" s="60"/>
      <c r="AY5029" s="60"/>
      <c r="AZ5029" s="283"/>
      <c r="BA5029" s="283"/>
      <c r="BB5029" s="283"/>
      <c r="BC5029" s="34"/>
      <c r="BD5029" s="27"/>
      <c r="BF5029" s="35"/>
      <c r="BG5029" s="35"/>
      <c r="BH5029" s="35"/>
    </row>
    <row r="5030" spans="1:60" ht="15" x14ac:dyDescent="0.25">
      <c r="A5030" s="570">
        <f t="shared" si="71"/>
        <v>5024</v>
      </c>
      <c r="B5030" s="571" t="s">
        <v>7303</v>
      </c>
      <c r="C5030" s="574" t="s">
        <v>12458</v>
      </c>
      <c r="D5030" s="843">
        <v>206588.76</v>
      </c>
      <c r="E5030" s="844"/>
      <c r="F5030" s="844"/>
      <c r="G5030" s="25"/>
      <c r="H5030" s="25"/>
      <c r="I5030" s="25"/>
      <c r="J5030" s="25"/>
      <c r="K5030" s="25"/>
      <c r="L5030" s="25"/>
      <c r="N5030" s="25"/>
      <c r="O5030" s="25"/>
      <c r="P5030" s="35" t="s">
        <v>2496</v>
      </c>
      <c r="AS5030" s="570"/>
      <c r="AT5030" s="391"/>
      <c r="AU5030" s="222"/>
      <c r="AV5030" s="564"/>
      <c r="AW5030" s="60"/>
      <c r="AX5030" s="60"/>
      <c r="AY5030" s="60"/>
      <c r="AZ5030" s="283"/>
      <c r="BA5030" s="283"/>
      <c r="BB5030" s="283"/>
      <c r="BC5030" s="34"/>
      <c r="BD5030" s="27"/>
      <c r="BF5030" s="35"/>
      <c r="BG5030" s="35"/>
      <c r="BH5030" s="35"/>
    </row>
    <row r="5031" spans="1:60" ht="15" x14ac:dyDescent="0.25">
      <c r="A5031" s="570">
        <f t="shared" si="71"/>
        <v>5025</v>
      </c>
      <c r="B5031" s="571" t="s">
        <v>7304</v>
      </c>
      <c r="C5031" s="574" t="s">
        <v>12458</v>
      </c>
      <c r="D5031" s="843">
        <v>42711.48</v>
      </c>
      <c r="E5031" s="844"/>
      <c r="F5031" s="844"/>
      <c r="G5031" s="25"/>
      <c r="H5031" s="25"/>
      <c r="I5031" s="25"/>
      <c r="J5031" s="25"/>
      <c r="K5031" s="25"/>
      <c r="L5031" s="25"/>
      <c r="N5031" s="25"/>
      <c r="O5031" s="25"/>
      <c r="P5031" s="35" t="s">
        <v>2496</v>
      </c>
      <c r="AS5031" s="570"/>
      <c r="AT5031" s="391"/>
      <c r="AU5031" s="222"/>
      <c r="AV5031" s="564"/>
      <c r="AW5031" s="60"/>
      <c r="AX5031" s="60"/>
      <c r="AY5031" s="60"/>
      <c r="AZ5031" s="283"/>
      <c r="BA5031" s="283"/>
      <c r="BB5031" s="283"/>
      <c r="BC5031" s="34"/>
      <c r="BD5031" s="27"/>
      <c r="BF5031" s="35"/>
      <c r="BG5031" s="35"/>
      <c r="BH5031" s="35"/>
    </row>
    <row r="5032" spans="1:60" ht="15" x14ac:dyDescent="0.25">
      <c r="A5032" s="570">
        <f t="shared" si="71"/>
        <v>5026</v>
      </c>
      <c r="B5032" s="571" t="s">
        <v>7305</v>
      </c>
      <c r="C5032" s="574" t="s">
        <v>12458</v>
      </c>
      <c r="D5032" s="843">
        <v>55706.28</v>
      </c>
      <c r="E5032" s="844"/>
      <c r="F5032" s="844"/>
      <c r="G5032" s="25"/>
      <c r="H5032" s="25"/>
      <c r="I5032" s="25"/>
      <c r="J5032" s="25"/>
      <c r="K5032" s="25"/>
      <c r="L5032" s="25"/>
      <c r="N5032" s="25"/>
      <c r="O5032" s="25"/>
      <c r="P5032" s="35" t="s">
        <v>2496</v>
      </c>
      <c r="AS5032" s="570"/>
      <c r="AT5032" s="391"/>
      <c r="AU5032" s="222"/>
      <c r="AV5032" s="564"/>
      <c r="AW5032" s="60"/>
      <c r="AX5032" s="60"/>
      <c r="AY5032" s="60"/>
      <c r="AZ5032" s="283"/>
      <c r="BA5032" s="283"/>
      <c r="BB5032" s="283"/>
      <c r="BC5032" s="34"/>
      <c r="BD5032" s="27"/>
      <c r="BF5032" s="35"/>
      <c r="BG5032" s="35"/>
      <c r="BH5032" s="35"/>
    </row>
    <row r="5033" spans="1:60" ht="15" x14ac:dyDescent="0.25">
      <c r="A5033" s="570">
        <f t="shared" si="71"/>
        <v>5027</v>
      </c>
      <c r="B5033" s="571" t="s">
        <v>7306</v>
      </c>
      <c r="C5033" s="574" t="s">
        <v>12458</v>
      </c>
      <c r="D5033" s="843">
        <v>61086.27</v>
      </c>
      <c r="E5033" s="844"/>
      <c r="F5033" s="844"/>
      <c r="G5033" s="25"/>
      <c r="H5033" s="25"/>
      <c r="I5033" s="25"/>
      <c r="J5033" s="25"/>
      <c r="K5033" s="25"/>
      <c r="L5033" s="25"/>
      <c r="N5033" s="25"/>
      <c r="O5033" s="25"/>
      <c r="P5033" s="35" t="s">
        <v>2496</v>
      </c>
      <c r="AS5033" s="570"/>
      <c r="AT5033" s="391"/>
      <c r="AU5033" s="222"/>
      <c r="AV5033" s="564"/>
      <c r="AW5033" s="60"/>
      <c r="AX5033" s="60"/>
      <c r="AY5033" s="60"/>
      <c r="AZ5033" s="283"/>
      <c r="BA5033" s="283"/>
      <c r="BB5033" s="283"/>
      <c r="BC5033" s="34"/>
      <c r="BD5033" s="27"/>
      <c r="BF5033" s="35"/>
      <c r="BG5033" s="35"/>
      <c r="BH5033" s="35"/>
    </row>
    <row r="5034" spans="1:60" ht="15" x14ac:dyDescent="0.25">
      <c r="A5034" s="570">
        <f t="shared" si="71"/>
        <v>5028</v>
      </c>
      <c r="B5034" s="571" t="s">
        <v>7307</v>
      </c>
      <c r="C5034" s="574" t="s">
        <v>12458</v>
      </c>
      <c r="D5034" s="843">
        <v>11509.68</v>
      </c>
      <c r="E5034" s="844"/>
      <c r="F5034" s="844"/>
      <c r="G5034" s="25"/>
      <c r="H5034" s="25"/>
      <c r="I5034" s="25"/>
      <c r="J5034" s="25"/>
      <c r="K5034" s="25"/>
      <c r="L5034" s="25"/>
      <c r="N5034" s="25"/>
      <c r="O5034" s="25"/>
      <c r="P5034" s="35" t="s">
        <v>2496</v>
      </c>
      <c r="AS5034" s="570"/>
      <c r="AT5034" s="391"/>
      <c r="AU5034" s="222"/>
      <c r="AV5034" s="564"/>
      <c r="AW5034" s="60"/>
      <c r="AX5034" s="60"/>
      <c r="AY5034" s="60"/>
      <c r="AZ5034" s="283"/>
      <c r="BA5034" s="283"/>
      <c r="BB5034" s="283"/>
      <c r="BC5034" s="34"/>
      <c r="BD5034" s="27"/>
      <c r="BF5034" s="35"/>
      <c r="BG5034" s="35"/>
      <c r="BH5034" s="35"/>
    </row>
    <row r="5035" spans="1:60" ht="15" x14ac:dyDescent="0.25">
      <c r="A5035" s="570">
        <f t="shared" si="71"/>
        <v>5029</v>
      </c>
      <c r="B5035" s="571" t="s">
        <v>7308</v>
      </c>
      <c r="C5035" s="574" t="s">
        <v>2526</v>
      </c>
      <c r="D5035" s="843">
        <v>6990.06</v>
      </c>
      <c r="E5035" s="844"/>
      <c r="F5035" s="844"/>
      <c r="G5035" s="25"/>
      <c r="H5035" s="25"/>
      <c r="I5035" s="25"/>
      <c r="J5035" s="25"/>
      <c r="K5035" s="25"/>
      <c r="L5035" s="25"/>
      <c r="N5035" s="25"/>
      <c r="O5035" s="25"/>
      <c r="P5035" s="35" t="s">
        <v>2496</v>
      </c>
      <c r="AS5035" s="570"/>
      <c r="AT5035" s="391"/>
      <c r="AU5035" s="222"/>
      <c r="AV5035" s="564"/>
      <c r="AW5035" s="60"/>
      <c r="AX5035" s="60"/>
      <c r="AY5035" s="60"/>
      <c r="AZ5035" s="283"/>
      <c r="BA5035" s="283"/>
      <c r="BB5035" s="283"/>
      <c r="BC5035" s="34"/>
      <c r="BD5035" s="27"/>
      <c r="BF5035" s="35"/>
      <c r="BG5035" s="35"/>
      <c r="BH5035" s="35"/>
    </row>
    <row r="5036" spans="1:60" ht="15" x14ac:dyDescent="0.25">
      <c r="A5036" s="570">
        <f t="shared" si="71"/>
        <v>5030</v>
      </c>
      <c r="B5036" s="571" t="s">
        <v>7309</v>
      </c>
      <c r="C5036" s="574" t="s">
        <v>77</v>
      </c>
      <c r="D5036" s="843">
        <v>65799.86</v>
      </c>
      <c r="E5036" s="844"/>
      <c r="F5036" s="844"/>
      <c r="G5036" s="25"/>
      <c r="H5036" s="25"/>
      <c r="I5036" s="25"/>
      <c r="J5036" s="25"/>
      <c r="K5036" s="25"/>
      <c r="L5036" s="25"/>
      <c r="N5036" s="25"/>
      <c r="O5036" s="25"/>
      <c r="P5036" s="35" t="s">
        <v>2496</v>
      </c>
      <c r="AS5036" s="570"/>
      <c r="AT5036" s="391"/>
      <c r="AU5036" s="222"/>
      <c r="AV5036" s="564"/>
      <c r="AW5036" s="60"/>
      <c r="AX5036" s="60"/>
      <c r="AY5036" s="60"/>
      <c r="AZ5036" s="283"/>
      <c r="BA5036" s="283"/>
      <c r="BB5036" s="283"/>
      <c r="BC5036" s="34"/>
      <c r="BD5036" s="27"/>
      <c r="BF5036" s="35"/>
      <c r="BG5036" s="35"/>
      <c r="BH5036" s="35"/>
    </row>
    <row r="5037" spans="1:60" ht="15" x14ac:dyDescent="0.25">
      <c r="A5037" s="570">
        <f t="shared" si="71"/>
        <v>5031</v>
      </c>
      <c r="B5037" s="571" t="s">
        <v>7310</v>
      </c>
      <c r="C5037" s="574" t="s">
        <v>77</v>
      </c>
      <c r="D5037" s="843">
        <v>52700.34</v>
      </c>
      <c r="E5037" s="844"/>
      <c r="F5037" s="844"/>
      <c r="G5037" s="25"/>
      <c r="H5037" s="25"/>
      <c r="I5037" s="25"/>
      <c r="J5037" s="25"/>
      <c r="K5037" s="25"/>
      <c r="L5037" s="25"/>
      <c r="N5037" s="25"/>
      <c r="O5037" s="25"/>
      <c r="P5037" s="35" t="s">
        <v>2496</v>
      </c>
      <c r="AS5037" s="570"/>
      <c r="AT5037" s="391"/>
      <c r="AU5037" s="222"/>
      <c r="AV5037" s="564"/>
      <c r="AW5037" s="60"/>
      <c r="AX5037" s="60"/>
      <c r="AY5037" s="60"/>
      <c r="AZ5037" s="283"/>
      <c r="BA5037" s="283"/>
      <c r="BB5037" s="283"/>
      <c r="BC5037" s="34"/>
      <c r="BD5037" s="27"/>
      <c r="BF5037" s="35"/>
      <c r="BG5037" s="35"/>
      <c r="BH5037" s="35"/>
    </row>
    <row r="5038" spans="1:60" ht="15" x14ac:dyDescent="0.25">
      <c r="A5038" s="570">
        <f t="shared" si="71"/>
        <v>5032</v>
      </c>
      <c r="B5038" s="571" t="s">
        <v>7311</v>
      </c>
      <c r="C5038" s="574" t="s">
        <v>77</v>
      </c>
      <c r="D5038" s="843">
        <v>65799.86</v>
      </c>
      <c r="E5038" s="844"/>
      <c r="F5038" s="844"/>
      <c r="G5038" s="25"/>
      <c r="H5038" s="25"/>
      <c r="I5038" s="25"/>
      <c r="J5038" s="25"/>
      <c r="K5038" s="25"/>
      <c r="L5038" s="25"/>
      <c r="N5038" s="25"/>
      <c r="O5038" s="25"/>
      <c r="P5038" s="35" t="s">
        <v>2496</v>
      </c>
      <c r="AS5038" s="570"/>
      <c r="AT5038" s="391"/>
      <c r="AU5038" s="222"/>
      <c r="AV5038" s="564"/>
      <c r="AW5038" s="60"/>
      <c r="AX5038" s="60"/>
      <c r="AY5038" s="60"/>
      <c r="AZ5038" s="283"/>
      <c r="BA5038" s="283"/>
      <c r="BB5038" s="283"/>
      <c r="BC5038" s="34"/>
      <c r="BD5038" s="27"/>
      <c r="BF5038" s="35"/>
      <c r="BG5038" s="35"/>
      <c r="BH5038" s="35"/>
    </row>
    <row r="5039" spans="1:60" ht="15" x14ac:dyDescent="0.25">
      <c r="A5039" s="570">
        <f t="shared" si="71"/>
        <v>5033</v>
      </c>
      <c r="B5039" s="571" t="s">
        <v>7312</v>
      </c>
      <c r="C5039" s="574" t="s">
        <v>77</v>
      </c>
      <c r="D5039" s="843">
        <v>59300.08</v>
      </c>
      <c r="E5039" s="844"/>
      <c r="F5039" s="844"/>
      <c r="G5039" s="25"/>
      <c r="H5039" s="25"/>
      <c r="I5039" s="25"/>
      <c r="J5039" s="25"/>
      <c r="K5039" s="25"/>
      <c r="L5039" s="25"/>
      <c r="N5039" s="25"/>
      <c r="O5039" s="25"/>
      <c r="P5039" s="35" t="s">
        <v>2496</v>
      </c>
      <c r="AS5039" s="570"/>
      <c r="AT5039" s="391"/>
      <c r="AU5039" s="222"/>
      <c r="AV5039" s="564"/>
      <c r="AW5039" s="60"/>
      <c r="AX5039" s="60"/>
      <c r="AY5039" s="60"/>
      <c r="AZ5039" s="283"/>
      <c r="BA5039" s="283"/>
      <c r="BB5039" s="283"/>
      <c r="BC5039" s="34"/>
      <c r="BD5039" s="27"/>
      <c r="BF5039" s="35"/>
      <c r="BG5039" s="35"/>
      <c r="BH5039" s="35"/>
    </row>
    <row r="5040" spans="1:60" ht="15" x14ac:dyDescent="0.25">
      <c r="A5040" s="570">
        <f t="shared" si="71"/>
        <v>5034</v>
      </c>
      <c r="B5040" s="571" t="s">
        <v>7313</v>
      </c>
      <c r="C5040" s="574" t="s">
        <v>12458</v>
      </c>
      <c r="D5040" s="843">
        <v>23108.61</v>
      </c>
      <c r="E5040" s="844"/>
      <c r="F5040" s="844"/>
      <c r="G5040" s="25"/>
      <c r="H5040" s="25"/>
      <c r="I5040" s="25"/>
      <c r="J5040" s="25"/>
      <c r="K5040" s="25"/>
      <c r="L5040" s="25"/>
      <c r="N5040" s="25"/>
      <c r="O5040" s="25"/>
      <c r="P5040" s="35" t="s">
        <v>2496</v>
      </c>
      <c r="AS5040" s="570"/>
      <c r="AT5040" s="391"/>
      <c r="AU5040" s="222"/>
      <c r="AV5040" s="564"/>
      <c r="AW5040" s="60"/>
      <c r="AX5040" s="60"/>
      <c r="AY5040" s="60"/>
      <c r="AZ5040" s="283"/>
      <c r="BA5040" s="283"/>
      <c r="BB5040" s="283"/>
      <c r="BC5040" s="34"/>
      <c r="BD5040" s="27"/>
      <c r="BF5040" s="35"/>
      <c r="BG5040" s="35"/>
      <c r="BH5040" s="35"/>
    </row>
    <row r="5041" spans="1:60" ht="15" x14ac:dyDescent="0.25">
      <c r="A5041" s="570">
        <f t="shared" si="71"/>
        <v>5035</v>
      </c>
      <c r="B5041" s="571" t="s">
        <v>7314</v>
      </c>
      <c r="C5041" s="574" t="s">
        <v>12458</v>
      </c>
      <c r="D5041" s="843">
        <v>17410.89</v>
      </c>
      <c r="E5041" s="844"/>
      <c r="F5041" s="844"/>
      <c r="G5041" s="25"/>
      <c r="H5041" s="25"/>
      <c r="I5041" s="25"/>
      <c r="J5041" s="25"/>
      <c r="K5041" s="25"/>
      <c r="L5041" s="25"/>
      <c r="N5041" s="25"/>
      <c r="O5041" s="25"/>
      <c r="P5041" s="35" t="s">
        <v>2496</v>
      </c>
      <c r="AS5041" s="570"/>
      <c r="AT5041" s="391"/>
      <c r="AU5041" s="222"/>
      <c r="AV5041" s="564"/>
      <c r="AW5041" s="60"/>
      <c r="AX5041" s="60"/>
      <c r="AY5041" s="60"/>
      <c r="AZ5041" s="283"/>
      <c r="BA5041" s="283"/>
      <c r="BB5041" s="283"/>
      <c r="BC5041" s="34"/>
      <c r="BD5041" s="27"/>
      <c r="BF5041" s="35"/>
      <c r="BG5041" s="35"/>
      <c r="BH5041" s="35"/>
    </row>
    <row r="5042" spans="1:60" ht="15" x14ac:dyDescent="0.25">
      <c r="A5042" s="570">
        <f t="shared" si="71"/>
        <v>5036</v>
      </c>
      <c r="B5042" s="571" t="s">
        <v>7315</v>
      </c>
      <c r="C5042" s="574" t="s">
        <v>12458</v>
      </c>
      <c r="D5042" s="843">
        <v>12661.6</v>
      </c>
      <c r="E5042" s="844"/>
      <c r="F5042" s="844"/>
      <c r="G5042" s="25"/>
      <c r="H5042" s="25"/>
      <c r="I5042" s="25"/>
      <c r="J5042" s="25"/>
      <c r="K5042" s="25"/>
      <c r="L5042" s="25"/>
      <c r="N5042" s="25"/>
      <c r="O5042" s="25"/>
      <c r="P5042" s="35" t="s">
        <v>2496</v>
      </c>
      <c r="AS5042" s="570"/>
      <c r="AT5042" s="391"/>
      <c r="AU5042" s="222"/>
      <c r="AV5042" s="564"/>
      <c r="AW5042" s="60"/>
      <c r="AX5042" s="60"/>
      <c r="AY5042" s="60"/>
      <c r="AZ5042" s="283"/>
      <c r="BA5042" s="283"/>
      <c r="BB5042" s="283"/>
      <c r="BC5042" s="34"/>
      <c r="BD5042" s="27"/>
      <c r="BF5042" s="35"/>
      <c r="BG5042" s="35"/>
      <c r="BH5042" s="35"/>
    </row>
    <row r="5043" spans="1:60" ht="15" x14ac:dyDescent="0.25">
      <c r="A5043" s="570">
        <f t="shared" si="71"/>
        <v>5037</v>
      </c>
      <c r="B5043" s="571" t="s">
        <v>7316</v>
      </c>
      <c r="C5043" s="574" t="s">
        <v>12458</v>
      </c>
      <c r="D5043" s="843">
        <v>5916.68</v>
      </c>
      <c r="E5043" s="844"/>
      <c r="F5043" s="844"/>
      <c r="G5043" s="25"/>
      <c r="H5043" s="25"/>
      <c r="I5043" s="25"/>
      <c r="J5043" s="25"/>
      <c r="K5043" s="25"/>
      <c r="L5043" s="25"/>
      <c r="N5043" s="25"/>
      <c r="O5043" s="25"/>
      <c r="P5043" s="35" t="s">
        <v>2496</v>
      </c>
      <c r="AS5043" s="570"/>
      <c r="AT5043" s="391"/>
      <c r="AU5043" s="222"/>
      <c r="AV5043" s="564"/>
      <c r="AW5043" s="60"/>
      <c r="AX5043" s="60"/>
      <c r="AY5043" s="60"/>
      <c r="AZ5043" s="283"/>
      <c r="BA5043" s="283"/>
      <c r="BB5043" s="283"/>
      <c r="BC5043" s="34"/>
      <c r="BD5043" s="27"/>
      <c r="BF5043" s="35"/>
      <c r="BG5043" s="35"/>
      <c r="BH5043" s="35"/>
    </row>
    <row r="5044" spans="1:60" ht="15" x14ac:dyDescent="0.25">
      <c r="A5044" s="570">
        <f t="shared" si="71"/>
        <v>5038</v>
      </c>
      <c r="B5044" s="571" t="s">
        <v>7317</v>
      </c>
      <c r="C5044" s="574" t="s">
        <v>12458</v>
      </c>
      <c r="D5044" s="843">
        <v>158410.42000000001</v>
      </c>
      <c r="E5044" s="844"/>
      <c r="F5044" s="844"/>
      <c r="G5044" s="25"/>
      <c r="H5044" s="25"/>
      <c r="I5044" s="25"/>
      <c r="J5044" s="25"/>
      <c r="K5044" s="25"/>
      <c r="L5044" s="25"/>
      <c r="N5044" s="25"/>
      <c r="O5044" s="25"/>
      <c r="P5044" s="35" t="s">
        <v>2496</v>
      </c>
      <c r="AS5044" s="570"/>
      <c r="AT5044" s="391"/>
      <c r="AU5044" s="222"/>
      <c r="AV5044" s="564"/>
      <c r="AW5044" s="60"/>
      <c r="AX5044" s="60"/>
      <c r="AY5044" s="60"/>
      <c r="AZ5044" s="283"/>
      <c r="BA5044" s="283"/>
      <c r="BB5044" s="283"/>
      <c r="BC5044" s="34"/>
      <c r="BD5044" s="27"/>
      <c r="BF5044" s="35"/>
      <c r="BG5044" s="35"/>
      <c r="BH5044" s="35"/>
    </row>
    <row r="5045" spans="1:60" ht="15" x14ac:dyDescent="0.25">
      <c r="A5045" s="570">
        <f t="shared" si="71"/>
        <v>5039</v>
      </c>
      <c r="B5045" s="571" t="s">
        <v>7318</v>
      </c>
      <c r="C5045" s="574" t="s">
        <v>12458</v>
      </c>
      <c r="D5045" s="843">
        <v>20790.490000000002</v>
      </c>
      <c r="E5045" s="844"/>
      <c r="F5045" s="844"/>
      <c r="G5045" s="25"/>
      <c r="H5045" s="25"/>
      <c r="I5045" s="25"/>
      <c r="J5045" s="25"/>
      <c r="K5045" s="25"/>
      <c r="L5045" s="25"/>
      <c r="N5045" s="25"/>
      <c r="O5045" s="25"/>
      <c r="P5045" s="35" t="s">
        <v>2496</v>
      </c>
      <c r="AS5045" s="570"/>
      <c r="AT5045" s="391"/>
      <c r="AU5045" s="222"/>
      <c r="AV5045" s="564"/>
      <c r="AW5045" s="60"/>
      <c r="AX5045" s="60"/>
      <c r="AY5045" s="60"/>
      <c r="AZ5045" s="283"/>
      <c r="BA5045" s="283"/>
      <c r="BB5045" s="283"/>
      <c r="BC5045" s="34"/>
      <c r="BD5045" s="27"/>
      <c r="BF5045" s="35"/>
      <c r="BG5045" s="35"/>
      <c r="BH5045" s="35"/>
    </row>
    <row r="5046" spans="1:60" ht="15" x14ac:dyDescent="0.25">
      <c r="A5046" s="570">
        <f t="shared" si="71"/>
        <v>5040</v>
      </c>
      <c r="B5046" s="571" t="s">
        <v>7319</v>
      </c>
      <c r="C5046" s="574" t="s">
        <v>12458</v>
      </c>
      <c r="D5046" s="843">
        <v>14654.85</v>
      </c>
      <c r="E5046" s="844"/>
      <c r="F5046" s="844"/>
      <c r="G5046" s="25"/>
      <c r="H5046" s="25"/>
      <c r="I5046" s="25"/>
      <c r="J5046" s="25"/>
      <c r="K5046" s="25"/>
      <c r="L5046" s="25"/>
      <c r="N5046" s="25"/>
      <c r="O5046" s="25"/>
      <c r="P5046" s="35" t="s">
        <v>2496</v>
      </c>
      <c r="AS5046" s="570"/>
      <c r="AT5046" s="391"/>
      <c r="AU5046" s="222"/>
      <c r="AV5046" s="564"/>
      <c r="AW5046" s="60"/>
      <c r="AX5046" s="60"/>
      <c r="AY5046" s="60"/>
      <c r="AZ5046" s="283"/>
      <c r="BA5046" s="283"/>
      <c r="BB5046" s="283"/>
      <c r="BC5046" s="34"/>
      <c r="BD5046" s="27"/>
      <c r="BF5046" s="35"/>
      <c r="BG5046" s="35"/>
      <c r="BH5046" s="35"/>
    </row>
    <row r="5047" spans="1:60" ht="15" x14ac:dyDescent="0.25">
      <c r="A5047" s="570">
        <f t="shared" ref="A5047:A5110" si="72">A5046+1</f>
        <v>5041</v>
      </c>
      <c r="B5047" s="571" t="s">
        <v>7320</v>
      </c>
      <c r="C5047" s="574" t="s">
        <v>12458</v>
      </c>
      <c r="D5047" s="843">
        <v>14596.54</v>
      </c>
      <c r="E5047" s="844"/>
      <c r="F5047" s="844"/>
      <c r="G5047" s="25"/>
      <c r="H5047" s="25"/>
      <c r="I5047" s="25"/>
      <c r="J5047" s="25"/>
      <c r="K5047" s="25"/>
      <c r="L5047" s="25"/>
      <c r="N5047" s="25"/>
      <c r="O5047" s="25"/>
      <c r="P5047" s="35" t="s">
        <v>2496</v>
      </c>
      <c r="AS5047" s="570"/>
      <c r="AT5047" s="391"/>
      <c r="AU5047" s="222"/>
      <c r="AV5047" s="564"/>
      <c r="AW5047" s="60"/>
      <c r="AX5047" s="60"/>
      <c r="AY5047" s="60"/>
      <c r="AZ5047" s="283"/>
      <c r="BA5047" s="283"/>
      <c r="BB5047" s="283"/>
      <c r="BC5047" s="34"/>
      <c r="BD5047" s="27"/>
      <c r="BF5047" s="35"/>
      <c r="BG5047" s="35"/>
      <c r="BH5047" s="35"/>
    </row>
    <row r="5048" spans="1:60" ht="15" x14ac:dyDescent="0.25">
      <c r="A5048" s="570">
        <f t="shared" si="72"/>
        <v>5042</v>
      </c>
      <c r="B5048" s="571" t="s">
        <v>7321</v>
      </c>
      <c r="C5048" s="574" t="s">
        <v>12458</v>
      </c>
      <c r="D5048" s="843">
        <v>16894.43</v>
      </c>
      <c r="E5048" s="844"/>
      <c r="F5048" s="844"/>
      <c r="G5048" s="25"/>
      <c r="H5048" s="25"/>
      <c r="I5048" s="25"/>
      <c r="J5048" s="25"/>
      <c r="K5048" s="25"/>
      <c r="L5048" s="25"/>
      <c r="N5048" s="25"/>
      <c r="O5048" s="25"/>
      <c r="P5048" s="35" t="s">
        <v>2496</v>
      </c>
      <c r="AS5048" s="570"/>
      <c r="AT5048" s="391"/>
      <c r="AU5048" s="222"/>
      <c r="AV5048" s="564"/>
      <c r="AW5048" s="60"/>
      <c r="AX5048" s="60"/>
      <c r="AY5048" s="60"/>
      <c r="AZ5048" s="283"/>
      <c r="BA5048" s="283"/>
      <c r="BB5048" s="283"/>
      <c r="BC5048" s="34"/>
      <c r="BD5048" s="27"/>
      <c r="BF5048" s="35"/>
      <c r="BG5048" s="35"/>
      <c r="BH5048" s="35"/>
    </row>
    <row r="5049" spans="1:60" ht="15" x14ac:dyDescent="0.25">
      <c r="A5049" s="570">
        <f t="shared" si="72"/>
        <v>5043</v>
      </c>
      <c r="B5049" s="571" t="s">
        <v>7322</v>
      </c>
      <c r="C5049" s="574" t="s">
        <v>12458</v>
      </c>
      <c r="D5049" s="843">
        <v>20782.16</v>
      </c>
      <c r="E5049" s="844"/>
      <c r="F5049" s="844"/>
      <c r="G5049" s="25"/>
      <c r="H5049" s="25"/>
      <c r="I5049" s="25"/>
      <c r="J5049" s="25"/>
      <c r="K5049" s="25"/>
      <c r="L5049" s="25"/>
      <c r="N5049" s="25"/>
      <c r="O5049" s="25"/>
      <c r="P5049" s="35" t="s">
        <v>2496</v>
      </c>
      <c r="AS5049" s="570"/>
      <c r="AT5049" s="391"/>
      <c r="AU5049" s="222"/>
      <c r="AV5049" s="564"/>
      <c r="AW5049" s="60"/>
      <c r="AX5049" s="60"/>
      <c r="AY5049" s="60"/>
      <c r="AZ5049" s="283"/>
      <c r="BA5049" s="283"/>
      <c r="BB5049" s="283"/>
      <c r="BC5049" s="34"/>
      <c r="BD5049" s="27"/>
      <c r="BF5049" s="35"/>
      <c r="BG5049" s="35"/>
      <c r="BH5049" s="35"/>
    </row>
    <row r="5050" spans="1:60" ht="15" x14ac:dyDescent="0.25">
      <c r="A5050" s="570">
        <f t="shared" si="72"/>
        <v>5044</v>
      </c>
      <c r="B5050" s="571" t="s">
        <v>7323</v>
      </c>
      <c r="C5050" s="574" t="s">
        <v>12458</v>
      </c>
      <c r="D5050" s="843">
        <v>16590</v>
      </c>
      <c r="E5050" s="844"/>
      <c r="F5050" s="844"/>
      <c r="G5050" s="25"/>
      <c r="H5050" s="25"/>
      <c r="I5050" s="25"/>
      <c r="J5050" s="25"/>
      <c r="K5050" s="25"/>
      <c r="L5050" s="25"/>
      <c r="N5050" s="25"/>
      <c r="O5050" s="25"/>
      <c r="P5050" s="35" t="s">
        <v>2496</v>
      </c>
      <c r="AS5050" s="570"/>
      <c r="AT5050" s="391"/>
      <c r="AU5050" s="222"/>
      <c r="AV5050" s="564"/>
      <c r="AW5050" s="60"/>
      <c r="AX5050" s="60"/>
      <c r="AY5050" s="60"/>
      <c r="AZ5050" s="283"/>
      <c r="BA5050" s="283"/>
      <c r="BB5050" s="283"/>
      <c r="BC5050" s="34"/>
      <c r="BD5050" s="27"/>
      <c r="BF5050" s="35"/>
      <c r="BG5050" s="35"/>
      <c r="BH5050" s="35"/>
    </row>
    <row r="5051" spans="1:60" ht="15" x14ac:dyDescent="0.25">
      <c r="A5051" s="570">
        <f t="shared" si="72"/>
        <v>5045</v>
      </c>
      <c r="B5051" s="571" t="s">
        <v>7324</v>
      </c>
      <c r="C5051" s="574" t="s">
        <v>12458</v>
      </c>
      <c r="D5051" s="843">
        <v>15779.4</v>
      </c>
      <c r="E5051" s="844"/>
      <c r="F5051" s="844"/>
      <c r="G5051" s="25"/>
      <c r="H5051" s="25"/>
      <c r="I5051" s="25"/>
      <c r="J5051" s="25"/>
      <c r="K5051" s="25"/>
      <c r="L5051" s="25"/>
      <c r="N5051" s="25"/>
      <c r="O5051" s="25"/>
      <c r="P5051" s="35" t="s">
        <v>2496</v>
      </c>
      <c r="AS5051" s="570"/>
      <c r="AT5051" s="391"/>
      <c r="AU5051" s="222"/>
      <c r="AV5051" s="564"/>
      <c r="AW5051" s="60"/>
      <c r="AX5051" s="60"/>
      <c r="AY5051" s="60"/>
      <c r="AZ5051" s="283"/>
      <c r="BA5051" s="283"/>
      <c r="BB5051" s="283"/>
      <c r="BC5051" s="34"/>
      <c r="BD5051" s="27"/>
      <c r="BF5051" s="35"/>
      <c r="BG5051" s="35"/>
      <c r="BH5051" s="35"/>
    </row>
    <row r="5052" spans="1:60" ht="15" x14ac:dyDescent="0.25">
      <c r="A5052" s="570">
        <f t="shared" si="72"/>
        <v>5046</v>
      </c>
      <c r="B5052" s="571" t="s">
        <v>7325</v>
      </c>
      <c r="C5052" s="574" t="s">
        <v>12458</v>
      </c>
      <c r="D5052" s="843">
        <v>21979.65</v>
      </c>
      <c r="E5052" s="844"/>
      <c r="F5052" s="844"/>
      <c r="G5052" s="25"/>
      <c r="H5052" s="25"/>
      <c r="I5052" s="25"/>
      <c r="J5052" s="25"/>
      <c r="K5052" s="25"/>
      <c r="L5052" s="25"/>
      <c r="N5052" s="25"/>
      <c r="O5052" s="25"/>
      <c r="P5052" s="35" t="s">
        <v>2496</v>
      </c>
      <c r="AS5052" s="570"/>
      <c r="AT5052" s="391"/>
      <c r="AU5052" s="222"/>
      <c r="AV5052" s="564"/>
      <c r="AW5052" s="60"/>
      <c r="AX5052" s="60"/>
      <c r="AY5052" s="60"/>
      <c r="AZ5052" s="283"/>
      <c r="BA5052" s="283"/>
      <c r="BB5052" s="283"/>
      <c r="BC5052" s="34"/>
      <c r="BD5052" s="27"/>
      <c r="BF5052" s="35"/>
      <c r="BG5052" s="35"/>
      <c r="BH5052" s="35"/>
    </row>
    <row r="5053" spans="1:60" ht="15" x14ac:dyDescent="0.25">
      <c r="A5053" s="570">
        <f t="shared" si="72"/>
        <v>5047</v>
      </c>
      <c r="B5053" s="571" t="s">
        <v>7326</v>
      </c>
      <c r="C5053" s="574" t="s">
        <v>12458</v>
      </c>
      <c r="D5053" s="843">
        <v>4725</v>
      </c>
      <c r="E5053" s="844"/>
      <c r="F5053" s="844"/>
      <c r="G5053" s="25"/>
      <c r="H5053" s="25"/>
      <c r="I5053" s="25"/>
      <c r="J5053" s="25"/>
      <c r="K5053" s="25"/>
      <c r="L5053" s="25"/>
      <c r="N5053" s="25"/>
      <c r="O5053" s="25"/>
      <c r="P5053" s="35" t="s">
        <v>2496</v>
      </c>
      <c r="AS5053" s="570"/>
      <c r="AT5053" s="391"/>
      <c r="AU5053" s="222"/>
      <c r="AV5053" s="564"/>
      <c r="AW5053" s="60"/>
      <c r="AX5053" s="60"/>
      <c r="AY5053" s="60"/>
      <c r="AZ5053" s="283"/>
      <c r="BA5053" s="283"/>
      <c r="BB5053" s="283"/>
      <c r="BC5053" s="34"/>
      <c r="BD5053" s="27"/>
      <c r="BF5053" s="35"/>
      <c r="BG5053" s="35"/>
      <c r="BH5053" s="35"/>
    </row>
    <row r="5054" spans="1:60" ht="15" x14ac:dyDescent="0.25">
      <c r="A5054" s="570">
        <f t="shared" si="72"/>
        <v>5048</v>
      </c>
      <c r="B5054" s="571" t="s">
        <v>7327</v>
      </c>
      <c r="C5054" s="574" t="s">
        <v>12458</v>
      </c>
      <c r="D5054" s="843">
        <v>8872.5</v>
      </c>
      <c r="E5054" s="844"/>
      <c r="F5054" s="844"/>
      <c r="G5054" s="25"/>
      <c r="H5054" s="25"/>
      <c r="I5054" s="25"/>
      <c r="J5054" s="25"/>
      <c r="K5054" s="25"/>
      <c r="L5054" s="25"/>
      <c r="N5054" s="25"/>
      <c r="O5054" s="25"/>
      <c r="P5054" s="35" t="s">
        <v>2496</v>
      </c>
      <c r="AS5054" s="570"/>
      <c r="AT5054" s="391"/>
      <c r="AU5054" s="222"/>
      <c r="AV5054" s="564"/>
      <c r="AW5054" s="60"/>
      <c r="AX5054" s="60"/>
      <c r="AY5054" s="60"/>
      <c r="AZ5054" s="283"/>
      <c r="BA5054" s="283"/>
      <c r="BB5054" s="283"/>
      <c r="BC5054" s="34"/>
      <c r="BD5054" s="27"/>
      <c r="BF5054" s="35"/>
      <c r="BG5054" s="35"/>
      <c r="BH5054" s="35"/>
    </row>
    <row r="5055" spans="1:60" ht="15" x14ac:dyDescent="0.25">
      <c r="A5055" s="570">
        <f t="shared" si="72"/>
        <v>5049</v>
      </c>
      <c r="B5055" s="571" t="s">
        <v>7328</v>
      </c>
      <c r="C5055" s="574" t="s">
        <v>12458</v>
      </c>
      <c r="D5055" s="843">
        <v>14585.55</v>
      </c>
      <c r="E5055" s="844"/>
      <c r="F5055" s="844"/>
      <c r="G5055" s="25"/>
      <c r="H5055" s="25"/>
      <c r="I5055" s="25"/>
      <c r="J5055" s="25"/>
      <c r="K5055" s="25"/>
      <c r="L5055" s="25"/>
      <c r="N5055" s="25"/>
      <c r="O5055" s="25"/>
      <c r="P5055" s="35" t="s">
        <v>2496</v>
      </c>
      <c r="AS5055" s="570"/>
      <c r="AT5055" s="391"/>
      <c r="AU5055" s="222"/>
      <c r="AV5055" s="564"/>
      <c r="AW5055" s="60"/>
      <c r="AX5055" s="60"/>
      <c r="AY5055" s="60"/>
      <c r="AZ5055" s="283"/>
      <c r="BA5055" s="283"/>
      <c r="BB5055" s="283"/>
      <c r="BC5055" s="34"/>
      <c r="BD5055" s="27"/>
      <c r="BF5055" s="35"/>
      <c r="BG5055" s="35"/>
      <c r="BH5055" s="35"/>
    </row>
    <row r="5056" spans="1:60" ht="15" x14ac:dyDescent="0.25">
      <c r="A5056" s="570">
        <f t="shared" si="72"/>
        <v>5050</v>
      </c>
      <c r="B5056" s="571" t="s">
        <v>7329</v>
      </c>
      <c r="C5056" s="574" t="s">
        <v>12458</v>
      </c>
      <c r="D5056" s="843">
        <v>10920</v>
      </c>
      <c r="E5056" s="844"/>
      <c r="F5056" s="844"/>
      <c r="G5056" s="25"/>
      <c r="H5056" s="25"/>
      <c r="I5056" s="25"/>
      <c r="J5056" s="25"/>
      <c r="K5056" s="25"/>
      <c r="L5056" s="25"/>
      <c r="N5056" s="25"/>
      <c r="O5056" s="25"/>
      <c r="P5056" s="35" t="s">
        <v>2496</v>
      </c>
      <c r="AS5056" s="570"/>
      <c r="AT5056" s="391"/>
      <c r="AU5056" s="222"/>
      <c r="AV5056" s="564"/>
      <c r="AW5056" s="60"/>
      <c r="AX5056" s="60"/>
      <c r="AY5056" s="60"/>
      <c r="AZ5056" s="283"/>
      <c r="BA5056" s="283"/>
      <c r="BB5056" s="283"/>
      <c r="BC5056" s="34"/>
      <c r="BD5056" s="27"/>
      <c r="BF5056" s="35"/>
      <c r="BG5056" s="35"/>
      <c r="BH5056" s="35"/>
    </row>
    <row r="5057" spans="1:60" ht="15" x14ac:dyDescent="0.25">
      <c r="A5057" s="570">
        <f t="shared" si="72"/>
        <v>5051</v>
      </c>
      <c r="B5057" s="571" t="s">
        <v>7330</v>
      </c>
      <c r="C5057" s="574" t="s">
        <v>12458</v>
      </c>
      <c r="D5057" s="843">
        <v>15750</v>
      </c>
      <c r="E5057" s="844"/>
      <c r="F5057" s="844"/>
      <c r="G5057" s="25"/>
      <c r="H5057" s="25"/>
      <c r="I5057" s="25"/>
      <c r="J5057" s="25"/>
      <c r="K5057" s="25"/>
      <c r="L5057" s="25"/>
      <c r="N5057" s="25"/>
      <c r="O5057" s="25"/>
      <c r="P5057" s="35" t="s">
        <v>2496</v>
      </c>
      <c r="AS5057" s="570"/>
      <c r="AT5057" s="391"/>
      <c r="AU5057" s="222"/>
      <c r="AV5057" s="564"/>
      <c r="AW5057" s="60"/>
      <c r="AX5057" s="60"/>
      <c r="AY5057" s="60"/>
      <c r="AZ5057" s="283"/>
      <c r="BA5057" s="283"/>
      <c r="BB5057" s="283"/>
      <c r="BC5057" s="34"/>
      <c r="BD5057" s="27"/>
      <c r="BF5057" s="35"/>
      <c r="BG5057" s="35"/>
      <c r="BH5057" s="35"/>
    </row>
    <row r="5058" spans="1:60" ht="15" x14ac:dyDescent="0.25">
      <c r="A5058" s="570">
        <f t="shared" si="72"/>
        <v>5052</v>
      </c>
      <c r="B5058" s="571" t="s">
        <v>7331</v>
      </c>
      <c r="C5058" s="574" t="s">
        <v>12458</v>
      </c>
      <c r="D5058" s="843">
        <v>10915.8</v>
      </c>
      <c r="E5058" s="844"/>
      <c r="F5058" s="844"/>
      <c r="G5058" s="25"/>
      <c r="H5058" s="25"/>
      <c r="I5058" s="25"/>
      <c r="J5058" s="25"/>
      <c r="K5058" s="25"/>
      <c r="L5058" s="25"/>
      <c r="N5058" s="25"/>
      <c r="O5058" s="25"/>
      <c r="P5058" s="35" t="s">
        <v>2496</v>
      </c>
      <c r="AS5058" s="570"/>
      <c r="AT5058" s="391"/>
      <c r="AU5058" s="222"/>
      <c r="AV5058" s="564"/>
      <c r="AW5058" s="60"/>
      <c r="AX5058" s="60"/>
      <c r="AY5058" s="60"/>
      <c r="AZ5058" s="283"/>
      <c r="BA5058" s="283"/>
      <c r="BB5058" s="283"/>
      <c r="BC5058" s="34"/>
      <c r="BD5058" s="27"/>
      <c r="BF5058" s="35"/>
      <c r="BG5058" s="35"/>
      <c r="BH5058" s="35"/>
    </row>
    <row r="5059" spans="1:60" ht="15" x14ac:dyDescent="0.25">
      <c r="A5059" s="570">
        <f t="shared" si="72"/>
        <v>5053</v>
      </c>
      <c r="B5059" s="571" t="s">
        <v>7332</v>
      </c>
      <c r="C5059" s="574" t="s">
        <v>12469</v>
      </c>
      <c r="D5059" s="843">
        <v>19777.8</v>
      </c>
      <c r="E5059" s="844"/>
      <c r="F5059" s="844"/>
      <c r="G5059" s="25"/>
      <c r="H5059" s="25"/>
      <c r="I5059" s="25"/>
      <c r="J5059" s="25"/>
      <c r="K5059" s="25"/>
      <c r="L5059" s="25"/>
      <c r="N5059" s="25"/>
      <c r="O5059" s="25"/>
      <c r="P5059" s="35" t="s">
        <v>2496</v>
      </c>
      <c r="AS5059" s="570"/>
      <c r="AT5059" s="391"/>
      <c r="AU5059" s="222"/>
      <c r="AV5059" s="564"/>
      <c r="AW5059" s="60"/>
      <c r="AX5059" s="60"/>
      <c r="AY5059" s="60"/>
      <c r="AZ5059" s="283"/>
      <c r="BA5059" s="283"/>
      <c r="BB5059" s="283"/>
      <c r="BC5059" s="34"/>
      <c r="BD5059" s="27"/>
      <c r="BF5059" s="35"/>
      <c r="BG5059" s="35"/>
      <c r="BH5059" s="35"/>
    </row>
    <row r="5060" spans="1:60" ht="15" x14ac:dyDescent="0.25">
      <c r="A5060" s="570">
        <f t="shared" si="72"/>
        <v>5054</v>
      </c>
      <c r="B5060" s="571" t="s">
        <v>7333</v>
      </c>
      <c r="C5060" s="574" t="s">
        <v>12458</v>
      </c>
      <c r="D5060" s="843">
        <v>6837.74</v>
      </c>
      <c r="E5060" s="844"/>
      <c r="F5060" s="844"/>
      <c r="G5060" s="25"/>
      <c r="H5060" s="25"/>
      <c r="I5060" s="25"/>
      <c r="J5060" s="25"/>
      <c r="K5060" s="25"/>
      <c r="L5060" s="25"/>
      <c r="N5060" s="25"/>
      <c r="O5060" s="25"/>
      <c r="P5060" s="35" t="s">
        <v>2496</v>
      </c>
      <c r="AS5060" s="570"/>
      <c r="AT5060" s="391"/>
      <c r="AU5060" s="222"/>
      <c r="AV5060" s="564"/>
      <c r="AW5060" s="60"/>
      <c r="AX5060" s="60"/>
      <c r="AY5060" s="60"/>
      <c r="AZ5060" s="283"/>
      <c r="BA5060" s="283"/>
      <c r="BB5060" s="283"/>
      <c r="BC5060" s="34"/>
      <c r="BD5060" s="27"/>
      <c r="BF5060" s="35"/>
      <c r="BG5060" s="35"/>
      <c r="BH5060" s="35"/>
    </row>
    <row r="5061" spans="1:60" ht="15" x14ac:dyDescent="0.25">
      <c r="A5061" s="570">
        <f t="shared" si="72"/>
        <v>5055</v>
      </c>
      <c r="B5061" s="571" t="s">
        <v>7334</v>
      </c>
      <c r="C5061" s="574" t="s">
        <v>12458</v>
      </c>
      <c r="D5061" s="843">
        <v>5260.99</v>
      </c>
      <c r="E5061" s="844"/>
      <c r="F5061" s="844"/>
      <c r="G5061" s="25"/>
      <c r="H5061" s="25"/>
      <c r="I5061" s="25"/>
      <c r="J5061" s="25"/>
      <c r="K5061" s="25"/>
      <c r="L5061" s="25"/>
      <c r="N5061" s="25"/>
      <c r="O5061" s="25"/>
      <c r="P5061" s="35" t="s">
        <v>2496</v>
      </c>
      <c r="AS5061" s="570"/>
      <c r="AT5061" s="391"/>
      <c r="AU5061" s="222"/>
      <c r="AV5061" s="564"/>
      <c r="AW5061" s="60"/>
      <c r="AX5061" s="60"/>
      <c r="AY5061" s="60"/>
      <c r="AZ5061" s="283"/>
      <c r="BA5061" s="283"/>
      <c r="BB5061" s="283"/>
      <c r="BC5061" s="34"/>
      <c r="BD5061" s="27"/>
      <c r="BF5061" s="35"/>
      <c r="BG5061" s="35"/>
      <c r="BH5061" s="35"/>
    </row>
    <row r="5062" spans="1:60" ht="15" x14ac:dyDescent="0.25">
      <c r="A5062" s="570">
        <f t="shared" si="72"/>
        <v>5056</v>
      </c>
      <c r="B5062" s="571" t="s">
        <v>7335</v>
      </c>
      <c r="C5062" s="574" t="s">
        <v>12458</v>
      </c>
      <c r="D5062" s="843">
        <v>6968.64</v>
      </c>
      <c r="E5062" s="844"/>
      <c r="F5062" s="844"/>
      <c r="G5062" s="25"/>
      <c r="H5062" s="25"/>
      <c r="I5062" s="25"/>
      <c r="J5062" s="25"/>
      <c r="K5062" s="25"/>
      <c r="L5062" s="25"/>
      <c r="N5062" s="25"/>
      <c r="O5062" s="25"/>
      <c r="P5062" s="35" t="s">
        <v>2496</v>
      </c>
      <c r="AS5062" s="570"/>
      <c r="AT5062" s="391"/>
      <c r="AU5062" s="222"/>
      <c r="AV5062" s="564"/>
      <c r="AW5062" s="60"/>
      <c r="AX5062" s="60"/>
      <c r="AY5062" s="60"/>
      <c r="AZ5062" s="283"/>
      <c r="BA5062" s="283"/>
      <c r="BB5062" s="283"/>
      <c r="BC5062" s="34"/>
      <c r="BD5062" s="27"/>
      <c r="BF5062" s="35"/>
      <c r="BG5062" s="35"/>
      <c r="BH5062" s="35"/>
    </row>
    <row r="5063" spans="1:60" ht="15" x14ac:dyDescent="0.25">
      <c r="A5063" s="570">
        <f t="shared" si="72"/>
        <v>5057</v>
      </c>
      <c r="B5063" s="571" t="s">
        <v>7336</v>
      </c>
      <c r="C5063" s="574" t="s">
        <v>12480</v>
      </c>
      <c r="D5063" s="843">
        <v>432267.5</v>
      </c>
      <c r="E5063" s="844"/>
      <c r="F5063" s="844"/>
      <c r="G5063" s="25"/>
      <c r="H5063" s="25"/>
      <c r="I5063" s="25"/>
      <c r="J5063" s="25"/>
      <c r="K5063" s="25"/>
      <c r="L5063" s="25"/>
      <c r="N5063" s="25"/>
      <c r="O5063" s="25"/>
      <c r="P5063" s="35" t="s">
        <v>2496</v>
      </c>
      <c r="AS5063" s="570"/>
      <c r="AT5063" s="391"/>
      <c r="AU5063" s="222"/>
      <c r="AV5063" s="564"/>
      <c r="AW5063" s="60"/>
      <c r="AX5063" s="60"/>
      <c r="AY5063" s="60"/>
      <c r="AZ5063" s="283"/>
      <c r="BA5063" s="283"/>
      <c r="BB5063" s="283"/>
      <c r="BC5063" s="34"/>
      <c r="BD5063" s="27"/>
      <c r="BF5063" s="35"/>
      <c r="BG5063" s="35"/>
      <c r="BH5063" s="35"/>
    </row>
    <row r="5064" spans="1:60" ht="15" x14ac:dyDescent="0.25">
      <c r="A5064" s="570">
        <f t="shared" si="72"/>
        <v>5058</v>
      </c>
      <c r="B5064" s="571" t="s">
        <v>7337</v>
      </c>
      <c r="C5064" s="574" t="s">
        <v>12458</v>
      </c>
      <c r="D5064" s="843">
        <v>166659.5</v>
      </c>
      <c r="E5064" s="844"/>
      <c r="F5064" s="844"/>
      <c r="G5064" s="25"/>
      <c r="H5064" s="25"/>
      <c r="I5064" s="25"/>
      <c r="J5064" s="25"/>
      <c r="K5064" s="25"/>
      <c r="L5064" s="25"/>
      <c r="N5064" s="25"/>
      <c r="O5064" s="25"/>
      <c r="P5064" s="35" t="s">
        <v>2496</v>
      </c>
      <c r="AS5064" s="570"/>
      <c r="AT5064" s="391"/>
      <c r="AU5064" s="222"/>
      <c r="AV5064" s="564"/>
      <c r="AW5064" s="60"/>
      <c r="AX5064" s="60"/>
      <c r="AY5064" s="60"/>
      <c r="AZ5064" s="283"/>
      <c r="BA5064" s="283"/>
      <c r="BB5064" s="283"/>
      <c r="BC5064" s="34"/>
      <c r="BD5064" s="27"/>
      <c r="BF5064" s="35"/>
      <c r="BG5064" s="35"/>
      <c r="BH5064" s="35"/>
    </row>
    <row r="5065" spans="1:60" ht="15" x14ac:dyDescent="0.25">
      <c r="A5065" s="570">
        <f t="shared" si="72"/>
        <v>5059</v>
      </c>
      <c r="B5065" s="571" t="s">
        <v>7338</v>
      </c>
      <c r="C5065" s="574" t="s">
        <v>12480</v>
      </c>
      <c r="D5065" s="843">
        <v>251733.79</v>
      </c>
      <c r="E5065" s="844"/>
      <c r="F5065" s="844"/>
      <c r="G5065" s="25"/>
      <c r="H5065" s="25"/>
      <c r="I5065" s="25"/>
      <c r="J5065" s="25"/>
      <c r="K5065" s="25"/>
      <c r="L5065" s="25"/>
      <c r="N5065" s="25"/>
      <c r="O5065" s="25"/>
      <c r="P5065" s="35" t="s">
        <v>2496</v>
      </c>
      <c r="AS5065" s="570"/>
      <c r="AT5065" s="391"/>
      <c r="AU5065" s="222"/>
      <c r="AV5065" s="564"/>
      <c r="AW5065" s="60"/>
      <c r="AX5065" s="60"/>
      <c r="AY5065" s="60"/>
      <c r="AZ5065" s="283"/>
      <c r="BA5065" s="283"/>
      <c r="BB5065" s="283"/>
      <c r="BC5065" s="34"/>
      <c r="BD5065" s="27"/>
      <c r="BF5065" s="35"/>
      <c r="BG5065" s="35"/>
      <c r="BH5065" s="35"/>
    </row>
    <row r="5066" spans="1:60" ht="15" x14ac:dyDescent="0.25">
      <c r="A5066" s="570">
        <f t="shared" si="72"/>
        <v>5060</v>
      </c>
      <c r="B5066" s="571" t="s">
        <v>7339</v>
      </c>
      <c r="C5066" s="574" t="s">
        <v>12480</v>
      </c>
      <c r="D5066" s="843">
        <v>30581.81</v>
      </c>
      <c r="E5066" s="844"/>
      <c r="F5066" s="844"/>
      <c r="G5066" s="25"/>
      <c r="H5066" s="25"/>
      <c r="I5066" s="25"/>
      <c r="J5066" s="25"/>
      <c r="K5066" s="25"/>
      <c r="L5066" s="25"/>
      <c r="N5066" s="25"/>
      <c r="O5066" s="25"/>
      <c r="P5066" s="35" t="s">
        <v>2496</v>
      </c>
      <c r="AS5066" s="570"/>
      <c r="AT5066" s="391"/>
      <c r="AU5066" s="222"/>
      <c r="AV5066" s="564"/>
      <c r="AW5066" s="60"/>
      <c r="AX5066" s="60"/>
      <c r="AY5066" s="60"/>
      <c r="AZ5066" s="283"/>
      <c r="BA5066" s="283"/>
      <c r="BB5066" s="283"/>
      <c r="BC5066" s="34"/>
      <c r="BD5066" s="27"/>
      <c r="BF5066" s="35"/>
      <c r="BG5066" s="35"/>
      <c r="BH5066" s="35"/>
    </row>
    <row r="5067" spans="1:60" ht="15" x14ac:dyDescent="0.25">
      <c r="A5067" s="570">
        <f t="shared" si="72"/>
        <v>5061</v>
      </c>
      <c r="B5067" s="571" t="s">
        <v>7340</v>
      </c>
      <c r="C5067" s="574" t="s">
        <v>12480</v>
      </c>
      <c r="D5067" s="843">
        <v>238130.9</v>
      </c>
      <c r="E5067" s="844"/>
      <c r="F5067" s="844"/>
      <c r="G5067" s="25"/>
      <c r="H5067" s="25"/>
      <c r="I5067" s="25"/>
      <c r="J5067" s="25"/>
      <c r="K5067" s="25"/>
      <c r="L5067" s="25"/>
      <c r="N5067" s="25"/>
      <c r="O5067" s="25"/>
      <c r="P5067" s="35" t="s">
        <v>2496</v>
      </c>
      <c r="AS5067" s="570"/>
      <c r="AT5067" s="391"/>
      <c r="AU5067" s="222"/>
      <c r="AV5067" s="564"/>
      <c r="AW5067" s="60"/>
      <c r="AX5067" s="60"/>
      <c r="AY5067" s="60"/>
      <c r="AZ5067" s="283"/>
      <c r="BA5067" s="283"/>
      <c r="BB5067" s="283"/>
      <c r="BC5067" s="34"/>
      <c r="BD5067" s="27"/>
      <c r="BF5067" s="35"/>
      <c r="BG5067" s="35"/>
      <c r="BH5067" s="35"/>
    </row>
    <row r="5068" spans="1:60" ht="15" x14ac:dyDescent="0.25">
      <c r="A5068" s="570">
        <f t="shared" si="72"/>
        <v>5062</v>
      </c>
      <c r="B5068" s="571" t="s">
        <v>7341</v>
      </c>
      <c r="C5068" s="574" t="s">
        <v>12458</v>
      </c>
      <c r="D5068" s="843">
        <v>56659.47</v>
      </c>
      <c r="E5068" s="844"/>
      <c r="F5068" s="844"/>
      <c r="G5068" s="25"/>
      <c r="H5068" s="25"/>
      <c r="I5068" s="25"/>
      <c r="J5068" s="25"/>
      <c r="K5068" s="25"/>
      <c r="L5068" s="25"/>
      <c r="N5068" s="25"/>
      <c r="O5068" s="25"/>
      <c r="P5068" s="35" t="s">
        <v>2496</v>
      </c>
      <c r="AS5068" s="570"/>
      <c r="AT5068" s="391"/>
      <c r="AU5068" s="222"/>
      <c r="AV5068" s="564"/>
      <c r="AW5068" s="60"/>
      <c r="AX5068" s="60"/>
      <c r="AY5068" s="60"/>
      <c r="AZ5068" s="283"/>
      <c r="BA5068" s="283"/>
      <c r="BB5068" s="283"/>
      <c r="BC5068" s="34"/>
      <c r="BD5068" s="27"/>
      <c r="BF5068" s="35"/>
      <c r="BG5068" s="35"/>
      <c r="BH5068" s="35"/>
    </row>
    <row r="5069" spans="1:60" ht="15" x14ac:dyDescent="0.25">
      <c r="A5069" s="570">
        <f t="shared" si="72"/>
        <v>5063</v>
      </c>
      <c r="B5069" s="571" t="s">
        <v>7342</v>
      </c>
      <c r="C5069" s="574" t="s">
        <v>12480</v>
      </c>
      <c r="D5069" s="843">
        <v>3318.91</v>
      </c>
      <c r="E5069" s="844"/>
      <c r="F5069" s="844"/>
      <c r="G5069" s="25"/>
      <c r="H5069" s="25"/>
      <c r="I5069" s="25"/>
      <c r="J5069" s="25"/>
      <c r="K5069" s="25"/>
      <c r="L5069" s="25"/>
      <c r="N5069" s="25"/>
      <c r="O5069" s="25"/>
      <c r="P5069" s="35" t="s">
        <v>2496</v>
      </c>
      <c r="AS5069" s="570"/>
      <c r="AT5069" s="391"/>
      <c r="AU5069" s="222"/>
      <c r="AV5069" s="564"/>
      <c r="AW5069" s="60"/>
      <c r="AX5069" s="60"/>
      <c r="AY5069" s="60"/>
      <c r="AZ5069" s="283"/>
      <c r="BA5069" s="283"/>
      <c r="BB5069" s="283"/>
      <c r="BC5069" s="34"/>
      <c r="BD5069" s="27"/>
      <c r="BF5069" s="35"/>
      <c r="BG5069" s="35"/>
      <c r="BH5069" s="35"/>
    </row>
    <row r="5070" spans="1:60" ht="15" x14ac:dyDescent="0.25">
      <c r="A5070" s="570">
        <f t="shared" si="72"/>
        <v>5064</v>
      </c>
      <c r="B5070" s="571" t="s">
        <v>7343</v>
      </c>
      <c r="C5070" s="574" t="s">
        <v>12480</v>
      </c>
      <c r="D5070" s="843">
        <v>21151.06</v>
      </c>
      <c r="E5070" s="844"/>
      <c r="F5070" s="844"/>
      <c r="G5070" s="25"/>
      <c r="H5070" s="25"/>
      <c r="I5070" s="25"/>
      <c r="J5070" s="25"/>
      <c r="K5070" s="25"/>
      <c r="L5070" s="25"/>
      <c r="N5070" s="25"/>
      <c r="O5070" s="25"/>
      <c r="P5070" s="35" t="s">
        <v>2496</v>
      </c>
      <c r="AS5070" s="570"/>
      <c r="AT5070" s="391"/>
      <c r="AU5070" s="222"/>
      <c r="AV5070" s="564"/>
      <c r="AW5070" s="60"/>
      <c r="AX5070" s="60"/>
      <c r="AY5070" s="60"/>
      <c r="AZ5070" s="283"/>
      <c r="BA5070" s="283"/>
      <c r="BB5070" s="283"/>
      <c r="BC5070" s="34"/>
      <c r="BD5070" s="27"/>
      <c r="BF5070" s="35"/>
      <c r="BG5070" s="35"/>
      <c r="BH5070" s="35"/>
    </row>
    <row r="5071" spans="1:60" ht="15" x14ac:dyDescent="0.25">
      <c r="A5071" s="570">
        <f t="shared" si="72"/>
        <v>5065</v>
      </c>
      <c r="B5071" s="571" t="s">
        <v>7344</v>
      </c>
      <c r="C5071" s="574" t="s">
        <v>12480</v>
      </c>
      <c r="D5071" s="843">
        <v>10423.209999999999</v>
      </c>
      <c r="E5071" s="844"/>
      <c r="F5071" s="844"/>
      <c r="G5071" s="25"/>
      <c r="H5071" s="25"/>
      <c r="I5071" s="25"/>
      <c r="J5071" s="25"/>
      <c r="K5071" s="25"/>
      <c r="L5071" s="25"/>
      <c r="N5071" s="25"/>
      <c r="O5071" s="25"/>
      <c r="P5071" s="35" t="s">
        <v>2496</v>
      </c>
      <c r="AS5071" s="570"/>
      <c r="AT5071" s="391"/>
      <c r="AU5071" s="222"/>
      <c r="AV5071" s="564"/>
      <c r="AW5071" s="60"/>
      <c r="AX5071" s="60"/>
      <c r="AY5071" s="60"/>
      <c r="AZ5071" s="283"/>
      <c r="BA5071" s="283"/>
      <c r="BB5071" s="283"/>
      <c r="BC5071" s="34"/>
      <c r="BD5071" s="27"/>
      <c r="BF5071" s="35"/>
      <c r="BG5071" s="35"/>
      <c r="BH5071" s="35"/>
    </row>
    <row r="5072" spans="1:60" ht="15" x14ac:dyDescent="0.25">
      <c r="A5072" s="570">
        <f t="shared" si="72"/>
        <v>5066</v>
      </c>
      <c r="B5072" s="571" t="s">
        <v>7345</v>
      </c>
      <c r="C5072" s="574" t="s">
        <v>12480</v>
      </c>
      <c r="D5072" s="843">
        <v>15311.73</v>
      </c>
      <c r="E5072" s="844"/>
      <c r="F5072" s="844"/>
      <c r="G5072" s="25"/>
      <c r="H5072" s="25"/>
      <c r="I5072" s="25"/>
      <c r="J5072" s="25"/>
      <c r="K5072" s="25"/>
      <c r="L5072" s="25"/>
      <c r="N5072" s="25"/>
      <c r="O5072" s="25"/>
      <c r="P5072" s="35" t="s">
        <v>2496</v>
      </c>
      <c r="AS5072" s="570"/>
      <c r="AT5072" s="391"/>
      <c r="AU5072" s="222"/>
      <c r="AV5072" s="564"/>
      <c r="AW5072" s="60"/>
      <c r="AX5072" s="60"/>
      <c r="AY5072" s="60"/>
      <c r="AZ5072" s="283"/>
      <c r="BA5072" s="283"/>
      <c r="BB5072" s="283"/>
      <c r="BC5072" s="34"/>
      <c r="BD5072" s="27"/>
      <c r="BF5072" s="35"/>
      <c r="BG5072" s="35"/>
      <c r="BH5072" s="35"/>
    </row>
    <row r="5073" spans="1:60" ht="15" x14ac:dyDescent="0.25">
      <c r="A5073" s="570">
        <f t="shared" si="72"/>
        <v>5067</v>
      </c>
      <c r="B5073" s="571" t="s">
        <v>7346</v>
      </c>
      <c r="C5073" s="574" t="s">
        <v>12480</v>
      </c>
      <c r="D5073" s="843">
        <v>33736.5</v>
      </c>
      <c r="E5073" s="844"/>
      <c r="F5073" s="844"/>
      <c r="G5073" s="25"/>
      <c r="H5073" s="25"/>
      <c r="I5073" s="25"/>
      <c r="J5073" s="25"/>
      <c r="K5073" s="25"/>
      <c r="L5073" s="25"/>
      <c r="N5073" s="25"/>
      <c r="O5073" s="25"/>
      <c r="P5073" s="35" t="s">
        <v>2496</v>
      </c>
      <c r="AS5073" s="570"/>
      <c r="AT5073" s="391"/>
      <c r="AU5073" s="222"/>
      <c r="AV5073" s="564"/>
      <c r="AW5073" s="60"/>
      <c r="AX5073" s="60"/>
      <c r="AY5073" s="60"/>
      <c r="AZ5073" s="283"/>
      <c r="BA5073" s="283"/>
      <c r="BB5073" s="283"/>
      <c r="BC5073" s="34"/>
      <c r="BD5073" s="27"/>
      <c r="BF5073" s="35"/>
      <c r="BG5073" s="35"/>
      <c r="BH5073" s="35"/>
    </row>
    <row r="5074" spans="1:60" ht="15" x14ac:dyDescent="0.25">
      <c r="A5074" s="570">
        <f t="shared" si="72"/>
        <v>5068</v>
      </c>
      <c r="B5074" s="571" t="s">
        <v>7347</v>
      </c>
      <c r="C5074" s="574" t="s">
        <v>12480</v>
      </c>
      <c r="D5074" s="843">
        <v>12301.03</v>
      </c>
      <c r="E5074" s="844"/>
      <c r="F5074" s="844"/>
      <c r="G5074" s="25"/>
      <c r="H5074" s="25"/>
      <c r="I5074" s="25"/>
      <c r="J5074" s="25"/>
      <c r="K5074" s="25"/>
      <c r="L5074" s="25"/>
      <c r="N5074" s="25"/>
      <c r="O5074" s="25"/>
      <c r="P5074" s="35" t="s">
        <v>2496</v>
      </c>
      <c r="AS5074" s="570"/>
      <c r="AT5074" s="391"/>
      <c r="AU5074" s="222"/>
      <c r="AV5074" s="564"/>
      <c r="AW5074" s="60"/>
      <c r="AX5074" s="60"/>
      <c r="AY5074" s="60"/>
      <c r="AZ5074" s="283"/>
      <c r="BA5074" s="283"/>
      <c r="BB5074" s="283"/>
      <c r="BC5074" s="34"/>
      <c r="BD5074" s="27"/>
      <c r="BF5074" s="35"/>
      <c r="BG5074" s="35"/>
      <c r="BH5074" s="35"/>
    </row>
    <row r="5075" spans="1:60" ht="15" x14ac:dyDescent="0.25">
      <c r="A5075" s="570">
        <f t="shared" si="72"/>
        <v>5069</v>
      </c>
      <c r="B5075" s="571" t="s">
        <v>7348</v>
      </c>
      <c r="C5075" s="574" t="s">
        <v>12480</v>
      </c>
      <c r="D5075" s="843">
        <v>50893.919999999998</v>
      </c>
      <c r="E5075" s="844"/>
      <c r="F5075" s="844"/>
      <c r="G5075" s="25"/>
      <c r="H5075" s="25"/>
      <c r="I5075" s="25"/>
      <c r="J5075" s="25"/>
      <c r="K5075" s="25"/>
      <c r="L5075" s="25"/>
      <c r="N5075" s="25"/>
      <c r="O5075" s="25"/>
      <c r="P5075" s="35" t="s">
        <v>2496</v>
      </c>
      <c r="AS5075" s="570"/>
      <c r="AT5075" s="391"/>
      <c r="AU5075" s="222"/>
      <c r="AV5075" s="564"/>
      <c r="AW5075" s="60"/>
      <c r="AX5075" s="60"/>
      <c r="AY5075" s="60"/>
      <c r="AZ5075" s="283"/>
      <c r="BA5075" s="283"/>
      <c r="BB5075" s="283"/>
      <c r="BC5075" s="34"/>
      <c r="BD5075" s="27"/>
      <c r="BF5075" s="35"/>
      <c r="BG5075" s="35"/>
      <c r="BH5075" s="35"/>
    </row>
    <row r="5076" spans="1:60" ht="15" x14ac:dyDescent="0.25">
      <c r="A5076" s="570">
        <f t="shared" si="72"/>
        <v>5070</v>
      </c>
      <c r="B5076" s="571" t="s">
        <v>7349</v>
      </c>
      <c r="C5076" s="574" t="s">
        <v>12458</v>
      </c>
      <c r="D5076" s="843">
        <v>295977.99</v>
      </c>
      <c r="E5076" s="844"/>
      <c r="F5076" s="844"/>
      <c r="G5076" s="25"/>
      <c r="H5076" s="25"/>
      <c r="I5076" s="25"/>
      <c r="J5076" s="25"/>
      <c r="K5076" s="25"/>
      <c r="L5076" s="25"/>
      <c r="N5076" s="25"/>
      <c r="O5076" s="25"/>
      <c r="P5076" s="35" t="s">
        <v>2496</v>
      </c>
      <c r="AS5076" s="570"/>
      <c r="AT5076" s="391"/>
      <c r="AU5076" s="222"/>
      <c r="AV5076" s="564"/>
      <c r="AW5076" s="60"/>
      <c r="AX5076" s="60"/>
      <c r="AY5076" s="60"/>
      <c r="AZ5076" s="283"/>
      <c r="BA5076" s="283"/>
      <c r="BB5076" s="283"/>
      <c r="BC5076" s="34"/>
      <c r="BD5076" s="27"/>
      <c r="BF5076" s="35"/>
      <c r="BG5076" s="35"/>
      <c r="BH5076" s="35"/>
    </row>
    <row r="5077" spans="1:60" ht="15" x14ac:dyDescent="0.25">
      <c r="A5077" s="570">
        <f t="shared" si="72"/>
        <v>5071</v>
      </c>
      <c r="B5077" s="571" t="s">
        <v>7350</v>
      </c>
      <c r="C5077" s="574" t="s">
        <v>12458</v>
      </c>
      <c r="D5077" s="843">
        <v>1380717.73</v>
      </c>
      <c r="E5077" s="844"/>
      <c r="F5077" s="844"/>
      <c r="G5077" s="25"/>
      <c r="H5077" s="25"/>
      <c r="I5077" s="25"/>
      <c r="J5077" s="25"/>
      <c r="K5077" s="25"/>
      <c r="L5077" s="25"/>
      <c r="N5077" s="25"/>
      <c r="O5077" s="25"/>
      <c r="P5077" s="35" t="s">
        <v>2496</v>
      </c>
      <c r="AS5077" s="570"/>
      <c r="AT5077" s="391"/>
      <c r="AU5077" s="222"/>
      <c r="AV5077" s="564"/>
      <c r="AW5077" s="60"/>
      <c r="AX5077" s="60"/>
      <c r="AY5077" s="60"/>
      <c r="AZ5077" s="283"/>
      <c r="BA5077" s="283"/>
      <c r="BB5077" s="283"/>
      <c r="BC5077" s="34"/>
      <c r="BD5077" s="27"/>
      <c r="BF5077" s="35"/>
      <c r="BG5077" s="35"/>
      <c r="BH5077" s="35"/>
    </row>
    <row r="5078" spans="1:60" ht="15" x14ac:dyDescent="0.25">
      <c r="A5078" s="570">
        <f t="shared" si="72"/>
        <v>5072</v>
      </c>
      <c r="B5078" s="571" t="s">
        <v>7351</v>
      </c>
      <c r="C5078" s="574" t="s">
        <v>12469</v>
      </c>
      <c r="D5078" s="843">
        <v>8571.57</v>
      </c>
      <c r="E5078" s="844"/>
      <c r="F5078" s="844"/>
      <c r="G5078" s="25"/>
      <c r="H5078" s="25"/>
      <c r="I5078" s="25"/>
      <c r="J5078" s="25"/>
      <c r="K5078" s="25"/>
      <c r="L5078" s="25"/>
      <c r="N5078" s="25"/>
      <c r="O5078" s="25"/>
      <c r="P5078" s="35" t="s">
        <v>2496</v>
      </c>
      <c r="AS5078" s="570"/>
      <c r="AT5078" s="391"/>
      <c r="AU5078" s="222"/>
      <c r="AV5078" s="564"/>
      <c r="AW5078" s="60"/>
      <c r="AX5078" s="60"/>
      <c r="AY5078" s="60"/>
      <c r="AZ5078" s="283"/>
      <c r="BA5078" s="283"/>
      <c r="BB5078" s="283"/>
      <c r="BC5078" s="34"/>
      <c r="BD5078" s="27"/>
      <c r="BF5078" s="35"/>
      <c r="BG5078" s="35"/>
      <c r="BH5078" s="35"/>
    </row>
    <row r="5079" spans="1:60" ht="15" x14ac:dyDescent="0.25">
      <c r="A5079" s="570">
        <f t="shared" si="72"/>
        <v>5073</v>
      </c>
      <c r="B5079" s="571" t="s">
        <v>7352</v>
      </c>
      <c r="C5079" s="574" t="s">
        <v>12458</v>
      </c>
      <c r="D5079" s="843">
        <v>67165.98</v>
      </c>
      <c r="E5079" s="844"/>
      <c r="F5079" s="844"/>
      <c r="G5079" s="25"/>
      <c r="H5079" s="25"/>
      <c r="I5079" s="25"/>
      <c r="J5079" s="25"/>
      <c r="K5079" s="25"/>
      <c r="L5079" s="25"/>
      <c r="N5079" s="25"/>
      <c r="O5079" s="25"/>
      <c r="P5079" s="35" t="s">
        <v>2496</v>
      </c>
      <c r="AS5079" s="570"/>
      <c r="AT5079" s="391"/>
      <c r="AU5079" s="222"/>
      <c r="AV5079" s="564"/>
      <c r="AW5079" s="60"/>
      <c r="AX5079" s="60"/>
      <c r="AY5079" s="60"/>
      <c r="AZ5079" s="283"/>
      <c r="BA5079" s="283"/>
      <c r="BB5079" s="283"/>
      <c r="BC5079" s="34"/>
      <c r="BD5079" s="27"/>
      <c r="BF5079" s="35"/>
      <c r="BG5079" s="35"/>
      <c r="BH5079" s="35"/>
    </row>
    <row r="5080" spans="1:60" ht="15" x14ac:dyDescent="0.25">
      <c r="A5080" s="570">
        <f t="shared" si="72"/>
        <v>5074</v>
      </c>
      <c r="B5080" s="571" t="s">
        <v>7353</v>
      </c>
      <c r="C5080" s="574" t="s">
        <v>12458</v>
      </c>
      <c r="D5080" s="843">
        <v>16267.3</v>
      </c>
      <c r="E5080" s="844"/>
      <c r="F5080" s="844"/>
      <c r="G5080" s="25"/>
      <c r="H5080" s="25"/>
      <c r="I5080" s="25"/>
      <c r="J5080" s="25"/>
      <c r="K5080" s="25"/>
      <c r="L5080" s="25"/>
      <c r="N5080" s="25"/>
      <c r="O5080" s="25"/>
      <c r="P5080" s="35" t="s">
        <v>2496</v>
      </c>
      <c r="AS5080" s="570"/>
      <c r="AT5080" s="391"/>
      <c r="AU5080" s="222"/>
      <c r="AV5080" s="564"/>
      <c r="AW5080" s="60"/>
      <c r="AX5080" s="60"/>
      <c r="AY5080" s="60"/>
      <c r="AZ5080" s="283"/>
      <c r="BA5080" s="283"/>
      <c r="BB5080" s="283"/>
      <c r="BC5080" s="34"/>
      <c r="BD5080" s="27"/>
      <c r="BF5080" s="35"/>
      <c r="BG5080" s="35"/>
      <c r="BH5080" s="35"/>
    </row>
    <row r="5081" spans="1:60" ht="15" x14ac:dyDescent="0.25">
      <c r="A5081" s="570">
        <f t="shared" si="72"/>
        <v>5075</v>
      </c>
      <c r="B5081" s="571" t="s">
        <v>7354</v>
      </c>
      <c r="C5081" s="574" t="s">
        <v>12458</v>
      </c>
      <c r="D5081" s="843">
        <v>85671.67</v>
      </c>
      <c r="E5081" s="844"/>
      <c r="F5081" s="844"/>
      <c r="G5081" s="25"/>
      <c r="H5081" s="25"/>
      <c r="I5081" s="25"/>
      <c r="J5081" s="25"/>
      <c r="K5081" s="25"/>
      <c r="L5081" s="25"/>
      <c r="N5081" s="25"/>
      <c r="O5081" s="25"/>
      <c r="P5081" s="35" t="s">
        <v>2496</v>
      </c>
      <c r="AS5081" s="570"/>
      <c r="AT5081" s="391"/>
      <c r="AU5081" s="222"/>
      <c r="AV5081" s="564"/>
      <c r="AW5081" s="60"/>
      <c r="AX5081" s="60"/>
      <c r="AY5081" s="60"/>
      <c r="AZ5081" s="283"/>
      <c r="BA5081" s="283"/>
      <c r="BB5081" s="283"/>
      <c r="BC5081" s="34"/>
      <c r="BD5081" s="27"/>
      <c r="BF5081" s="35"/>
      <c r="BG5081" s="35"/>
      <c r="BH5081" s="35"/>
    </row>
    <row r="5082" spans="1:60" ht="15" x14ac:dyDescent="0.25">
      <c r="A5082" s="570">
        <f t="shared" si="72"/>
        <v>5076</v>
      </c>
      <c r="B5082" s="571" t="s">
        <v>7355</v>
      </c>
      <c r="C5082" s="574" t="s">
        <v>12458</v>
      </c>
      <c r="D5082" s="843">
        <v>297500</v>
      </c>
      <c r="E5082" s="844"/>
      <c r="F5082" s="844"/>
      <c r="G5082" s="25"/>
      <c r="H5082" s="25"/>
      <c r="I5082" s="25"/>
      <c r="J5082" s="25"/>
      <c r="K5082" s="25"/>
      <c r="L5082" s="25"/>
      <c r="N5082" s="25"/>
      <c r="O5082" s="25"/>
      <c r="P5082" s="35" t="s">
        <v>2496</v>
      </c>
      <c r="AS5082" s="570"/>
      <c r="AT5082" s="391"/>
      <c r="AU5082" s="222"/>
      <c r="AV5082" s="564"/>
      <c r="AW5082" s="60"/>
      <c r="AX5082" s="60"/>
      <c r="AY5082" s="60"/>
      <c r="AZ5082" s="283"/>
      <c r="BA5082" s="283"/>
      <c r="BB5082" s="283"/>
      <c r="BC5082" s="34"/>
      <c r="BD5082" s="27"/>
      <c r="BF5082" s="35"/>
      <c r="BG5082" s="35"/>
      <c r="BH5082" s="35"/>
    </row>
    <row r="5083" spans="1:60" ht="15" x14ac:dyDescent="0.25">
      <c r="A5083" s="570">
        <f t="shared" si="72"/>
        <v>5077</v>
      </c>
      <c r="B5083" s="571" t="s">
        <v>7356</v>
      </c>
      <c r="C5083" s="574" t="s">
        <v>12</v>
      </c>
      <c r="D5083" s="843">
        <v>11106.27</v>
      </c>
      <c r="E5083" s="844"/>
      <c r="F5083" s="844"/>
      <c r="G5083" s="25"/>
      <c r="H5083" s="25"/>
      <c r="I5083" s="25"/>
      <c r="J5083" s="25"/>
      <c r="K5083" s="25"/>
      <c r="L5083" s="25"/>
      <c r="N5083" s="25"/>
      <c r="O5083" s="25"/>
      <c r="P5083" s="35" t="s">
        <v>2496</v>
      </c>
      <c r="AS5083" s="570"/>
      <c r="AT5083" s="391"/>
      <c r="AU5083" s="222"/>
      <c r="AV5083" s="564"/>
      <c r="AW5083" s="60"/>
      <c r="AX5083" s="60"/>
      <c r="AY5083" s="60"/>
      <c r="AZ5083" s="283"/>
      <c r="BA5083" s="283"/>
      <c r="BB5083" s="283"/>
      <c r="BC5083" s="34"/>
      <c r="BD5083" s="27"/>
      <c r="BF5083" s="35"/>
      <c r="BG5083" s="35"/>
      <c r="BH5083" s="35"/>
    </row>
    <row r="5084" spans="1:60" ht="15" x14ac:dyDescent="0.25">
      <c r="A5084" s="570">
        <f t="shared" si="72"/>
        <v>5078</v>
      </c>
      <c r="B5084" s="571" t="s">
        <v>7357</v>
      </c>
      <c r="C5084" s="574" t="s">
        <v>12458</v>
      </c>
      <c r="D5084" s="843">
        <v>5533.5</v>
      </c>
      <c r="E5084" s="844"/>
      <c r="F5084" s="844"/>
      <c r="G5084" s="25"/>
      <c r="H5084" s="25"/>
      <c r="I5084" s="25"/>
      <c r="J5084" s="25"/>
      <c r="K5084" s="25"/>
      <c r="L5084" s="25"/>
      <c r="N5084" s="25"/>
      <c r="O5084" s="25"/>
      <c r="P5084" s="35" t="s">
        <v>2496</v>
      </c>
      <c r="AS5084" s="570"/>
      <c r="AT5084" s="391"/>
      <c r="AU5084" s="222"/>
      <c r="AV5084" s="564"/>
      <c r="AW5084" s="60"/>
      <c r="AX5084" s="60"/>
      <c r="AY5084" s="60"/>
      <c r="AZ5084" s="283"/>
      <c r="BA5084" s="283"/>
      <c r="BB5084" s="283"/>
      <c r="BC5084" s="34"/>
      <c r="BD5084" s="27"/>
      <c r="BF5084" s="35"/>
      <c r="BG5084" s="35"/>
      <c r="BH5084" s="35"/>
    </row>
    <row r="5085" spans="1:60" ht="15" x14ac:dyDescent="0.25">
      <c r="A5085" s="570">
        <f t="shared" si="72"/>
        <v>5079</v>
      </c>
      <c r="B5085" s="571" t="s">
        <v>7358</v>
      </c>
      <c r="C5085" s="574" t="s">
        <v>12470</v>
      </c>
      <c r="D5085" s="843">
        <v>146727</v>
      </c>
      <c r="E5085" s="844"/>
      <c r="F5085" s="844"/>
      <c r="G5085" s="25"/>
      <c r="H5085" s="25"/>
      <c r="I5085" s="25"/>
      <c r="J5085" s="25"/>
      <c r="K5085" s="25"/>
      <c r="L5085" s="25"/>
      <c r="N5085" s="25"/>
      <c r="O5085" s="25"/>
      <c r="P5085" s="35" t="s">
        <v>2496</v>
      </c>
      <c r="AS5085" s="570"/>
      <c r="AT5085" s="391"/>
      <c r="AU5085" s="222"/>
      <c r="AV5085" s="564"/>
      <c r="AW5085" s="60"/>
      <c r="AX5085" s="60"/>
      <c r="AY5085" s="60"/>
      <c r="AZ5085" s="283"/>
      <c r="BA5085" s="283"/>
      <c r="BB5085" s="283"/>
      <c r="BC5085" s="34"/>
      <c r="BD5085" s="27"/>
      <c r="BF5085" s="35"/>
      <c r="BG5085" s="35"/>
      <c r="BH5085" s="35"/>
    </row>
    <row r="5086" spans="1:60" ht="15" x14ac:dyDescent="0.25">
      <c r="A5086" s="570">
        <f t="shared" si="72"/>
        <v>5080</v>
      </c>
      <c r="B5086" s="571" t="s">
        <v>7359</v>
      </c>
      <c r="C5086" s="574" t="s">
        <v>12470</v>
      </c>
      <c r="D5086" s="843">
        <v>240975</v>
      </c>
      <c r="E5086" s="844"/>
      <c r="F5086" s="844"/>
      <c r="G5086" s="25"/>
      <c r="H5086" s="25"/>
      <c r="I5086" s="25"/>
      <c r="J5086" s="25"/>
      <c r="K5086" s="25"/>
      <c r="L5086" s="25"/>
      <c r="N5086" s="25"/>
      <c r="O5086" s="25"/>
      <c r="P5086" s="35" t="s">
        <v>2496</v>
      </c>
      <c r="AS5086" s="570"/>
      <c r="AT5086" s="391"/>
      <c r="AU5086" s="222"/>
      <c r="AV5086" s="564"/>
      <c r="AW5086" s="60"/>
      <c r="AX5086" s="60"/>
      <c r="AY5086" s="60"/>
      <c r="AZ5086" s="283"/>
      <c r="BA5086" s="283"/>
      <c r="BB5086" s="283"/>
      <c r="BC5086" s="34"/>
      <c r="BD5086" s="27"/>
      <c r="BF5086" s="35"/>
      <c r="BG5086" s="35"/>
      <c r="BH5086" s="35"/>
    </row>
    <row r="5087" spans="1:60" ht="15" x14ac:dyDescent="0.25">
      <c r="A5087" s="570">
        <f t="shared" si="72"/>
        <v>5081</v>
      </c>
      <c r="B5087" s="571" t="s">
        <v>7360</v>
      </c>
      <c r="C5087" s="574" t="s">
        <v>12458</v>
      </c>
      <c r="D5087" s="843">
        <v>78302</v>
      </c>
      <c r="E5087" s="844"/>
      <c r="F5087" s="844"/>
      <c r="G5087" s="25"/>
      <c r="H5087" s="25"/>
      <c r="I5087" s="25"/>
      <c r="J5087" s="25"/>
      <c r="K5087" s="25"/>
      <c r="L5087" s="25"/>
      <c r="N5087" s="25"/>
      <c r="O5087" s="25"/>
      <c r="P5087" s="35" t="s">
        <v>2496</v>
      </c>
      <c r="AS5087" s="570"/>
      <c r="AT5087" s="391"/>
      <c r="AU5087" s="222"/>
      <c r="AV5087" s="564"/>
      <c r="AW5087" s="60"/>
      <c r="AX5087" s="60"/>
      <c r="AY5087" s="60"/>
      <c r="AZ5087" s="283"/>
      <c r="BA5087" s="283"/>
      <c r="BB5087" s="283"/>
      <c r="BC5087" s="34"/>
      <c r="BD5087" s="27"/>
      <c r="BF5087" s="35"/>
      <c r="BG5087" s="35"/>
      <c r="BH5087" s="35"/>
    </row>
    <row r="5088" spans="1:60" ht="15" x14ac:dyDescent="0.25">
      <c r="A5088" s="570">
        <f t="shared" si="72"/>
        <v>5082</v>
      </c>
      <c r="B5088" s="571" t="s">
        <v>7361</v>
      </c>
      <c r="C5088" s="574" t="s">
        <v>12458</v>
      </c>
      <c r="D5088" s="843">
        <v>99127</v>
      </c>
      <c r="E5088" s="844"/>
      <c r="F5088" s="844"/>
      <c r="G5088" s="25"/>
      <c r="H5088" s="25"/>
      <c r="I5088" s="25"/>
      <c r="J5088" s="25"/>
      <c r="K5088" s="25"/>
      <c r="L5088" s="25"/>
      <c r="N5088" s="25"/>
      <c r="O5088" s="25"/>
      <c r="P5088" s="35" t="s">
        <v>2496</v>
      </c>
      <c r="AS5088" s="570"/>
      <c r="AT5088" s="391"/>
      <c r="AU5088" s="222"/>
      <c r="AV5088" s="564"/>
      <c r="AW5088" s="60"/>
      <c r="AX5088" s="60"/>
      <c r="AY5088" s="60"/>
      <c r="AZ5088" s="283"/>
      <c r="BA5088" s="283"/>
      <c r="BB5088" s="283"/>
      <c r="BC5088" s="34"/>
      <c r="BD5088" s="27"/>
      <c r="BF5088" s="35"/>
      <c r="BG5088" s="35"/>
      <c r="BH5088" s="35"/>
    </row>
    <row r="5089" spans="1:60" ht="15" x14ac:dyDescent="0.25">
      <c r="A5089" s="570">
        <f t="shared" si="72"/>
        <v>5083</v>
      </c>
      <c r="B5089" s="571" t="s">
        <v>7362</v>
      </c>
      <c r="C5089" s="574" t="s">
        <v>12458</v>
      </c>
      <c r="D5089" s="843">
        <v>122034.5</v>
      </c>
      <c r="E5089" s="844"/>
      <c r="F5089" s="844"/>
      <c r="G5089" s="25"/>
      <c r="H5089" s="25"/>
      <c r="I5089" s="25"/>
      <c r="J5089" s="25"/>
      <c r="K5089" s="25"/>
      <c r="L5089" s="25"/>
      <c r="N5089" s="25"/>
      <c r="O5089" s="25"/>
      <c r="P5089" s="35" t="s">
        <v>2496</v>
      </c>
      <c r="AS5089" s="570"/>
      <c r="AT5089" s="391"/>
      <c r="AU5089" s="222"/>
      <c r="AV5089" s="564"/>
      <c r="AW5089" s="60"/>
      <c r="AX5089" s="60"/>
      <c r="AY5089" s="60"/>
      <c r="AZ5089" s="283"/>
      <c r="BA5089" s="283"/>
      <c r="BB5089" s="283"/>
      <c r="BC5089" s="34"/>
      <c r="BD5089" s="27"/>
      <c r="BF5089" s="35"/>
      <c r="BG5089" s="35"/>
      <c r="BH5089" s="35"/>
    </row>
    <row r="5090" spans="1:60" ht="15" x14ac:dyDescent="0.25">
      <c r="A5090" s="570">
        <f t="shared" si="72"/>
        <v>5084</v>
      </c>
      <c r="B5090" s="571" t="s">
        <v>7363</v>
      </c>
      <c r="C5090" s="574" t="s">
        <v>12458</v>
      </c>
      <c r="D5090" s="843">
        <v>175763</v>
      </c>
      <c r="E5090" s="844"/>
      <c r="F5090" s="844"/>
      <c r="G5090" s="25"/>
      <c r="H5090" s="25"/>
      <c r="I5090" s="25"/>
      <c r="J5090" s="25"/>
      <c r="K5090" s="25"/>
      <c r="L5090" s="25"/>
      <c r="N5090" s="25"/>
      <c r="O5090" s="25"/>
      <c r="P5090" s="35" t="s">
        <v>2496</v>
      </c>
      <c r="AS5090" s="570"/>
      <c r="AT5090" s="391"/>
      <c r="AU5090" s="222"/>
      <c r="AV5090" s="564"/>
      <c r="AW5090" s="60"/>
      <c r="AX5090" s="60"/>
      <c r="AY5090" s="60"/>
      <c r="AZ5090" s="283"/>
      <c r="BA5090" s="283"/>
      <c r="BB5090" s="283"/>
      <c r="BC5090" s="34"/>
      <c r="BD5090" s="27"/>
      <c r="BF5090" s="35"/>
      <c r="BG5090" s="35"/>
      <c r="BH5090" s="35"/>
    </row>
    <row r="5091" spans="1:60" ht="15" x14ac:dyDescent="0.25">
      <c r="A5091" s="570">
        <f t="shared" si="72"/>
        <v>5085</v>
      </c>
      <c r="B5091" s="571" t="s">
        <v>7364</v>
      </c>
      <c r="C5091" s="574" t="s">
        <v>12458</v>
      </c>
      <c r="D5091" s="843">
        <v>206584</v>
      </c>
      <c r="E5091" s="844"/>
      <c r="F5091" s="844"/>
      <c r="G5091" s="25"/>
      <c r="H5091" s="25"/>
      <c r="I5091" s="25"/>
      <c r="J5091" s="25"/>
      <c r="K5091" s="25"/>
      <c r="L5091" s="25"/>
      <c r="N5091" s="25"/>
      <c r="O5091" s="25"/>
      <c r="P5091" s="35" t="s">
        <v>2496</v>
      </c>
      <c r="AS5091" s="570"/>
      <c r="AT5091" s="391"/>
      <c r="AU5091" s="222"/>
      <c r="AV5091" s="564"/>
      <c r="AW5091" s="60"/>
      <c r="AX5091" s="60"/>
      <c r="AY5091" s="60"/>
      <c r="AZ5091" s="283"/>
      <c r="BA5091" s="283"/>
      <c r="BB5091" s="283"/>
      <c r="BC5091" s="34"/>
      <c r="BD5091" s="27"/>
      <c r="BF5091" s="35"/>
      <c r="BG5091" s="35"/>
      <c r="BH5091" s="35"/>
    </row>
    <row r="5092" spans="1:60" ht="15" x14ac:dyDescent="0.25">
      <c r="A5092" s="570">
        <f t="shared" si="72"/>
        <v>5086</v>
      </c>
      <c r="B5092" s="571" t="s">
        <v>7365</v>
      </c>
      <c r="C5092" s="574" t="s">
        <v>12469</v>
      </c>
      <c r="D5092" s="843">
        <v>20729.8</v>
      </c>
      <c r="E5092" s="844"/>
      <c r="F5092" s="844"/>
      <c r="G5092" s="25"/>
      <c r="H5092" s="25"/>
      <c r="I5092" s="25"/>
      <c r="J5092" s="25"/>
      <c r="K5092" s="25"/>
      <c r="L5092" s="25"/>
      <c r="N5092" s="25"/>
      <c r="O5092" s="25"/>
      <c r="P5092" s="35" t="s">
        <v>2496</v>
      </c>
      <c r="AS5092" s="570"/>
      <c r="AT5092" s="391"/>
      <c r="AU5092" s="222"/>
      <c r="AV5092" s="564"/>
      <c r="AW5092" s="60"/>
      <c r="AX5092" s="60"/>
      <c r="AY5092" s="60"/>
      <c r="AZ5092" s="283"/>
      <c r="BA5092" s="283"/>
      <c r="BB5092" s="283"/>
      <c r="BC5092" s="34"/>
      <c r="BD5092" s="27"/>
      <c r="BF5092" s="35"/>
      <c r="BG5092" s="35"/>
      <c r="BH5092" s="35"/>
    </row>
    <row r="5093" spans="1:60" ht="15" x14ac:dyDescent="0.25">
      <c r="A5093" s="570">
        <f t="shared" si="72"/>
        <v>5087</v>
      </c>
      <c r="B5093" s="571" t="s">
        <v>7366</v>
      </c>
      <c r="C5093" s="574" t="s">
        <v>12470</v>
      </c>
      <c r="D5093" s="843">
        <v>208250</v>
      </c>
      <c r="E5093" s="844"/>
      <c r="F5093" s="844"/>
      <c r="G5093" s="25"/>
      <c r="H5093" s="25"/>
      <c r="I5093" s="25"/>
      <c r="J5093" s="25"/>
      <c r="K5093" s="25"/>
      <c r="L5093" s="25"/>
      <c r="N5093" s="25"/>
      <c r="O5093" s="25"/>
      <c r="P5093" s="35" t="s">
        <v>2496</v>
      </c>
      <c r="AS5093" s="570"/>
      <c r="AT5093" s="391"/>
      <c r="AU5093" s="222"/>
      <c r="AV5093" s="564"/>
      <c r="AW5093" s="60"/>
      <c r="AX5093" s="60"/>
      <c r="AY5093" s="60"/>
      <c r="AZ5093" s="283"/>
      <c r="BA5093" s="283"/>
      <c r="BB5093" s="283"/>
      <c r="BC5093" s="34"/>
      <c r="BD5093" s="27"/>
      <c r="BF5093" s="35"/>
      <c r="BG5093" s="35"/>
      <c r="BH5093" s="35"/>
    </row>
    <row r="5094" spans="1:60" ht="15" x14ac:dyDescent="0.25">
      <c r="A5094" s="570">
        <f t="shared" si="72"/>
        <v>5088</v>
      </c>
      <c r="B5094" s="571" t="s">
        <v>7367</v>
      </c>
      <c r="C5094" s="574" t="s">
        <v>12469</v>
      </c>
      <c r="D5094" s="843">
        <v>24668.7</v>
      </c>
      <c r="E5094" s="844"/>
      <c r="F5094" s="844"/>
      <c r="G5094" s="25"/>
      <c r="H5094" s="25"/>
      <c r="I5094" s="25"/>
      <c r="J5094" s="25"/>
      <c r="K5094" s="25"/>
      <c r="L5094" s="25"/>
      <c r="N5094" s="25"/>
      <c r="O5094" s="25"/>
      <c r="P5094" s="35" t="s">
        <v>2496</v>
      </c>
      <c r="AS5094" s="570"/>
      <c r="AT5094" s="391"/>
      <c r="AU5094" s="222"/>
      <c r="AV5094" s="564"/>
      <c r="AW5094" s="60"/>
      <c r="AX5094" s="60"/>
      <c r="AY5094" s="60"/>
      <c r="AZ5094" s="283"/>
      <c r="BA5094" s="283"/>
      <c r="BB5094" s="283"/>
      <c r="BC5094" s="34"/>
      <c r="BD5094" s="27"/>
      <c r="BF5094" s="35"/>
      <c r="BG5094" s="35"/>
      <c r="BH5094" s="35"/>
    </row>
    <row r="5095" spans="1:60" ht="15" x14ac:dyDescent="0.25">
      <c r="A5095" s="570">
        <f t="shared" si="72"/>
        <v>5089</v>
      </c>
      <c r="B5095" s="571" t="s">
        <v>7368</v>
      </c>
      <c r="C5095" s="574" t="s">
        <v>12470</v>
      </c>
      <c r="D5095" s="843">
        <v>243950</v>
      </c>
      <c r="E5095" s="844"/>
      <c r="F5095" s="844"/>
      <c r="G5095" s="25"/>
      <c r="H5095" s="25"/>
      <c r="I5095" s="25"/>
      <c r="J5095" s="25"/>
      <c r="K5095" s="25"/>
      <c r="L5095" s="25"/>
      <c r="N5095" s="25"/>
      <c r="O5095" s="25"/>
      <c r="P5095" s="35" t="s">
        <v>2496</v>
      </c>
      <c r="AS5095" s="570"/>
      <c r="AT5095" s="391"/>
      <c r="AU5095" s="222"/>
      <c r="AV5095" s="564"/>
      <c r="AW5095" s="60"/>
      <c r="AX5095" s="60"/>
      <c r="AY5095" s="60"/>
      <c r="AZ5095" s="283"/>
      <c r="BA5095" s="283"/>
      <c r="BB5095" s="283"/>
      <c r="BC5095" s="34"/>
      <c r="BD5095" s="27"/>
      <c r="BF5095" s="35"/>
      <c r="BG5095" s="35"/>
      <c r="BH5095" s="35"/>
    </row>
    <row r="5096" spans="1:60" ht="15" x14ac:dyDescent="0.25">
      <c r="A5096" s="570">
        <f t="shared" si="72"/>
        <v>5090</v>
      </c>
      <c r="B5096" s="571" t="s">
        <v>7369</v>
      </c>
      <c r="C5096" s="574" t="s">
        <v>12469</v>
      </c>
      <c r="D5096" s="843">
        <v>27191.5</v>
      </c>
      <c r="E5096" s="844"/>
      <c r="F5096" s="844"/>
      <c r="G5096" s="25"/>
      <c r="H5096" s="25"/>
      <c r="I5096" s="25"/>
      <c r="J5096" s="25"/>
      <c r="K5096" s="25"/>
      <c r="L5096" s="25"/>
      <c r="N5096" s="25"/>
      <c r="O5096" s="25"/>
      <c r="P5096" s="35" t="s">
        <v>2496</v>
      </c>
      <c r="AS5096" s="570"/>
      <c r="AT5096" s="391"/>
      <c r="AU5096" s="222"/>
      <c r="AV5096" s="564"/>
      <c r="AW5096" s="60"/>
      <c r="AX5096" s="60"/>
      <c r="AY5096" s="60"/>
      <c r="AZ5096" s="283"/>
      <c r="BA5096" s="283"/>
      <c r="BB5096" s="283"/>
      <c r="BC5096" s="34"/>
      <c r="BD5096" s="27"/>
      <c r="BF5096" s="35"/>
      <c r="BG5096" s="35"/>
      <c r="BH5096" s="35"/>
    </row>
    <row r="5097" spans="1:60" ht="15" x14ac:dyDescent="0.25">
      <c r="A5097" s="570">
        <f t="shared" si="72"/>
        <v>5091</v>
      </c>
      <c r="B5097" s="571" t="s">
        <v>7370</v>
      </c>
      <c r="C5097" s="574" t="s">
        <v>12470</v>
      </c>
      <c r="D5097" s="843">
        <v>267869</v>
      </c>
      <c r="E5097" s="844"/>
      <c r="F5097" s="844"/>
      <c r="G5097" s="25"/>
      <c r="H5097" s="25"/>
      <c r="I5097" s="25"/>
      <c r="J5097" s="25"/>
      <c r="K5097" s="25"/>
      <c r="L5097" s="25"/>
      <c r="N5097" s="25"/>
      <c r="O5097" s="25"/>
      <c r="P5097" s="35" t="s">
        <v>2496</v>
      </c>
      <c r="AS5097" s="570"/>
      <c r="AT5097" s="391"/>
      <c r="AU5097" s="222"/>
      <c r="AV5097" s="564"/>
      <c r="AW5097" s="60"/>
      <c r="AX5097" s="60"/>
      <c r="AY5097" s="60"/>
      <c r="AZ5097" s="283"/>
      <c r="BA5097" s="283"/>
      <c r="BB5097" s="283"/>
      <c r="BC5097" s="34"/>
      <c r="BD5097" s="27"/>
      <c r="BF5097" s="35"/>
      <c r="BG5097" s="35"/>
      <c r="BH5097" s="35"/>
    </row>
    <row r="5098" spans="1:60" ht="15" x14ac:dyDescent="0.25">
      <c r="A5098" s="570">
        <f t="shared" si="72"/>
        <v>5092</v>
      </c>
      <c r="B5098" s="571" t="s">
        <v>7371</v>
      </c>
      <c r="C5098" s="574" t="s">
        <v>12470</v>
      </c>
      <c r="D5098" s="843">
        <v>324432.08</v>
      </c>
      <c r="E5098" s="844"/>
      <c r="F5098" s="844"/>
      <c r="G5098" s="25"/>
      <c r="H5098" s="25"/>
      <c r="I5098" s="25"/>
      <c r="J5098" s="25"/>
      <c r="K5098" s="25"/>
      <c r="L5098" s="25"/>
      <c r="N5098" s="25"/>
      <c r="O5098" s="25"/>
      <c r="P5098" s="35" t="s">
        <v>2496</v>
      </c>
      <c r="AS5098" s="570"/>
      <c r="AT5098" s="391"/>
      <c r="AU5098" s="222"/>
      <c r="AV5098" s="564"/>
      <c r="AW5098" s="60"/>
      <c r="AX5098" s="60"/>
      <c r="AY5098" s="60"/>
      <c r="AZ5098" s="283"/>
      <c r="BA5098" s="283"/>
      <c r="BB5098" s="283"/>
      <c r="BC5098" s="34"/>
      <c r="BD5098" s="27"/>
      <c r="BF5098" s="35"/>
      <c r="BG5098" s="35"/>
      <c r="BH5098" s="35"/>
    </row>
    <row r="5099" spans="1:60" ht="15" x14ac:dyDescent="0.25">
      <c r="A5099" s="570">
        <f t="shared" si="72"/>
        <v>5093</v>
      </c>
      <c r="B5099" s="571" t="s">
        <v>7372</v>
      </c>
      <c r="C5099" s="574" t="s">
        <v>12</v>
      </c>
      <c r="D5099" s="843">
        <v>50694</v>
      </c>
      <c r="E5099" s="844"/>
      <c r="F5099" s="844"/>
      <c r="G5099" s="25"/>
      <c r="H5099" s="25"/>
      <c r="I5099" s="25"/>
      <c r="J5099" s="25"/>
      <c r="K5099" s="25"/>
      <c r="L5099" s="25"/>
      <c r="N5099" s="25"/>
      <c r="O5099" s="25"/>
      <c r="P5099" s="35" t="s">
        <v>2496</v>
      </c>
      <c r="AS5099" s="570"/>
      <c r="AT5099" s="391"/>
      <c r="AU5099" s="222"/>
      <c r="AV5099" s="564"/>
      <c r="AW5099" s="60"/>
      <c r="AX5099" s="60"/>
      <c r="AY5099" s="60"/>
      <c r="AZ5099" s="283"/>
      <c r="BA5099" s="283"/>
      <c r="BB5099" s="283"/>
      <c r="BC5099" s="34"/>
      <c r="BD5099" s="27"/>
      <c r="BF5099" s="35"/>
      <c r="BG5099" s="35"/>
      <c r="BH5099" s="35"/>
    </row>
    <row r="5100" spans="1:60" ht="15" x14ac:dyDescent="0.25">
      <c r="A5100" s="570">
        <f t="shared" si="72"/>
        <v>5094</v>
      </c>
      <c r="B5100" s="571" t="s">
        <v>7373</v>
      </c>
      <c r="C5100" s="574" t="s">
        <v>12</v>
      </c>
      <c r="D5100" s="843">
        <v>53312</v>
      </c>
      <c r="E5100" s="844"/>
      <c r="F5100" s="844"/>
      <c r="G5100" s="25"/>
      <c r="H5100" s="25"/>
      <c r="I5100" s="25"/>
      <c r="J5100" s="25"/>
      <c r="K5100" s="25"/>
      <c r="L5100" s="25"/>
      <c r="N5100" s="25"/>
      <c r="O5100" s="25"/>
      <c r="P5100" s="35" t="s">
        <v>2496</v>
      </c>
      <c r="AS5100" s="570"/>
      <c r="AT5100" s="391"/>
      <c r="AU5100" s="222"/>
      <c r="AV5100" s="564"/>
      <c r="AW5100" s="60"/>
      <c r="AX5100" s="60"/>
      <c r="AY5100" s="60"/>
      <c r="AZ5100" s="283"/>
      <c r="BA5100" s="283"/>
      <c r="BB5100" s="283"/>
      <c r="BC5100" s="34"/>
      <c r="BD5100" s="27"/>
      <c r="BF5100" s="35"/>
      <c r="BG5100" s="35"/>
      <c r="BH5100" s="35"/>
    </row>
    <row r="5101" spans="1:60" ht="15" x14ac:dyDescent="0.25">
      <c r="A5101" s="570">
        <f t="shared" si="72"/>
        <v>5095</v>
      </c>
      <c r="B5101" s="571" t="s">
        <v>7374</v>
      </c>
      <c r="C5101" s="574" t="s">
        <v>12458</v>
      </c>
      <c r="D5101" s="843">
        <v>73513.440000000002</v>
      </c>
      <c r="E5101" s="844"/>
      <c r="F5101" s="844"/>
      <c r="G5101" s="25"/>
      <c r="H5101" s="25"/>
      <c r="I5101" s="25"/>
      <c r="J5101" s="25"/>
      <c r="K5101" s="25"/>
      <c r="L5101" s="25"/>
      <c r="N5101" s="25"/>
      <c r="O5101" s="25"/>
      <c r="P5101" s="35" t="s">
        <v>2496</v>
      </c>
      <c r="AS5101" s="570"/>
      <c r="AT5101" s="391"/>
      <c r="AU5101" s="222"/>
      <c r="AV5101" s="564"/>
      <c r="AW5101" s="60"/>
      <c r="AX5101" s="60"/>
      <c r="AY5101" s="60"/>
      <c r="AZ5101" s="283"/>
      <c r="BA5101" s="283"/>
      <c r="BB5101" s="283"/>
      <c r="BC5101" s="34"/>
      <c r="BD5101" s="27"/>
      <c r="BF5101" s="35"/>
      <c r="BG5101" s="35"/>
      <c r="BH5101" s="35"/>
    </row>
    <row r="5102" spans="1:60" ht="15" x14ac:dyDescent="0.25">
      <c r="A5102" s="570">
        <f t="shared" si="72"/>
        <v>5096</v>
      </c>
      <c r="B5102" s="571" t="s">
        <v>7375</v>
      </c>
      <c r="C5102" s="574" t="s">
        <v>12470</v>
      </c>
      <c r="D5102" s="843">
        <v>273105</v>
      </c>
      <c r="E5102" s="844"/>
      <c r="F5102" s="844"/>
      <c r="G5102" s="25"/>
      <c r="H5102" s="25"/>
      <c r="I5102" s="25"/>
      <c r="J5102" s="25"/>
      <c r="K5102" s="25"/>
      <c r="L5102" s="25"/>
      <c r="N5102" s="25"/>
      <c r="O5102" s="25"/>
      <c r="P5102" s="35" t="s">
        <v>2496</v>
      </c>
      <c r="AS5102" s="570"/>
      <c r="AT5102" s="391"/>
      <c r="AU5102" s="222"/>
      <c r="AV5102" s="564"/>
      <c r="AW5102" s="60"/>
      <c r="AX5102" s="60"/>
      <c r="AY5102" s="60"/>
      <c r="AZ5102" s="283"/>
      <c r="BA5102" s="283"/>
      <c r="BB5102" s="283"/>
      <c r="BC5102" s="34"/>
      <c r="BD5102" s="27"/>
      <c r="BF5102" s="35"/>
      <c r="BG5102" s="35"/>
      <c r="BH5102" s="35"/>
    </row>
    <row r="5103" spans="1:60" ht="15" x14ac:dyDescent="0.25">
      <c r="A5103" s="570">
        <f t="shared" si="72"/>
        <v>5097</v>
      </c>
      <c r="B5103" s="571" t="s">
        <v>7376</v>
      </c>
      <c r="C5103" s="574" t="s">
        <v>12469</v>
      </c>
      <c r="D5103" s="843">
        <v>2527.56</v>
      </c>
      <c r="E5103" s="844"/>
      <c r="F5103" s="844"/>
      <c r="G5103" s="25"/>
      <c r="H5103" s="25"/>
      <c r="I5103" s="25"/>
      <c r="J5103" s="25"/>
      <c r="K5103" s="25"/>
      <c r="L5103" s="25"/>
      <c r="N5103" s="25"/>
      <c r="O5103" s="25"/>
      <c r="P5103" s="35" t="s">
        <v>2496</v>
      </c>
      <c r="AS5103" s="570"/>
      <c r="AT5103" s="391"/>
      <c r="AU5103" s="222"/>
      <c r="AV5103" s="564"/>
      <c r="AW5103" s="60"/>
      <c r="AX5103" s="60"/>
      <c r="AY5103" s="60"/>
      <c r="AZ5103" s="283"/>
      <c r="BA5103" s="283"/>
      <c r="BB5103" s="283"/>
      <c r="BC5103" s="34"/>
      <c r="BD5103" s="27"/>
      <c r="BF5103" s="35"/>
      <c r="BG5103" s="35"/>
      <c r="BH5103" s="35"/>
    </row>
    <row r="5104" spans="1:60" ht="15" x14ac:dyDescent="0.25">
      <c r="A5104" s="570">
        <f t="shared" si="72"/>
        <v>5098</v>
      </c>
      <c r="B5104" s="571" t="s">
        <v>7377</v>
      </c>
      <c r="C5104" s="574" t="s">
        <v>12469</v>
      </c>
      <c r="D5104" s="843">
        <v>3545.01</v>
      </c>
      <c r="E5104" s="844"/>
      <c r="F5104" s="844"/>
      <c r="G5104" s="25"/>
      <c r="H5104" s="25"/>
      <c r="I5104" s="25"/>
      <c r="J5104" s="25"/>
      <c r="K5104" s="25"/>
      <c r="L5104" s="25"/>
      <c r="N5104" s="25"/>
      <c r="O5104" s="25"/>
      <c r="P5104" s="35" t="s">
        <v>2496</v>
      </c>
      <c r="AS5104" s="570"/>
      <c r="AT5104" s="391"/>
      <c r="AU5104" s="222"/>
      <c r="AV5104" s="564"/>
      <c r="AW5104" s="60"/>
      <c r="AX5104" s="60"/>
      <c r="AY5104" s="60"/>
      <c r="AZ5104" s="283"/>
      <c r="BA5104" s="283"/>
      <c r="BB5104" s="283"/>
      <c r="BC5104" s="34"/>
      <c r="BD5104" s="27"/>
      <c r="BF5104" s="35"/>
      <c r="BG5104" s="35"/>
      <c r="BH5104" s="35"/>
    </row>
    <row r="5105" spans="1:60" ht="15" x14ac:dyDescent="0.25">
      <c r="A5105" s="570">
        <f t="shared" si="72"/>
        <v>5099</v>
      </c>
      <c r="B5105" s="571" t="s">
        <v>7378</v>
      </c>
      <c r="C5105" s="574" t="s">
        <v>12469</v>
      </c>
      <c r="D5105" s="843">
        <v>4132.87</v>
      </c>
      <c r="E5105" s="844"/>
      <c r="F5105" s="844"/>
      <c r="G5105" s="25"/>
      <c r="H5105" s="25"/>
      <c r="I5105" s="25"/>
      <c r="J5105" s="25"/>
      <c r="K5105" s="25"/>
      <c r="L5105" s="25"/>
      <c r="N5105" s="25"/>
      <c r="O5105" s="25"/>
      <c r="P5105" s="35" t="s">
        <v>2496</v>
      </c>
      <c r="AS5105" s="570"/>
      <c r="AT5105" s="391"/>
      <c r="AU5105" s="222"/>
      <c r="AV5105" s="564"/>
      <c r="AW5105" s="60"/>
      <c r="AX5105" s="60"/>
      <c r="AY5105" s="60"/>
      <c r="AZ5105" s="283"/>
      <c r="BA5105" s="283"/>
      <c r="BB5105" s="283"/>
      <c r="BC5105" s="34"/>
      <c r="BD5105" s="27"/>
      <c r="BF5105" s="35"/>
      <c r="BG5105" s="35"/>
      <c r="BH5105" s="35"/>
    </row>
    <row r="5106" spans="1:60" ht="15" x14ac:dyDescent="0.25">
      <c r="A5106" s="570">
        <f t="shared" si="72"/>
        <v>5100</v>
      </c>
      <c r="B5106" s="571" t="s">
        <v>7379</v>
      </c>
      <c r="C5106" s="574" t="s">
        <v>12470</v>
      </c>
      <c r="D5106" s="843">
        <v>89311.88</v>
      </c>
      <c r="E5106" s="844"/>
      <c r="F5106" s="844"/>
      <c r="G5106" s="25"/>
      <c r="H5106" s="25"/>
      <c r="I5106" s="25"/>
      <c r="J5106" s="25"/>
      <c r="K5106" s="25"/>
      <c r="L5106" s="25"/>
      <c r="N5106" s="25"/>
      <c r="O5106" s="25"/>
      <c r="P5106" s="35" t="s">
        <v>2496</v>
      </c>
      <c r="AS5106" s="570"/>
      <c r="AT5106" s="391"/>
      <c r="AU5106" s="222"/>
      <c r="AV5106" s="564"/>
      <c r="AW5106" s="60"/>
      <c r="AX5106" s="60"/>
      <c r="AY5106" s="60"/>
      <c r="AZ5106" s="283"/>
      <c r="BA5106" s="283"/>
      <c r="BB5106" s="283"/>
      <c r="BC5106" s="34"/>
      <c r="BD5106" s="27"/>
      <c r="BF5106" s="35"/>
      <c r="BG5106" s="35"/>
      <c r="BH5106" s="35"/>
    </row>
    <row r="5107" spans="1:60" ht="15" x14ac:dyDescent="0.25">
      <c r="A5107" s="570">
        <f t="shared" si="72"/>
        <v>5101</v>
      </c>
      <c r="B5107" s="571" t="s">
        <v>7380</v>
      </c>
      <c r="C5107" s="574" t="s">
        <v>12470</v>
      </c>
      <c r="D5107" s="843">
        <v>62999.79</v>
      </c>
      <c r="E5107" s="844"/>
      <c r="F5107" s="844"/>
      <c r="G5107" s="25"/>
      <c r="H5107" s="25"/>
      <c r="I5107" s="25"/>
      <c r="J5107" s="25"/>
      <c r="K5107" s="25"/>
      <c r="L5107" s="25"/>
      <c r="N5107" s="25"/>
      <c r="O5107" s="25"/>
      <c r="P5107" s="35" t="s">
        <v>2496</v>
      </c>
      <c r="AS5107" s="570"/>
      <c r="AT5107" s="391"/>
      <c r="AU5107" s="222"/>
      <c r="AV5107" s="564"/>
      <c r="AW5107" s="60"/>
      <c r="AX5107" s="60"/>
      <c r="AY5107" s="60"/>
      <c r="AZ5107" s="283"/>
      <c r="BA5107" s="283"/>
      <c r="BB5107" s="283"/>
      <c r="BC5107" s="34"/>
      <c r="BD5107" s="27"/>
      <c r="BF5107" s="35"/>
      <c r="BG5107" s="35"/>
      <c r="BH5107" s="35"/>
    </row>
    <row r="5108" spans="1:60" ht="15" x14ac:dyDescent="0.25">
      <c r="A5108" s="570">
        <f t="shared" si="72"/>
        <v>5102</v>
      </c>
      <c r="B5108" s="571" t="s">
        <v>7381</v>
      </c>
      <c r="C5108" s="574" t="s">
        <v>12469</v>
      </c>
      <c r="D5108" s="843">
        <v>3791.34</v>
      </c>
      <c r="E5108" s="844"/>
      <c r="F5108" s="844"/>
      <c r="G5108" s="25"/>
      <c r="H5108" s="25"/>
      <c r="I5108" s="25"/>
      <c r="J5108" s="25"/>
      <c r="K5108" s="25"/>
      <c r="L5108" s="25"/>
      <c r="N5108" s="25"/>
      <c r="O5108" s="25"/>
      <c r="P5108" s="35" t="s">
        <v>2496</v>
      </c>
      <c r="AS5108" s="570"/>
      <c r="AT5108" s="391"/>
      <c r="AU5108" s="222"/>
      <c r="AV5108" s="564"/>
      <c r="AW5108" s="60"/>
      <c r="AX5108" s="60"/>
      <c r="AY5108" s="60"/>
      <c r="AZ5108" s="283"/>
      <c r="BA5108" s="283"/>
      <c r="BB5108" s="283"/>
      <c r="BC5108" s="34"/>
      <c r="BD5108" s="27"/>
      <c r="BF5108" s="35"/>
      <c r="BG5108" s="35"/>
      <c r="BH5108" s="35"/>
    </row>
    <row r="5109" spans="1:60" ht="15" x14ac:dyDescent="0.25">
      <c r="A5109" s="570">
        <f t="shared" si="72"/>
        <v>5103</v>
      </c>
      <c r="B5109" s="571" t="s">
        <v>7382</v>
      </c>
      <c r="C5109" s="574" t="s">
        <v>12469</v>
      </c>
      <c r="D5109" s="843">
        <v>4380.3900000000003</v>
      </c>
      <c r="E5109" s="844"/>
      <c r="F5109" s="844"/>
      <c r="G5109" s="25"/>
      <c r="H5109" s="25"/>
      <c r="I5109" s="25"/>
      <c r="J5109" s="25"/>
      <c r="K5109" s="25"/>
      <c r="L5109" s="25"/>
      <c r="N5109" s="25"/>
      <c r="O5109" s="25"/>
      <c r="P5109" s="35" t="s">
        <v>2496</v>
      </c>
      <c r="AS5109" s="570"/>
      <c r="AT5109" s="391"/>
      <c r="AU5109" s="222"/>
      <c r="AV5109" s="564"/>
      <c r="AW5109" s="60"/>
      <c r="AX5109" s="60"/>
      <c r="AY5109" s="60"/>
      <c r="AZ5109" s="283"/>
      <c r="BA5109" s="283"/>
      <c r="BB5109" s="283"/>
      <c r="BC5109" s="34"/>
      <c r="BD5109" s="27"/>
      <c r="BF5109" s="35"/>
      <c r="BG5109" s="35"/>
      <c r="BH5109" s="35"/>
    </row>
    <row r="5110" spans="1:60" ht="15" x14ac:dyDescent="0.25">
      <c r="A5110" s="570">
        <f t="shared" si="72"/>
        <v>5104</v>
      </c>
      <c r="B5110" s="571" t="s">
        <v>7383</v>
      </c>
      <c r="C5110" s="574" t="s">
        <v>12470</v>
      </c>
      <c r="D5110" s="843">
        <v>75446</v>
      </c>
      <c r="E5110" s="844"/>
      <c r="F5110" s="844"/>
      <c r="G5110" s="25"/>
      <c r="H5110" s="25"/>
      <c r="I5110" s="25"/>
      <c r="J5110" s="25"/>
      <c r="K5110" s="25"/>
      <c r="L5110" s="25"/>
      <c r="N5110" s="25"/>
      <c r="O5110" s="25"/>
      <c r="P5110" s="35" t="s">
        <v>2496</v>
      </c>
      <c r="AS5110" s="570"/>
      <c r="AT5110" s="391"/>
      <c r="AU5110" s="222"/>
      <c r="AV5110" s="564"/>
      <c r="AW5110" s="60"/>
      <c r="AX5110" s="60"/>
      <c r="AY5110" s="60"/>
      <c r="AZ5110" s="283"/>
      <c r="BA5110" s="283"/>
      <c r="BB5110" s="283"/>
      <c r="BC5110" s="34"/>
      <c r="BD5110" s="27"/>
      <c r="BF5110" s="35"/>
      <c r="BG5110" s="35"/>
      <c r="BH5110" s="35"/>
    </row>
    <row r="5111" spans="1:60" ht="15" x14ac:dyDescent="0.25">
      <c r="A5111" s="570">
        <f t="shared" ref="A5111:A5174" si="73">A5110+1</f>
        <v>5105</v>
      </c>
      <c r="B5111" s="571" t="s">
        <v>7384</v>
      </c>
      <c r="C5111" s="574" t="s">
        <v>12470</v>
      </c>
      <c r="D5111" s="843">
        <v>99825.53</v>
      </c>
      <c r="E5111" s="844"/>
      <c r="F5111" s="844"/>
      <c r="G5111" s="25"/>
      <c r="H5111" s="25"/>
      <c r="I5111" s="25"/>
      <c r="J5111" s="25"/>
      <c r="K5111" s="25"/>
      <c r="L5111" s="25"/>
      <c r="N5111" s="25"/>
      <c r="O5111" s="25"/>
      <c r="P5111" s="35" t="s">
        <v>2496</v>
      </c>
      <c r="AS5111" s="570"/>
      <c r="AT5111" s="391"/>
      <c r="AU5111" s="222"/>
      <c r="AV5111" s="564"/>
      <c r="AW5111" s="60"/>
      <c r="AX5111" s="60"/>
      <c r="AY5111" s="60"/>
      <c r="AZ5111" s="283"/>
      <c r="BA5111" s="283"/>
      <c r="BB5111" s="283"/>
      <c r="BC5111" s="34"/>
      <c r="BD5111" s="27"/>
      <c r="BF5111" s="35"/>
      <c r="BG5111" s="35"/>
      <c r="BH5111" s="35"/>
    </row>
    <row r="5112" spans="1:60" ht="15" x14ac:dyDescent="0.25">
      <c r="A5112" s="570">
        <f t="shared" si="73"/>
        <v>5106</v>
      </c>
      <c r="B5112" s="571" t="s">
        <v>7385</v>
      </c>
      <c r="C5112" s="574" t="s">
        <v>12470</v>
      </c>
      <c r="D5112" s="843">
        <v>86966.39</v>
      </c>
      <c r="E5112" s="844"/>
      <c r="F5112" s="844"/>
      <c r="G5112" s="25"/>
      <c r="H5112" s="25"/>
      <c r="I5112" s="25"/>
      <c r="J5112" s="25"/>
      <c r="K5112" s="25"/>
      <c r="L5112" s="25"/>
      <c r="N5112" s="25"/>
      <c r="O5112" s="25"/>
      <c r="P5112" s="35" t="s">
        <v>2496</v>
      </c>
      <c r="AS5112" s="570"/>
      <c r="AT5112" s="391"/>
      <c r="AU5112" s="222"/>
      <c r="AV5112" s="564"/>
      <c r="AW5112" s="60"/>
      <c r="AX5112" s="60"/>
      <c r="AY5112" s="60"/>
      <c r="AZ5112" s="283"/>
      <c r="BA5112" s="283"/>
      <c r="BB5112" s="283"/>
      <c r="BC5112" s="34"/>
      <c r="BD5112" s="27"/>
      <c r="BF5112" s="35"/>
      <c r="BG5112" s="35"/>
      <c r="BH5112" s="35"/>
    </row>
    <row r="5113" spans="1:60" ht="15" x14ac:dyDescent="0.25">
      <c r="A5113" s="570">
        <f t="shared" si="73"/>
        <v>5107</v>
      </c>
      <c r="B5113" s="571" t="s">
        <v>7386</v>
      </c>
      <c r="C5113" s="574" t="s">
        <v>12469</v>
      </c>
      <c r="D5113" s="843">
        <v>5545.4</v>
      </c>
      <c r="E5113" s="844"/>
      <c r="F5113" s="844"/>
      <c r="G5113" s="25"/>
      <c r="H5113" s="25"/>
      <c r="I5113" s="25"/>
      <c r="J5113" s="25"/>
      <c r="K5113" s="25"/>
      <c r="L5113" s="25"/>
      <c r="N5113" s="25"/>
      <c r="O5113" s="25"/>
      <c r="P5113" s="35" t="s">
        <v>2496</v>
      </c>
      <c r="AS5113" s="570"/>
      <c r="AT5113" s="391"/>
      <c r="AU5113" s="222"/>
      <c r="AV5113" s="564"/>
      <c r="AW5113" s="60"/>
      <c r="AX5113" s="60"/>
      <c r="AY5113" s="60"/>
      <c r="AZ5113" s="283"/>
      <c r="BA5113" s="283"/>
      <c r="BB5113" s="283"/>
      <c r="BC5113" s="34"/>
      <c r="BD5113" s="27"/>
      <c r="BF5113" s="35"/>
      <c r="BG5113" s="35"/>
      <c r="BH5113" s="35"/>
    </row>
    <row r="5114" spans="1:60" ht="15" x14ac:dyDescent="0.25">
      <c r="A5114" s="570">
        <f t="shared" si="73"/>
        <v>5108</v>
      </c>
      <c r="B5114" s="571" t="s">
        <v>7387</v>
      </c>
      <c r="C5114" s="574" t="s">
        <v>12470</v>
      </c>
      <c r="D5114" s="843">
        <v>155057</v>
      </c>
      <c r="E5114" s="844"/>
      <c r="F5114" s="844"/>
      <c r="G5114" s="25"/>
      <c r="H5114" s="25"/>
      <c r="I5114" s="25"/>
      <c r="J5114" s="25"/>
      <c r="K5114" s="25"/>
      <c r="L5114" s="25"/>
      <c r="N5114" s="25"/>
      <c r="O5114" s="25"/>
      <c r="P5114" s="35" t="s">
        <v>2496</v>
      </c>
      <c r="AS5114" s="570"/>
      <c r="AT5114" s="391"/>
      <c r="AU5114" s="222"/>
      <c r="AV5114" s="564"/>
      <c r="AW5114" s="60"/>
      <c r="AX5114" s="60"/>
      <c r="AY5114" s="60"/>
      <c r="AZ5114" s="283"/>
      <c r="BA5114" s="283"/>
      <c r="BB5114" s="283"/>
      <c r="BC5114" s="34"/>
      <c r="BD5114" s="27"/>
      <c r="BF5114" s="35"/>
      <c r="BG5114" s="35"/>
      <c r="BH5114" s="35"/>
    </row>
    <row r="5115" spans="1:60" ht="15" x14ac:dyDescent="0.25">
      <c r="A5115" s="570">
        <f t="shared" si="73"/>
        <v>5109</v>
      </c>
      <c r="B5115" s="571" t="s">
        <v>7388</v>
      </c>
      <c r="C5115" s="574" t="s">
        <v>12469</v>
      </c>
      <c r="D5115" s="843">
        <v>5660.83</v>
      </c>
      <c r="E5115" s="844"/>
      <c r="F5115" s="844"/>
      <c r="G5115" s="25"/>
      <c r="H5115" s="25"/>
      <c r="I5115" s="25"/>
      <c r="J5115" s="25"/>
      <c r="K5115" s="25"/>
      <c r="L5115" s="25"/>
      <c r="N5115" s="25"/>
      <c r="O5115" s="25"/>
      <c r="P5115" s="35" t="s">
        <v>2496</v>
      </c>
      <c r="AS5115" s="570"/>
      <c r="AT5115" s="391"/>
      <c r="AU5115" s="222"/>
      <c r="AV5115" s="564"/>
      <c r="AW5115" s="60"/>
      <c r="AX5115" s="60"/>
      <c r="AY5115" s="60"/>
      <c r="AZ5115" s="283"/>
      <c r="BA5115" s="283"/>
      <c r="BB5115" s="283"/>
      <c r="BC5115" s="34"/>
      <c r="BD5115" s="27"/>
      <c r="BF5115" s="35"/>
      <c r="BG5115" s="35"/>
      <c r="BH5115" s="35"/>
    </row>
    <row r="5116" spans="1:60" ht="15" x14ac:dyDescent="0.25">
      <c r="A5116" s="570">
        <f t="shared" si="73"/>
        <v>5110</v>
      </c>
      <c r="B5116" s="571" t="s">
        <v>7389</v>
      </c>
      <c r="C5116" s="574" t="s">
        <v>12470</v>
      </c>
      <c r="D5116" s="843">
        <v>156270.79999999999</v>
      </c>
      <c r="E5116" s="844"/>
      <c r="F5116" s="844"/>
      <c r="G5116" s="25"/>
      <c r="H5116" s="25"/>
      <c r="I5116" s="25"/>
      <c r="J5116" s="25"/>
      <c r="K5116" s="25"/>
      <c r="L5116" s="25"/>
      <c r="N5116" s="25"/>
      <c r="O5116" s="25"/>
      <c r="P5116" s="35" t="s">
        <v>2496</v>
      </c>
      <c r="AS5116" s="570"/>
      <c r="AT5116" s="391"/>
      <c r="AU5116" s="222"/>
      <c r="AV5116" s="564"/>
      <c r="AW5116" s="60"/>
      <c r="AX5116" s="60"/>
      <c r="AY5116" s="60"/>
      <c r="AZ5116" s="283"/>
      <c r="BA5116" s="283"/>
      <c r="BB5116" s="283"/>
      <c r="BC5116" s="34"/>
      <c r="BD5116" s="27"/>
      <c r="BF5116" s="35"/>
      <c r="BG5116" s="35"/>
      <c r="BH5116" s="35"/>
    </row>
    <row r="5117" spans="1:60" ht="15" x14ac:dyDescent="0.25">
      <c r="A5117" s="570">
        <f t="shared" si="73"/>
        <v>5111</v>
      </c>
      <c r="B5117" s="571" t="s">
        <v>7390</v>
      </c>
      <c r="C5117" s="574" t="s">
        <v>12469</v>
      </c>
      <c r="D5117" s="843">
        <v>6128.5</v>
      </c>
      <c r="E5117" s="844"/>
      <c r="F5117" s="844"/>
      <c r="G5117" s="25"/>
      <c r="H5117" s="25"/>
      <c r="I5117" s="25"/>
      <c r="J5117" s="25"/>
      <c r="K5117" s="25"/>
      <c r="L5117" s="25"/>
      <c r="N5117" s="25"/>
      <c r="O5117" s="25"/>
      <c r="P5117" s="35" t="s">
        <v>2496</v>
      </c>
      <c r="AS5117" s="570"/>
      <c r="AT5117" s="391"/>
      <c r="AU5117" s="222"/>
      <c r="AV5117" s="564"/>
      <c r="AW5117" s="60"/>
      <c r="AX5117" s="60"/>
      <c r="AY5117" s="60"/>
      <c r="AZ5117" s="283"/>
      <c r="BA5117" s="283"/>
      <c r="BB5117" s="283"/>
      <c r="BC5117" s="34"/>
      <c r="BD5117" s="27"/>
      <c r="BF5117" s="35"/>
      <c r="BG5117" s="35"/>
      <c r="BH5117" s="35"/>
    </row>
    <row r="5118" spans="1:60" ht="15" x14ac:dyDescent="0.25">
      <c r="A5118" s="570">
        <f t="shared" si="73"/>
        <v>5112</v>
      </c>
      <c r="B5118" s="571" t="s">
        <v>7391</v>
      </c>
      <c r="C5118" s="574" t="s">
        <v>12470</v>
      </c>
      <c r="D5118" s="843">
        <v>170527</v>
      </c>
      <c r="E5118" s="844"/>
      <c r="F5118" s="844"/>
      <c r="G5118" s="25"/>
      <c r="H5118" s="25"/>
      <c r="I5118" s="25"/>
      <c r="J5118" s="25"/>
      <c r="K5118" s="25"/>
      <c r="L5118" s="25"/>
      <c r="N5118" s="25"/>
      <c r="O5118" s="25"/>
      <c r="P5118" s="35" t="s">
        <v>2496</v>
      </c>
      <c r="AS5118" s="570"/>
      <c r="AT5118" s="391"/>
      <c r="AU5118" s="222"/>
      <c r="AV5118" s="564"/>
      <c r="AW5118" s="60"/>
      <c r="AX5118" s="60"/>
      <c r="AY5118" s="60"/>
      <c r="AZ5118" s="283"/>
      <c r="BA5118" s="283"/>
      <c r="BB5118" s="283"/>
      <c r="BC5118" s="34"/>
      <c r="BD5118" s="27"/>
      <c r="BF5118" s="35"/>
      <c r="BG5118" s="35"/>
      <c r="BH5118" s="35"/>
    </row>
    <row r="5119" spans="1:60" ht="15" x14ac:dyDescent="0.25">
      <c r="A5119" s="570">
        <f t="shared" si="73"/>
        <v>5113</v>
      </c>
      <c r="B5119" s="571" t="s">
        <v>7392</v>
      </c>
      <c r="C5119" s="574" t="s">
        <v>12469</v>
      </c>
      <c r="D5119" s="843">
        <v>6604.5</v>
      </c>
      <c r="E5119" s="844"/>
      <c r="F5119" s="844"/>
      <c r="G5119" s="25"/>
      <c r="H5119" s="25"/>
      <c r="I5119" s="25"/>
      <c r="J5119" s="25"/>
      <c r="K5119" s="25"/>
      <c r="L5119" s="25"/>
      <c r="N5119" s="25"/>
      <c r="O5119" s="25"/>
      <c r="P5119" s="35" t="s">
        <v>2496</v>
      </c>
      <c r="AS5119" s="570"/>
      <c r="AT5119" s="391"/>
      <c r="AU5119" s="222"/>
      <c r="AV5119" s="564"/>
      <c r="AW5119" s="60"/>
      <c r="AX5119" s="60"/>
      <c r="AY5119" s="60"/>
      <c r="AZ5119" s="283"/>
      <c r="BA5119" s="283"/>
      <c r="BB5119" s="283"/>
      <c r="BC5119" s="34"/>
      <c r="BD5119" s="27"/>
      <c r="BF5119" s="35"/>
      <c r="BG5119" s="35"/>
      <c r="BH5119" s="35"/>
    </row>
    <row r="5120" spans="1:60" ht="15" x14ac:dyDescent="0.25">
      <c r="A5120" s="570">
        <f t="shared" si="73"/>
        <v>5114</v>
      </c>
      <c r="B5120" s="571" t="s">
        <v>7393</v>
      </c>
      <c r="C5120" s="574" t="s">
        <v>12470</v>
      </c>
      <c r="D5120" s="843">
        <v>184450</v>
      </c>
      <c r="E5120" s="844"/>
      <c r="F5120" s="844"/>
      <c r="G5120" s="25"/>
      <c r="H5120" s="25"/>
      <c r="I5120" s="25"/>
      <c r="J5120" s="25"/>
      <c r="K5120" s="25"/>
      <c r="L5120" s="25"/>
      <c r="N5120" s="25"/>
      <c r="O5120" s="25"/>
      <c r="P5120" s="35" t="s">
        <v>2496</v>
      </c>
      <c r="AS5120" s="570"/>
      <c r="AT5120" s="391"/>
      <c r="AU5120" s="222"/>
      <c r="AV5120" s="564"/>
      <c r="AW5120" s="60"/>
      <c r="AX5120" s="60"/>
      <c r="AY5120" s="60"/>
      <c r="AZ5120" s="283"/>
      <c r="BA5120" s="283"/>
      <c r="BB5120" s="283"/>
      <c r="BC5120" s="34"/>
      <c r="BD5120" s="27"/>
      <c r="BF5120" s="35"/>
      <c r="BG5120" s="35"/>
      <c r="BH5120" s="35"/>
    </row>
    <row r="5121" spans="1:60" ht="15" x14ac:dyDescent="0.25">
      <c r="A5121" s="570">
        <f t="shared" si="73"/>
        <v>5115</v>
      </c>
      <c r="B5121" s="571" t="s">
        <v>7394</v>
      </c>
      <c r="C5121" s="574" t="s">
        <v>12469</v>
      </c>
      <c r="D5121" s="843">
        <v>7199.5</v>
      </c>
      <c r="E5121" s="844"/>
      <c r="F5121" s="844"/>
      <c r="G5121" s="25"/>
      <c r="H5121" s="25"/>
      <c r="I5121" s="25"/>
      <c r="J5121" s="25"/>
      <c r="K5121" s="25"/>
      <c r="L5121" s="25"/>
      <c r="N5121" s="25"/>
      <c r="O5121" s="25"/>
      <c r="P5121" s="35" t="s">
        <v>2496</v>
      </c>
      <c r="AS5121" s="570"/>
      <c r="AT5121" s="391"/>
      <c r="AU5121" s="222"/>
      <c r="AV5121" s="564"/>
      <c r="AW5121" s="60"/>
      <c r="AX5121" s="60"/>
      <c r="AY5121" s="60"/>
      <c r="AZ5121" s="283"/>
      <c r="BA5121" s="283"/>
      <c r="BB5121" s="283"/>
      <c r="BC5121" s="34"/>
      <c r="BD5121" s="27"/>
      <c r="BF5121" s="35"/>
      <c r="BG5121" s="35"/>
      <c r="BH5121" s="35"/>
    </row>
    <row r="5122" spans="1:60" ht="15" x14ac:dyDescent="0.25">
      <c r="A5122" s="570">
        <f t="shared" si="73"/>
        <v>5116</v>
      </c>
      <c r="B5122" s="571" t="s">
        <v>7395</v>
      </c>
      <c r="C5122" s="574" t="s">
        <v>12470</v>
      </c>
      <c r="D5122" s="843">
        <v>200634</v>
      </c>
      <c r="E5122" s="844"/>
      <c r="F5122" s="844"/>
      <c r="G5122" s="25"/>
      <c r="H5122" s="25"/>
      <c r="I5122" s="25"/>
      <c r="J5122" s="25"/>
      <c r="K5122" s="25"/>
      <c r="L5122" s="25"/>
      <c r="N5122" s="25"/>
      <c r="O5122" s="25"/>
      <c r="P5122" s="35" t="s">
        <v>2496</v>
      </c>
      <c r="AS5122" s="570"/>
      <c r="AT5122" s="391"/>
      <c r="AU5122" s="222"/>
      <c r="AV5122" s="564"/>
      <c r="AW5122" s="60"/>
      <c r="AX5122" s="60"/>
      <c r="AY5122" s="60"/>
      <c r="AZ5122" s="283"/>
      <c r="BA5122" s="283"/>
      <c r="BB5122" s="283"/>
      <c r="BC5122" s="34"/>
      <c r="BD5122" s="27"/>
      <c r="BF5122" s="35"/>
      <c r="BG5122" s="35"/>
      <c r="BH5122" s="35"/>
    </row>
    <row r="5123" spans="1:60" ht="15" x14ac:dyDescent="0.25">
      <c r="A5123" s="570">
        <f t="shared" si="73"/>
        <v>5117</v>
      </c>
      <c r="B5123" s="571" t="s">
        <v>7396</v>
      </c>
      <c r="C5123" s="574" t="s">
        <v>12458</v>
      </c>
      <c r="D5123" s="843">
        <v>117370.89</v>
      </c>
      <c r="E5123" s="844"/>
      <c r="F5123" s="844"/>
      <c r="G5123" s="25"/>
      <c r="H5123" s="25"/>
      <c r="I5123" s="25"/>
      <c r="J5123" s="25"/>
      <c r="K5123" s="25"/>
      <c r="L5123" s="25"/>
      <c r="N5123" s="25"/>
      <c r="O5123" s="25"/>
      <c r="P5123" s="35" t="s">
        <v>2496</v>
      </c>
      <c r="AS5123" s="570"/>
      <c r="AT5123" s="391"/>
      <c r="AU5123" s="222"/>
      <c r="AV5123" s="564"/>
      <c r="AW5123" s="60"/>
      <c r="AX5123" s="60"/>
      <c r="AY5123" s="60"/>
      <c r="AZ5123" s="283"/>
      <c r="BA5123" s="283"/>
      <c r="BB5123" s="283"/>
      <c r="BC5123" s="34"/>
      <c r="BD5123" s="27"/>
      <c r="BF5123" s="35"/>
      <c r="BG5123" s="35"/>
      <c r="BH5123" s="35"/>
    </row>
    <row r="5124" spans="1:60" ht="15" x14ac:dyDescent="0.25">
      <c r="A5124" s="570">
        <f t="shared" si="73"/>
        <v>5118</v>
      </c>
      <c r="B5124" s="571" t="s">
        <v>7397</v>
      </c>
      <c r="C5124" s="574" t="s">
        <v>12458</v>
      </c>
      <c r="D5124" s="843">
        <v>29988</v>
      </c>
      <c r="E5124" s="844"/>
      <c r="F5124" s="844"/>
      <c r="G5124" s="25"/>
      <c r="H5124" s="25"/>
      <c r="I5124" s="25"/>
      <c r="J5124" s="25"/>
      <c r="K5124" s="25"/>
      <c r="L5124" s="25"/>
      <c r="N5124" s="25"/>
      <c r="O5124" s="25"/>
      <c r="P5124" s="35" t="s">
        <v>2496</v>
      </c>
      <c r="AS5124" s="570"/>
      <c r="AT5124" s="391"/>
      <c r="AU5124" s="222"/>
      <c r="AV5124" s="564"/>
      <c r="AW5124" s="60"/>
      <c r="AX5124" s="60"/>
      <c r="AY5124" s="60"/>
      <c r="AZ5124" s="283"/>
      <c r="BA5124" s="283"/>
      <c r="BB5124" s="283"/>
      <c r="BC5124" s="34"/>
      <c r="BD5124" s="27"/>
      <c r="BF5124" s="35"/>
      <c r="BG5124" s="35"/>
      <c r="BH5124" s="35"/>
    </row>
    <row r="5125" spans="1:60" ht="15" x14ac:dyDescent="0.25">
      <c r="A5125" s="570">
        <f t="shared" si="73"/>
        <v>5119</v>
      </c>
      <c r="B5125" s="571" t="s">
        <v>7398</v>
      </c>
      <c r="C5125" s="574" t="s">
        <v>12458</v>
      </c>
      <c r="D5125" s="843">
        <v>197956.5</v>
      </c>
      <c r="E5125" s="844"/>
      <c r="F5125" s="844"/>
      <c r="G5125" s="25"/>
      <c r="H5125" s="25"/>
      <c r="I5125" s="25"/>
      <c r="J5125" s="25"/>
      <c r="K5125" s="25"/>
      <c r="L5125" s="25"/>
      <c r="N5125" s="25"/>
      <c r="O5125" s="25"/>
      <c r="P5125" s="35" t="s">
        <v>2496</v>
      </c>
      <c r="AS5125" s="570"/>
      <c r="AT5125" s="391"/>
      <c r="AU5125" s="222"/>
      <c r="AV5125" s="564"/>
      <c r="AW5125" s="60"/>
      <c r="AX5125" s="60"/>
      <c r="AY5125" s="60"/>
      <c r="AZ5125" s="283"/>
      <c r="BA5125" s="283"/>
      <c r="BB5125" s="283"/>
      <c r="BC5125" s="34"/>
      <c r="BD5125" s="27"/>
      <c r="BF5125" s="35"/>
      <c r="BG5125" s="35"/>
      <c r="BH5125" s="35"/>
    </row>
    <row r="5126" spans="1:60" ht="15" x14ac:dyDescent="0.25">
      <c r="A5126" s="570">
        <f t="shared" si="73"/>
        <v>5120</v>
      </c>
      <c r="B5126" s="571" t="s">
        <v>7399</v>
      </c>
      <c r="C5126" s="574" t="s">
        <v>12458</v>
      </c>
      <c r="D5126" s="843">
        <v>121327.64</v>
      </c>
      <c r="E5126" s="844"/>
      <c r="F5126" s="844"/>
      <c r="G5126" s="25"/>
      <c r="H5126" s="25"/>
      <c r="I5126" s="25"/>
      <c r="J5126" s="25"/>
      <c r="K5126" s="25"/>
      <c r="L5126" s="25"/>
      <c r="N5126" s="25"/>
      <c r="O5126" s="25"/>
      <c r="P5126" s="35" t="s">
        <v>2496</v>
      </c>
      <c r="AS5126" s="570"/>
      <c r="AT5126" s="391"/>
      <c r="AU5126" s="222"/>
      <c r="AV5126" s="564"/>
      <c r="AW5126" s="60"/>
      <c r="AX5126" s="60"/>
      <c r="AY5126" s="60"/>
      <c r="AZ5126" s="283"/>
      <c r="BA5126" s="283"/>
      <c r="BB5126" s="283"/>
      <c r="BC5126" s="34"/>
      <c r="BD5126" s="27"/>
      <c r="BF5126" s="35"/>
      <c r="BG5126" s="35"/>
      <c r="BH5126" s="35"/>
    </row>
    <row r="5127" spans="1:60" ht="15" x14ac:dyDescent="0.25">
      <c r="A5127" s="570">
        <f t="shared" si="73"/>
        <v>5121</v>
      </c>
      <c r="B5127" s="571" t="s">
        <v>7400</v>
      </c>
      <c r="C5127" s="574" t="s">
        <v>12458</v>
      </c>
      <c r="D5127" s="843">
        <v>12782.98</v>
      </c>
      <c r="E5127" s="844"/>
      <c r="F5127" s="844"/>
      <c r="G5127" s="25"/>
      <c r="H5127" s="25"/>
      <c r="I5127" s="25"/>
      <c r="J5127" s="25"/>
      <c r="K5127" s="25"/>
      <c r="L5127" s="25"/>
      <c r="N5127" s="25"/>
      <c r="O5127" s="25"/>
      <c r="P5127" s="35" t="s">
        <v>2496</v>
      </c>
      <c r="AS5127" s="570"/>
      <c r="AT5127" s="391"/>
      <c r="AU5127" s="222"/>
      <c r="AV5127" s="564"/>
      <c r="AW5127" s="60"/>
      <c r="AX5127" s="60"/>
      <c r="AY5127" s="60"/>
      <c r="AZ5127" s="283"/>
      <c r="BA5127" s="283"/>
      <c r="BB5127" s="283"/>
      <c r="BC5127" s="34"/>
      <c r="BD5127" s="27"/>
      <c r="BF5127" s="35"/>
      <c r="BG5127" s="35"/>
      <c r="BH5127" s="35"/>
    </row>
    <row r="5128" spans="1:60" ht="15" x14ac:dyDescent="0.25">
      <c r="A5128" s="570">
        <f t="shared" si="73"/>
        <v>5122</v>
      </c>
      <c r="B5128" s="571" t="s">
        <v>7401</v>
      </c>
      <c r="C5128" s="574" t="s">
        <v>12458</v>
      </c>
      <c r="D5128" s="843">
        <v>18881.73</v>
      </c>
      <c r="E5128" s="844"/>
      <c r="F5128" s="844"/>
      <c r="G5128" s="25"/>
      <c r="H5128" s="25"/>
      <c r="I5128" s="25"/>
      <c r="J5128" s="25"/>
      <c r="K5128" s="25"/>
      <c r="L5128" s="25"/>
      <c r="N5128" s="25"/>
      <c r="O5128" s="25"/>
      <c r="P5128" s="35" t="s">
        <v>2496</v>
      </c>
      <c r="AS5128" s="570"/>
      <c r="AT5128" s="391"/>
      <c r="AU5128" s="222"/>
      <c r="AV5128" s="564"/>
      <c r="AW5128" s="60"/>
      <c r="AX5128" s="60"/>
      <c r="AY5128" s="60"/>
      <c r="AZ5128" s="283"/>
      <c r="BA5128" s="283"/>
      <c r="BB5128" s="283"/>
      <c r="BC5128" s="34"/>
      <c r="BD5128" s="27"/>
      <c r="BF5128" s="35"/>
      <c r="BG5128" s="35"/>
      <c r="BH5128" s="35"/>
    </row>
    <row r="5129" spans="1:60" ht="15" x14ac:dyDescent="0.25">
      <c r="A5129" s="570">
        <f t="shared" si="73"/>
        <v>5123</v>
      </c>
      <c r="B5129" s="571" t="s">
        <v>7402</v>
      </c>
      <c r="C5129" s="574" t="s">
        <v>12458</v>
      </c>
      <c r="D5129" s="843">
        <v>30710.33</v>
      </c>
      <c r="E5129" s="844"/>
      <c r="F5129" s="844"/>
      <c r="G5129" s="25"/>
      <c r="H5129" s="25"/>
      <c r="I5129" s="25"/>
      <c r="J5129" s="25"/>
      <c r="K5129" s="25"/>
      <c r="L5129" s="25"/>
      <c r="N5129" s="25"/>
      <c r="O5129" s="25"/>
      <c r="P5129" s="35" t="s">
        <v>2496</v>
      </c>
      <c r="AS5129" s="570"/>
      <c r="AT5129" s="391"/>
      <c r="AU5129" s="222"/>
      <c r="AV5129" s="564"/>
      <c r="AW5129" s="60"/>
      <c r="AX5129" s="60"/>
      <c r="AY5129" s="60"/>
      <c r="AZ5129" s="283"/>
      <c r="BA5129" s="283"/>
      <c r="BB5129" s="283"/>
      <c r="BC5129" s="34"/>
      <c r="BD5129" s="27"/>
      <c r="BF5129" s="35"/>
      <c r="BG5129" s="35"/>
      <c r="BH5129" s="35"/>
    </row>
    <row r="5130" spans="1:60" ht="15" x14ac:dyDescent="0.25">
      <c r="A5130" s="570">
        <f t="shared" si="73"/>
        <v>5124</v>
      </c>
      <c r="B5130" s="571" t="s">
        <v>7403</v>
      </c>
      <c r="C5130" s="574" t="s">
        <v>12458</v>
      </c>
      <c r="D5130" s="843">
        <v>212343.6</v>
      </c>
      <c r="E5130" s="844"/>
      <c r="F5130" s="844"/>
      <c r="G5130" s="25"/>
      <c r="H5130" s="25"/>
      <c r="I5130" s="25"/>
      <c r="J5130" s="25"/>
      <c r="K5130" s="25"/>
      <c r="L5130" s="25"/>
      <c r="N5130" s="25"/>
      <c r="O5130" s="25"/>
      <c r="P5130" s="35" t="s">
        <v>2496</v>
      </c>
      <c r="AS5130" s="570"/>
      <c r="AT5130" s="391"/>
      <c r="AU5130" s="222"/>
      <c r="AV5130" s="564"/>
      <c r="AW5130" s="60"/>
      <c r="AX5130" s="60"/>
      <c r="AY5130" s="60"/>
      <c r="AZ5130" s="283"/>
      <c r="BA5130" s="283"/>
      <c r="BB5130" s="283"/>
      <c r="BC5130" s="34"/>
      <c r="BD5130" s="27"/>
      <c r="BF5130" s="35"/>
      <c r="BG5130" s="35"/>
      <c r="BH5130" s="35"/>
    </row>
    <row r="5131" spans="1:60" ht="15" x14ac:dyDescent="0.25">
      <c r="A5131" s="570">
        <f t="shared" si="73"/>
        <v>5125</v>
      </c>
      <c r="B5131" s="571" t="s">
        <v>7404</v>
      </c>
      <c r="C5131" s="574" t="s">
        <v>12458</v>
      </c>
      <c r="D5131" s="843">
        <v>40460</v>
      </c>
      <c r="E5131" s="844"/>
      <c r="F5131" s="844"/>
      <c r="G5131" s="25"/>
      <c r="H5131" s="25"/>
      <c r="I5131" s="25"/>
      <c r="J5131" s="25"/>
      <c r="K5131" s="25"/>
      <c r="L5131" s="25"/>
      <c r="N5131" s="25"/>
      <c r="O5131" s="25"/>
      <c r="P5131" s="35" t="s">
        <v>2496</v>
      </c>
      <c r="AS5131" s="570"/>
      <c r="AT5131" s="391"/>
      <c r="AU5131" s="222"/>
      <c r="AV5131" s="564"/>
      <c r="AW5131" s="60"/>
      <c r="AX5131" s="60"/>
      <c r="AY5131" s="60"/>
      <c r="AZ5131" s="283"/>
      <c r="BA5131" s="283"/>
      <c r="BB5131" s="283"/>
      <c r="BC5131" s="34"/>
      <c r="BD5131" s="27"/>
      <c r="BF5131" s="35"/>
      <c r="BG5131" s="35"/>
      <c r="BH5131" s="35"/>
    </row>
    <row r="5132" spans="1:60" ht="15" x14ac:dyDescent="0.25">
      <c r="A5132" s="570">
        <f t="shared" si="73"/>
        <v>5126</v>
      </c>
      <c r="B5132" s="571" t="s">
        <v>7405</v>
      </c>
      <c r="C5132" s="574" t="s">
        <v>12458</v>
      </c>
      <c r="D5132" s="843">
        <v>54406.8</v>
      </c>
      <c r="E5132" s="844"/>
      <c r="F5132" s="844"/>
      <c r="G5132" s="25"/>
      <c r="H5132" s="25"/>
      <c r="I5132" s="25"/>
      <c r="J5132" s="25"/>
      <c r="K5132" s="25"/>
      <c r="L5132" s="25"/>
      <c r="N5132" s="25"/>
      <c r="O5132" s="25"/>
      <c r="P5132" s="35" t="s">
        <v>2496</v>
      </c>
      <c r="AS5132" s="570"/>
      <c r="AT5132" s="391"/>
      <c r="AU5132" s="222"/>
      <c r="AV5132" s="564"/>
      <c r="AW5132" s="60"/>
      <c r="AX5132" s="60"/>
      <c r="AY5132" s="60"/>
      <c r="AZ5132" s="283"/>
      <c r="BA5132" s="283"/>
      <c r="BB5132" s="283"/>
      <c r="BC5132" s="34"/>
      <c r="BD5132" s="27"/>
      <c r="BF5132" s="35"/>
      <c r="BG5132" s="35"/>
      <c r="BH5132" s="35"/>
    </row>
    <row r="5133" spans="1:60" ht="15" x14ac:dyDescent="0.25">
      <c r="A5133" s="570">
        <f t="shared" si="73"/>
        <v>5127</v>
      </c>
      <c r="B5133" s="571" t="s">
        <v>7406</v>
      </c>
      <c r="C5133" s="574" t="s">
        <v>12458</v>
      </c>
      <c r="D5133" s="843">
        <v>44877.279999999999</v>
      </c>
      <c r="E5133" s="844"/>
      <c r="F5133" s="844"/>
      <c r="G5133" s="25"/>
      <c r="H5133" s="25"/>
      <c r="I5133" s="25"/>
      <c r="J5133" s="25"/>
      <c r="K5133" s="25"/>
      <c r="L5133" s="25"/>
      <c r="N5133" s="25"/>
      <c r="O5133" s="25"/>
      <c r="P5133" s="35" t="s">
        <v>2496</v>
      </c>
      <c r="AS5133" s="570"/>
      <c r="AT5133" s="391"/>
      <c r="AU5133" s="222"/>
      <c r="AV5133" s="564"/>
      <c r="AW5133" s="60"/>
      <c r="AX5133" s="60"/>
      <c r="AY5133" s="60"/>
      <c r="AZ5133" s="283"/>
      <c r="BA5133" s="283"/>
      <c r="BB5133" s="283"/>
      <c r="BC5133" s="34"/>
      <c r="BD5133" s="27"/>
      <c r="BF5133" s="35"/>
      <c r="BG5133" s="35"/>
      <c r="BH5133" s="35"/>
    </row>
    <row r="5134" spans="1:60" ht="15" x14ac:dyDescent="0.25">
      <c r="A5134" s="570">
        <f t="shared" si="73"/>
        <v>5128</v>
      </c>
      <c r="B5134" s="571" t="s">
        <v>7407</v>
      </c>
      <c r="C5134" s="574" t="s">
        <v>12</v>
      </c>
      <c r="D5134" s="843">
        <v>2296.6999999999998</v>
      </c>
      <c r="E5134" s="844"/>
      <c r="F5134" s="844"/>
      <c r="G5134" s="25"/>
      <c r="H5134" s="25"/>
      <c r="I5134" s="25"/>
      <c r="J5134" s="25"/>
      <c r="K5134" s="25"/>
      <c r="L5134" s="25"/>
      <c r="N5134" s="25"/>
      <c r="O5134" s="25"/>
      <c r="P5134" s="35" t="s">
        <v>2496</v>
      </c>
      <c r="AS5134" s="570"/>
      <c r="AT5134" s="391"/>
      <c r="AU5134" s="222"/>
      <c r="AV5134" s="564"/>
      <c r="AW5134" s="60"/>
      <c r="AX5134" s="60"/>
      <c r="AY5134" s="60"/>
      <c r="AZ5134" s="283"/>
      <c r="BA5134" s="283"/>
      <c r="BB5134" s="283"/>
      <c r="BC5134" s="34"/>
      <c r="BD5134" s="27"/>
      <c r="BF5134" s="35"/>
      <c r="BG5134" s="35"/>
      <c r="BH5134" s="35"/>
    </row>
    <row r="5135" spans="1:60" ht="15" x14ac:dyDescent="0.25">
      <c r="A5135" s="570">
        <f t="shared" si="73"/>
        <v>5129</v>
      </c>
      <c r="B5135" s="571" t="s">
        <v>7408</v>
      </c>
      <c r="C5135" s="574" t="s">
        <v>12</v>
      </c>
      <c r="D5135" s="843">
        <v>4513.67</v>
      </c>
      <c r="E5135" s="844"/>
      <c r="F5135" s="844"/>
      <c r="G5135" s="25"/>
      <c r="H5135" s="25"/>
      <c r="I5135" s="25"/>
      <c r="J5135" s="25"/>
      <c r="K5135" s="25"/>
      <c r="L5135" s="25"/>
      <c r="N5135" s="25"/>
      <c r="O5135" s="25"/>
      <c r="P5135" s="35" t="s">
        <v>2496</v>
      </c>
      <c r="AS5135" s="570"/>
      <c r="AT5135" s="391"/>
      <c r="AU5135" s="222"/>
      <c r="AV5135" s="564"/>
      <c r="AW5135" s="60"/>
      <c r="AX5135" s="60"/>
      <c r="AY5135" s="60"/>
      <c r="AZ5135" s="283"/>
      <c r="BA5135" s="283"/>
      <c r="BB5135" s="283"/>
      <c r="BC5135" s="34"/>
      <c r="BD5135" s="27"/>
      <c r="BF5135" s="35"/>
      <c r="BG5135" s="35"/>
      <c r="BH5135" s="35"/>
    </row>
    <row r="5136" spans="1:60" ht="15" x14ac:dyDescent="0.25">
      <c r="A5136" s="570">
        <f t="shared" si="73"/>
        <v>5130</v>
      </c>
      <c r="B5136" s="571" t="s">
        <v>7409</v>
      </c>
      <c r="C5136" s="574" t="s">
        <v>12469</v>
      </c>
      <c r="D5136" s="843">
        <v>5791.73</v>
      </c>
      <c r="E5136" s="844"/>
      <c r="F5136" s="844"/>
      <c r="G5136" s="25"/>
      <c r="H5136" s="25"/>
      <c r="I5136" s="25"/>
      <c r="J5136" s="25"/>
      <c r="K5136" s="25"/>
      <c r="L5136" s="25"/>
      <c r="N5136" s="25"/>
      <c r="O5136" s="25"/>
      <c r="P5136" s="35" t="s">
        <v>2496</v>
      </c>
      <c r="AS5136" s="570"/>
      <c r="AT5136" s="391"/>
      <c r="AU5136" s="222"/>
      <c r="AV5136" s="564"/>
      <c r="AW5136" s="60"/>
      <c r="AX5136" s="60"/>
      <c r="AY5136" s="60"/>
      <c r="AZ5136" s="283"/>
      <c r="BA5136" s="283"/>
      <c r="BB5136" s="283"/>
      <c r="BC5136" s="34"/>
      <c r="BD5136" s="27"/>
      <c r="BF5136" s="35"/>
      <c r="BG5136" s="35"/>
      <c r="BH5136" s="35"/>
    </row>
    <row r="5137" spans="1:60" ht="15" x14ac:dyDescent="0.25">
      <c r="A5137" s="570">
        <f t="shared" si="73"/>
        <v>5131</v>
      </c>
      <c r="B5137" s="571" t="s">
        <v>7410</v>
      </c>
      <c r="C5137" s="574" t="s">
        <v>12469</v>
      </c>
      <c r="D5137" s="843">
        <v>9520</v>
      </c>
      <c r="E5137" s="844"/>
      <c r="F5137" s="844"/>
      <c r="G5137" s="25"/>
      <c r="H5137" s="25"/>
      <c r="I5137" s="25"/>
      <c r="J5137" s="25"/>
      <c r="K5137" s="25"/>
      <c r="L5137" s="25"/>
      <c r="N5137" s="25"/>
      <c r="O5137" s="25"/>
      <c r="P5137" s="35" t="s">
        <v>2496</v>
      </c>
      <c r="AS5137" s="570"/>
      <c r="AT5137" s="391"/>
      <c r="AU5137" s="222"/>
      <c r="AV5137" s="564"/>
      <c r="AW5137" s="60"/>
      <c r="AX5137" s="60"/>
      <c r="AY5137" s="60"/>
      <c r="AZ5137" s="283"/>
      <c r="BA5137" s="283"/>
      <c r="BB5137" s="283"/>
      <c r="BC5137" s="34"/>
      <c r="BD5137" s="27"/>
      <c r="BF5137" s="35"/>
      <c r="BG5137" s="35"/>
      <c r="BH5137" s="35"/>
    </row>
    <row r="5138" spans="1:60" ht="15" x14ac:dyDescent="0.25">
      <c r="A5138" s="570">
        <f t="shared" si="73"/>
        <v>5132</v>
      </c>
      <c r="B5138" s="571" t="s">
        <v>7411</v>
      </c>
      <c r="C5138" s="574" t="s">
        <v>12469</v>
      </c>
      <c r="D5138" s="843">
        <v>1452.99</v>
      </c>
      <c r="E5138" s="844"/>
      <c r="F5138" s="844"/>
      <c r="G5138" s="25"/>
      <c r="H5138" s="25"/>
      <c r="I5138" s="25"/>
      <c r="J5138" s="25"/>
      <c r="K5138" s="25"/>
      <c r="L5138" s="25"/>
      <c r="N5138" s="25"/>
      <c r="O5138" s="25"/>
      <c r="P5138" s="35" t="s">
        <v>2496</v>
      </c>
      <c r="AS5138" s="570"/>
      <c r="AT5138" s="391"/>
      <c r="AU5138" s="222"/>
      <c r="AV5138" s="564"/>
      <c r="AW5138" s="60"/>
      <c r="AX5138" s="60"/>
      <c r="AY5138" s="60"/>
      <c r="AZ5138" s="283"/>
      <c r="BA5138" s="283"/>
      <c r="BB5138" s="283"/>
      <c r="BC5138" s="34"/>
      <c r="BD5138" s="27"/>
      <c r="BF5138" s="35"/>
      <c r="BG5138" s="35"/>
      <c r="BH5138" s="35"/>
    </row>
    <row r="5139" spans="1:60" ht="15" x14ac:dyDescent="0.25">
      <c r="A5139" s="570">
        <f t="shared" si="73"/>
        <v>5133</v>
      </c>
      <c r="B5139" s="571" t="s">
        <v>7412</v>
      </c>
      <c r="C5139" s="574" t="s">
        <v>12458</v>
      </c>
      <c r="D5139" s="843">
        <v>2798.88</v>
      </c>
      <c r="E5139" s="844"/>
      <c r="F5139" s="844"/>
      <c r="G5139" s="25"/>
      <c r="H5139" s="25"/>
      <c r="I5139" s="25"/>
      <c r="J5139" s="25"/>
      <c r="K5139" s="25"/>
      <c r="L5139" s="25"/>
      <c r="N5139" s="25"/>
      <c r="O5139" s="25"/>
      <c r="P5139" s="35" t="s">
        <v>2496</v>
      </c>
      <c r="AS5139" s="570"/>
      <c r="AT5139" s="391"/>
      <c r="AU5139" s="222"/>
      <c r="AV5139" s="564"/>
      <c r="AW5139" s="60"/>
      <c r="AX5139" s="60"/>
      <c r="AY5139" s="60"/>
      <c r="AZ5139" s="283"/>
      <c r="BA5139" s="283"/>
      <c r="BB5139" s="283"/>
      <c r="BC5139" s="34"/>
      <c r="BD5139" s="27"/>
      <c r="BF5139" s="35"/>
      <c r="BG5139" s="35"/>
      <c r="BH5139" s="35"/>
    </row>
    <row r="5140" spans="1:60" ht="15" x14ac:dyDescent="0.25">
      <c r="A5140" s="570">
        <f t="shared" si="73"/>
        <v>5134</v>
      </c>
      <c r="B5140" s="571" t="s">
        <v>7413</v>
      </c>
      <c r="C5140" s="574" t="s">
        <v>12458</v>
      </c>
      <c r="D5140" s="843">
        <v>13994.4</v>
      </c>
      <c r="E5140" s="844"/>
      <c r="F5140" s="844"/>
      <c r="G5140" s="25"/>
      <c r="H5140" s="25"/>
      <c r="I5140" s="25"/>
      <c r="J5140" s="25"/>
      <c r="K5140" s="25"/>
      <c r="L5140" s="25"/>
      <c r="N5140" s="25"/>
      <c r="O5140" s="25"/>
      <c r="P5140" s="35" t="s">
        <v>2496</v>
      </c>
      <c r="AS5140" s="570"/>
      <c r="AT5140" s="391"/>
      <c r="AU5140" s="222"/>
      <c r="AV5140" s="564"/>
      <c r="AW5140" s="60"/>
      <c r="AX5140" s="60"/>
      <c r="AY5140" s="60"/>
      <c r="AZ5140" s="283"/>
      <c r="BA5140" s="283"/>
      <c r="BB5140" s="283"/>
      <c r="BC5140" s="34"/>
      <c r="BD5140" s="27"/>
      <c r="BF5140" s="35"/>
      <c r="BG5140" s="35"/>
      <c r="BH5140" s="35"/>
    </row>
    <row r="5141" spans="1:60" ht="15" x14ac:dyDescent="0.25">
      <c r="A5141" s="570">
        <f t="shared" si="73"/>
        <v>5135</v>
      </c>
      <c r="B5141" s="571" t="s">
        <v>7414</v>
      </c>
      <c r="C5141" s="574" t="s">
        <v>12458</v>
      </c>
      <c r="D5141" s="843">
        <v>19635</v>
      </c>
      <c r="E5141" s="844"/>
      <c r="F5141" s="844"/>
      <c r="G5141" s="25"/>
      <c r="H5141" s="25"/>
      <c r="I5141" s="25"/>
      <c r="J5141" s="25"/>
      <c r="K5141" s="25"/>
      <c r="L5141" s="25"/>
      <c r="N5141" s="25"/>
      <c r="O5141" s="25"/>
      <c r="P5141" s="35" t="s">
        <v>2496</v>
      </c>
      <c r="AS5141" s="570"/>
      <c r="AT5141" s="391"/>
      <c r="AU5141" s="222"/>
      <c r="AV5141" s="564"/>
      <c r="AW5141" s="60"/>
      <c r="AX5141" s="60"/>
      <c r="AY5141" s="60"/>
      <c r="AZ5141" s="283"/>
      <c r="BA5141" s="283"/>
      <c r="BB5141" s="283"/>
      <c r="BC5141" s="34"/>
      <c r="BD5141" s="27"/>
      <c r="BF5141" s="35"/>
      <c r="BG5141" s="35"/>
      <c r="BH5141" s="35"/>
    </row>
    <row r="5142" spans="1:60" ht="15" x14ac:dyDescent="0.25">
      <c r="A5142" s="570">
        <f t="shared" si="73"/>
        <v>5136</v>
      </c>
      <c r="B5142" s="571" t="s">
        <v>7415</v>
      </c>
      <c r="C5142" s="574" t="s">
        <v>12458</v>
      </c>
      <c r="D5142" s="843">
        <v>20991.599999999999</v>
      </c>
      <c r="E5142" s="844"/>
      <c r="F5142" s="844"/>
      <c r="G5142" s="25"/>
      <c r="H5142" s="25"/>
      <c r="I5142" s="25"/>
      <c r="J5142" s="25"/>
      <c r="K5142" s="25"/>
      <c r="L5142" s="25"/>
      <c r="N5142" s="25"/>
      <c r="O5142" s="25"/>
      <c r="P5142" s="35" t="s">
        <v>2496</v>
      </c>
      <c r="AS5142" s="570"/>
      <c r="AT5142" s="391"/>
      <c r="AU5142" s="222"/>
      <c r="AV5142" s="564"/>
      <c r="AW5142" s="60"/>
      <c r="AX5142" s="60"/>
      <c r="AY5142" s="60"/>
      <c r="AZ5142" s="283"/>
      <c r="BA5142" s="283"/>
      <c r="BB5142" s="283"/>
      <c r="BC5142" s="34"/>
      <c r="BD5142" s="27"/>
      <c r="BF5142" s="35"/>
      <c r="BG5142" s="35"/>
      <c r="BH5142" s="35"/>
    </row>
    <row r="5143" spans="1:60" ht="15" x14ac:dyDescent="0.25">
      <c r="A5143" s="570">
        <f t="shared" si="73"/>
        <v>5137</v>
      </c>
      <c r="B5143" s="571" t="s">
        <v>7416</v>
      </c>
      <c r="C5143" s="574" t="s">
        <v>12458</v>
      </c>
      <c r="D5143" s="843">
        <v>25228</v>
      </c>
      <c r="E5143" s="844"/>
      <c r="F5143" s="844"/>
      <c r="G5143" s="25"/>
      <c r="H5143" s="25"/>
      <c r="I5143" s="25"/>
      <c r="J5143" s="25"/>
      <c r="K5143" s="25"/>
      <c r="L5143" s="25"/>
      <c r="N5143" s="25"/>
      <c r="O5143" s="25"/>
      <c r="P5143" s="35" t="s">
        <v>2496</v>
      </c>
      <c r="AS5143" s="570"/>
      <c r="AT5143" s="391"/>
      <c r="AU5143" s="222"/>
      <c r="AV5143" s="564"/>
      <c r="AW5143" s="60"/>
      <c r="AX5143" s="60"/>
      <c r="AY5143" s="60"/>
      <c r="AZ5143" s="283"/>
      <c r="BA5143" s="283"/>
      <c r="BB5143" s="283"/>
      <c r="BC5143" s="34"/>
      <c r="BD5143" s="27"/>
      <c r="BF5143" s="35"/>
      <c r="BG5143" s="35"/>
      <c r="BH5143" s="35"/>
    </row>
    <row r="5144" spans="1:60" ht="15" x14ac:dyDescent="0.25">
      <c r="A5144" s="570">
        <f t="shared" si="73"/>
        <v>5138</v>
      </c>
      <c r="B5144" s="571" t="s">
        <v>7417</v>
      </c>
      <c r="C5144" s="574" t="s">
        <v>12458</v>
      </c>
      <c r="D5144" s="843">
        <v>4198.32</v>
      </c>
      <c r="E5144" s="844"/>
      <c r="F5144" s="844"/>
      <c r="G5144" s="25"/>
      <c r="H5144" s="25"/>
      <c r="I5144" s="25"/>
      <c r="J5144" s="25"/>
      <c r="K5144" s="25"/>
      <c r="L5144" s="25"/>
      <c r="N5144" s="25"/>
      <c r="O5144" s="25"/>
      <c r="P5144" s="35" t="s">
        <v>2496</v>
      </c>
      <c r="AS5144" s="570"/>
      <c r="AT5144" s="391"/>
      <c r="AU5144" s="222"/>
      <c r="AV5144" s="564"/>
      <c r="AW5144" s="60"/>
      <c r="AX5144" s="60"/>
      <c r="AY5144" s="60"/>
      <c r="AZ5144" s="283"/>
      <c r="BA5144" s="283"/>
      <c r="BB5144" s="283"/>
      <c r="BC5144" s="34"/>
      <c r="BD5144" s="27"/>
      <c r="BF5144" s="35"/>
      <c r="BG5144" s="35"/>
      <c r="BH5144" s="35"/>
    </row>
    <row r="5145" spans="1:60" ht="15" x14ac:dyDescent="0.25">
      <c r="A5145" s="570">
        <f t="shared" si="73"/>
        <v>5139</v>
      </c>
      <c r="B5145" s="571" t="s">
        <v>7418</v>
      </c>
      <c r="C5145" s="574" t="s">
        <v>12458</v>
      </c>
      <c r="D5145" s="843">
        <v>6997.2</v>
      </c>
      <c r="E5145" s="844"/>
      <c r="F5145" s="844"/>
      <c r="G5145" s="25"/>
      <c r="H5145" s="25"/>
      <c r="I5145" s="25"/>
      <c r="J5145" s="25"/>
      <c r="K5145" s="25"/>
      <c r="L5145" s="25"/>
      <c r="N5145" s="25"/>
      <c r="O5145" s="25"/>
      <c r="P5145" s="35" t="s">
        <v>2496</v>
      </c>
      <c r="AS5145" s="570"/>
      <c r="AT5145" s="391"/>
      <c r="AU5145" s="222"/>
      <c r="AV5145" s="564"/>
      <c r="AW5145" s="60"/>
      <c r="AX5145" s="60"/>
      <c r="AY5145" s="60"/>
      <c r="AZ5145" s="283"/>
      <c r="BA5145" s="283"/>
      <c r="BB5145" s="283"/>
      <c r="BC5145" s="34"/>
      <c r="BD5145" s="27"/>
      <c r="BF5145" s="35"/>
      <c r="BG5145" s="35"/>
      <c r="BH5145" s="35"/>
    </row>
    <row r="5146" spans="1:60" ht="15" x14ac:dyDescent="0.25">
      <c r="A5146" s="570">
        <f t="shared" si="73"/>
        <v>5140</v>
      </c>
      <c r="B5146" s="571" t="s">
        <v>7419</v>
      </c>
      <c r="C5146" s="574" t="s">
        <v>12458</v>
      </c>
      <c r="D5146" s="843">
        <v>8449</v>
      </c>
      <c r="E5146" s="844"/>
      <c r="F5146" s="844"/>
      <c r="G5146" s="25"/>
      <c r="H5146" s="25"/>
      <c r="I5146" s="25"/>
      <c r="J5146" s="25"/>
      <c r="K5146" s="25"/>
      <c r="L5146" s="25"/>
      <c r="N5146" s="25"/>
      <c r="O5146" s="25"/>
      <c r="P5146" s="35" t="s">
        <v>2496</v>
      </c>
      <c r="AS5146" s="570"/>
      <c r="AT5146" s="391"/>
      <c r="AU5146" s="222"/>
      <c r="AV5146" s="564"/>
      <c r="AW5146" s="60"/>
      <c r="AX5146" s="60"/>
      <c r="AY5146" s="60"/>
      <c r="AZ5146" s="283"/>
      <c r="BA5146" s="283"/>
      <c r="BB5146" s="283"/>
      <c r="BC5146" s="34"/>
      <c r="BD5146" s="27"/>
      <c r="BF5146" s="35"/>
      <c r="BG5146" s="35"/>
      <c r="BH5146" s="35"/>
    </row>
    <row r="5147" spans="1:60" ht="15" x14ac:dyDescent="0.25">
      <c r="A5147" s="570">
        <f t="shared" si="73"/>
        <v>5141</v>
      </c>
      <c r="B5147" s="571" t="s">
        <v>7420</v>
      </c>
      <c r="C5147" s="574" t="s">
        <v>12458</v>
      </c>
      <c r="D5147" s="843">
        <v>9877</v>
      </c>
      <c r="E5147" s="844"/>
      <c r="F5147" s="844"/>
      <c r="G5147" s="25"/>
      <c r="H5147" s="25"/>
      <c r="I5147" s="25"/>
      <c r="J5147" s="25"/>
      <c r="K5147" s="25"/>
      <c r="L5147" s="25"/>
      <c r="N5147" s="25"/>
      <c r="O5147" s="25"/>
      <c r="P5147" s="35" t="s">
        <v>2496</v>
      </c>
      <c r="AS5147" s="570"/>
      <c r="AT5147" s="391"/>
      <c r="AU5147" s="222"/>
      <c r="AV5147" s="564"/>
      <c r="AW5147" s="60"/>
      <c r="AX5147" s="60"/>
      <c r="AY5147" s="60"/>
      <c r="AZ5147" s="283"/>
      <c r="BA5147" s="283"/>
      <c r="BB5147" s="283"/>
      <c r="BC5147" s="34"/>
      <c r="BD5147" s="27"/>
      <c r="BF5147" s="35"/>
      <c r="BG5147" s="35"/>
      <c r="BH5147" s="35"/>
    </row>
    <row r="5148" spans="1:60" ht="15" x14ac:dyDescent="0.25">
      <c r="A5148" s="570">
        <f t="shared" si="73"/>
        <v>5142</v>
      </c>
      <c r="B5148" s="571" t="s">
        <v>7421</v>
      </c>
      <c r="C5148" s="574" t="s">
        <v>12458</v>
      </c>
      <c r="D5148" s="843">
        <v>12602.1</v>
      </c>
      <c r="E5148" s="844"/>
      <c r="F5148" s="844"/>
      <c r="G5148" s="25"/>
      <c r="H5148" s="25"/>
      <c r="I5148" s="25"/>
      <c r="J5148" s="25"/>
      <c r="K5148" s="25"/>
      <c r="L5148" s="25"/>
      <c r="N5148" s="25"/>
      <c r="O5148" s="25"/>
      <c r="P5148" s="35" t="s">
        <v>2496</v>
      </c>
      <c r="AS5148" s="570"/>
      <c r="AT5148" s="391"/>
      <c r="AU5148" s="222"/>
      <c r="AV5148" s="564"/>
      <c r="AW5148" s="60"/>
      <c r="AX5148" s="60"/>
      <c r="AY5148" s="60"/>
      <c r="AZ5148" s="283"/>
      <c r="BA5148" s="283"/>
      <c r="BB5148" s="283"/>
      <c r="BC5148" s="34"/>
      <c r="BD5148" s="27"/>
      <c r="BF5148" s="35"/>
      <c r="BG5148" s="35"/>
      <c r="BH5148" s="35"/>
    </row>
    <row r="5149" spans="1:60" ht="15" x14ac:dyDescent="0.25">
      <c r="A5149" s="570">
        <f t="shared" si="73"/>
        <v>5143</v>
      </c>
      <c r="B5149" s="571" t="s">
        <v>7422</v>
      </c>
      <c r="C5149" s="574" t="s">
        <v>12470</v>
      </c>
      <c r="D5149" s="843">
        <v>2030933.73</v>
      </c>
      <c r="E5149" s="844"/>
      <c r="F5149" s="844"/>
      <c r="G5149" s="25"/>
      <c r="H5149" s="25"/>
      <c r="I5149" s="25"/>
      <c r="J5149" s="25"/>
      <c r="K5149" s="25"/>
      <c r="L5149" s="25"/>
      <c r="N5149" s="25"/>
      <c r="O5149" s="25"/>
      <c r="P5149" s="35" t="s">
        <v>2496</v>
      </c>
      <c r="AS5149" s="570"/>
      <c r="AT5149" s="391"/>
      <c r="AU5149" s="222"/>
      <c r="AV5149" s="564"/>
      <c r="AW5149" s="60"/>
      <c r="AX5149" s="60"/>
      <c r="AY5149" s="60"/>
      <c r="AZ5149" s="283"/>
      <c r="BA5149" s="283"/>
      <c r="BB5149" s="283"/>
      <c r="BC5149" s="34"/>
      <c r="BD5149" s="27"/>
      <c r="BF5149" s="35"/>
      <c r="BG5149" s="35"/>
      <c r="BH5149" s="35"/>
    </row>
    <row r="5150" spans="1:60" ht="15" x14ac:dyDescent="0.25">
      <c r="A5150" s="570">
        <f t="shared" si="73"/>
        <v>5144</v>
      </c>
      <c r="B5150" s="571" t="s">
        <v>7423</v>
      </c>
      <c r="C5150" s="574" t="s">
        <v>12469</v>
      </c>
      <c r="D5150" s="843">
        <v>4569.6000000000004</v>
      </c>
      <c r="E5150" s="844"/>
      <c r="F5150" s="844"/>
      <c r="G5150" s="25"/>
      <c r="H5150" s="25"/>
      <c r="I5150" s="25"/>
      <c r="J5150" s="25"/>
      <c r="K5150" s="25"/>
      <c r="L5150" s="25"/>
      <c r="N5150" s="25"/>
      <c r="O5150" s="25"/>
      <c r="P5150" s="35" t="s">
        <v>2496</v>
      </c>
      <c r="AS5150" s="570"/>
      <c r="AT5150" s="391"/>
      <c r="AU5150" s="222"/>
      <c r="AV5150" s="564"/>
      <c r="AW5150" s="60"/>
      <c r="AX5150" s="60"/>
      <c r="AY5150" s="60"/>
      <c r="AZ5150" s="283"/>
      <c r="BA5150" s="283"/>
      <c r="BB5150" s="283"/>
      <c r="BC5150" s="34"/>
      <c r="BD5150" s="27"/>
      <c r="BF5150" s="35"/>
      <c r="BG5150" s="35"/>
      <c r="BH5150" s="35"/>
    </row>
    <row r="5151" spans="1:60" ht="15" x14ac:dyDescent="0.25">
      <c r="A5151" s="570">
        <f t="shared" si="73"/>
        <v>5145</v>
      </c>
      <c r="B5151" s="571" t="s">
        <v>7424</v>
      </c>
      <c r="C5151" s="574" t="s">
        <v>12469</v>
      </c>
      <c r="D5151" s="843">
        <v>7287.56</v>
      </c>
      <c r="E5151" s="844"/>
      <c r="F5151" s="844"/>
      <c r="G5151" s="25"/>
      <c r="H5151" s="25"/>
      <c r="I5151" s="25"/>
      <c r="J5151" s="25"/>
      <c r="K5151" s="25"/>
      <c r="L5151" s="25"/>
      <c r="N5151" s="25"/>
      <c r="O5151" s="25"/>
      <c r="P5151" s="35" t="s">
        <v>2496</v>
      </c>
      <c r="AS5151" s="570"/>
      <c r="AT5151" s="391"/>
      <c r="AU5151" s="222"/>
      <c r="AV5151" s="564"/>
      <c r="AW5151" s="60"/>
      <c r="AX5151" s="60"/>
      <c r="AY5151" s="60"/>
      <c r="AZ5151" s="283"/>
      <c r="BA5151" s="283"/>
      <c r="BB5151" s="283"/>
      <c r="BC5151" s="34"/>
      <c r="BD5151" s="27"/>
      <c r="BF5151" s="35"/>
      <c r="BG5151" s="35"/>
      <c r="BH5151" s="35"/>
    </row>
    <row r="5152" spans="1:60" ht="15" x14ac:dyDescent="0.25">
      <c r="A5152" s="570">
        <f t="shared" si="73"/>
        <v>5146</v>
      </c>
      <c r="B5152" s="571" t="s">
        <v>7425</v>
      </c>
      <c r="C5152" s="574" t="s">
        <v>12469</v>
      </c>
      <c r="D5152" s="843">
        <v>10411.31</v>
      </c>
      <c r="E5152" s="844"/>
      <c r="F5152" s="844"/>
      <c r="G5152" s="25"/>
      <c r="H5152" s="25"/>
      <c r="I5152" s="25"/>
      <c r="J5152" s="25"/>
      <c r="K5152" s="25"/>
      <c r="L5152" s="25"/>
      <c r="N5152" s="25"/>
      <c r="O5152" s="25"/>
      <c r="P5152" s="35" t="s">
        <v>2496</v>
      </c>
      <c r="AS5152" s="570"/>
      <c r="AT5152" s="391"/>
      <c r="AU5152" s="222"/>
      <c r="AV5152" s="564"/>
      <c r="AW5152" s="60"/>
      <c r="AX5152" s="60"/>
      <c r="AY5152" s="60"/>
      <c r="AZ5152" s="283"/>
      <c r="BA5152" s="283"/>
      <c r="BB5152" s="283"/>
      <c r="BC5152" s="34"/>
      <c r="BD5152" s="27"/>
      <c r="BF5152" s="35"/>
      <c r="BG5152" s="35"/>
      <c r="BH5152" s="35"/>
    </row>
    <row r="5153" spans="1:60" ht="15" x14ac:dyDescent="0.25">
      <c r="A5153" s="570">
        <f t="shared" si="73"/>
        <v>5147</v>
      </c>
      <c r="B5153" s="571" t="s">
        <v>7426</v>
      </c>
      <c r="C5153" s="574" t="s">
        <v>12469</v>
      </c>
      <c r="D5153" s="843">
        <v>7735</v>
      </c>
      <c r="E5153" s="844"/>
      <c r="F5153" s="844"/>
      <c r="G5153" s="25"/>
      <c r="H5153" s="25"/>
      <c r="I5153" s="25"/>
      <c r="J5153" s="25"/>
      <c r="K5153" s="25"/>
      <c r="L5153" s="25"/>
      <c r="N5153" s="25"/>
      <c r="O5153" s="25"/>
      <c r="P5153" s="35" t="s">
        <v>2496</v>
      </c>
      <c r="AS5153" s="570"/>
      <c r="AT5153" s="391"/>
      <c r="AU5153" s="222"/>
      <c r="AV5153" s="564"/>
      <c r="AW5153" s="60"/>
      <c r="AX5153" s="60"/>
      <c r="AY5153" s="60"/>
      <c r="AZ5153" s="283"/>
      <c r="BA5153" s="283"/>
      <c r="BB5153" s="283"/>
      <c r="BC5153" s="34"/>
      <c r="BD5153" s="27"/>
      <c r="BF5153" s="35"/>
      <c r="BG5153" s="35"/>
      <c r="BH5153" s="35"/>
    </row>
    <row r="5154" spans="1:60" ht="15" x14ac:dyDescent="0.25">
      <c r="A5154" s="570">
        <f t="shared" si="73"/>
        <v>5148</v>
      </c>
      <c r="B5154" s="571" t="s">
        <v>7427</v>
      </c>
      <c r="C5154" s="574" t="s">
        <v>12458</v>
      </c>
      <c r="D5154" s="843">
        <v>15073.73</v>
      </c>
      <c r="E5154" s="844"/>
      <c r="F5154" s="844"/>
      <c r="G5154" s="25"/>
      <c r="H5154" s="25"/>
      <c r="I5154" s="25"/>
      <c r="J5154" s="25"/>
      <c r="K5154" s="25"/>
      <c r="L5154" s="25"/>
      <c r="N5154" s="25"/>
      <c r="O5154" s="25"/>
      <c r="P5154" s="35" t="s">
        <v>2496</v>
      </c>
      <c r="AS5154" s="570"/>
      <c r="AT5154" s="391"/>
      <c r="AU5154" s="222"/>
      <c r="AV5154" s="564"/>
      <c r="AW5154" s="60"/>
      <c r="AX5154" s="60"/>
      <c r="AY5154" s="60"/>
      <c r="AZ5154" s="283"/>
      <c r="BA5154" s="283"/>
      <c r="BB5154" s="283"/>
      <c r="BC5154" s="34"/>
      <c r="BD5154" s="27"/>
      <c r="BF5154" s="35"/>
      <c r="BG5154" s="35"/>
      <c r="BH5154" s="35"/>
    </row>
    <row r="5155" spans="1:60" ht="15" x14ac:dyDescent="0.25">
      <c r="A5155" s="570">
        <f t="shared" si="73"/>
        <v>5149</v>
      </c>
      <c r="B5155" s="571" t="s">
        <v>7428</v>
      </c>
      <c r="C5155" s="574" t="s">
        <v>12469</v>
      </c>
      <c r="D5155" s="843">
        <v>1843.31</v>
      </c>
      <c r="E5155" s="844"/>
      <c r="F5155" s="844"/>
      <c r="G5155" s="25"/>
      <c r="H5155" s="25"/>
      <c r="I5155" s="25"/>
      <c r="J5155" s="25"/>
      <c r="K5155" s="25"/>
      <c r="L5155" s="25"/>
      <c r="N5155" s="25"/>
      <c r="O5155" s="25"/>
      <c r="P5155" s="35" t="s">
        <v>2496</v>
      </c>
      <c r="AS5155" s="570"/>
      <c r="AT5155" s="391"/>
      <c r="AU5155" s="222"/>
      <c r="AV5155" s="564"/>
      <c r="AW5155" s="60"/>
      <c r="AX5155" s="60"/>
      <c r="AY5155" s="60"/>
      <c r="AZ5155" s="283"/>
      <c r="BA5155" s="283"/>
      <c r="BB5155" s="283"/>
      <c r="BC5155" s="34"/>
      <c r="BD5155" s="27"/>
      <c r="BF5155" s="35"/>
      <c r="BG5155" s="35"/>
      <c r="BH5155" s="35"/>
    </row>
    <row r="5156" spans="1:60" ht="15" x14ac:dyDescent="0.25">
      <c r="A5156" s="570">
        <f t="shared" si="73"/>
        <v>5150</v>
      </c>
      <c r="B5156" s="571" t="s">
        <v>7429</v>
      </c>
      <c r="C5156" s="574" t="s">
        <v>12469</v>
      </c>
      <c r="D5156" s="843">
        <v>8478.75</v>
      </c>
      <c r="E5156" s="844"/>
      <c r="F5156" s="844"/>
      <c r="G5156" s="25"/>
      <c r="H5156" s="25"/>
      <c r="I5156" s="25"/>
      <c r="J5156" s="25"/>
      <c r="K5156" s="25"/>
      <c r="L5156" s="25"/>
      <c r="N5156" s="25"/>
      <c r="O5156" s="25"/>
      <c r="P5156" s="35" t="s">
        <v>2496</v>
      </c>
      <c r="AS5156" s="570"/>
      <c r="AT5156" s="391"/>
      <c r="AU5156" s="222"/>
      <c r="AV5156" s="564"/>
      <c r="AW5156" s="60"/>
      <c r="AX5156" s="60"/>
      <c r="AY5156" s="60"/>
      <c r="AZ5156" s="283"/>
      <c r="BA5156" s="283"/>
      <c r="BB5156" s="283"/>
      <c r="BC5156" s="34"/>
      <c r="BD5156" s="27"/>
      <c r="BF5156" s="35"/>
      <c r="BG5156" s="35"/>
      <c r="BH5156" s="35"/>
    </row>
    <row r="5157" spans="1:60" ht="15" x14ac:dyDescent="0.25">
      <c r="A5157" s="570">
        <f t="shared" si="73"/>
        <v>5151</v>
      </c>
      <c r="B5157" s="571" t="s">
        <v>7430</v>
      </c>
      <c r="C5157" s="574" t="s">
        <v>12469</v>
      </c>
      <c r="D5157" s="843">
        <v>5370.47</v>
      </c>
      <c r="E5157" s="844"/>
      <c r="F5157" s="844"/>
      <c r="G5157" s="25"/>
      <c r="H5157" s="25"/>
      <c r="I5157" s="25"/>
      <c r="J5157" s="25"/>
      <c r="K5157" s="25"/>
      <c r="L5157" s="25"/>
      <c r="N5157" s="25"/>
      <c r="O5157" s="25"/>
      <c r="P5157" s="35" t="s">
        <v>2496</v>
      </c>
      <c r="AS5157" s="570"/>
      <c r="AT5157" s="391"/>
      <c r="AU5157" s="222"/>
      <c r="AV5157" s="564"/>
      <c r="AW5157" s="60"/>
      <c r="AX5157" s="60"/>
      <c r="AY5157" s="60"/>
      <c r="AZ5157" s="283"/>
      <c r="BA5157" s="283"/>
      <c r="BB5157" s="283"/>
      <c r="BC5157" s="34"/>
      <c r="BD5157" s="27"/>
      <c r="BF5157" s="35"/>
      <c r="BG5157" s="35"/>
      <c r="BH5157" s="35"/>
    </row>
    <row r="5158" spans="1:60" ht="15" x14ac:dyDescent="0.25">
      <c r="A5158" s="570">
        <f t="shared" si="73"/>
        <v>5152</v>
      </c>
      <c r="B5158" s="571" t="s">
        <v>7431</v>
      </c>
      <c r="C5158" s="574" t="s">
        <v>12469</v>
      </c>
      <c r="D5158" s="843">
        <v>3332</v>
      </c>
      <c r="E5158" s="844"/>
      <c r="F5158" s="844"/>
      <c r="G5158" s="25"/>
      <c r="H5158" s="25"/>
      <c r="I5158" s="25"/>
      <c r="J5158" s="25"/>
      <c r="K5158" s="25"/>
      <c r="L5158" s="25"/>
      <c r="N5158" s="25"/>
      <c r="O5158" s="25"/>
      <c r="P5158" s="35" t="s">
        <v>2496</v>
      </c>
      <c r="AS5158" s="570"/>
      <c r="AT5158" s="391"/>
      <c r="AU5158" s="222"/>
      <c r="AV5158" s="564"/>
      <c r="AW5158" s="60"/>
      <c r="AX5158" s="60"/>
      <c r="AY5158" s="60"/>
      <c r="AZ5158" s="283"/>
      <c r="BA5158" s="283"/>
      <c r="BB5158" s="283"/>
      <c r="BC5158" s="34"/>
      <c r="BD5158" s="27"/>
      <c r="BF5158" s="35"/>
      <c r="BG5158" s="35"/>
      <c r="BH5158" s="35"/>
    </row>
    <row r="5159" spans="1:60" ht="15" x14ac:dyDescent="0.25">
      <c r="A5159" s="570">
        <f t="shared" si="73"/>
        <v>5153</v>
      </c>
      <c r="B5159" s="571" t="s">
        <v>7432</v>
      </c>
      <c r="C5159" s="574" t="s">
        <v>12469</v>
      </c>
      <c r="D5159" s="843">
        <v>4284</v>
      </c>
      <c r="E5159" s="844"/>
      <c r="F5159" s="844"/>
      <c r="G5159" s="25"/>
      <c r="H5159" s="25"/>
      <c r="I5159" s="25"/>
      <c r="J5159" s="25"/>
      <c r="K5159" s="25"/>
      <c r="L5159" s="25"/>
      <c r="N5159" s="25"/>
      <c r="O5159" s="25"/>
      <c r="P5159" s="35" t="s">
        <v>2496</v>
      </c>
      <c r="AS5159" s="570"/>
      <c r="AT5159" s="391"/>
      <c r="AU5159" s="222"/>
      <c r="AV5159" s="564"/>
      <c r="AW5159" s="60"/>
      <c r="AX5159" s="60"/>
      <c r="AY5159" s="60"/>
      <c r="AZ5159" s="283"/>
      <c r="BA5159" s="283"/>
      <c r="BB5159" s="283"/>
      <c r="BC5159" s="34"/>
      <c r="BD5159" s="27"/>
      <c r="BF5159" s="35"/>
      <c r="BG5159" s="35"/>
      <c r="BH5159" s="35"/>
    </row>
    <row r="5160" spans="1:60" ht="15" x14ac:dyDescent="0.25">
      <c r="A5160" s="570">
        <f t="shared" si="73"/>
        <v>5154</v>
      </c>
      <c r="B5160" s="571" t="s">
        <v>7433</v>
      </c>
      <c r="C5160" s="574" t="s">
        <v>12469</v>
      </c>
      <c r="D5160" s="843">
        <v>1557.71</v>
      </c>
      <c r="E5160" s="844"/>
      <c r="F5160" s="844"/>
      <c r="G5160" s="25"/>
      <c r="H5160" s="25"/>
      <c r="I5160" s="25"/>
      <c r="J5160" s="25"/>
      <c r="K5160" s="25"/>
      <c r="L5160" s="25"/>
      <c r="N5160" s="25"/>
      <c r="O5160" s="25"/>
      <c r="P5160" s="35" t="s">
        <v>2496</v>
      </c>
      <c r="AS5160" s="570"/>
      <c r="AT5160" s="391"/>
      <c r="AU5160" s="222"/>
      <c r="AV5160" s="564"/>
      <c r="AW5160" s="60"/>
      <c r="AX5160" s="60"/>
      <c r="AY5160" s="60"/>
      <c r="AZ5160" s="283"/>
      <c r="BA5160" s="283"/>
      <c r="BB5160" s="283"/>
      <c r="BC5160" s="34"/>
      <c r="BD5160" s="27"/>
      <c r="BF5160" s="35"/>
      <c r="BG5160" s="35"/>
      <c r="BH5160" s="35"/>
    </row>
    <row r="5161" spans="1:60" ht="15" x14ac:dyDescent="0.25">
      <c r="A5161" s="570">
        <f t="shared" si="73"/>
        <v>5155</v>
      </c>
      <c r="B5161" s="571" t="s">
        <v>7434</v>
      </c>
      <c r="C5161" s="574" t="s">
        <v>12458</v>
      </c>
      <c r="D5161" s="843">
        <v>31832.5</v>
      </c>
      <c r="E5161" s="844"/>
      <c r="F5161" s="844"/>
      <c r="G5161" s="25"/>
      <c r="H5161" s="25"/>
      <c r="I5161" s="25"/>
      <c r="J5161" s="25"/>
      <c r="K5161" s="25"/>
      <c r="L5161" s="25"/>
      <c r="N5161" s="25"/>
      <c r="O5161" s="25"/>
      <c r="P5161" s="35" t="s">
        <v>2496</v>
      </c>
      <c r="AS5161" s="570"/>
      <c r="AT5161" s="391"/>
      <c r="AU5161" s="222"/>
      <c r="AV5161" s="564"/>
      <c r="AW5161" s="60"/>
      <c r="AX5161" s="60"/>
      <c r="AY5161" s="60"/>
      <c r="AZ5161" s="283"/>
      <c r="BA5161" s="283"/>
      <c r="BB5161" s="283"/>
      <c r="BC5161" s="34"/>
      <c r="BD5161" s="27"/>
      <c r="BF5161" s="35"/>
      <c r="BG5161" s="35"/>
      <c r="BH5161" s="35"/>
    </row>
    <row r="5162" spans="1:60" ht="15" x14ac:dyDescent="0.25">
      <c r="A5162" s="570">
        <f t="shared" si="73"/>
        <v>5156</v>
      </c>
      <c r="B5162" s="571" t="s">
        <v>7435</v>
      </c>
      <c r="C5162" s="574" t="s">
        <v>12458</v>
      </c>
      <c r="D5162" s="843">
        <v>13006.7</v>
      </c>
      <c r="E5162" s="844"/>
      <c r="F5162" s="844"/>
      <c r="G5162" s="25"/>
      <c r="H5162" s="25"/>
      <c r="I5162" s="25"/>
      <c r="J5162" s="25"/>
      <c r="K5162" s="25"/>
      <c r="L5162" s="25"/>
      <c r="N5162" s="25"/>
      <c r="O5162" s="25"/>
      <c r="P5162" s="35" t="s">
        <v>2496</v>
      </c>
      <c r="AS5162" s="570"/>
      <c r="AT5162" s="391"/>
      <c r="AU5162" s="222"/>
      <c r="AV5162" s="564"/>
      <c r="AW5162" s="60"/>
      <c r="AX5162" s="60"/>
      <c r="AY5162" s="60"/>
      <c r="AZ5162" s="283"/>
      <c r="BA5162" s="283"/>
      <c r="BB5162" s="283"/>
      <c r="BC5162" s="34"/>
      <c r="BD5162" s="27"/>
      <c r="BF5162" s="35"/>
      <c r="BG5162" s="35"/>
      <c r="BH5162" s="35"/>
    </row>
    <row r="5163" spans="1:60" ht="15" x14ac:dyDescent="0.25">
      <c r="A5163" s="570">
        <f t="shared" si="73"/>
        <v>5157</v>
      </c>
      <c r="B5163" s="571" t="s">
        <v>7436</v>
      </c>
      <c r="C5163" s="574" t="s">
        <v>12</v>
      </c>
      <c r="D5163" s="843">
        <v>2619.19</v>
      </c>
      <c r="E5163" s="844"/>
      <c r="F5163" s="844"/>
      <c r="G5163" s="25"/>
      <c r="H5163" s="25"/>
      <c r="I5163" s="25"/>
      <c r="J5163" s="25"/>
      <c r="K5163" s="25"/>
      <c r="L5163" s="25"/>
      <c r="N5163" s="25"/>
      <c r="O5163" s="25"/>
      <c r="P5163" s="35" t="s">
        <v>2496</v>
      </c>
      <c r="AS5163" s="570"/>
      <c r="AT5163" s="391"/>
      <c r="AU5163" s="222"/>
      <c r="AV5163" s="564"/>
      <c r="AW5163" s="60"/>
      <c r="AX5163" s="60"/>
      <c r="AY5163" s="60"/>
      <c r="AZ5163" s="283"/>
      <c r="BA5163" s="283"/>
      <c r="BB5163" s="283"/>
      <c r="BC5163" s="34"/>
      <c r="BD5163" s="27"/>
      <c r="BF5163" s="35"/>
      <c r="BG5163" s="35"/>
      <c r="BH5163" s="35"/>
    </row>
    <row r="5164" spans="1:60" ht="15" x14ac:dyDescent="0.25">
      <c r="A5164" s="570">
        <f t="shared" si="73"/>
        <v>5158</v>
      </c>
      <c r="B5164" s="571" t="s">
        <v>7437</v>
      </c>
      <c r="C5164" s="574" t="s">
        <v>12458</v>
      </c>
      <c r="D5164" s="843">
        <v>11278.82</v>
      </c>
      <c r="E5164" s="844"/>
      <c r="F5164" s="844"/>
      <c r="G5164" s="25"/>
      <c r="H5164" s="25"/>
      <c r="I5164" s="25"/>
      <c r="J5164" s="25"/>
      <c r="K5164" s="25"/>
      <c r="L5164" s="25"/>
      <c r="N5164" s="25"/>
      <c r="O5164" s="25"/>
      <c r="P5164" s="35" t="s">
        <v>2496</v>
      </c>
      <c r="AS5164" s="570"/>
      <c r="AT5164" s="391"/>
      <c r="AU5164" s="222"/>
      <c r="AV5164" s="564"/>
      <c r="AW5164" s="60"/>
      <c r="AX5164" s="60"/>
      <c r="AY5164" s="60"/>
      <c r="AZ5164" s="283"/>
      <c r="BA5164" s="283"/>
      <c r="BB5164" s="283"/>
      <c r="BC5164" s="34"/>
      <c r="BD5164" s="27"/>
      <c r="BF5164" s="35"/>
      <c r="BG5164" s="35"/>
      <c r="BH5164" s="35"/>
    </row>
    <row r="5165" spans="1:60" ht="15" x14ac:dyDescent="0.25">
      <c r="A5165" s="570">
        <f t="shared" si="73"/>
        <v>5159</v>
      </c>
      <c r="B5165" s="571" t="s">
        <v>7438</v>
      </c>
      <c r="C5165" s="574" t="s">
        <v>12458</v>
      </c>
      <c r="D5165" s="843">
        <v>18193.91</v>
      </c>
      <c r="E5165" s="844"/>
      <c r="F5165" s="844"/>
      <c r="G5165" s="25"/>
      <c r="H5165" s="25"/>
      <c r="I5165" s="25"/>
      <c r="J5165" s="25"/>
      <c r="K5165" s="25"/>
      <c r="L5165" s="25"/>
      <c r="N5165" s="25"/>
      <c r="O5165" s="25"/>
      <c r="P5165" s="35" t="s">
        <v>2496</v>
      </c>
      <c r="AS5165" s="570"/>
      <c r="AT5165" s="391"/>
      <c r="AU5165" s="222"/>
      <c r="AV5165" s="564"/>
      <c r="AW5165" s="60"/>
      <c r="AX5165" s="60"/>
      <c r="AY5165" s="60"/>
      <c r="AZ5165" s="283"/>
      <c r="BA5165" s="283"/>
      <c r="BB5165" s="283"/>
      <c r="BC5165" s="34"/>
      <c r="BD5165" s="27"/>
      <c r="BF5165" s="35"/>
      <c r="BG5165" s="35"/>
      <c r="BH5165" s="35"/>
    </row>
    <row r="5166" spans="1:60" ht="15" x14ac:dyDescent="0.25">
      <c r="A5166" s="570">
        <f t="shared" si="73"/>
        <v>5160</v>
      </c>
      <c r="B5166" s="571" t="s">
        <v>7439</v>
      </c>
      <c r="C5166" s="574" t="s">
        <v>12458</v>
      </c>
      <c r="D5166" s="843">
        <v>13204.24</v>
      </c>
      <c r="E5166" s="844"/>
      <c r="F5166" s="844"/>
      <c r="G5166" s="25"/>
      <c r="H5166" s="25"/>
      <c r="I5166" s="25"/>
      <c r="J5166" s="25"/>
      <c r="K5166" s="25"/>
      <c r="L5166" s="25"/>
      <c r="N5166" s="25"/>
      <c r="O5166" s="25"/>
      <c r="P5166" s="35" t="s">
        <v>2496</v>
      </c>
      <c r="AS5166" s="570"/>
      <c r="AT5166" s="391"/>
      <c r="AU5166" s="222"/>
      <c r="AV5166" s="564"/>
      <c r="AW5166" s="60"/>
      <c r="AX5166" s="60"/>
      <c r="AY5166" s="60"/>
      <c r="AZ5166" s="283"/>
      <c r="BA5166" s="283"/>
      <c r="BB5166" s="283"/>
      <c r="BC5166" s="34"/>
      <c r="BD5166" s="27"/>
      <c r="BF5166" s="35"/>
      <c r="BG5166" s="35"/>
      <c r="BH5166" s="35"/>
    </row>
    <row r="5167" spans="1:60" ht="15" x14ac:dyDescent="0.25">
      <c r="A5167" s="570">
        <f t="shared" si="73"/>
        <v>5161</v>
      </c>
      <c r="B5167" s="571" t="s">
        <v>7440</v>
      </c>
      <c r="C5167" s="574" t="s">
        <v>12469</v>
      </c>
      <c r="D5167" s="843">
        <v>18436.669999999998</v>
      </c>
      <c r="E5167" s="844"/>
      <c r="F5167" s="844"/>
      <c r="G5167" s="25"/>
      <c r="H5167" s="25"/>
      <c r="I5167" s="25"/>
      <c r="J5167" s="25"/>
      <c r="K5167" s="25"/>
      <c r="L5167" s="25"/>
      <c r="N5167" s="25"/>
      <c r="O5167" s="25"/>
      <c r="P5167" s="35" t="s">
        <v>2496</v>
      </c>
      <c r="AS5167" s="570"/>
      <c r="AT5167" s="391"/>
      <c r="AU5167" s="222"/>
      <c r="AV5167" s="564"/>
      <c r="AW5167" s="60"/>
      <c r="AX5167" s="60"/>
      <c r="AY5167" s="60"/>
      <c r="AZ5167" s="283"/>
      <c r="BA5167" s="283"/>
      <c r="BB5167" s="283"/>
      <c r="BC5167" s="34"/>
      <c r="BD5167" s="27"/>
      <c r="BF5167" s="35"/>
      <c r="BG5167" s="35"/>
      <c r="BH5167" s="35"/>
    </row>
    <row r="5168" spans="1:60" ht="15" x14ac:dyDescent="0.25">
      <c r="A5168" s="570">
        <f t="shared" si="73"/>
        <v>5162</v>
      </c>
      <c r="B5168" s="571" t="s">
        <v>7441</v>
      </c>
      <c r="C5168" s="574" t="s">
        <v>12458</v>
      </c>
      <c r="D5168" s="843">
        <v>37757.51</v>
      </c>
      <c r="E5168" s="844"/>
      <c r="F5168" s="844"/>
      <c r="G5168" s="25"/>
      <c r="H5168" s="25"/>
      <c r="I5168" s="25"/>
      <c r="J5168" s="25"/>
      <c r="K5168" s="25"/>
      <c r="L5168" s="25"/>
      <c r="N5168" s="25"/>
      <c r="O5168" s="25"/>
      <c r="P5168" s="35" t="s">
        <v>2496</v>
      </c>
      <c r="AS5168" s="570"/>
      <c r="AT5168" s="391"/>
      <c r="AU5168" s="222"/>
      <c r="AV5168" s="564"/>
      <c r="AW5168" s="60"/>
      <c r="AX5168" s="60"/>
      <c r="AY5168" s="60"/>
      <c r="AZ5168" s="283"/>
      <c r="BA5168" s="283"/>
      <c r="BB5168" s="283"/>
      <c r="BC5168" s="34"/>
      <c r="BD5168" s="27"/>
      <c r="BF5168" s="35"/>
      <c r="BG5168" s="35"/>
      <c r="BH5168" s="35"/>
    </row>
    <row r="5169" spans="1:60" ht="15" x14ac:dyDescent="0.25">
      <c r="A5169" s="570">
        <f t="shared" si="73"/>
        <v>5163</v>
      </c>
      <c r="B5169" s="571" t="s">
        <v>7442</v>
      </c>
      <c r="C5169" s="574" t="s">
        <v>12458</v>
      </c>
      <c r="D5169" s="843">
        <v>46662.28</v>
      </c>
      <c r="E5169" s="844"/>
      <c r="F5169" s="844"/>
      <c r="G5169" s="25"/>
      <c r="H5169" s="25"/>
      <c r="I5169" s="25"/>
      <c r="J5169" s="25"/>
      <c r="K5169" s="25"/>
      <c r="L5169" s="25"/>
      <c r="N5169" s="25"/>
      <c r="O5169" s="25"/>
      <c r="P5169" s="35" t="s">
        <v>2496</v>
      </c>
      <c r="AS5169" s="570"/>
      <c r="AT5169" s="391"/>
      <c r="AU5169" s="222"/>
      <c r="AV5169" s="564"/>
      <c r="AW5169" s="60"/>
      <c r="AX5169" s="60"/>
      <c r="AY5169" s="60"/>
      <c r="AZ5169" s="283"/>
      <c r="BA5169" s="283"/>
      <c r="BB5169" s="283"/>
      <c r="BC5169" s="34"/>
      <c r="BD5169" s="27"/>
      <c r="BF5169" s="35"/>
      <c r="BG5169" s="35"/>
      <c r="BH5169" s="35"/>
    </row>
    <row r="5170" spans="1:60" ht="15" x14ac:dyDescent="0.25">
      <c r="A5170" s="570">
        <f t="shared" si="73"/>
        <v>5164</v>
      </c>
      <c r="B5170" s="571" t="s">
        <v>7443</v>
      </c>
      <c r="C5170" s="574" t="s">
        <v>12458</v>
      </c>
      <c r="D5170" s="843">
        <v>61594.400000000001</v>
      </c>
      <c r="E5170" s="844"/>
      <c r="F5170" s="844"/>
      <c r="G5170" s="25"/>
      <c r="H5170" s="25"/>
      <c r="I5170" s="25"/>
      <c r="J5170" s="25"/>
      <c r="K5170" s="25"/>
      <c r="L5170" s="25"/>
      <c r="N5170" s="25"/>
      <c r="O5170" s="25"/>
      <c r="P5170" s="35" t="s">
        <v>2496</v>
      </c>
      <c r="AS5170" s="570"/>
      <c r="AT5170" s="391"/>
      <c r="AU5170" s="222"/>
      <c r="AV5170" s="564"/>
      <c r="AW5170" s="60"/>
      <c r="AX5170" s="60"/>
      <c r="AY5170" s="60"/>
      <c r="AZ5170" s="283"/>
      <c r="BA5170" s="283"/>
      <c r="BB5170" s="283"/>
      <c r="BC5170" s="34"/>
      <c r="BD5170" s="27"/>
      <c r="BF5170" s="35"/>
      <c r="BG5170" s="35"/>
      <c r="BH5170" s="35"/>
    </row>
    <row r="5171" spans="1:60" ht="15" x14ac:dyDescent="0.25">
      <c r="A5171" s="570">
        <f t="shared" si="73"/>
        <v>5165</v>
      </c>
      <c r="B5171" s="571" t="s">
        <v>7444</v>
      </c>
      <c r="C5171" s="574" t="s">
        <v>12469</v>
      </c>
      <c r="D5171" s="843">
        <v>1976.59</v>
      </c>
      <c r="E5171" s="844"/>
      <c r="F5171" s="844"/>
      <c r="G5171" s="25"/>
      <c r="H5171" s="25"/>
      <c r="I5171" s="25"/>
      <c r="J5171" s="25"/>
      <c r="K5171" s="25"/>
      <c r="L5171" s="25"/>
      <c r="N5171" s="25"/>
      <c r="O5171" s="25"/>
      <c r="P5171" s="35" t="s">
        <v>2496</v>
      </c>
      <c r="AS5171" s="570"/>
      <c r="AT5171" s="391"/>
      <c r="AU5171" s="222"/>
      <c r="AV5171" s="564"/>
      <c r="AW5171" s="60"/>
      <c r="AX5171" s="60"/>
      <c r="AY5171" s="60"/>
      <c r="AZ5171" s="283"/>
      <c r="BA5171" s="283"/>
      <c r="BB5171" s="283"/>
      <c r="BC5171" s="34"/>
      <c r="BD5171" s="27"/>
      <c r="BF5171" s="35"/>
      <c r="BG5171" s="35"/>
      <c r="BH5171" s="35"/>
    </row>
    <row r="5172" spans="1:60" ht="15" x14ac:dyDescent="0.25">
      <c r="A5172" s="570">
        <f t="shared" si="73"/>
        <v>5166</v>
      </c>
      <c r="B5172" s="571" t="s">
        <v>7445</v>
      </c>
      <c r="C5172" s="574" t="s">
        <v>12469</v>
      </c>
      <c r="D5172" s="843">
        <v>1023.4</v>
      </c>
      <c r="E5172" s="844"/>
      <c r="F5172" s="844"/>
      <c r="G5172" s="25"/>
      <c r="H5172" s="25"/>
      <c r="I5172" s="25"/>
      <c r="J5172" s="25"/>
      <c r="K5172" s="25"/>
      <c r="L5172" s="25"/>
      <c r="N5172" s="25"/>
      <c r="O5172" s="25"/>
      <c r="P5172" s="35" t="s">
        <v>2496</v>
      </c>
      <c r="AS5172" s="570"/>
      <c r="AT5172" s="391"/>
      <c r="AU5172" s="222"/>
      <c r="AV5172" s="564"/>
      <c r="AW5172" s="60"/>
      <c r="AX5172" s="60"/>
      <c r="AY5172" s="60"/>
      <c r="AZ5172" s="283"/>
      <c r="BA5172" s="283"/>
      <c r="BB5172" s="283"/>
      <c r="BC5172" s="34"/>
      <c r="BD5172" s="27"/>
      <c r="BF5172" s="35"/>
      <c r="BG5172" s="35"/>
      <c r="BH5172" s="35"/>
    </row>
    <row r="5173" spans="1:60" ht="15" x14ac:dyDescent="0.25">
      <c r="A5173" s="570">
        <f t="shared" si="73"/>
        <v>5167</v>
      </c>
      <c r="B5173" s="571" t="s">
        <v>7446</v>
      </c>
      <c r="C5173" s="574" t="s">
        <v>12458</v>
      </c>
      <c r="D5173" s="843">
        <v>8925</v>
      </c>
      <c r="E5173" s="844"/>
      <c r="F5173" s="844"/>
      <c r="G5173" s="25"/>
      <c r="H5173" s="25"/>
      <c r="I5173" s="25"/>
      <c r="J5173" s="25"/>
      <c r="K5173" s="25"/>
      <c r="L5173" s="25"/>
      <c r="N5173" s="25"/>
      <c r="O5173" s="25"/>
      <c r="P5173" s="35" t="s">
        <v>2496</v>
      </c>
      <c r="AS5173" s="570"/>
      <c r="AT5173" s="391"/>
      <c r="AU5173" s="222"/>
      <c r="AV5173" s="564"/>
      <c r="AW5173" s="60"/>
      <c r="AX5173" s="60"/>
      <c r="AY5173" s="60"/>
      <c r="AZ5173" s="283"/>
      <c r="BA5173" s="283"/>
      <c r="BB5173" s="283"/>
      <c r="BC5173" s="34"/>
      <c r="BD5173" s="27"/>
      <c r="BF5173" s="35"/>
      <c r="BG5173" s="35"/>
      <c r="BH5173" s="35"/>
    </row>
    <row r="5174" spans="1:60" ht="15" x14ac:dyDescent="0.25">
      <c r="A5174" s="570">
        <f t="shared" si="73"/>
        <v>5168</v>
      </c>
      <c r="B5174" s="571" t="s">
        <v>7447</v>
      </c>
      <c r="C5174" s="574" t="s">
        <v>12458</v>
      </c>
      <c r="D5174" s="843">
        <v>13387.5</v>
      </c>
      <c r="E5174" s="844"/>
      <c r="F5174" s="844"/>
      <c r="G5174" s="25"/>
      <c r="H5174" s="25"/>
      <c r="I5174" s="25"/>
      <c r="J5174" s="25"/>
      <c r="K5174" s="25"/>
      <c r="L5174" s="25"/>
      <c r="N5174" s="25"/>
      <c r="O5174" s="25"/>
      <c r="P5174" s="35" t="s">
        <v>2496</v>
      </c>
      <c r="AS5174" s="570"/>
      <c r="AT5174" s="391"/>
      <c r="AU5174" s="222"/>
      <c r="AV5174" s="564"/>
      <c r="AW5174" s="60"/>
      <c r="AX5174" s="60"/>
      <c r="AY5174" s="60"/>
      <c r="AZ5174" s="283"/>
      <c r="BA5174" s="283"/>
      <c r="BB5174" s="283"/>
      <c r="BC5174" s="34"/>
      <c r="BD5174" s="27"/>
      <c r="BF5174" s="35"/>
      <c r="BG5174" s="35"/>
      <c r="BH5174" s="35"/>
    </row>
    <row r="5175" spans="1:60" ht="15" x14ac:dyDescent="0.25">
      <c r="A5175" s="570">
        <f t="shared" ref="A5175:A5238" si="74">A5174+1</f>
        <v>5169</v>
      </c>
      <c r="B5175" s="571" t="s">
        <v>7448</v>
      </c>
      <c r="C5175" s="574" t="s">
        <v>12458</v>
      </c>
      <c r="D5175" s="843">
        <v>1785</v>
      </c>
      <c r="E5175" s="844"/>
      <c r="F5175" s="844"/>
      <c r="G5175" s="25"/>
      <c r="H5175" s="25"/>
      <c r="I5175" s="25"/>
      <c r="J5175" s="25"/>
      <c r="K5175" s="25"/>
      <c r="L5175" s="25"/>
      <c r="N5175" s="25"/>
      <c r="O5175" s="25"/>
      <c r="P5175" s="35" t="s">
        <v>2496</v>
      </c>
      <c r="AS5175" s="570"/>
      <c r="AT5175" s="391"/>
      <c r="AU5175" s="222"/>
      <c r="AV5175" s="564"/>
      <c r="AW5175" s="60"/>
      <c r="AX5175" s="60"/>
      <c r="AY5175" s="60"/>
      <c r="AZ5175" s="283"/>
      <c r="BA5175" s="283"/>
      <c r="BB5175" s="283"/>
      <c r="BC5175" s="34"/>
      <c r="BD5175" s="27"/>
      <c r="BF5175" s="35"/>
      <c r="BG5175" s="35"/>
      <c r="BH5175" s="35"/>
    </row>
    <row r="5176" spans="1:60" ht="15" x14ac:dyDescent="0.25">
      <c r="A5176" s="570">
        <f t="shared" si="74"/>
        <v>5170</v>
      </c>
      <c r="B5176" s="571" t="s">
        <v>7449</v>
      </c>
      <c r="C5176" s="574" t="s">
        <v>12458</v>
      </c>
      <c r="D5176" s="843">
        <v>3570</v>
      </c>
      <c r="E5176" s="844"/>
      <c r="F5176" s="844"/>
      <c r="G5176" s="25"/>
      <c r="H5176" s="25"/>
      <c r="I5176" s="25"/>
      <c r="J5176" s="25"/>
      <c r="K5176" s="25"/>
      <c r="L5176" s="25"/>
      <c r="N5176" s="25"/>
      <c r="O5176" s="25"/>
      <c r="P5176" s="35" t="s">
        <v>2496</v>
      </c>
      <c r="AS5176" s="570"/>
      <c r="AT5176" s="391"/>
      <c r="AU5176" s="222"/>
      <c r="AV5176" s="564"/>
      <c r="AW5176" s="60"/>
      <c r="AX5176" s="60"/>
      <c r="AY5176" s="60"/>
      <c r="AZ5176" s="283"/>
      <c r="BA5176" s="283"/>
      <c r="BB5176" s="283"/>
      <c r="BC5176" s="34"/>
      <c r="BD5176" s="27"/>
      <c r="BF5176" s="35"/>
      <c r="BG5176" s="35"/>
      <c r="BH5176" s="35"/>
    </row>
    <row r="5177" spans="1:60" ht="15" x14ac:dyDescent="0.25">
      <c r="A5177" s="570">
        <f t="shared" si="74"/>
        <v>5171</v>
      </c>
      <c r="B5177" s="571" t="s">
        <v>7450</v>
      </c>
      <c r="C5177" s="574" t="s">
        <v>12458</v>
      </c>
      <c r="D5177" s="843">
        <v>27936.44</v>
      </c>
      <c r="E5177" s="844"/>
      <c r="F5177" s="844"/>
      <c r="G5177" s="25"/>
      <c r="H5177" s="25"/>
      <c r="I5177" s="25"/>
      <c r="J5177" s="25"/>
      <c r="K5177" s="25"/>
      <c r="L5177" s="25"/>
      <c r="N5177" s="25"/>
      <c r="O5177" s="25"/>
      <c r="P5177" s="35" t="s">
        <v>2496</v>
      </c>
      <c r="AS5177" s="570"/>
      <c r="AT5177" s="391"/>
      <c r="AU5177" s="222"/>
      <c r="AV5177" s="564"/>
      <c r="AW5177" s="60"/>
      <c r="AX5177" s="60"/>
      <c r="AY5177" s="60"/>
      <c r="AZ5177" s="283"/>
      <c r="BA5177" s="283"/>
      <c r="BB5177" s="283"/>
      <c r="BC5177" s="34"/>
      <c r="BD5177" s="27"/>
      <c r="BF5177" s="35"/>
      <c r="BG5177" s="35"/>
      <c r="BH5177" s="35"/>
    </row>
    <row r="5178" spans="1:60" ht="15" x14ac:dyDescent="0.25">
      <c r="A5178" s="570">
        <f t="shared" si="74"/>
        <v>5172</v>
      </c>
      <c r="B5178" s="571" t="s">
        <v>7451</v>
      </c>
      <c r="C5178" s="574" t="s">
        <v>12458</v>
      </c>
      <c r="D5178" s="843">
        <v>2635.85</v>
      </c>
      <c r="E5178" s="844"/>
      <c r="F5178" s="844"/>
      <c r="G5178" s="25"/>
      <c r="H5178" s="25"/>
      <c r="I5178" s="25"/>
      <c r="J5178" s="25"/>
      <c r="K5178" s="25"/>
      <c r="L5178" s="25"/>
      <c r="N5178" s="25"/>
      <c r="O5178" s="25"/>
      <c r="P5178" s="35" t="s">
        <v>2496</v>
      </c>
      <c r="AS5178" s="570"/>
      <c r="AT5178" s="391"/>
      <c r="AU5178" s="222"/>
      <c r="AV5178" s="564"/>
      <c r="AW5178" s="60"/>
      <c r="AX5178" s="60"/>
      <c r="AY5178" s="60"/>
      <c r="AZ5178" s="283"/>
      <c r="BA5178" s="283"/>
      <c r="BB5178" s="283"/>
      <c r="BC5178" s="34"/>
      <c r="BD5178" s="27"/>
      <c r="BF5178" s="35"/>
      <c r="BG5178" s="35"/>
      <c r="BH5178" s="35"/>
    </row>
    <row r="5179" spans="1:60" ht="15" x14ac:dyDescent="0.25">
      <c r="A5179" s="570">
        <f t="shared" si="74"/>
        <v>5173</v>
      </c>
      <c r="B5179" s="571" t="s">
        <v>7452</v>
      </c>
      <c r="C5179" s="574" t="s">
        <v>12458</v>
      </c>
      <c r="D5179" s="843">
        <v>2146.7600000000002</v>
      </c>
      <c r="E5179" s="844"/>
      <c r="F5179" s="844"/>
      <c r="G5179" s="25"/>
      <c r="H5179" s="25"/>
      <c r="I5179" s="25"/>
      <c r="J5179" s="25"/>
      <c r="K5179" s="25"/>
      <c r="L5179" s="25"/>
      <c r="N5179" s="25"/>
      <c r="O5179" s="25"/>
      <c r="P5179" s="35" t="s">
        <v>2496</v>
      </c>
      <c r="AS5179" s="570"/>
      <c r="AT5179" s="391"/>
      <c r="AU5179" s="222"/>
      <c r="AV5179" s="564"/>
      <c r="AW5179" s="60"/>
      <c r="AX5179" s="60"/>
      <c r="AY5179" s="60"/>
      <c r="AZ5179" s="283"/>
      <c r="BA5179" s="283"/>
      <c r="BB5179" s="283"/>
      <c r="BC5179" s="34"/>
      <c r="BD5179" s="27"/>
      <c r="BF5179" s="35"/>
      <c r="BG5179" s="35"/>
      <c r="BH5179" s="35"/>
    </row>
    <row r="5180" spans="1:60" ht="15" x14ac:dyDescent="0.25">
      <c r="A5180" s="570">
        <f t="shared" si="74"/>
        <v>5174</v>
      </c>
      <c r="B5180" s="571" t="s">
        <v>7453</v>
      </c>
      <c r="C5180" s="574" t="s">
        <v>12469</v>
      </c>
      <c r="D5180" s="843">
        <v>2856</v>
      </c>
      <c r="E5180" s="844"/>
      <c r="F5180" s="844"/>
      <c r="G5180" s="25"/>
      <c r="H5180" s="25"/>
      <c r="I5180" s="25"/>
      <c r="J5180" s="25"/>
      <c r="K5180" s="25"/>
      <c r="L5180" s="25"/>
      <c r="N5180" s="25"/>
      <c r="O5180" s="25"/>
      <c r="P5180" s="35" t="s">
        <v>2496</v>
      </c>
      <c r="AS5180" s="570"/>
      <c r="AT5180" s="391"/>
      <c r="AU5180" s="222"/>
      <c r="AV5180" s="564"/>
      <c r="AW5180" s="60"/>
      <c r="AX5180" s="60"/>
      <c r="AY5180" s="60"/>
      <c r="AZ5180" s="283"/>
      <c r="BA5180" s="283"/>
      <c r="BB5180" s="283"/>
      <c r="BC5180" s="34"/>
      <c r="BD5180" s="27"/>
      <c r="BF5180" s="35"/>
      <c r="BG5180" s="35"/>
      <c r="BH5180" s="35"/>
    </row>
    <row r="5181" spans="1:60" ht="15" x14ac:dyDescent="0.25">
      <c r="A5181" s="570">
        <f t="shared" si="74"/>
        <v>5175</v>
      </c>
      <c r="B5181" s="571" t="s">
        <v>7454</v>
      </c>
      <c r="C5181" s="574" t="s">
        <v>12</v>
      </c>
      <c r="D5181" s="843">
        <v>1680.28</v>
      </c>
      <c r="E5181" s="844"/>
      <c r="F5181" s="844"/>
      <c r="G5181" s="25"/>
      <c r="H5181" s="25"/>
      <c r="I5181" s="25"/>
      <c r="J5181" s="25"/>
      <c r="K5181" s="25"/>
      <c r="L5181" s="25"/>
      <c r="N5181" s="25"/>
      <c r="O5181" s="25"/>
      <c r="P5181" s="35" t="s">
        <v>2496</v>
      </c>
      <c r="AS5181" s="570"/>
      <c r="AT5181" s="391"/>
      <c r="AU5181" s="222"/>
      <c r="AV5181" s="564"/>
      <c r="AW5181" s="60"/>
      <c r="AX5181" s="60"/>
      <c r="AY5181" s="60"/>
      <c r="AZ5181" s="283"/>
      <c r="BA5181" s="283"/>
      <c r="BB5181" s="283"/>
      <c r="BC5181" s="34"/>
      <c r="BD5181" s="27"/>
      <c r="BF5181" s="35"/>
      <c r="BG5181" s="35"/>
      <c r="BH5181" s="35"/>
    </row>
    <row r="5182" spans="1:60" ht="15" x14ac:dyDescent="0.25">
      <c r="A5182" s="570">
        <f t="shared" si="74"/>
        <v>5176</v>
      </c>
      <c r="B5182" s="571" t="s">
        <v>7455</v>
      </c>
      <c r="C5182" s="574" t="s">
        <v>12469</v>
      </c>
      <c r="D5182" s="843">
        <v>1148.3499999999999</v>
      </c>
      <c r="E5182" s="844"/>
      <c r="F5182" s="844"/>
      <c r="G5182" s="25"/>
      <c r="H5182" s="25"/>
      <c r="I5182" s="25"/>
      <c r="J5182" s="25"/>
      <c r="K5182" s="25"/>
      <c r="L5182" s="25"/>
      <c r="N5182" s="25"/>
      <c r="O5182" s="25"/>
      <c r="P5182" s="35" t="s">
        <v>2496</v>
      </c>
      <c r="AS5182" s="570"/>
      <c r="AT5182" s="391"/>
      <c r="AU5182" s="222"/>
      <c r="AV5182" s="564"/>
      <c r="AW5182" s="60"/>
      <c r="AX5182" s="60"/>
      <c r="AY5182" s="60"/>
      <c r="AZ5182" s="283"/>
      <c r="BA5182" s="283"/>
      <c r="BB5182" s="283"/>
      <c r="BC5182" s="34"/>
      <c r="BD5182" s="27"/>
      <c r="BF5182" s="35"/>
      <c r="BG5182" s="35"/>
      <c r="BH5182" s="35"/>
    </row>
    <row r="5183" spans="1:60" ht="15" x14ac:dyDescent="0.25">
      <c r="A5183" s="570">
        <f t="shared" si="74"/>
        <v>5177</v>
      </c>
      <c r="B5183" s="571" t="s">
        <v>7456</v>
      </c>
      <c r="C5183" s="574" t="s">
        <v>12469</v>
      </c>
      <c r="D5183" s="843">
        <v>2415.6999999999998</v>
      </c>
      <c r="E5183" s="844"/>
      <c r="F5183" s="844"/>
      <c r="G5183" s="25"/>
      <c r="H5183" s="25"/>
      <c r="I5183" s="25"/>
      <c r="J5183" s="25"/>
      <c r="K5183" s="25"/>
      <c r="L5183" s="25"/>
      <c r="N5183" s="25"/>
      <c r="O5183" s="25"/>
      <c r="P5183" s="35" t="s">
        <v>2496</v>
      </c>
      <c r="AS5183" s="570"/>
      <c r="AT5183" s="391"/>
      <c r="AU5183" s="222"/>
      <c r="AV5183" s="564"/>
      <c r="AW5183" s="60"/>
      <c r="AX5183" s="60"/>
      <c r="AY5183" s="60"/>
      <c r="AZ5183" s="283"/>
      <c r="BA5183" s="283"/>
      <c r="BB5183" s="283"/>
      <c r="BC5183" s="34"/>
      <c r="BD5183" s="27"/>
      <c r="BF5183" s="35"/>
      <c r="BG5183" s="35"/>
      <c r="BH5183" s="35"/>
    </row>
    <row r="5184" spans="1:60" ht="15" x14ac:dyDescent="0.25">
      <c r="A5184" s="570">
        <f t="shared" si="74"/>
        <v>5178</v>
      </c>
      <c r="B5184" s="571" t="s">
        <v>7457</v>
      </c>
      <c r="C5184" s="574" t="s">
        <v>12458</v>
      </c>
      <c r="D5184" s="843">
        <v>443.87</v>
      </c>
      <c r="E5184" s="844"/>
      <c r="F5184" s="844"/>
      <c r="G5184" s="25"/>
      <c r="H5184" s="25"/>
      <c r="I5184" s="25"/>
      <c r="J5184" s="25"/>
      <c r="K5184" s="25"/>
      <c r="L5184" s="25"/>
      <c r="N5184" s="25"/>
      <c r="O5184" s="25"/>
      <c r="P5184" s="35" t="s">
        <v>2496</v>
      </c>
      <c r="AS5184" s="570"/>
      <c r="AT5184" s="391"/>
      <c r="AU5184" s="222"/>
      <c r="AV5184" s="564"/>
      <c r="AW5184" s="60"/>
      <c r="AX5184" s="60"/>
      <c r="AY5184" s="60"/>
      <c r="AZ5184" s="283"/>
      <c r="BA5184" s="283"/>
      <c r="BB5184" s="283"/>
      <c r="BC5184" s="34"/>
      <c r="BD5184" s="27"/>
      <c r="BF5184" s="35"/>
      <c r="BG5184" s="35"/>
      <c r="BH5184" s="35"/>
    </row>
    <row r="5185" spans="1:60" ht="15" x14ac:dyDescent="0.25">
      <c r="A5185" s="570">
        <f t="shared" si="74"/>
        <v>5179</v>
      </c>
      <c r="B5185" s="571" t="s">
        <v>7458</v>
      </c>
      <c r="C5185" s="574" t="s">
        <v>12469</v>
      </c>
      <c r="D5185" s="843">
        <v>493.85</v>
      </c>
      <c r="E5185" s="844"/>
      <c r="F5185" s="844"/>
      <c r="G5185" s="25"/>
      <c r="H5185" s="25"/>
      <c r="I5185" s="25"/>
      <c r="J5185" s="25"/>
      <c r="K5185" s="25"/>
      <c r="L5185" s="25"/>
      <c r="N5185" s="25"/>
      <c r="O5185" s="25"/>
      <c r="P5185" s="35" t="s">
        <v>2496</v>
      </c>
      <c r="AS5185" s="570"/>
      <c r="AT5185" s="391"/>
      <c r="AU5185" s="222"/>
      <c r="AV5185" s="564"/>
      <c r="AW5185" s="60"/>
      <c r="AX5185" s="60"/>
      <c r="AY5185" s="60"/>
      <c r="AZ5185" s="283"/>
      <c r="BA5185" s="283"/>
      <c r="BB5185" s="283"/>
      <c r="BC5185" s="34"/>
      <c r="BD5185" s="27"/>
      <c r="BF5185" s="35"/>
      <c r="BG5185" s="35"/>
      <c r="BH5185" s="35"/>
    </row>
    <row r="5186" spans="1:60" ht="15" x14ac:dyDescent="0.25">
      <c r="A5186" s="570">
        <f t="shared" si="74"/>
        <v>5180</v>
      </c>
      <c r="B5186" s="571" t="s">
        <v>7459</v>
      </c>
      <c r="C5186" s="574" t="s">
        <v>12469</v>
      </c>
      <c r="D5186" s="843">
        <v>3264.17</v>
      </c>
      <c r="E5186" s="844"/>
      <c r="F5186" s="844"/>
      <c r="G5186" s="25"/>
      <c r="H5186" s="25"/>
      <c r="I5186" s="25"/>
      <c r="J5186" s="25"/>
      <c r="K5186" s="25"/>
      <c r="L5186" s="25"/>
      <c r="N5186" s="25"/>
      <c r="O5186" s="25"/>
      <c r="P5186" s="35" t="s">
        <v>2496</v>
      </c>
      <c r="AS5186" s="570"/>
      <c r="AT5186" s="391"/>
      <c r="AU5186" s="222"/>
      <c r="AV5186" s="564"/>
      <c r="AW5186" s="60"/>
      <c r="AX5186" s="60"/>
      <c r="AY5186" s="60"/>
      <c r="AZ5186" s="283"/>
      <c r="BA5186" s="283"/>
      <c r="BB5186" s="283"/>
      <c r="BC5186" s="34"/>
      <c r="BD5186" s="27"/>
      <c r="BF5186" s="35"/>
      <c r="BG5186" s="35"/>
      <c r="BH5186" s="35"/>
    </row>
    <row r="5187" spans="1:60" ht="15" x14ac:dyDescent="0.25">
      <c r="A5187" s="570">
        <f t="shared" si="74"/>
        <v>5181</v>
      </c>
      <c r="B5187" s="571" t="s">
        <v>7460</v>
      </c>
      <c r="C5187" s="574" t="s">
        <v>12470</v>
      </c>
      <c r="D5187" s="843">
        <v>336000.07</v>
      </c>
      <c r="E5187" s="844"/>
      <c r="F5187" s="844"/>
      <c r="G5187" s="25"/>
      <c r="H5187" s="25"/>
      <c r="I5187" s="25"/>
      <c r="J5187" s="25"/>
      <c r="K5187" s="25"/>
      <c r="L5187" s="25"/>
      <c r="N5187" s="25"/>
      <c r="O5187" s="25"/>
      <c r="P5187" s="35" t="s">
        <v>2496</v>
      </c>
      <c r="AS5187" s="570"/>
      <c r="AT5187" s="391"/>
      <c r="AU5187" s="222"/>
      <c r="AV5187" s="564"/>
      <c r="AW5187" s="60"/>
      <c r="AX5187" s="60"/>
      <c r="AY5187" s="60"/>
      <c r="AZ5187" s="283"/>
      <c r="BA5187" s="283"/>
      <c r="BB5187" s="283"/>
      <c r="BC5187" s="34"/>
      <c r="BD5187" s="27"/>
      <c r="BF5187" s="35"/>
      <c r="BG5187" s="35"/>
      <c r="BH5187" s="35"/>
    </row>
    <row r="5188" spans="1:60" ht="15" x14ac:dyDescent="0.25">
      <c r="A5188" s="570">
        <f t="shared" si="74"/>
        <v>5182</v>
      </c>
      <c r="B5188" s="571" t="s">
        <v>7461</v>
      </c>
      <c r="C5188" s="574" t="s">
        <v>12469</v>
      </c>
      <c r="D5188" s="843">
        <v>803.25</v>
      </c>
      <c r="E5188" s="844"/>
      <c r="F5188" s="844"/>
      <c r="G5188" s="25"/>
      <c r="H5188" s="25"/>
      <c r="I5188" s="25"/>
      <c r="J5188" s="25"/>
      <c r="K5188" s="25"/>
      <c r="L5188" s="25"/>
      <c r="N5188" s="25"/>
      <c r="O5188" s="25"/>
      <c r="P5188" s="35" t="s">
        <v>2496</v>
      </c>
      <c r="AS5188" s="570"/>
      <c r="AT5188" s="391"/>
      <c r="AU5188" s="222"/>
      <c r="AV5188" s="564"/>
      <c r="AW5188" s="60"/>
      <c r="AX5188" s="60"/>
      <c r="AY5188" s="60"/>
      <c r="AZ5188" s="283"/>
      <c r="BA5188" s="283"/>
      <c r="BB5188" s="283"/>
      <c r="BC5188" s="34"/>
      <c r="BD5188" s="27"/>
      <c r="BF5188" s="35"/>
      <c r="BG5188" s="35"/>
      <c r="BH5188" s="35"/>
    </row>
    <row r="5189" spans="1:60" ht="15" x14ac:dyDescent="0.25">
      <c r="A5189" s="570">
        <f t="shared" si="74"/>
        <v>5183</v>
      </c>
      <c r="B5189" s="571" t="s">
        <v>7462</v>
      </c>
      <c r="C5189" s="574" t="s">
        <v>12469</v>
      </c>
      <c r="D5189" s="843">
        <v>493.85</v>
      </c>
      <c r="E5189" s="844"/>
      <c r="F5189" s="844"/>
      <c r="G5189" s="25"/>
      <c r="H5189" s="25"/>
      <c r="I5189" s="25"/>
      <c r="J5189" s="25"/>
      <c r="K5189" s="25"/>
      <c r="L5189" s="25"/>
      <c r="N5189" s="25"/>
      <c r="O5189" s="25"/>
      <c r="P5189" s="35" t="s">
        <v>2496</v>
      </c>
      <c r="AS5189" s="570"/>
      <c r="AT5189" s="391"/>
      <c r="AU5189" s="222"/>
      <c r="AV5189" s="564"/>
      <c r="AW5189" s="60"/>
      <c r="AX5189" s="60"/>
      <c r="AY5189" s="60"/>
      <c r="AZ5189" s="283"/>
      <c r="BA5189" s="283"/>
      <c r="BB5189" s="283"/>
      <c r="BC5189" s="34"/>
      <c r="BD5189" s="27"/>
      <c r="BF5189" s="35"/>
      <c r="BG5189" s="35"/>
      <c r="BH5189" s="35"/>
    </row>
    <row r="5190" spans="1:60" ht="15" x14ac:dyDescent="0.25">
      <c r="A5190" s="570">
        <f t="shared" si="74"/>
        <v>5184</v>
      </c>
      <c r="B5190" s="571" t="s">
        <v>7463</v>
      </c>
      <c r="C5190" s="574" t="s">
        <v>12458</v>
      </c>
      <c r="D5190" s="843">
        <v>985637.73</v>
      </c>
      <c r="E5190" s="844"/>
      <c r="F5190" s="844"/>
      <c r="G5190" s="25"/>
      <c r="H5190" s="25"/>
      <c r="I5190" s="25"/>
      <c r="J5190" s="25"/>
      <c r="K5190" s="25"/>
      <c r="L5190" s="25"/>
      <c r="N5190" s="25"/>
      <c r="O5190" s="25"/>
      <c r="P5190" s="35" t="s">
        <v>2496</v>
      </c>
      <c r="AS5190" s="570"/>
      <c r="AT5190" s="391"/>
      <c r="AU5190" s="222"/>
      <c r="AV5190" s="564"/>
      <c r="AW5190" s="60"/>
      <c r="AX5190" s="60"/>
      <c r="AY5190" s="60"/>
      <c r="AZ5190" s="283"/>
      <c r="BA5190" s="283"/>
      <c r="BB5190" s="283"/>
      <c r="BC5190" s="34"/>
      <c r="BD5190" s="27"/>
      <c r="BF5190" s="35"/>
      <c r="BG5190" s="35"/>
      <c r="BH5190" s="35"/>
    </row>
    <row r="5191" spans="1:60" ht="15" x14ac:dyDescent="0.25">
      <c r="A5191" s="570">
        <f t="shared" si="74"/>
        <v>5185</v>
      </c>
      <c r="B5191" s="571" t="s">
        <v>7464</v>
      </c>
      <c r="C5191" s="574" t="s">
        <v>12458</v>
      </c>
      <c r="D5191" s="843">
        <v>558569.34</v>
      </c>
      <c r="E5191" s="844"/>
      <c r="F5191" s="844"/>
      <c r="G5191" s="25"/>
      <c r="H5191" s="25"/>
      <c r="I5191" s="25"/>
      <c r="J5191" s="25"/>
      <c r="K5191" s="25"/>
      <c r="L5191" s="25"/>
      <c r="N5191" s="25"/>
      <c r="O5191" s="25"/>
      <c r="P5191" s="35" t="s">
        <v>2496</v>
      </c>
      <c r="AS5191" s="570"/>
      <c r="AT5191" s="391"/>
      <c r="AU5191" s="222"/>
      <c r="AV5191" s="564"/>
      <c r="AW5191" s="60"/>
      <c r="AX5191" s="60"/>
      <c r="AY5191" s="60"/>
      <c r="AZ5191" s="283"/>
      <c r="BA5191" s="283"/>
      <c r="BB5191" s="283"/>
      <c r="BC5191" s="34"/>
      <c r="BD5191" s="27"/>
      <c r="BF5191" s="35"/>
      <c r="BG5191" s="35"/>
      <c r="BH5191" s="35"/>
    </row>
    <row r="5192" spans="1:60" ht="15" x14ac:dyDescent="0.25">
      <c r="A5192" s="570">
        <f t="shared" si="74"/>
        <v>5186</v>
      </c>
      <c r="B5192" s="571" t="s">
        <v>7465</v>
      </c>
      <c r="C5192" s="574" t="s">
        <v>12469</v>
      </c>
      <c r="D5192" s="843">
        <v>3808</v>
      </c>
      <c r="E5192" s="844"/>
      <c r="F5192" s="844"/>
      <c r="G5192" s="25"/>
      <c r="H5192" s="25"/>
      <c r="I5192" s="25"/>
      <c r="J5192" s="25"/>
      <c r="K5192" s="25"/>
      <c r="L5192" s="25"/>
      <c r="N5192" s="25"/>
      <c r="O5192" s="25"/>
      <c r="P5192" s="35" t="s">
        <v>2496</v>
      </c>
      <c r="AS5192" s="570"/>
      <c r="AT5192" s="391"/>
      <c r="AU5192" s="222"/>
      <c r="AV5192" s="564"/>
      <c r="AW5192" s="60"/>
      <c r="AX5192" s="60"/>
      <c r="AY5192" s="60"/>
      <c r="AZ5192" s="283"/>
      <c r="BA5192" s="283"/>
      <c r="BB5192" s="283"/>
      <c r="BC5192" s="34"/>
      <c r="BD5192" s="27"/>
      <c r="BF5192" s="35"/>
      <c r="BG5192" s="35"/>
      <c r="BH5192" s="35"/>
    </row>
    <row r="5193" spans="1:60" ht="15" x14ac:dyDescent="0.25">
      <c r="A5193" s="570">
        <f t="shared" si="74"/>
        <v>5187</v>
      </c>
      <c r="B5193" s="571" t="s">
        <v>7466</v>
      </c>
      <c r="C5193" s="574" t="s">
        <v>12458</v>
      </c>
      <c r="D5193" s="843">
        <v>8851.2199999999993</v>
      </c>
      <c r="E5193" s="844"/>
      <c r="F5193" s="844"/>
      <c r="G5193" s="25"/>
      <c r="H5193" s="25"/>
      <c r="I5193" s="25"/>
      <c r="J5193" s="25"/>
      <c r="K5193" s="25"/>
      <c r="L5193" s="25"/>
      <c r="N5193" s="25"/>
      <c r="O5193" s="25"/>
      <c r="P5193" s="35" t="s">
        <v>2496</v>
      </c>
      <c r="AS5193" s="570"/>
      <c r="AT5193" s="391"/>
      <c r="AU5193" s="222"/>
      <c r="AV5193" s="564"/>
      <c r="AW5193" s="60"/>
      <c r="AX5193" s="60"/>
      <c r="AY5193" s="60"/>
      <c r="AZ5193" s="283"/>
      <c r="BA5193" s="283"/>
      <c r="BB5193" s="283"/>
      <c r="BC5193" s="34"/>
      <c r="BD5193" s="27"/>
      <c r="BF5193" s="35"/>
      <c r="BG5193" s="35"/>
      <c r="BH5193" s="35"/>
    </row>
    <row r="5194" spans="1:60" ht="15" x14ac:dyDescent="0.25">
      <c r="A5194" s="570">
        <f t="shared" si="74"/>
        <v>5188</v>
      </c>
      <c r="B5194" s="571" t="s">
        <v>7467</v>
      </c>
      <c r="C5194" s="574" t="s">
        <v>12458</v>
      </c>
      <c r="D5194" s="843">
        <v>1592.22</v>
      </c>
      <c r="E5194" s="844"/>
      <c r="F5194" s="844"/>
      <c r="G5194" s="25"/>
      <c r="H5194" s="25"/>
      <c r="I5194" s="25"/>
      <c r="J5194" s="25"/>
      <c r="K5194" s="25"/>
      <c r="L5194" s="25"/>
      <c r="N5194" s="25"/>
      <c r="O5194" s="25"/>
      <c r="P5194" s="35" t="s">
        <v>2496</v>
      </c>
      <c r="AS5194" s="570"/>
      <c r="AT5194" s="391"/>
      <c r="AU5194" s="222"/>
      <c r="AV5194" s="564"/>
      <c r="AW5194" s="60"/>
      <c r="AX5194" s="60"/>
      <c r="AY5194" s="60"/>
      <c r="AZ5194" s="283"/>
      <c r="BA5194" s="283"/>
      <c r="BB5194" s="283"/>
      <c r="BC5194" s="34"/>
      <c r="BD5194" s="27"/>
      <c r="BF5194" s="35"/>
      <c r="BG5194" s="35"/>
      <c r="BH5194" s="35"/>
    </row>
    <row r="5195" spans="1:60" ht="15" x14ac:dyDescent="0.25">
      <c r="A5195" s="570">
        <f t="shared" si="74"/>
        <v>5189</v>
      </c>
      <c r="B5195" s="571" t="s">
        <v>7468</v>
      </c>
      <c r="C5195" s="574" t="s">
        <v>12458</v>
      </c>
      <c r="D5195" s="843">
        <v>2635.85</v>
      </c>
      <c r="E5195" s="844"/>
      <c r="F5195" s="844"/>
      <c r="G5195" s="25"/>
      <c r="H5195" s="25"/>
      <c r="I5195" s="25"/>
      <c r="J5195" s="25"/>
      <c r="K5195" s="25"/>
      <c r="L5195" s="25"/>
      <c r="N5195" s="25"/>
      <c r="O5195" s="25"/>
      <c r="P5195" s="35" t="s">
        <v>2496</v>
      </c>
      <c r="AS5195" s="570"/>
      <c r="AT5195" s="391"/>
      <c r="AU5195" s="222"/>
      <c r="AV5195" s="564"/>
      <c r="AW5195" s="60"/>
      <c r="AX5195" s="60"/>
      <c r="AY5195" s="60"/>
      <c r="AZ5195" s="283"/>
      <c r="BA5195" s="283"/>
      <c r="BB5195" s="283"/>
      <c r="BC5195" s="34"/>
      <c r="BD5195" s="27"/>
      <c r="BF5195" s="35"/>
      <c r="BG5195" s="35"/>
      <c r="BH5195" s="35"/>
    </row>
    <row r="5196" spans="1:60" ht="15" x14ac:dyDescent="0.25">
      <c r="A5196" s="570">
        <f t="shared" si="74"/>
        <v>5190</v>
      </c>
      <c r="B5196" s="571" t="s">
        <v>7469</v>
      </c>
      <c r="C5196" s="574" t="s">
        <v>12458</v>
      </c>
      <c r="D5196" s="843">
        <v>1348.27</v>
      </c>
      <c r="E5196" s="844"/>
      <c r="F5196" s="844"/>
      <c r="G5196" s="25"/>
      <c r="H5196" s="25"/>
      <c r="I5196" s="25"/>
      <c r="J5196" s="25"/>
      <c r="K5196" s="25"/>
      <c r="L5196" s="25"/>
      <c r="N5196" s="25"/>
      <c r="O5196" s="25"/>
      <c r="P5196" s="35" t="s">
        <v>2496</v>
      </c>
      <c r="AS5196" s="570"/>
      <c r="AT5196" s="391"/>
      <c r="AU5196" s="222"/>
      <c r="AV5196" s="564"/>
      <c r="AW5196" s="60"/>
      <c r="AX5196" s="60"/>
      <c r="AY5196" s="60"/>
      <c r="AZ5196" s="283"/>
      <c r="BA5196" s="283"/>
      <c r="BB5196" s="283"/>
      <c r="BC5196" s="34"/>
      <c r="BD5196" s="27"/>
      <c r="BF5196" s="35"/>
      <c r="BG5196" s="35"/>
      <c r="BH5196" s="35"/>
    </row>
    <row r="5197" spans="1:60" ht="15" x14ac:dyDescent="0.25">
      <c r="A5197" s="570">
        <f t="shared" si="74"/>
        <v>5191</v>
      </c>
      <c r="B5197" s="571" t="s">
        <v>7470</v>
      </c>
      <c r="C5197" s="574" t="s">
        <v>12458</v>
      </c>
      <c r="D5197" s="843">
        <v>2164.61</v>
      </c>
      <c r="E5197" s="844"/>
      <c r="F5197" s="844"/>
      <c r="G5197" s="25"/>
      <c r="H5197" s="25"/>
      <c r="I5197" s="25"/>
      <c r="J5197" s="25"/>
      <c r="K5197" s="25"/>
      <c r="L5197" s="25"/>
      <c r="N5197" s="25"/>
      <c r="O5197" s="25"/>
      <c r="P5197" s="35" t="s">
        <v>2496</v>
      </c>
      <c r="AS5197" s="570"/>
      <c r="AT5197" s="391"/>
      <c r="AU5197" s="222"/>
      <c r="AV5197" s="564"/>
      <c r="AW5197" s="60"/>
      <c r="AX5197" s="60"/>
      <c r="AY5197" s="60"/>
      <c r="AZ5197" s="283"/>
      <c r="BA5197" s="283"/>
      <c r="BB5197" s="283"/>
      <c r="BC5197" s="34"/>
      <c r="BD5197" s="27"/>
      <c r="BF5197" s="35"/>
      <c r="BG5197" s="35"/>
      <c r="BH5197" s="35"/>
    </row>
    <row r="5198" spans="1:60" ht="15" x14ac:dyDescent="0.25">
      <c r="A5198" s="570">
        <f t="shared" si="74"/>
        <v>5192</v>
      </c>
      <c r="B5198" s="571" t="s">
        <v>7471</v>
      </c>
      <c r="C5198" s="574" t="s">
        <v>12458</v>
      </c>
      <c r="D5198" s="843">
        <v>152951.89000000001</v>
      </c>
      <c r="E5198" s="844"/>
      <c r="F5198" s="844"/>
      <c r="G5198" s="25"/>
      <c r="H5198" s="25"/>
      <c r="I5198" s="25"/>
      <c r="J5198" s="25"/>
      <c r="K5198" s="25"/>
      <c r="L5198" s="25"/>
      <c r="N5198" s="25"/>
      <c r="O5198" s="25"/>
      <c r="P5198" s="35" t="s">
        <v>2496</v>
      </c>
      <c r="AS5198" s="570"/>
      <c r="AT5198" s="391"/>
      <c r="AU5198" s="222"/>
      <c r="AV5198" s="564"/>
      <c r="AW5198" s="60"/>
      <c r="AX5198" s="60"/>
      <c r="AY5198" s="60"/>
      <c r="AZ5198" s="283"/>
      <c r="BA5198" s="283"/>
      <c r="BB5198" s="283"/>
      <c r="BC5198" s="34"/>
      <c r="BD5198" s="27"/>
      <c r="BF5198" s="35"/>
      <c r="BG5198" s="35"/>
      <c r="BH5198" s="35"/>
    </row>
    <row r="5199" spans="1:60" ht="15" x14ac:dyDescent="0.25">
      <c r="A5199" s="570">
        <f t="shared" si="74"/>
        <v>5193</v>
      </c>
      <c r="B5199" s="571" t="s">
        <v>7472</v>
      </c>
      <c r="C5199" s="574" t="s">
        <v>12458</v>
      </c>
      <c r="D5199" s="843">
        <v>216009.99</v>
      </c>
      <c r="E5199" s="844"/>
      <c r="F5199" s="844"/>
      <c r="G5199" s="25"/>
      <c r="H5199" s="25"/>
      <c r="I5199" s="25"/>
      <c r="J5199" s="25"/>
      <c r="K5199" s="25"/>
      <c r="L5199" s="25"/>
      <c r="N5199" s="25"/>
      <c r="O5199" s="25"/>
      <c r="P5199" s="35" t="s">
        <v>2496</v>
      </c>
      <c r="AS5199" s="570"/>
      <c r="AT5199" s="391"/>
      <c r="AU5199" s="222"/>
      <c r="AV5199" s="564"/>
      <c r="AW5199" s="60"/>
      <c r="AX5199" s="60"/>
      <c r="AY5199" s="60"/>
      <c r="AZ5199" s="283"/>
      <c r="BA5199" s="283"/>
      <c r="BB5199" s="283"/>
      <c r="BC5199" s="34"/>
      <c r="BD5199" s="27"/>
      <c r="BF5199" s="35"/>
      <c r="BG5199" s="35"/>
      <c r="BH5199" s="35"/>
    </row>
    <row r="5200" spans="1:60" ht="15" x14ac:dyDescent="0.25">
      <c r="A5200" s="570">
        <f t="shared" si="74"/>
        <v>5194</v>
      </c>
      <c r="B5200" s="571" t="s">
        <v>7473</v>
      </c>
      <c r="C5200" s="574" t="s">
        <v>12458</v>
      </c>
      <c r="D5200" s="843">
        <v>289154.53000000003</v>
      </c>
      <c r="E5200" s="844"/>
      <c r="F5200" s="844"/>
      <c r="G5200" s="25"/>
      <c r="H5200" s="25"/>
      <c r="I5200" s="25"/>
      <c r="J5200" s="25"/>
      <c r="K5200" s="25"/>
      <c r="L5200" s="25"/>
      <c r="N5200" s="25"/>
      <c r="O5200" s="25"/>
      <c r="P5200" s="35" t="s">
        <v>2496</v>
      </c>
      <c r="AS5200" s="570"/>
      <c r="AT5200" s="391"/>
      <c r="AU5200" s="222"/>
      <c r="AV5200" s="564"/>
      <c r="AW5200" s="60"/>
      <c r="AX5200" s="60"/>
      <c r="AY5200" s="60"/>
      <c r="AZ5200" s="283"/>
      <c r="BA5200" s="283"/>
      <c r="BB5200" s="283"/>
      <c r="BC5200" s="34"/>
      <c r="BD5200" s="27"/>
      <c r="BF5200" s="35"/>
      <c r="BG5200" s="35"/>
      <c r="BH5200" s="35"/>
    </row>
    <row r="5201" spans="1:60" ht="15" x14ac:dyDescent="0.25">
      <c r="A5201" s="570">
        <f t="shared" si="74"/>
        <v>5195</v>
      </c>
      <c r="B5201" s="571" t="s">
        <v>7474</v>
      </c>
      <c r="C5201" s="574" t="s">
        <v>12458</v>
      </c>
      <c r="D5201" s="843">
        <v>465357.83</v>
      </c>
      <c r="E5201" s="844"/>
      <c r="F5201" s="844"/>
      <c r="G5201" s="25"/>
      <c r="H5201" s="25"/>
      <c r="I5201" s="25"/>
      <c r="J5201" s="25"/>
      <c r="K5201" s="25"/>
      <c r="L5201" s="25"/>
      <c r="N5201" s="25"/>
      <c r="O5201" s="25"/>
      <c r="P5201" s="35" t="s">
        <v>2496</v>
      </c>
      <c r="AS5201" s="570"/>
      <c r="AT5201" s="391"/>
      <c r="AU5201" s="222"/>
      <c r="AV5201" s="564"/>
      <c r="AW5201" s="60"/>
      <c r="AX5201" s="60"/>
      <c r="AY5201" s="60"/>
      <c r="AZ5201" s="283"/>
      <c r="BA5201" s="283"/>
      <c r="BB5201" s="283"/>
      <c r="BC5201" s="34"/>
      <c r="BD5201" s="27"/>
      <c r="BF5201" s="35"/>
      <c r="BG5201" s="35"/>
      <c r="BH5201" s="35"/>
    </row>
    <row r="5202" spans="1:60" ht="15" x14ac:dyDescent="0.25">
      <c r="A5202" s="570">
        <f t="shared" si="74"/>
        <v>5196</v>
      </c>
      <c r="B5202" s="571" t="s">
        <v>7475</v>
      </c>
      <c r="C5202" s="574" t="s">
        <v>12469</v>
      </c>
      <c r="D5202" s="843">
        <v>2169.37</v>
      </c>
      <c r="E5202" s="844"/>
      <c r="F5202" s="844"/>
      <c r="G5202" s="25"/>
      <c r="H5202" s="25"/>
      <c r="I5202" s="25"/>
      <c r="J5202" s="25"/>
      <c r="K5202" s="25"/>
      <c r="L5202" s="25"/>
      <c r="N5202" s="25"/>
      <c r="O5202" s="25"/>
      <c r="P5202" s="35" t="s">
        <v>2496</v>
      </c>
      <c r="AS5202" s="570"/>
      <c r="AT5202" s="391"/>
      <c r="AU5202" s="222"/>
      <c r="AV5202" s="564"/>
      <c r="AW5202" s="60"/>
      <c r="AX5202" s="60"/>
      <c r="AY5202" s="60"/>
      <c r="AZ5202" s="283"/>
      <c r="BA5202" s="283"/>
      <c r="BB5202" s="283"/>
      <c r="BC5202" s="34"/>
      <c r="BD5202" s="27"/>
      <c r="BF5202" s="35"/>
      <c r="BG5202" s="35"/>
      <c r="BH5202" s="35"/>
    </row>
    <row r="5203" spans="1:60" ht="15" x14ac:dyDescent="0.25">
      <c r="A5203" s="570">
        <f t="shared" si="74"/>
        <v>5197</v>
      </c>
      <c r="B5203" s="571" t="s">
        <v>7476</v>
      </c>
      <c r="C5203" s="574" t="s">
        <v>12469</v>
      </c>
      <c r="D5203" s="843">
        <v>1101.94</v>
      </c>
      <c r="E5203" s="844"/>
      <c r="F5203" s="844"/>
      <c r="G5203" s="25"/>
      <c r="H5203" s="25"/>
      <c r="I5203" s="25"/>
      <c r="J5203" s="25"/>
      <c r="K5203" s="25"/>
      <c r="L5203" s="25"/>
      <c r="N5203" s="25"/>
      <c r="O5203" s="25"/>
      <c r="P5203" s="35" t="s">
        <v>2496</v>
      </c>
      <c r="AS5203" s="570"/>
      <c r="AT5203" s="391"/>
      <c r="AU5203" s="222"/>
      <c r="AV5203" s="564"/>
      <c r="AW5203" s="60"/>
      <c r="AX5203" s="60"/>
      <c r="AY5203" s="60"/>
      <c r="AZ5203" s="283"/>
      <c r="BA5203" s="283"/>
      <c r="BB5203" s="283"/>
      <c r="BC5203" s="34"/>
      <c r="BD5203" s="27"/>
      <c r="BF5203" s="35"/>
      <c r="BG5203" s="35"/>
      <c r="BH5203" s="35"/>
    </row>
    <row r="5204" spans="1:60" ht="15" x14ac:dyDescent="0.25">
      <c r="A5204" s="570">
        <f t="shared" si="74"/>
        <v>5198</v>
      </c>
      <c r="B5204" s="571" t="s">
        <v>7477</v>
      </c>
      <c r="C5204" s="574" t="s">
        <v>12469</v>
      </c>
      <c r="D5204" s="843">
        <v>238</v>
      </c>
      <c r="E5204" s="844"/>
      <c r="F5204" s="844"/>
      <c r="G5204" s="25"/>
      <c r="H5204" s="25"/>
      <c r="I5204" s="25"/>
      <c r="J5204" s="25"/>
      <c r="K5204" s="25"/>
      <c r="L5204" s="25"/>
      <c r="N5204" s="25"/>
      <c r="O5204" s="25"/>
      <c r="P5204" s="35" t="s">
        <v>2496</v>
      </c>
      <c r="AS5204" s="570"/>
      <c r="AT5204" s="391"/>
      <c r="AU5204" s="222"/>
      <c r="AV5204" s="564"/>
      <c r="AW5204" s="60"/>
      <c r="AX5204" s="60"/>
      <c r="AY5204" s="60"/>
      <c r="AZ5204" s="283"/>
      <c r="BA5204" s="283"/>
      <c r="BB5204" s="283"/>
      <c r="BC5204" s="34"/>
      <c r="BD5204" s="27"/>
      <c r="BF5204" s="35"/>
      <c r="BG5204" s="35"/>
      <c r="BH5204" s="35"/>
    </row>
    <row r="5205" spans="1:60" ht="15" x14ac:dyDescent="0.25">
      <c r="A5205" s="570">
        <f t="shared" si="74"/>
        <v>5199</v>
      </c>
      <c r="B5205" s="571" t="s">
        <v>7478</v>
      </c>
      <c r="C5205" s="574" t="s">
        <v>12469</v>
      </c>
      <c r="D5205" s="843">
        <v>689.01</v>
      </c>
      <c r="E5205" s="844"/>
      <c r="F5205" s="844"/>
      <c r="G5205" s="25"/>
      <c r="H5205" s="25"/>
      <c r="I5205" s="25"/>
      <c r="J5205" s="25"/>
      <c r="K5205" s="25"/>
      <c r="L5205" s="25"/>
      <c r="N5205" s="25"/>
      <c r="O5205" s="25"/>
      <c r="P5205" s="35" t="s">
        <v>2496</v>
      </c>
      <c r="AS5205" s="570"/>
      <c r="AT5205" s="391"/>
      <c r="AU5205" s="222"/>
      <c r="AV5205" s="564"/>
      <c r="AW5205" s="60"/>
      <c r="AX5205" s="60"/>
      <c r="AY5205" s="60"/>
      <c r="AZ5205" s="283"/>
      <c r="BA5205" s="283"/>
      <c r="BB5205" s="283"/>
      <c r="BC5205" s="34"/>
      <c r="BD5205" s="27"/>
      <c r="BF5205" s="35"/>
      <c r="BG5205" s="35"/>
      <c r="BH5205" s="35"/>
    </row>
    <row r="5206" spans="1:60" ht="15" x14ac:dyDescent="0.25">
      <c r="A5206" s="570">
        <f t="shared" si="74"/>
        <v>5200</v>
      </c>
      <c r="B5206" s="571" t="s">
        <v>7479</v>
      </c>
      <c r="C5206" s="574" t="s">
        <v>12469</v>
      </c>
      <c r="D5206" s="843">
        <v>3664.01</v>
      </c>
      <c r="E5206" s="844"/>
      <c r="F5206" s="844"/>
      <c r="G5206" s="25"/>
      <c r="H5206" s="25"/>
      <c r="I5206" s="25"/>
      <c r="J5206" s="25"/>
      <c r="K5206" s="25"/>
      <c r="L5206" s="25"/>
      <c r="N5206" s="25"/>
      <c r="O5206" s="25"/>
      <c r="P5206" s="35" t="s">
        <v>2496</v>
      </c>
      <c r="AS5206" s="570"/>
      <c r="AT5206" s="391"/>
      <c r="AU5206" s="222"/>
      <c r="AV5206" s="564"/>
      <c r="AW5206" s="60"/>
      <c r="AX5206" s="60"/>
      <c r="AY5206" s="60"/>
      <c r="AZ5206" s="283"/>
      <c r="BA5206" s="283"/>
      <c r="BB5206" s="283"/>
      <c r="BC5206" s="34"/>
      <c r="BD5206" s="27"/>
      <c r="BF5206" s="35"/>
      <c r="BG5206" s="35"/>
      <c r="BH5206" s="35"/>
    </row>
    <row r="5207" spans="1:60" ht="15" x14ac:dyDescent="0.25">
      <c r="A5207" s="570">
        <f t="shared" si="74"/>
        <v>5201</v>
      </c>
      <c r="B5207" s="571" t="s">
        <v>7480</v>
      </c>
      <c r="C5207" s="574" t="s">
        <v>12469</v>
      </c>
      <c r="D5207" s="843">
        <v>1725.5</v>
      </c>
      <c r="E5207" s="844"/>
      <c r="F5207" s="844"/>
      <c r="G5207" s="25"/>
      <c r="H5207" s="25"/>
      <c r="I5207" s="25"/>
      <c r="J5207" s="25"/>
      <c r="K5207" s="25"/>
      <c r="L5207" s="25"/>
      <c r="N5207" s="25"/>
      <c r="O5207" s="25"/>
      <c r="P5207" s="35" t="s">
        <v>2496</v>
      </c>
      <c r="AS5207" s="570"/>
      <c r="AT5207" s="391"/>
      <c r="AU5207" s="222"/>
      <c r="AV5207" s="564"/>
      <c r="AW5207" s="60"/>
      <c r="AX5207" s="60"/>
      <c r="AY5207" s="60"/>
      <c r="AZ5207" s="283"/>
      <c r="BA5207" s="283"/>
      <c r="BB5207" s="283"/>
      <c r="BC5207" s="34"/>
      <c r="BD5207" s="27"/>
      <c r="BF5207" s="35"/>
      <c r="BG5207" s="35"/>
      <c r="BH5207" s="35"/>
    </row>
    <row r="5208" spans="1:60" ht="15" x14ac:dyDescent="0.25">
      <c r="A5208" s="570">
        <f t="shared" si="74"/>
        <v>5202</v>
      </c>
      <c r="B5208" s="571" t="s">
        <v>7481</v>
      </c>
      <c r="C5208" s="574" t="s">
        <v>12469</v>
      </c>
      <c r="D5208" s="843">
        <v>1278.06</v>
      </c>
      <c r="E5208" s="844"/>
      <c r="F5208" s="844"/>
      <c r="G5208" s="25"/>
      <c r="H5208" s="25"/>
      <c r="I5208" s="25"/>
      <c r="J5208" s="25"/>
      <c r="K5208" s="25"/>
      <c r="L5208" s="25"/>
      <c r="N5208" s="25"/>
      <c r="O5208" s="25"/>
      <c r="P5208" s="35" t="s">
        <v>2496</v>
      </c>
      <c r="AS5208" s="570"/>
      <c r="AT5208" s="391"/>
      <c r="AU5208" s="222"/>
      <c r="AV5208" s="564"/>
      <c r="AW5208" s="60"/>
      <c r="AX5208" s="60"/>
      <c r="AY5208" s="60"/>
      <c r="AZ5208" s="283"/>
      <c r="BA5208" s="283"/>
      <c r="BB5208" s="283"/>
      <c r="BC5208" s="34"/>
      <c r="BD5208" s="27"/>
      <c r="BF5208" s="35"/>
      <c r="BG5208" s="35"/>
      <c r="BH5208" s="35"/>
    </row>
    <row r="5209" spans="1:60" ht="15" x14ac:dyDescent="0.25">
      <c r="A5209" s="570">
        <f t="shared" si="74"/>
        <v>5203</v>
      </c>
      <c r="B5209" s="571" t="s">
        <v>7482</v>
      </c>
      <c r="C5209" s="574" t="s">
        <v>12469</v>
      </c>
      <c r="D5209" s="843">
        <v>5302.64</v>
      </c>
      <c r="E5209" s="844"/>
      <c r="F5209" s="844"/>
      <c r="G5209" s="25"/>
      <c r="H5209" s="25"/>
      <c r="I5209" s="25"/>
      <c r="J5209" s="25"/>
      <c r="K5209" s="25"/>
      <c r="L5209" s="25"/>
      <c r="N5209" s="25"/>
      <c r="O5209" s="25"/>
      <c r="P5209" s="35" t="s">
        <v>2496</v>
      </c>
      <c r="AS5209" s="570"/>
      <c r="AT5209" s="391"/>
      <c r="AU5209" s="222"/>
      <c r="AV5209" s="564"/>
      <c r="AW5209" s="60"/>
      <c r="AX5209" s="60"/>
      <c r="AY5209" s="60"/>
      <c r="AZ5209" s="283"/>
      <c r="BA5209" s="283"/>
      <c r="BB5209" s="283"/>
      <c r="BC5209" s="34"/>
      <c r="BD5209" s="27"/>
      <c r="BF5209" s="35"/>
      <c r="BG5209" s="35"/>
      <c r="BH5209" s="35"/>
    </row>
    <row r="5210" spans="1:60" ht="15" x14ac:dyDescent="0.25">
      <c r="A5210" s="570">
        <f t="shared" si="74"/>
        <v>5204</v>
      </c>
      <c r="B5210" s="571" t="s">
        <v>7483</v>
      </c>
      <c r="C5210" s="574" t="s">
        <v>12458</v>
      </c>
      <c r="D5210" s="843">
        <v>179994.64</v>
      </c>
      <c r="E5210" s="844"/>
      <c r="F5210" s="844"/>
      <c r="G5210" s="25"/>
      <c r="H5210" s="25"/>
      <c r="I5210" s="25"/>
      <c r="J5210" s="25"/>
      <c r="K5210" s="25"/>
      <c r="L5210" s="25"/>
      <c r="N5210" s="25"/>
      <c r="O5210" s="25"/>
      <c r="P5210" s="35" t="s">
        <v>2496</v>
      </c>
      <c r="AS5210" s="570"/>
      <c r="AT5210" s="391"/>
      <c r="AU5210" s="222"/>
      <c r="AV5210" s="564"/>
      <c r="AW5210" s="60"/>
      <c r="AX5210" s="60"/>
      <c r="AY5210" s="60"/>
      <c r="AZ5210" s="283"/>
      <c r="BA5210" s="283"/>
      <c r="BB5210" s="283"/>
      <c r="BC5210" s="34"/>
      <c r="BD5210" s="27"/>
      <c r="BF5210" s="35"/>
      <c r="BG5210" s="35"/>
      <c r="BH5210" s="35"/>
    </row>
    <row r="5211" spans="1:60" ht="15" x14ac:dyDescent="0.25">
      <c r="A5211" s="570">
        <f t="shared" si="74"/>
        <v>5205</v>
      </c>
      <c r="B5211" s="571" t="s">
        <v>7484</v>
      </c>
      <c r="C5211" s="574" t="s">
        <v>12458</v>
      </c>
      <c r="D5211" s="843">
        <v>223779.5</v>
      </c>
      <c r="E5211" s="844"/>
      <c r="F5211" s="844"/>
      <c r="G5211" s="25"/>
      <c r="H5211" s="25"/>
      <c r="I5211" s="25"/>
      <c r="J5211" s="25"/>
      <c r="K5211" s="25"/>
      <c r="L5211" s="25"/>
      <c r="N5211" s="25"/>
      <c r="O5211" s="25"/>
      <c r="P5211" s="35" t="s">
        <v>2496</v>
      </c>
      <c r="AS5211" s="570"/>
      <c r="AT5211" s="391"/>
      <c r="AU5211" s="222"/>
      <c r="AV5211" s="564"/>
      <c r="AW5211" s="60"/>
      <c r="AX5211" s="60"/>
      <c r="AY5211" s="60"/>
      <c r="AZ5211" s="283"/>
      <c r="BA5211" s="283"/>
      <c r="BB5211" s="283"/>
      <c r="BC5211" s="34"/>
      <c r="BD5211" s="27"/>
      <c r="BF5211" s="35"/>
      <c r="BG5211" s="35"/>
      <c r="BH5211" s="35"/>
    </row>
    <row r="5212" spans="1:60" ht="15" x14ac:dyDescent="0.25">
      <c r="A5212" s="570">
        <f t="shared" si="74"/>
        <v>5206</v>
      </c>
      <c r="B5212" s="571" t="s">
        <v>7485</v>
      </c>
      <c r="C5212" s="574" t="s">
        <v>12458</v>
      </c>
      <c r="D5212" s="843">
        <v>29190.7</v>
      </c>
      <c r="E5212" s="844"/>
      <c r="F5212" s="844"/>
      <c r="G5212" s="25"/>
      <c r="H5212" s="25"/>
      <c r="I5212" s="25"/>
      <c r="J5212" s="25"/>
      <c r="K5212" s="25"/>
      <c r="L5212" s="25"/>
      <c r="N5212" s="25"/>
      <c r="O5212" s="25"/>
      <c r="P5212" s="35" t="s">
        <v>2496</v>
      </c>
      <c r="AS5212" s="570"/>
      <c r="AT5212" s="391"/>
      <c r="AU5212" s="222"/>
      <c r="AV5212" s="564"/>
      <c r="AW5212" s="60"/>
      <c r="AX5212" s="60"/>
      <c r="AY5212" s="60"/>
      <c r="AZ5212" s="283"/>
      <c r="BA5212" s="283"/>
      <c r="BB5212" s="283"/>
      <c r="BC5212" s="34"/>
      <c r="BD5212" s="27"/>
      <c r="BF5212" s="35"/>
      <c r="BG5212" s="35"/>
      <c r="BH5212" s="35"/>
    </row>
    <row r="5213" spans="1:60" ht="15" x14ac:dyDescent="0.25">
      <c r="A5213" s="570">
        <f t="shared" si="74"/>
        <v>5207</v>
      </c>
      <c r="B5213" s="571" t="s">
        <v>7486</v>
      </c>
      <c r="C5213" s="574" t="s">
        <v>12469</v>
      </c>
      <c r="D5213" s="843">
        <v>11833.36</v>
      </c>
      <c r="E5213" s="844"/>
      <c r="F5213" s="844"/>
      <c r="G5213" s="25"/>
      <c r="H5213" s="25"/>
      <c r="I5213" s="25"/>
      <c r="J5213" s="25"/>
      <c r="K5213" s="25"/>
      <c r="L5213" s="25"/>
      <c r="N5213" s="25"/>
      <c r="O5213" s="25"/>
      <c r="P5213" s="35" t="s">
        <v>2496</v>
      </c>
      <c r="AS5213" s="570"/>
      <c r="AT5213" s="391"/>
      <c r="AU5213" s="222"/>
      <c r="AV5213" s="564"/>
      <c r="AW5213" s="60"/>
      <c r="AX5213" s="60"/>
      <c r="AY5213" s="60"/>
      <c r="AZ5213" s="283"/>
      <c r="BA5213" s="283"/>
      <c r="BB5213" s="283"/>
      <c r="BC5213" s="34"/>
      <c r="BD5213" s="27"/>
      <c r="BF5213" s="35"/>
      <c r="BG5213" s="35"/>
      <c r="BH5213" s="35"/>
    </row>
    <row r="5214" spans="1:60" ht="15" x14ac:dyDescent="0.25">
      <c r="A5214" s="570">
        <f t="shared" si="74"/>
        <v>5208</v>
      </c>
      <c r="B5214" s="571" t="s">
        <v>7487</v>
      </c>
      <c r="C5214" s="574" t="s">
        <v>12458</v>
      </c>
      <c r="D5214" s="843">
        <v>330010.8</v>
      </c>
      <c r="E5214" s="844"/>
      <c r="F5214" s="844"/>
      <c r="G5214" s="25"/>
      <c r="H5214" s="25"/>
      <c r="I5214" s="25"/>
      <c r="J5214" s="25"/>
      <c r="K5214" s="25"/>
      <c r="L5214" s="25"/>
      <c r="N5214" s="25"/>
      <c r="O5214" s="25"/>
      <c r="P5214" s="35" t="s">
        <v>2496</v>
      </c>
      <c r="AS5214" s="570"/>
      <c r="AT5214" s="391"/>
      <c r="AU5214" s="222"/>
      <c r="AV5214" s="564"/>
      <c r="AW5214" s="60"/>
      <c r="AX5214" s="60"/>
      <c r="AY5214" s="60"/>
      <c r="AZ5214" s="283"/>
      <c r="BA5214" s="283"/>
      <c r="BB5214" s="283"/>
      <c r="BC5214" s="34"/>
      <c r="BD5214" s="27"/>
      <c r="BF5214" s="35"/>
      <c r="BG5214" s="35"/>
      <c r="BH5214" s="35"/>
    </row>
    <row r="5215" spans="1:60" ht="15" x14ac:dyDescent="0.25">
      <c r="A5215" s="570">
        <f t="shared" si="74"/>
        <v>5209</v>
      </c>
      <c r="B5215" s="571" t="s">
        <v>7488</v>
      </c>
      <c r="C5215" s="574" t="s">
        <v>12469</v>
      </c>
      <c r="D5215" s="843">
        <v>8194.34</v>
      </c>
      <c r="E5215" s="844"/>
      <c r="F5215" s="844"/>
      <c r="G5215" s="25"/>
      <c r="H5215" s="25"/>
      <c r="I5215" s="25"/>
      <c r="J5215" s="25"/>
      <c r="K5215" s="25"/>
      <c r="L5215" s="25"/>
      <c r="N5215" s="25"/>
      <c r="O5215" s="25"/>
      <c r="P5215" s="35" t="s">
        <v>2496</v>
      </c>
      <c r="AS5215" s="570"/>
      <c r="AT5215" s="391"/>
      <c r="AU5215" s="222"/>
      <c r="AV5215" s="564"/>
      <c r="AW5215" s="60"/>
      <c r="AX5215" s="60"/>
      <c r="AY5215" s="60"/>
      <c r="AZ5215" s="283"/>
      <c r="BA5215" s="283"/>
      <c r="BB5215" s="283"/>
      <c r="BC5215" s="34"/>
      <c r="BD5215" s="27"/>
      <c r="BF5215" s="35"/>
      <c r="BG5215" s="35"/>
      <c r="BH5215" s="35"/>
    </row>
    <row r="5216" spans="1:60" ht="15" x14ac:dyDescent="0.25">
      <c r="A5216" s="570">
        <f t="shared" si="74"/>
        <v>5210</v>
      </c>
      <c r="B5216" s="571" t="s">
        <v>7489</v>
      </c>
      <c r="C5216" s="574" t="s">
        <v>12458</v>
      </c>
      <c r="D5216" s="843">
        <v>124152.7</v>
      </c>
      <c r="E5216" s="844"/>
      <c r="F5216" s="844"/>
      <c r="G5216" s="25"/>
      <c r="H5216" s="25"/>
      <c r="I5216" s="25"/>
      <c r="J5216" s="25"/>
      <c r="K5216" s="25"/>
      <c r="L5216" s="25"/>
      <c r="N5216" s="25"/>
      <c r="O5216" s="25"/>
      <c r="P5216" s="35" t="s">
        <v>2496</v>
      </c>
      <c r="AS5216" s="570"/>
      <c r="AT5216" s="391"/>
      <c r="AU5216" s="222"/>
      <c r="AV5216" s="564"/>
      <c r="AW5216" s="60"/>
      <c r="AX5216" s="60"/>
      <c r="AY5216" s="60"/>
      <c r="AZ5216" s="283"/>
      <c r="BA5216" s="283"/>
      <c r="BB5216" s="283"/>
      <c r="BC5216" s="34"/>
      <c r="BD5216" s="27"/>
      <c r="BF5216" s="35"/>
      <c r="BG5216" s="35"/>
      <c r="BH5216" s="35"/>
    </row>
    <row r="5217" spans="1:60" ht="15" x14ac:dyDescent="0.25">
      <c r="A5217" s="570">
        <f t="shared" si="74"/>
        <v>5211</v>
      </c>
      <c r="B5217" s="571" t="s">
        <v>7490</v>
      </c>
      <c r="C5217" s="574" t="s">
        <v>12458</v>
      </c>
      <c r="D5217" s="843">
        <v>219090.9</v>
      </c>
      <c r="E5217" s="844"/>
      <c r="F5217" s="844"/>
      <c r="G5217" s="25"/>
      <c r="H5217" s="25"/>
      <c r="I5217" s="25"/>
      <c r="J5217" s="25"/>
      <c r="K5217" s="25"/>
      <c r="L5217" s="25"/>
      <c r="N5217" s="25"/>
      <c r="O5217" s="25"/>
      <c r="P5217" s="35" t="s">
        <v>2496</v>
      </c>
      <c r="AS5217" s="570"/>
      <c r="AT5217" s="391"/>
      <c r="AU5217" s="222"/>
      <c r="AV5217" s="564"/>
      <c r="AW5217" s="60"/>
      <c r="AX5217" s="60"/>
      <c r="AY5217" s="60"/>
      <c r="AZ5217" s="283"/>
      <c r="BA5217" s="283"/>
      <c r="BB5217" s="283"/>
      <c r="BC5217" s="34"/>
      <c r="BD5217" s="27"/>
      <c r="BF5217" s="35"/>
      <c r="BG5217" s="35"/>
      <c r="BH5217" s="35"/>
    </row>
    <row r="5218" spans="1:60" ht="15" x14ac:dyDescent="0.25">
      <c r="A5218" s="570">
        <f t="shared" si="74"/>
        <v>5212</v>
      </c>
      <c r="B5218" s="571" t="s">
        <v>7491</v>
      </c>
      <c r="C5218" s="574" t="s">
        <v>12458</v>
      </c>
      <c r="D5218" s="843">
        <v>365151.5</v>
      </c>
      <c r="E5218" s="844"/>
      <c r="F5218" s="844"/>
      <c r="G5218" s="25"/>
      <c r="H5218" s="25"/>
      <c r="I5218" s="25"/>
      <c r="J5218" s="25"/>
      <c r="K5218" s="25"/>
      <c r="L5218" s="25"/>
      <c r="N5218" s="25"/>
      <c r="O5218" s="25"/>
      <c r="P5218" s="35" t="s">
        <v>2496</v>
      </c>
      <c r="AS5218" s="570"/>
      <c r="AT5218" s="391"/>
      <c r="AU5218" s="222"/>
      <c r="AV5218" s="564"/>
      <c r="AW5218" s="60"/>
      <c r="AX5218" s="60"/>
      <c r="AY5218" s="60"/>
      <c r="AZ5218" s="283"/>
      <c r="BA5218" s="283"/>
      <c r="BB5218" s="283"/>
      <c r="BC5218" s="34"/>
      <c r="BD5218" s="27"/>
      <c r="BF5218" s="35"/>
      <c r="BG5218" s="35"/>
      <c r="BH5218" s="35"/>
    </row>
    <row r="5219" spans="1:60" ht="15" x14ac:dyDescent="0.25">
      <c r="A5219" s="570">
        <f t="shared" si="74"/>
        <v>5213</v>
      </c>
      <c r="B5219" s="571" t="s">
        <v>7492</v>
      </c>
      <c r="C5219" s="574" t="s">
        <v>12469</v>
      </c>
      <c r="D5219" s="843">
        <v>3445.05</v>
      </c>
      <c r="E5219" s="844"/>
      <c r="F5219" s="844"/>
      <c r="G5219" s="25"/>
      <c r="H5219" s="25"/>
      <c r="I5219" s="25"/>
      <c r="J5219" s="25"/>
      <c r="K5219" s="25"/>
      <c r="L5219" s="25"/>
      <c r="N5219" s="25"/>
      <c r="O5219" s="25"/>
      <c r="P5219" s="35" t="s">
        <v>2496</v>
      </c>
      <c r="AS5219" s="570"/>
      <c r="AT5219" s="391"/>
      <c r="AU5219" s="222"/>
      <c r="AV5219" s="564"/>
      <c r="AW5219" s="60"/>
      <c r="AX5219" s="60"/>
      <c r="AY5219" s="60"/>
      <c r="AZ5219" s="283"/>
      <c r="BA5219" s="283"/>
      <c r="BB5219" s="283"/>
      <c r="BC5219" s="34"/>
      <c r="BD5219" s="27"/>
      <c r="BF5219" s="35"/>
      <c r="BG5219" s="35"/>
      <c r="BH5219" s="35"/>
    </row>
    <row r="5220" spans="1:60" ht="15" x14ac:dyDescent="0.25">
      <c r="A5220" s="570">
        <f t="shared" si="74"/>
        <v>5214</v>
      </c>
      <c r="B5220" s="571" t="s">
        <v>7493</v>
      </c>
      <c r="C5220" s="574" t="s">
        <v>12458</v>
      </c>
      <c r="D5220" s="843">
        <v>16148.3</v>
      </c>
      <c r="E5220" s="844"/>
      <c r="F5220" s="844"/>
      <c r="G5220" s="25"/>
      <c r="H5220" s="25"/>
      <c r="I5220" s="25"/>
      <c r="J5220" s="25"/>
      <c r="K5220" s="25"/>
      <c r="L5220" s="25"/>
      <c r="N5220" s="25"/>
      <c r="O5220" s="25"/>
      <c r="P5220" s="35" t="s">
        <v>2496</v>
      </c>
      <c r="AS5220" s="570"/>
      <c r="AT5220" s="391"/>
      <c r="AU5220" s="222"/>
      <c r="AV5220" s="564"/>
      <c r="AW5220" s="60"/>
      <c r="AX5220" s="60"/>
      <c r="AY5220" s="60"/>
      <c r="AZ5220" s="283"/>
      <c r="BA5220" s="283"/>
      <c r="BB5220" s="283"/>
      <c r="BC5220" s="34"/>
      <c r="BD5220" s="27"/>
      <c r="BF5220" s="35"/>
      <c r="BG5220" s="35"/>
      <c r="BH5220" s="35"/>
    </row>
    <row r="5221" spans="1:60" ht="15" x14ac:dyDescent="0.25">
      <c r="A5221" s="570">
        <f t="shared" si="74"/>
        <v>5215</v>
      </c>
      <c r="B5221" s="571" t="s">
        <v>7494</v>
      </c>
      <c r="C5221" s="574" t="s">
        <v>12458</v>
      </c>
      <c r="D5221" s="843">
        <v>19658.8</v>
      </c>
      <c r="E5221" s="844"/>
      <c r="F5221" s="844"/>
      <c r="G5221" s="25"/>
      <c r="H5221" s="25"/>
      <c r="I5221" s="25"/>
      <c r="J5221" s="25"/>
      <c r="K5221" s="25"/>
      <c r="L5221" s="25"/>
      <c r="N5221" s="25"/>
      <c r="O5221" s="25"/>
      <c r="P5221" s="35" t="s">
        <v>2496</v>
      </c>
      <c r="AS5221" s="570"/>
      <c r="AT5221" s="391"/>
      <c r="AU5221" s="222"/>
      <c r="AV5221" s="564"/>
      <c r="AW5221" s="60"/>
      <c r="AX5221" s="60"/>
      <c r="AY5221" s="60"/>
      <c r="AZ5221" s="283"/>
      <c r="BA5221" s="283"/>
      <c r="BB5221" s="283"/>
      <c r="BC5221" s="34"/>
      <c r="BD5221" s="27"/>
      <c r="BF5221" s="35"/>
      <c r="BG5221" s="35"/>
      <c r="BH5221" s="35"/>
    </row>
    <row r="5222" spans="1:60" ht="15" x14ac:dyDescent="0.25">
      <c r="A5222" s="570">
        <f t="shared" si="74"/>
        <v>5216</v>
      </c>
      <c r="B5222" s="571" t="s">
        <v>7495</v>
      </c>
      <c r="C5222" s="574" t="s">
        <v>12458</v>
      </c>
      <c r="D5222" s="843">
        <v>4760</v>
      </c>
      <c r="E5222" s="844"/>
      <c r="F5222" s="844"/>
      <c r="G5222" s="25"/>
      <c r="H5222" s="25"/>
      <c r="I5222" s="25"/>
      <c r="J5222" s="25"/>
      <c r="K5222" s="25"/>
      <c r="L5222" s="25"/>
      <c r="N5222" s="25"/>
      <c r="O5222" s="25"/>
      <c r="P5222" s="35" t="s">
        <v>2496</v>
      </c>
      <c r="AS5222" s="570"/>
      <c r="AT5222" s="391"/>
      <c r="AU5222" s="222"/>
      <c r="AV5222" s="564"/>
      <c r="AW5222" s="60"/>
      <c r="AX5222" s="60"/>
      <c r="AY5222" s="60"/>
      <c r="AZ5222" s="283"/>
      <c r="BA5222" s="283"/>
      <c r="BB5222" s="283"/>
      <c r="BC5222" s="34"/>
      <c r="BD5222" s="27"/>
      <c r="BF5222" s="35"/>
      <c r="BG5222" s="35"/>
      <c r="BH5222" s="35"/>
    </row>
    <row r="5223" spans="1:60" ht="15" x14ac:dyDescent="0.25">
      <c r="A5223" s="570">
        <f t="shared" si="74"/>
        <v>5217</v>
      </c>
      <c r="B5223" s="571" t="s">
        <v>7496</v>
      </c>
      <c r="C5223" s="574" t="s">
        <v>12458</v>
      </c>
      <c r="D5223" s="843">
        <v>7854</v>
      </c>
      <c r="E5223" s="844"/>
      <c r="F5223" s="844"/>
      <c r="G5223" s="25"/>
      <c r="H5223" s="25"/>
      <c r="I5223" s="25"/>
      <c r="J5223" s="25"/>
      <c r="K5223" s="25"/>
      <c r="L5223" s="25"/>
      <c r="N5223" s="25"/>
      <c r="O5223" s="25"/>
      <c r="P5223" s="35" t="s">
        <v>2496</v>
      </c>
      <c r="AS5223" s="570"/>
      <c r="AT5223" s="391"/>
      <c r="AU5223" s="222"/>
      <c r="AV5223" s="564"/>
      <c r="AW5223" s="60"/>
      <c r="AX5223" s="60"/>
      <c r="AY5223" s="60"/>
      <c r="AZ5223" s="283"/>
      <c r="BA5223" s="283"/>
      <c r="BB5223" s="283"/>
      <c r="BC5223" s="34"/>
      <c r="BD5223" s="27"/>
      <c r="BF5223" s="35"/>
      <c r="BG5223" s="35"/>
      <c r="BH5223" s="35"/>
    </row>
    <row r="5224" spans="1:60" ht="15" x14ac:dyDescent="0.25">
      <c r="A5224" s="570">
        <f t="shared" si="74"/>
        <v>5218</v>
      </c>
      <c r="B5224" s="571" t="s">
        <v>7497</v>
      </c>
      <c r="C5224" s="574" t="s">
        <v>12469</v>
      </c>
      <c r="D5224" s="843">
        <v>18619.93</v>
      </c>
      <c r="E5224" s="844"/>
      <c r="F5224" s="844"/>
      <c r="G5224" s="25"/>
      <c r="H5224" s="25"/>
      <c r="I5224" s="25"/>
      <c r="J5224" s="25"/>
      <c r="K5224" s="25"/>
      <c r="L5224" s="25"/>
      <c r="N5224" s="25"/>
      <c r="O5224" s="25"/>
      <c r="P5224" s="35" t="s">
        <v>2496</v>
      </c>
      <c r="AS5224" s="570"/>
      <c r="AT5224" s="391"/>
      <c r="AU5224" s="222"/>
      <c r="AV5224" s="564"/>
      <c r="AW5224" s="60"/>
      <c r="AX5224" s="60"/>
      <c r="AY5224" s="60"/>
      <c r="AZ5224" s="283"/>
      <c r="BA5224" s="283"/>
      <c r="BB5224" s="283"/>
      <c r="BC5224" s="34"/>
      <c r="BD5224" s="27"/>
      <c r="BF5224" s="35"/>
      <c r="BG5224" s="35"/>
      <c r="BH5224" s="35"/>
    </row>
    <row r="5225" spans="1:60" ht="15" x14ac:dyDescent="0.25">
      <c r="A5225" s="570">
        <f t="shared" si="74"/>
        <v>5219</v>
      </c>
      <c r="B5225" s="571" t="s">
        <v>7498</v>
      </c>
      <c r="C5225" s="574" t="s">
        <v>12458</v>
      </c>
      <c r="D5225" s="843">
        <v>295459.15000000002</v>
      </c>
      <c r="E5225" s="844"/>
      <c r="F5225" s="844"/>
      <c r="G5225" s="25"/>
      <c r="H5225" s="25"/>
      <c r="I5225" s="25"/>
      <c r="J5225" s="25"/>
      <c r="K5225" s="25"/>
      <c r="L5225" s="25"/>
      <c r="N5225" s="25"/>
      <c r="O5225" s="25"/>
      <c r="P5225" s="35" t="s">
        <v>2496</v>
      </c>
      <c r="AS5225" s="570"/>
      <c r="AT5225" s="391"/>
      <c r="AU5225" s="222"/>
      <c r="AV5225" s="564"/>
      <c r="AW5225" s="60"/>
      <c r="AX5225" s="60"/>
      <c r="AY5225" s="60"/>
      <c r="AZ5225" s="283"/>
      <c r="BA5225" s="283"/>
      <c r="BB5225" s="283"/>
      <c r="BC5225" s="34"/>
      <c r="BD5225" s="27"/>
      <c r="BF5225" s="35"/>
      <c r="BG5225" s="35"/>
      <c r="BH5225" s="35"/>
    </row>
    <row r="5226" spans="1:60" ht="15" x14ac:dyDescent="0.25">
      <c r="A5226" s="570">
        <f t="shared" si="74"/>
        <v>5220</v>
      </c>
      <c r="B5226" s="571" t="s">
        <v>7499</v>
      </c>
      <c r="C5226" s="574" t="s">
        <v>12458</v>
      </c>
      <c r="D5226" s="843">
        <v>34759.9</v>
      </c>
      <c r="E5226" s="844"/>
      <c r="F5226" s="844"/>
      <c r="G5226" s="25"/>
      <c r="H5226" s="25"/>
      <c r="I5226" s="25"/>
      <c r="J5226" s="25"/>
      <c r="K5226" s="25"/>
      <c r="L5226" s="25"/>
      <c r="N5226" s="25"/>
      <c r="O5226" s="25"/>
      <c r="P5226" s="35" t="s">
        <v>2496</v>
      </c>
      <c r="AS5226" s="570"/>
      <c r="AT5226" s="391"/>
      <c r="AU5226" s="222"/>
      <c r="AV5226" s="564"/>
      <c r="AW5226" s="60"/>
      <c r="AX5226" s="60"/>
      <c r="AY5226" s="60"/>
      <c r="AZ5226" s="283"/>
      <c r="BA5226" s="283"/>
      <c r="BB5226" s="283"/>
      <c r="BC5226" s="34"/>
      <c r="BD5226" s="27"/>
      <c r="BF5226" s="35"/>
      <c r="BG5226" s="35"/>
      <c r="BH5226" s="35"/>
    </row>
    <row r="5227" spans="1:60" ht="15" x14ac:dyDescent="0.25">
      <c r="A5227" s="570">
        <f t="shared" si="74"/>
        <v>5221</v>
      </c>
      <c r="B5227" s="571" t="s">
        <v>7500</v>
      </c>
      <c r="C5227" s="574" t="s">
        <v>12458</v>
      </c>
      <c r="D5227" s="843">
        <v>30444.959999999999</v>
      </c>
      <c r="E5227" s="844"/>
      <c r="F5227" s="844"/>
      <c r="G5227" s="25"/>
      <c r="H5227" s="25"/>
      <c r="I5227" s="25"/>
      <c r="J5227" s="25"/>
      <c r="K5227" s="25"/>
      <c r="L5227" s="25"/>
      <c r="N5227" s="25"/>
      <c r="O5227" s="25"/>
      <c r="P5227" s="35" t="s">
        <v>2496</v>
      </c>
      <c r="AS5227" s="570"/>
      <c r="AT5227" s="391"/>
      <c r="AU5227" s="222"/>
      <c r="AV5227" s="564"/>
      <c r="AW5227" s="60"/>
      <c r="AX5227" s="60"/>
      <c r="AY5227" s="60"/>
      <c r="AZ5227" s="283"/>
      <c r="BA5227" s="283"/>
      <c r="BB5227" s="283"/>
      <c r="BC5227" s="34"/>
      <c r="BD5227" s="27"/>
      <c r="BF5227" s="35"/>
      <c r="BG5227" s="35"/>
      <c r="BH5227" s="35"/>
    </row>
    <row r="5228" spans="1:60" ht="15" x14ac:dyDescent="0.25">
      <c r="A5228" s="570">
        <f t="shared" si="74"/>
        <v>5222</v>
      </c>
      <c r="B5228" s="571" t="s">
        <v>7501</v>
      </c>
      <c r="C5228" s="574" t="s">
        <v>12469</v>
      </c>
      <c r="D5228" s="843">
        <v>177488.5</v>
      </c>
      <c r="E5228" s="844"/>
      <c r="F5228" s="844"/>
      <c r="G5228" s="25"/>
      <c r="H5228" s="25"/>
      <c r="I5228" s="25"/>
      <c r="J5228" s="25"/>
      <c r="K5228" s="25"/>
      <c r="L5228" s="25"/>
      <c r="N5228" s="25"/>
      <c r="O5228" s="25"/>
      <c r="P5228" s="35" t="s">
        <v>2496</v>
      </c>
      <c r="AS5228" s="570"/>
      <c r="AT5228" s="391"/>
      <c r="AU5228" s="222"/>
      <c r="AV5228" s="564"/>
      <c r="AW5228" s="60"/>
      <c r="AX5228" s="60"/>
      <c r="AY5228" s="60"/>
      <c r="AZ5228" s="283"/>
      <c r="BA5228" s="283"/>
      <c r="BB5228" s="283"/>
      <c r="BC5228" s="34"/>
      <c r="BD5228" s="27"/>
      <c r="BF5228" s="35"/>
      <c r="BG5228" s="35"/>
      <c r="BH5228" s="35"/>
    </row>
    <row r="5229" spans="1:60" ht="15" x14ac:dyDescent="0.25">
      <c r="A5229" s="570">
        <f t="shared" si="74"/>
        <v>5223</v>
      </c>
      <c r="B5229" s="571" t="s">
        <v>7502</v>
      </c>
      <c r="C5229" s="574" t="s">
        <v>12469</v>
      </c>
      <c r="D5229" s="843">
        <v>26623.275000000001</v>
      </c>
      <c r="E5229" s="844"/>
      <c r="F5229" s="844"/>
      <c r="G5229" s="25"/>
      <c r="H5229" s="25"/>
      <c r="I5229" s="25"/>
      <c r="J5229" s="25"/>
      <c r="K5229" s="25"/>
      <c r="L5229" s="25"/>
      <c r="N5229" s="25"/>
      <c r="O5229" s="25"/>
      <c r="P5229" s="35" t="s">
        <v>2496</v>
      </c>
      <c r="AS5229" s="570"/>
      <c r="AT5229" s="391"/>
      <c r="AU5229" s="222"/>
      <c r="AV5229" s="564"/>
      <c r="AW5229" s="60"/>
      <c r="AX5229" s="60"/>
      <c r="AY5229" s="60"/>
      <c r="AZ5229" s="283"/>
      <c r="BA5229" s="283"/>
      <c r="BB5229" s="283"/>
      <c r="BC5229" s="34"/>
      <c r="BD5229" s="27"/>
      <c r="BF5229" s="35"/>
      <c r="BG5229" s="35"/>
      <c r="BH5229" s="35"/>
    </row>
    <row r="5230" spans="1:60" ht="15" x14ac:dyDescent="0.25">
      <c r="A5230" s="570">
        <f t="shared" si="74"/>
        <v>5224</v>
      </c>
      <c r="B5230" s="571" t="s">
        <v>7503</v>
      </c>
      <c r="C5230" s="574" t="s">
        <v>12458</v>
      </c>
      <c r="D5230" s="843">
        <v>14522.76</v>
      </c>
      <c r="E5230" s="844"/>
      <c r="F5230" s="844"/>
      <c r="G5230" s="25"/>
      <c r="H5230" s="25"/>
      <c r="I5230" s="25"/>
      <c r="J5230" s="25"/>
      <c r="K5230" s="25"/>
      <c r="L5230" s="25"/>
      <c r="N5230" s="25"/>
      <c r="O5230" s="25"/>
      <c r="P5230" s="35" t="s">
        <v>2496</v>
      </c>
      <c r="AS5230" s="570"/>
      <c r="AT5230" s="391"/>
      <c r="AU5230" s="222"/>
      <c r="AV5230" s="564"/>
      <c r="AW5230" s="60"/>
      <c r="AX5230" s="60"/>
      <c r="AY5230" s="60"/>
      <c r="AZ5230" s="283"/>
      <c r="BA5230" s="283"/>
      <c r="BB5230" s="283"/>
      <c r="BC5230" s="34"/>
      <c r="BD5230" s="27"/>
      <c r="BF5230" s="35"/>
      <c r="BG5230" s="35"/>
      <c r="BH5230" s="35"/>
    </row>
    <row r="5231" spans="1:60" ht="15" x14ac:dyDescent="0.25">
      <c r="A5231" s="570">
        <f t="shared" si="74"/>
        <v>5225</v>
      </c>
      <c r="B5231" s="571" t="s">
        <v>7504</v>
      </c>
      <c r="C5231" s="574" t="s">
        <v>12458</v>
      </c>
      <c r="D5231" s="843">
        <v>8068.2</v>
      </c>
      <c r="E5231" s="844"/>
      <c r="F5231" s="844"/>
      <c r="G5231" s="25"/>
      <c r="H5231" s="25"/>
      <c r="I5231" s="25"/>
      <c r="J5231" s="25"/>
      <c r="K5231" s="25"/>
      <c r="L5231" s="25"/>
      <c r="N5231" s="25"/>
      <c r="O5231" s="25"/>
      <c r="P5231" s="35" t="s">
        <v>2496</v>
      </c>
      <c r="AS5231" s="570"/>
      <c r="AT5231" s="391"/>
      <c r="AU5231" s="222"/>
      <c r="AV5231" s="564"/>
      <c r="AW5231" s="60"/>
      <c r="AX5231" s="60"/>
      <c r="AY5231" s="60"/>
      <c r="AZ5231" s="283"/>
      <c r="BA5231" s="283"/>
      <c r="BB5231" s="283"/>
      <c r="BC5231" s="34"/>
      <c r="BD5231" s="27"/>
      <c r="BF5231" s="35"/>
      <c r="BG5231" s="35"/>
      <c r="BH5231" s="35"/>
    </row>
    <row r="5232" spans="1:60" ht="15" x14ac:dyDescent="0.25">
      <c r="A5232" s="570">
        <f t="shared" si="74"/>
        <v>5226</v>
      </c>
      <c r="B5232" s="571" t="s">
        <v>7505</v>
      </c>
      <c r="C5232" s="574" t="s">
        <v>12458</v>
      </c>
      <c r="D5232" s="843">
        <v>11295.48</v>
      </c>
      <c r="E5232" s="844"/>
      <c r="F5232" s="844"/>
      <c r="G5232" s="25"/>
      <c r="H5232" s="25"/>
      <c r="I5232" s="25"/>
      <c r="J5232" s="25"/>
      <c r="K5232" s="25"/>
      <c r="L5232" s="25"/>
      <c r="N5232" s="25"/>
      <c r="O5232" s="25"/>
      <c r="P5232" s="35" t="s">
        <v>2496</v>
      </c>
      <c r="AS5232" s="570"/>
      <c r="AT5232" s="391"/>
      <c r="AU5232" s="222"/>
      <c r="AV5232" s="564"/>
      <c r="AW5232" s="60"/>
      <c r="AX5232" s="60"/>
      <c r="AY5232" s="60"/>
      <c r="AZ5232" s="283"/>
      <c r="BA5232" s="283"/>
      <c r="BB5232" s="283"/>
      <c r="BC5232" s="34"/>
      <c r="BD5232" s="27"/>
      <c r="BF5232" s="35"/>
      <c r="BG5232" s="35"/>
      <c r="BH5232" s="35"/>
    </row>
    <row r="5233" spans="1:60" ht="15" x14ac:dyDescent="0.25">
      <c r="A5233" s="570">
        <f t="shared" si="74"/>
        <v>5227</v>
      </c>
      <c r="B5233" s="571" t="s">
        <v>7506</v>
      </c>
      <c r="C5233" s="574" t="s">
        <v>12469</v>
      </c>
      <c r="D5233" s="843">
        <v>2172.94</v>
      </c>
      <c r="E5233" s="844"/>
      <c r="F5233" s="844"/>
      <c r="G5233" s="25"/>
      <c r="H5233" s="25"/>
      <c r="I5233" s="25"/>
      <c r="J5233" s="25"/>
      <c r="K5233" s="25"/>
      <c r="L5233" s="25"/>
      <c r="N5233" s="25"/>
      <c r="O5233" s="25"/>
      <c r="P5233" s="35" t="s">
        <v>2496</v>
      </c>
      <c r="AS5233" s="570"/>
      <c r="AT5233" s="391"/>
      <c r="AU5233" s="222"/>
      <c r="AV5233" s="564"/>
      <c r="AW5233" s="60"/>
      <c r="AX5233" s="60"/>
      <c r="AY5233" s="60"/>
      <c r="AZ5233" s="283"/>
      <c r="BA5233" s="283"/>
      <c r="BB5233" s="283"/>
      <c r="BC5233" s="34"/>
      <c r="BD5233" s="27"/>
      <c r="BF5233" s="35"/>
      <c r="BG5233" s="35"/>
      <c r="BH5233" s="35"/>
    </row>
    <row r="5234" spans="1:60" ht="15" x14ac:dyDescent="0.25">
      <c r="A5234" s="570">
        <f t="shared" si="74"/>
        <v>5228</v>
      </c>
      <c r="B5234" s="571" t="s">
        <v>7507</v>
      </c>
      <c r="C5234" s="574" t="s">
        <v>12458</v>
      </c>
      <c r="D5234" s="843">
        <v>31094.7</v>
      </c>
      <c r="E5234" s="844"/>
      <c r="F5234" s="844"/>
      <c r="G5234" s="25"/>
      <c r="H5234" s="25"/>
      <c r="I5234" s="25"/>
      <c r="J5234" s="25"/>
      <c r="K5234" s="25"/>
      <c r="L5234" s="25"/>
      <c r="N5234" s="25"/>
      <c r="O5234" s="25"/>
      <c r="P5234" s="35" t="s">
        <v>2496</v>
      </c>
      <c r="AS5234" s="570"/>
      <c r="AT5234" s="391"/>
      <c r="AU5234" s="222"/>
      <c r="AV5234" s="564"/>
      <c r="AW5234" s="60"/>
      <c r="AX5234" s="60"/>
      <c r="AY5234" s="60"/>
      <c r="AZ5234" s="283"/>
      <c r="BA5234" s="283"/>
      <c r="BB5234" s="283"/>
      <c r="BC5234" s="34"/>
      <c r="BD5234" s="27"/>
      <c r="BF5234" s="35"/>
      <c r="BG5234" s="35"/>
      <c r="BH5234" s="35"/>
    </row>
    <row r="5235" spans="1:60" ht="15" x14ac:dyDescent="0.25">
      <c r="A5235" s="570">
        <f t="shared" si="74"/>
        <v>5229</v>
      </c>
      <c r="B5235" s="571" t="s">
        <v>7508</v>
      </c>
      <c r="C5235" s="574" t="s">
        <v>12469</v>
      </c>
      <c r="D5235" s="843">
        <v>4345.88</v>
      </c>
      <c r="E5235" s="844"/>
      <c r="F5235" s="844"/>
      <c r="G5235" s="25"/>
      <c r="H5235" s="25"/>
      <c r="I5235" s="25"/>
      <c r="J5235" s="25"/>
      <c r="K5235" s="25"/>
      <c r="L5235" s="25"/>
      <c r="N5235" s="25"/>
      <c r="O5235" s="25"/>
      <c r="P5235" s="35" t="s">
        <v>2496</v>
      </c>
      <c r="AS5235" s="570"/>
      <c r="AT5235" s="391"/>
      <c r="AU5235" s="222"/>
      <c r="AV5235" s="564"/>
      <c r="AW5235" s="60"/>
      <c r="AX5235" s="60"/>
      <c r="AY5235" s="60"/>
      <c r="AZ5235" s="283"/>
      <c r="BA5235" s="283"/>
      <c r="BB5235" s="283"/>
      <c r="BC5235" s="34"/>
      <c r="BD5235" s="27"/>
      <c r="BF5235" s="35"/>
      <c r="BG5235" s="35"/>
      <c r="BH5235" s="35"/>
    </row>
    <row r="5236" spans="1:60" ht="15" x14ac:dyDescent="0.25">
      <c r="A5236" s="570">
        <f t="shared" si="74"/>
        <v>5230</v>
      </c>
      <c r="B5236" s="571" t="s">
        <v>7508</v>
      </c>
      <c r="C5236" s="574" t="s">
        <v>12458</v>
      </c>
      <c r="D5236" s="843">
        <v>4783.8</v>
      </c>
      <c r="E5236" s="844"/>
      <c r="F5236" s="844"/>
      <c r="G5236" s="25"/>
      <c r="H5236" s="25"/>
      <c r="I5236" s="25"/>
      <c r="J5236" s="25"/>
      <c r="K5236" s="25"/>
      <c r="L5236" s="25"/>
      <c r="N5236" s="25"/>
      <c r="O5236" s="25"/>
      <c r="P5236" s="35" t="s">
        <v>2496</v>
      </c>
      <c r="AS5236" s="570"/>
      <c r="AT5236" s="391"/>
      <c r="AU5236" s="222"/>
      <c r="AV5236" s="564"/>
      <c r="AW5236" s="60"/>
      <c r="AX5236" s="60"/>
      <c r="AY5236" s="60"/>
      <c r="AZ5236" s="283"/>
      <c r="BA5236" s="283"/>
      <c r="BB5236" s="283"/>
      <c r="BC5236" s="34"/>
      <c r="BD5236" s="27"/>
      <c r="BF5236" s="35"/>
      <c r="BG5236" s="35"/>
      <c r="BH5236" s="35"/>
    </row>
    <row r="5237" spans="1:60" ht="15" x14ac:dyDescent="0.25">
      <c r="A5237" s="570">
        <f t="shared" si="74"/>
        <v>5231</v>
      </c>
      <c r="B5237" s="571" t="s">
        <v>7509</v>
      </c>
      <c r="C5237" s="574" t="s">
        <v>12458</v>
      </c>
      <c r="D5237" s="843">
        <v>5979.75</v>
      </c>
      <c r="E5237" s="844"/>
      <c r="F5237" s="844"/>
      <c r="G5237" s="25"/>
      <c r="H5237" s="25"/>
      <c r="I5237" s="25"/>
      <c r="J5237" s="25"/>
      <c r="K5237" s="25"/>
      <c r="L5237" s="25"/>
      <c r="N5237" s="25"/>
      <c r="O5237" s="25"/>
      <c r="P5237" s="35" t="s">
        <v>2496</v>
      </c>
      <c r="AS5237" s="570"/>
      <c r="AT5237" s="391"/>
      <c r="AU5237" s="222"/>
      <c r="AV5237" s="564"/>
      <c r="AW5237" s="60"/>
      <c r="AX5237" s="60"/>
      <c r="AY5237" s="60"/>
      <c r="AZ5237" s="283"/>
      <c r="BA5237" s="283"/>
      <c r="BB5237" s="283"/>
      <c r="BC5237" s="34"/>
      <c r="BD5237" s="27"/>
      <c r="BF5237" s="35"/>
      <c r="BG5237" s="35"/>
      <c r="BH5237" s="35"/>
    </row>
    <row r="5238" spans="1:60" ht="15" x14ac:dyDescent="0.25">
      <c r="A5238" s="570">
        <f t="shared" si="74"/>
        <v>5232</v>
      </c>
      <c r="B5238" s="571" t="s">
        <v>7510</v>
      </c>
      <c r="C5238" s="574" t="s">
        <v>12469</v>
      </c>
      <c r="D5238" s="843">
        <v>81485.25</v>
      </c>
      <c r="E5238" s="844"/>
      <c r="F5238" s="844"/>
      <c r="G5238" s="25"/>
      <c r="H5238" s="25"/>
      <c r="I5238" s="25"/>
      <c r="J5238" s="25"/>
      <c r="K5238" s="25"/>
      <c r="L5238" s="25"/>
      <c r="N5238" s="25"/>
      <c r="O5238" s="25"/>
      <c r="P5238" s="35" t="s">
        <v>2496</v>
      </c>
      <c r="AS5238" s="570"/>
      <c r="AT5238" s="391"/>
      <c r="AU5238" s="222"/>
      <c r="AV5238" s="564"/>
      <c r="AW5238" s="60"/>
      <c r="AX5238" s="60"/>
      <c r="AY5238" s="60"/>
      <c r="AZ5238" s="283"/>
      <c r="BA5238" s="283"/>
      <c r="BB5238" s="283"/>
      <c r="BC5238" s="34"/>
      <c r="BD5238" s="27"/>
      <c r="BF5238" s="35"/>
      <c r="BG5238" s="35"/>
      <c r="BH5238" s="35"/>
    </row>
    <row r="5239" spans="1:60" ht="15" x14ac:dyDescent="0.25">
      <c r="A5239" s="570">
        <f t="shared" ref="A5239:A5302" si="75">A5238+1</f>
        <v>5233</v>
      </c>
      <c r="B5239" s="571" t="s">
        <v>7511</v>
      </c>
      <c r="C5239" s="574" t="s">
        <v>12458</v>
      </c>
      <c r="D5239" s="843">
        <v>9567.6</v>
      </c>
      <c r="E5239" s="844"/>
      <c r="F5239" s="844"/>
      <c r="G5239" s="25"/>
      <c r="H5239" s="25"/>
      <c r="I5239" s="25"/>
      <c r="J5239" s="25"/>
      <c r="K5239" s="25"/>
      <c r="L5239" s="25"/>
      <c r="N5239" s="25"/>
      <c r="O5239" s="25"/>
      <c r="P5239" s="35" t="s">
        <v>2496</v>
      </c>
      <c r="AS5239" s="570"/>
      <c r="AT5239" s="391"/>
      <c r="AU5239" s="222"/>
      <c r="AV5239" s="564"/>
      <c r="AW5239" s="60"/>
      <c r="AX5239" s="60"/>
      <c r="AY5239" s="60"/>
      <c r="AZ5239" s="283"/>
      <c r="BA5239" s="283"/>
      <c r="BB5239" s="283"/>
      <c r="BC5239" s="34"/>
      <c r="BD5239" s="27"/>
      <c r="BF5239" s="35"/>
      <c r="BG5239" s="35"/>
      <c r="BH5239" s="35"/>
    </row>
    <row r="5240" spans="1:60" ht="15" x14ac:dyDescent="0.25">
      <c r="A5240" s="570">
        <f t="shared" si="75"/>
        <v>5234</v>
      </c>
      <c r="B5240" s="571" t="s">
        <v>7512</v>
      </c>
      <c r="C5240" s="574" t="s">
        <v>12469</v>
      </c>
      <c r="D5240" s="843">
        <v>21697.27</v>
      </c>
      <c r="E5240" s="844"/>
      <c r="F5240" s="844"/>
      <c r="G5240" s="25"/>
      <c r="H5240" s="25"/>
      <c r="I5240" s="25"/>
      <c r="J5240" s="25"/>
      <c r="K5240" s="25"/>
      <c r="L5240" s="25"/>
      <c r="N5240" s="25"/>
      <c r="O5240" s="25"/>
      <c r="P5240" s="35" t="s">
        <v>2496</v>
      </c>
      <c r="AS5240" s="570"/>
      <c r="AT5240" s="391"/>
      <c r="AU5240" s="222"/>
      <c r="AV5240" s="564"/>
      <c r="AW5240" s="60"/>
      <c r="AX5240" s="60"/>
      <c r="AY5240" s="60"/>
      <c r="AZ5240" s="283"/>
      <c r="BA5240" s="283"/>
      <c r="BB5240" s="283"/>
      <c r="BC5240" s="34"/>
      <c r="BD5240" s="27"/>
      <c r="BF5240" s="35"/>
      <c r="BG5240" s="35"/>
      <c r="BH5240" s="35"/>
    </row>
    <row r="5241" spans="1:60" ht="15" x14ac:dyDescent="0.25">
      <c r="A5241" s="570">
        <f t="shared" si="75"/>
        <v>5235</v>
      </c>
      <c r="B5241" s="571" t="s">
        <v>7513</v>
      </c>
      <c r="C5241" s="574" t="s">
        <v>12469</v>
      </c>
      <c r="D5241" s="843">
        <v>32554.83</v>
      </c>
      <c r="E5241" s="844"/>
      <c r="F5241" s="844"/>
      <c r="G5241" s="25"/>
      <c r="H5241" s="25"/>
      <c r="I5241" s="25"/>
      <c r="J5241" s="25"/>
      <c r="K5241" s="25"/>
      <c r="L5241" s="25"/>
      <c r="N5241" s="25"/>
      <c r="O5241" s="25"/>
      <c r="P5241" s="35" t="s">
        <v>2496</v>
      </c>
      <c r="AS5241" s="570"/>
      <c r="AT5241" s="391"/>
      <c r="AU5241" s="222"/>
      <c r="AV5241" s="564"/>
      <c r="AW5241" s="60"/>
      <c r="AX5241" s="60"/>
      <c r="AY5241" s="60"/>
      <c r="AZ5241" s="283"/>
      <c r="BA5241" s="283"/>
      <c r="BB5241" s="283"/>
      <c r="BC5241" s="34"/>
      <c r="BD5241" s="27"/>
      <c r="BF5241" s="35"/>
      <c r="BG5241" s="35"/>
      <c r="BH5241" s="35"/>
    </row>
    <row r="5242" spans="1:60" ht="15" x14ac:dyDescent="0.25">
      <c r="A5242" s="570">
        <f t="shared" si="75"/>
        <v>5236</v>
      </c>
      <c r="B5242" s="571" t="s">
        <v>7514</v>
      </c>
      <c r="C5242" s="574" t="s">
        <v>12469</v>
      </c>
      <c r="D5242" s="843">
        <v>10320.870000000001</v>
      </c>
      <c r="E5242" s="844"/>
      <c r="F5242" s="844"/>
      <c r="G5242" s="25"/>
      <c r="H5242" s="25"/>
      <c r="I5242" s="25"/>
      <c r="J5242" s="25"/>
      <c r="K5242" s="25"/>
      <c r="L5242" s="25"/>
      <c r="N5242" s="25"/>
      <c r="O5242" s="25"/>
      <c r="P5242" s="35" t="s">
        <v>2496</v>
      </c>
      <c r="AS5242" s="570"/>
      <c r="AT5242" s="391"/>
      <c r="AU5242" s="222"/>
      <c r="AV5242" s="564"/>
      <c r="AW5242" s="60"/>
      <c r="AX5242" s="60"/>
      <c r="AY5242" s="60"/>
      <c r="AZ5242" s="283"/>
      <c r="BA5242" s="283"/>
      <c r="BB5242" s="283"/>
      <c r="BC5242" s="34"/>
      <c r="BD5242" s="27"/>
      <c r="BF5242" s="35"/>
      <c r="BG5242" s="35"/>
      <c r="BH5242" s="35"/>
    </row>
    <row r="5243" spans="1:60" ht="15" x14ac:dyDescent="0.25">
      <c r="A5243" s="570">
        <f t="shared" si="75"/>
        <v>5237</v>
      </c>
      <c r="B5243" s="571" t="s">
        <v>7515</v>
      </c>
      <c r="C5243" s="574" t="s">
        <v>12469</v>
      </c>
      <c r="D5243" s="843">
        <v>6838.93</v>
      </c>
      <c r="E5243" s="844"/>
      <c r="F5243" s="844"/>
      <c r="G5243" s="25"/>
      <c r="H5243" s="25"/>
      <c r="I5243" s="25"/>
      <c r="J5243" s="25"/>
      <c r="K5243" s="25"/>
      <c r="L5243" s="25"/>
      <c r="N5243" s="25"/>
      <c r="O5243" s="25"/>
      <c r="P5243" s="35" t="s">
        <v>2496</v>
      </c>
      <c r="AS5243" s="570"/>
      <c r="AT5243" s="391"/>
      <c r="AU5243" s="222"/>
      <c r="AV5243" s="564"/>
      <c r="AW5243" s="60"/>
      <c r="AX5243" s="60"/>
      <c r="AY5243" s="60"/>
      <c r="AZ5243" s="283"/>
      <c r="BA5243" s="283"/>
      <c r="BB5243" s="283"/>
      <c r="BC5243" s="34"/>
      <c r="BD5243" s="27"/>
      <c r="BF5243" s="35"/>
      <c r="BG5243" s="35"/>
      <c r="BH5243" s="35"/>
    </row>
    <row r="5244" spans="1:60" ht="15" x14ac:dyDescent="0.25">
      <c r="A5244" s="570">
        <f t="shared" si="75"/>
        <v>5238</v>
      </c>
      <c r="B5244" s="571" t="s">
        <v>7516</v>
      </c>
      <c r="C5244" s="574" t="s">
        <v>12458</v>
      </c>
      <c r="D5244" s="843">
        <v>7378</v>
      </c>
      <c r="E5244" s="844"/>
      <c r="F5244" s="844"/>
      <c r="G5244" s="25"/>
      <c r="H5244" s="25"/>
      <c r="I5244" s="25"/>
      <c r="J5244" s="25"/>
      <c r="K5244" s="25"/>
      <c r="L5244" s="25"/>
      <c r="N5244" s="25"/>
      <c r="O5244" s="25"/>
      <c r="P5244" s="35" t="s">
        <v>2496</v>
      </c>
      <c r="AS5244" s="570"/>
      <c r="AT5244" s="391"/>
      <c r="AU5244" s="222"/>
      <c r="AV5244" s="564"/>
      <c r="AW5244" s="60"/>
      <c r="AX5244" s="60"/>
      <c r="AY5244" s="60"/>
      <c r="AZ5244" s="283"/>
      <c r="BA5244" s="283"/>
      <c r="BB5244" s="283"/>
      <c r="BC5244" s="34"/>
      <c r="BD5244" s="27"/>
      <c r="BF5244" s="35"/>
      <c r="BG5244" s="35"/>
      <c r="BH5244" s="35"/>
    </row>
    <row r="5245" spans="1:60" ht="15" x14ac:dyDescent="0.25">
      <c r="A5245" s="570">
        <f t="shared" si="75"/>
        <v>5239</v>
      </c>
      <c r="B5245" s="571" t="s">
        <v>7517</v>
      </c>
      <c r="C5245" s="574" t="s">
        <v>12458</v>
      </c>
      <c r="D5245" s="843">
        <v>15462.86</v>
      </c>
      <c r="E5245" s="844"/>
      <c r="F5245" s="844"/>
      <c r="G5245" s="25"/>
      <c r="H5245" s="25"/>
      <c r="I5245" s="25"/>
      <c r="J5245" s="25"/>
      <c r="K5245" s="25"/>
      <c r="L5245" s="25"/>
      <c r="N5245" s="25"/>
      <c r="O5245" s="25"/>
      <c r="P5245" s="35" t="s">
        <v>2496</v>
      </c>
      <c r="AS5245" s="570"/>
      <c r="AT5245" s="391"/>
      <c r="AU5245" s="222"/>
      <c r="AV5245" s="564"/>
      <c r="AW5245" s="60"/>
      <c r="AX5245" s="60"/>
      <c r="AY5245" s="60"/>
      <c r="AZ5245" s="283"/>
      <c r="BA5245" s="283"/>
      <c r="BB5245" s="283"/>
      <c r="BC5245" s="34"/>
      <c r="BD5245" s="27"/>
      <c r="BF5245" s="35"/>
      <c r="BG5245" s="35"/>
      <c r="BH5245" s="35"/>
    </row>
    <row r="5246" spans="1:60" ht="15" x14ac:dyDescent="0.25">
      <c r="A5246" s="570">
        <f t="shared" si="75"/>
        <v>5240</v>
      </c>
      <c r="B5246" s="571" t="s">
        <v>7518</v>
      </c>
      <c r="C5246" s="574" t="s">
        <v>12469</v>
      </c>
      <c r="D5246" s="843">
        <v>8627.5</v>
      </c>
      <c r="E5246" s="844"/>
      <c r="F5246" s="844"/>
      <c r="G5246" s="25"/>
      <c r="H5246" s="25"/>
      <c r="I5246" s="25"/>
      <c r="J5246" s="25"/>
      <c r="K5246" s="25"/>
      <c r="L5246" s="25"/>
      <c r="N5246" s="25"/>
      <c r="O5246" s="25"/>
      <c r="P5246" s="35" t="s">
        <v>2496</v>
      </c>
      <c r="AS5246" s="570"/>
      <c r="AT5246" s="391"/>
      <c r="AU5246" s="222"/>
      <c r="AV5246" s="564"/>
      <c r="AW5246" s="60"/>
      <c r="AX5246" s="60"/>
      <c r="AY5246" s="60"/>
      <c r="AZ5246" s="283"/>
      <c r="BA5246" s="283"/>
      <c r="BB5246" s="283"/>
      <c r="BC5246" s="34"/>
      <c r="BD5246" s="27"/>
      <c r="BF5246" s="35"/>
      <c r="BG5246" s="35"/>
      <c r="BH5246" s="35"/>
    </row>
    <row r="5247" spans="1:60" ht="15" x14ac:dyDescent="0.25">
      <c r="A5247" s="570">
        <f t="shared" si="75"/>
        <v>5241</v>
      </c>
      <c r="B5247" s="571" t="s">
        <v>7519</v>
      </c>
      <c r="C5247" s="574" t="s">
        <v>12469</v>
      </c>
      <c r="D5247" s="843">
        <v>7134.05</v>
      </c>
      <c r="E5247" s="844"/>
      <c r="F5247" s="844"/>
      <c r="G5247" s="25"/>
      <c r="H5247" s="25"/>
      <c r="I5247" s="25"/>
      <c r="J5247" s="25"/>
      <c r="K5247" s="25"/>
      <c r="L5247" s="25"/>
      <c r="N5247" s="25"/>
      <c r="O5247" s="25"/>
      <c r="P5247" s="35" t="s">
        <v>2496</v>
      </c>
      <c r="AS5247" s="570"/>
      <c r="AT5247" s="391"/>
      <c r="AU5247" s="222"/>
      <c r="AV5247" s="564"/>
      <c r="AW5247" s="60"/>
      <c r="AX5247" s="60"/>
      <c r="AY5247" s="60"/>
      <c r="AZ5247" s="283"/>
      <c r="BA5247" s="283"/>
      <c r="BB5247" s="283"/>
      <c r="BC5247" s="34"/>
      <c r="BD5247" s="27"/>
      <c r="BF5247" s="35"/>
      <c r="BG5247" s="35"/>
      <c r="BH5247" s="35"/>
    </row>
    <row r="5248" spans="1:60" ht="15" x14ac:dyDescent="0.25">
      <c r="A5248" s="570">
        <f t="shared" si="75"/>
        <v>5242</v>
      </c>
      <c r="B5248" s="571" t="s">
        <v>7520</v>
      </c>
      <c r="C5248" s="574" t="s">
        <v>12473</v>
      </c>
      <c r="D5248" s="843">
        <v>13999.16</v>
      </c>
      <c r="E5248" s="844"/>
      <c r="F5248" s="844"/>
      <c r="G5248" s="25"/>
      <c r="H5248" s="25"/>
      <c r="I5248" s="25"/>
      <c r="J5248" s="25"/>
      <c r="K5248" s="25"/>
      <c r="L5248" s="25"/>
      <c r="N5248" s="25"/>
      <c r="O5248" s="25"/>
      <c r="P5248" s="35" t="s">
        <v>2496</v>
      </c>
      <c r="AS5248" s="570"/>
      <c r="AT5248" s="391"/>
      <c r="AU5248" s="222"/>
      <c r="AV5248" s="564"/>
      <c r="AW5248" s="60"/>
      <c r="AX5248" s="60"/>
      <c r="AY5248" s="60"/>
      <c r="AZ5248" s="283"/>
      <c r="BA5248" s="283"/>
      <c r="BB5248" s="283"/>
      <c r="BC5248" s="34"/>
      <c r="BD5248" s="27"/>
      <c r="BF5248" s="35"/>
      <c r="BG5248" s="35"/>
      <c r="BH5248" s="35"/>
    </row>
    <row r="5249" spans="1:60" ht="15" x14ac:dyDescent="0.25">
      <c r="A5249" s="570">
        <f t="shared" si="75"/>
        <v>5243</v>
      </c>
      <c r="B5249" s="571" t="s">
        <v>7521</v>
      </c>
      <c r="C5249" s="574" t="s">
        <v>12458</v>
      </c>
      <c r="D5249" s="843">
        <v>41391.769999999997</v>
      </c>
      <c r="E5249" s="844"/>
      <c r="F5249" s="844"/>
      <c r="G5249" s="25"/>
      <c r="H5249" s="25"/>
      <c r="I5249" s="25"/>
      <c r="J5249" s="25"/>
      <c r="K5249" s="25"/>
      <c r="L5249" s="25"/>
      <c r="N5249" s="25"/>
      <c r="O5249" s="25"/>
      <c r="P5249" s="35" t="s">
        <v>2496</v>
      </c>
      <c r="AS5249" s="570"/>
      <c r="AT5249" s="391"/>
      <c r="AU5249" s="222"/>
      <c r="AV5249" s="564"/>
      <c r="AW5249" s="60"/>
      <c r="AX5249" s="60"/>
      <c r="AY5249" s="60"/>
      <c r="AZ5249" s="283"/>
      <c r="BA5249" s="283"/>
      <c r="BB5249" s="283"/>
      <c r="BC5249" s="34"/>
      <c r="BD5249" s="27"/>
      <c r="BF5249" s="35"/>
      <c r="BG5249" s="35"/>
      <c r="BH5249" s="35"/>
    </row>
    <row r="5250" spans="1:60" ht="15" x14ac:dyDescent="0.25">
      <c r="A5250" s="570">
        <f t="shared" si="75"/>
        <v>5244</v>
      </c>
      <c r="B5250" s="571" t="s">
        <v>7522</v>
      </c>
      <c r="C5250" s="574" t="s">
        <v>12458</v>
      </c>
      <c r="D5250" s="843">
        <v>17600.099999999999</v>
      </c>
      <c r="E5250" s="844"/>
      <c r="F5250" s="844"/>
      <c r="G5250" s="25"/>
      <c r="H5250" s="25"/>
      <c r="I5250" s="25"/>
      <c r="J5250" s="25"/>
      <c r="K5250" s="25"/>
      <c r="L5250" s="25"/>
      <c r="N5250" s="25"/>
      <c r="O5250" s="25"/>
      <c r="P5250" s="35" t="s">
        <v>2496</v>
      </c>
      <c r="AS5250" s="570"/>
      <c r="AT5250" s="391"/>
      <c r="AU5250" s="222"/>
      <c r="AV5250" s="564"/>
      <c r="AW5250" s="60"/>
      <c r="AX5250" s="60"/>
      <c r="AY5250" s="60"/>
      <c r="AZ5250" s="283"/>
      <c r="BA5250" s="283"/>
      <c r="BB5250" s="283"/>
      <c r="BC5250" s="34"/>
      <c r="BD5250" s="27"/>
      <c r="BF5250" s="35"/>
      <c r="BG5250" s="35"/>
      <c r="BH5250" s="35"/>
    </row>
    <row r="5251" spans="1:60" ht="15" x14ac:dyDescent="0.25">
      <c r="A5251" s="570">
        <f t="shared" si="75"/>
        <v>5245</v>
      </c>
      <c r="B5251" s="571" t="s">
        <v>7523</v>
      </c>
      <c r="C5251" s="574" t="s">
        <v>12458</v>
      </c>
      <c r="D5251" s="843">
        <v>106171.8</v>
      </c>
      <c r="E5251" s="844"/>
      <c r="F5251" s="844"/>
      <c r="G5251" s="25"/>
      <c r="H5251" s="25"/>
      <c r="I5251" s="25"/>
      <c r="J5251" s="25"/>
      <c r="K5251" s="25"/>
      <c r="L5251" s="25"/>
      <c r="N5251" s="25"/>
      <c r="O5251" s="25"/>
      <c r="P5251" s="35" t="s">
        <v>2496</v>
      </c>
      <c r="AS5251" s="570"/>
      <c r="AT5251" s="391"/>
      <c r="AU5251" s="222"/>
      <c r="AV5251" s="564"/>
      <c r="AW5251" s="60"/>
      <c r="AX5251" s="60"/>
      <c r="AY5251" s="60"/>
      <c r="AZ5251" s="283"/>
      <c r="BA5251" s="283"/>
      <c r="BB5251" s="283"/>
      <c r="BC5251" s="34"/>
      <c r="BD5251" s="27"/>
      <c r="BF5251" s="35"/>
      <c r="BG5251" s="35"/>
      <c r="BH5251" s="35"/>
    </row>
    <row r="5252" spans="1:60" ht="15" x14ac:dyDescent="0.25">
      <c r="A5252" s="570">
        <f t="shared" si="75"/>
        <v>5246</v>
      </c>
      <c r="B5252" s="571" t="s">
        <v>7524</v>
      </c>
      <c r="C5252" s="574" t="s">
        <v>12458</v>
      </c>
      <c r="D5252" s="843">
        <v>22155.42</v>
      </c>
      <c r="E5252" s="844"/>
      <c r="F5252" s="844"/>
      <c r="G5252" s="25"/>
      <c r="H5252" s="25"/>
      <c r="I5252" s="25"/>
      <c r="J5252" s="25"/>
      <c r="K5252" s="25"/>
      <c r="L5252" s="25"/>
      <c r="N5252" s="25"/>
      <c r="O5252" s="25"/>
      <c r="P5252" s="35" t="s">
        <v>2496</v>
      </c>
      <c r="AS5252" s="570"/>
      <c r="AT5252" s="391"/>
      <c r="AU5252" s="222"/>
      <c r="AV5252" s="564"/>
      <c r="AW5252" s="60"/>
      <c r="AX5252" s="60"/>
      <c r="AY5252" s="60"/>
      <c r="AZ5252" s="283"/>
      <c r="BA5252" s="283"/>
      <c r="BB5252" s="283"/>
      <c r="BC5252" s="34"/>
      <c r="BD5252" s="27"/>
      <c r="BF5252" s="35"/>
      <c r="BG5252" s="35"/>
      <c r="BH5252" s="35"/>
    </row>
    <row r="5253" spans="1:60" ht="15" x14ac:dyDescent="0.25">
      <c r="A5253" s="570">
        <f t="shared" si="75"/>
        <v>5247</v>
      </c>
      <c r="B5253" s="571" t="s">
        <v>7525</v>
      </c>
      <c r="C5253" s="574" t="s">
        <v>12458</v>
      </c>
      <c r="D5253" s="843">
        <v>178500</v>
      </c>
      <c r="E5253" s="844"/>
      <c r="F5253" s="844"/>
      <c r="G5253" s="25"/>
      <c r="H5253" s="25"/>
      <c r="I5253" s="25"/>
      <c r="J5253" s="25"/>
      <c r="K5253" s="25"/>
      <c r="L5253" s="25"/>
      <c r="N5253" s="25"/>
      <c r="O5253" s="25"/>
      <c r="P5253" s="35" t="s">
        <v>2496</v>
      </c>
      <c r="AS5253" s="570"/>
      <c r="AT5253" s="391"/>
      <c r="AU5253" s="222"/>
      <c r="AV5253" s="564"/>
      <c r="AW5253" s="60"/>
      <c r="AX5253" s="60"/>
      <c r="AY5253" s="60"/>
      <c r="AZ5253" s="283"/>
      <c r="BA5253" s="283"/>
      <c r="BB5253" s="283"/>
      <c r="BC5253" s="34"/>
      <c r="BD5253" s="27"/>
      <c r="BF5253" s="35"/>
      <c r="BG5253" s="35"/>
      <c r="BH5253" s="35"/>
    </row>
    <row r="5254" spans="1:60" ht="15" x14ac:dyDescent="0.25">
      <c r="A5254" s="570">
        <f t="shared" si="75"/>
        <v>5248</v>
      </c>
      <c r="B5254" s="571" t="s">
        <v>7526</v>
      </c>
      <c r="C5254" s="574" t="s">
        <v>12458</v>
      </c>
      <c r="D5254" s="843">
        <v>84969.57</v>
      </c>
      <c r="E5254" s="844"/>
      <c r="F5254" s="844"/>
      <c r="G5254" s="25"/>
      <c r="H5254" s="25"/>
      <c r="I5254" s="25"/>
      <c r="J5254" s="25"/>
      <c r="K5254" s="25"/>
      <c r="L5254" s="25"/>
      <c r="N5254" s="25"/>
      <c r="O5254" s="25"/>
      <c r="P5254" s="35" t="s">
        <v>2496</v>
      </c>
      <c r="AS5254" s="570"/>
      <c r="AT5254" s="391"/>
      <c r="AU5254" s="222"/>
      <c r="AV5254" s="564"/>
      <c r="AW5254" s="60"/>
      <c r="AX5254" s="60"/>
      <c r="AY5254" s="60"/>
      <c r="AZ5254" s="283"/>
      <c r="BA5254" s="283"/>
      <c r="BB5254" s="283"/>
      <c r="BC5254" s="34"/>
      <c r="BD5254" s="27"/>
      <c r="BF5254" s="35"/>
      <c r="BG5254" s="35"/>
      <c r="BH5254" s="35"/>
    </row>
    <row r="5255" spans="1:60" ht="15" x14ac:dyDescent="0.25">
      <c r="A5255" s="570">
        <f t="shared" si="75"/>
        <v>5249</v>
      </c>
      <c r="B5255" s="571" t="s">
        <v>7527</v>
      </c>
      <c r="C5255" s="574" t="s">
        <v>12458</v>
      </c>
      <c r="D5255" s="843">
        <v>6163.01</v>
      </c>
      <c r="E5255" s="844"/>
      <c r="F5255" s="844"/>
      <c r="G5255" s="25"/>
      <c r="H5255" s="25"/>
      <c r="I5255" s="25"/>
      <c r="J5255" s="25"/>
      <c r="K5255" s="25"/>
      <c r="L5255" s="25"/>
      <c r="N5255" s="25"/>
      <c r="O5255" s="25"/>
      <c r="P5255" s="35" t="s">
        <v>2496</v>
      </c>
      <c r="AS5255" s="570"/>
      <c r="AT5255" s="391"/>
      <c r="AU5255" s="222"/>
      <c r="AV5255" s="564"/>
      <c r="AW5255" s="60"/>
      <c r="AX5255" s="60"/>
      <c r="AY5255" s="60"/>
      <c r="AZ5255" s="283"/>
      <c r="BA5255" s="283"/>
      <c r="BB5255" s="283"/>
      <c r="BC5255" s="34"/>
      <c r="BD5255" s="27"/>
      <c r="BF5255" s="35"/>
      <c r="BG5255" s="35"/>
      <c r="BH5255" s="35"/>
    </row>
    <row r="5256" spans="1:60" ht="15" x14ac:dyDescent="0.25">
      <c r="A5256" s="570">
        <f t="shared" si="75"/>
        <v>5250</v>
      </c>
      <c r="B5256" s="571" t="s">
        <v>7528</v>
      </c>
      <c r="C5256" s="574" t="s">
        <v>12458</v>
      </c>
      <c r="D5256" s="843">
        <v>12585.44</v>
      </c>
      <c r="E5256" s="844"/>
      <c r="F5256" s="844"/>
      <c r="G5256" s="25"/>
      <c r="H5256" s="25"/>
      <c r="I5256" s="25"/>
      <c r="J5256" s="25"/>
      <c r="K5256" s="25"/>
      <c r="L5256" s="25"/>
      <c r="N5256" s="25"/>
      <c r="O5256" s="25"/>
      <c r="P5256" s="35" t="s">
        <v>2496</v>
      </c>
      <c r="AS5256" s="570"/>
      <c r="AT5256" s="391"/>
      <c r="AU5256" s="222"/>
      <c r="AV5256" s="564"/>
      <c r="AW5256" s="60"/>
      <c r="AX5256" s="60"/>
      <c r="AY5256" s="60"/>
      <c r="AZ5256" s="283"/>
      <c r="BA5256" s="283"/>
      <c r="BB5256" s="283"/>
      <c r="BC5256" s="34"/>
      <c r="BD5256" s="27"/>
      <c r="BF5256" s="35"/>
      <c r="BG5256" s="35"/>
      <c r="BH5256" s="35"/>
    </row>
    <row r="5257" spans="1:60" ht="15" x14ac:dyDescent="0.25">
      <c r="A5257" s="570">
        <f t="shared" si="75"/>
        <v>5251</v>
      </c>
      <c r="B5257" s="571" t="s">
        <v>7529</v>
      </c>
      <c r="C5257" s="574" t="s">
        <v>12458</v>
      </c>
      <c r="D5257" s="843">
        <v>175989.1</v>
      </c>
      <c r="E5257" s="844"/>
      <c r="F5257" s="844"/>
      <c r="G5257" s="25"/>
      <c r="H5257" s="25"/>
      <c r="I5257" s="25"/>
      <c r="J5257" s="25"/>
      <c r="K5257" s="25"/>
      <c r="L5257" s="25"/>
      <c r="N5257" s="25"/>
      <c r="O5257" s="25"/>
      <c r="P5257" s="35" t="s">
        <v>2496</v>
      </c>
      <c r="AS5257" s="570"/>
      <c r="AT5257" s="391"/>
      <c r="AU5257" s="222"/>
      <c r="AV5257" s="564"/>
      <c r="AW5257" s="60"/>
      <c r="AX5257" s="60"/>
      <c r="AY5257" s="60"/>
      <c r="AZ5257" s="283"/>
      <c r="BA5257" s="283"/>
      <c r="BB5257" s="283"/>
      <c r="BC5257" s="34"/>
      <c r="BD5257" s="27"/>
      <c r="BF5257" s="35"/>
      <c r="BG5257" s="35"/>
      <c r="BH5257" s="35"/>
    </row>
    <row r="5258" spans="1:60" ht="15" x14ac:dyDescent="0.25">
      <c r="A5258" s="570">
        <f t="shared" si="75"/>
        <v>5252</v>
      </c>
      <c r="B5258" s="571" t="s">
        <v>7530</v>
      </c>
      <c r="C5258" s="574" t="s">
        <v>12458</v>
      </c>
      <c r="D5258" s="843">
        <v>12171.32</v>
      </c>
      <c r="E5258" s="844"/>
      <c r="F5258" s="844"/>
      <c r="G5258" s="25"/>
      <c r="H5258" s="25"/>
      <c r="I5258" s="25"/>
      <c r="J5258" s="25"/>
      <c r="K5258" s="25"/>
      <c r="L5258" s="25"/>
      <c r="N5258" s="25"/>
      <c r="O5258" s="25"/>
      <c r="P5258" s="35" t="s">
        <v>2496</v>
      </c>
      <c r="AS5258" s="570"/>
      <c r="AT5258" s="391"/>
      <c r="AU5258" s="222"/>
      <c r="AV5258" s="564"/>
      <c r="AW5258" s="60"/>
      <c r="AX5258" s="60"/>
      <c r="AY5258" s="60"/>
      <c r="AZ5258" s="283"/>
      <c r="BA5258" s="283"/>
      <c r="BB5258" s="283"/>
      <c r="BC5258" s="34"/>
      <c r="BD5258" s="27"/>
      <c r="BF5258" s="35"/>
      <c r="BG5258" s="35"/>
      <c r="BH5258" s="35"/>
    </row>
    <row r="5259" spans="1:60" ht="15" x14ac:dyDescent="0.25">
      <c r="A5259" s="570">
        <f t="shared" si="75"/>
        <v>5253</v>
      </c>
      <c r="B5259" s="571" t="s">
        <v>7531</v>
      </c>
      <c r="C5259" s="574" t="s">
        <v>12458</v>
      </c>
      <c r="D5259" s="843">
        <v>2657.27</v>
      </c>
      <c r="E5259" s="844"/>
      <c r="F5259" s="844"/>
      <c r="G5259" s="25"/>
      <c r="H5259" s="25"/>
      <c r="I5259" s="25"/>
      <c r="J5259" s="25"/>
      <c r="K5259" s="25"/>
      <c r="L5259" s="25"/>
      <c r="N5259" s="25"/>
      <c r="O5259" s="25"/>
      <c r="P5259" s="35" t="s">
        <v>2496</v>
      </c>
      <c r="AS5259" s="570"/>
      <c r="AT5259" s="391"/>
      <c r="AU5259" s="222"/>
      <c r="AV5259" s="564"/>
      <c r="AW5259" s="60"/>
      <c r="AX5259" s="60"/>
      <c r="AY5259" s="60"/>
      <c r="AZ5259" s="283"/>
      <c r="BA5259" s="283"/>
      <c r="BB5259" s="283"/>
      <c r="BC5259" s="34"/>
      <c r="BD5259" s="27"/>
      <c r="BF5259" s="35"/>
      <c r="BG5259" s="35"/>
      <c r="BH5259" s="35"/>
    </row>
    <row r="5260" spans="1:60" ht="15" x14ac:dyDescent="0.25">
      <c r="A5260" s="570">
        <f t="shared" si="75"/>
        <v>5254</v>
      </c>
      <c r="B5260" s="571" t="s">
        <v>7532</v>
      </c>
      <c r="C5260" s="574" t="s">
        <v>12458</v>
      </c>
      <c r="D5260" s="843">
        <v>11558.47</v>
      </c>
      <c r="E5260" s="844"/>
      <c r="F5260" s="844"/>
      <c r="G5260" s="25"/>
      <c r="H5260" s="25"/>
      <c r="I5260" s="25"/>
      <c r="J5260" s="25"/>
      <c r="K5260" s="25"/>
      <c r="L5260" s="25"/>
      <c r="N5260" s="25"/>
      <c r="O5260" s="25"/>
      <c r="P5260" s="35" t="s">
        <v>2496</v>
      </c>
      <c r="AS5260" s="570"/>
      <c r="AT5260" s="391"/>
      <c r="AU5260" s="222"/>
      <c r="AV5260" s="564"/>
      <c r="AW5260" s="60"/>
      <c r="AX5260" s="60"/>
      <c r="AY5260" s="60"/>
      <c r="AZ5260" s="283"/>
      <c r="BA5260" s="283"/>
      <c r="BB5260" s="283"/>
      <c r="BC5260" s="34"/>
      <c r="BD5260" s="27"/>
      <c r="BF5260" s="35"/>
      <c r="BG5260" s="35"/>
      <c r="BH5260" s="35"/>
    </row>
    <row r="5261" spans="1:60" ht="15" x14ac:dyDescent="0.25">
      <c r="A5261" s="570">
        <f t="shared" si="75"/>
        <v>5255</v>
      </c>
      <c r="B5261" s="571" t="s">
        <v>7533</v>
      </c>
      <c r="C5261" s="574" t="s">
        <v>12465</v>
      </c>
      <c r="D5261" s="843">
        <v>4908.75</v>
      </c>
      <c r="E5261" s="844"/>
      <c r="F5261" s="844"/>
      <c r="G5261" s="25"/>
      <c r="H5261" s="25"/>
      <c r="I5261" s="25"/>
      <c r="J5261" s="25"/>
      <c r="K5261" s="25"/>
      <c r="L5261" s="25"/>
      <c r="N5261" s="25"/>
      <c r="O5261" s="25"/>
      <c r="P5261" s="35" t="s">
        <v>2496</v>
      </c>
      <c r="AS5261" s="570"/>
      <c r="AT5261" s="391"/>
      <c r="AU5261" s="222"/>
      <c r="AV5261" s="564"/>
      <c r="AW5261" s="60"/>
      <c r="AX5261" s="60"/>
      <c r="AY5261" s="60"/>
      <c r="AZ5261" s="283"/>
      <c r="BA5261" s="283"/>
      <c r="BB5261" s="283"/>
      <c r="BC5261" s="34"/>
      <c r="BD5261" s="27"/>
      <c r="BF5261" s="35"/>
      <c r="BG5261" s="35"/>
      <c r="BH5261" s="35"/>
    </row>
    <row r="5262" spans="1:60" ht="15" x14ac:dyDescent="0.25">
      <c r="A5262" s="570">
        <f t="shared" si="75"/>
        <v>5256</v>
      </c>
      <c r="B5262" s="571" t="s">
        <v>7534</v>
      </c>
      <c r="C5262" s="574" t="s">
        <v>12465</v>
      </c>
      <c r="D5262" s="843">
        <v>9282</v>
      </c>
      <c r="E5262" s="844"/>
      <c r="F5262" s="844"/>
      <c r="G5262" s="25"/>
      <c r="H5262" s="25"/>
      <c r="I5262" s="25"/>
      <c r="J5262" s="25"/>
      <c r="K5262" s="25"/>
      <c r="L5262" s="25"/>
      <c r="N5262" s="25"/>
      <c r="O5262" s="25"/>
      <c r="P5262" s="35" t="s">
        <v>2496</v>
      </c>
      <c r="AS5262" s="570"/>
      <c r="AT5262" s="391"/>
      <c r="AU5262" s="222"/>
      <c r="AV5262" s="564"/>
      <c r="AW5262" s="60"/>
      <c r="AX5262" s="60"/>
      <c r="AY5262" s="60"/>
      <c r="AZ5262" s="283"/>
      <c r="BA5262" s="283"/>
      <c r="BB5262" s="283"/>
      <c r="BC5262" s="34"/>
      <c r="BD5262" s="27"/>
      <c r="BF5262" s="35"/>
      <c r="BG5262" s="35"/>
      <c r="BH5262" s="35"/>
    </row>
    <row r="5263" spans="1:60" ht="15" x14ac:dyDescent="0.25">
      <c r="A5263" s="570">
        <f t="shared" si="75"/>
        <v>5257</v>
      </c>
      <c r="B5263" s="571" t="s">
        <v>7535</v>
      </c>
      <c r="C5263" s="574" t="s">
        <v>12458</v>
      </c>
      <c r="D5263" s="843">
        <v>3831.8</v>
      </c>
      <c r="E5263" s="844"/>
      <c r="F5263" s="844"/>
      <c r="G5263" s="25"/>
      <c r="H5263" s="25"/>
      <c r="I5263" s="25"/>
      <c r="J5263" s="25"/>
      <c r="K5263" s="25"/>
      <c r="L5263" s="25"/>
      <c r="N5263" s="25"/>
      <c r="O5263" s="25"/>
      <c r="P5263" s="35" t="s">
        <v>2496</v>
      </c>
      <c r="AS5263" s="570"/>
      <c r="AT5263" s="391"/>
      <c r="AU5263" s="222"/>
      <c r="AV5263" s="564"/>
      <c r="AW5263" s="60"/>
      <c r="AX5263" s="60"/>
      <c r="AY5263" s="60"/>
      <c r="AZ5263" s="283"/>
      <c r="BA5263" s="283"/>
      <c r="BB5263" s="283"/>
      <c r="BC5263" s="34"/>
      <c r="BD5263" s="27"/>
      <c r="BF5263" s="35"/>
      <c r="BG5263" s="35"/>
      <c r="BH5263" s="35"/>
    </row>
    <row r="5264" spans="1:60" ht="15" x14ac:dyDescent="0.25">
      <c r="A5264" s="570">
        <f t="shared" si="75"/>
        <v>5258</v>
      </c>
      <c r="B5264" s="571" t="s">
        <v>7536</v>
      </c>
      <c r="C5264" s="574" t="s">
        <v>12458</v>
      </c>
      <c r="D5264" s="843">
        <v>844827.41</v>
      </c>
      <c r="E5264" s="844"/>
      <c r="F5264" s="844"/>
      <c r="G5264" s="25"/>
      <c r="H5264" s="25"/>
      <c r="I5264" s="25"/>
      <c r="J5264" s="25"/>
      <c r="K5264" s="25"/>
      <c r="L5264" s="25"/>
      <c r="N5264" s="25"/>
      <c r="O5264" s="25"/>
      <c r="P5264" s="35" t="s">
        <v>2496</v>
      </c>
      <c r="AS5264" s="570"/>
      <c r="AT5264" s="391"/>
      <c r="AU5264" s="222"/>
      <c r="AV5264" s="564"/>
      <c r="AW5264" s="60"/>
      <c r="AX5264" s="60"/>
      <c r="AY5264" s="60"/>
      <c r="AZ5264" s="283"/>
      <c r="BA5264" s="283"/>
      <c r="BB5264" s="283"/>
      <c r="BC5264" s="34"/>
      <c r="BD5264" s="27"/>
      <c r="BF5264" s="35"/>
      <c r="BG5264" s="35"/>
      <c r="BH5264" s="35"/>
    </row>
    <row r="5265" spans="1:60" ht="15" x14ac:dyDescent="0.25">
      <c r="A5265" s="570">
        <f t="shared" si="75"/>
        <v>5259</v>
      </c>
      <c r="B5265" s="571" t="s">
        <v>7537</v>
      </c>
      <c r="C5265" s="574" t="s">
        <v>12458</v>
      </c>
      <c r="D5265" s="843">
        <v>34212.5</v>
      </c>
      <c r="E5265" s="844"/>
      <c r="F5265" s="844"/>
      <c r="G5265" s="25"/>
      <c r="H5265" s="25"/>
      <c r="I5265" s="25"/>
      <c r="J5265" s="25"/>
      <c r="K5265" s="25"/>
      <c r="L5265" s="25"/>
      <c r="N5265" s="25"/>
      <c r="O5265" s="25"/>
      <c r="P5265" s="35" t="s">
        <v>2496</v>
      </c>
      <c r="AS5265" s="570"/>
      <c r="AT5265" s="391"/>
      <c r="AU5265" s="222"/>
      <c r="AV5265" s="564"/>
      <c r="AW5265" s="60"/>
      <c r="AX5265" s="60"/>
      <c r="AY5265" s="60"/>
      <c r="AZ5265" s="283"/>
      <c r="BA5265" s="283"/>
      <c r="BB5265" s="283"/>
      <c r="BC5265" s="34"/>
      <c r="BD5265" s="27"/>
      <c r="BF5265" s="35"/>
      <c r="BG5265" s="35"/>
      <c r="BH5265" s="35"/>
    </row>
    <row r="5266" spans="1:60" ht="15" x14ac:dyDescent="0.25">
      <c r="A5266" s="570">
        <f t="shared" si="75"/>
        <v>5260</v>
      </c>
      <c r="B5266" s="571" t="s">
        <v>7538</v>
      </c>
      <c r="C5266" s="574" t="s">
        <v>12458</v>
      </c>
      <c r="D5266" s="843">
        <v>25644.5</v>
      </c>
      <c r="E5266" s="844"/>
      <c r="F5266" s="844"/>
      <c r="G5266" s="25"/>
      <c r="H5266" s="25"/>
      <c r="I5266" s="25"/>
      <c r="J5266" s="25"/>
      <c r="K5266" s="25"/>
      <c r="L5266" s="25"/>
      <c r="N5266" s="25"/>
      <c r="O5266" s="25"/>
      <c r="P5266" s="35" t="s">
        <v>2496</v>
      </c>
      <c r="AS5266" s="570"/>
      <c r="AT5266" s="391"/>
      <c r="AU5266" s="222"/>
      <c r="AV5266" s="564"/>
      <c r="AW5266" s="60"/>
      <c r="AX5266" s="60"/>
      <c r="AY5266" s="60"/>
      <c r="AZ5266" s="283"/>
      <c r="BA5266" s="283"/>
      <c r="BB5266" s="283"/>
      <c r="BC5266" s="34"/>
      <c r="BD5266" s="27"/>
      <c r="BF5266" s="35"/>
      <c r="BG5266" s="35"/>
      <c r="BH5266" s="35"/>
    </row>
    <row r="5267" spans="1:60" ht="15" x14ac:dyDescent="0.25">
      <c r="A5267" s="570">
        <f t="shared" si="75"/>
        <v>5261</v>
      </c>
      <c r="B5267" s="571" t="s">
        <v>7539</v>
      </c>
      <c r="C5267" s="574" t="s">
        <v>12458</v>
      </c>
      <c r="D5267" s="843">
        <v>9520</v>
      </c>
      <c r="E5267" s="844"/>
      <c r="F5267" s="844"/>
      <c r="G5267" s="25"/>
      <c r="H5267" s="25"/>
      <c r="I5267" s="25"/>
      <c r="J5267" s="25"/>
      <c r="K5267" s="25"/>
      <c r="L5267" s="25"/>
      <c r="N5267" s="25"/>
      <c r="O5267" s="25"/>
      <c r="P5267" s="35" t="s">
        <v>2496</v>
      </c>
      <c r="AS5267" s="570"/>
      <c r="AT5267" s="391"/>
      <c r="AU5267" s="222"/>
      <c r="AV5267" s="564"/>
      <c r="AW5267" s="60"/>
      <c r="AX5267" s="60"/>
      <c r="AY5267" s="60"/>
      <c r="AZ5267" s="283"/>
      <c r="BA5267" s="283"/>
      <c r="BB5267" s="283"/>
      <c r="BC5267" s="34"/>
      <c r="BD5267" s="27"/>
      <c r="BF5267" s="35"/>
      <c r="BG5267" s="35"/>
      <c r="BH5267" s="35"/>
    </row>
    <row r="5268" spans="1:60" ht="15" x14ac:dyDescent="0.25">
      <c r="A5268" s="570">
        <f t="shared" si="75"/>
        <v>5262</v>
      </c>
      <c r="B5268" s="571" t="s">
        <v>7540</v>
      </c>
      <c r="C5268" s="574" t="s">
        <v>12458</v>
      </c>
      <c r="D5268" s="843">
        <v>9520</v>
      </c>
      <c r="E5268" s="844"/>
      <c r="F5268" s="844"/>
      <c r="G5268" s="25"/>
      <c r="H5268" s="25"/>
      <c r="I5268" s="25"/>
      <c r="J5268" s="25"/>
      <c r="K5268" s="25"/>
      <c r="L5268" s="25"/>
      <c r="N5268" s="25"/>
      <c r="O5268" s="25"/>
      <c r="P5268" s="35" t="s">
        <v>2496</v>
      </c>
      <c r="AS5268" s="570"/>
      <c r="AT5268" s="391"/>
      <c r="AU5268" s="222"/>
      <c r="AV5268" s="564"/>
      <c r="AW5268" s="60"/>
      <c r="AX5268" s="60"/>
      <c r="AY5268" s="60"/>
      <c r="AZ5268" s="283"/>
      <c r="BA5268" s="283"/>
      <c r="BB5268" s="283"/>
      <c r="BC5268" s="34"/>
      <c r="BD5268" s="27"/>
      <c r="BF5268" s="35"/>
      <c r="BG5268" s="35"/>
      <c r="BH5268" s="35"/>
    </row>
    <row r="5269" spans="1:60" ht="15" x14ac:dyDescent="0.25">
      <c r="A5269" s="570">
        <f t="shared" si="75"/>
        <v>5263</v>
      </c>
      <c r="B5269" s="571" t="s">
        <v>7541</v>
      </c>
      <c r="C5269" s="574" t="s">
        <v>12458</v>
      </c>
      <c r="D5269" s="843">
        <v>9520</v>
      </c>
      <c r="E5269" s="844"/>
      <c r="F5269" s="844"/>
      <c r="G5269" s="25"/>
      <c r="H5269" s="25"/>
      <c r="I5269" s="25"/>
      <c r="J5269" s="25"/>
      <c r="K5269" s="25"/>
      <c r="L5269" s="25"/>
      <c r="N5269" s="25"/>
      <c r="O5269" s="25"/>
      <c r="P5269" s="35" t="s">
        <v>2496</v>
      </c>
      <c r="AS5269" s="570"/>
      <c r="AT5269" s="391"/>
      <c r="AU5269" s="222"/>
      <c r="AV5269" s="564"/>
      <c r="AW5269" s="60"/>
      <c r="AX5269" s="60"/>
      <c r="AY5269" s="60"/>
      <c r="AZ5269" s="283"/>
      <c r="BA5269" s="283"/>
      <c r="BB5269" s="283"/>
      <c r="BC5269" s="34"/>
      <c r="BD5269" s="27"/>
      <c r="BF5269" s="35"/>
      <c r="BG5269" s="35"/>
      <c r="BH5269" s="35"/>
    </row>
    <row r="5270" spans="1:60" ht="15" x14ac:dyDescent="0.25">
      <c r="A5270" s="570">
        <f t="shared" si="75"/>
        <v>5264</v>
      </c>
      <c r="B5270" s="571" t="s">
        <v>7542</v>
      </c>
      <c r="C5270" s="574" t="s">
        <v>12458</v>
      </c>
      <c r="D5270" s="843">
        <v>9520</v>
      </c>
      <c r="E5270" s="844"/>
      <c r="F5270" s="844"/>
      <c r="G5270" s="25"/>
      <c r="H5270" s="25"/>
      <c r="I5270" s="25"/>
      <c r="J5270" s="25"/>
      <c r="K5270" s="25"/>
      <c r="L5270" s="25"/>
      <c r="N5270" s="25"/>
      <c r="O5270" s="25"/>
      <c r="P5270" s="35" t="s">
        <v>2496</v>
      </c>
      <c r="AS5270" s="570"/>
      <c r="AT5270" s="391"/>
      <c r="AU5270" s="222"/>
      <c r="AV5270" s="564"/>
      <c r="AW5270" s="60"/>
      <c r="AX5270" s="60"/>
      <c r="AY5270" s="60"/>
      <c r="AZ5270" s="283"/>
      <c r="BA5270" s="283"/>
      <c r="BB5270" s="283"/>
      <c r="BC5270" s="34"/>
      <c r="BD5270" s="27"/>
      <c r="BF5270" s="35"/>
      <c r="BG5270" s="35"/>
      <c r="BH5270" s="35"/>
    </row>
    <row r="5271" spans="1:60" ht="15" x14ac:dyDescent="0.25">
      <c r="A5271" s="570">
        <f t="shared" si="75"/>
        <v>5265</v>
      </c>
      <c r="B5271" s="571" t="s">
        <v>7543</v>
      </c>
      <c r="C5271" s="574" t="s">
        <v>12458</v>
      </c>
      <c r="D5271" s="843">
        <v>35343</v>
      </c>
      <c r="E5271" s="844"/>
      <c r="F5271" s="844"/>
      <c r="G5271" s="25"/>
      <c r="H5271" s="25"/>
      <c r="I5271" s="25"/>
      <c r="J5271" s="25"/>
      <c r="K5271" s="25"/>
      <c r="L5271" s="25"/>
      <c r="N5271" s="25"/>
      <c r="O5271" s="25"/>
      <c r="P5271" s="35" t="s">
        <v>2496</v>
      </c>
      <c r="AS5271" s="570"/>
      <c r="AT5271" s="391"/>
      <c r="AU5271" s="222"/>
      <c r="AV5271" s="564"/>
      <c r="AW5271" s="60"/>
      <c r="AX5271" s="60"/>
      <c r="AY5271" s="60"/>
      <c r="AZ5271" s="283"/>
      <c r="BA5271" s="283"/>
      <c r="BB5271" s="283"/>
      <c r="BC5271" s="34"/>
      <c r="BD5271" s="27"/>
      <c r="BF5271" s="35"/>
      <c r="BG5271" s="35"/>
      <c r="BH5271" s="35"/>
    </row>
    <row r="5272" spans="1:60" ht="15" x14ac:dyDescent="0.25">
      <c r="A5272" s="570">
        <f t="shared" si="75"/>
        <v>5266</v>
      </c>
      <c r="B5272" s="571" t="s">
        <v>7544</v>
      </c>
      <c r="C5272" s="574" t="s">
        <v>12458</v>
      </c>
      <c r="D5272" s="843">
        <v>35343</v>
      </c>
      <c r="E5272" s="844"/>
      <c r="F5272" s="844"/>
      <c r="G5272" s="25"/>
      <c r="H5272" s="25"/>
      <c r="I5272" s="25"/>
      <c r="J5272" s="25"/>
      <c r="K5272" s="25"/>
      <c r="L5272" s="25"/>
      <c r="N5272" s="25"/>
      <c r="O5272" s="25"/>
      <c r="P5272" s="35" t="s">
        <v>2496</v>
      </c>
      <c r="AS5272" s="570"/>
      <c r="AT5272" s="391"/>
      <c r="AU5272" s="222"/>
      <c r="AV5272" s="564"/>
      <c r="AW5272" s="60"/>
      <c r="AX5272" s="60"/>
      <c r="AY5272" s="60"/>
      <c r="AZ5272" s="283"/>
      <c r="BA5272" s="283"/>
      <c r="BB5272" s="283"/>
      <c r="BC5272" s="34"/>
      <c r="BD5272" s="27"/>
      <c r="BF5272" s="35"/>
      <c r="BG5272" s="35"/>
      <c r="BH5272" s="35"/>
    </row>
    <row r="5273" spans="1:60" ht="15" x14ac:dyDescent="0.25">
      <c r="A5273" s="570">
        <f t="shared" si="75"/>
        <v>5267</v>
      </c>
      <c r="B5273" s="571" t="s">
        <v>7545</v>
      </c>
      <c r="C5273" s="574" t="s">
        <v>12458</v>
      </c>
      <c r="D5273" s="843">
        <v>35343</v>
      </c>
      <c r="E5273" s="844"/>
      <c r="F5273" s="844"/>
      <c r="G5273" s="25"/>
      <c r="H5273" s="25"/>
      <c r="I5273" s="25"/>
      <c r="J5273" s="25"/>
      <c r="K5273" s="25"/>
      <c r="L5273" s="25"/>
      <c r="N5273" s="25"/>
      <c r="O5273" s="25"/>
      <c r="P5273" s="35" t="s">
        <v>2496</v>
      </c>
      <c r="AS5273" s="570"/>
      <c r="AT5273" s="391"/>
      <c r="AU5273" s="222"/>
      <c r="AV5273" s="564"/>
      <c r="AW5273" s="60"/>
      <c r="AX5273" s="60"/>
      <c r="AY5273" s="60"/>
      <c r="AZ5273" s="283"/>
      <c r="BA5273" s="283"/>
      <c r="BB5273" s="283"/>
      <c r="BC5273" s="34"/>
      <c r="BD5273" s="27"/>
      <c r="BF5273" s="35"/>
      <c r="BG5273" s="35"/>
      <c r="BH5273" s="35"/>
    </row>
    <row r="5274" spans="1:60" ht="15" x14ac:dyDescent="0.25">
      <c r="A5274" s="570">
        <f t="shared" si="75"/>
        <v>5268</v>
      </c>
      <c r="B5274" s="571" t="s">
        <v>7546</v>
      </c>
      <c r="C5274" s="574" t="s">
        <v>12458</v>
      </c>
      <c r="D5274" s="843">
        <v>35343</v>
      </c>
      <c r="E5274" s="844"/>
      <c r="F5274" s="844"/>
      <c r="G5274" s="25"/>
      <c r="H5274" s="25"/>
      <c r="I5274" s="25"/>
      <c r="J5274" s="25"/>
      <c r="K5274" s="25"/>
      <c r="L5274" s="25"/>
      <c r="N5274" s="25"/>
      <c r="O5274" s="25"/>
      <c r="P5274" s="35" t="s">
        <v>2496</v>
      </c>
      <c r="AS5274" s="570"/>
      <c r="AT5274" s="391"/>
      <c r="AU5274" s="222"/>
      <c r="AV5274" s="564"/>
      <c r="AW5274" s="60"/>
      <c r="AX5274" s="60"/>
      <c r="AY5274" s="60"/>
      <c r="AZ5274" s="283"/>
      <c r="BA5274" s="283"/>
      <c r="BB5274" s="283"/>
      <c r="BC5274" s="34"/>
      <c r="BD5274" s="27"/>
      <c r="BF5274" s="35"/>
      <c r="BG5274" s="35"/>
      <c r="BH5274" s="35"/>
    </row>
    <row r="5275" spans="1:60" ht="15" x14ac:dyDescent="0.25">
      <c r="A5275" s="570">
        <f t="shared" si="75"/>
        <v>5269</v>
      </c>
      <c r="B5275" s="571" t="s">
        <v>7547</v>
      </c>
      <c r="C5275" s="574" t="s">
        <v>12458</v>
      </c>
      <c r="D5275" s="843">
        <v>35343</v>
      </c>
      <c r="E5275" s="844"/>
      <c r="F5275" s="844"/>
      <c r="G5275" s="25"/>
      <c r="H5275" s="25"/>
      <c r="I5275" s="25"/>
      <c r="J5275" s="25"/>
      <c r="K5275" s="25"/>
      <c r="L5275" s="25"/>
      <c r="N5275" s="25"/>
      <c r="O5275" s="25"/>
      <c r="P5275" s="35" t="s">
        <v>2496</v>
      </c>
      <c r="AS5275" s="570"/>
      <c r="AT5275" s="391"/>
      <c r="AU5275" s="222"/>
      <c r="AV5275" s="564"/>
      <c r="AW5275" s="60"/>
      <c r="AX5275" s="60"/>
      <c r="AY5275" s="60"/>
      <c r="AZ5275" s="283"/>
      <c r="BA5275" s="283"/>
      <c r="BB5275" s="283"/>
      <c r="BC5275" s="34"/>
      <c r="BD5275" s="27"/>
      <c r="BF5275" s="35"/>
      <c r="BG5275" s="35"/>
      <c r="BH5275" s="35"/>
    </row>
    <row r="5276" spans="1:60" ht="15" x14ac:dyDescent="0.25">
      <c r="A5276" s="570">
        <f t="shared" si="75"/>
        <v>5270</v>
      </c>
      <c r="B5276" s="571" t="s">
        <v>7548</v>
      </c>
      <c r="C5276" s="574" t="s">
        <v>12458</v>
      </c>
      <c r="D5276" s="843">
        <v>35343</v>
      </c>
      <c r="E5276" s="844"/>
      <c r="F5276" s="844"/>
      <c r="G5276" s="25"/>
      <c r="H5276" s="25"/>
      <c r="I5276" s="25"/>
      <c r="J5276" s="25"/>
      <c r="K5276" s="25"/>
      <c r="L5276" s="25"/>
      <c r="N5276" s="25"/>
      <c r="O5276" s="25"/>
      <c r="P5276" s="35" t="s">
        <v>2496</v>
      </c>
      <c r="AS5276" s="570"/>
      <c r="AT5276" s="391"/>
      <c r="AU5276" s="222"/>
      <c r="AV5276" s="564"/>
      <c r="AW5276" s="60"/>
      <c r="AX5276" s="60"/>
      <c r="AY5276" s="60"/>
      <c r="AZ5276" s="283"/>
      <c r="BA5276" s="283"/>
      <c r="BB5276" s="283"/>
      <c r="BC5276" s="34"/>
      <c r="BD5276" s="27"/>
      <c r="BF5276" s="35"/>
      <c r="BG5276" s="35"/>
      <c r="BH5276" s="35"/>
    </row>
    <row r="5277" spans="1:60" ht="15" x14ac:dyDescent="0.25">
      <c r="A5277" s="570">
        <f t="shared" si="75"/>
        <v>5271</v>
      </c>
      <c r="B5277" s="571" t="s">
        <v>7549</v>
      </c>
      <c r="C5277" s="574" t="s">
        <v>12458</v>
      </c>
      <c r="D5277" s="843">
        <v>59202.5</v>
      </c>
      <c r="E5277" s="844"/>
      <c r="F5277" s="844"/>
      <c r="G5277" s="25"/>
      <c r="H5277" s="25"/>
      <c r="I5277" s="25"/>
      <c r="J5277" s="25"/>
      <c r="K5277" s="25"/>
      <c r="L5277" s="25"/>
      <c r="N5277" s="25"/>
      <c r="O5277" s="25"/>
      <c r="P5277" s="35" t="s">
        <v>2496</v>
      </c>
      <c r="AS5277" s="570"/>
      <c r="AT5277" s="391"/>
      <c r="AU5277" s="222"/>
      <c r="AV5277" s="564"/>
      <c r="AW5277" s="60"/>
      <c r="AX5277" s="60"/>
      <c r="AY5277" s="60"/>
      <c r="AZ5277" s="283"/>
      <c r="BA5277" s="283"/>
      <c r="BB5277" s="283"/>
      <c r="BC5277" s="34"/>
      <c r="BD5277" s="27"/>
      <c r="BF5277" s="35"/>
      <c r="BG5277" s="35"/>
      <c r="BH5277" s="35"/>
    </row>
    <row r="5278" spans="1:60" ht="15" x14ac:dyDescent="0.25">
      <c r="A5278" s="570">
        <f t="shared" si="75"/>
        <v>5272</v>
      </c>
      <c r="B5278" s="571" t="s">
        <v>7550</v>
      </c>
      <c r="C5278" s="574" t="s">
        <v>12458</v>
      </c>
      <c r="D5278" s="843">
        <v>1606500</v>
      </c>
      <c r="E5278" s="844"/>
      <c r="F5278" s="844"/>
      <c r="G5278" s="25"/>
      <c r="H5278" s="25"/>
      <c r="I5278" s="25"/>
      <c r="J5278" s="25"/>
      <c r="K5278" s="25"/>
      <c r="L5278" s="25"/>
      <c r="N5278" s="25"/>
      <c r="O5278" s="25"/>
      <c r="P5278" s="35" t="s">
        <v>2496</v>
      </c>
      <c r="AS5278" s="570"/>
      <c r="AT5278" s="391"/>
      <c r="AU5278" s="222"/>
      <c r="AV5278" s="564"/>
      <c r="AW5278" s="60"/>
      <c r="AX5278" s="60"/>
      <c r="AY5278" s="60"/>
      <c r="AZ5278" s="283"/>
      <c r="BA5278" s="283"/>
      <c r="BB5278" s="283"/>
      <c r="BC5278" s="34"/>
      <c r="BD5278" s="27"/>
      <c r="BF5278" s="35"/>
      <c r="BG5278" s="35"/>
      <c r="BH5278" s="35"/>
    </row>
    <row r="5279" spans="1:60" ht="15" x14ac:dyDescent="0.25">
      <c r="A5279" s="570">
        <f t="shared" si="75"/>
        <v>5273</v>
      </c>
      <c r="B5279" s="571" t="s">
        <v>7551</v>
      </c>
      <c r="C5279" s="574" t="s">
        <v>12458</v>
      </c>
      <c r="D5279" s="843">
        <v>88060</v>
      </c>
      <c r="E5279" s="844"/>
      <c r="F5279" s="844"/>
      <c r="G5279" s="25"/>
      <c r="H5279" s="25"/>
      <c r="I5279" s="25"/>
      <c r="J5279" s="25"/>
      <c r="K5279" s="25"/>
      <c r="L5279" s="25"/>
      <c r="N5279" s="25"/>
      <c r="O5279" s="25"/>
      <c r="P5279" s="35" t="s">
        <v>2496</v>
      </c>
      <c r="AS5279" s="570"/>
      <c r="AT5279" s="391"/>
      <c r="AU5279" s="222"/>
      <c r="AV5279" s="564"/>
      <c r="AW5279" s="60"/>
      <c r="AX5279" s="60"/>
      <c r="AY5279" s="60"/>
      <c r="AZ5279" s="283"/>
      <c r="BA5279" s="283"/>
      <c r="BB5279" s="283"/>
      <c r="BC5279" s="34"/>
      <c r="BD5279" s="27"/>
      <c r="BF5279" s="35"/>
      <c r="BG5279" s="35"/>
      <c r="BH5279" s="35"/>
    </row>
    <row r="5280" spans="1:60" ht="15" x14ac:dyDescent="0.25">
      <c r="A5280" s="570">
        <f t="shared" si="75"/>
        <v>5274</v>
      </c>
      <c r="B5280" s="571" t="s">
        <v>7552</v>
      </c>
      <c r="C5280" s="574" t="s">
        <v>12458</v>
      </c>
      <c r="D5280" s="843">
        <v>90678</v>
      </c>
      <c r="E5280" s="844"/>
      <c r="F5280" s="844"/>
      <c r="G5280" s="25"/>
      <c r="H5280" s="25"/>
      <c r="I5280" s="25"/>
      <c r="J5280" s="25"/>
      <c r="K5280" s="25"/>
      <c r="L5280" s="25"/>
      <c r="N5280" s="25"/>
      <c r="O5280" s="25"/>
      <c r="P5280" s="35" t="s">
        <v>2496</v>
      </c>
      <c r="AS5280" s="570"/>
      <c r="AT5280" s="391"/>
      <c r="AU5280" s="222"/>
      <c r="AV5280" s="564"/>
      <c r="AW5280" s="60"/>
      <c r="AX5280" s="60"/>
      <c r="AY5280" s="60"/>
      <c r="AZ5280" s="283"/>
      <c r="BA5280" s="283"/>
      <c r="BB5280" s="283"/>
      <c r="BC5280" s="34"/>
      <c r="BD5280" s="27"/>
      <c r="BF5280" s="35"/>
      <c r="BG5280" s="35"/>
      <c r="BH5280" s="35"/>
    </row>
    <row r="5281" spans="1:60" ht="15" x14ac:dyDescent="0.25">
      <c r="A5281" s="570">
        <f t="shared" si="75"/>
        <v>5275</v>
      </c>
      <c r="B5281" s="571" t="s">
        <v>7553</v>
      </c>
      <c r="C5281" s="574" t="s">
        <v>12470</v>
      </c>
      <c r="D5281" s="843">
        <v>90678</v>
      </c>
      <c r="E5281" s="844"/>
      <c r="F5281" s="844"/>
      <c r="G5281" s="25"/>
      <c r="H5281" s="25"/>
      <c r="I5281" s="25"/>
      <c r="J5281" s="25"/>
      <c r="K5281" s="25"/>
      <c r="L5281" s="25"/>
      <c r="N5281" s="25"/>
      <c r="O5281" s="25"/>
      <c r="P5281" s="35" t="s">
        <v>2496</v>
      </c>
      <c r="AS5281" s="570"/>
      <c r="AT5281" s="391"/>
      <c r="AU5281" s="222"/>
      <c r="AV5281" s="564"/>
      <c r="AW5281" s="60"/>
      <c r="AX5281" s="60"/>
      <c r="AY5281" s="60"/>
      <c r="AZ5281" s="283"/>
      <c r="BA5281" s="283"/>
      <c r="BB5281" s="283"/>
      <c r="BC5281" s="34"/>
      <c r="BD5281" s="27"/>
      <c r="BF5281" s="35"/>
      <c r="BG5281" s="35"/>
      <c r="BH5281" s="35"/>
    </row>
    <row r="5282" spans="1:60" ht="15" x14ac:dyDescent="0.25">
      <c r="A5282" s="570">
        <f t="shared" si="75"/>
        <v>5276</v>
      </c>
      <c r="B5282" s="571" t="s">
        <v>7554</v>
      </c>
      <c r="C5282" s="574" t="s">
        <v>12470</v>
      </c>
      <c r="D5282" s="843">
        <v>99960</v>
      </c>
      <c r="E5282" s="844"/>
      <c r="F5282" s="844"/>
      <c r="G5282" s="25"/>
      <c r="H5282" s="25"/>
      <c r="I5282" s="25"/>
      <c r="J5282" s="25"/>
      <c r="K5282" s="25"/>
      <c r="L5282" s="25"/>
      <c r="N5282" s="25"/>
      <c r="O5282" s="25"/>
      <c r="P5282" s="35" t="s">
        <v>2496</v>
      </c>
      <c r="AS5282" s="570"/>
      <c r="AT5282" s="391"/>
      <c r="AU5282" s="222"/>
      <c r="AV5282" s="564"/>
      <c r="AW5282" s="60"/>
      <c r="AX5282" s="60"/>
      <c r="AY5282" s="60"/>
      <c r="AZ5282" s="283"/>
      <c r="BA5282" s="283"/>
      <c r="BB5282" s="283"/>
      <c r="BC5282" s="34"/>
      <c r="BD5282" s="27"/>
      <c r="BF5282" s="35"/>
      <c r="BG5282" s="35"/>
      <c r="BH5282" s="35"/>
    </row>
    <row r="5283" spans="1:60" ht="28.5" x14ac:dyDescent="0.25">
      <c r="A5283" s="570">
        <f t="shared" si="75"/>
        <v>5277</v>
      </c>
      <c r="B5283" s="571" t="s">
        <v>7555</v>
      </c>
      <c r="C5283" s="574" t="s">
        <v>12474</v>
      </c>
      <c r="D5283" s="843">
        <v>144480.28</v>
      </c>
      <c r="E5283" s="844"/>
      <c r="F5283" s="844"/>
      <c r="G5283" s="25"/>
      <c r="H5283" s="25"/>
      <c r="I5283" s="25"/>
      <c r="J5283" s="25"/>
      <c r="K5283" s="25"/>
      <c r="L5283" s="25"/>
      <c r="N5283" s="25"/>
      <c r="O5283" s="25"/>
      <c r="P5283" s="35" t="s">
        <v>2496</v>
      </c>
      <c r="AS5283" s="570"/>
      <c r="AT5283" s="391"/>
      <c r="AU5283" s="222"/>
      <c r="AV5283" s="564"/>
      <c r="AW5283" s="60"/>
      <c r="AX5283" s="60"/>
      <c r="AY5283" s="60"/>
      <c r="AZ5283" s="283"/>
      <c r="BA5283" s="283"/>
      <c r="BB5283" s="283"/>
      <c r="BC5283" s="34"/>
      <c r="BD5283" s="27"/>
      <c r="BF5283" s="35"/>
      <c r="BG5283" s="35"/>
      <c r="BH5283" s="35"/>
    </row>
    <row r="5284" spans="1:60" ht="15" x14ac:dyDescent="0.25">
      <c r="A5284" s="570">
        <f t="shared" si="75"/>
        <v>5278</v>
      </c>
      <c r="B5284" s="571" t="s">
        <v>7556</v>
      </c>
      <c r="C5284" s="574" t="s">
        <v>12470</v>
      </c>
      <c r="D5284" s="843">
        <v>125994.82</v>
      </c>
      <c r="E5284" s="844"/>
      <c r="F5284" s="844"/>
      <c r="G5284" s="25"/>
      <c r="H5284" s="25"/>
      <c r="I5284" s="25"/>
      <c r="J5284" s="25"/>
      <c r="K5284" s="25"/>
      <c r="L5284" s="25"/>
      <c r="N5284" s="25"/>
      <c r="O5284" s="25"/>
      <c r="P5284" s="35" t="s">
        <v>2496</v>
      </c>
      <c r="AS5284" s="570"/>
      <c r="AT5284" s="391"/>
      <c r="AU5284" s="222"/>
      <c r="AV5284" s="564"/>
      <c r="AW5284" s="60"/>
      <c r="AX5284" s="60"/>
      <c r="AY5284" s="60"/>
      <c r="AZ5284" s="283"/>
      <c r="BA5284" s="283"/>
      <c r="BB5284" s="283"/>
      <c r="BC5284" s="34"/>
      <c r="BD5284" s="27"/>
      <c r="BF5284" s="35"/>
      <c r="BG5284" s="35"/>
      <c r="BH5284" s="35"/>
    </row>
    <row r="5285" spans="1:60" ht="15" x14ac:dyDescent="0.25">
      <c r="A5285" s="570">
        <f t="shared" si="75"/>
        <v>5279</v>
      </c>
      <c r="B5285" s="571" t="s">
        <v>7557</v>
      </c>
      <c r="C5285" s="574" t="s">
        <v>12470</v>
      </c>
      <c r="D5285" s="843">
        <v>118381.2</v>
      </c>
      <c r="E5285" s="844"/>
      <c r="F5285" s="844"/>
      <c r="G5285" s="25"/>
      <c r="H5285" s="25"/>
      <c r="I5285" s="25"/>
      <c r="J5285" s="25"/>
      <c r="K5285" s="25"/>
      <c r="L5285" s="25"/>
      <c r="N5285" s="25"/>
      <c r="O5285" s="25"/>
      <c r="P5285" s="35" t="s">
        <v>2496</v>
      </c>
      <c r="AS5285" s="570"/>
      <c r="AT5285" s="391"/>
      <c r="AU5285" s="222"/>
      <c r="AV5285" s="564"/>
      <c r="AW5285" s="60"/>
      <c r="AX5285" s="60"/>
      <c r="AY5285" s="60"/>
      <c r="AZ5285" s="283"/>
      <c r="BA5285" s="283"/>
      <c r="BB5285" s="283"/>
      <c r="BC5285" s="34"/>
      <c r="BD5285" s="27"/>
      <c r="BF5285" s="35"/>
      <c r="BG5285" s="35"/>
      <c r="BH5285" s="35"/>
    </row>
    <row r="5286" spans="1:60" ht="15" x14ac:dyDescent="0.25">
      <c r="A5286" s="570">
        <f t="shared" si="75"/>
        <v>5280</v>
      </c>
      <c r="B5286" s="571" t="s">
        <v>7558</v>
      </c>
      <c r="C5286" s="574" t="s">
        <v>12470</v>
      </c>
      <c r="D5286" s="843">
        <v>190400</v>
      </c>
      <c r="E5286" s="844"/>
      <c r="F5286" s="844"/>
      <c r="G5286" s="25"/>
      <c r="H5286" s="25"/>
      <c r="I5286" s="25"/>
      <c r="J5286" s="25"/>
      <c r="K5286" s="25"/>
      <c r="L5286" s="25"/>
      <c r="N5286" s="25"/>
      <c r="O5286" s="25"/>
      <c r="P5286" s="35" t="s">
        <v>2496</v>
      </c>
      <c r="AS5286" s="570"/>
      <c r="AT5286" s="391"/>
      <c r="AU5286" s="222"/>
      <c r="AV5286" s="564"/>
      <c r="AW5286" s="60"/>
      <c r="AX5286" s="60"/>
      <c r="AY5286" s="60"/>
      <c r="AZ5286" s="283"/>
      <c r="BA5286" s="283"/>
      <c r="BB5286" s="283"/>
      <c r="BC5286" s="34"/>
      <c r="BD5286" s="27"/>
      <c r="BF5286" s="35"/>
      <c r="BG5286" s="35"/>
      <c r="BH5286" s="35"/>
    </row>
    <row r="5287" spans="1:60" ht="15" x14ac:dyDescent="0.25">
      <c r="A5287" s="570">
        <f t="shared" si="75"/>
        <v>5281</v>
      </c>
      <c r="B5287" s="571" t="s">
        <v>7559</v>
      </c>
      <c r="C5287" s="574" t="s">
        <v>12470</v>
      </c>
      <c r="D5287" s="843">
        <v>81374.58</v>
      </c>
      <c r="E5287" s="844"/>
      <c r="F5287" s="844"/>
      <c r="G5287" s="25"/>
      <c r="H5287" s="25"/>
      <c r="I5287" s="25"/>
      <c r="J5287" s="25"/>
      <c r="K5287" s="25"/>
      <c r="L5287" s="25"/>
      <c r="N5287" s="25"/>
      <c r="O5287" s="25"/>
      <c r="P5287" s="35" t="s">
        <v>2496</v>
      </c>
      <c r="AS5287" s="570"/>
      <c r="AT5287" s="391"/>
      <c r="AU5287" s="222"/>
      <c r="AV5287" s="564"/>
      <c r="AW5287" s="60"/>
      <c r="AX5287" s="60"/>
      <c r="AY5287" s="60"/>
      <c r="AZ5287" s="283"/>
      <c r="BA5287" s="283"/>
      <c r="BB5287" s="283"/>
      <c r="BC5287" s="34"/>
      <c r="BD5287" s="27"/>
      <c r="BF5287" s="35"/>
      <c r="BG5287" s="35"/>
      <c r="BH5287" s="35"/>
    </row>
    <row r="5288" spans="1:60" ht="15" x14ac:dyDescent="0.25">
      <c r="A5288" s="570">
        <f t="shared" si="75"/>
        <v>5282</v>
      </c>
      <c r="B5288" s="571" t="s">
        <v>7560</v>
      </c>
      <c r="C5288" s="574" t="s">
        <v>12470</v>
      </c>
      <c r="D5288" s="843">
        <v>131057.08</v>
      </c>
      <c r="E5288" s="844"/>
      <c r="F5288" s="844"/>
      <c r="G5288" s="25"/>
      <c r="H5288" s="25"/>
      <c r="I5288" s="25"/>
      <c r="J5288" s="25"/>
      <c r="K5288" s="25"/>
      <c r="L5288" s="25"/>
      <c r="N5288" s="25"/>
      <c r="O5288" s="25"/>
      <c r="P5288" s="35" t="s">
        <v>2496</v>
      </c>
      <c r="AS5288" s="570"/>
      <c r="AT5288" s="391"/>
      <c r="AU5288" s="222"/>
      <c r="AV5288" s="564"/>
      <c r="AW5288" s="60"/>
      <c r="AX5288" s="60"/>
      <c r="AY5288" s="60"/>
      <c r="AZ5288" s="283"/>
      <c r="BA5288" s="283"/>
      <c r="BB5288" s="283"/>
      <c r="BC5288" s="34"/>
      <c r="BD5288" s="27"/>
      <c r="BF5288" s="35"/>
      <c r="BG5288" s="35"/>
      <c r="BH5288" s="35"/>
    </row>
    <row r="5289" spans="1:60" ht="15" x14ac:dyDescent="0.25">
      <c r="A5289" s="570">
        <f t="shared" si="75"/>
        <v>5283</v>
      </c>
      <c r="B5289" s="571" t="s">
        <v>7561</v>
      </c>
      <c r="C5289" s="574" t="s">
        <v>12470</v>
      </c>
      <c r="D5289" s="843">
        <v>102697</v>
      </c>
      <c r="E5289" s="844"/>
      <c r="F5289" s="844"/>
      <c r="G5289" s="25"/>
      <c r="H5289" s="25"/>
      <c r="I5289" s="25"/>
      <c r="J5289" s="25"/>
      <c r="K5289" s="25"/>
      <c r="L5289" s="25"/>
      <c r="N5289" s="25"/>
      <c r="O5289" s="25"/>
      <c r="P5289" s="35" t="s">
        <v>2496</v>
      </c>
      <c r="AS5289" s="570"/>
      <c r="AT5289" s="391"/>
      <c r="AU5289" s="222"/>
      <c r="AV5289" s="564"/>
      <c r="AW5289" s="60"/>
      <c r="AX5289" s="60"/>
      <c r="AY5289" s="60"/>
      <c r="AZ5289" s="283"/>
      <c r="BA5289" s="283"/>
      <c r="BB5289" s="283"/>
      <c r="BC5289" s="34"/>
      <c r="BD5289" s="27"/>
      <c r="BF5289" s="35"/>
      <c r="BG5289" s="35"/>
      <c r="BH5289" s="35"/>
    </row>
    <row r="5290" spans="1:60" ht="15" x14ac:dyDescent="0.25">
      <c r="A5290" s="570">
        <f t="shared" si="75"/>
        <v>5284</v>
      </c>
      <c r="B5290" s="571" t="s">
        <v>7562</v>
      </c>
      <c r="C5290" s="574" t="s">
        <v>12458</v>
      </c>
      <c r="D5290" s="843">
        <v>4616378.9000000004</v>
      </c>
      <c r="E5290" s="844"/>
      <c r="F5290" s="844"/>
      <c r="G5290" s="25"/>
      <c r="H5290" s="25"/>
      <c r="I5290" s="25"/>
      <c r="J5290" s="25"/>
      <c r="K5290" s="25"/>
      <c r="L5290" s="25"/>
      <c r="N5290" s="25"/>
      <c r="O5290" s="25"/>
      <c r="P5290" s="35" t="s">
        <v>2496</v>
      </c>
      <c r="AS5290" s="570"/>
      <c r="AT5290" s="391"/>
      <c r="AU5290" s="222"/>
      <c r="AV5290" s="564"/>
      <c r="AW5290" s="60"/>
      <c r="AX5290" s="60"/>
      <c r="AY5290" s="60"/>
      <c r="AZ5290" s="283"/>
      <c r="BA5290" s="283"/>
      <c r="BB5290" s="283"/>
      <c r="BC5290" s="34"/>
      <c r="BD5290" s="27"/>
      <c r="BF5290" s="35"/>
      <c r="BG5290" s="35"/>
      <c r="BH5290" s="35"/>
    </row>
    <row r="5291" spans="1:60" ht="15" x14ac:dyDescent="0.25">
      <c r="A5291" s="570">
        <f t="shared" si="75"/>
        <v>5285</v>
      </c>
      <c r="B5291" s="571" t="s">
        <v>7563</v>
      </c>
      <c r="C5291" s="574" t="s">
        <v>12458</v>
      </c>
      <c r="D5291" s="843">
        <v>20468</v>
      </c>
      <c r="E5291" s="844"/>
      <c r="F5291" s="844"/>
      <c r="G5291" s="25"/>
      <c r="H5291" s="25"/>
      <c r="I5291" s="25"/>
      <c r="J5291" s="25"/>
      <c r="K5291" s="25"/>
      <c r="L5291" s="25"/>
      <c r="N5291" s="25"/>
      <c r="O5291" s="25"/>
      <c r="P5291" s="35" t="s">
        <v>2496</v>
      </c>
      <c r="AS5291" s="570"/>
      <c r="AT5291" s="391"/>
      <c r="AU5291" s="222"/>
      <c r="AV5291" s="564"/>
      <c r="AW5291" s="60"/>
      <c r="AX5291" s="60"/>
      <c r="AY5291" s="60"/>
      <c r="AZ5291" s="283"/>
      <c r="BA5291" s="283"/>
      <c r="BB5291" s="283"/>
      <c r="BC5291" s="34"/>
      <c r="BD5291" s="27"/>
      <c r="BF5291" s="35"/>
      <c r="BG5291" s="35"/>
      <c r="BH5291" s="35"/>
    </row>
    <row r="5292" spans="1:60" ht="15" x14ac:dyDescent="0.25">
      <c r="A5292" s="570">
        <f t="shared" si="75"/>
        <v>5286</v>
      </c>
      <c r="B5292" s="571" t="s">
        <v>7564</v>
      </c>
      <c r="C5292" s="574" t="s">
        <v>12458</v>
      </c>
      <c r="D5292" s="843">
        <v>99960</v>
      </c>
      <c r="E5292" s="844"/>
      <c r="F5292" s="844"/>
      <c r="G5292" s="25"/>
      <c r="H5292" s="25"/>
      <c r="I5292" s="25"/>
      <c r="J5292" s="25"/>
      <c r="K5292" s="25"/>
      <c r="L5292" s="25"/>
      <c r="N5292" s="25"/>
      <c r="O5292" s="25"/>
      <c r="P5292" s="35" t="s">
        <v>2496</v>
      </c>
      <c r="AS5292" s="570"/>
      <c r="AT5292" s="391"/>
      <c r="AU5292" s="222"/>
      <c r="AV5292" s="564"/>
      <c r="AW5292" s="60"/>
      <c r="AX5292" s="60"/>
      <c r="AY5292" s="60"/>
      <c r="AZ5292" s="283"/>
      <c r="BA5292" s="283"/>
      <c r="BB5292" s="283"/>
      <c r="BC5292" s="34"/>
      <c r="BD5292" s="27"/>
      <c r="BF5292" s="35"/>
      <c r="BG5292" s="35"/>
      <c r="BH5292" s="35"/>
    </row>
    <row r="5293" spans="1:60" ht="15" x14ac:dyDescent="0.25">
      <c r="A5293" s="570">
        <f t="shared" si="75"/>
        <v>5287</v>
      </c>
      <c r="B5293" s="571" t="s">
        <v>7565</v>
      </c>
      <c r="C5293" s="574" t="s">
        <v>12458</v>
      </c>
      <c r="D5293" s="843">
        <v>6857.97</v>
      </c>
      <c r="E5293" s="844"/>
      <c r="F5293" s="844"/>
      <c r="G5293" s="25"/>
      <c r="H5293" s="25"/>
      <c r="I5293" s="25"/>
      <c r="J5293" s="25"/>
      <c r="K5293" s="25"/>
      <c r="L5293" s="25"/>
      <c r="N5293" s="25"/>
      <c r="O5293" s="25"/>
      <c r="P5293" s="35" t="s">
        <v>2496</v>
      </c>
      <c r="AS5293" s="570"/>
      <c r="AT5293" s="391"/>
      <c r="AU5293" s="222"/>
      <c r="AV5293" s="564"/>
      <c r="AW5293" s="60"/>
      <c r="AX5293" s="60"/>
      <c r="AY5293" s="60"/>
      <c r="AZ5293" s="283"/>
      <c r="BA5293" s="283"/>
      <c r="BB5293" s="283"/>
      <c r="BC5293" s="34"/>
      <c r="BD5293" s="27"/>
      <c r="BF5293" s="35"/>
      <c r="BG5293" s="35"/>
      <c r="BH5293" s="35"/>
    </row>
    <row r="5294" spans="1:60" ht="15" x14ac:dyDescent="0.25">
      <c r="A5294" s="570">
        <f t="shared" si="75"/>
        <v>5288</v>
      </c>
      <c r="B5294" s="571" t="s">
        <v>7566</v>
      </c>
      <c r="C5294" s="574" t="s">
        <v>12458</v>
      </c>
      <c r="D5294" s="843">
        <v>24157</v>
      </c>
      <c r="E5294" s="844"/>
      <c r="F5294" s="844"/>
      <c r="G5294" s="25"/>
      <c r="H5294" s="25"/>
      <c r="I5294" s="25"/>
      <c r="J5294" s="25"/>
      <c r="K5294" s="25"/>
      <c r="L5294" s="25"/>
      <c r="N5294" s="25"/>
      <c r="O5294" s="25"/>
      <c r="P5294" s="35" t="s">
        <v>2496</v>
      </c>
      <c r="AS5294" s="570"/>
      <c r="AT5294" s="391"/>
      <c r="AU5294" s="222"/>
      <c r="AV5294" s="564"/>
      <c r="AW5294" s="60"/>
      <c r="AX5294" s="60"/>
      <c r="AY5294" s="60"/>
      <c r="AZ5294" s="283"/>
      <c r="BA5294" s="283"/>
      <c r="BB5294" s="283"/>
      <c r="BC5294" s="34"/>
      <c r="BD5294" s="27"/>
      <c r="BF5294" s="35"/>
      <c r="BG5294" s="35"/>
      <c r="BH5294" s="35"/>
    </row>
    <row r="5295" spans="1:60" ht="15" x14ac:dyDescent="0.25">
      <c r="A5295" s="570">
        <f t="shared" si="75"/>
        <v>5289</v>
      </c>
      <c r="B5295" s="571" t="s">
        <v>7567</v>
      </c>
      <c r="C5295" s="574" t="s">
        <v>12458</v>
      </c>
      <c r="D5295" s="843">
        <v>40007.800000000003</v>
      </c>
      <c r="E5295" s="844"/>
      <c r="F5295" s="844"/>
      <c r="G5295" s="25"/>
      <c r="H5295" s="25"/>
      <c r="I5295" s="25"/>
      <c r="J5295" s="25"/>
      <c r="K5295" s="25"/>
      <c r="L5295" s="25"/>
      <c r="N5295" s="25"/>
      <c r="O5295" s="25"/>
      <c r="P5295" s="35" t="s">
        <v>2496</v>
      </c>
      <c r="AS5295" s="570"/>
      <c r="AT5295" s="391"/>
      <c r="AU5295" s="222"/>
      <c r="AV5295" s="564"/>
      <c r="AW5295" s="60"/>
      <c r="AX5295" s="60"/>
      <c r="AY5295" s="60"/>
      <c r="AZ5295" s="283"/>
      <c r="BA5295" s="283"/>
      <c r="BB5295" s="283"/>
      <c r="BC5295" s="34"/>
      <c r="BD5295" s="27"/>
      <c r="BF5295" s="35"/>
      <c r="BG5295" s="35"/>
      <c r="BH5295" s="35"/>
    </row>
    <row r="5296" spans="1:60" ht="15" x14ac:dyDescent="0.25">
      <c r="A5296" s="570">
        <f t="shared" si="75"/>
        <v>5290</v>
      </c>
      <c r="B5296" s="571" t="s">
        <v>7568</v>
      </c>
      <c r="C5296" s="574" t="s">
        <v>12458</v>
      </c>
      <c r="D5296" s="843">
        <v>34345.78</v>
      </c>
      <c r="E5296" s="844"/>
      <c r="F5296" s="844"/>
      <c r="G5296" s="25"/>
      <c r="H5296" s="25"/>
      <c r="I5296" s="25"/>
      <c r="J5296" s="25"/>
      <c r="K5296" s="25"/>
      <c r="L5296" s="25"/>
      <c r="N5296" s="25"/>
      <c r="O5296" s="25"/>
      <c r="P5296" s="35" t="s">
        <v>2496</v>
      </c>
      <c r="AS5296" s="570"/>
      <c r="AT5296" s="391"/>
      <c r="AU5296" s="222"/>
      <c r="AV5296" s="564"/>
      <c r="AW5296" s="60"/>
      <c r="AX5296" s="60"/>
      <c r="AY5296" s="60"/>
      <c r="AZ5296" s="283"/>
      <c r="BA5296" s="283"/>
      <c r="BB5296" s="283"/>
      <c r="BC5296" s="34"/>
      <c r="BD5296" s="27"/>
      <c r="BF5296" s="35"/>
      <c r="BG5296" s="35"/>
      <c r="BH5296" s="35"/>
    </row>
    <row r="5297" spans="1:60" ht="15" x14ac:dyDescent="0.25">
      <c r="A5297" s="570">
        <f t="shared" si="75"/>
        <v>5291</v>
      </c>
      <c r="B5297" s="571" t="s">
        <v>7569</v>
      </c>
      <c r="C5297" s="574" t="s">
        <v>12458</v>
      </c>
      <c r="D5297" s="843">
        <v>6997.2</v>
      </c>
      <c r="E5297" s="844"/>
      <c r="F5297" s="844"/>
      <c r="G5297" s="25"/>
      <c r="H5297" s="25"/>
      <c r="I5297" s="25"/>
      <c r="J5297" s="25"/>
      <c r="K5297" s="25"/>
      <c r="L5297" s="25"/>
      <c r="N5297" s="25"/>
      <c r="O5297" s="25"/>
      <c r="P5297" s="35" t="s">
        <v>2496</v>
      </c>
      <c r="AS5297" s="570"/>
      <c r="AT5297" s="391"/>
      <c r="AU5297" s="222"/>
      <c r="AV5297" s="564"/>
      <c r="AW5297" s="60"/>
      <c r="AX5297" s="60"/>
      <c r="AY5297" s="60"/>
      <c r="AZ5297" s="283"/>
      <c r="BA5297" s="283"/>
      <c r="BB5297" s="283"/>
      <c r="BC5297" s="34"/>
      <c r="BD5297" s="27"/>
      <c r="BF5297" s="35"/>
      <c r="BG5297" s="35"/>
      <c r="BH5297" s="35"/>
    </row>
    <row r="5298" spans="1:60" ht="15" x14ac:dyDescent="0.25">
      <c r="A5298" s="570">
        <f t="shared" si="75"/>
        <v>5292</v>
      </c>
      <c r="B5298" s="571" t="s">
        <v>2377</v>
      </c>
      <c r="C5298" s="574" t="s">
        <v>12458</v>
      </c>
      <c r="D5298" s="843">
        <v>26622.68</v>
      </c>
      <c r="E5298" s="844"/>
      <c r="F5298" s="844"/>
      <c r="G5298" s="25"/>
      <c r="H5298" s="25"/>
      <c r="I5298" s="25"/>
      <c r="J5298" s="25"/>
      <c r="K5298" s="25"/>
      <c r="L5298" s="25"/>
      <c r="N5298" s="25"/>
      <c r="O5298" s="25"/>
      <c r="P5298" s="35" t="s">
        <v>2496</v>
      </c>
      <c r="AS5298" s="570"/>
      <c r="AT5298" s="391"/>
      <c r="AU5298" s="222"/>
      <c r="AV5298" s="564"/>
      <c r="AW5298" s="60"/>
      <c r="AX5298" s="60"/>
      <c r="AY5298" s="60"/>
      <c r="AZ5298" s="283"/>
      <c r="BA5298" s="283"/>
      <c r="BB5298" s="283"/>
      <c r="BC5298" s="34"/>
      <c r="BD5298" s="27"/>
      <c r="BF5298" s="35"/>
      <c r="BG5298" s="35"/>
      <c r="BH5298" s="35"/>
    </row>
    <row r="5299" spans="1:60" ht="15" x14ac:dyDescent="0.25">
      <c r="A5299" s="570">
        <f t="shared" si="75"/>
        <v>5293</v>
      </c>
      <c r="B5299" s="571" t="s">
        <v>7570</v>
      </c>
      <c r="C5299" s="574" t="s">
        <v>12458</v>
      </c>
      <c r="D5299" s="843">
        <v>17105.060000000001</v>
      </c>
      <c r="E5299" s="844"/>
      <c r="F5299" s="844"/>
      <c r="G5299" s="25"/>
      <c r="H5299" s="25"/>
      <c r="I5299" s="25"/>
      <c r="J5299" s="25"/>
      <c r="K5299" s="25"/>
      <c r="L5299" s="25"/>
      <c r="N5299" s="25"/>
      <c r="O5299" s="25"/>
      <c r="P5299" s="35" t="s">
        <v>2496</v>
      </c>
      <c r="AS5299" s="570"/>
      <c r="AT5299" s="391"/>
      <c r="AU5299" s="222"/>
      <c r="AV5299" s="564"/>
      <c r="AW5299" s="60"/>
      <c r="AX5299" s="60"/>
      <c r="AY5299" s="60"/>
      <c r="AZ5299" s="283"/>
      <c r="BA5299" s="283"/>
      <c r="BB5299" s="283"/>
      <c r="BC5299" s="34"/>
      <c r="BD5299" s="27"/>
      <c r="BF5299" s="35"/>
      <c r="BG5299" s="35"/>
      <c r="BH5299" s="35"/>
    </row>
    <row r="5300" spans="1:60" ht="15" x14ac:dyDescent="0.25">
      <c r="A5300" s="570">
        <f t="shared" si="75"/>
        <v>5294</v>
      </c>
      <c r="B5300" s="571" t="s">
        <v>7571</v>
      </c>
      <c r="C5300" s="574" t="s">
        <v>12458</v>
      </c>
      <c r="D5300" s="843">
        <v>20243.09</v>
      </c>
      <c r="E5300" s="844"/>
      <c r="F5300" s="844"/>
      <c r="G5300" s="25"/>
      <c r="H5300" s="25"/>
      <c r="I5300" s="25"/>
      <c r="J5300" s="25"/>
      <c r="K5300" s="25"/>
      <c r="L5300" s="25"/>
      <c r="N5300" s="25"/>
      <c r="O5300" s="25"/>
      <c r="P5300" s="35" t="s">
        <v>2496</v>
      </c>
      <c r="AS5300" s="570"/>
      <c r="AT5300" s="391"/>
      <c r="AU5300" s="222"/>
      <c r="AV5300" s="564"/>
      <c r="AW5300" s="60"/>
      <c r="AX5300" s="60"/>
      <c r="AY5300" s="60"/>
      <c r="AZ5300" s="283"/>
      <c r="BA5300" s="283"/>
      <c r="BB5300" s="283"/>
      <c r="BC5300" s="34"/>
      <c r="BD5300" s="27"/>
      <c r="BF5300" s="35"/>
      <c r="BG5300" s="35"/>
      <c r="BH5300" s="35"/>
    </row>
    <row r="5301" spans="1:60" ht="15" x14ac:dyDescent="0.25">
      <c r="A5301" s="570">
        <f t="shared" si="75"/>
        <v>5295</v>
      </c>
      <c r="B5301" s="571" t="s">
        <v>7572</v>
      </c>
      <c r="C5301" s="574" t="s">
        <v>12458</v>
      </c>
      <c r="D5301" s="843">
        <v>67100.53</v>
      </c>
      <c r="E5301" s="844"/>
      <c r="F5301" s="844"/>
      <c r="G5301" s="25"/>
      <c r="H5301" s="25"/>
      <c r="I5301" s="25"/>
      <c r="J5301" s="25"/>
      <c r="K5301" s="25"/>
      <c r="L5301" s="25"/>
      <c r="N5301" s="25"/>
      <c r="O5301" s="25"/>
      <c r="P5301" s="35" t="s">
        <v>2496</v>
      </c>
      <c r="AS5301" s="570"/>
      <c r="AT5301" s="391"/>
      <c r="AU5301" s="222"/>
      <c r="AV5301" s="564"/>
      <c r="AW5301" s="60"/>
      <c r="AX5301" s="60"/>
      <c r="AY5301" s="60"/>
      <c r="AZ5301" s="283"/>
      <c r="BA5301" s="283"/>
      <c r="BB5301" s="283"/>
      <c r="BC5301" s="34"/>
      <c r="BD5301" s="27"/>
      <c r="BF5301" s="35"/>
      <c r="BG5301" s="35"/>
      <c r="BH5301" s="35"/>
    </row>
    <row r="5302" spans="1:60" ht="15" x14ac:dyDescent="0.25">
      <c r="A5302" s="570">
        <f t="shared" si="75"/>
        <v>5296</v>
      </c>
      <c r="B5302" s="571" t="s">
        <v>7573</v>
      </c>
      <c r="C5302" s="574" t="s">
        <v>12458</v>
      </c>
      <c r="D5302" s="843">
        <v>60599.56</v>
      </c>
      <c r="E5302" s="844"/>
      <c r="F5302" s="844"/>
      <c r="G5302" s="25"/>
      <c r="H5302" s="25"/>
      <c r="I5302" s="25"/>
      <c r="J5302" s="25"/>
      <c r="K5302" s="25"/>
      <c r="L5302" s="25"/>
      <c r="N5302" s="25"/>
      <c r="O5302" s="25"/>
      <c r="P5302" s="35" t="s">
        <v>2496</v>
      </c>
      <c r="AS5302" s="570"/>
      <c r="AT5302" s="391"/>
      <c r="AU5302" s="222"/>
      <c r="AV5302" s="564"/>
      <c r="AW5302" s="60"/>
      <c r="AX5302" s="60"/>
      <c r="AY5302" s="60"/>
      <c r="AZ5302" s="283"/>
      <c r="BA5302" s="283"/>
      <c r="BB5302" s="283"/>
      <c r="BC5302" s="34"/>
      <c r="BD5302" s="27"/>
      <c r="BF5302" s="35"/>
      <c r="BG5302" s="35"/>
      <c r="BH5302" s="35"/>
    </row>
    <row r="5303" spans="1:60" ht="15" x14ac:dyDescent="0.25">
      <c r="A5303" s="570">
        <f t="shared" ref="A5303:A5366" si="76">A5302+1</f>
        <v>5297</v>
      </c>
      <c r="B5303" s="571" t="s">
        <v>7574</v>
      </c>
      <c r="C5303" s="574" t="s">
        <v>12458</v>
      </c>
      <c r="D5303" s="843">
        <v>28370.79</v>
      </c>
      <c r="E5303" s="844"/>
      <c r="F5303" s="844"/>
      <c r="G5303" s="25"/>
      <c r="H5303" s="25"/>
      <c r="I5303" s="25"/>
      <c r="J5303" s="25"/>
      <c r="K5303" s="25"/>
      <c r="L5303" s="25"/>
      <c r="N5303" s="25"/>
      <c r="O5303" s="25"/>
      <c r="P5303" s="35" t="s">
        <v>2496</v>
      </c>
      <c r="AS5303" s="570"/>
      <c r="AT5303" s="391"/>
      <c r="AU5303" s="222"/>
      <c r="AV5303" s="564"/>
      <c r="AW5303" s="60"/>
      <c r="AX5303" s="60"/>
      <c r="AY5303" s="60"/>
      <c r="AZ5303" s="283"/>
      <c r="BA5303" s="283"/>
      <c r="BB5303" s="283"/>
      <c r="BC5303" s="34"/>
      <c r="BD5303" s="27"/>
      <c r="BF5303" s="35"/>
      <c r="BG5303" s="35"/>
      <c r="BH5303" s="35"/>
    </row>
    <row r="5304" spans="1:60" ht="15" x14ac:dyDescent="0.25">
      <c r="A5304" s="570">
        <f t="shared" si="76"/>
        <v>5298</v>
      </c>
      <c r="B5304" s="571" t="s">
        <v>7574</v>
      </c>
      <c r="C5304" s="574" t="s">
        <v>12458</v>
      </c>
      <c r="D5304" s="843">
        <v>30530.639999999999</v>
      </c>
      <c r="E5304" s="844"/>
      <c r="F5304" s="844"/>
      <c r="G5304" s="25"/>
      <c r="H5304" s="25"/>
      <c r="I5304" s="25"/>
      <c r="J5304" s="25"/>
      <c r="K5304" s="25"/>
      <c r="L5304" s="25"/>
      <c r="N5304" s="25"/>
      <c r="O5304" s="25"/>
      <c r="P5304" s="35" t="s">
        <v>2496</v>
      </c>
      <c r="AS5304" s="570"/>
      <c r="AT5304" s="391"/>
      <c r="AU5304" s="222"/>
      <c r="AV5304" s="564"/>
      <c r="AW5304" s="60"/>
      <c r="AX5304" s="60"/>
      <c r="AY5304" s="60"/>
      <c r="AZ5304" s="283"/>
      <c r="BA5304" s="283"/>
      <c r="BB5304" s="283"/>
      <c r="BC5304" s="34"/>
      <c r="BD5304" s="27"/>
      <c r="BF5304" s="35"/>
      <c r="BG5304" s="35"/>
      <c r="BH5304" s="35"/>
    </row>
    <row r="5305" spans="1:60" ht="15" x14ac:dyDescent="0.25">
      <c r="A5305" s="570">
        <f t="shared" si="76"/>
        <v>5299</v>
      </c>
      <c r="B5305" s="571" t="s">
        <v>7575</v>
      </c>
      <c r="C5305" s="574" t="s">
        <v>12458</v>
      </c>
      <c r="D5305" s="843">
        <v>4105.5</v>
      </c>
      <c r="E5305" s="844"/>
      <c r="F5305" s="844"/>
      <c r="G5305" s="25"/>
      <c r="H5305" s="25"/>
      <c r="I5305" s="25"/>
      <c r="J5305" s="25"/>
      <c r="K5305" s="25"/>
      <c r="L5305" s="25"/>
      <c r="N5305" s="25"/>
      <c r="O5305" s="25"/>
      <c r="P5305" s="35" t="s">
        <v>2496</v>
      </c>
      <c r="AS5305" s="570"/>
      <c r="AT5305" s="391"/>
      <c r="AU5305" s="222"/>
      <c r="AV5305" s="564"/>
      <c r="AW5305" s="60"/>
      <c r="AX5305" s="60"/>
      <c r="AY5305" s="60"/>
      <c r="AZ5305" s="283"/>
      <c r="BA5305" s="283"/>
      <c r="BB5305" s="283"/>
      <c r="BC5305" s="34"/>
      <c r="BD5305" s="27"/>
      <c r="BF5305" s="35"/>
      <c r="BG5305" s="35"/>
      <c r="BH5305" s="35"/>
    </row>
    <row r="5306" spans="1:60" ht="15" x14ac:dyDescent="0.25">
      <c r="A5306" s="570">
        <f t="shared" si="76"/>
        <v>5300</v>
      </c>
      <c r="B5306" s="571" t="s">
        <v>7576</v>
      </c>
      <c r="C5306" s="574" t="s">
        <v>2526</v>
      </c>
      <c r="D5306" s="843">
        <v>17251.43</v>
      </c>
      <c r="E5306" s="844"/>
      <c r="F5306" s="844"/>
      <c r="G5306" s="25"/>
      <c r="H5306" s="25"/>
      <c r="I5306" s="25"/>
      <c r="J5306" s="25"/>
      <c r="K5306" s="25"/>
      <c r="L5306" s="25"/>
      <c r="N5306" s="25"/>
      <c r="O5306" s="25"/>
      <c r="P5306" s="35" t="s">
        <v>2496</v>
      </c>
      <c r="AS5306" s="570"/>
      <c r="AT5306" s="391"/>
      <c r="AU5306" s="222"/>
      <c r="AV5306" s="564"/>
      <c r="AW5306" s="60"/>
      <c r="AX5306" s="60"/>
      <c r="AY5306" s="60"/>
      <c r="AZ5306" s="283"/>
      <c r="BA5306" s="283"/>
      <c r="BB5306" s="283"/>
      <c r="BC5306" s="34"/>
      <c r="BD5306" s="27"/>
      <c r="BF5306" s="35"/>
      <c r="BG5306" s="35"/>
      <c r="BH5306" s="35"/>
    </row>
    <row r="5307" spans="1:60" ht="15" x14ac:dyDescent="0.25">
      <c r="A5307" s="570">
        <f t="shared" si="76"/>
        <v>5301</v>
      </c>
      <c r="B5307" s="571" t="s">
        <v>7577</v>
      </c>
      <c r="C5307" s="574" t="s">
        <v>12458</v>
      </c>
      <c r="D5307" s="843">
        <v>105116.27</v>
      </c>
      <c r="E5307" s="844"/>
      <c r="F5307" s="844"/>
      <c r="G5307" s="25"/>
      <c r="H5307" s="25"/>
      <c r="I5307" s="25"/>
      <c r="J5307" s="25"/>
      <c r="K5307" s="25"/>
      <c r="L5307" s="25"/>
      <c r="N5307" s="25"/>
      <c r="O5307" s="25"/>
      <c r="P5307" s="35" t="s">
        <v>2496</v>
      </c>
      <c r="AS5307" s="570"/>
      <c r="AT5307" s="391"/>
      <c r="AU5307" s="222"/>
      <c r="AV5307" s="564"/>
      <c r="AW5307" s="60"/>
      <c r="AX5307" s="60"/>
      <c r="AY5307" s="60"/>
      <c r="AZ5307" s="283"/>
      <c r="BA5307" s="283"/>
      <c r="BB5307" s="283"/>
      <c r="BC5307" s="34"/>
      <c r="BD5307" s="27"/>
      <c r="BF5307" s="35"/>
      <c r="BG5307" s="35"/>
      <c r="BH5307" s="35"/>
    </row>
    <row r="5308" spans="1:60" ht="15" x14ac:dyDescent="0.25">
      <c r="A5308" s="570">
        <f t="shared" si="76"/>
        <v>5302</v>
      </c>
      <c r="B5308" s="571" t="s">
        <v>7578</v>
      </c>
      <c r="C5308" s="574" t="s">
        <v>12458</v>
      </c>
      <c r="D5308" s="843">
        <v>6598.55</v>
      </c>
      <c r="E5308" s="844"/>
      <c r="F5308" s="844"/>
      <c r="G5308" s="25"/>
      <c r="H5308" s="25"/>
      <c r="I5308" s="25"/>
      <c r="J5308" s="25"/>
      <c r="K5308" s="25"/>
      <c r="L5308" s="25"/>
      <c r="N5308" s="25"/>
      <c r="O5308" s="25"/>
      <c r="P5308" s="35" t="s">
        <v>2496</v>
      </c>
      <c r="AS5308" s="570"/>
      <c r="AT5308" s="391"/>
      <c r="AU5308" s="222"/>
      <c r="AV5308" s="564"/>
      <c r="AW5308" s="60"/>
      <c r="AX5308" s="60"/>
      <c r="AY5308" s="60"/>
      <c r="AZ5308" s="283"/>
      <c r="BA5308" s="283"/>
      <c r="BB5308" s="283"/>
      <c r="BC5308" s="34"/>
      <c r="BD5308" s="27"/>
      <c r="BF5308" s="35"/>
      <c r="BG5308" s="35"/>
      <c r="BH5308" s="35"/>
    </row>
    <row r="5309" spans="1:60" ht="15" x14ac:dyDescent="0.25">
      <c r="A5309" s="570">
        <f t="shared" si="76"/>
        <v>5303</v>
      </c>
      <c r="B5309" s="571" t="s">
        <v>7579</v>
      </c>
      <c r="C5309" s="574" t="s">
        <v>12458</v>
      </c>
      <c r="D5309" s="843">
        <v>8015.84</v>
      </c>
      <c r="E5309" s="844"/>
      <c r="F5309" s="844"/>
      <c r="G5309" s="25"/>
      <c r="H5309" s="25"/>
      <c r="I5309" s="25"/>
      <c r="J5309" s="25"/>
      <c r="K5309" s="25"/>
      <c r="L5309" s="25"/>
      <c r="N5309" s="25"/>
      <c r="O5309" s="25"/>
      <c r="P5309" s="35" t="s">
        <v>2496</v>
      </c>
      <c r="AS5309" s="570"/>
      <c r="AT5309" s="391"/>
      <c r="AU5309" s="222"/>
      <c r="AV5309" s="564"/>
      <c r="AW5309" s="60"/>
      <c r="AX5309" s="60"/>
      <c r="AY5309" s="60"/>
      <c r="AZ5309" s="283"/>
      <c r="BA5309" s="283"/>
      <c r="BB5309" s="283"/>
      <c r="BC5309" s="34"/>
      <c r="BD5309" s="27"/>
      <c r="BF5309" s="35"/>
      <c r="BG5309" s="35"/>
      <c r="BH5309" s="35"/>
    </row>
    <row r="5310" spans="1:60" ht="15" x14ac:dyDescent="0.25">
      <c r="A5310" s="570">
        <f t="shared" si="76"/>
        <v>5304</v>
      </c>
      <c r="B5310" s="571" t="s">
        <v>7580</v>
      </c>
      <c r="C5310" s="574" t="s">
        <v>12458</v>
      </c>
      <c r="D5310" s="843">
        <v>9671.1299999999992</v>
      </c>
      <c r="E5310" s="844"/>
      <c r="F5310" s="844"/>
      <c r="G5310" s="25"/>
      <c r="H5310" s="25"/>
      <c r="I5310" s="25"/>
      <c r="J5310" s="25"/>
      <c r="K5310" s="25"/>
      <c r="L5310" s="25"/>
      <c r="N5310" s="25"/>
      <c r="O5310" s="25"/>
      <c r="P5310" s="35" t="s">
        <v>2496</v>
      </c>
      <c r="AS5310" s="570"/>
      <c r="AT5310" s="391"/>
      <c r="AU5310" s="222"/>
      <c r="AV5310" s="564"/>
      <c r="AW5310" s="60"/>
      <c r="AX5310" s="60"/>
      <c r="AY5310" s="60"/>
      <c r="AZ5310" s="283"/>
      <c r="BA5310" s="283"/>
      <c r="BB5310" s="283"/>
      <c r="BC5310" s="34"/>
      <c r="BD5310" s="27"/>
      <c r="BF5310" s="35"/>
      <c r="BG5310" s="35"/>
      <c r="BH5310" s="35"/>
    </row>
    <row r="5311" spans="1:60" ht="15" x14ac:dyDescent="0.25">
      <c r="A5311" s="570">
        <f t="shared" si="76"/>
        <v>5305</v>
      </c>
      <c r="B5311" s="571" t="s">
        <v>7581</v>
      </c>
      <c r="C5311" s="574" t="s">
        <v>12458</v>
      </c>
      <c r="D5311" s="843">
        <v>15029.7</v>
      </c>
      <c r="E5311" s="844"/>
      <c r="F5311" s="844"/>
      <c r="G5311" s="25"/>
      <c r="H5311" s="25"/>
      <c r="I5311" s="25"/>
      <c r="J5311" s="25"/>
      <c r="K5311" s="25"/>
      <c r="L5311" s="25"/>
      <c r="N5311" s="25"/>
      <c r="O5311" s="25"/>
      <c r="P5311" s="35" t="s">
        <v>2496</v>
      </c>
      <c r="AS5311" s="570"/>
      <c r="AT5311" s="391"/>
      <c r="AU5311" s="222"/>
      <c r="AV5311" s="564"/>
      <c r="AW5311" s="60"/>
      <c r="AX5311" s="60"/>
      <c r="AY5311" s="60"/>
      <c r="AZ5311" s="283"/>
      <c r="BA5311" s="283"/>
      <c r="BB5311" s="283"/>
      <c r="BC5311" s="34"/>
      <c r="BD5311" s="27"/>
      <c r="BF5311" s="35"/>
      <c r="BG5311" s="35"/>
      <c r="BH5311" s="35"/>
    </row>
    <row r="5312" spans="1:60" ht="15" x14ac:dyDescent="0.25">
      <c r="A5312" s="570">
        <f t="shared" si="76"/>
        <v>5306</v>
      </c>
      <c r="B5312" s="571" t="s">
        <v>7582</v>
      </c>
      <c r="C5312" s="574" t="s">
        <v>12458</v>
      </c>
      <c r="D5312" s="843">
        <v>18097.52</v>
      </c>
      <c r="E5312" s="844"/>
      <c r="F5312" s="844"/>
      <c r="G5312" s="25"/>
      <c r="H5312" s="25"/>
      <c r="I5312" s="25"/>
      <c r="J5312" s="25"/>
      <c r="K5312" s="25"/>
      <c r="L5312" s="25"/>
      <c r="N5312" s="25"/>
      <c r="O5312" s="25"/>
      <c r="P5312" s="35" t="s">
        <v>2496</v>
      </c>
      <c r="AS5312" s="570"/>
      <c r="AT5312" s="391"/>
      <c r="AU5312" s="222"/>
      <c r="AV5312" s="564"/>
      <c r="AW5312" s="60"/>
      <c r="AX5312" s="60"/>
      <c r="AY5312" s="60"/>
      <c r="AZ5312" s="283"/>
      <c r="BA5312" s="283"/>
      <c r="BB5312" s="283"/>
      <c r="BC5312" s="34"/>
      <c r="BD5312" s="27"/>
      <c r="BF5312" s="35"/>
      <c r="BG5312" s="35"/>
      <c r="BH5312" s="35"/>
    </row>
    <row r="5313" spans="1:60" ht="15" x14ac:dyDescent="0.25">
      <c r="A5313" s="570">
        <f t="shared" si="76"/>
        <v>5307</v>
      </c>
      <c r="B5313" s="571" t="s">
        <v>7583</v>
      </c>
      <c r="C5313" s="574" t="s">
        <v>12458</v>
      </c>
      <c r="D5313" s="843">
        <v>20620.32</v>
      </c>
      <c r="E5313" s="844"/>
      <c r="F5313" s="844"/>
      <c r="G5313" s="25"/>
      <c r="H5313" s="25"/>
      <c r="I5313" s="25"/>
      <c r="J5313" s="25"/>
      <c r="K5313" s="25"/>
      <c r="L5313" s="25"/>
      <c r="N5313" s="25"/>
      <c r="O5313" s="25"/>
      <c r="P5313" s="35" t="s">
        <v>2496</v>
      </c>
      <c r="AS5313" s="570"/>
      <c r="AT5313" s="391"/>
      <c r="AU5313" s="222"/>
      <c r="AV5313" s="564"/>
      <c r="AW5313" s="60"/>
      <c r="AX5313" s="60"/>
      <c r="AY5313" s="60"/>
      <c r="AZ5313" s="283"/>
      <c r="BA5313" s="283"/>
      <c r="BB5313" s="283"/>
      <c r="BC5313" s="34"/>
      <c r="BD5313" s="27"/>
      <c r="BF5313" s="35"/>
      <c r="BG5313" s="35"/>
      <c r="BH5313" s="35"/>
    </row>
    <row r="5314" spans="1:60" ht="15" x14ac:dyDescent="0.25">
      <c r="A5314" s="570">
        <f t="shared" si="76"/>
        <v>5308</v>
      </c>
      <c r="B5314" s="571" t="s">
        <v>7584</v>
      </c>
      <c r="C5314" s="574" t="s">
        <v>12458</v>
      </c>
      <c r="D5314" s="843">
        <v>24794.84</v>
      </c>
      <c r="E5314" s="844"/>
      <c r="F5314" s="844"/>
      <c r="G5314" s="25"/>
      <c r="H5314" s="25"/>
      <c r="I5314" s="25"/>
      <c r="J5314" s="25"/>
      <c r="K5314" s="25"/>
      <c r="L5314" s="25"/>
      <c r="N5314" s="25"/>
      <c r="O5314" s="25"/>
      <c r="P5314" s="35" t="s">
        <v>2496</v>
      </c>
      <c r="AS5314" s="570"/>
      <c r="AT5314" s="391"/>
      <c r="AU5314" s="222"/>
      <c r="AV5314" s="564"/>
      <c r="AW5314" s="60"/>
      <c r="AX5314" s="60"/>
      <c r="AY5314" s="60"/>
      <c r="AZ5314" s="283"/>
      <c r="BA5314" s="283"/>
      <c r="BB5314" s="283"/>
      <c r="BC5314" s="34"/>
      <c r="BD5314" s="27"/>
      <c r="BF5314" s="35"/>
      <c r="BG5314" s="35"/>
      <c r="BH5314" s="35"/>
    </row>
    <row r="5315" spans="1:60" ht="15" x14ac:dyDescent="0.25">
      <c r="A5315" s="570">
        <f t="shared" si="76"/>
        <v>5309</v>
      </c>
      <c r="B5315" s="571" t="s">
        <v>7585</v>
      </c>
      <c r="C5315" s="574" t="s">
        <v>12458</v>
      </c>
      <c r="D5315" s="843">
        <v>12272.47</v>
      </c>
      <c r="E5315" s="844"/>
      <c r="F5315" s="844"/>
      <c r="G5315" s="25"/>
      <c r="H5315" s="25"/>
      <c r="I5315" s="25"/>
      <c r="J5315" s="25"/>
      <c r="K5315" s="25"/>
      <c r="L5315" s="25"/>
      <c r="N5315" s="25"/>
      <c r="O5315" s="25"/>
      <c r="P5315" s="35" t="s">
        <v>2496</v>
      </c>
      <c r="AS5315" s="570"/>
      <c r="AT5315" s="391"/>
      <c r="AU5315" s="222"/>
      <c r="AV5315" s="564"/>
      <c r="AW5315" s="60"/>
      <c r="AX5315" s="60"/>
      <c r="AY5315" s="60"/>
      <c r="AZ5315" s="283"/>
      <c r="BA5315" s="283"/>
      <c r="BB5315" s="283"/>
      <c r="BC5315" s="34"/>
      <c r="BD5315" s="27"/>
      <c r="BF5315" s="35"/>
      <c r="BG5315" s="35"/>
      <c r="BH5315" s="35"/>
    </row>
    <row r="5316" spans="1:60" ht="15" x14ac:dyDescent="0.25">
      <c r="A5316" s="570">
        <f t="shared" si="76"/>
        <v>5310</v>
      </c>
      <c r="B5316" s="571" t="s">
        <v>7586</v>
      </c>
      <c r="C5316" s="574" t="s">
        <v>12458</v>
      </c>
      <c r="D5316" s="843">
        <v>15240.33</v>
      </c>
      <c r="E5316" s="844"/>
      <c r="F5316" s="844"/>
      <c r="G5316" s="25"/>
      <c r="H5316" s="25"/>
      <c r="I5316" s="25"/>
      <c r="J5316" s="25"/>
      <c r="K5316" s="25"/>
      <c r="L5316" s="25"/>
      <c r="N5316" s="25"/>
      <c r="O5316" s="25"/>
      <c r="P5316" s="35" t="s">
        <v>2496</v>
      </c>
      <c r="AS5316" s="570"/>
      <c r="AT5316" s="391"/>
      <c r="AU5316" s="222"/>
      <c r="AV5316" s="564"/>
      <c r="AW5316" s="60"/>
      <c r="AX5316" s="60"/>
      <c r="AY5316" s="60"/>
      <c r="AZ5316" s="283"/>
      <c r="BA5316" s="283"/>
      <c r="BB5316" s="283"/>
      <c r="BC5316" s="34"/>
      <c r="BD5316" s="27"/>
      <c r="BF5316" s="35"/>
      <c r="BG5316" s="35"/>
      <c r="BH5316" s="35"/>
    </row>
    <row r="5317" spans="1:60" ht="15" x14ac:dyDescent="0.25">
      <c r="A5317" s="570">
        <f t="shared" si="76"/>
        <v>5311</v>
      </c>
      <c r="B5317" s="571" t="s">
        <v>7587</v>
      </c>
      <c r="C5317" s="574" t="s">
        <v>12458</v>
      </c>
      <c r="D5317" s="843">
        <v>17936.87</v>
      </c>
      <c r="E5317" s="844"/>
      <c r="F5317" s="844"/>
      <c r="G5317" s="25"/>
      <c r="H5317" s="25"/>
      <c r="I5317" s="25"/>
      <c r="J5317" s="25"/>
      <c r="K5317" s="25"/>
      <c r="L5317" s="25"/>
      <c r="N5317" s="25"/>
      <c r="O5317" s="25"/>
      <c r="P5317" s="35" t="s">
        <v>2496</v>
      </c>
      <c r="AS5317" s="570"/>
      <c r="AT5317" s="391"/>
      <c r="AU5317" s="222"/>
      <c r="AV5317" s="564"/>
      <c r="AW5317" s="60"/>
      <c r="AX5317" s="60"/>
      <c r="AY5317" s="60"/>
      <c r="AZ5317" s="283"/>
      <c r="BA5317" s="283"/>
      <c r="BB5317" s="283"/>
      <c r="BC5317" s="34"/>
      <c r="BD5317" s="27"/>
      <c r="BF5317" s="35"/>
      <c r="BG5317" s="35"/>
      <c r="BH5317" s="35"/>
    </row>
    <row r="5318" spans="1:60" ht="15" x14ac:dyDescent="0.25">
      <c r="A5318" s="570">
        <f t="shared" si="76"/>
        <v>5312</v>
      </c>
      <c r="B5318" s="571" t="s">
        <v>7588</v>
      </c>
      <c r="C5318" s="574" t="s">
        <v>12458</v>
      </c>
      <c r="D5318" s="843">
        <v>12309.36</v>
      </c>
      <c r="E5318" s="844"/>
      <c r="F5318" s="844"/>
      <c r="G5318" s="25"/>
      <c r="H5318" s="25"/>
      <c r="I5318" s="25"/>
      <c r="J5318" s="25"/>
      <c r="K5318" s="25"/>
      <c r="L5318" s="25"/>
      <c r="N5318" s="25"/>
      <c r="O5318" s="25"/>
      <c r="P5318" s="35" t="s">
        <v>2496</v>
      </c>
      <c r="AS5318" s="570"/>
      <c r="AT5318" s="391"/>
      <c r="AU5318" s="222"/>
      <c r="AV5318" s="564"/>
      <c r="AW5318" s="60"/>
      <c r="AX5318" s="60"/>
      <c r="AY5318" s="60"/>
      <c r="AZ5318" s="283"/>
      <c r="BA5318" s="283"/>
      <c r="BB5318" s="283"/>
      <c r="BC5318" s="34"/>
      <c r="BD5318" s="27"/>
      <c r="BF5318" s="35"/>
      <c r="BG5318" s="35"/>
      <c r="BH5318" s="35"/>
    </row>
    <row r="5319" spans="1:60" ht="15" x14ac:dyDescent="0.25">
      <c r="A5319" s="570">
        <f t="shared" si="76"/>
        <v>5313</v>
      </c>
      <c r="B5319" s="571" t="s">
        <v>7589</v>
      </c>
      <c r="C5319" s="574" t="s">
        <v>12458</v>
      </c>
      <c r="D5319" s="843">
        <v>10247.09</v>
      </c>
      <c r="E5319" s="844"/>
      <c r="F5319" s="844"/>
      <c r="G5319" s="25"/>
      <c r="H5319" s="25"/>
      <c r="I5319" s="25"/>
      <c r="J5319" s="25"/>
      <c r="K5319" s="25"/>
      <c r="L5319" s="25"/>
      <c r="N5319" s="25"/>
      <c r="O5319" s="25"/>
      <c r="P5319" s="35" t="s">
        <v>2496</v>
      </c>
      <c r="AS5319" s="570"/>
      <c r="AT5319" s="391"/>
      <c r="AU5319" s="222"/>
      <c r="AV5319" s="564"/>
      <c r="AW5319" s="60"/>
      <c r="AX5319" s="60"/>
      <c r="AY5319" s="60"/>
      <c r="AZ5319" s="283"/>
      <c r="BA5319" s="283"/>
      <c r="BB5319" s="283"/>
      <c r="BC5319" s="34"/>
      <c r="BD5319" s="27"/>
      <c r="BF5319" s="35"/>
      <c r="BG5319" s="35"/>
      <c r="BH5319" s="35"/>
    </row>
    <row r="5320" spans="1:60" ht="15" x14ac:dyDescent="0.25">
      <c r="A5320" s="570">
        <f t="shared" si="76"/>
        <v>5314</v>
      </c>
      <c r="B5320" s="571" t="s">
        <v>7590</v>
      </c>
      <c r="C5320" s="574" t="s">
        <v>12458</v>
      </c>
      <c r="D5320" s="843">
        <v>14438.27</v>
      </c>
      <c r="E5320" s="844"/>
      <c r="F5320" s="844"/>
      <c r="G5320" s="25"/>
      <c r="H5320" s="25"/>
      <c r="I5320" s="25"/>
      <c r="J5320" s="25"/>
      <c r="K5320" s="25"/>
      <c r="L5320" s="25"/>
      <c r="N5320" s="25"/>
      <c r="O5320" s="25"/>
      <c r="P5320" s="35" t="s">
        <v>2496</v>
      </c>
      <c r="AS5320" s="570"/>
      <c r="AT5320" s="391"/>
      <c r="AU5320" s="222"/>
      <c r="AV5320" s="564"/>
      <c r="AW5320" s="60"/>
      <c r="AX5320" s="60"/>
      <c r="AY5320" s="60"/>
      <c r="AZ5320" s="283"/>
      <c r="BA5320" s="283"/>
      <c r="BB5320" s="283"/>
      <c r="BC5320" s="34"/>
      <c r="BD5320" s="27"/>
      <c r="BF5320" s="35"/>
      <c r="BG5320" s="35"/>
      <c r="BH5320" s="35"/>
    </row>
    <row r="5321" spans="1:60" ht="15" x14ac:dyDescent="0.25">
      <c r="A5321" s="570">
        <f t="shared" si="76"/>
        <v>5315</v>
      </c>
      <c r="B5321" s="571" t="s">
        <v>7591</v>
      </c>
      <c r="C5321" s="574" t="s">
        <v>12458</v>
      </c>
      <c r="D5321" s="843">
        <v>9163</v>
      </c>
      <c r="E5321" s="844"/>
      <c r="F5321" s="844"/>
      <c r="G5321" s="25"/>
      <c r="H5321" s="25"/>
      <c r="I5321" s="25"/>
      <c r="J5321" s="25"/>
      <c r="K5321" s="25"/>
      <c r="L5321" s="25"/>
      <c r="N5321" s="25"/>
      <c r="O5321" s="25"/>
      <c r="P5321" s="35" t="s">
        <v>2496</v>
      </c>
      <c r="AS5321" s="570"/>
      <c r="AT5321" s="391"/>
      <c r="AU5321" s="222"/>
      <c r="AV5321" s="564"/>
      <c r="AW5321" s="60"/>
      <c r="AX5321" s="60"/>
      <c r="AY5321" s="60"/>
      <c r="AZ5321" s="283"/>
      <c r="BA5321" s="283"/>
      <c r="BB5321" s="283"/>
      <c r="BC5321" s="34"/>
      <c r="BD5321" s="27"/>
      <c r="BF5321" s="35"/>
      <c r="BG5321" s="35"/>
      <c r="BH5321" s="35"/>
    </row>
    <row r="5322" spans="1:60" ht="15" x14ac:dyDescent="0.25">
      <c r="A5322" s="570">
        <f t="shared" si="76"/>
        <v>5316</v>
      </c>
      <c r="B5322" s="571" t="s">
        <v>7592</v>
      </c>
      <c r="C5322" s="574" t="s">
        <v>12458</v>
      </c>
      <c r="D5322" s="843">
        <v>9639</v>
      </c>
      <c r="E5322" s="844"/>
      <c r="F5322" s="844"/>
      <c r="G5322" s="25"/>
      <c r="H5322" s="25"/>
      <c r="I5322" s="25"/>
      <c r="J5322" s="25"/>
      <c r="K5322" s="25"/>
      <c r="L5322" s="25"/>
      <c r="N5322" s="25"/>
      <c r="O5322" s="25"/>
      <c r="P5322" s="35" t="s">
        <v>2496</v>
      </c>
      <c r="AS5322" s="570"/>
      <c r="AT5322" s="391"/>
      <c r="AU5322" s="222"/>
      <c r="AV5322" s="564"/>
      <c r="AW5322" s="60"/>
      <c r="AX5322" s="60"/>
      <c r="AY5322" s="60"/>
      <c r="AZ5322" s="283"/>
      <c r="BA5322" s="283"/>
      <c r="BB5322" s="283"/>
      <c r="BC5322" s="34"/>
      <c r="BD5322" s="27"/>
      <c r="BF5322" s="35"/>
      <c r="BG5322" s="35"/>
      <c r="BH5322" s="35"/>
    </row>
    <row r="5323" spans="1:60" ht="15" x14ac:dyDescent="0.25">
      <c r="A5323" s="570">
        <f t="shared" si="76"/>
        <v>5317</v>
      </c>
      <c r="B5323" s="571" t="s">
        <v>7593</v>
      </c>
      <c r="C5323" s="574" t="s">
        <v>12458</v>
      </c>
      <c r="D5323" s="843">
        <v>12988.85</v>
      </c>
      <c r="E5323" s="844"/>
      <c r="F5323" s="844"/>
      <c r="G5323" s="25"/>
      <c r="H5323" s="25"/>
      <c r="I5323" s="25"/>
      <c r="J5323" s="25"/>
      <c r="K5323" s="25"/>
      <c r="L5323" s="25"/>
      <c r="N5323" s="25"/>
      <c r="O5323" s="25"/>
      <c r="P5323" s="35" t="s">
        <v>2496</v>
      </c>
      <c r="AS5323" s="570"/>
      <c r="AT5323" s="391"/>
      <c r="AU5323" s="222"/>
      <c r="AV5323" s="564"/>
      <c r="AW5323" s="60"/>
      <c r="AX5323" s="60"/>
      <c r="AY5323" s="60"/>
      <c r="AZ5323" s="283"/>
      <c r="BA5323" s="283"/>
      <c r="BB5323" s="283"/>
      <c r="BC5323" s="34"/>
      <c r="BD5323" s="27"/>
      <c r="BF5323" s="35"/>
      <c r="BG5323" s="35"/>
      <c r="BH5323" s="35"/>
    </row>
    <row r="5324" spans="1:60" ht="15" x14ac:dyDescent="0.25">
      <c r="A5324" s="570">
        <f t="shared" si="76"/>
        <v>5318</v>
      </c>
      <c r="B5324" s="571" t="s">
        <v>7594</v>
      </c>
      <c r="C5324" s="574" t="s">
        <v>12458</v>
      </c>
      <c r="D5324" s="843">
        <v>13720.7</v>
      </c>
      <c r="E5324" s="844"/>
      <c r="F5324" s="844"/>
      <c r="G5324" s="25"/>
      <c r="H5324" s="25"/>
      <c r="I5324" s="25"/>
      <c r="J5324" s="25"/>
      <c r="K5324" s="25"/>
      <c r="L5324" s="25"/>
      <c r="N5324" s="25"/>
      <c r="O5324" s="25"/>
      <c r="P5324" s="35" t="s">
        <v>2496</v>
      </c>
      <c r="AS5324" s="570"/>
      <c r="AT5324" s="391"/>
      <c r="AU5324" s="222"/>
      <c r="AV5324" s="564"/>
      <c r="AW5324" s="60"/>
      <c r="AX5324" s="60"/>
      <c r="AY5324" s="60"/>
      <c r="AZ5324" s="283"/>
      <c r="BA5324" s="283"/>
      <c r="BB5324" s="283"/>
      <c r="BC5324" s="34"/>
      <c r="BD5324" s="27"/>
      <c r="BF5324" s="35"/>
      <c r="BG5324" s="35"/>
      <c r="BH5324" s="35"/>
    </row>
    <row r="5325" spans="1:60" ht="15" x14ac:dyDescent="0.25">
      <c r="A5325" s="570">
        <f t="shared" si="76"/>
        <v>5319</v>
      </c>
      <c r="B5325" s="571" t="s">
        <v>7595</v>
      </c>
      <c r="C5325" s="574" t="s">
        <v>12458</v>
      </c>
      <c r="D5325" s="843">
        <v>15232</v>
      </c>
      <c r="E5325" s="844"/>
      <c r="F5325" s="844"/>
      <c r="G5325" s="25"/>
      <c r="H5325" s="25"/>
      <c r="I5325" s="25"/>
      <c r="J5325" s="25"/>
      <c r="K5325" s="25"/>
      <c r="L5325" s="25"/>
      <c r="N5325" s="25"/>
      <c r="O5325" s="25"/>
      <c r="P5325" s="35" t="s">
        <v>2496</v>
      </c>
      <c r="AS5325" s="570"/>
      <c r="AT5325" s="391"/>
      <c r="AU5325" s="222"/>
      <c r="AV5325" s="564"/>
      <c r="AW5325" s="60"/>
      <c r="AX5325" s="60"/>
      <c r="AY5325" s="60"/>
      <c r="AZ5325" s="283"/>
      <c r="BA5325" s="283"/>
      <c r="BB5325" s="283"/>
      <c r="BC5325" s="34"/>
      <c r="BD5325" s="27"/>
      <c r="BF5325" s="35"/>
      <c r="BG5325" s="35"/>
      <c r="BH5325" s="35"/>
    </row>
    <row r="5326" spans="1:60" ht="15" x14ac:dyDescent="0.25">
      <c r="A5326" s="570">
        <f t="shared" si="76"/>
        <v>5320</v>
      </c>
      <c r="B5326" s="571" t="s">
        <v>7596</v>
      </c>
      <c r="C5326" s="574" t="s">
        <v>12458</v>
      </c>
      <c r="D5326" s="843">
        <v>18296.25</v>
      </c>
      <c r="E5326" s="844"/>
      <c r="F5326" s="844"/>
      <c r="G5326" s="25"/>
      <c r="H5326" s="25"/>
      <c r="I5326" s="25"/>
      <c r="J5326" s="25"/>
      <c r="K5326" s="25"/>
      <c r="L5326" s="25"/>
      <c r="N5326" s="25"/>
      <c r="O5326" s="25"/>
      <c r="P5326" s="35" t="s">
        <v>2496</v>
      </c>
      <c r="AS5326" s="570"/>
      <c r="AT5326" s="391"/>
      <c r="AU5326" s="222"/>
      <c r="AV5326" s="564"/>
      <c r="AW5326" s="60"/>
      <c r="AX5326" s="60"/>
      <c r="AY5326" s="60"/>
      <c r="AZ5326" s="283"/>
      <c r="BA5326" s="283"/>
      <c r="BB5326" s="283"/>
      <c r="BC5326" s="34"/>
      <c r="BD5326" s="27"/>
      <c r="BF5326" s="35"/>
      <c r="BG5326" s="35"/>
      <c r="BH5326" s="35"/>
    </row>
    <row r="5327" spans="1:60" ht="15" x14ac:dyDescent="0.25">
      <c r="A5327" s="570">
        <f t="shared" si="76"/>
        <v>5321</v>
      </c>
      <c r="B5327" s="571" t="s">
        <v>7597</v>
      </c>
      <c r="C5327" s="574" t="s">
        <v>12458</v>
      </c>
      <c r="D5327" s="843">
        <v>10495.8</v>
      </c>
      <c r="E5327" s="844"/>
      <c r="F5327" s="844"/>
      <c r="G5327" s="25"/>
      <c r="H5327" s="25"/>
      <c r="I5327" s="25"/>
      <c r="J5327" s="25"/>
      <c r="K5327" s="25"/>
      <c r="L5327" s="25"/>
      <c r="N5327" s="25"/>
      <c r="O5327" s="25"/>
      <c r="P5327" s="35" t="s">
        <v>2496</v>
      </c>
      <c r="AS5327" s="570"/>
      <c r="AT5327" s="391"/>
      <c r="AU5327" s="222"/>
      <c r="AV5327" s="564"/>
      <c r="AW5327" s="60"/>
      <c r="AX5327" s="60"/>
      <c r="AY5327" s="60"/>
      <c r="AZ5327" s="283"/>
      <c r="BA5327" s="283"/>
      <c r="BB5327" s="283"/>
      <c r="BC5327" s="34"/>
      <c r="BD5327" s="27"/>
      <c r="BF5327" s="35"/>
      <c r="BG5327" s="35"/>
      <c r="BH5327" s="35"/>
    </row>
    <row r="5328" spans="1:60" ht="15" x14ac:dyDescent="0.25">
      <c r="A5328" s="570">
        <f t="shared" si="76"/>
        <v>5322</v>
      </c>
      <c r="B5328" s="571" t="s">
        <v>7598</v>
      </c>
      <c r="C5328" s="574" t="s">
        <v>12458</v>
      </c>
      <c r="D5328" s="843">
        <v>12934.11</v>
      </c>
      <c r="E5328" s="844"/>
      <c r="F5328" s="844"/>
      <c r="G5328" s="25"/>
      <c r="H5328" s="25"/>
      <c r="I5328" s="25"/>
      <c r="J5328" s="25"/>
      <c r="K5328" s="25"/>
      <c r="L5328" s="25"/>
      <c r="N5328" s="25"/>
      <c r="O5328" s="25"/>
      <c r="P5328" s="35" t="s">
        <v>2496</v>
      </c>
      <c r="AS5328" s="570"/>
      <c r="AT5328" s="391"/>
      <c r="AU5328" s="222"/>
      <c r="AV5328" s="564"/>
      <c r="AW5328" s="60"/>
      <c r="AX5328" s="60"/>
      <c r="AY5328" s="60"/>
      <c r="AZ5328" s="283"/>
      <c r="BA5328" s="283"/>
      <c r="BB5328" s="283"/>
      <c r="BC5328" s="34"/>
      <c r="BD5328" s="27"/>
      <c r="BF5328" s="35"/>
      <c r="BG5328" s="35"/>
      <c r="BH5328" s="35"/>
    </row>
    <row r="5329" spans="1:60" ht="15" x14ac:dyDescent="0.25">
      <c r="A5329" s="570">
        <f t="shared" si="76"/>
        <v>5323</v>
      </c>
      <c r="B5329" s="571" t="s">
        <v>7599</v>
      </c>
      <c r="C5329" s="574" t="s">
        <v>12458</v>
      </c>
      <c r="D5329" s="843">
        <v>10413.69</v>
      </c>
      <c r="E5329" s="844"/>
      <c r="F5329" s="844"/>
      <c r="G5329" s="25"/>
      <c r="H5329" s="25"/>
      <c r="I5329" s="25"/>
      <c r="J5329" s="25"/>
      <c r="K5329" s="25"/>
      <c r="L5329" s="25"/>
      <c r="N5329" s="25"/>
      <c r="O5329" s="25"/>
      <c r="P5329" s="35" t="s">
        <v>2496</v>
      </c>
      <c r="AS5329" s="570"/>
      <c r="AT5329" s="391"/>
      <c r="AU5329" s="222"/>
      <c r="AV5329" s="564"/>
      <c r="AW5329" s="60"/>
      <c r="AX5329" s="60"/>
      <c r="AY5329" s="60"/>
      <c r="AZ5329" s="283"/>
      <c r="BA5329" s="283"/>
      <c r="BB5329" s="283"/>
      <c r="BC5329" s="34"/>
      <c r="BD5329" s="27"/>
      <c r="BF5329" s="35"/>
      <c r="BG5329" s="35"/>
      <c r="BH5329" s="35"/>
    </row>
    <row r="5330" spans="1:60" ht="15" x14ac:dyDescent="0.25">
      <c r="A5330" s="570">
        <f t="shared" si="76"/>
        <v>5324</v>
      </c>
      <c r="B5330" s="571" t="s">
        <v>7600</v>
      </c>
      <c r="C5330" s="574" t="s">
        <v>12458</v>
      </c>
      <c r="D5330" s="843">
        <v>16869.439999999999</v>
      </c>
      <c r="E5330" s="844"/>
      <c r="F5330" s="844"/>
      <c r="G5330" s="25"/>
      <c r="H5330" s="25"/>
      <c r="I5330" s="25"/>
      <c r="J5330" s="25"/>
      <c r="K5330" s="25"/>
      <c r="L5330" s="25"/>
      <c r="N5330" s="25"/>
      <c r="O5330" s="25"/>
      <c r="P5330" s="35" t="s">
        <v>2496</v>
      </c>
      <c r="AS5330" s="570"/>
      <c r="AT5330" s="391"/>
      <c r="AU5330" s="222"/>
      <c r="AV5330" s="564"/>
      <c r="AW5330" s="60"/>
      <c r="AX5330" s="60"/>
      <c r="AY5330" s="60"/>
      <c r="AZ5330" s="283"/>
      <c r="BA5330" s="283"/>
      <c r="BB5330" s="283"/>
      <c r="BC5330" s="34"/>
      <c r="BD5330" s="27"/>
      <c r="BF5330" s="35"/>
      <c r="BG5330" s="35"/>
      <c r="BH5330" s="35"/>
    </row>
    <row r="5331" spans="1:60" ht="15" x14ac:dyDescent="0.25">
      <c r="A5331" s="570">
        <f t="shared" si="76"/>
        <v>5325</v>
      </c>
      <c r="B5331" s="571" t="s">
        <v>7601</v>
      </c>
      <c r="C5331" s="574" t="s">
        <v>12458</v>
      </c>
      <c r="D5331" s="843">
        <v>13314.91</v>
      </c>
      <c r="E5331" s="844"/>
      <c r="F5331" s="844"/>
      <c r="G5331" s="25"/>
      <c r="H5331" s="25"/>
      <c r="I5331" s="25"/>
      <c r="J5331" s="25"/>
      <c r="K5331" s="25"/>
      <c r="L5331" s="25"/>
      <c r="N5331" s="25"/>
      <c r="O5331" s="25"/>
      <c r="P5331" s="35" t="s">
        <v>2496</v>
      </c>
      <c r="AS5331" s="570"/>
      <c r="AT5331" s="391"/>
      <c r="AU5331" s="222"/>
      <c r="AV5331" s="564"/>
      <c r="AW5331" s="60"/>
      <c r="AX5331" s="60"/>
      <c r="AY5331" s="60"/>
      <c r="AZ5331" s="283"/>
      <c r="BA5331" s="283"/>
      <c r="BB5331" s="283"/>
      <c r="BC5331" s="34"/>
      <c r="BD5331" s="27"/>
      <c r="BF5331" s="35"/>
      <c r="BG5331" s="35"/>
      <c r="BH5331" s="35"/>
    </row>
    <row r="5332" spans="1:60" ht="15" x14ac:dyDescent="0.25">
      <c r="A5332" s="570">
        <f t="shared" si="76"/>
        <v>5326</v>
      </c>
      <c r="B5332" s="571" t="s">
        <v>7602</v>
      </c>
      <c r="C5332" s="574" t="s">
        <v>12458</v>
      </c>
      <c r="D5332" s="843">
        <v>19223.259999999998</v>
      </c>
      <c r="E5332" s="844"/>
      <c r="F5332" s="844"/>
      <c r="G5332" s="25"/>
      <c r="H5332" s="25"/>
      <c r="I5332" s="25"/>
      <c r="J5332" s="25"/>
      <c r="K5332" s="25"/>
      <c r="L5332" s="25"/>
      <c r="N5332" s="25"/>
      <c r="O5332" s="25"/>
      <c r="P5332" s="35" t="s">
        <v>2496</v>
      </c>
      <c r="AS5332" s="570"/>
      <c r="AT5332" s="391"/>
      <c r="AU5332" s="222"/>
      <c r="AV5332" s="564"/>
      <c r="AW5332" s="60"/>
      <c r="AX5332" s="60"/>
      <c r="AY5332" s="60"/>
      <c r="AZ5332" s="283"/>
      <c r="BA5332" s="283"/>
      <c r="BB5332" s="283"/>
      <c r="BC5332" s="34"/>
      <c r="BD5332" s="27"/>
      <c r="BF5332" s="35"/>
      <c r="BG5332" s="35"/>
      <c r="BH5332" s="35"/>
    </row>
    <row r="5333" spans="1:60" ht="15" x14ac:dyDescent="0.25">
      <c r="A5333" s="570">
        <f t="shared" si="76"/>
        <v>5327</v>
      </c>
      <c r="B5333" s="571" t="s">
        <v>7603</v>
      </c>
      <c r="C5333" s="574" t="s">
        <v>12458</v>
      </c>
      <c r="D5333" s="843">
        <v>19959.87</v>
      </c>
      <c r="E5333" s="844"/>
      <c r="F5333" s="844"/>
      <c r="G5333" s="25"/>
      <c r="H5333" s="25"/>
      <c r="I5333" s="25"/>
      <c r="J5333" s="25"/>
      <c r="K5333" s="25"/>
      <c r="L5333" s="25"/>
      <c r="N5333" s="25"/>
      <c r="O5333" s="25"/>
      <c r="P5333" s="35" t="s">
        <v>2496</v>
      </c>
      <c r="AS5333" s="570"/>
      <c r="AT5333" s="391"/>
      <c r="AU5333" s="222"/>
      <c r="AV5333" s="564"/>
      <c r="AW5333" s="60"/>
      <c r="AX5333" s="60"/>
      <c r="AY5333" s="60"/>
      <c r="AZ5333" s="283"/>
      <c r="BA5333" s="283"/>
      <c r="BB5333" s="283"/>
      <c r="BC5333" s="34"/>
      <c r="BD5333" s="27"/>
      <c r="BF5333" s="35"/>
      <c r="BG5333" s="35"/>
      <c r="BH5333" s="35"/>
    </row>
    <row r="5334" spans="1:60" ht="15" x14ac:dyDescent="0.25">
      <c r="A5334" s="570">
        <f t="shared" si="76"/>
        <v>5328</v>
      </c>
      <c r="B5334" s="571" t="s">
        <v>7604</v>
      </c>
      <c r="C5334" s="574" t="s">
        <v>12458</v>
      </c>
      <c r="D5334" s="843">
        <v>1285.2</v>
      </c>
      <c r="E5334" s="844"/>
      <c r="F5334" s="844"/>
      <c r="G5334" s="25"/>
      <c r="H5334" s="25"/>
      <c r="I5334" s="25"/>
      <c r="J5334" s="25"/>
      <c r="K5334" s="25"/>
      <c r="L5334" s="25"/>
      <c r="N5334" s="25"/>
      <c r="O5334" s="25"/>
      <c r="P5334" s="35" t="s">
        <v>2496</v>
      </c>
      <c r="AS5334" s="570"/>
      <c r="AT5334" s="391"/>
      <c r="AU5334" s="222"/>
      <c r="AV5334" s="564"/>
      <c r="AW5334" s="60"/>
      <c r="AX5334" s="60"/>
      <c r="AY5334" s="60"/>
      <c r="AZ5334" s="283"/>
      <c r="BA5334" s="283"/>
      <c r="BB5334" s="283"/>
      <c r="BC5334" s="34"/>
      <c r="BD5334" s="27"/>
      <c r="BF5334" s="35"/>
      <c r="BG5334" s="35"/>
      <c r="BH5334" s="35"/>
    </row>
    <row r="5335" spans="1:60" ht="15" x14ac:dyDescent="0.25">
      <c r="A5335" s="570">
        <f t="shared" si="76"/>
        <v>5329</v>
      </c>
      <c r="B5335" s="571" t="s">
        <v>7605</v>
      </c>
      <c r="C5335" s="574" t="s">
        <v>12458</v>
      </c>
      <c r="D5335" s="843">
        <v>3475.99</v>
      </c>
      <c r="E5335" s="844"/>
      <c r="F5335" s="844"/>
      <c r="G5335" s="25"/>
      <c r="H5335" s="25"/>
      <c r="I5335" s="25"/>
      <c r="J5335" s="25"/>
      <c r="K5335" s="25"/>
      <c r="L5335" s="25"/>
      <c r="N5335" s="25"/>
      <c r="O5335" s="25"/>
      <c r="P5335" s="35" t="s">
        <v>2496</v>
      </c>
      <c r="AS5335" s="570"/>
      <c r="AT5335" s="391"/>
      <c r="AU5335" s="222"/>
      <c r="AV5335" s="564"/>
      <c r="AW5335" s="60"/>
      <c r="AX5335" s="60"/>
      <c r="AY5335" s="60"/>
      <c r="AZ5335" s="283"/>
      <c r="BA5335" s="283"/>
      <c r="BB5335" s="283"/>
      <c r="BC5335" s="34"/>
      <c r="BD5335" s="27"/>
      <c r="BF5335" s="35"/>
      <c r="BG5335" s="35"/>
      <c r="BH5335" s="35"/>
    </row>
    <row r="5336" spans="1:60" ht="15" x14ac:dyDescent="0.25">
      <c r="A5336" s="570">
        <f t="shared" si="76"/>
        <v>5330</v>
      </c>
      <c r="B5336" s="571" t="s">
        <v>7606</v>
      </c>
      <c r="C5336" s="574" t="s">
        <v>12458</v>
      </c>
      <c r="D5336" s="843">
        <v>528.36</v>
      </c>
      <c r="E5336" s="844"/>
      <c r="F5336" s="844"/>
      <c r="G5336" s="25"/>
      <c r="H5336" s="25"/>
      <c r="I5336" s="25"/>
      <c r="J5336" s="25"/>
      <c r="K5336" s="25"/>
      <c r="L5336" s="25"/>
      <c r="N5336" s="25"/>
      <c r="O5336" s="25"/>
      <c r="P5336" s="35" t="s">
        <v>2496</v>
      </c>
      <c r="AS5336" s="570"/>
      <c r="AT5336" s="391"/>
      <c r="AU5336" s="222"/>
      <c r="AV5336" s="564"/>
      <c r="AW5336" s="60"/>
      <c r="AX5336" s="60"/>
      <c r="AY5336" s="60"/>
      <c r="AZ5336" s="283"/>
      <c r="BA5336" s="283"/>
      <c r="BB5336" s="283"/>
      <c r="BC5336" s="34"/>
      <c r="BD5336" s="27"/>
      <c r="BF5336" s="35"/>
      <c r="BG5336" s="35"/>
      <c r="BH5336" s="35"/>
    </row>
    <row r="5337" spans="1:60" ht="15" x14ac:dyDescent="0.25">
      <c r="A5337" s="570">
        <f t="shared" si="76"/>
        <v>5331</v>
      </c>
      <c r="B5337" s="571" t="s">
        <v>7607</v>
      </c>
      <c r="C5337" s="574" t="s">
        <v>12458</v>
      </c>
      <c r="D5337" s="843">
        <v>495.04</v>
      </c>
      <c r="E5337" s="844"/>
      <c r="F5337" s="844"/>
      <c r="G5337" s="25"/>
      <c r="H5337" s="25"/>
      <c r="I5337" s="25"/>
      <c r="J5337" s="25"/>
      <c r="K5337" s="25"/>
      <c r="L5337" s="25"/>
      <c r="N5337" s="25"/>
      <c r="O5337" s="25"/>
      <c r="P5337" s="35" t="s">
        <v>2496</v>
      </c>
      <c r="AS5337" s="570"/>
      <c r="AT5337" s="391"/>
      <c r="AU5337" s="222"/>
      <c r="AV5337" s="564"/>
      <c r="AW5337" s="60"/>
      <c r="AX5337" s="60"/>
      <c r="AY5337" s="60"/>
      <c r="AZ5337" s="283"/>
      <c r="BA5337" s="283"/>
      <c r="BB5337" s="283"/>
      <c r="BC5337" s="34"/>
      <c r="BD5337" s="27"/>
      <c r="BF5337" s="35"/>
      <c r="BG5337" s="35"/>
      <c r="BH5337" s="35"/>
    </row>
    <row r="5338" spans="1:60" ht="15" x14ac:dyDescent="0.25">
      <c r="A5338" s="570">
        <f t="shared" si="76"/>
        <v>5332</v>
      </c>
      <c r="B5338" s="571" t="s">
        <v>7608</v>
      </c>
      <c r="C5338" s="574" t="s">
        <v>12458</v>
      </c>
      <c r="D5338" s="843">
        <v>2107.4899999999998</v>
      </c>
      <c r="E5338" s="844"/>
      <c r="F5338" s="844"/>
      <c r="G5338" s="25"/>
      <c r="H5338" s="25"/>
      <c r="I5338" s="25"/>
      <c r="J5338" s="25"/>
      <c r="K5338" s="25"/>
      <c r="L5338" s="25"/>
      <c r="N5338" s="25"/>
      <c r="O5338" s="25"/>
      <c r="P5338" s="35" t="s">
        <v>2496</v>
      </c>
      <c r="AS5338" s="570"/>
      <c r="AT5338" s="391"/>
      <c r="AU5338" s="222"/>
      <c r="AV5338" s="564"/>
      <c r="AW5338" s="60"/>
      <c r="AX5338" s="60"/>
      <c r="AY5338" s="60"/>
      <c r="AZ5338" s="283"/>
      <c r="BA5338" s="283"/>
      <c r="BB5338" s="283"/>
      <c r="BC5338" s="34"/>
      <c r="BD5338" s="27"/>
      <c r="BF5338" s="35"/>
      <c r="BG5338" s="35"/>
      <c r="BH5338" s="35"/>
    </row>
    <row r="5339" spans="1:60" ht="15" x14ac:dyDescent="0.25">
      <c r="A5339" s="570">
        <f t="shared" si="76"/>
        <v>5333</v>
      </c>
      <c r="B5339" s="571" t="s">
        <v>7609</v>
      </c>
      <c r="C5339" s="574" t="s">
        <v>12458</v>
      </c>
      <c r="D5339" s="843">
        <v>4082.89</v>
      </c>
      <c r="E5339" s="844"/>
      <c r="F5339" s="844"/>
      <c r="G5339" s="25"/>
      <c r="H5339" s="25"/>
      <c r="I5339" s="25"/>
      <c r="J5339" s="25"/>
      <c r="K5339" s="25"/>
      <c r="L5339" s="25"/>
      <c r="N5339" s="25"/>
      <c r="O5339" s="25"/>
      <c r="P5339" s="35" t="s">
        <v>2496</v>
      </c>
      <c r="AS5339" s="570"/>
      <c r="AT5339" s="391"/>
      <c r="AU5339" s="222"/>
      <c r="AV5339" s="564"/>
      <c r="AW5339" s="60"/>
      <c r="AX5339" s="60"/>
      <c r="AY5339" s="60"/>
      <c r="AZ5339" s="283"/>
      <c r="BA5339" s="283"/>
      <c r="BB5339" s="283"/>
      <c r="BC5339" s="34"/>
      <c r="BD5339" s="27"/>
      <c r="BF5339" s="35"/>
      <c r="BG5339" s="35"/>
      <c r="BH5339" s="35"/>
    </row>
    <row r="5340" spans="1:60" ht="15" x14ac:dyDescent="0.25">
      <c r="A5340" s="570">
        <f t="shared" si="76"/>
        <v>5334</v>
      </c>
      <c r="B5340" s="571" t="s">
        <v>7610</v>
      </c>
      <c r="C5340" s="574" t="s">
        <v>12463</v>
      </c>
      <c r="D5340" s="843">
        <v>45696</v>
      </c>
      <c r="E5340" s="844"/>
      <c r="F5340" s="844"/>
      <c r="G5340" s="25"/>
      <c r="H5340" s="25"/>
      <c r="I5340" s="25"/>
      <c r="J5340" s="25"/>
      <c r="K5340" s="25"/>
      <c r="L5340" s="25"/>
      <c r="N5340" s="25"/>
      <c r="O5340" s="25"/>
      <c r="P5340" s="35" t="s">
        <v>2496</v>
      </c>
      <c r="AS5340" s="570"/>
      <c r="AT5340" s="391"/>
      <c r="AU5340" s="222"/>
      <c r="AV5340" s="564"/>
      <c r="AW5340" s="60"/>
      <c r="AX5340" s="60"/>
      <c r="AY5340" s="60"/>
      <c r="AZ5340" s="283"/>
      <c r="BA5340" s="283"/>
      <c r="BB5340" s="283"/>
      <c r="BC5340" s="34"/>
      <c r="BD5340" s="27"/>
      <c r="BF5340" s="35"/>
      <c r="BG5340" s="35"/>
      <c r="BH5340" s="35"/>
    </row>
    <row r="5341" spans="1:60" ht="15" x14ac:dyDescent="0.25">
      <c r="A5341" s="570">
        <f t="shared" si="76"/>
        <v>5335</v>
      </c>
      <c r="B5341" s="571" t="s">
        <v>7611</v>
      </c>
      <c r="C5341" s="574" t="s">
        <v>12463</v>
      </c>
      <c r="D5341" s="843">
        <v>40460</v>
      </c>
      <c r="E5341" s="844"/>
      <c r="F5341" s="844"/>
      <c r="G5341" s="25"/>
      <c r="H5341" s="25"/>
      <c r="I5341" s="25"/>
      <c r="J5341" s="25"/>
      <c r="K5341" s="25"/>
      <c r="L5341" s="25"/>
      <c r="N5341" s="25"/>
      <c r="O5341" s="25"/>
      <c r="P5341" s="35" t="s">
        <v>2496</v>
      </c>
      <c r="AS5341" s="570"/>
      <c r="AT5341" s="391"/>
      <c r="AU5341" s="222"/>
      <c r="AV5341" s="564"/>
      <c r="AW5341" s="60"/>
      <c r="AX5341" s="60"/>
      <c r="AY5341" s="60"/>
      <c r="AZ5341" s="283"/>
      <c r="BA5341" s="283"/>
      <c r="BB5341" s="283"/>
      <c r="BC5341" s="34"/>
      <c r="BD5341" s="27"/>
      <c r="BF5341" s="35"/>
      <c r="BG5341" s="35"/>
      <c r="BH5341" s="35"/>
    </row>
    <row r="5342" spans="1:60" ht="15" x14ac:dyDescent="0.25">
      <c r="A5342" s="570">
        <f t="shared" si="76"/>
        <v>5336</v>
      </c>
      <c r="B5342" s="571" t="s">
        <v>7612</v>
      </c>
      <c r="C5342" s="574" t="s">
        <v>12463</v>
      </c>
      <c r="D5342" s="843">
        <v>61785.99</v>
      </c>
      <c r="E5342" s="844"/>
      <c r="F5342" s="844"/>
      <c r="G5342" s="25"/>
      <c r="H5342" s="25"/>
      <c r="I5342" s="25"/>
      <c r="J5342" s="25"/>
      <c r="K5342" s="25"/>
      <c r="L5342" s="25"/>
      <c r="N5342" s="25"/>
      <c r="O5342" s="25"/>
      <c r="P5342" s="35" t="s">
        <v>2496</v>
      </c>
      <c r="AS5342" s="570"/>
      <c r="AT5342" s="391"/>
      <c r="AU5342" s="222"/>
      <c r="AV5342" s="564"/>
      <c r="AW5342" s="60"/>
      <c r="AX5342" s="60"/>
      <c r="AY5342" s="60"/>
      <c r="AZ5342" s="283"/>
      <c r="BA5342" s="283"/>
      <c r="BB5342" s="283"/>
      <c r="BC5342" s="34"/>
      <c r="BD5342" s="27"/>
      <c r="BF5342" s="35"/>
      <c r="BG5342" s="35"/>
      <c r="BH5342" s="35"/>
    </row>
    <row r="5343" spans="1:60" ht="15" x14ac:dyDescent="0.25">
      <c r="A5343" s="570">
        <f t="shared" si="76"/>
        <v>5337</v>
      </c>
      <c r="B5343" s="571" t="s">
        <v>7613</v>
      </c>
      <c r="C5343" s="574" t="s">
        <v>79</v>
      </c>
      <c r="D5343" s="843">
        <v>64000</v>
      </c>
      <c r="E5343" s="844"/>
      <c r="F5343" s="844"/>
      <c r="G5343" s="25"/>
      <c r="H5343" s="25"/>
      <c r="I5343" s="25"/>
      <c r="J5343" s="25"/>
      <c r="K5343" s="25"/>
      <c r="L5343" s="25"/>
      <c r="N5343" s="25"/>
      <c r="O5343" s="25"/>
      <c r="P5343" s="35" t="s">
        <v>2496</v>
      </c>
      <c r="AS5343" s="570"/>
      <c r="AT5343" s="391"/>
      <c r="AU5343" s="222"/>
      <c r="AV5343" s="564"/>
      <c r="AW5343" s="60"/>
      <c r="AX5343" s="60"/>
      <c r="AY5343" s="60"/>
      <c r="AZ5343" s="283"/>
      <c r="BA5343" s="283"/>
      <c r="BB5343" s="283"/>
      <c r="BC5343" s="34"/>
      <c r="BD5343" s="27"/>
      <c r="BF5343" s="35"/>
      <c r="BG5343" s="35"/>
      <c r="BH5343" s="35"/>
    </row>
    <row r="5344" spans="1:60" ht="15" x14ac:dyDescent="0.25">
      <c r="A5344" s="570">
        <f t="shared" si="76"/>
        <v>5338</v>
      </c>
      <c r="B5344" s="571" t="s">
        <v>7614</v>
      </c>
      <c r="C5344" s="574" t="s">
        <v>12458</v>
      </c>
      <c r="D5344" s="843">
        <v>7199.5</v>
      </c>
      <c r="E5344" s="844"/>
      <c r="F5344" s="844"/>
      <c r="G5344" s="25"/>
      <c r="H5344" s="25"/>
      <c r="I5344" s="25"/>
      <c r="J5344" s="25"/>
      <c r="K5344" s="25"/>
      <c r="L5344" s="25"/>
      <c r="N5344" s="25"/>
      <c r="O5344" s="25"/>
      <c r="P5344" s="35" t="s">
        <v>2496</v>
      </c>
      <c r="AS5344" s="570"/>
      <c r="AT5344" s="391"/>
      <c r="AU5344" s="222"/>
      <c r="AV5344" s="564"/>
      <c r="AW5344" s="60"/>
      <c r="AX5344" s="60"/>
      <c r="AY5344" s="60"/>
      <c r="AZ5344" s="283"/>
      <c r="BA5344" s="283"/>
      <c r="BB5344" s="283"/>
      <c r="BC5344" s="34"/>
      <c r="BD5344" s="27"/>
      <c r="BF5344" s="35"/>
      <c r="BG5344" s="35"/>
      <c r="BH5344" s="35"/>
    </row>
    <row r="5345" spans="1:60" ht="15" x14ac:dyDescent="0.25">
      <c r="A5345" s="570">
        <f t="shared" si="76"/>
        <v>5339</v>
      </c>
      <c r="B5345" s="571" t="s">
        <v>7615</v>
      </c>
      <c r="C5345" s="574" t="s">
        <v>12458</v>
      </c>
      <c r="D5345" s="843">
        <v>7973</v>
      </c>
      <c r="E5345" s="844"/>
      <c r="F5345" s="844"/>
      <c r="G5345" s="25"/>
      <c r="H5345" s="25"/>
      <c r="I5345" s="25"/>
      <c r="J5345" s="25"/>
      <c r="K5345" s="25"/>
      <c r="L5345" s="25"/>
      <c r="N5345" s="25"/>
      <c r="O5345" s="25"/>
      <c r="P5345" s="35" t="s">
        <v>2496</v>
      </c>
      <c r="AS5345" s="570"/>
      <c r="AT5345" s="391"/>
      <c r="AU5345" s="222"/>
      <c r="AV5345" s="564"/>
      <c r="AW5345" s="60"/>
      <c r="AX5345" s="60"/>
      <c r="AY5345" s="60"/>
      <c r="AZ5345" s="283"/>
      <c r="BA5345" s="283"/>
      <c r="BB5345" s="283"/>
      <c r="BC5345" s="34"/>
      <c r="BD5345" s="27"/>
      <c r="BF5345" s="35"/>
      <c r="BG5345" s="35"/>
      <c r="BH5345" s="35"/>
    </row>
    <row r="5346" spans="1:60" ht="15" x14ac:dyDescent="0.25">
      <c r="A5346" s="570">
        <f t="shared" si="76"/>
        <v>5340</v>
      </c>
      <c r="B5346" s="571" t="s">
        <v>7616</v>
      </c>
      <c r="C5346" s="574" t="s">
        <v>12458</v>
      </c>
      <c r="D5346" s="843">
        <v>10543.4</v>
      </c>
      <c r="E5346" s="844"/>
      <c r="F5346" s="844"/>
      <c r="G5346" s="25"/>
      <c r="H5346" s="25"/>
      <c r="I5346" s="25"/>
      <c r="J5346" s="25"/>
      <c r="K5346" s="25"/>
      <c r="L5346" s="25"/>
      <c r="N5346" s="25"/>
      <c r="O5346" s="25"/>
      <c r="P5346" s="35" t="s">
        <v>2496</v>
      </c>
      <c r="AS5346" s="570"/>
      <c r="AT5346" s="391"/>
      <c r="AU5346" s="222"/>
      <c r="AV5346" s="564"/>
      <c r="AW5346" s="60"/>
      <c r="AX5346" s="60"/>
      <c r="AY5346" s="60"/>
      <c r="AZ5346" s="283"/>
      <c r="BA5346" s="283"/>
      <c r="BB5346" s="283"/>
      <c r="BC5346" s="34"/>
      <c r="BD5346" s="27"/>
      <c r="BF5346" s="35"/>
      <c r="BG5346" s="35"/>
      <c r="BH5346" s="35"/>
    </row>
    <row r="5347" spans="1:60" ht="15" x14ac:dyDescent="0.25">
      <c r="A5347" s="570">
        <f t="shared" si="76"/>
        <v>5341</v>
      </c>
      <c r="B5347" s="571" t="s">
        <v>7617</v>
      </c>
      <c r="C5347" s="574" t="s">
        <v>12458</v>
      </c>
      <c r="D5347" s="843">
        <v>7147.14</v>
      </c>
      <c r="E5347" s="844"/>
      <c r="F5347" s="844"/>
      <c r="G5347" s="25"/>
      <c r="H5347" s="25"/>
      <c r="I5347" s="25"/>
      <c r="J5347" s="25"/>
      <c r="K5347" s="25"/>
      <c r="L5347" s="25"/>
      <c r="N5347" s="25"/>
      <c r="O5347" s="25"/>
      <c r="P5347" s="35" t="s">
        <v>2496</v>
      </c>
      <c r="AS5347" s="570"/>
      <c r="AT5347" s="391"/>
      <c r="AU5347" s="222"/>
      <c r="AV5347" s="564"/>
      <c r="AW5347" s="60"/>
      <c r="AX5347" s="60"/>
      <c r="AY5347" s="60"/>
      <c r="AZ5347" s="283"/>
      <c r="BA5347" s="283"/>
      <c r="BB5347" s="283"/>
      <c r="BC5347" s="34"/>
      <c r="BD5347" s="27"/>
      <c r="BF5347" s="35"/>
      <c r="BG5347" s="35"/>
      <c r="BH5347" s="35"/>
    </row>
    <row r="5348" spans="1:60" ht="15" x14ac:dyDescent="0.25">
      <c r="A5348" s="570">
        <f t="shared" si="76"/>
        <v>5342</v>
      </c>
      <c r="B5348" s="571" t="s">
        <v>7618</v>
      </c>
      <c r="C5348" s="574" t="s">
        <v>12458</v>
      </c>
      <c r="D5348" s="843">
        <v>11662</v>
      </c>
      <c r="E5348" s="844"/>
      <c r="F5348" s="844"/>
      <c r="G5348" s="25"/>
      <c r="H5348" s="25"/>
      <c r="I5348" s="25"/>
      <c r="J5348" s="25"/>
      <c r="K5348" s="25"/>
      <c r="L5348" s="25"/>
      <c r="N5348" s="25"/>
      <c r="O5348" s="25"/>
      <c r="P5348" s="35" t="s">
        <v>2496</v>
      </c>
      <c r="AS5348" s="570"/>
      <c r="AT5348" s="391"/>
      <c r="AU5348" s="222"/>
      <c r="AV5348" s="564"/>
      <c r="AW5348" s="60"/>
      <c r="AX5348" s="60"/>
      <c r="AY5348" s="60"/>
      <c r="AZ5348" s="283"/>
      <c r="BA5348" s="283"/>
      <c r="BB5348" s="283"/>
      <c r="BC5348" s="34"/>
      <c r="BD5348" s="27"/>
      <c r="BF5348" s="35"/>
      <c r="BG5348" s="35"/>
      <c r="BH5348" s="35"/>
    </row>
    <row r="5349" spans="1:60" ht="15" x14ac:dyDescent="0.25">
      <c r="A5349" s="570">
        <f t="shared" si="76"/>
        <v>5343</v>
      </c>
      <c r="B5349" s="571" t="s">
        <v>7619</v>
      </c>
      <c r="C5349" s="574" t="s">
        <v>12458</v>
      </c>
      <c r="D5349" s="843">
        <v>19754</v>
      </c>
      <c r="E5349" s="844"/>
      <c r="F5349" s="844"/>
      <c r="G5349" s="25"/>
      <c r="H5349" s="25"/>
      <c r="I5349" s="25"/>
      <c r="J5349" s="25"/>
      <c r="K5349" s="25"/>
      <c r="L5349" s="25"/>
      <c r="N5349" s="25"/>
      <c r="O5349" s="25"/>
      <c r="P5349" s="35" t="s">
        <v>2496</v>
      </c>
      <c r="AS5349" s="570"/>
      <c r="AT5349" s="391"/>
      <c r="AU5349" s="222"/>
      <c r="AV5349" s="564"/>
      <c r="AW5349" s="60"/>
      <c r="AX5349" s="60"/>
      <c r="AY5349" s="60"/>
      <c r="AZ5349" s="283"/>
      <c r="BA5349" s="283"/>
      <c r="BB5349" s="283"/>
      <c r="BC5349" s="34"/>
      <c r="BD5349" s="27"/>
      <c r="BF5349" s="35"/>
      <c r="BG5349" s="35"/>
      <c r="BH5349" s="35"/>
    </row>
    <row r="5350" spans="1:60" ht="15" x14ac:dyDescent="0.25">
      <c r="A5350" s="570">
        <f t="shared" si="76"/>
        <v>5344</v>
      </c>
      <c r="B5350" s="571" t="s">
        <v>7620</v>
      </c>
      <c r="C5350" s="574" t="s">
        <v>12458</v>
      </c>
      <c r="D5350" s="843">
        <v>21182</v>
      </c>
      <c r="E5350" s="844"/>
      <c r="F5350" s="844"/>
      <c r="G5350" s="25"/>
      <c r="H5350" s="25"/>
      <c r="I5350" s="25"/>
      <c r="J5350" s="25"/>
      <c r="K5350" s="25"/>
      <c r="L5350" s="25"/>
      <c r="N5350" s="25"/>
      <c r="O5350" s="25"/>
      <c r="P5350" s="35" t="s">
        <v>2496</v>
      </c>
      <c r="AS5350" s="570"/>
      <c r="AT5350" s="391"/>
      <c r="AU5350" s="222"/>
      <c r="AV5350" s="564"/>
      <c r="AW5350" s="60"/>
      <c r="AX5350" s="60"/>
      <c r="AY5350" s="60"/>
      <c r="AZ5350" s="283"/>
      <c r="BA5350" s="283"/>
      <c r="BB5350" s="283"/>
      <c r="BC5350" s="34"/>
      <c r="BD5350" s="27"/>
      <c r="BF5350" s="35"/>
      <c r="BG5350" s="35"/>
      <c r="BH5350" s="35"/>
    </row>
    <row r="5351" spans="1:60" ht="15" x14ac:dyDescent="0.25">
      <c r="A5351" s="570">
        <f t="shared" si="76"/>
        <v>5345</v>
      </c>
      <c r="B5351" s="571" t="s">
        <v>7621</v>
      </c>
      <c r="C5351" s="574" t="s">
        <v>12458</v>
      </c>
      <c r="D5351" s="843">
        <v>327646.27</v>
      </c>
      <c r="E5351" s="844"/>
      <c r="F5351" s="844"/>
      <c r="G5351" s="25"/>
      <c r="H5351" s="25"/>
      <c r="I5351" s="25"/>
      <c r="J5351" s="25"/>
      <c r="K5351" s="25"/>
      <c r="L5351" s="25"/>
      <c r="N5351" s="25"/>
      <c r="O5351" s="25"/>
      <c r="P5351" s="35" t="s">
        <v>2496</v>
      </c>
      <c r="AS5351" s="570"/>
      <c r="AT5351" s="391"/>
      <c r="AU5351" s="222"/>
      <c r="AV5351" s="564"/>
      <c r="AW5351" s="60"/>
      <c r="AX5351" s="60"/>
      <c r="AY5351" s="60"/>
      <c r="AZ5351" s="283"/>
      <c r="BA5351" s="283"/>
      <c r="BB5351" s="283"/>
      <c r="BC5351" s="34"/>
      <c r="BD5351" s="27"/>
      <c r="BF5351" s="35"/>
      <c r="BG5351" s="35"/>
      <c r="BH5351" s="35"/>
    </row>
    <row r="5352" spans="1:60" ht="15" x14ac:dyDescent="0.25">
      <c r="A5352" s="570">
        <f t="shared" si="76"/>
        <v>5346</v>
      </c>
      <c r="B5352" s="571" t="s">
        <v>7622</v>
      </c>
      <c r="C5352" s="574" t="s">
        <v>12458</v>
      </c>
      <c r="D5352" s="843">
        <v>79120.72</v>
      </c>
      <c r="E5352" s="844"/>
      <c r="F5352" s="844"/>
      <c r="G5352" s="25"/>
      <c r="H5352" s="25"/>
      <c r="I5352" s="25"/>
      <c r="J5352" s="25"/>
      <c r="K5352" s="25"/>
      <c r="L5352" s="25"/>
      <c r="N5352" s="25"/>
      <c r="O5352" s="25"/>
      <c r="P5352" s="35" t="s">
        <v>2496</v>
      </c>
      <c r="AS5352" s="570"/>
      <c r="AT5352" s="391"/>
      <c r="AU5352" s="222"/>
      <c r="AV5352" s="564"/>
      <c r="AW5352" s="60"/>
      <c r="AX5352" s="60"/>
      <c r="AY5352" s="60"/>
      <c r="AZ5352" s="283"/>
      <c r="BA5352" s="283"/>
      <c r="BB5352" s="283"/>
      <c r="BC5352" s="34"/>
      <c r="BD5352" s="27"/>
      <c r="BF5352" s="35"/>
      <c r="BG5352" s="35"/>
      <c r="BH5352" s="35"/>
    </row>
    <row r="5353" spans="1:60" ht="15" x14ac:dyDescent="0.25">
      <c r="A5353" s="570">
        <f t="shared" si="76"/>
        <v>5347</v>
      </c>
      <c r="B5353" s="571" t="s">
        <v>7623</v>
      </c>
      <c r="C5353" s="574" t="s">
        <v>12458</v>
      </c>
      <c r="D5353" s="843">
        <v>80126.27</v>
      </c>
      <c r="E5353" s="844"/>
      <c r="F5353" s="844"/>
      <c r="G5353" s="25"/>
      <c r="H5353" s="25"/>
      <c r="I5353" s="25"/>
      <c r="J5353" s="25"/>
      <c r="K5353" s="25"/>
      <c r="L5353" s="25"/>
      <c r="N5353" s="25"/>
      <c r="O5353" s="25"/>
      <c r="P5353" s="35" t="s">
        <v>2496</v>
      </c>
      <c r="AS5353" s="570"/>
      <c r="AT5353" s="391"/>
      <c r="AU5353" s="222"/>
      <c r="AV5353" s="564"/>
      <c r="AW5353" s="60"/>
      <c r="AX5353" s="60"/>
      <c r="AY5353" s="60"/>
      <c r="AZ5353" s="283"/>
      <c r="BA5353" s="283"/>
      <c r="BB5353" s="283"/>
      <c r="BC5353" s="34"/>
      <c r="BD5353" s="27"/>
      <c r="BF5353" s="35"/>
      <c r="BG5353" s="35"/>
      <c r="BH5353" s="35"/>
    </row>
    <row r="5354" spans="1:60" ht="15" x14ac:dyDescent="0.25">
      <c r="A5354" s="570">
        <f t="shared" si="76"/>
        <v>5348</v>
      </c>
      <c r="B5354" s="571" t="s">
        <v>7624</v>
      </c>
      <c r="C5354" s="574" t="s">
        <v>12458</v>
      </c>
      <c r="D5354" s="843">
        <v>553270.27</v>
      </c>
      <c r="E5354" s="844"/>
      <c r="F5354" s="844"/>
      <c r="G5354" s="25"/>
      <c r="H5354" s="25"/>
      <c r="I5354" s="25"/>
      <c r="J5354" s="25"/>
      <c r="K5354" s="25"/>
      <c r="L5354" s="25"/>
      <c r="N5354" s="25"/>
      <c r="O5354" s="25"/>
      <c r="P5354" s="35" t="s">
        <v>2496</v>
      </c>
      <c r="AS5354" s="570"/>
      <c r="AT5354" s="391"/>
      <c r="AU5354" s="222"/>
      <c r="AV5354" s="564"/>
      <c r="AW5354" s="60"/>
      <c r="AX5354" s="60"/>
      <c r="AY5354" s="60"/>
      <c r="AZ5354" s="283"/>
      <c r="BA5354" s="283"/>
      <c r="BB5354" s="283"/>
      <c r="BC5354" s="34"/>
      <c r="BD5354" s="27"/>
      <c r="BF5354" s="35"/>
      <c r="BG5354" s="35"/>
      <c r="BH5354" s="35"/>
    </row>
    <row r="5355" spans="1:60" ht="15" x14ac:dyDescent="0.25">
      <c r="A5355" s="570">
        <f t="shared" si="76"/>
        <v>5349</v>
      </c>
      <c r="B5355" s="571" t="s">
        <v>7625</v>
      </c>
      <c r="C5355" s="574" t="s">
        <v>12458</v>
      </c>
      <c r="D5355" s="843">
        <v>334900.51</v>
      </c>
      <c r="E5355" s="844"/>
      <c r="F5355" s="844"/>
      <c r="G5355" s="25"/>
      <c r="H5355" s="25"/>
      <c r="I5355" s="25"/>
      <c r="J5355" s="25"/>
      <c r="K5355" s="25"/>
      <c r="L5355" s="25"/>
      <c r="N5355" s="25"/>
      <c r="O5355" s="25"/>
      <c r="P5355" s="35" t="s">
        <v>2496</v>
      </c>
      <c r="AS5355" s="570"/>
      <c r="AT5355" s="391"/>
      <c r="AU5355" s="222"/>
      <c r="AV5355" s="564"/>
      <c r="AW5355" s="60"/>
      <c r="AX5355" s="60"/>
      <c r="AY5355" s="60"/>
      <c r="AZ5355" s="283"/>
      <c r="BA5355" s="283"/>
      <c r="BB5355" s="283"/>
      <c r="BC5355" s="34"/>
      <c r="BD5355" s="27"/>
      <c r="BF5355" s="35"/>
      <c r="BG5355" s="35"/>
      <c r="BH5355" s="35"/>
    </row>
    <row r="5356" spans="1:60" ht="15" x14ac:dyDescent="0.25">
      <c r="A5356" s="570">
        <f t="shared" si="76"/>
        <v>5350</v>
      </c>
      <c r="B5356" s="571" t="s">
        <v>7626</v>
      </c>
      <c r="C5356" s="574" t="s">
        <v>12458</v>
      </c>
      <c r="D5356" s="843">
        <v>618800</v>
      </c>
      <c r="E5356" s="844"/>
      <c r="F5356" s="844"/>
      <c r="G5356" s="25"/>
      <c r="H5356" s="25"/>
      <c r="I5356" s="25"/>
      <c r="J5356" s="25"/>
      <c r="K5356" s="25"/>
      <c r="L5356" s="25"/>
      <c r="N5356" s="25"/>
      <c r="O5356" s="25"/>
      <c r="P5356" s="35" t="s">
        <v>2496</v>
      </c>
      <c r="AS5356" s="570"/>
      <c r="AT5356" s="391"/>
      <c r="AU5356" s="222"/>
      <c r="AV5356" s="564"/>
      <c r="AW5356" s="60"/>
      <c r="AX5356" s="60"/>
      <c r="AY5356" s="60"/>
      <c r="AZ5356" s="283"/>
      <c r="BA5356" s="283"/>
      <c r="BB5356" s="283"/>
      <c r="BC5356" s="34"/>
      <c r="BD5356" s="27"/>
      <c r="BF5356" s="35"/>
      <c r="BG5356" s="35"/>
      <c r="BH5356" s="35"/>
    </row>
    <row r="5357" spans="1:60" ht="15" x14ac:dyDescent="0.25">
      <c r="A5357" s="570">
        <f t="shared" si="76"/>
        <v>5351</v>
      </c>
      <c r="B5357" s="571" t="s">
        <v>7627</v>
      </c>
      <c r="C5357" s="574" t="s">
        <v>12458</v>
      </c>
      <c r="D5357" s="843">
        <v>172014.5</v>
      </c>
      <c r="E5357" s="844"/>
      <c r="F5357" s="844"/>
      <c r="G5357" s="25"/>
      <c r="H5357" s="25"/>
      <c r="I5357" s="25"/>
      <c r="J5357" s="25"/>
      <c r="K5357" s="25"/>
      <c r="L5357" s="25"/>
      <c r="N5357" s="25"/>
      <c r="O5357" s="25"/>
      <c r="P5357" s="35" t="s">
        <v>2496</v>
      </c>
      <c r="AS5357" s="570"/>
      <c r="AT5357" s="391"/>
      <c r="AU5357" s="222"/>
      <c r="AV5357" s="564"/>
      <c r="AW5357" s="60"/>
      <c r="AX5357" s="60"/>
      <c r="AY5357" s="60"/>
      <c r="AZ5357" s="283"/>
      <c r="BA5357" s="283"/>
      <c r="BB5357" s="283"/>
      <c r="BC5357" s="34"/>
      <c r="BD5357" s="27"/>
      <c r="BF5357" s="35"/>
      <c r="BG5357" s="35"/>
      <c r="BH5357" s="35"/>
    </row>
    <row r="5358" spans="1:60" ht="15" x14ac:dyDescent="0.25">
      <c r="A5358" s="570">
        <f t="shared" si="76"/>
        <v>5352</v>
      </c>
      <c r="B5358" s="571" t="s">
        <v>7628</v>
      </c>
      <c r="C5358" s="574" t="s">
        <v>12458</v>
      </c>
      <c r="D5358" s="843">
        <v>134073.73000000001</v>
      </c>
      <c r="E5358" s="844"/>
      <c r="F5358" s="844"/>
      <c r="G5358" s="25"/>
      <c r="H5358" s="25"/>
      <c r="I5358" s="25"/>
      <c r="J5358" s="25"/>
      <c r="K5358" s="25"/>
      <c r="L5358" s="25"/>
      <c r="N5358" s="25"/>
      <c r="O5358" s="25"/>
      <c r="P5358" s="35" t="s">
        <v>2496</v>
      </c>
      <c r="AS5358" s="570"/>
      <c r="AT5358" s="391"/>
      <c r="AU5358" s="222"/>
      <c r="AV5358" s="564"/>
      <c r="AW5358" s="60"/>
      <c r="AX5358" s="60"/>
      <c r="AY5358" s="60"/>
      <c r="AZ5358" s="283"/>
      <c r="BA5358" s="283"/>
      <c r="BB5358" s="283"/>
      <c r="BC5358" s="34"/>
      <c r="BD5358" s="27"/>
      <c r="BF5358" s="35"/>
      <c r="BG5358" s="35"/>
      <c r="BH5358" s="35"/>
    </row>
    <row r="5359" spans="1:60" ht="15" x14ac:dyDescent="0.25">
      <c r="A5359" s="570">
        <f t="shared" si="76"/>
        <v>5353</v>
      </c>
      <c r="B5359" s="571" t="s">
        <v>7629</v>
      </c>
      <c r="C5359" s="574" t="s">
        <v>12458</v>
      </c>
      <c r="D5359" s="843">
        <v>90018.74</v>
      </c>
      <c r="E5359" s="844"/>
      <c r="F5359" s="844"/>
      <c r="G5359" s="25"/>
      <c r="H5359" s="25"/>
      <c r="I5359" s="25"/>
      <c r="J5359" s="25"/>
      <c r="K5359" s="25"/>
      <c r="L5359" s="25"/>
      <c r="N5359" s="25"/>
      <c r="O5359" s="25"/>
      <c r="P5359" s="35" t="s">
        <v>2496</v>
      </c>
      <c r="AS5359" s="570"/>
      <c r="AT5359" s="391"/>
      <c r="AU5359" s="222"/>
      <c r="AV5359" s="564"/>
      <c r="AW5359" s="60"/>
      <c r="AX5359" s="60"/>
      <c r="AY5359" s="60"/>
      <c r="AZ5359" s="283"/>
      <c r="BA5359" s="283"/>
      <c r="BB5359" s="283"/>
      <c r="BC5359" s="34"/>
      <c r="BD5359" s="27"/>
      <c r="BF5359" s="35"/>
      <c r="BG5359" s="35"/>
      <c r="BH5359" s="35"/>
    </row>
    <row r="5360" spans="1:60" ht="15" x14ac:dyDescent="0.25">
      <c r="A5360" s="570">
        <f t="shared" si="76"/>
        <v>5354</v>
      </c>
      <c r="B5360" s="571" t="s">
        <v>7630</v>
      </c>
      <c r="C5360" s="574" t="s">
        <v>12458</v>
      </c>
      <c r="D5360" s="843">
        <v>134866.26999999999</v>
      </c>
      <c r="E5360" s="844"/>
      <c r="F5360" s="844"/>
      <c r="G5360" s="25"/>
      <c r="H5360" s="25"/>
      <c r="I5360" s="25"/>
      <c r="J5360" s="25"/>
      <c r="K5360" s="25"/>
      <c r="L5360" s="25"/>
      <c r="N5360" s="25"/>
      <c r="O5360" s="25"/>
      <c r="P5360" s="35" t="s">
        <v>2496</v>
      </c>
      <c r="AS5360" s="570"/>
      <c r="AT5360" s="391"/>
      <c r="AU5360" s="222"/>
      <c r="AV5360" s="564"/>
      <c r="AW5360" s="60"/>
      <c r="AX5360" s="60"/>
      <c r="AY5360" s="60"/>
      <c r="AZ5360" s="283"/>
      <c r="BA5360" s="283"/>
      <c r="BB5360" s="283"/>
      <c r="BC5360" s="34"/>
      <c r="BD5360" s="27"/>
      <c r="BF5360" s="35"/>
      <c r="BG5360" s="35"/>
      <c r="BH5360" s="35"/>
    </row>
    <row r="5361" spans="1:60" ht="15" x14ac:dyDescent="0.25">
      <c r="A5361" s="570">
        <f t="shared" si="76"/>
        <v>5355</v>
      </c>
      <c r="B5361" s="571" t="s">
        <v>7631</v>
      </c>
      <c r="C5361" s="574" t="s">
        <v>12458</v>
      </c>
      <c r="D5361" s="843">
        <v>57378.23</v>
      </c>
      <c r="E5361" s="844"/>
      <c r="F5361" s="844"/>
      <c r="G5361" s="25"/>
      <c r="H5361" s="25"/>
      <c r="I5361" s="25"/>
      <c r="J5361" s="25"/>
      <c r="K5361" s="25"/>
      <c r="L5361" s="25"/>
      <c r="N5361" s="25"/>
      <c r="O5361" s="25"/>
      <c r="P5361" s="35" t="s">
        <v>2496</v>
      </c>
      <c r="AS5361" s="570"/>
      <c r="AT5361" s="391"/>
      <c r="AU5361" s="222"/>
      <c r="AV5361" s="564"/>
      <c r="AW5361" s="60"/>
      <c r="AX5361" s="60"/>
      <c r="AY5361" s="60"/>
      <c r="AZ5361" s="283"/>
      <c r="BA5361" s="283"/>
      <c r="BB5361" s="283"/>
      <c r="BC5361" s="34"/>
      <c r="BD5361" s="27"/>
      <c r="BF5361" s="35"/>
      <c r="BG5361" s="35"/>
      <c r="BH5361" s="35"/>
    </row>
    <row r="5362" spans="1:60" ht="15" x14ac:dyDescent="0.25">
      <c r="A5362" s="570">
        <f t="shared" si="76"/>
        <v>5356</v>
      </c>
      <c r="B5362" s="571" t="s">
        <v>7632</v>
      </c>
      <c r="C5362" s="574" t="s">
        <v>12458</v>
      </c>
      <c r="D5362" s="843">
        <v>128077.32</v>
      </c>
      <c r="E5362" s="844"/>
      <c r="F5362" s="844"/>
      <c r="G5362" s="25"/>
      <c r="H5362" s="25"/>
      <c r="I5362" s="25"/>
      <c r="J5362" s="25"/>
      <c r="K5362" s="25"/>
      <c r="L5362" s="25"/>
      <c r="N5362" s="25"/>
      <c r="O5362" s="25"/>
      <c r="P5362" s="35" t="s">
        <v>2496</v>
      </c>
      <c r="AS5362" s="570"/>
      <c r="AT5362" s="391"/>
      <c r="AU5362" s="222"/>
      <c r="AV5362" s="564"/>
      <c r="AW5362" s="60"/>
      <c r="AX5362" s="60"/>
      <c r="AY5362" s="60"/>
      <c r="AZ5362" s="283"/>
      <c r="BA5362" s="283"/>
      <c r="BB5362" s="283"/>
      <c r="BC5362" s="34"/>
      <c r="BD5362" s="27"/>
      <c r="BF5362" s="35"/>
      <c r="BG5362" s="35"/>
      <c r="BH5362" s="35"/>
    </row>
    <row r="5363" spans="1:60" ht="15" x14ac:dyDescent="0.25">
      <c r="A5363" s="570">
        <f t="shared" si="76"/>
        <v>5357</v>
      </c>
      <c r="B5363" s="571" t="s">
        <v>7633</v>
      </c>
      <c r="C5363" s="574" t="s">
        <v>12458</v>
      </c>
      <c r="D5363" s="843">
        <v>222133.73</v>
      </c>
      <c r="E5363" s="844"/>
      <c r="F5363" s="844"/>
      <c r="G5363" s="25"/>
      <c r="H5363" s="25"/>
      <c r="I5363" s="25"/>
      <c r="J5363" s="25"/>
      <c r="K5363" s="25"/>
      <c r="L5363" s="25"/>
      <c r="N5363" s="25"/>
      <c r="O5363" s="25"/>
      <c r="P5363" s="35" t="s">
        <v>2496</v>
      </c>
      <c r="AS5363" s="570"/>
      <c r="AT5363" s="391"/>
      <c r="AU5363" s="222"/>
      <c r="AV5363" s="564"/>
      <c r="AW5363" s="60"/>
      <c r="AX5363" s="60"/>
      <c r="AY5363" s="60"/>
      <c r="AZ5363" s="283"/>
      <c r="BA5363" s="283"/>
      <c r="BB5363" s="283"/>
      <c r="BC5363" s="34"/>
      <c r="BD5363" s="27"/>
      <c r="BF5363" s="35"/>
      <c r="BG5363" s="35"/>
      <c r="BH5363" s="35"/>
    </row>
    <row r="5364" spans="1:60" ht="15" x14ac:dyDescent="0.25">
      <c r="A5364" s="570">
        <f t="shared" si="76"/>
        <v>5358</v>
      </c>
      <c r="B5364" s="571" t="s">
        <v>7634</v>
      </c>
      <c r="C5364" s="574" t="s">
        <v>12458</v>
      </c>
      <c r="D5364" s="843">
        <v>861813.47</v>
      </c>
      <c r="E5364" s="844"/>
      <c r="F5364" s="844"/>
      <c r="G5364" s="25"/>
      <c r="H5364" s="25"/>
      <c r="I5364" s="25"/>
      <c r="J5364" s="25"/>
      <c r="K5364" s="25"/>
      <c r="L5364" s="25"/>
      <c r="N5364" s="25"/>
      <c r="O5364" s="25"/>
      <c r="P5364" s="35" t="s">
        <v>2496</v>
      </c>
      <c r="AS5364" s="570"/>
      <c r="AT5364" s="391"/>
      <c r="AU5364" s="222"/>
      <c r="AV5364" s="564"/>
      <c r="AW5364" s="60"/>
      <c r="AX5364" s="60"/>
      <c r="AY5364" s="60"/>
      <c r="AZ5364" s="283"/>
      <c r="BA5364" s="283"/>
      <c r="BB5364" s="283"/>
      <c r="BC5364" s="34"/>
      <c r="BD5364" s="27"/>
      <c r="BF5364" s="35"/>
      <c r="BG5364" s="35"/>
      <c r="BH5364" s="35"/>
    </row>
    <row r="5365" spans="1:60" ht="15" x14ac:dyDescent="0.25">
      <c r="A5365" s="570">
        <f t="shared" si="76"/>
        <v>5359</v>
      </c>
      <c r="B5365" s="571" t="s">
        <v>7635</v>
      </c>
      <c r="C5365" s="574" t="s">
        <v>12458</v>
      </c>
      <c r="D5365" s="843">
        <v>126934.92</v>
      </c>
      <c r="E5365" s="844"/>
      <c r="F5365" s="844"/>
      <c r="G5365" s="25"/>
      <c r="H5365" s="25"/>
      <c r="I5365" s="25"/>
      <c r="J5365" s="25"/>
      <c r="K5365" s="25"/>
      <c r="L5365" s="25"/>
      <c r="N5365" s="25"/>
      <c r="O5365" s="25"/>
      <c r="P5365" s="35" t="s">
        <v>2496</v>
      </c>
      <c r="AS5365" s="570"/>
      <c r="AT5365" s="391"/>
      <c r="AU5365" s="222"/>
      <c r="AV5365" s="564"/>
      <c r="AW5365" s="60"/>
      <c r="AX5365" s="60"/>
      <c r="AY5365" s="60"/>
      <c r="AZ5365" s="283"/>
      <c r="BA5365" s="283"/>
      <c r="BB5365" s="283"/>
      <c r="BC5365" s="34"/>
      <c r="BD5365" s="27"/>
      <c r="BF5365" s="35"/>
      <c r="BG5365" s="35"/>
      <c r="BH5365" s="35"/>
    </row>
    <row r="5366" spans="1:60" ht="15" x14ac:dyDescent="0.25">
      <c r="A5366" s="570">
        <f t="shared" si="76"/>
        <v>5360</v>
      </c>
      <c r="B5366" s="571" t="s">
        <v>7636</v>
      </c>
      <c r="C5366" s="574" t="s">
        <v>12458</v>
      </c>
      <c r="D5366" s="843">
        <v>679192.5</v>
      </c>
      <c r="E5366" s="844"/>
      <c r="F5366" s="844"/>
      <c r="G5366" s="25"/>
      <c r="H5366" s="25"/>
      <c r="I5366" s="25"/>
      <c r="J5366" s="25"/>
      <c r="K5366" s="25"/>
      <c r="L5366" s="25"/>
      <c r="N5366" s="25"/>
      <c r="O5366" s="25"/>
      <c r="P5366" s="35" t="s">
        <v>2496</v>
      </c>
      <c r="AS5366" s="570"/>
      <c r="AT5366" s="391"/>
      <c r="AU5366" s="222"/>
      <c r="AV5366" s="564"/>
      <c r="AW5366" s="60"/>
      <c r="AX5366" s="60"/>
      <c r="AY5366" s="60"/>
      <c r="AZ5366" s="283"/>
      <c r="BA5366" s="283"/>
      <c r="BB5366" s="283"/>
      <c r="BC5366" s="34"/>
      <c r="BD5366" s="27"/>
      <c r="BF5366" s="35"/>
      <c r="BG5366" s="35"/>
      <c r="BH5366" s="35"/>
    </row>
    <row r="5367" spans="1:60" ht="15" x14ac:dyDescent="0.25">
      <c r="A5367" s="570">
        <f t="shared" ref="A5367:A5430" si="77">A5366+1</f>
        <v>5361</v>
      </c>
      <c r="B5367" s="571" t="s">
        <v>7637</v>
      </c>
      <c r="C5367" s="574" t="s">
        <v>12458</v>
      </c>
      <c r="D5367" s="843">
        <v>1463314.44</v>
      </c>
      <c r="E5367" s="844"/>
      <c r="F5367" s="844"/>
      <c r="G5367" s="25"/>
      <c r="H5367" s="25"/>
      <c r="I5367" s="25"/>
      <c r="J5367" s="25"/>
      <c r="K5367" s="25"/>
      <c r="L5367" s="25"/>
      <c r="N5367" s="25"/>
      <c r="O5367" s="25"/>
      <c r="P5367" s="35" t="s">
        <v>2496</v>
      </c>
      <c r="AS5367" s="570"/>
      <c r="AT5367" s="391"/>
      <c r="AU5367" s="222"/>
      <c r="AV5367" s="564"/>
      <c r="AW5367" s="60"/>
      <c r="AX5367" s="60"/>
      <c r="AY5367" s="60"/>
      <c r="AZ5367" s="283"/>
      <c r="BA5367" s="283"/>
      <c r="BB5367" s="283"/>
      <c r="BC5367" s="34"/>
      <c r="BD5367" s="27"/>
      <c r="BF5367" s="35"/>
      <c r="BG5367" s="35"/>
      <c r="BH5367" s="35"/>
    </row>
    <row r="5368" spans="1:60" ht="15" x14ac:dyDescent="0.25">
      <c r="A5368" s="570">
        <f t="shared" si="77"/>
        <v>5362</v>
      </c>
      <c r="B5368" s="571" t="s">
        <v>7638</v>
      </c>
      <c r="C5368" s="574" t="s">
        <v>12458</v>
      </c>
      <c r="D5368" s="843">
        <v>1191269.73</v>
      </c>
      <c r="E5368" s="844"/>
      <c r="F5368" s="844"/>
      <c r="G5368" s="25"/>
      <c r="H5368" s="25"/>
      <c r="I5368" s="25"/>
      <c r="J5368" s="25"/>
      <c r="K5368" s="25"/>
      <c r="L5368" s="25"/>
      <c r="N5368" s="25"/>
      <c r="O5368" s="25"/>
      <c r="P5368" s="35" t="s">
        <v>2496</v>
      </c>
      <c r="AS5368" s="570"/>
      <c r="AT5368" s="391"/>
      <c r="AU5368" s="222"/>
      <c r="AV5368" s="564"/>
      <c r="AW5368" s="60"/>
      <c r="AX5368" s="60"/>
      <c r="AY5368" s="60"/>
      <c r="AZ5368" s="283"/>
      <c r="BA5368" s="283"/>
      <c r="BB5368" s="283"/>
      <c r="BC5368" s="34"/>
      <c r="BD5368" s="27"/>
      <c r="BF5368" s="35"/>
      <c r="BG5368" s="35"/>
      <c r="BH5368" s="35"/>
    </row>
    <row r="5369" spans="1:60" ht="15" x14ac:dyDescent="0.25">
      <c r="A5369" s="570">
        <f t="shared" si="77"/>
        <v>5363</v>
      </c>
      <c r="B5369" s="571" t="s">
        <v>7639</v>
      </c>
      <c r="C5369" s="574" t="s">
        <v>12458</v>
      </c>
      <c r="D5369" s="843">
        <v>597080.12</v>
      </c>
      <c r="E5369" s="844"/>
      <c r="F5369" s="844"/>
      <c r="G5369" s="25"/>
      <c r="H5369" s="25"/>
      <c r="I5369" s="25"/>
      <c r="J5369" s="25"/>
      <c r="K5369" s="25"/>
      <c r="L5369" s="25"/>
      <c r="N5369" s="25"/>
      <c r="O5369" s="25"/>
      <c r="P5369" s="35" t="s">
        <v>2496</v>
      </c>
      <c r="AS5369" s="570"/>
      <c r="AT5369" s="391"/>
      <c r="AU5369" s="222"/>
      <c r="AV5369" s="564"/>
      <c r="AW5369" s="60"/>
      <c r="AX5369" s="60"/>
      <c r="AY5369" s="60"/>
      <c r="AZ5369" s="283"/>
      <c r="BA5369" s="283"/>
      <c r="BB5369" s="283"/>
      <c r="BC5369" s="34"/>
      <c r="BD5369" s="27"/>
      <c r="BF5369" s="35"/>
      <c r="BG5369" s="35"/>
      <c r="BH5369" s="35"/>
    </row>
    <row r="5370" spans="1:60" ht="15" x14ac:dyDescent="0.25">
      <c r="A5370" s="570">
        <f t="shared" si="77"/>
        <v>5364</v>
      </c>
      <c r="B5370" s="571" t="s">
        <v>7640</v>
      </c>
      <c r="C5370" s="574" t="s">
        <v>12458</v>
      </c>
      <c r="D5370" s="843">
        <v>148489.39000000001</v>
      </c>
      <c r="E5370" s="844"/>
      <c r="F5370" s="844"/>
      <c r="G5370" s="25"/>
      <c r="H5370" s="25"/>
      <c r="I5370" s="25"/>
      <c r="J5370" s="25"/>
      <c r="K5370" s="25"/>
      <c r="L5370" s="25"/>
      <c r="N5370" s="25"/>
      <c r="O5370" s="25"/>
      <c r="P5370" s="35" t="s">
        <v>2496</v>
      </c>
      <c r="AS5370" s="570"/>
      <c r="AT5370" s="391"/>
      <c r="AU5370" s="222"/>
      <c r="AV5370" s="564"/>
      <c r="AW5370" s="60"/>
      <c r="AX5370" s="60"/>
      <c r="AY5370" s="60"/>
      <c r="AZ5370" s="283"/>
      <c r="BA5370" s="283"/>
      <c r="BB5370" s="283"/>
      <c r="BC5370" s="34"/>
      <c r="BD5370" s="27"/>
      <c r="BF5370" s="35"/>
      <c r="BG5370" s="35"/>
      <c r="BH5370" s="35"/>
    </row>
    <row r="5371" spans="1:60" ht="15" x14ac:dyDescent="0.25">
      <c r="A5371" s="570">
        <f t="shared" si="77"/>
        <v>5365</v>
      </c>
      <c r="B5371" s="571" t="s">
        <v>7641</v>
      </c>
      <c r="C5371" s="574" t="s">
        <v>12458</v>
      </c>
      <c r="D5371" s="843">
        <v>3075436</v>
      </c>
      <c r="E5371" s="844"/>
      <c r="F5371" s="844"/>
      <c r="G5371" s="25"/>
      <c r="H5371" s="25"/>
      <c r="I5371" s="25"/>
      <c r="J5371" s="25"/>
      <c r="K5371" s="25"/>
      <c r="L5371" s="25"/>
      <c r="N5371" s="25"/>
      <c r="O5371" s="25"/>
      <c r="P5371" s="35" t="s">
        <v>2496</v>
      </c>
      <c r="AS5371" s="570"/>
      <c r="AT5371" s="391"/>
      <c r="AU5371" s="222"/>
      <c r="AV5371" s="564"/>
      <c r="AW5371" s="60"/>
      <c r="AX5371" s="60"/>
      <c r="AY5371" s="60"/>
      <c r="AZ5371" s="283"/>
      <c r="BA5371" s="283"/>
      <c r="BB5371" s="283"/>
      <c r="BC5371" s="34"/>
      <c r="BD5371" s="27"/>
      <c r="BF5371" s="35"/>
      <c r="BG5371" s="35"/>
      <c r="BH5371" s="35"/>
    </row>
    <row r="5372" spans="1:60" ht="15" x14ac:dyDescent="0.25">
      <c r="A5372" s="570">
        <f t="shared" si="77"/>
        <v>5366</v>
      </c>
      <c r="B5372" s="571" t="s">
        <v>7642</v>
      </c>
      <c r="C5372" s="574" t="s">
        <v>12458</v>
      </c>
      <c r="D5372" s="843">
        <v>165721.78</v>
      </c>
      <c r="E5372" s="844"/>
      <c r="F5372" s="844"/>
      <c r="G5372" s="25"/>
      <c r="H5372" s="25"/>
      <c r="I5372" s="25"/>
      <c r="J5372" s="25"/>
      <c r="K5372" s="25"/>
      <c r="L5372" s="25"/>
      <c r="N5372" s="25"/>
      <c r="O5372" s="25"/>
      <c r="P5372" s="35" t="s">
        <v>2496</v>
      </c>
      <c r="AS5372" s="570"/>
      <c r="AT5372" s="391"/>
      <c r="AU5372" s="222"/>
      <c r="AV5372" s="564"/>
      <c r="AW5372" s="60"/>
      <c r="AX5372" s="60"/>
      <c r="AY5372" s="60"/>
      <c r="AZ5372" s="283"/>
      <c r="BA5372" s="283"/>
      <c r="BB5372" s="283"/>
      <c r="BC5372" s="34"/>
      <c r="BD5372" s="27"/>
      <c r="BF5372" s="35"/>
      <c r="BG5372" s="35"/>
      <c r="BH5372" s="35"/>
    </row>
    <row r="5373" spans="1:60" ht="15" x14ac:dyDescent="0.25">
      <c r="A5373" s="570">
        <f t="shared" si="77"/>
        <v>5367</v>
      </c>
      <c r="B5373" s="571" t="s">
        <v>7643</v>
      </c>
      <c r="C5373" s="574" t="s">
        <v>12458</v>
      </c>
      <c r="D5373" s="843">
        <v>96673.22</v>
      </c>
      <c r="E5373" s="844"/>
      <c r="F5373" s="844"/>
      <c r="G5373" s="25"/>
      <c r="H5373" s="25"/>
      <c r="I5373" s="25"/>
      <c r="J5373" s="25"/>
      <c r="K5373" s="25"/>
      <c r="L5373" s="25"/>
      <c r="N5373" s="25"/>
      <c r="O5373" s="25"/>
      <c r="P5373" s="35" t="s">
        <v>2496</v>
      </c>
      <c r="AS5373" s="570"/>
      <c r="AT5373" s="391"/>
      <c r="AU5373" s="222"/>
      <c r="AV5373" s="564"/>
      <c r="AW5373" s="60"/>
      <c r="AX5373" s="60"/>
      <c r="AY5373" s="60"/>
      <c r="AZ5373" s="283"/>
      <c r="BA5373" s="283"/>
      <c r="BB5373" s="283"/>
      <c r="BC5373" s="34"/>
      <c r="BD5373" s="27"/>
      <c r="BF5373" s="35"/>
      <c r="BG5373" s="35"/>
      <c r="BH5373" s="35"/>
    </row>
    <row r="5374" spans="1:60" ht="15" x14ac:dyDescent="0.25">
      <c r="A5374" s="570">
        <f t="shared" si="77"/>
        <v>5368</v>
      </c>
      <c r="B5374" s="571" t="s">
        <v>7644</v>
      </c>
      <c r="C5374" s="574" t="s">
        <v>12458</v>
      </c>
      <c r="D5374" s="843">
        <v>168049.42</v>
      </c>
      <c r="E5374" s="844"/>
      <c r="F5374" s="844"/>
      <c r="G5374" s="25"/>
      <c r="H5374" s="25"/>
      <c r="I5374" s="25"/>
      <c r="J5374" s="25"/>
      <c r="K5374" s="25"/>
      <c r="L5374" s="25"/>
      <c r="N5374" s="25"/>
      <c r="O5374" s="25"/>
      <c r="P5374" s="35" t="s">
        <v>2496</v>
      </c>
      <c r="AS5374" s="570"/>
      <c r="AT5374" s="391"/>
      <c r="AU5374" s="222"/>
      <c r="AV5374" s="564"/>
      <c r="AW5374" s="60"/>
      <c r="AX5374" s="60"/>
      <c r="AY5374" s="60"/>
      <c r="AZ5374" s="283"/>
      <c r="BA5374" s="283"/>
      <c r="BB5374" s="283"/>
      <c r="BC5374" s="34"/>
      <c r="BD5374" s="27"/>
      <c r="BF5374" s="35"/>
      <c r="BG5374" s="35"/>
      <c r="BH5374" s="35"/>
    </row>
    <row r="5375" spans="1:60" ht="15" x14ac:dyDescent="0.25">
      <c r="A5375" s="570">
        <f t="shared" si="77"/>
        <v>5369</v>
      </c>
      <c r="B5375" s="571" t="s">
        <v>7645</v>
      </c>
      <c r="C5375" s="574" t="s">
        <v>2526</v>
      </c>
      <c r="D5375" s="843">
        <v>25900.35</v>
      </c>
      <c r="E5375" s="844"/>
      <c r="F5375" s="844"/>
      <c r="G5375" s="25"/>
      <c r="H5375" s="25"/>
      <c r="I5375" s="25"/>
      <c r="J5375" s="25"/>
      <c r="K5375" s="25"/>
      <c r="L5375" s="25"/>
      <c r="N5375" s="25"/>
      <c r="O5375" s="25"/>
      <c r="P5375" s="35" t="s">
        <v>2496</v>
      </c>
      <c r="AS5375" s="570"/>
      <c r="AT5375" s="391"/>
      <c r="AU5375" s="222"/>
      <c r="AV5375" s="564"/>
      <c r="AW5375" s="60"/>
      <c r="AX5375" s="60"/>
      <c r="AY5375" s="60"/>
      <c r="AZ5375" s="283"/>
      <c r="BA5375" s="283"/>
      <c r="BB5375" s="283"/>
      <c r="BC5375" s="34"/>
      <c r="BD5375" s="27"/>
      <c r="BF5375" s="35"/>
      <c r="BG5375" s="35"/>
      <c r="BH5375" s="35"/>
    </row>
    <row r="5376" spans="1:60" ht="15" x14ac:dyDescent="0.25">
      <c r="A5376" s="570">
        <f t="shared" si="77"/>
        <v>5370</v>
      </c>
      <c r="B5376" s="571" t="s">
        <v>7646</v>
      </c>
      <c r="C5376" s="574" t="s">
        <v>12470</v>
      </c>
      <c r="D5376" s="843">
        <v>157675</v>
      </c>
      <c r="E5376" s="844"/>
      <c r="F5376" s="844"/>
      <c r="G5376" s="25"/>
      <c r="H5376" s="25"/>
      <c r="I5376" s="25"/>
      <c r="J5376" s="25"/>
      <c r="K5376" s="25"/>
      <c r="L5376" s="25"/>
      <c r="N5376" s="25"/>
      <c r="O5376" s="25"/>
      <c r="P5376" s="35" t="s">
        <v>2496</v>
      </c>
      <c r="AS5376" s="570"/>
      <c r="AT5376" s="391"/>
      <c r="AU5376" s="222"/>
      <c r="AV5376" s="564"/>
      <c r="AW5376" s="60"/>
      <c r="AX5376" s="60"/>
      <c r="AY5376" s="60"/>
      <c r="AZ5376" s="283"/>
      <c r="BA5376" s="283"/>
      <c r="BB5376" s="283"/>
      <c r="BC5376" s="34"/>
      <c r="BD5376" s="27"/>
      <c r="BF5376" s="35"/>
      <c r="BG5376" s="35"/>
      <c r="BH5376" s="35"/>
    </row>
    <row r="5377" spans="1:60" ht="15" x14ac:dyDescent="0.25">
      <c r="A5377" s="570">
        <f t="shared" si="77"/>
        <v>5371</v>
      </c>
      <c r="B5377" s="571" t="s">
        <v>7647</v>
      </c>
      <c r="C5377" s="574" t="s">
        <v>12458</v>
      </c>
      <c r="D5377" s="843">
        <v>453463.78</v>
      </c>
      <c r="E5377" s="844"/>
      <c r="F5377" s="844"/>
      <c r="G5377" s="25"/>
      <c r="H5377" s="25"/>
      <c r="I5377" s="25"/>
      <c r="J5377" s="25"/>
      <c r="K5377" s="25"/>
      <c r="L5377" s="25"/>
      <c r="N5377" s="25"/>
      <c r="O5377" s="25"/>
      <c r="P5377" s="35" t="s">
        <v>2496</v>
      </c>
      <c r="AS5377" s="570"/>
      <c r="AT5377" s="391"/>
      <c r="AU5377" s="222"/>
      <c r="AV5377" s="564"/>
      <c r="AW5377" s="60"/>
      <c r="AX5377" s="60"/>
      <c r="AY5377" s="60"/>
      <c r="AZ5377" s="283"/>
      <c r="BA5377" s="283"/>
      <c r="BB5377" s="283"/>
      <c r="BC5377" s="34"/>
      <c r="BD5377" s="27"/>
      <c r="BF5377" s="35"/>
      <c r="BG5377" s="35"/>
      <c r="BH5377" s="35"/>
    </row>
    <row r="5378" spans="1:60" ht="15" x14ac:dyDescent="0.25">
      <c r="A5378" s="570">
        <f t="shared" si="77"/>
        <v>5372</v>
      </c>
      <c r="B5378" s="571" t="s">
        <v>7648</v>
      </c>
      <c r="C5378" s="574" t="s">
        <v>12458</v>
      </c>
      <c r="D5378" s="843">
        <v>62832</v>
      </c>
      <c r="E5378" s="844"/>
      <c r="F5378" s="844"/>
      <c r="G5378" s="25"/>
      <c r="H5378" s="25"/>
      <c r="I5378" s="25"/>
      <c r="J5378" s="25"/>
      <c r="K5378" s="25"/>
      <c r="L5378" s="25"/>
      <c r="N5378" s="25"/>
      <c r="O5378" s="25"/>
      <c r="P5378" s="35" t="s">
        <v>2496</v>
      </c>
      <c r="AS5378" s="570"/>
      <c r="AT5378" s="391"/>
      <c r="AU5378" s="222"/>
      <c r="AV5378" s="564"/>
      <c r="AW5378" s="60"/>
      <c r="AX5378" s="60"/>
      <c r="AY5378" s="60"/>
      <c r="AZ5378" s="283"/>
      <c r="BA5378" s="283"/>
      <c r="BB5378" s="283"/>
      <c r="BC5378" s="34"/>
      <c r="BD5378" s="27"/>
      <c r="BF5378" s="35"/>
      <c r="BG5378" s="35"/>
      <c r="BH5378" s="35"/>
    </row>
    <row r="5379" spans="1:60" ht="15" x14ac:dyDescent="0.25">
      <c r="A5379" s="570">
        <f t="shared" si="77"/>
        <v>5373</v>
      </c>
      <c r="B5379" s="571" t="s">
        <v>7649</v>
      </c>
      <c r="C5379" s="574" t="s">
        <v>12458</v>
      </c>
      <c r="D5379" s="843">
        <v>1670.76</v>
      </c>
      <c r="E5379" s="844"/>
      <c r="F5379" s="844"/>
      <c r="G5379" s="25"/>
      <c r="H5379" s="25"/>
      <c r="I5379" s="25"/>
      <c r="J5379" s="25"/>
      <c r="K5379" s="25"/>
      <c r="L5379" s="25"/>
      <c r="N5379" s="25"/>
      <c r="O5379" s="25"/>
      <c r="P5379" s="35" t="s">
        <v>2496</v>
      </c>
      <c r="AS5379" s="570"/>
      <c r="AT5379" s="391"/>
      <c r="AU5379" s="222"/>
      <c r="AV5379" s="564"/>
      <c r="AW5379" s="60"/>
      <c r="AX5379" s="60"/>
      <c r="AY5379" s="60"/>
      <c r="AZ5379" s="283"/>
      <c r="BA5379" s="283"/>
      <c r="BB5379" s="283"/>
      <c r="BC5379" s="34"/>
      <c r="BD5379" s="27"/>
      <c r="BF5379" s="35"/>
      <c r="BG5379" s="35"/>
      <c r="BH5379" s="35"/>
    </row>
    <row r="5380" spans="1:60" ht="15" x14ac:dyDescent="0.25">
      <c r="A5380" s="570">
        <f t="shared" si="77"/>
        <v>5374</v>
      </c>
      <c r="B5380" s="571" t="s">
        <v>7650</v>
      </c>
      <c r="C5380" s="574" t="s">
        <v>12458</v>
      </c>
      <c r="D5380" s="843">
        <v>66875.62</v>
      </c>
      <c r="E5380" s="844"/>
      <c r="F5380" s="844"/>
      <c r="G5380" s="25"/>
      <c r="H5380" s="25"/>
      <c r="I5380" s="25"/>
      <c r="J5380" s="25"/>
      <c r="K5380" s="25"/>
      <c r="L5380" s="25"/>
      <c r="N5380" s="25"/>
      <c r="O5380" s="25"/>
      <c r="P5380" s="35" t="s">
        <v>2496</v>
      </c>
      <c r="AS5380" s="570"/>
      <c r="AT5380" s="391"/>
      <c r="AU5380" s="222"/>
      <c r="AV5380" s="564"/>
      <c r="AW5380" s="60"/>
      <c r="AX5380" s="60"/>
      <c r="AY5380" s="60"/>
      <c r="AZ5380" s="283"/>
      <c r="BA5380" s="283"/>
      <c r="BB5380" s="283"/>
      <c r="BC5380" s="34"/>
      <c r="BD5380" s="27"/>
      <c r="BF5380" s="35"/>
      <c r="BG5380" s="35"/>
      <c r="BH5380" s="35"/>
    </row>
    <row r="5381" spans="1:60" ht="15" x14ac:dyDescent="0.25">
      <c r="A5381" s="570">
        <f t="shared" si="77"/>
        <v>5375</v>
      </c>
      <c r="B5381" s="571" t="s">
        <v>7651</v>
      </c>
      <c r="C5381" s="574" t="s">
        <v>12458</v>
      </c>
      <c r="D5381" s="843">
        <v>56795.13</v>
      </c>
      <c r="E5381" s="844"/>
      <c r="F5381" s="844"/>
      <c r="G5381" s="25"/>
      <c r="H5381" s="25"/>
      <c r="I5381" s="25"/>
      <c r="J5381" s="25"/>
      <c r="K5381" s="25"/>
      <c r="L5381" s="25"/>
      <c r="N5381" s="25"/>
      <c r="O5381" s="25"/>
      <c r="P5381" s="35" t="s">
        <v>2496</v>
      </c>
      <c r="AS5381" s="570"/>
      <c r="AT5381" s="391"/>
      <c r="AU5381" s="222"/>
      <c r="AV5381" s="564"/>
      <c r="AW5381" s="60"/>
      <c r="AX5381" s="60"/>
      <c r="AY5381" s="60"/>
      <c r="AZ5381" s="283"/>
      <c r="BA5381" s="283"/>
      <c r="BB5381" s="283"/>
      <c r="BC5381" s="34"/>
      <c r="BD5381" s="27"/>
      <c r="BF5381" s="35"/>
      <c r="BG5381" s="35"/>
      <c r="BH5381" s="35"/>
    </row>
    <row r="5382" spans="1:60" ht="15" x14ac:dyDescent="0.25">
      <c r="A5382" s="570">
        <f t="shared" si="77"/>
        <v>5376</v>
      </c>
      <c r="B5382" s="571" t="s">
        <v>7652</v>
      </c>
      <c r="C5382" s="574" t="s">
        <v>12458</v>
      </c>
      <c r="D5382" s="843">
        <v>103149.2</v>
      </c>
      <c r="E5382" s="844"/>
      <c r="F5382" s="844"/>
      <c r="G5382" s="25"/>
      <c r="H5382" s="25"/>
      <c r="I5382" s="25"/>
      <c r="J5382" s="25"/>
      <c r="K5382" s="25"/>
      <c r="L5382" s="25"/>
      <c r="N5382" s="25"/>
      <c r="O5382" s="25"/>
      <c r="P5382" s="35" t="s">
        <v>2496</v>
      </c>
      <c r="AS5382" s="570"/>
      <c r="AT5382" s="391"/>
      <c r="AU5382" s="222"/>
      <c r="AV5382" s="564"/>
      <c r="AW5382" s="60"/>
      <c r="AX5382" s="60"/>
      <c r="AY5382" s="60"/>
      <c r="AZ5382" s="283"/>
      <c r="BA5382" s="283"/>
      <c r="BB5382" s="283"/>
      <c r="BC5382" s="34"/>
      <c r="BD5382" s="27"/>
      <c r="BF5382" s="35"/>
      <c r="BG5382" s="35"/>
      <c r="BH5382" s="35"/>
    </row>
    <row r="5383" spans="1:60" ht="15" x14ac:dyDescent="0.25">
      <c r="A5383" s="570">
        <f t="shared" si="77"/>
        <v>5377</v>
      </c>
      <c r="B5383" s="571" t="s">
        <v>7653</v>
      </c>
      <c r="C5383" s="574" t="s">
        <v>12458</v>
      </c>
      <c r="D5383" s="843">
        <v>61294.52</v>
      </c>
      <c r="E5383" s="844"/>
      <c r="F5383" s="844"/>
      <c r="G5383" s="25"/>
      <c r="H5383" s="25"/>
      <c r="I5383" s="25"/>
      <c r="J5383" s="25"/>
      <c r="K5383" s="25"/>
      <c r="L5383" s="25"/>
      <c r="N5383" s="25"/>
      <c r="O5383" s="25"/>
      <c r="P5383" s="35" t="s">
        <v>2496</v>
      </c>
      <c r="AS5383" s="570"/>
      <c r="AT5383" s="391"/>
      <c r="AU5383" s="222"/>
      <c r="AV5383" s="564"/>
      <c r="AW5383" s="60"/>
      <c r="AX5383" s="60"/>
      <c r="AY5383" s="60"/>
      <c r="AZ5383" s="283"/>
      <c r="BA5383" s="283"/>
      <c r="BB5383" s="283"/>
      <c r="BC5383" s="34"/>
      <c r="BD5383" s="27"/>
      <c r="BF5383" s="35"/>
      <c r="BG5383" s="35"/>
      <c r="BH5383" s="35"/>
    </row>
    <row r="5384" spans="1:60" ht="15" x14ac:dyDescent="0.25">
      <c r="A5384" s="570">
        <f t="shared" si="77"/>
        <v>5378</v>
      </c>
      <c r="B5384" s="571" t="s">
        <v>7654</v>
      </c>
      <c r="C5384" s="574" t="s">
        <v>12458</v>
      </c>
      <c r="D5384" s="843">
        <v>88948.93</v>
      </c>
      <c r="E5384" s="844"/>
      <c r="F5384" s="844"/>
      <c r="G5384" s="25"/>
      <c r="H5384" s="25"/>
      <c r="I5384" s="25"/>
      <c r="J5384" s="25"/>
      <c r="K5384" s="25"/>
      <c r="L5384" s="25"/>
      <c r="N5384" s="25"/>
      <c r="O5384" s="25"/>
      <c r="P5384" s="35" t="s">
        <v>2496</v>
      </c>
      <c r="AS5384" s="570"/>
      <c r="AT5384" s="391"/>
      <c r="AU5384" s="222"/>
      <c r="AV5384" s="564"/>
      <c r="AW5384" s="60"/>
      <c r="AX5384" s="60"/>
      <c r="AY5384" s="60"/>
      <c r="AZ5384" s="283"/>
      <c r="BA5384" s="283"/>
      <c r="BB5384" s="283"/>
      <c r="BC5384" s="34"/>
      <c r="BD5384" s="27"/>
      <c r="BF5384" s="35"/>
      <c r="BG5384" s="35"/>
      <c r="BH5384" s="35"/>
    </row>
    <row r="5385" spans="1:60" ht="15" x14ac:dyDescent="0.25">
      <c r="A5385" s="570">
        <f t="shared" si="77"/>
        <v>5379</v>
      </c>
      <c r="B5385" s="571" t="s">
        <v>7655</v>
      </c>
      <c r="C5385" s="574" t="s">
        <v>12458</v>
      </c>
      <c r="D5385" s="843">
        <v>88948.93</v>
      </c>
      <c r="E5385" s="844"/>
      <c r="F5385" s="844"/>
      <c r="G5385" s="25"/>
      <c r="H5385" s="25"/>
      <c r="I5385" s="25"/>
      <c r="J5385" s="25"/>
      <c r="K5385" s="25"/>
      <c r="L5385" s="25"/>
      <c r="N5385" s="25"/>
      <c r="O5385" s="25"/>
      <c r="P5385" s="35" t="s">
        <v>2496</v>
      </c>
      <c r="AS5385" s="570"/>
      <c r="AT5385" s="391"/>
      <c r="AU5385" s="222"/>
      <c r="AV5385" s="564"/>
      <c r="AW5385" s="60"/>
      <c r="AX5385" s="60"/>
      <c r="AY5385" s="60"/>
      <c r="AZ5385" s="283"/>
      <c r="BA5385" s="283"/>
      <c r="BB5385" s="283"/>
      <c r="BC5385" s="34"/>
      <c r="BD5385" s="27"/>
      <c r="BF5385" s="35"/>
      <c r="BG5385" s="35"/>
      <c r="BH5385" s="35"/>
    </row>
    <row r="5386" spans="1:60" ht="15" x14ac:dyDescent="0.25">
      <c r="A5386" s="570">
        <f t="shared" si="77"/>
        <v>5380</v>
      </c>
      <c r="B5386" s="571" t="s">
        <v>7656</v>
      </c>
      <c r="C5386" s="574" t="s">
        <v>12458</v>
      </c>
      <c r="D5386" s="843">
        <v>44552.41</v>
      </c>
      <c r="E5386" s="844"/>
      <c r="F5386" s="844"/>
      <c r="G5386" s="25"/>
      <c r="H5386" s="25"/>
      <c r="I5386" s="25"/>
      <c r="J5386" s="25"/>
      <c r="K5386" s="25"/>
      <c r="L5386" s="25"/>
      <c r="N5386" s="25"/>
      <c r="O5386" s="25"/>
      <c r="P5386" s="35" t="s">
        <v>2496</v>
      </c>
      <c r="AS5386" s="570"/>
      <c r="AT5386" s="391"/>
      <c r="AU5386" s="222"/>
      <c r="AV5386" s="564"/>
      <c r="AW5386" s="60"/>
      <c r="AX5386" s="60"/>
      <c r="AY5386" s="60"/>
      <c r="AZ5386" s="283"/>
      <c r="BA5386" s="283"/>
      <c r="BB5386" s="283"/>
      <c r="BC5386" s="34"/>
      <c r="BD5386" s="27"/>
      <c r="BF5386" s="35"/>
      <c r="BG5386" s="35"/>
      <c r="BH5386" s="35"/>
    </row>
    <row r="5387" spans="1:60" ht="15" x14ac:dyDescent="0.25">
      <c r="A5387" s="570">
        <f t="shared" si="77"/>
        <v>5381</v>
      </c>
      <c r="B5387" s="571" t="s">
        <v>7657</v>
      </c>
      <c r="C5387" s="574" t="s">
        <v>12458</v>
      </c>
      <c r="D5387" s="843">
        <v>40832.47</v>
      </c>
      <c r="E5387" s="844"/>
      <c r="F5387" s="844"/>
      <c r="G5387" s="25"/>
      <c r="H5387" s="25"/>
      <c r="I5387" s="25"/>
      <c r="J5387" s="25"/>
      <c r="K5387" s="25"/>
      <c r="L5387" s="25"/>
      <c r="N5387" s="25"/>
      <c r="O5387" s="25"/>
      <c r="P5387" s="35" t="s">
        <v>2496</v>
      </c>
      <c r="AS5387" s="570"/>
      <c r="AT5387" s="391"/>
      <c r="AU5387" s="222"/>
      <c r="AV5387" s="564"/>
      <c r="AW5387" s="60"/>
      <c r="AX5387" s="60"/>
      <c r="AY5387" s="60"/>
      <c r="AZ5387" s="283"/>
      <c r="BA5387" s="283"/>
      <c r="BB5387" s="283"/>
      <c r="BC5387" s="34"/>
      <c r="BD5387" s="27"/>
      <c r="BF5387" s="35"/>
      <c r="BG5387" s="35"/>
      <c r="BH5387" s="35"/>
    </row>
    <row r="5388" spans="1:60" ht="15" x14ac:dyDescent="0.25">
      <c r="A5388" s="570">
        <f t="shared" si="77"/>
        <v>5382</v>
      </c>
      <c r="B5388" s="571" t="s">
        <v>7658</v>
      </c>
      <c r="C5388" s="574" t="s">
        <v>12458</v>
      </c>
      <c r="D5388" s="843">
        <v>35251.370000000003</v>
      </c>
      <c r="E5388" s="844"/>
      <c r="F5388" s="844"/>
      <c r="G5388" s="25"/>
      <c r="H5388" s="25"/>
      <c r="I5388" s="25"/>
      <c r="J5388" s="25"/>
      <c r="K5388" s="25"/>
      <c r="L5388" s="25"/>
      <c r="N5388" s="25"/>
      <c r="O5388" s="25"/>
      <c r="P5388" s="35" t="s">
        <v>2496</v>
      </c>
      <c r="AS5388" s="570"/>
      <c r="AT5388" s="391"/>
      <c r="AU5388" s="222"/>
      <c r="AV5388" s="564"/>
      <c r="AW5388" s="60"/>
      <c r="AX5388" s="60"/>
      <c r="AY5388" s="60"/>
      <c r="AZ5388" s="283"/>
      <c r="BA5388" s="283"/>
      <c r="BB5388" s="283"/>
      <c r="BC5388" s="34"/>
      <c r="BD5388" s="27"/>
      <c r="BF5388" s="35"/>
      <c r="BG5388" s="35"/>
      <c r="BH5388" s="35"/>
    </row>
    <row r="5389" spans="1:60" ht="15" x14ac:dyDescent="0.25">
      <c r="A5389" s="570">
        <f t="shared" si="77"/>
        <v>5383</v>
      </c>
      <c r="B5389" s="571" t="s">
        <v>7659</v>
      </c>
      <c r="C5389" s="574" t="s">
        <v>12458</v>
      </c>
      <c r="D5389" s="843">
        <v>71400</v>
      </c>
      <c r="E5389" s="844"/>
      <c r="F5389" s="844"/>
      <c r="G5389" s="25"/>
      <c r="H5389" s="25"/>
      <c r="I5389" s="25"/>
      <c r="J5389" s="25"/>
      <c r="K5389" s="25"/>
      <c r="L5389" s="25"/>
      <c r="N5389" s="25"/>
      <c r="O5389" s="25"/>
      <c r="P5389" s="35" t="s">
        <v>2496</v>
      </c>
      <c r="AS5389" s="570"/>
      <c r="AT5389" s="391"/>
      <c r="AU5389" s="222"/>
      <c r="AV5389" s="564"/>
      <c r="AW5389" s="60"/>
      <c r="AX5389" s="60"/>
      <c r="AY5389" s="60"/>
      <c r="AZ5389" s="283"/>
      <c r="BA5389" s="283"/>
      <c r="BB5389" s="283"/>
      <c r="BC5389" s="34"/>
      <c r="BD5389" s="27"/>
      <c r="BF5389" s="35"/>
      <c r="BG5389" s="35"/>
      <c r="BH5389" s="35"/>
    </row>
    <row r="5390" spans="1:60" ht="15" x14ac:dyDescent="0.25">
      <c r="A5390" s="570">
        <f t="shared" si="77"/>
        <v>5384</v>
      </c>
      <c r="B5390" s="571" t="s">
        <v>7660</v>
      </c>
      <c r="C5390" s="574" t="s">
        <v>12458</v>
      </c>
      <c r="D5390" s="843">
        <v>41879.67</v>
      </c>
      <c r="E5390" s="844"/>
      <c r="F5390" s="844"/>
      <c r="G5390" s="25"/>
      <c r="H5390" s="25"/>
      <c r="I5390" s="25"/>
      <c r="J5390" s="25"/>
      <c r="K5390" s="25"/>
      <c r="L5390" s="25"/>
      <c r="N5390" s="25"/>
      <c r="O5390" s="25"/>
      <c r="P5390" s="35" t="s">
        <v>2496</v>
      </c>
      <c r="AS5390" s="570"/>
      <c r="AT5390" s="391"/>
      <c r="AU5390" s="222"/>
      <c r="AV5390" s="564"/>
      <c r="AW5390" s="60"/>
      <c r="AX5390" s="60"/>
      <c r="AY5390" s="60"/>
      <c r="AZ5390" s="283"/>
      <c r="BA5390" s="283"/>
      <c r="BB5390" s="283"/>
      <c r="BC5390" s="34"/>
      <c r="BD5390" s="27"/>
      <c r="BF5390" s="35"/>
      <c r="BG5390" s="35"/>
      <c r="BH5390" s="35"/>
    </row>
    <row r="5391" spans="1:60" ht="15" x14ac:dyDescent="0.25">
      <c r="A5391" s="570">
        <f t="shared" si="77"/>
        <v>5385</v>
      </c>
      <c r="B5391" s="571" t="s">
        <v>7661</v>
      </c>
      <c r="C5391" s="574" t="s">
        <v>12458</v>
      </c>
      <c r="D5391" s="843">
        <v>56644</v>
      </c>
      <c r="E5391" s="844"/>
      <c r="F5391" s="844"/>
      <c r="G5391" s="25"/>
      <c r="H5391" s="25"/>
      <c r="I5391" s="25"/>
      <c r="J5391" s="25"/>
      <c r="K5391" s="25"/>
      <c r="L5391" s="25"/>
      <c r="N5391" s="25"/>
      <c r="O5391" s="25"/>
      <c r="P5391" s="35" t="s">
        <v>2496</v>
      </c>
      <c r="AS5391" s="570"/>
      <c r="AT5391" s="391"/>
      <c r="AU5391" s="222"/>
      <c r="AV5391" s="564"/>
      <c r="AW5391" s="60"/>
      <c r="AX5391" s="60"/>
      <c r="AY5391" s="60"/>
      <c r="AZ5391" s="283"/>
      <c r="BA5391" s="283"/>
      <c r="BB5391" s="283"/>
      <c r="BC5391" s="34"/>
      <c r="BD5391" s="27"/>
      <c r="BF5391" s="35"/>
      <c r="BG5391" s="35"/>
      <c r="BH5391" s="35"/>
    </row>
    <row r="5392" spans="1:60" ht="15" x14ac:dyDescent="0.25">
      <c r="A5392" s="570">
        <f t="shared" si="77"/>
        <v>5386</v>
      </c>
      <c r="B5392" s="571" t="s">
        <v>7662</v>
      </c>
      <c r="C5392" s="574" t="s">
        <v>12458</v>
      </c>
      <c r="D5392" s="843">
        <v>48272.35</v>
      </c>
      <c r="E5392" s="844"/>
      <c r="F5392" s="844"/>
      <c r="G5392" s="25"/>
      <c r="H5392" s="25"/>
      <c r="I5392" s="25"/>
      <c r="J5392" s="25"/>
      <c r="K5392" s="25"/>
      <c r="L5392" s="25"/>
      <c r="N5392" s="25"/>
      <c r="O5392" s="25"/>
      <c r="P5392" s="35" t="s">
        <v>2496</v>
      </c>
      <c r="AS5392" s="570"/>
      <c r="AT5392" s="391"/>
      <c r="AU5392" s="222"/>
      <c r="AV5392" s="564"/>
      <c r="AW5392" s="60"/>
      <c r="AX5392" s="60"/>
      <c r="AY5392" s="60"/>
      <c r="AZ5392" s="283"/>
      <c r="BA5392" s="283"/>
      <c r="BB5392" s="283"/>
      <c r="BC5392" s="34"/>
      <c r="BD5392" s="27"/>
      <c r="BF5392" s="35"/>
      <c r="BG5392" s="35"/>
      <c r="BH5392" s="35"/>
    </row>
    <row r="5393" spans="1:60" ht="15" x14ac:dyDescent="0.25">
      <c r="A5393" s="570">
        <f t="shared" si="77"/>
        <v>5387</v>
      </c>
      <c r="B5393" s="571" t="s">
        <v>7663</v>
      </c>
      <c r="C5393" s="574" t="s">
        <v>12458</v>
      </c>
      <c r="D5393" s="843">
        <v>46795.56</v>
      </c>
      <c r="E5393" s="844"/>
      <c r="F5393" s="844"/>
      <c r="G5393" s="25"/>
      <c r="H5393" s="25"/>
      <c r="I5393" s="25"/>
      <c r="J5393" s="25"/>
      <c r="K5393" s="25"/>
      <c r="L5393" s="25"/>
      <c r="N5393" s="25"/>
      <c r="O5393" s="25"/>
      <c r="P5393" s="35" t="s">
        <v>2496</v>
      </c>
      <c r="AS5393" s="570"/>
      <c r="AT5393" s="391"/>
      <c r="AU5393" s="222"/>
      <c r="AV5393" s="564"/>
      <c r="AW5393" s="60"/>
      <c r="AX5393" s="60"/>
      <c r="AY5393" s="60"/>
      <c r="AZ5393" s="283"/>
      <c r="BA5393" s="283"/>
      <c r="BB5393" s="283"/>
      <c r="BC5393" s="34"/>
      <c r="BD5393" s="27"/>
      <c r="BF5393" s="35"/>
      <c r="BG5393" s="35"/>
      <c r="BH5393" s="35"/>
    </row>
    <row r="5394" spans="1:60" ht="15" x14ac:dyDescent="0.25">
      <c r="A5394" s="570">
        <f t="shared" si="77"/>
        <v>5388</v>
      </c>
      <c r="B5394" s="571" t="s">
        <v>7664</v>
      </c>
      <c r="C5394" s="574" t="s">
        <v>12458</v>
      </c>
      <c r="D5394" s="843">
        <v>184552.34</v>
      </c>
      <c r="E5394" s="844"/>
      <c r="F5394" s="844"/>
      <c r="G5394" s="25"/>
      <c r="H5394" s="25"/>
      <c r="I5394" s="25"/>
      <c r="J5394" s="25"/>
      <c r="K5394" s="25"/>
      <c r="L5394" s="25"/>
      <c r="N5394" s="25"/>
      <c r="O5394" s="25"/>
      <c r="P5394" s="35" t="s">
        <v>2496</v>
      </c>
      <c r="AS5394" s="570"/>
      <c r="AT5394" s="391"/>
      <c r="AU5394" s="222"/>
      <c r="AV5394" s="564"/>
      <c r="AW5394" s="60"/>
      <c r="AX5394" s="60"/>
      <c r="AY5394" s="60"/>
      <c r="AZ5394" s="283"/>
      <c r="BA5394" s="283"/>
      <c r="BB5394" s="283"/>
      <c r="BC5394" s="34"/>
      <c r="BD5394" s="27"/>
      <c r="BF5394" s="35"/>
      <c r="BG5394" s="35"/>
      <c r="BH5394" s="35"/>
    </row>
    <row r="5395" spans="1:60" ht="15" x14ac:dyDescent="0.25">
      <c r="A5395" s="570">
        <f t="shared" si="77"/>
        <v>5389</v>
      </c>
      <c r="B5395" s="571" t="s">
        <v>7665</v>
      </c>
      <c r="C5395" s="574" t="s">
        <v>12458</v>
      </c>
      <c r="D5395" s="843">
        <v>45220</v>
      </c>
      <c r="E5395" s="844"/>
      <c r="F5395" s="844"/>
      <c r="G5395" s="25"/>
      <c r="H5395" s="25"/>
      <c r="I5395" s="25"/>
      <c r="J5395" s="25"/>
      <c r="K5395" s="25"/>
      <c r="L5395" s="25"/>
      <c r="N5395" s="25"/>
      <c r="O5395" s="25"/>
      <c r="P5395" s="35" t="s">
        <v>2496</v>
      </c>
      <c r="AS5395" s="570"/>
      <c r="AT5395" s="391"/>
      <c r="AU5395" s="222"/>
      <c r="AV5395" s="564"/>
      <c r="AW5395" s="60"/>
      <c r="AX5395" s="60"/>
      <c r="AY5395" s="60"/>
      <c r="AZ5395" s="283"/>
      <c r="BA5395" s="283"/>
      <c r="BB5395" s="283"/>
      <c r="BC5395" s="34"/>
      <c r="BD5395" s="27"/>
      <c r="BF5395" s="35"/>
      <c r="BG5395" s="35"/>
      <c r="BH5395" s="35"/>
    </row>
    <row r="5396" spans="1:60" ht="15" x14ac:dyDescent="0.25">
      <c r="A5396" s="570">
        <f t="shared" si="77"/>
        <v>5390</v>
      </c>
      <c r="B5396" s="571" t="s">
        <v>7666</v>
      </c>
      <c r="C5396" s="574" t="s">
        <v>12458</v>
      </c>
      <c r="D5396" s="843">
        <v>54145</v>
      </c>
      <c r="E5396" s="844"/>
      <c r="F5396" s="844"/>
      <c r="G5396" s="25"/>
      <c r="H5396" s="25"/>
      <c r="I5396" s="25"/>
      <c r="J5396" s="25"/>
      <c r="K5396" s="25"/>
      <c r="L5396" s="25"/>
      <c r="N5396" s="25"/>
      <c r="O5396" s="25"/>
      <c r="P5396" s="35" t="s">
        <v>2496</v>
      </c>
      <c r="AS5396" s="570"/>
      <c r="AT5396" s="391"/>
      <c r="AU5396" s="222"/>
      <c r="AV5396" s="564"/>
      <c r="AW5396" s="60"/>
      <c r="AX5396" s="60"/>
      <c r="AY5396" s="60"/>
      <c r="AZ5396" s="283"/>
      <c r="BA5396" s="283"/>
      <c r="BB5396" s="283"/>
      <c r="BC5396" s="34"/>
      <c r="BD5396" s="27"/>
      <c r="BF5396" s="35"/>
      <c r="BG5396" s="35"/>
      <c r="BH5396" s="35"/>
    </row>
    <row r="5397" spans="1:60" ht="15" x14ac:dyDescent="0.25">
      <c r="A5397" s="570">
        <f t="shared" si="77"/>
        <v>5391</v>
      </c>
      <c r="B5397" s="571" t="s">
        <v>7667</v>
      </c>
      <c r="C5397" s="574" t="s">
        <v>12458</v>
      </c>
      <c r="D5397" s="843">
        <v>47600</v>
      </c>
      <c r="E5397" s="844"/>
      <c r="F5397" s="844"/>
      <c r="G5397" s="25"/>
      <c r="H5397" s="25"/>
      <c r="I5397" s="25"/>
      <c r="J5397" s="25"/>
      <c r="K5397" s="25"/>
      <c r="L5397" s="25"/>
      <c r="N5397" s="25"/>
      <c r="O5397" s="25"/>
      <c r="P5397" s="35" t="s">
        <v>2496</v>
      </c>
      <c r="AS5397" s="570"/>
      <c r="AT5397" s="391"/>
      <c r="AU5397" s="222"/>
      <c r="AV5397" s="564"/>
      <c r="AW5397" s="60"/>
      <c r="AX5397" s="60"/>
      <c r="AY5397" s="60"/>
      <c r="AZ5397" s="283"/>
      <c r="BA5397" s="283"/>
      <c r="BB5397" s="283"/>
      <c r="BC5397" s="34"/>
      <c r="BD5397" s="27"/>
      <c r="BF5397" s="35"/>
      <c r="BG5397" s="35"/>
      <c r="BH5397" s="35"/>
    </row>
    <row r="5398" spans="1:60" ht="15" x14ac:dyDescent="0.25">
      <c r="A5398" s="570">
        <f t="shared" si="77"/>
        <v>5392</v>
      </c>
      <c r="B5398" s="571" t="s">
        <v>7668</v>
      </c>
      <c r="C5398" s="574" t="s">
        <v>12458</v>
      </c>
      <c r="D5398" s="843">
        <v>48790</v>
      </c>
      <c r="E5398" s="844"/>
      <c r="F5398" s="844"/>
      <c r="G5398" s="25"/>
      <c r="H5398" s="25"/>
      <c r="I5398" s="25"/>
      <c r="J5398" s="25"/>
      <c r="K5398" s="25"/>
      <c r="L5398" s="25"/>
      <c r="N5398" s="25"/>
      <c r="O5398" s="25"/>
      <c r="P5398" s="35" t="s">
        <v>2496</v>
      </c>
      <c r="AS5398" s="570"/>
      <c r="AT5398" s="391"/>
      <c r="AU5398" s="222"/>
      <c r="AV5398" s="564"/>
      <c r="AW5398" s="60"/>
      <c r="AX5398" s="60"/>
      <c r="AY5398" s="60"/>
      <c r="AZ5398" s="283"/>
      <c r="BA5398" s="283"/>
      <c r="BB5398" s="283"/>
      <c r="BC5398" s="34"/>
      <c r="BD5398" s="27"/>
      <c r="BF5398" s="35"/>
      <c r="BG5398" s="35"/>
      <c r="BH5398" s="35"/>
    </row>
    <row r="5399" spans="1:60" ht="15" x14ac:dyDescent="0.25">
      <c r="A5399" s="570">
        <f t="shared" si="77"/>
        <v>5393</v>
      </c>
      <c r="B5399" s="571" t="s">
        <v>7669</v>
      </c>
      <c r="C5399" s="574" t="s">
        <v>12458</v>
      </c>
      <c r="D5399" s="843">
        <v>55384.98</v>
      </c>
      <c r="E5399" s="844"/>
      <c r="F5399" s="844"/>
      <c r="G5399" s="25"/>
      <c r="H5399" s="25"/>
      <c r="I5399" s="25"/>
      <c r="J5399" s="25"/>
      <c r="K5399" s="25"/>
      <c r="L5399" s="25"/>
      <c r="N5399" s="25"/>
      <c r="O5399" s="25"/>
      <c r="P5399" s="35" t="s">
        <v>2496</v>
      </c>
      <c r="AS5399" s="570"/>
      <c r="AT5399" s="391"/>
      <c r="AU5399" s="222"/>
      <c r="AV5399" s="564"/>
      <c r="AW5399" s="60"/>
      <c r="AX5399" s="60"/>
      <c r="AY5399" s="60"/>
      <c r="AZ5399" s="283"/>
      <c r="BA5399" s="283"/>
      <c r="BB5399" s="283"/>
      <c r="BC5399" s="34"/>
      <c r="BD5399" s="27"/>
      <c r="BF5399" s="35"/>
      <c r="BG5399" s="35"/>
      <c r="BH5399" s="35"/>
    </row>
    <row r="5400" spans="1:60" ht="15" x14ac:dyDescent="0.25">
      <c r="A5400" s="570">
        <f t="shared" si="77"/>
        <v>5394</v>
      </c>
      <c r="B5400" s="571" t="s">
        <v>7670</v>
      </c>
      <c r="C5400" s="574" t="s">
        <v>12458</v>
      </c>
      <c r="D5400" s="843">
        <v>68370.259999999995</v>
      </c>
      <c r="E5400" s="844"/>
      <c r="F5400" s="844"/>
      <c r="G5400" s="25"/>
      <c r="H5400" s="25"/>
      <c r="I5400" s="25"/>
      <c r="J5400" s="25"/>
      <c r="K5400" s="25"/>
      <c r="L5400" s="25"/>
      <c r="N5400" s="25"/>
      <c r="O5400" s="25"/>
      <c r="P5400" s="35" t="s">
        <v>2496</v>
      </c>
      <c r="AS5400" s="570"/>
      <c r="AT5400" s="391"/>
      <c r="AU5400" s="222"/>
      <c r="AV5400" s="564"/>
      <c r="AW5400" s="60"/>
      <c r="AX5400" s="60"/>
      <c r="AY5400" s="60"/>
      <c r="AZ5400" s="283"/>
      <c r="BA5400" s="283"/>
      <c r="BB5400" s="283"/>
      <c r="BC5400" s="34"/>
      <c r="BD5400" s="27"/>
      <c r="BF5400" s="35"/>
      <c r="BG5400" s="35"/>
      <c r="BH5400" s="35"/>
    </row>
    <row r="5401" spans="1:60" ht="15" x14ac:dyDescent="0.25">
      <c r="A5401" s="570">
        <f t="shared" si="77"/>
        <v>5395</v>
      </c>
      <c r="B5401" s="571" t="s">
        <v>7671</v>
      </c>
      <c r="C5401" s="574" t="s">
        <v>12458</v>
      </c>
      <c r="D5401" s="843">
        <v>38675</v>
      </c>
      <c r="E5401" s="844"/>
      <c r="F5401" s="844"/>
      <c r="G5401" s="25"/>
      <c r="H5401" s="25"/>
      <c r="I5401" s="25"/>
      <c r="J5401" s="25"/>
      <c r="K5401" s="25"/>
      <c r="L5401" s="25"/>
      <c r="N5401" s="25"/>
      <c r="O5401" s="25"/>
      <c r="P5401" s="35" t="s">
        <v>2496</v>
      </c>
      <c r="AS5401" s="570"/>
      <c r="AT5401" s="391"/>
      <c r="AU5401" s="222"/>
      <c r="AV5401" s="564"/>
      <c r="AW5401" s="60"/>
      <c r="AX5401" s="60"/>
      <c r="AY5401" s="60"/>
      <c r="AZ5401" s="283"/>
      <c r="BA5401" s="283"/>
      <c r="BB5401" s="283"/>
      <c r="BC5401" s="34"/>
      <c r="BD5401" s="27"/>
      <c r="BF5401" s="35"/>
      <c r="BG5401" s="35"/>
      <c r="BH5401" s="35"/>
    </row>
    <row r="5402" spans="1:60" ht="15" x14ac:dyDescent="0.25">
      <c r="A5402" s="570">
        <f t="shared" si="77"/>
        <v>5396</v>
      </c>
      <c r="B5402" s="571" t="s">
        <v>7672</v>
      </c>
      <c r="C5402" s="574" t="s">
        <v>12458</v>
      </c>
      <c r="D5402" s="843">
        <v>92997.31</v>
      </c>
      <c r="E5402" s="844"/>
      <c r="F5402" s="844"/>
      <c r="G5402" s="25"/>
      <c r="H5402" s="25"/>
      <c r="I5402" s="25"/>
      <c r="J5402" s="25"/>
      <c r="K5402" s="25"/>
      <c r="L5402" s="25"/>
      <c r="N5402" s="25"/>
      <c r="O5402" s="25"/>
      <c r="P5402" s="35" t="s">
        <v>2496</v>
      </c>
      <c r="AS5402" s="570"/>
      <c r="AT5402" s="391"/>
      <c r="AU5402" s="222"/>
      <c r="AV5402" s="564"/>
      <c r="AW5402" s="60"/>
      <c r="AX5402" s="60"/>
      <c r="AY5402" s="60"/>
      <c r="AZ5402" s="283"/>
      <c r="BA5402" s="283"/>
      <c r="BB5402" s="283"/>
      <c r="BC5402" s="34"/>
      <c r="BD5402" s="27"/>
      <c r="BF5402" s="35"/>
      <c r="BG5402" s="35"/>
      <c r="BH5402" s="35"/>
    </row>
    <row r="5403" spans="1:60" ht="15" x14ac:dyDescent="0.25">
      <c r="A5403" s="570">
        <f t="shared" si="77"/>
        <v>5397</v>
      </c>
      <c r="B5403" s="571" t="s">
        <v>7673</v>
      </c>
      <c r="C5403" s="574" t="s">
        <v>12458</v>
      </c>
      <c r="D5403" s="843">
        <v>122604.51</v>
      </c>
      <c r="E5403" s="844"/>
      <c r="F5403" s="844"/>
      <c r="G5403" s="25"/>
      <c r="H5403" s="25"/>
      <c r="I5403" s="25"/>
      <c r="J5403" s="25"/>
      <c r="K5403" s="25"/>
      <c r="L5403" s="25"/>
      <c r="N5403" s="25"/>
      <c r="O5403" s="25"/>
      <c r="P5403" s="35" t="s">
        <v>2496</v>
      </c>
      <c r="AS5403" s="570"/>
      <c r="AT5403" s="391"/>
      <c r="AU5403" s="222"/>
      <c r="AV5403" s="564"/>
      <c r="AW5403" s="60"/>
      <c r="AX5403" s="60"/>
      <c r="AY5403" s="60"/>
      <c r="AZ5403" s="283"/>
      <c r="BA5403" s="283"/>
      <c r="BB5403" s="283"/>
      <c r="BC5403" s="34"/>
      <c r="BD5403" s="27"/>
      <c r="BF5403" s="35"/>
      <c r="BG5403" s="35"/>
      <c r="BH5403" s="35"/>
    </row>
    <row r="5404" spans="1:60" ht="15" x14ac:dyDescent="0.25">
      <c r="A5404" s="570">
        <f t="shared" si="77"/>
        <v>5398</v>
      </c>
      <c r="B5404" s="571" t="s">
        <v>7674</v>
      </c>
      <c r="C5404" s="574" t="s">
        <v>12458</v>
      </c>
      <c r="D5404" s="843">
        <v>74375</v>
      </c>
      <c r="E5404" s="844"/>
      <c r="F5404" s="844"/>
      <c r="G5404" s="25"/>
      <c r="H5404" s="25"/>
      <c r="I5404" s="25"/>
      <c r="J5404" s="25"/>
      <c r="K5404" s="25"/>
      <c r="L5404" s="25"/>
      <c r="N5404" s="25"/>
      <c r="O5404" s="25"/>
      <c r="P5404" s="35" t="s">
        <v>2496</v>
      </c>
      <c r="AS5404" s="570"/>
      <c r="AT5404" s="391"/>
      <c r="AU5404" s="222"/>
      <c r="AV5404" s="564"/>
      <c r="AW5404" s="60"/>
      <c r="AX5404" s="60"/>
      <c r="AY5404" s="60"/>
      <c r="AZ5404" s="283"/>
      <c r="BA5404" s="283"/>
      <c r="BB5404" s="283"/>
      <c r="BC5404" s="34"/>
      <c r="BD5404" s="27"/>
      <c r="BF5404" s="35"/>
      <c r="BG5404" s="35"/>
      <c r="BH5404" s="35"/>
    </row>
    <row r="5405" spans="1:60" ht="15" x14ac:dyDescent="0.25">
      <c r="A5405" s="570">
        <f t="shared" si="77"/>
        <v>5399</v>
      </c>
      <c r="B5405" s="571" t="s">
        <v>7675</v>
      </c>
      <c r="C5405" s="574" t="s">
        <v>12458</v>
      </c>
      <c r="D5405" s="843">
        <v>51164.05</v>
      </c>
      <c r="E5405" s="844"/>
      <c r="F5405" s="844"/>
      <c r="G5405" s="25"/>
      <c r="H5405" s="25"/>
      <c r="I5405" s="25"/>
      <c r="J5405" s="25"/>
      <c r="K5405" s="25"/>
      <c r="L5405" s="25"/>
      <c r="N5405" s="25"/>
      <c r="O5405" s="25"/>
      <c r="P5405" s="35" t="s">
        <v>2496</v>
      </c>
      <c r="AS5405" s="570"/>
      <c r="AT5405" s="391"/>
      <c r="AU5405" s="222"/>
      <c r="AV5405" s="564"/>
      <c r="AW5405" s="60"/>
      <c r="AX5405" s="60"/>
      <c r="AY5405" s="60"/>
      <c r="AZ5405" s="283"/>
      <c r="BA5405" s="283"/>
      <c r="BB5405" s="283"/>
      <c r="BC5405" s="34"/>
      <c r="BD5405" s="27"/>
      <c r="BF5405" s="35"/>
      <c r="BG5405" s="35"/>
      <c r="BH5405" s="35"/>
    </row>
    <row r="5406" spans="1:60" ht="15" x14ac:dyDescent="0.25">
      <c r="A5406" s="570">
        <f t="shared" si="77"/>
        <v>5400</v>
      </c>
      <c r="B5406" s="571" t="s">
        <v>7676</v>
      </c>
      <c r="C5406" s="574" t="s">
        <v>12458</v>
      </c>
      <c r="D5406" s="843">
        <v>13951.56</v>
      </c>
      <c r="E5406" s="844"/>
      <c r="F5406" s="844"/>
      <c r="G5406" s="25"/>
      <c r="H5406" s="25"/>
      <c r="I5406" s="25"/>
      <c r="J5406" s="25"/>
      <c r="K5406" s="25"/>
      <c r="L5406" s="25"/>
      <c r="N5406" s="25"/>
      <c r="O5406" s="25"/>
      <c r="P5406" s="35" t="s">
        <v>2496</v>
      </c>
      <c r="AS5406" s="570"/>
      <c r="AT5406" s="391"/>
      <c r="AU5406" s="222"/>
      <c r="AV5406" s="564"/>
      <c r="AW5406" s="60"/>
      <c r="AX5406" s="60"/>
      <c r="AY5406" s="60"/>
      <c r="AZ5406" s="283"/>
      <c r="BA5406" s="283"/>
      <c r="BB5406" s="283"/>
      <c r="BC5406" s="34"/>
      <c r="BD5406" s="27"/>
      <c r="BF5406" s="35"/>
      <c r="BG5406" s="35"/>
      <c r="BH5406" s="35"/>
    </row>
    <row r="5407" spans="1:60" ht="15" x14ac:dyDescent="0.25">
      <c r="A5407" s="570">
        <f t="shared" si="77"/>
        <v>5401</v>
      </c>
      <c r="B5407" s="571" t="s">
        <v>7677</v>
      </c>
      <c r="C5407" s="574" t="s">
        <v>12458</v>
      </c>
      <c r="D5407" s="843">
        <v>34093.5</v>
      </c>
      <c r="E5407" s="844"/>
      <c r="F5407" s="844"/>
      <c r="G5407" s="25"/>
      <c r="H5407" s="25"/>
      <c r="I5407" s="25"/>
      <c r="J5407" s="25"/>
      <c r="K5407" s="25"/>
      <c r="L5407" s="25"/>
      <c r="N5407" s="25"/>
      <c r="O5407" s="25"/>
      <c r="P5407" s="35" t="s">
        <v>2496</v>
      </c>
      <c r="AS5407" s="570"/>
      <c r="AT5407" s="391"/>
      <c r="AU5407" s="222"/>
      <c r="AV5407" s="564"/>
      <c r="AW5407" s="60"/>
      <c r="AX5407" s="60"/>
      <c r="AY5407" s="60"/>
      <c r="AZ5407" s="283"/>
      <c r="BA5407" s="283"/>
      <c r="BB5407" s="283"/>
      <c r="BC5407" s="34"/>
      <c r="BD5407" s="27"/>
      <c r="BF5407" s="35"/>
      <c r="BG5407" s="35"/>
      <c r="BH5407" s="35"/>
    </row>
    <row r="5408" spans="1:60" ht="15" x14ac:dyDescent="0.25">
      <c r="A5408" s="570">
        <f t="shared" si="77"/>
        <v>5402</v>
      </c>
      <c r="B5408" s="571" t="s">
        <v>7678</v>
      </c>
      <c r="C5408" s="574" t="s">
        <v>12458</v>
      </c>
      <c r="D5408" s="843">
        <v>20626.27</v>
      </c>
      <c r="E5408" s="844"/>
      <c r="F5408" s="844"/>
      <c r="G5408" s="25"/>
      <c r="H5408" s="25"/>
      <c r="I5408" s="25"/>
      <c r="J5408" s="25"/>
      <c r="K5408" s="25"/>
      <c r="L5408" s="25"/>
      <c r="N5408" s="25"/>
      <c r="O5408" s="25"/>
      <c r="P5408" s="35" t="s">
        <v>2496</v>
      </c>
      <c r="AS5408" s="570"/>
      <c r="AT5408" s="391"/>
      <c r="AU5408" s="222"/>
      <c r="AV5408" s="564"/>
      <c r="AW5408" s="60"/>
      <c r="AX5408" s="60"/>
      <c r="AY5408" s="60"/>
      <c r="AZ5408" s="283"/>
      <c r="BA5408" s="283"/>
      <c r="BB5408" s="283"/>
      <c r="BC5408" s="34"/>
      <c r="BD5408" s="27"/>
      <c r="BF5408" s="35"/>
      <c r="BG5408" s="35"/>
      <c r="BH5408" s="35"/>
    </row>
    <row r="5409" spans="1:60" ht="15" x14ac:dyDescent="0.25">
      <c r="A5409" s="570">
        <f t="shared" si="77"/>
        <v>5403</v>
      </c>
      <c r="B5409" s="571" t="s">
        <v>7679</v>
      </c>
      <c r="C5409" s="574" t="s">
        <v>12458</v>
      </c>
      <c r="D5409" s="843">
        <v>91337.26</v>
      </c>
      <c r="E5409" s="844"/>
      <c r="F5409" s="844"/>
      <c r="G5409" s="25"/>
      <c r="H5409" s="25"/>
      <c r="I5409" s="25"/>
      <c r="J5409" s="25"/>
      <c r="K5409" s="25"/>
      <c r="L5409" s="25"/>
      <c r="N5409" s="25"/>
      <c r="O5409" s="25"/>
      <c r="P5409" s="35" t="s">
        <v>2496</v>
      </c>
      <c r="AS5409" s="570"/>
      <c r="AT5409" s="391"/>
      <c r="AU5409" s="222"/>
      <c r="AV5409" s="564"/>
      <c r="AW5409" s="60"/>
      <c r="AX5409" s="60"/>
      <c r="AY5409" s="60"/>
      <c r="AZ5409" s="283"/>
      <c r="BA5409" s="283"/>
      <c r="BB5409" s="283"/>
      <c r="BC5409" s="34"/>
      <c r="BD5409" s="27"/>
      <c r="BF5409" s="35"/>
      <c r="BG5409" s="35"/>
      <c r="BH5409" s="35"/>
    </row>
    <row r="5410" spans="1:60" ht="15" x14ac:dyDescent="0.25">
      <c r="A5410" s="570">
        <f t="shared" si="77"/>
        <v>5404</v>
      </c>
      <c r="B5410" s="571" t="s">
        <v>7680</v>
      </c>
      <c r="C5410" s="574" t="s">
        <v>12458</v>
      </c>
      <c r="D5410" s="843">
        <v>40901.49</v>
      </c>
      <c r="E5410" s="844"/>
      <c r="F5410" s="844"/>
      <c r="G5410" s="25"/>
      <c r="H5410" s="25"/>
      <c r="I5410" s="25"/>
      <c r="J5410" s="25"/>
      <c r="K5410" s="25"/>
      <c r="L5410" s="25"/>
      <c r="N5410" s="25"/>
      <c r="O5410" s="25"/>
      <c r="P5410" s="35" t="s">
        <v>2496</v>
      </c>
      <c r="AS5410" s="570"/>
      <c r="AT5410" s="391"/>
      <c r="AU5410" s="222"/>
      <c r="AV5410" s="564"/>
      <c r="AW5410" s="60"/>
      <c r="AX5410" s="60"/>
      <c r="AY5410" s="60"/>
      <c r="AZ5410" s="283"/>
      <c r="BA5410" s="283"/>
      <c r="BB5410" s="283"/>
      <c r="BC5410" s="34"/>
      <c r="BD5410" s="27"/>
      <c r="BF5410" s="35"/>
      <c r="BG5410" s="35"/>
      <c r="BH5410" s="35"/>
    </row>
    <row r="5411" spans="1:60" ht="15" x14ac:dyDescent="0.25">
      <c r="A5411" s="570">
        <f t="shared" si="77"/>
        <v>5405</v>
      </c>
      <c r="B5411" s="571" t="s">
        <v>7681</v>
      </c>
      <c r="C5411" s="574" t="s">
        <v>12458</v>
      </c>
      <c r="D5411" s="843">
        <v>38809.47</v>
      </c>
      <c r="E5411" s="844"/>
      <c r="F5411" s="844"/>
      <c r="G5411" s="25"/>
      <c r="H5411" s="25"/>
      <c r="I5411" s="25"/>
      <c r="J5411" s="25"/>
      <c r="K5411" s="25"/>
      <c r="L5411" s="25"/>
      <c r="N5411" s="25"/>
      <c r="O5411" s="25"/>
      <c r="P5411" s="35" t="s">
        <v>2496</v>
      </c>
      <c r="AS5411" s="570"/>
      <c r="AT5411" s="391"/>
      <c r="AU5411" s="222"/>
      <c r="AV5411" s="564"/>
      <c r="AW5411" s="60"/>
      <c r="AX5411" s="60"/>
      <c r="AY5411" s="60"/>
      <c r="AZ5411" s="283"/>
      <c r="BA5411" s="283"/>
      <c r="BB5411" s="283"/>
      <c r="BC5411" s="34"/>
      <c r="BD5411" s="27"/>
      <c r="BF5411" s="35"/>
      <c r="BG5411" s="35"/>
      <c r="BH5411" s="35"/>
    </row>
    <row r="5412" spans="1:60" ht="15" x14ac:dyDescent="0.25">
      <c r="A5412" s="570">
        <f t="shared" si="77"/>
        <v>5406</v>
      </c>
      <c r="B5412" s="571" t="s">
        <v>7682</v>
      </c>
      <c r="C5412" s="574" t="s">
        <v>12458</v>
      </c>
      <c r="D5412" s="843">
        <v>38189.480000000003</v>
      </c>
      <c r="E5412" s="844"/>
      <c r="F5412" s="844"/>
      <c r="G5412" s="25"/>
      <c r="H5412" s="25"/>
      <c r="I5412" s="25"/>
      <c r="J5412" s="25"/>
      <c r="K5412" s="25"/>
      <c r="L5412" s="25"/>
      <c r="N5412" s="25"/>
      <c r="O5412" s="25"/>
      <c r="P5412" s="35" t="s">
        <v>2496</v>
      </c>
      <c r="AS5412" s="570"/>
      <c r="AT5412" s="391"/>
      <c r="AU5412" s="222"/>
      <c r="AV5412" s="564"/>
      <c r="AW5412" s="60"/>
      <c r="AX5412" s="60"/>
      <c r="AY5412" s="60"/>
      <c r="AZ5412" s="283"/>
      <c r="BA5412" s="283"/>
      <c r="BB5412" s="283"/>
      <c r="BC5412" s="34"/>
      <c r="BD5412" s="27"/>
      <c r="BF5412" s="35"/>
      <c r="BG5412" s="35"/>
      <c r="BH5412" s="35"/>
    </row>
    <row r="5413" spans="1:60" ht="15" x14ac:dyDescent="0.25">
      <c r="A5413" s="570">
        <f t="shared" si="77"/>
        <v>5407</v>
      </c>
      <c r="B5413" s="571" t="s">
        <v>7683</v>
      </c>
      <c r="C5413" s="574" t="s">
        <v>12458</v>
      </c>
      <c r="D5413" s="843">
        <v>39392.57</v>
      </c>
      <c r="E5413" s="844"/>
      <c r="F5413" s="844"/>
      <c r="G5413" s="25"/>
      <c r="H5413" s="25"/>
      <c r="I5413" s="25"/>
      <c r="J5413" s="25"/>
      <c r="K5413" s="25"/>
      <c r="L5413" s="25"/>
      <c r="N5413" s="25"/>
      <c r="O5413" s="25"/>
      <c r="P5413" s="35" t="s">
        <v>2496</v>
      </c>
      <c r="AS5413" s="570"/>
      <c r="AT5413" s="391"/>
      <c r="AU5413" s="222"/>
      <c r="AV5413" s="564"/>
      <c r="AW5413" s="60"/>
      <c r="AX5413" s="60"/>
      <c r="AY5413" s="60"/>
      <c r="AZ5413" s="283"/>
      <c r="BA5413" s="283"/>
      <c r="BB5413" s="283"/>
      <c r="BC5413" s="34"/>
      <c r="BD5413" s="27"/>
      <c r="BF5413" s="35"/>
      <c r="BG5413" s="35"/>
      <c r="BH5413" s="35"/>
    </row>
    <row r="5414" spans="1:60" ht="15" x14ac:dyDescent="0.25">
      <c r="A5414" s="570">
        <f t="shared" si="77"/>
        <v>5408</v>
      </c>
      <c r="B5414" s="571" t="s">
        <v>7684</v>
      </c>
      <c r="C5414" s="574" t="s">
        <v>12458</v>
      </c>
      <c r="D5414" s="843">
        <v>48272.35</v>
      </c>
      <c r="E5414" s="844"/>
      <c r="F5414" s="844"/>
      <c r="G5414" s="25"/>
      <c r="H5414" s="25"/>
      <c r="I5414" s="25"/>
      <c r="J5414" s="25"/>
      <c r="K5414" s="25"/>
      <c r="L5414" s="25"/>
      <c r="N5414" s="25"/>
      <c r="O5414" s="25"/>
      <c r="P5414" s="35" t="s">
        <v>2496</v>
      </c>
      <c r="AS5414" s="570"/>
      <c r="AT5414" s="391"/>
      <c r="AU5414" s="222"/>
      <c r="AV5414" s="564"/>
      <c r="AW5414" s="60"/>
      <c r="AX5414" s="60"/>
      <c r="AY5414" s="60"/>
      <c r="AZ5414" s="283"/>
      <c r="BA5414" s="283"/>
      <c r="BB5414" s="283"/>
      <c r="BC5414" s="34"/>
      <c r="BD5414" s="27"/>
      <c r="BF5414" s="35"/>
      <c r="BG5414" s="35"/>
      <c r="BH5414" s="35"/>
    </row>
    <row r="5415" spans="1:60" ht="15" x14ac:dyDescent="0.25">
      <c r="A5415" s="570">
        <f t="shared" si="77"/>
        <v>5409</v>
      </c>
      <c r="B5415" s="571" t="s">
        <v>7685</v>
      </c>
      <c r="C5415" s="574" t="s">
        <v>12458</v>
      </c>
      <c r="D5415" s="843">
        <v>59658.27</v>
      </c>
      <c r="E5415" s="844"/>
      <c r="F5415" s="844"/>
      <c r="G5415" s="25"/>
      <c r="H5415" s="25"/>
      <c r="I5415" s="25"/>
      <c r="J5415" s="25"/>
      <c r="K5415" s="25"/>
      <c r="L5415" s="25"/>
      <c r="N5415" s="25"/>
      <c r="O5415" s="25"/>
      <c r="P5415" s="35" t="s">
        <v>2496</v>
      </c>
      <c r="AS5415" s="570"/>
      <c r="AT5415" s="391"/>
      <c r="AU5415" s="222"/>
      <c r="AV5415" s="564"/>
      <c r="AW5415" s="60"/>
      <c r="AX5415" s="60"/>
      <c r="AY5415" s="60"/>
      <c r="AZ5415" s="283"/>
      <c r="BA5415" s="283"/>
      <c r="BB5415" s="283"/>
      <c r="BC5415" s="34"/>
      <c r="BD5415" s="27"/>
      <c r="BF5415" s="35"/>
      <c r="BG5415" s="35"/>
      <c r="BH5415" s="35"/>
    </row>
    <row r="5416" spans="1:60" ht="15" x14ac:dyDescent="0.25">
      <c r="A5416" s="570">
        <f t="shared" si="77"/>
        <v>5410</v>
      </c>
      <c r="B5416" s="571" t="s">
        <v>7686</v>
      </c>
      <c r="C5416" s="574" t="s">
        <v>12458</v>
      </c>
      <c r="D5416" s="843">
        <v>39321.17</v>
      </c>
      <c r="E5416" s="844"/>
      <c r="F5416" s="844"/>
      <c r="G5416" s="25"/>
      <c r="H5416" s="25"/>
      <c r="I5416" s="25"/>
      <c r="J5416" s="25"/>
      <c r="K5416" s="25"/>
      <c r="L5416" s="25"/>
      <c r="N5416" s="25"/>
      <c r="O5416" s="25"/>
      <c r="P5416" s="35" t="s">
        <v>2496</v>
      </c>
      <c r="AS5416" s="570"/>
      <c r="AT5416" s="391"/>
      <c r="AU5416" s="222"/>
      <c r="AV5416" s="564"/>
      <c r="AW5416" s="60"/>
      <c r="AX5416" s="60"/>
      <c r="AY5416" s="60"/>
      <c r="AZ5416" s="283"/>
      <c r="BA5416" s="283"/>
      <c r="BB5416" s="283"/>
      <c r="BC5416" s="34"/>
      <c r="BD5416" s="27"/>
      <c r="BF5416" s="35"/>
      <c r="BG5416" s="35"/>
      <c r="BH5416" s="35"/>
    </row>
    <row r="5417" spans="1:60" ht="15" x14ac:dyDescent="0.25">
      <c r="A5417" s="570">
        <f t="shared" si="77"/>
        <v>5411</v>
      </c>
      <c r="B5417" s="571" t="s">
        <v>7687</v>
      </c>
      <c r="C5417" s="574" t="s">
        <v>12458</v>
      </c>
      <c r="D5417" s="843">
        <v>62666.59</v>
      </c>
      <c r="E5417" s="844"/>
      <c r="F5417" s="844"/>
      <c r="G5417" s="25"/>
      <c r="H5417" s="25"/>
      <c r="I5417" s="25"/>
      <c r="J5417" s="25"/>
      <c r="K5417" s="25"/>
      <c r="L5417" s="25"/>
      <c r="N5417" s="25"/>
      <c r="O5417" s="25"/>
      <c r="P5417" s="35" t="s">
        <v>2496</v>
      </c>
      <c r="AS5417" s="570"/>
      <c r="AT5417" s="391"/>
      <c r="AU5417" s="222"/>
      <c r="AV5417" s="564"/>
      <c r="AW5417" s="60"/>
      <c r="AX5417" s="60"/>
      <c r="AY5417" s="60"/>
      <c r="AZ5417" s="283"/>
      <c r="BA5417" s="283"/>
      <c r="BB5417" s="283"/>
      <c r="BC5417" s="34"/>
      <c r="BD5417" s="27"/>
      <c r="BF5417" s="35"/>
      <c r="BG5417" s="35"/>
      <c r="BH5417" s="35"/>
    </row>
    <row r="5418" spans="1:60" ht="15" x14ac:dyDescent="0.25">
      <c r="A5418" s="570">
        <f t="shared" si="77"/>
        <v>5412</v>
      </c>
      <c r="B5418" s="571" t="s">
        <v>7688</v>
      </c>
      <c r="C5418" s="574" t="s">
        <v>12458</v>
      </c>
      <c r="D5418" s="843">
        <v>53014.5</v>
      </c>
      <c r="E5418" s="844"/>
      <c r="F5418" s="844"/>
      <c r="G5418" s="25"/>
      <c r="H5418" s="25"/>
      <c r="I5418" s="25"/>
      <c r="J5418" s="25"/>
      <c r="K5418" s="25"/>
      <c r="L5418" s="25"/>
      <c r="N5418" s="25"/>
      <c r="O5418" s="25"/>
      <c r="P5418" s="35" t="s">
        <v>2496</v>
      </c>
      <c r="AS5418" s="570"/>
      <c r="AT5418" s="391"/>
      <c r="AU5418" s="222"/>
      <c r="AV5418" s="564"/>
      <c r="AW5418" s="60"/>
      <c r="AX5418" s="60"/>
      <c r="AY5418" s="60"/>
      <c r="AZ5418" s="283"/>
      <c r="BA5418" s="283"/>
      <c r="BB5418" s="283"/>
      <c r="BC5418" s="34"/>
      <c r="BD5418" s="27"/>
      <c r="BF5418" s="35"/>
      <c r="BG5418" s="35"/>
      <c r="BH5418" s="35"/>
    </row>
    <row r="5419" spans="1:60" ht="15" x14ac:dyDescent="0.25">
      <c r="A5419" s="570">
        <f t="shared" si="77"/>
        <v>5413</v>
      </c>
      <c r="B5419" s="571" t="s">
        <v>7689</v>
      </c>
      <c r="C5419" s="574" t="s">
        <v>12458</v>
      </c>
      <c r="D5419" s="843">
        <v>50133.51</v>
      </c>
      <c r="E5419" s="844"/>
      <c r="F5419" s="844"/>
      <c r="G5419" s="25"/>
      <c r="H5419" s="25"/>
      <c r="I5419" s="25"/>
      <c r="J5419" s="25"/>
      <c r="K5419" s="25"/>
      <c r="L5419" s="25"/>
      <c r="N5419" s="25"/>
      <c r="O5419" s="25"/>
      <c r="P5419" s="35" t="s">
        <v>2496</v>
      </c>
      <c r="AS5419" s="570"/>
      <c r="AT5419" s="391"/>
      <c r="AU5419" s="222"/>
      <c r="AV5419" s="564"/>
      <c r="AW5419" s="60"/>
      <c r="AX5419" s="60"/>
      <c r="AY5419" s="60"/>
      <c r="AZ5419" s="283"/>
      <c r="BA5419" s="283"/>
      <c r="BB5419" s="283"/>
      <c r="BC5419" s="34"/>
      <c r="BD5419" s="27"/>
      <c r="BF5419" s="35"/>
      <c r="BG5419" s="35"/>
      <c r="BH5419" s="35"/>
    </row>
    <row r="5420" spans="1:60" ht="15" x14ac:dyDescent="0.25">
      <c r="A5420" s="570">
        <f t="shared" si="77"/>
        <v>5414</v>
      </c>
      <c r="B5420" s="571" t="s">
        <v>7690</v>
      </c>
      <c r="C5420" s="574" t="s">
        <v>12458</v>
      </c>
      <c r="D5420" s="843">
        <v>44552.41</v>
      </c>
      <c r="E5420" s="844"/>
      <c r="F5420" s="844"/>
      <c r="G5420" s="25"/>
      <c r="H5420" s="25"/>
      <c r="I5420" s="25"/>
      <c r="J5420" s="25"/>
      <c r="K5420" s="25"/>
      <c r="L5420" s="25"/>
      <c r="N5420" s="25"/>
      <c r="O5420" s="25"/>
      <c r="P5420" s="35" t="s">
        <v>2496</v>
      </c>
      <c r="AS5420" s="570"/>
      <c r="AT5420" s="391"/>
      <c r="AU5420" s="222"/>
      <c r="AV5420" s="564"/>
      <c r="AW5420" s="60"/>
      <c r="AX5420" s="60"/>
      <c r="AY5420" s="60"/>
      <c r="AZ5420" s="283"/>
      <c r="BA5420" s="283"/>
      <c r="BB5420" s="283"/>
      <c r="BC5420" s="34"/>
      <c r="BD5420" s="27"/>
      <c r="BF5420" s="35"/>
      <c r="BG5420" s="35"/>
      <c r="BH5420" s="35"/>
    </row>
    <row r="5421" spans="1:60" ht="15" x14ac:dyDescent="0.25">
      <c r="A5421" s="570">
        <f t="shared" si="77"/>
        <v>5415</v>
      </c>
      <c r="B5421" s="571" t="s">
        <v>7691</v>
      </c>
      <c r="C5421" s="574" t="s">
        <v>12458</v>
      </c>
      <c r="D5421" s="843">
        <v>28798</v>
      </c>
      <c r="E5421" s="844"/>
      <c r="F5421" s="844"/>
      <c r="G5421" s="25"/>
      <c r="H5421" s="25"/>
      <c r="I5421" s="25"/>
      <c r="J5421" s="25"/>
      <c r="K5421" s="25"/>
      <c r="L5421" s="25"/>
      <c r="N5421" s="25"/>
      <c r="O5421" s="25"/>
      <c r="P5421" s="35" t="s">
        <v>2496</v>
      </c>
      <c r="AS5421" s="570"/>
      <c r="AT5421" s="391"/>
      <c r="AU5421" s="222"/>
      <c r="AV5421" s="564"/>
      <c r="AW5421" s="60"/>
      <c r="AX5421" s="60"/>
      <c r="AY5421" s="60"/>
      <c r="AZ5421" s="283"/>
      <c r="BA5421" s="283"/>
      <c r="BB5421" s="283"/>
      <c r="BC5421" s="34"/>
      <c r="BD5421" s="27"/>
      <c r="BF5421" s="35"/>
      <c r="BG5421" s="35"/>
      <c r="BH5421" s="35"/>
    </row>
    <row r="5422" spans="1:60" ht="15" x14ac:dyDescent="0.25">
      <c r="A5422" s="570">
        <f t="shared" si="77"/>
        <v>5416</v>
      </c>
      <c r="B5422" s="571" t="s">
        <v>7692</v>
      </c>
      <c r="C5422" s="574" t="s">
        <v>12458</v>
      </c>
      <c r="D5422" s="843">
        <v>43249.36</v>
      </c>
      <c r="E5422" s="844"/>
      <c r="F5422" s="844"/>
      <c r="G5422" s="25"/>
      <c r="H5422" s="25"/>
      <c r="I5422" s="25"/>
      <c r="J5422" s="25"/>
      <c r="K5422" s="25"/>
      <c r="L5422" s="25"/>
      <c r="N5422" s="25"/>
      <c r="O5422" s="25"/>
      <c r="P5422" s="35" t="s">
        <v>2496</v>
      </c>
      <c r="AS5422" s="570"/>
      <c r="AT5422" s="391"/>
      <c r="AU5422" s="222"/>
      <c r="AV5422" s="564"/>
      <c r="AW5422" s="60"/>
      <c r="AX5422" s="60"/>
      <c r="AY5422" s="60"/>
      <c r="AZ5422" s="283"/>
      <c r="BA5422" s="283"/>
      <c r="BB5422" s="283"/>
      <c r="BC5422" s="34"/>
      <c r="BD5422" s="27"/>
      <c r="BF5422" s="35"/>
      <c r="BG5422" s="35"/>
      <c r="BH5422" s="35"/>
    </row>
    <row r="5423" spans="1:60" ht="15" x14ac:dyDescent="0.25">
      <c r="A5423" s="570">
        <f t="shared" si="77"/>
        <v>5417</v>
      </c>
      <c r="B5423" s="571" t="s">
        <v>7693</v>
      </c>
      <c r="C5423" s="574" t="s">
        <v>12458</v>
      </c>
      <c r="D5423" s="843">
        <v>31531.43</v>
      </c>
      <c r="E5423" s="844"/>
      <c r="F5423" s="844"/>
      <c r="G5423" s="25"/>
      <c r="H5423" s="25"/>
      <c r="I5423" s="25"/>
      <c r="J5423" s="25"/>
      <c r="K5423" s="25"/>
      <c r="L5423" s="25"/>
      <c r="N5423" s="25"/>
      <c r="O5423" s="25"/>
      <c r="P5423" s="35" t="s">
        <v>2496</v>
      </c>
      <c r="AS5423" s="570"/>
      <c r="AT5423" s="391"/>
      <c r="AU5423" s="222"/>
      <c r="AV5423" s="564"/>
      <c r="AW5423" s="60"/>
      <c r="AX5423" s="60"/>
      <c r="AY5423" s="60"/>
      <c r="AZ5423" s="283"/>
      <c r="BA5423" s="283"/>
      <c r="BB5423" s="283"/>
      <c r="BC5423" s="34"/>
      <c r="BD5423" s="27"/>
      <c r="BF5423" s="35"/>
      <c r="BG5423" s="35"/>
      <c r="BH5423" s="35"/>
    </row>
    <row r="5424" spans="1:60" ht="15" x14ac:dyDescent="0.25">
      <c r="A5424" s="570">
        <f t="shared" si="77"/>
        <v>5418</v>
      </c>
      <c r="B5424" s="571" t="s">
        <v>7694</v>
      </c>
      <c r="C5424" s="574" t="s">
        <v>12458</v>
      </c>
      <c r="D5424" s="843">
        <v>31530.240000000002</v>
      </c>
      <c r="E5424" s="844"/>
      <c r="F5424" s="844"/>
      <c r="G5424" s="25"/>
      <c r="H5424" s="25"/>
      <c r="I5424" s="25"/>
      <c r="J5424" s="25"/>
      <c r="K5424" s="25"/>
      <c r="L5424" s="25"/>
      <c r="N5424" s="25"/>
      <c r="O5424" s="25"/>
      <c r="P5424" s="35" t="s">
        <v>2496</v>
      </c>
      <c r="AS5424" s="570"/>
      <c r="AT5424" s="391"/>
      <c r="AU5424" s="222"/>
      <c r="AV5424" s="564"/>
      <c r="AW5424" s="60"/>
      <c r="AX5424" s="60"/>
      <c r="AY5424" s="60"/>
      <c r="AZ5424" s="283"/>
      <c r="BA5424" s="283"/>
      <c r="BB5424" s="283"/>
      <c r="BC5424" s="34"/>
      <c r="BD5424" s="27"/>
      <c r="BF5424" s="35"/>
      <c r="BG5424" s="35"/>
      <c r="BH5424" s="35"/>
    </row>
    <row r="5425" spans="1:60" ht="15" x14ac:dyDescent="0.25">
      <c r="A5425" s="570">
        <f t="shared" si="77"/>
        <v>5419</v>
      </c>
      <c r="B5425" s="571" t="s">
        <v>7695</v>
      </c>
      <c r="C5425" s="574" t="s">
        <v>12458</v>
      </c>
      <c r="D5425" s="843">
        <v>55454</v>
      </c>
      <c r="E5425" s="844"/>
      <c r="F5425" s="844"/>
      <c r="G5425" s="25"/>
      <c r="H5425" s="25"/>
      <c r="I5425" s="25"/>
      <c r="J5425" s="25"/>
      <c r="K5425" s="25"/>
      <c r="L5425" s="25"/>
      <c r="N5425" s="25"/>
      <c r="O5425" s="25"/>
      <c r="P5425" s="35" t="s">
        <v>2496</v>
      </c>
      <c r="AS5425" s="570"/>
      <c r="AT5425" s="391"/>
      <c r="AU5425" s="222"/>
      <c r="AV5425" s="564"/>
      <c r="AW5425" s="60"/>
      <c r="AX5425" s="60"/>
      <c r="AY5425" s="60"/>
      <c r="AZ5425" s="283"/>
      <c r="BA5425" s="283"/>
      <c r="BB5425" s="283"/>
      <c r="BC5425" s="34"/>
      <c r="BD5425" s="27"/>
      <c r="BF5425" s="35"/>
      <c r="BG5425" s="35"/>
      <c r="BH5425" s="35"/>
    </row>
    <row r="5426" spans="1:60" ht="15" x14ac:dyDescent="0.25">
      <c r="A5426" s="570">
        <f t="shared" si="77"/>
        <v>5420</v>
      </c>
      <c r="B5426" s="571" t="s">
        <v>7696</v>
      </c>
      <c r="C5426" s="574" t="s">
        <v>12458</v>
      </c>
      <c r="D5426" s="843">
        <v>71037.05</v>
      </c>
      <c r="E5426" s="844"/>
      <c r="F5426" s="844"/>
      <c r="G5426" s="25"/>
      <c r="H5426" s="25"/>
      <c r="I5426" s="25"/>
      <c r="J5426" s="25"/>
      <c r="K5426" s="25"/>
      <c r="L5426" s="25"/>
      <c r="N5426" s="25"/>
      <c r="O5426" s="25"/>
      <c r="P5426" s="35" t="s">
        <v>2496</v>
      </c>
      <c r="AS5426" s="570"/>
      <c r="AT5426" s="391"/>
      <c r="AU5426" s="222"/>
      <c r="AV5426" s="564"/>
      <c r="AW5426" s="60"/>
      <c r="AX5426" s="60"/>
      <c r="AY5426" s="60"/>
      <c r="AZ5426" s="283"/>
      <c r="BA5426" s="283"/>
      <c r="BB5426" s="283"/>
      <c r="BC5426" s="34"/>
      <c r="BD5426" s="27"/>
      <c r="BF5426" s="35"/>
      <c r="BG5426" s="35"/>
      <c r="BH5426" s="35"/>
    </row>
    <row r="5427" spans="1:60" ht="15" x14ac:dyDescent="0.25">
      <c r="A5427" s="570">
        <f t="shared" si="77"/>
        <v>5421</v>
      </c>
      <c r="B5427" s="571" t="s">
        <v>7697</v>
      </c>
      <c r="C5427" s="574" t="s">
        <v>12458</v>
      </c>
      <c r="D5427" s="843">
        <v>61375.44</v>
      </c>
      <c r="E5427" s="844"/>
      <c r="F5427" s="844"/>
      <c r="G5427" s="25"/>
      <c r="H5427" s="25"/>
      <c r="I5427" s="25"/>
      <c r="J5427" s="25"/>
      <c r="K5427" s="25"/>
      <c r="L5427" s="25"/>
      <c r="N5427" s="25"/>
      <c r="O5427" s="25"/>
      <c r="P5427" s="35" t="s">
        <v>2496</v>
      </c>
      <c r="AS5427" s="570"/>
      <c r="AT5427" s="391"/>
      <c r="AU5427" s="222"/>
      <c r="AV5427" s="564"/>
      <c r="AW5427" s="60"/>
      <c r="AX5427" s="60"/>
      <c r="AY5427" s="60"/>
      <c r="AZ5427" s="283"/>
      <c r="BA5427" s="283"/>
      <c r="BB5427" s="283"/>
      <c r="BC5427" s="34"/>
      <c r="BD5427" s="27"/>
      <c r="BF5427" s="35"/>
      <c r="BG5427" s="35"/>
      <c r="BH5427" s="35"/>
    </row>
    <row r="5428" spans="1:60" ht="15" x14ac:dyDescent="0.25">
      <c r="A5428" s="570">
        <f t="shared" si="77"/>
        <v>5422</v>
      </c>
      <c r="B5428" s="571" t="s">
        <v>7698</v>
      </c>
      <c r="C5428" s="574" t="s">
        <v>12458</v>
      </c>
      <c r="D5428" s="843">
        <v>29393</v>
      </c>
      <c r="E5428" s="844"/>
      <c r="F5428" s="844"/>
      <c r="G5428" s="25"/>
      <c r="H5428" s="25"/>
      <c r="I5428" s="25"/>
      <c r="J5428" s="25"/>
      <c r="K5428" s="25"/>
      <c r="L5428" s="25"/>
      <c r="N5428" s="25"/>
      <c r="O5428" s="25"/>
      <c r="P5428" s="35" t="s">
        <v>2496</v>
      </c>
      <c r="AS5428" s="570"/>
      <c r="AT5428" s="391"/>
      <c r="AU5428" s="222"/>
      <c r="AV5428" s="564"/>
      <c r="AW5428" s="60"/>
      <c r="AX5428" s="60"/>
      <c r="AY5428" s="60"/>
      <c r="AZ5428" s="283"/>
      <c r="BA5428" s="283"/>
      <c r="BB5428" s="283"/>
      <c r="BC5428" s="34"/>
      <c r="BD5428" s="27"/>
      <c r="BF5428" s="35"/>
      <c r="BG5428" s="35"/>
      <c r="BH5428" s="35"/>
    </row>
    <row r="5429" spans="1:60" ht="15" x14ac:dyDescent="0.25">
      <c r="A5429" s="570">
        <f t="shared" si="77"/>
        <v>5423</v>
      </c>
      <c r="B5429" s="571" t="s">
        <v>7699</v>
      </c>
      <c r="C5429" s="574" t="s">
        <v>12458</v>
      </c>
      <c r="D5429" s="843">
        <v>49028</v>
      </c>
      <c r="E5429" s="844"/>
      <c r="F5429" s="844"/>
      <c r="G5429" s="25"/>
      <c r="H5429" s="25"/>
      <c r="I5429" s="25"/>
      <c r="J5429" s="25"/>
      <c r="K5429" s="25"/>
      <c r="L5429" s="25"/>
      <c r="N5429" s="25"/>
      <c r="O5429" s="25"/>
      <c r="P5429" s="35" t="s">
        <v>2496</v>
      </c>
      <c r="AS5429" s="570"/>
      <c r="AT5429" s="391"/>
      <c r="AU5429" s="222"/>
      <c r="AV5429" s="564"/>
      <c r="AW5429" s="60"/>
      <c r="AX5429" s="60"/>
      <c r="AY5429" s="60"/>
      <c r="AZ5429" s="283"/>
      <c r="BA5429" s="283"/>
      <c r="BB5429" s="283"/>
      <c r="BC5429" s="34"/>
      <c r="BD5429" s="27"/>
      <c r="BF5429" s="35"/>
      <c r="BG5429" s="35"/>
      <c r="BH5429" s="35"/>
    </row>
    <row r="5430" spans="1:60" ht="15" x14ac:dyDescent="0.25">
      <c r="A5430" s="570">
        <f t="shared" si="77"/>
        <v>5424</v>
      </c>
      <c r="B5430" s="571" t="s">
        <v>7700</v>
      </c>
      <c r="C5430" s="574" t="s">
        <v>12458</v>
      </c>
      <c r="D5430" s="843">
        <v>51187.85</v>
      </c>
      <c r="E5430" s="844"/>
      <c r="F5430" s="844"/>
      <c r="G5430" s="25"/>
      <c r="H5430" s="25"/>
      <c r="I5430" s="25"/>
      <c r="J5430" s="25"/>
      <c r="K5430" s="25"/>
      <c r="L5430" s="25"/>
      <c r="N5430" s="25"/>
      <c r="O5430" s="25"/>
      <c r="P5430" s="35" t="s">
        <v>2496</v>
      </c>
      <c r="AS5430" s="570"/>
      <c r="AT5430" s="391"/>
      <c r="AU5430" s="222"/>
      <c r="AV5430" s="564"/>
      <c r="AW5430" s="60"/>
      <c r="AX5430" s="60"/>
      <c r="AY5430" s="60"/>
      <c r="AZ5430" s="283"/>
      <c r="BA5430" s="283"/>
      <c r="BB5430" s="283"/>
      <c r="BC5430" s="34"/>
      <c r="BD5430" s="27"/>
      <c r="BF5430" s="35"/>
      <c r="BG5430" s="35"/>
      <c r="BH5430" s="35"/>
    </row>
    <row r="5431" spans="1:60" ht="15" x14ac:dyDescent="0.25">
      <c r="A5431" s="570">
        <f t="shared" ref="A5431:A5494" si="78">A5430+1</f>
        <v>5425</v>
      </c>
      <c r="B5431" s="571" t="s">
        <v>7701</v>
      </c>
      <c r="C5431" s="574" t="s">
        <v>12458</v>
      </c>
      <c r="D5431" s="843">
        <v>62146.559999999998</v>
      </c>
      <c r="E5431" s="844"/>
      <c r="F5431" s="844"/>
      <c r="G5431" s="25"/>
      <c r="H5431" s="25"/>
      <c r="I5431" s="25"/>
      <c r="J5431" s="25"/>
      <c r="K5431" s="25"/>
      <c r="L5431" s="25"/>
      <c r="N5431" s="25"/>
      <c r="O5431" s="25"/>
      <c r="P5431" s="35" t="s">
        <v>2496</v>
      </c>
      <c r="AS5431" s="570"/>
      <c r="AT5431" s="391"/>
      <c r="AU5431" s="222"/>
      <c r="AV5431" s="564"/>
      <c r="AW5431" s="60"/>
      <c r="AX5431" s="60"/>
      <c r="AY5431" s="60"/>
      <c r="AZ5431" s="283"/>
      <c r="BA5431" s="283"/>
      <c r="BB5431" s="283"/>
      <c r="BC5431" s="34"/>
      <c r="BD5431" s="27"/>
      <c r="BF5431" s="35"/>
      <c r="BG5431" s="35"/>
      <c r="BH5431" s="35"/>
    </row>
    <row r="5432" spans="1:60" ht="15" x14ac:dyDescent="0.25">
      <c r="A5432" s="570">
        <f t="shared" si="78"/>
        <v>5426</v>
      </c>
      <c r="B5432" s="571" t="s">
        <v>7702</v>
      </c>
      <c r="C5432" s="574" t="s">
        <v>12458</v>
      </c>
      <c r="D5432" s="843">
        <v>41531</v>
      </c>
      <c r="E5432" s="844"/>
      <c r="F5432" s="844"/>
      <c r="G5432" s="25"/>
      <c r="H5432" s="25"/>
      <c r="I5432" s="25"/>
      <c r="J5432" s="25"/>
      <c r="K5432" s="25"/>
      <c r="L5432" s="25"/>
      <c r="N5432" s="25"/>
      <c r="O5432" s="25"/>
      <c r="P5432" s="35" t="s">
        <v>2496</v>
      </c>
      <c r="AS5432" s="570"/>
      <c r="AT5432" s="391"/>
      <c r="AU5432" s="222"/>
      <c r="AV5432" s="564"/>
      <c r="AW5432" s="60"/>
      <c r="AX5432" s="60"/>
      <c r="AY5432" s="60"/>
      <c r="AZ5432" s="283"/>
      <c r="BA5432" s="283"/>
      <c r="BB5432" s="283"/>
      <c r="BC5432" s="34"/>
      <c r="BD5432" s="27"/>
      <c r="BF5432" s="35"/>
      <c r="BG5432" s="35"/>
      <c r="BH5432" s="35"/>
    </row>
    <row r="5433" spans="1:60" ht="15" x14ac:dyDescent="0.25">
      <c r="A5433" s="570">
        <f t="shared" si="78"/>
        <v>5427</v>
      </c>
      <c r="B5433" s="571" t="s">
        <v>7703</v>
      </c>
      <c r="C5433" s="574" t="s">
        <v>12458</v>
      </c>
      <c r="D5433" s="843">
        <v>41531</v>
      </c>
      <c r="E5433" s="844"/>
      <c r="F5433" s="844"/>
      <c r="G5433" s="25"/>
      <c r="H5433" s="25"/>
      <c r="I5433" s="25"/>
      <c r="J5433" s="25"/>
      <c r="K5433" s="25"/>
      <c r="L5433" s="25"/>
      <c r="N5433" s="25"/>
      <c r="O5433" s="25"/>
      <c r="P5433" s="35" t="s">
        <v>2496</v>
      </c>
      <c r="AS5433" s="570"/>
      <c r="AT5433" s="391"/>
      <c r="AU5433" s="222"/>
      <c r="AV5433" s="564"/>
      <c r="AW5433" s="60"/>
      <c r="AX5433" s="60"/>
      <c r="AY5433" s="60"/>
      <c r="AZ5433" s="283"/>
      <c r="BA5433" s="283"/>
      <c r="BB5433" s="283"/>
      <c r="BC5433" s="34"/>
      <c r="BD5433" s="27"/>
      <c r="BF5433" s="35"/>
      <c r="BG5433" s="35"/>
      <c r="BH5433" s="35"/>
    </row>
    <row r="5434" spans="1:60" ht="15" x14ac:dyDescent="0.25">
      <c r="A5434" s="570">
        <f t="shared" si="78"/>
        <v>5428</v>
      </c>
      <c r="B5434" s="571" t="s">
        <v>7704</v>
      </c>
      <c r="C5434" s="574" t="s">
        <v>12458</v>
      </c>
      <c r="D5434" s="843">
        <v>55454</v>
      </c>
      <c r="E5434" s="844"/>
      <c r="F5434" s="844"/>
      <c r="G5434" s="25"/>
      <c r="H5434" s="25"/>
      <c r="I5434" s="25"/>
      <c r="J5434" s="25"/>
      <c r="K5434" s="25"/>
      <c r="L5434" s="25"/>
      <c r="N5434" s="25"/>
      <c r="O5434" s="25"/>
      <c r="P5434" s="35" t="s">
        <v>2496</v>
      </c>
      <c r="AS5434" s="570"/>
      <c r="AT5434" s="391"/>
      <c r="AU5434" s="222"/>
      <c r="AV5434" s="564"/>
      <c r="AW5434" s="60"/>
      <c r="AX5434" s="60"/>
      <c r="AY5434" s="60"/>
      <c r="AZ5434" s="283"/>
      <c r="BA5434" s="283"/>
      <c r="BB5434" s="283"/>
      <c r="BC5434" s="34"/>
      <c r="BD5434" s="27"/>
      <c r="BF5434" s="35"/>
      <c r="BG5434" s="35"/>
      <c r="BH5434" s="35"/>
    </row>
    <row r="5435" spans="1:60" ht="15" x14ac:dyDescent="0.25">
      <c r="A5435" s="570">
        <f t="shared" si="78"/>
        <v>5429</v>
      </c>
      <c r="B5435" s="571" t="s">
        <v>7705</v>
      </c>
      <c r="C5435" s="574" t="s">
        <v>12458</v>
      </c>
      <c r="D5435" s="843">
        <v>28831.32</v>
      </c>
      <c r="E5435" s="844"/>
      <c r="F5435" s="844"/>
      <c r="G5435" s="25"/>
      <c r="H5435" s="25"/>
      <c r="I5435" s="25"/>
      <c r="J5435" s="25"/>
      <c r="K5435" s="25"/>
      <c r="L5435" s="25"/>
      <c r="N5435" s="25"/>
      <c r="O5435" s="25"/>
      <c r="P5435" s="35" t="s">
        <v>2496</v>
      </c>
      <c r="AS5435" s="570"/>
      <c r="AT5435" s="391"/>
      <c r="AU5435" s="222"/>
      <c r="AV5435" s="564"/>
      <c r="AW5435" s="60"/>
      <c r="AX5435" s="60"/>
      <c r="AY5435" s="60"/>
      <c r="AZ5435" s="283"/>
      <c r="BA5435" s="283"/>
      <c r="BB5435" s="283"/>
      <c r="BC5435" s="34"/>
      <c r="BD5435" s="27"/>
      <c r="BF5435" s="35"/>
      <c r="BG5435" s="35"/>
      <c r="BH5435" s="35"/>
    </row>
    <row r="5436" spans="1:60" ht="15" x14ac:dyDescent="0.25">
      <c r="A5436" s="570">
        <f t="shared" si="78"/>
        <v>5430</v>
      </c>
      <c r="B5436" s="571" t="s">
        <v>7706</v>
      </c>
      <c r="C5436" s="574" t="s">
        <v>12458</v>
      </c>
      <c r="D5436" s="843">
        <v>57231.86</v>
      </c>
      <c r="E5436" s="844"/>
      <c r="F5436" s="844"/>
      <c r="G5436" s="25"/>
      <c r="H5436" s="25"/>
      <c r="I5436" s="25"/>
      <c r="J5436" s="25"/>
      <c r="K5436" s="25"/>
      <c r="L5436" s="25"/>
      <c r="N5436" s="25"/>
      <c r="O5436" s="25"/>
      <c r="P5436" s="35" t="s">
        <v>2496</v>
      </c>
      <c r="AS5436" s="570"/>
      <c r="AT5436" s="391"/>
      <c r="AU5436" s="222"/>
      <c r="AV5436" s="564"/>
      <c r="AW5436" s="60"/>
      <c r="AX5436" s="60"/>
      <c r="AY5436" s="60"/>
      <c r="AZ5436" s="283"/>
      <c r="BA5436" s="283"/>
      <c r="BB5436" s="283"/>
      <c r="BC5436" s="34"/>
      <c r="BD5436" s="27"/>
      <c r="BF5436" s="35"/>
      <c r="BG5436" s="35"/>
      <c r="BH5436" s="35"/>
    </row>
    <row r="5437" spans="1:60" ht="15" x14ac:dyDescent="0.25">
      <c r="A5437" s="570">
        <f t="shared" si="78"/>
        <v>5431</v>
      </c>
      <c r="B5437" s="571" t="s">
        <v>7707</v>
      </c>
      <c r="C5437" s="574" t="s">
        <v>12458</v>
      </c>
      <c r="D5437" s="843">
        <v>46529</v>
      </c>
      <c r="E5437" s="844"/>
      <c r="F5437" s="844"/>
      <c r="G5437" s="25"/>
      <c r="H5437" s="25"/>
      <c r="I5437" s="25"/>
      <c r="J5437" s="25"/>
      <c r="K5437" s="25"/>
      <c r="L5437" s="25"/>
      <c r="N5437" s="25"/>
      <c r="O5437" s="25"/>
      <c r="P5437" s="35" t="s">
        <v>2496</v>
      </c>
      <c r="AS5437" s="570"/>
      <c r="AT5437" s="391"/>
      <c r="AU5437" s="222"/>
      <c r="AV5437" s="564"/>
      <c r="AW5437" s="60"/>
      <c r="AX5437" s="60"/>
      <c r="AY5437" s="60"/>
      <c r="AZ5437" s="283"/>
      <c r="BA5437" s="283"/>
      <c r="BB5437" s="283"/>
      <c r="BC5437" s="34"/>
      <c r="BD5437" s="27"/>
      <c r="BF5437" s="35"/>
      <c r="BG5437" s="35"/>
      <c r="BH5437" s="35"/>
    </row>
    <row r="5438" spans="1:60" ht="15" x14ac:dyDescent="0.25">
      <c r="A5438" s="570">
        <f t="shared" si="78"/>
        <v>5432</v>
      </c>
      <c r="B5438" s="571" t="s">
        <v>7708</v>
      </c>
      <c r="C5438" s="574" t="s">
        <v>12458</v>
      </c>
      <c r="D5438" s="843">
        <v>53522.63</v>
      </c>
      <c r="E5438" s="844"/>
      <c r="F5438" s="844"/>
      <c r="G5438" s="25"/>
      <c r="H5438" s="25"/>
      <c r="I5438" s="25"/>
      <c r="J5438" s="25"/>
      <c r="K5438" s="25"/>
      <c r="L5438" s="25"/>
      <c r="N5438" s="25"/>
      <c r="O5438" s="25"/>
      <c r="P5438" s="35" t="s">
        <v>2496</v>
      </c>
      <c r="AS5438" s="570"/>
      <c r="AT5438" s="391"/>
      <c r="AU5438" s="222"/>
      <c r="AV5438" s="564"/>
      <c r="AW5438" s="60"/>
      <c r="AX5438" s="60"/>
      <c r="AY5438" s="60"/>
      <c r="AZ5438" s="283"/>
      <c r="BA5438" s="283"/>
      <c r="BB5438" s="283"/>
      <c r="BC5438" s="34"/>
      <c r="BD5438" s="27"/>
      <c r="BF5438" s="35"/>
      <c r="BG5438" s="35"/>
      <c r="BH5438" s="35"/>
    </row>
    <row r="5439" spans="1:60" ht="15" x14ac:dyDescent="0.25">
      <c r="A5439" s="570">
        <f t="shared" si="78"/>
        <v>5433</v>
      </c>
      <c r="B5439" s="571" t="s">
        <v>7709</v>
      </c>
      <c r="C5439" s="574" t="s">
        <v>12458</v>
      </c>
      <c r="D5439" s="843">
        <v>49980</v>
      </c>
      <c r="E5439" s="844"/>
      <c r="F5439" s="844"/>
      <c r="G5439" s="25"/>
      <c r="H5439" s="25"/>
      <c r="I5439" s="25"/>
      <c r="J5439" s="25"/>
      <c r="K5439" s="25"/>
      <c r="L5439" s="25"/>
      <c r="N5439" s="25"/>
      <c r="O5439" s="25"/>
      <c r="P5439" s="35" t="s">
        <v>2496</v>
      </c>
      <c r="AS5439" s="570"/>
      <c r="AT5439" s="391"/>
      <c r="AU5439" s="222"/>
      <c r="AV5439" s="564"/>
      <c r="AW5439" s="60"/>
      <c r="AX5439" s="60"/>
      <c r="AY5439" s="60"/>
      <c r="AZ5439" s="283"/>
      <c r="BA5439" s="283"/>
      <c r="BB5439" s="283"/>
      <c r="BC5439" s="34"/>
      <c r="BD5439" s="27"/>
      <c r="BF5439" s="35"/>
      <c r="BG5439" s="35"/>
      <c r="BH5439" s="35"/>
    </row>
    <row r="5440" spans="1:60" ht="15" x14ac:dyDescent="0.25">
      <c r="A5440" s="570">
        <f t="shared" si="78"/>
        <v>5434</v>
      </c>
      <c r="B5440" s="571" t="s">
        <v>7710</v>
      </c>
      <c r="C5440" s="574" t="s">
        <v>12458</v>
      </c>
      <c r="D5440" s="843">
        <v>71043</v>
      </c>
      <c r="E5440" s="844"/>
      <c r="F5440" s="844"/>
      <c r="G5440" s="25"/>
      <c r="H5440" s="25"/>
      <c r="I5440" s="25"/>
      <c r="J5440" s="25"/>
      <c r="K5440" s="25"/>
      <c r="L5440" s="25"/>
      <c r="N5440" s="25"/>
      <c r="O5440" s="25"/>
      <c r="P5440" s="35" t="s">
        <v>2496</v>
      </c>
      <c r="AS5440" s="570"/>
      <c r="AT5440" s="391"/>
      <c r="AU5440" s="222"/>
      <c r="AV5440" s="564"/>
      <c r="AW5440" s="60"/>
      <c r="AX5440" s="60"/>
      <c r="AY5440" s="60"/>
      <c r="AZ5440" s="283"/>
      <c r="BA5440" s="283"/>
      <c r="BB5440" s="283"/>
      <c r="BC5440" s="34"/>
      <c r="BD5440" s="27"/>
      <c r="BF5440" s="35"/>
      <c r="BG5440" s="35"/>
      <c r="BH5440" s="35"/>
    </row>
    <row r="5441" spans="1:60" ht="15" x14ac:dyDescent="0.25">
      <c r="A5441" s="570">
        <f t="shared" si="78"/>
        <v>5435</v>
      </c>
      <c r="B5441" s="571" t="s">
        <v>7711</v>
      </c>
      <c r="C5441" s="574" t="s">
        <v>12458</v>
      </c>
      <c r="D5441" s="843">
        <v>47107.34</v>
      </c>
      <c r="E5441" s="844"/>
      <c r="F5441" s="844"/>
      <c r="G5441" s="25"/>
      <c r="H5441" s="25"/>
      <c r="I5441" s="25"/>
      <c r="J5441" s="25"/>
      <c r="K5441" s="25"/>
      <c r="L5441" s="25"/>
      <c r="N5441" s="25"/>
      <c r="O5441" s="25"/>
      <c r="P5441" s="35" t="s">
        <v>2496</v>
      </c>
      <c r="AS5441" s="570"/>
      <c r="AT5441" s="391"/>
      <c r="AU5441" s="222"/>
      <c r="AV5441" s="564"/>
      <c r="AW5441" s="60"/>
      <c r="AX5441" s="60"/>
      <c r="AY5441" s="60"/>
      <c r="AZ5441" s="283"/>
      <c r="BA5441" s="283"/>
      <c r="BB5441" s="283"/>
      <c r="BC5441" s="34"/>
      <c r="BD5441" s="27"/>
      <c r="BF5441" s="35"/>
      <c r="BG5441" s="35"/>
      <c r="BH5441" s="35"/>
    </row>
    <row r="5442" spans="1:60" ht="15" x14ac:dyDescent="0.25">
      <c r="A5442" s="570">
        <f t="shared" si="78"/>
        <v>5436</v>
      </c>
      <c r="B5442" s="571" t="s">
        <v>7712</v>
      </c>
      <c r="C5442" s="574" t="s">
        <v>12458</v>
      </c>
      <c r="D5442" s="843">
        <v>68370.259999999995</v>
      </c>
      <c r="E5442" s="844"/>
      <c r="F5442" s="844"/>
      <c r="G5442" s="25"/>
      <c r="H5442" s="25"/>
      <c r="I5442" s="25"/>
      <c r="J5442" s="25"/>
      <c r="K5442" s="25"/>
      <c r="L5442" s="25"/>
      <c r="N5442" s="25"/>
      <c r="O5442" s="25"/>
      <c r="P5442" s="35" t="s">
        <v>2496</v>
      </c>
      <c r="AS5442" s="570"/>
      <c r="AT5442" s="391"/>
      <c r="AU5442" s="222"/>
      <c r="AV5442" s="564"/>
      <c r="AW5442" s="60"/>
      <c r="AX5442" s="60"/>
      <c r="AY5442" s="60"/>
      <c r="AZ5442" s="283"/>
      <c r="BA5442" s="283"/>
      <c r="BB5442" s="283"/>
      <c r="BC5442" s="34"/>
      <c r="BD5442" s="27"/>
      <c r="BF5442" s="35"/>
      <c r="BG5442" s="35"/>
      <c r="BH5442" s="35"/>
    </row>
    <row r="5443" spans="1:60" ht="15" x14ac:dyDescent="0.25">
      <c r="A5443" s="570">
        <f t="shared" si="78"/>
        <v>5437</v>
      </c>
      <c r="B5443" s="571" t="s">
        <v>7713</v>
      </c>
      <c r="C5443" s="574" t="s">
        <v>12458</v>
      </c>
      <c r="D5443" s="843">
        <v>96628</v>
      </c>
      <c r="E5443" s="844"/>
      <c r="F5443" s="844"/>
      <c r="G5443" s="25"/>
      <c r="H5443" s="25"/>
      <c r="I5443" s="25"/>
      <c r="J5443" s="25"/>
      <c r="K5443" s="25"/>
      <c r="L5443" s="25"/>
      <c r="N5443" s="25"/>
      <c r="O5443" s="25"/>
      <c r="P5443" s="35" t="s">
        <v>2496</v>
      </c>
      <c r="AS5443" s="570"/>
      <c r="AT5443" s="391"/>
      <c r="AU5443" s="222"/>
      <c r="AV5443" s="564"/>
      <c r="AW5443" s="60"/>
      <c r="AX5443" s="60"/>
      <c r="AY5443" s="60"/>
      <c r="AZ5443" s="283"/>
      <c r="BA5443" s="283"/>
      <c r="BB5443" s="283"/>
      <c r="BC5443" s="34"/>
      <c r="BD5443" s="27"/>
      <c r="BF5443" s="35"/>
      <c r="BG5443" s="35"/>
      <c r="BH5443" s="35"/>
    </row>
    <row r="5444" spans="1:60" ht="15" x14ac:dyDescent="0.25">
      <c r="A5444" s="570">
        <f t="shared" si="78"/>
        <v>5438</v>
      </c>
      <c r="B5444" s="571" t="s">
        <v>7714</v>
      </c>
      <c r="C5444" s="574" t="s">
        <v>12458</v>
      </c>
      <c r="D5444" s="843">
        <v>67473</v>
      </c>
      <c r="E5444" s="844"/>
      <c r="F5444" s="844"/>
      <c r="G5444" s="25"/>
      <c r="H5444" s="25"/>
      <c r="I5444" s="25"/>
      <c r="J5444" s="25"/>
      <c r="K5444" s="25"/>
      <c r="L5444" s="25"/>
      <c r="N5444" s="25"/>
      <c r="O5444" s="25"/>
      <c r="P5444" s="35" t="s">
        <v>2496</v>
      </c>
      <c r="AS5444" s="570"/>
      <c r="AT5444" s="391"/>
      <c r="AU5444" s="222"/>
      <c r="AV5444" s="564"/>
      <c r="AW5444" s="60"/>
      <c r="AX5444" s="60"/>
      <c r="AY5444" s="60"/>
      <c r="AZ5444" s="283"/>
      <c r="BA5444" s="283"/>
      <c r="BB5444" s="283"/>
      <c r="BC5444" s="34"/>
      <c r="BD5444" s="27"/>
      <c r="BF5444" s="35"/>
      <c r="BG5444" s="35"/>
      <c r="BH5444" s="35"/>
    </row>
    <row r="5445" spans="1:60" ht="15" x14ac:dyDescent="0.25">
      <c r="A5445" s="570">
        <f t="shared" si="78"/>
        <v>5439</v>
      </c>
      <c r="B5445" s="571" t="s">
        <v>7715</v>
      </c>
      <c r="C5445" s="574" t="s">
        <v>12458</v>
      </c>
      <c r="D5445" s="843">
        <v>55454</v>
      </c>
      <c r="E5445" s="844"/>
      <c r="F5445" s="844"/>
      <c r="G5445" s="25"/>
      <c r="H5445" s="25"/>
      <c r="I5445" s="25"/>
      <c r="J5445" s="25"/>
      <c r="K5445" s="25"/>
      <c r="L5445" s="25"/>
      <c r="N5445" s="25"/>
      <c r="O5445" s="25"/>
      <c r="P5445" s="35" t="s">
        <v>2496</v>
      </c>
      <c r="AS5445" s="570"/>
      <c r="AT5445" s="391"/>
      <c r="AU5445" s="222"/>
      <c r="AV5445" s="564"/>
      <c r="AW5445" s="60"/>
      <c r="AX5445" s="60"/>
      <c r="AY5445" s="60"/>
      <c r="AZ5445" s="283"/>
      <c r="BA5445" s="283"/>
      <c r="BB5445" s="283"/>
      <c r="BC5445" s="34"/>
      <c r="BD5445" s="27"/>
      <c r="BF5445" s="35"/>
      <c r="BG5445" s="35"/>
      <c r="BH5445" s="35"/>
    </row>
    <row r="5446" spans="1:60" ht="15" x14ac:dyDescent="0.25">
      <c r="A5446" s="570">
        <f t="shared" si="78"/>
        <v>5440</v>
      </c>
      <c r="B5446" s="571" t="s">
        <v>7716</v>
      </c>
      <c r="C5446" s="574" t="s">
        <v>12458</v>
      </c>
      <c r="D5446" s="843">
        <v>41650</v>
      </c>
      <c r="E5446" s="844"/>
      <c r="F5446" s="844"/>
      <c r="G5446" s="25"/>
      <c r="H5446" s="25"/>
      <c r="I5446" s="25"/>
      <c r="J5446" s="25"/>
      <c r="K5446" s="25"/>
      <c r="L5446" s="25"/>
      <c r="N5446" s="25"/>
      <c r="O5446" s="25"/>
      <c r="P5446" s="35" t="s">
        <v>2496</v>
      </c>
      <c r="AS5446" s="570"/>
      <c r="AT5446" s="391"/>
      <c r="AU5446" s="222"/>
      <c r="AV5446" s="564"/>
      <c r="AW5446" s="60"/>
      <c r="AX5446" s="60"/>
      <c r="AY5446" s="60"/>
      <c r="AZ5446" s="283"/>
      <c r="BA5446" s="283"/>
      <c r="BB5446" s="283"/>
      <c r="BC5446" s="34"/>
      <c r="BD5446" s="27"/>
      <c r="BF5446" s="35"/>
      <c r="BG5446" s="35"/>
      <c r="BH5446" s="35"/>
    </row>
    <row r="5447" spans="1:60" ht="15" x14ac:dyDescent="0.25">
      <c r="A5447" s="570">
        <f t="shared" si="78"/>
        <v>5441</v>
      </c>
      <c r="B5447" s="571" t="s">
        <v>7717</v>
      </c>
      <c r="C5447" s="574" t="s">
        <v>12458</v>
      </c>
      <c r="D5447" s="843">
        <v>32725</v>
      </c>
      <c r="E5447" s="844"/>
      <c r="F5447" s="844"/>
      <c r="G5447" s="25"/>
      <c r="H5447" s="25"/>
      <c r="I5447" s="25"/>
      <c r="J5447" s="25"/>
      <c r="K5447" s="25"/>
      <c r="L5447" s="25"/>
      <c r="N5447" s="25"/>
      <c r="O5447" s="25"/>
      <c r="P5447" s="35" t="s">
        <v>2496</v>
      </c>
      <c r="AS5447" s="570"/>
      <c r="AT5447" s="391"/>
      <c r="AU5447" s="222"/>
      <c r="AV5447" s="564"/>
      <c r="AW5447" s="60"/>
      <c r="AX5447" s="60"/>
      <c r="AY5447" s="60"/>
      <c r="AZ5447" s="283"/>
      <c r="BA5447" s="283"/>
      <c r="BB5447" s="283"/>
      <c r="BC5447" s="34"/>
      <c r="BD5447" s="27"/>
      <c r="BF5447" s="35"/>
      <c r="BG5447" s="35"/>
      <c r="BH5447" s="35"/>
    </row>
    <row r="5448" spans="1:60" ht="15" x14ac:dyDescent="0.25">
      <c r="A5448" s="570">
        <f t="shared" si="78"/>
        <v>5442</v>
      </c>
      <c r="B5448" s="571" t="s">
        <v>7718</v>
      </c>
      <c r="C5448" s="574" t="s">
        <v>12458</v>
      </c>
      <c r="D5448" s="843">
        <v>95081</v>
      </c>
      <c r="E5448" s="844"/>
      <c r="F5448" s="844"/>
      <c r="G5448" s="25"/>
      <c r="H5448" s="25"/>
      <c r="I5448" s="25"/>
      <c r="J5448" s="25"/>
      <c r="K5448" s="25"/>
      <c r="L5448" s="25"/>
      <c r="N5448" s="25"/>
      <c r="O5448" s="25"/>
      <c r="P5448" s="35" t="s">
        <v>2496</v>
      </c>
      <c r="AS5448" s="570"/>
      <c r="AT5448" s="391"/>
      <c r="AU5448" s="222"/>
      <c r="AV5448" s="564"/>
      <c r="AW5448" s="60"/>
      <c r="AX5448" s="60"/>
      <c r="AY5448" s="60"/>
      <c r="AZ5448" s="283"/>
      <c r="BA5448" s="283"/>
      <c r="BB5448" s="283"/>
      <c r="BC5448" s="34"/>
      <c r="BD5448" s="27"/>
      <c r="BF5448" s="35"/>
      <c r="BG5448" s="35"/>
      <c r="BH5448" s="35"/>
    </row>
    <row r="5449" spans="1:60" ht="15" x14ac:dyDescent="0.25">
      <c r="A5449" s="570">
        <f t="shared" si="78"/>
        <v>5443</v>
      </c>
      <c r="B5449" s="571" t="s">
        <v>7719</v>
      </c>
      <c r="C5449" s="574" t="s">
        <v>12458</v>
      </c>
      <c r="D5449" s="843">
        <v>28441</v>
      </c>
      <c r="E5449" s="844"/>
      <c r="F5449" s="844"/>
      <c r="G5449" s="25"/>
      <c r="H5449" s="25"/>
      <c r="I5449" s="25"/>
      <c r="J5449" s="25"/>
      <c r="K5449" s="25"/>
      <c r="L5449" s="25"/>
      <c r="N5449" s="25"/>
      <c r="O5449" s="25"/>
      <c r="P5449" s="35" t="s">
        <v>2496</v>
      </c>
      <c r="AS5449" s="570"/>
      <c r="AT5449" s="391"/>
      <c r="AU5449" s="222"/>
      <c r="AV5449" s="564"/>
      <c r="AW5449" s="60"/>
      <c r="AX5449" s="60"/>
      <c r="AY5449" s="60"/>
      <c r="AZ5449" s="283"/>
      <c r="BA5449" s="283"/>
      <c r="BB5449" s="283"/>
      <c r="BC5449" s="34"/>
      <c r="BD5449" s="27"/>
      <c r="BF5449" s="35"/>
      <c r="BG5449" s="35"/>
      <c r="BH5449" s="35"/>
    </row>
    <row r="5450" spans="1:60" ht="15" x14ac:dyDescent="0.25">
      <c r="A5450" s="570">
        <f t="shared" si="78"/>
        <v>5444</v>
      </c>
      <c r="B5450" s="571" t="s">
        <v>7720</v>
      </c>
      <c r="C5450" s="574" t="s">
        <v>12458</v>
      </c>
      <c r="D5450" s="843">
        <v>5950</v>
      </c>
      <c r="E5450" s="844"/>
      <c r="F5450" s="844"/>
      <c r="G5450" s="25"/>
      <c r="H5450" s="25"/>
      <c r="I5450" s="25"/>
      <c r="J5450" s="25"/>
      <c r="K5450" s="25"/>
      <c r="L5450" s="25"/>
      <c r="N5450" s="25"/>
      <c r="O5450" s="25"/>
      <c r="P5450" s="35" t="s">
        <v>2496</v>
      </c>
      <c r="AS5450" s="570"/>
      <c r="AT5450" s="391"/>
      <c r="AU5450" s="222"/>
      <c r="AV5450" s="564"/>
      <c r="AW5450" s="60"/>
      <c r="AX5450" s="60"/>
      <c r="AY5450" s="60"/>
      <c r="AZ5450" s="283"/>
      <c r="BA5450" s="283"/>
      <c r="BB5450" s="283"/>
      <c r="BC5450" s="34"/>
      <c r="BD5450" s="27"/>
      <c r="BF5450" s="35"/>
      <c r="BG5450" s="35"/>
      <c r="BH5450" s="35"/>
    </row>
    <row r="5451" spans="1:60" ht="15" x14ac:dyDescent="0.25">
      <c r="A5451" s="570">
        <f t="shared" si="78"/>
        <v>5445</v>
      </c>
      <c r="B5451" s="571" t="s">
        <v>7721</v>
      </c>
      <c r="C5451" s="574" t="s">
        <v>12458</v>
      </c>
      <c r="D5451" s="843">
        <v>6902000</v>
      </c>
      <c r="E5451" s="844"/>
      <c r="F5451" s="844"/>
      <c r="G5451" s="25"/>
      <c r="H5451" s="25"/>
      <c r="I5451" s="25"/>
      <c r="J5451" s="25"/>
      <c r="K5451" s="25"/>
      <c r="L5451" s="25"/>
      <c r="N5451" s="25"/>
      <c r="O5451" s="25"/>
      <c r="P5451" s="35" t="s">
        <v>2496</v>
      </c>
      <c r="AS5451" s="570"/>
      <c r="AT5451" s="391"/>
      <c r="AU5451" s="222"/>
      <c r="AV5451" s="564"/>
      <c r="AW5451" s="60"/>
      <c r="AX5451" s="60"/>
      <c r="AY5451" s="60"/>
      <c r="AZ5451" s="283"/>
      <c r="BA5451" s="283"/>
      <c r="BB5451" s="283"/>
      <c r="BC5451" s="34"/>
      <c r="BD5451" s="27"/>
      <c r="BF5451" s="35"/>
      <c r="BG5451" s="35"/>
      <c r="BH5451" s="35"/>
    </row>
    <row r="5452" spans="1:60" ht="15" x14ac:dyDescent="0.25">
      <c r="A5452" s="570">
        <f t="shared" si="78"/>
        <v>5446</v>
      </c>
      <c r="B5452" s="571" t="s">
        <v>7722</v>
      </c>
      <c r="C5452" s="574" t="s">
        <v>12458</v>
      </c>
      <c r="D5452" s="843">
        <v>7047144.2999999998</v>
      </c>
      <c r="E5452" s="844"/>
      <c r="F5452" s="844"/>
      <c r="G5452" s="25"/>
      <c r="H5452" s="25"/>
      <c r="I5452" s="25"/>
      <c r="J5452" s="25"/>
      <c r="K5452" s="25"/>
      <c r="L5452" s="25"/>
      <c r="N5452" s="25"/>
      <c r="O5452" s="25"/>
      <c r="P5452" s="35" t="s">
        <v>2496</v>
      </c>
      <c r="AS5452" s="570"/>
      <c r="AT5452" s="391"/>
      <c r="AU5452" s="222"/>
      <c r="AV5452" s="564"/>
      <c r="AW5452" s="60"/>
      <c r="AX5452" s="60"/>
      <c r="AY5452" s="60"/>
      <c r="AZ5452" s="283"/>
      <c r="BA5452" s="283"/>
      <c r="BB5452" s="283"/>
      <c r="BC5452" s="34"/>
      <c r="BD5452" s="27"/>
      <c r="BF5452" s="35"/>
      <c r="BG5452" s="35"/>
      <c r="BH5452" s="35"/>
    </row>
    <row r="5453" spans="1:60" ht="15" x14ac:dyDescent="0.25">
      <c r="A5453" s="570">
        <f t="shared" si="78"/>
        <v>5447</v>
      </c>
      <c r="B5453" s="571" t="s">
        <v>7723</v>
      </c>
      <c r="C5453" s="574" t="s">
        <v>12458</v>
      </c>
      <c r="D5453" s="843">
        <v>935181.73</v>
      </c>
      <c r="E5453" s="844"/>
      <c r="F5453" s="844"/>
      <c r="G5453" s="25"/>
      <c r="H5453" s="25"/>
      <c r="I5453" s="25"/>
      <c r="J5453" s="25"/>
      <c r="K5453" s="25"/>
      <c r="L5453" s="25"/>
      <c r="N5453" s="25"/>
      <c r="O5453" s="25"/>
      <c r="P5453" s="35" t="s">
        <v>2496</v>
      </c>
      <c r="AS5453" s="570"/>
      <c r="AT5453" s="391"/>
      <c r="AU5453" s="222"/>
      <c r="AV5453" s="564"/>
      <c r="AW5453" s="60"/>
      <c r="AX5453" s="60"/>
      <c r="AY5453" s="60"/>
      <c r="AZ5453" s="283"/>
      <c r="BA5453" s="283"/>
      <c r="BB5453" s="283"/>
      <c r="BC5453" s="34"/>
      <c r="BD5453" s="27"/>
      <c r="BF5453" s="35"/>
      <c r="BG5453" s="35"/>
      <c r="BH5453" s="35"/>
    </row>
    <row r="5454" spans="1:60" ht="15" x14ac:dyDescent="0.25">
      <c r="A5454" s="570">
        <f t="shared" si="78"/>
        <v>5448</v>
      </c>
      <c r="B5454" s="571" t="s">
        <v>7724</v>
      </c>
      <c r="C5454" s="574" t="s">
        <v>12458</v>
      </c>
      <c r="D5454" s="843">
        <v>6426000</v>
      </c>
      <c r="E5454" s="844"/>
      <c r="F5454" s="844"/>
      <c r="G5454" s="25"/>
      <c r="H5454" s="25"/>
      <c r="I5454" s="25"/>
      <c r="J5454" s="25"/>
      <c r="K5454" s="25"/>
      <c r="L5454" s="25"/>
      <c r="N5454" s="25"/>
      <c r="O5454" s="25"/>
      <c r="P5454" s="35" t="s">
        <v>2496</v>
      </c>
      <c r="AS5454" s="570"/>
      <c r="AT5454" s="391"/>
      <c r="AU5454" s="222"/>
      <c r="AV5454" s="564"/>
      <c r="AW5454" s="60"/>
      <c r="AX5454" s="60"/>
      <c r="AY5454" s="60"/>
      <c r="AZ5454" s="283"/>
      <c r="BA5454" s="283"/>
      <c r="BB5454" s="283"/>
      <c r="BC5454" s="34"/>
      <c r="BD5454" s="27"/>
      <c r="BF5454" s="35"/>
      <c r="BG5454" s="35"/>
      <c r="BH5454" s="35"/>
    </row>
    <row r="5455" spans="1:60" ht="15" x14ac:dyDescent="0.25">
      <c r="A5455" s="570">
        <f t="shared" si="78"/>
        <v>5449</v>
      </c>
      <c r="B5455" s="571" t="s">
        <v>7725</v>
      </c>
      <c r="C5455" s="574" t="s">
        <v>12458</v>
      </c>
      <c r="D5455" s="843">
        <v>6210424.3600000003</v>
      </c>
      <c r="E5455" s="844"/>
      <c r="F5455" s="844"/>
      <c r="G5455" s="25"/>
      <c r="H5455" s="25"/>
      <c r="I5455" s="25"/>
      <c r="J5455" s="25"/>
      <c r="K5455" s="25"/>
      <c r="L5455" s="25"/>
      <c r="N5455" s="25"/>
      <c r="O5455" s="25"/>
      <c r="P5455" s="35" t="s">
        <v>2496</v>
      </c>
      <c r="AS5455" s="570"/>
      <c r="AT5455" s="391"/>
      <c r="AU5455" s="222"/>
      <c r="AV5455" s="564"/>
      <c r="AW5455" s="60"/>
      <c r="AX5455" s="60"/>
      <c r="AY5455" s="60"/>
      <c r="AZ5455" s="283"/>
      <c r="BA5455" s="283"/>
      <c r="BB5455" s="283"/>
      <c r="BC5455" s="34"/>
      <c r="BD5455" s="27"/>
      <c r="BF5455" s="35"/>
      <c r="BG5455" s="35"/>
      <c r="BH5455" s="35"/>
    </row>
    <row r="5456" spans="1:60" ht="15" x14ac:dyDescent="0.25">
      <c r="A5456" s="570">
        <f t="shared" si="78"/>
        <v>5450</v>
      </c>
      <c r="B5456" s="571" t="s">
        <v>7726</v>
      </c>
      <c r="C5456" s="574" t="s">
        <v>12458</v>
      </c>
      <c r="D5456" s="843">
        <v>5831000</v>
      </c>
      <c r="E5456" s="844"/>
      <c r="F5456" s="844"/>
      <c r="G5456" s="25"/>
      <c r="H5456" s="25"/>
      <c r="I5456" s="25"/>
      <c r="J5456" s="25"/>
      <c r="K5456" s="25"/>
      <c r="L5456" s="25"/>
      <c r="N5456" s="25"/>
      <c r="O5456" s="25"/>
      <c r="P5456" s="35" t="s">
        <v>2496</v>
      </c>
      <c r="AS5456" s="570"/>
      <c r="AT5456" s="391"/>
      <c r="AU5456" s="222"/>
      <c r="AV5456" s="564"/>
      <c r="AW5456" s="60"/>
      <c r="AX5456" s="60"/>
      <c r="AY5456" s="60"/>
      <c r="AZ5456" s="283"/>
      <c r="BA5456" s="283"/>
      <c r="BB5456" s="283"/>
      <c r="BC5456" s="34"/>
      <c r="BD5456" s="27"/>
      <c r="BF5456" s="35"/>
      <c r="BG5456" s="35"/>
      <c r="BH5456" s="35"/>
    </row>
    <row r="5457" spans="1:60" ht="15" x14ac:dyDescent="0.25">
      <c r="A5457" s="570">
        <f t="shared" si="78"/>
        <v>5451</v>
      </c>
      <c r="B5457" s="571" t="s">
        <v>7727</v>
      </c>
      <c r="C5457" s="574" t="s">
        <v>12472</v>
      </c>
      <c r="D5457" s="843">
        <v>226100</v>
      </c>
      <c r="E5457" s="844"/>
      <c r="F5457" s="844"/>
      <c r="G5457" s="25"/>
      <c r="H5457" s="25"/>
      <c r="I5457" s="25"/>
      <c r="J5457" s="25"/>
      <c r="K5457" s="25"/>
      <c r="L5457" s="25"/>
      <c r="N5457" s="25"/>
      <c r="O5457" s="25"/>
      <c r="P5457" s="35" t="s">
        <v>2496</v>
      </c>
      <c r="AS5457" s="570"/>
      <c r="AT5457" s="391"/>
      <c r="AU5457" s="222"/>
      <c r="AV5457" s="564"/>
      <c r="AW5457" s="60"/>
      <c r="AX5457" s="60"/>
      <c r="AY5457" s="60"/>
      <c r="AZ5457" s="283"/>
      <c r="BA5457" s="283"/>
      <c r="BB5457" s="283"/>
      <c r="BC5457" s="34"/>
      <c r="BD5457" s="27"/>
      <c r="BF5457" s="35"/>
      <c r="BG5457" s="35"/>
      <c r="BH5457" s="35"/>
    </row>
    <row r="5458" spans="1:60" ht="15" x14ac:dyDescent="0.25">
      <c r="A5458" s="570">
        <f t="shared" si="78"/>
        <v>5452</v>
      </c>
      <c r="B5458" s="571" t="s">
        <v>7728</v>
      </c>
      <c r="C5458" s="574" t="s">
        <v>12458</v>
      </c>
      <c r="D5458" s="843">
        <v>336</v>
      </c>
      <c r="E5458" s="844"/>
      <c r="F5458" s="844"/>
      <c r="G5458" s="25"/>
      <c r="H5458" s="25"/>
      <c r="I5458" s="25"/>
      <c r="J5458" s="25"/>
      <c r="K5458" s="25"/>
      <c r="L5458" s="25"/>
      <c r="N5458" s="25"/>
      <c r="O5458" s="25"/>
      <c r="P5458" s="35" t="s">
        <v>2496</v>
      </c>
      <c r="AS5458" s="570"/>
      <c r="AT5458" s="391"/>
      <c r="AU5458" s="222"/>
      <c r="AV5458" s="564"/>
      <c r="AW5458" s="60"/>
      <c r="AX5458" s="60"/>
      <c r="AY5458" s="60"/>
      <c r="AZ5458" s="283"/>
      <c r="BA5458" s="283"/>
      <c r="BB5458" s="283"/>
      <c r="BC5458" s="34"/>
      <c r="BD5458" s="27"/>
      <c r="BF5458" s="35"/>
      <c r="BG5458" s="35"/>
      <c r="BH5458" s="35"/>
    </row>
    <row r="5459" spans="1:60" ht="28.5" x14ac:dyDescent="0.25">
      <c r="A5459" s="570">
        <f t="shared" si="78"/>
        <v>5453</v>
      </c>
      <c r="B5459" s="571" t="s">
        <v>7729</v>
      </c>
      <c r="C5459" s="574" t="s">
        <v>12471</v>
      </c>
      <c r="D5459" s="843">
        <v>11720.31</v>
      </c>
      <c r="E5459" s="844"/>
      <c r="F5459" s="844"/>
      <c r="G5459" s="25"/>
      <c r="H5459" s="25"/>
      <c r="I5459" s="25"/>
      <c r="J5459" s="25"/>
      <c r="K5459" s="25"/>
      <c r="L5459" s="25"/>
      <c r="N5459" s="25"/>
      <c r="O5459" s="25"/>
      <c r="P5459" s="35" t="s">
        <v>2496</v>
      </c>
      <c r="AS5459" s="570"/>
      <c r="AT5459" s="391"/>
      <c r="AU5459" s="222"/>
      <c r="AV5459" s="564"/>
      <c r="AW5459" s="60"/>
      <c r="AX5459" s="60"/>
      <c r="AY5459" s="60"/>
      <c r="AZ5459" s="283"/>
      <c r="BA5459" s="283"/>
      <c r="BB5459" s="283"/>
      <c r="BC5459" s="34"/>
      <c r="BD5459" s="27"/>
      <c r="BF5459" s="35"/>
      <c r="BG5459" s="35"/>
      <c r="BH5459" s="35"/>
    </row>
    <row r="5460" spans="1:60" ht="28.5" x14ac:dyDescent="0.25">
      <c r="A5460" s="570">
        <f t="shared" si="78"/>
        <v>5454</v>
      </c>
      <c r="B5460" s="571" t="s">
        <v>7730</v>
      </c>
      <c r="C5460" s="574" t="s">
        <v>12471</v>
      </c>
      <c r="D5460" s="843">
        <v>7212.59</v>
      </c>
      <c r="E5460" s="844"/>
      <c r="F5460" s="844"/>
      <c r="G5460" s="25"/>
      <c r="H5460" s="25"/>
      <c r="I5460" s="25"/>
      <c r="J5460" s="25"/>
      <c r="K5460" s="25"/>
      <c r="L5460" s="25"/>
      <c r="N5460" s="25"/>
      <c r="O5460" s="25"/>
      <c r="P5460" s="35" t="s">
        <v>2496</v>
      </c>
      <c r="AS5460" s="570"/>
      <c r="AT5460" s="391"/>
      <c r="AU5460" s="222"/>
      <c r="AV5460" s="564"/>
      <c r="AW5460" s="60"/>
      <c r="AX5460" s="60"/>
      <c r="AY5460" s="60"/>
      <c r="AZ5460" s="283"/>
      <c r="BA5460" s="283"/>
      <c r="BB5460" s="283"/>
      <c r="BC5460" s="34"/>
      <c r="BD5460" s="27"/>
      <c r="BF5460" s="35"/>
      <c r="BG5460" s="35"/>
      <c r="BH5460" s="35"/>
    </row>
    <row r="5461" spans="1:60" ht="28.5" x14ac:dyDescent="0.25">
      <c r="A5461" s="570">
        <f t="shared" si="78"/>
        <v>5455</v>
      </c>
      <c r="B5461" s="571" t="s">
        <v>7731</v>
      </c>
      <c r="C5461" s="574" t="s">
        <v>12471</v>
      </c>
      <c r="D5461" s="843">
        <v>11720.31</v>
      </c>
      <c r="E5461" s="844"/>
      <c r="F5461" s="844"/>
      <c r="G5461" s="25"/>
      <c r="H5461" s="25"/>
      <c r="I5461" s="25"/>
      <c r="J5461" s="25"/>
      <c r="K5461" s="25"/>
      <c r="L5461" s="25"/>
      <c r="N5461" s="25"/>
      <c r="O5461" s="25"/>
      <c r="P5461" s="35" t="s">
        <v>2496</v>
      </c>
      <c r="AS5461" s="570"/>
      <c r="AT5461" s="391"/>
      <c r="AU5461" s="222"/>
      <c r="AV5461" s="564"/>
      <c r="AW5461" s="60"/>
      <c r="AX5461" s="60"/>
      <c r="AY5461" s="60"/>
      <c r="AZ5461" s="283"/>
      <c r="BA5461" s="283"/>
      <c r="BB5461" s="283"/>
      <c r="BC5461" s="34"/>
      <c r="BD5461" s="27"/>
      <c r="BF5461" s="35"/>
      <c r="BG5461" s="35"/>
      <c r="BH5461" s="35"/>
    </row>
    <row r="5462" spans="1:60" ht="28.5" x14ac:dyDescent="0.25">
      <c r="A5462" s="570">
        <f t="shared" si="78"/>
        <v>5456</v>
      </c>
      <c r="B5462" s="571" t="s">
        <v>7732</v>
      </c>
      <c r="C5462" s="574" t="s">
        <v>12471</v>
      </c>
      <c r="D5462" s="843">
        <v>12514.04</v>
      </c>
      <c r="E5462" s="844"/>
      <c r="F5462" s="844"/>
      <c r="G5462" s="25"/>
      <c r="H5462" s="25"/>
      <c r="I5462" s="25"/>
      <c r="J5462" s="25"/>
      <c r="K5462" s="25"/>
      <c r="L5462" s="25"/>
      <c r="N5462" s="25"/>
      <c r="O5462" s="25"/>
      <c r="P5462" s="35" t="s">
        <v>2496</v>
      </c>
      <c r="AS5462" s="570"/>
      <c r="AT5462" s="391"/>
      <c r="AU5462" s="222"/>
      <c r="AV5462" s="564"/>
      <c r="AW5462" s="60"/>
      <c r="AX5462" s="60"/>
      <c r="AY5462" s="60"/>
      <c r="AZ5462" s="283"/>
      <c r="BA5462" s="283"/>
      <c r="BB5462" s="283"/>
      <c r="BC5462" s="34"/>
      <c r="BD5462" s="27"/>
      <c r="BF5462" s="35"/>
      <c r="BG5462" s="35"/>
      <c r="BH5462" s="35"/>
    </row>
    <row r="5463" spans="1:60" ht="28.5" x14ac:dyDescent="0.25">
      <c r="A5463" s="570">
        <f t="shared" si="78"/>
        <v>5457</v>
      </c>
      <c r="B5463" s="571" t="s">
        <v>7733</v>
      </c>
      <c r="C5463" s="574" t="s">
        <v>12471</v>
      </c>
      <c r="D5463" s="843">
        <v>11720.31</v>
      </c>
      <c r="E5463" s="844"/>
      <c r="F5463" s="844"/>
      <c r="G5463" s="25"/>
      <c r="H5463" s="25"/>
      <c r="I5463" s="25"/>
      <c r="J5463" s="25"/>
      <c r="K5463" s="25"/>
      <c r="L5463" s="25"/>
      <c r="N5463" s="25"/>
      <c r="O5463" s="25"/>
      <c r="P5463" s="35" t="s">
        <v>2496</v>
      </c>
      <c r="AS5463" s="570"/>
      <c r="AT5463" s="391"/>
      <c r="AU5463" s="222"/>
      <c r="AV5463" s="564"/>
      <c r="AW5463" s="60"/>
      <c r="AX5463" s="60"/>
      <c r="AY5463" s="60"/>
      <c r="AZ5463" s="283"/>
      <c r="BA5463" s="283"/>
      <c r="BB5463" s="283"/>
      <c r="BC5463" s="34"/>
      <c r="BD5463" s="27"/>
      <c r="BF5463" s="35"/>
      <c r="BG5463" s="35"/>
      <c r="BH5463" s="35"/>
    </row>
    <row r="5464" spans="1:60" ht="28.5" x14ac:dyDescent="0.25">
      <c r="A5464" s="570">
        <f t="shared" si="78"/>
        <v>5458</v>
      </c>
      <c r="B5464" s="571" t="s">
        <v>7734</v>
      </c>
      <c r="C5464" s="574" t="s">
        <v>12471</v>
      </c>
      <c r="D5464" s="843">
        <v>11720.31</v>
      </c>
      <c r="E5464" s="844"/>
      <c r="F5464" s="844"/>
      <c r="G5464" s="25"/>
      <c r="H5464" s="25"/>
      <c r="I5464" s="25"/>
      <c r="J5464" s="25"/>
      <c r="K5464" s="25"/>
      <c r="L5464" s="25"/>
      <c r="N5464" s="25"/>
      <c r="O5464" s="25"/>
      <c r="P5464" s="35" t="s">
        <v>2496</v>
      </c>
      <c r="AS5464" s="570"/>
      <c r="AT5464" s="391"/>
      <c r="AU5464" s="222"/>
      <c r="AV5464" s="564"/>
      <c r="AW5464" s="60"/>
      <c r="AX5464" s="60"/>
      <c r="AY5464" s="60"/>
      <c r="AZ5464" s="283"/>
      <c r="BA5464" s="283"/>
      <c r="BB5464" s="283"/>
      <c r="BC5464" s="34"/>
      <c r="BD5464" s="27"/>
      <c r="BF5464" s="35"/>
      <c r="BG5464" s="35"/>
      <c r="BH5464" s="35"/>
    </row>
    <row r="5465" spans="1:60" ht="15" x14ac:dyDescent="0.25">
      <c r="A5465" s="570">
        <f t="shared" si="78"/>
        <v>5459</v>
      </c>
      <c r="B5465" s="571" t="s">
        <v>7735</v>
      </c>
      <c r="C5465" s="574" t="s">
        <v>12465</v>
      </c>
      <c r="D5465" s="843">
        <v>8806</v>
      </c>
      <c r="E5465" s="844"/>
      <c r="F5465" s="844"/>
      <c r="G5465" s="25"/>
      <c r="H5465" s="25"/>
      <c r="I5465" s="25"/>
      <c r="J5465" s="25"/>
      <c r="K5465" s="25"/>
      <c r="L5465" s="25"/>
      <c r="N5465" s="25"/>
      <c r="O5465" s="25"/>
      <c r="P5465" s="35" t="s">
        <v>2496</v>
      </c>
      <c r="AS5465" s="570"/>
      <c r="AT5465" s="391"/>
      <c r="AU5465" s="222"/>
      <c r="AV5465" s="564"/>
      <c r="AW5465" s="60"/>
      <c r="AX5465" s="60"/>
      <c r="AY5465" s="60"/>
      <c r="AZ5465" s="283"/>
      <c r="BA5465" s="283"/>
      <c r="BB5465" s="283"/>
      <c r="BC5465" s="34"/>
      <c r="BD5465" s="27"/>
      <c r="BF5465" s="35"/>
      <c r="BG5465" s="35"/>
      <c r="BH5465" s="35"/>
    </row>
    <row r="5466" spans="1:60" ht="28.5" x14ac:dyDescent="0.25">
      <c r="A5466" s="570">
        <f t="shared" si="78"/>
        <v>5460</v>
      </c>
      <c r="B5466" s="571" t="s">
        <v>7736</v>
      </c>
      <c r="C5466" s="574" t="s">
        <v>12471</v>
      </c>
      <c r="D5466" s="843">
        <v>11720.31</v>
      </c>
      <c r="E5466" s="844"/>
      <c r="F5466" s="844"/>
      <c r="G5466" s="25"/>
      <c r="H5466" s="25"/>
      <c r="I5466" s="25"/>
      <c r="J5466" s="25"/>
      <c r="K5466" s="25"/>
      <c r="L5466" s="25"/>
      <c r="N5466" s="25"/>
      <c r="O5466" s="25"/>
      <c r="P5466" s="35" t="s">
        <v>2496</v>
      </c>
      <c r="AS5466" s="570"/>
      <c r="AT5466" s="391"/>
      <c r="AU5466" s="222"/>
      <c r="AV5466" s="564"/>
      <c r="AW5466" s="60"/>
      <c r="AX5466" s="60"/>
      <c r="AY5466" s="60"/>
      <c r="AZ5466" s="283"/>
      <c r="BA5466" s="283"/>
      <c r="BB5466" s="283"/>
      <c r="BC5466" s="34"/>
      <c r="BD5466" s="27"/>
      <c r="BF5466" s="35"/>
      <c r="BG5466" s="35"/>
      <c r="BH5466" s="35"/>
    </row>
    <row r="5467" spans="1:60" ht="28.5" x14ac:dyDescent="0.25">
      <c r="A5467" s="570">
        <f t="shared" si="78"/>
        <v>5461</v>
      </c>
      <c r="B5467" s="571" t="s">
        <v>7737</v>
      </c>
      <c r="C5467" s="574" t="s">
        <v>12471</v>
      </c>
      <c r="D5467" s="843">
        <v>8726.27</v>
      </c>
      <c r="E5467" s="844"/>
      <c r="F5467" s="844"/>
      <c r="G5467" s="25"/>
      <c r="H5467" s="25"/>
      <c r="I5467" s="25"/>
      <c r="J5467" s="25"/>
      <c r="K5467" s="25"/>
      <c r="L5467" s="25"/>
      <c r="N5467" s="25"/>
      <c r="O5467" s="25"/>
      <c r="P5467" s="35" t="s">
        <v>2496</v>
      </c>
      <c r="AS5467" s="570"/>
      <c r="AT5467" s="391"/>
      <c r="AU5467" s="222"/>
      <c r="AV5467" s="564"/>
      <c r="AW5467" s="60"/>
      <c r="AX5467" s="60"/>
      <c r="AY5467" s="60"/>
      <c r="AZ5467" s="283"/>
      <c r="BA5467" s="283"/>
      <c r="BB5467" s="283"/>
      <c r="BC5467" s="34"/>
      <c r="BD5467" s="27"/>
      <c r="BF5467" s="35"/>
      <c r="BG5467" s="35"/>
      <c r="BH5467" s="35"/>
    </row>
    <row r="5468" spans="1:60" ht="28.5" x14ac:dyDescent="0.25">
      <c r="A5468" s="570">
        <f t="shared" si="78"/>
        <v>5462</v>
      </c>
      <c r="B5468" s="571" t="s">
        <v>7738</v>
      </c>
      <c r="C5468" s="574" t="s">
        <v>12471</v>
      </c>
      <c r="D5468" s="843">
        <v>11720.31</v>
      </c>
      <c r="E5468" s="844"/>
      <c r="F5468" s="844"/>
      <c r="G5468" s="25"/>
      <c r="H5468" s="25"/>
      <c r="I5468" s="25"/>
      <c r="J5468" s="25"/>
      <c r="K5468" s="25"/>
      <c r="L5468" s="25"/>
      <c r="N5468" s="25"/>
      <c r="O5468" s="25"/>
      <c r="P5468" s="35" t="s">
        <v>2496</v>
      </c>
      <c r="AS5468" s="570"/>
      <c r="AT5468" s="391"/>
      <c r="AU5468" s="222"/>
      <c r="AV5468" s="564"/>
      <c r="AW5468" s="60"/>
      <c r="AX5468" s="60"/>
      <c r="AY5468" s="60"/>
      <c r="AZ5468" s="283"/>
      <c r="BA5468" s="283"/>
      <c r="BB5468" s="283"/>
      <c r="BC5468" s="34"/>
      <c r="BD5468" s="27"/>
      <c r="BF5468" s="35"/>
      <c r="BG5468" s="35"/>
      <c r="BH5468" s="35"/>
    </row>
    <row r="5469" spans="1:60" ht="15" x14ac:dyDescent="0.25">
      <c r="A5469" s="570">
        <f t="shared" si="78"/>
        <v>5463</v>
      </c>
      <c r="B5469" s="571" t="s">
        <v>7739</v>
      </c>
      <c r="C5469" s="574" t="s">
        <v>12458</v>
      </c>
      <c r="D5469" s="843">
        <v>68591.600000000006</v>
      </c>
      <c r="E5469" s="844"/>
      <c r="F5469" s="844"/>
      <c r="G5469" s="25"/>
      <c r="H5469" s="25"/>
      <c r="I5469" s="25"/>
      <c r="J5469" s="25"/>
      <c r="K5469" s="25"/>
      <c r="L5469" s="25"/>
      <c r="N5469" s="25"/>
      <c r="O5469" s="25"/>
      <c r="P5469" s="35" t="s">
        <v>2496</v>
      </c>
      <c r="AS5469" s="570"/>
      <c r="AT5469" s="391"/>
      <c r="AU5469" s="222"/>
      <c r="AV5469" s="564"/>
      <c r="AW5469" s="60"/>
      <c r="AX5469" s="60"/>
      <c r="AY5469" s="60"/>
      <c r="AZ5469" s="283"/>
      <c r="BA5469" s="283"/>
      <c r="BB5469" s="283"/>
      <c r="BC5469" s="34"/>
      <c r="BD5469" s="27"/>
      <c r="BF5469" s="35"/>
      <c r="BG5469" s="35"/>
      <c r="BH5469" s="35"/>
    </row>
    <row r="5470" spans="1:60" ht="15" x14ac:dyDescent="0.25">
      <c r="A5470" s="570">
        <f t="shared" si="78"/>
        <v>5464</v>
      </c>
      <c r="B5470" s="571" t="s">
        <v>7740</v>
      </c>
      <c r="C5470" s="574" t="s">
        <v>12458</v>
      </c>
      <c r="D5470" s="843">
        <v>4760</v>
      </c>
      <c r="E5470" s="844"/>
      <c r="F5470" s="844"/>
      <c r="G5470" s="25"/>
      <c r="H5470" s="25"/>
      <c r="I5470" s="25"/>
      <c r="J5470" s="25"/>
      <c r="K5470" s="25"/>
      <c r="L5470" s="25"/>
      <c r="N5470" s="25"/>
      <c r="O5470" s="25"/>
      <c r="P5470" s="35" t="s">
        <v>2496</v>
      </c>
      <c r="AS5470" s="570"/>
      <c r="AT5470" s="391"/>
      <c r="AU5470" s="222"/>
      <c r="AV5470" s="564"/>
      <c r="AW5470" s="60"/>
      <c r="AX5470" s="60"/>
      <c r="AY5470" s="60"/>
      <c r="AZ5470" s="283"/>
      <c r="BA5470" s="283"/>
      <c r="BB5470" s="283"/>
      <c r="BC5470" s="34"/>
      <c r="BD5470" s="27"/>
      <c r="BF5470" s="35"/>
      <c r="BG5470" s="35"/>
      <c r="BH5470" s="35"/>
    </row>
    <row r="5471" spans="1:60" ht="15" x14ac:dyDescent="0.25">
      <c r="A5471" s="570">
        <f t="shared" si="78"/>
        <v>5465</v>
      </c>
      <c r="B5471" s="571" t="s">
        <v>7741</v>
      </c>
      <c r="C5471" s="574" t="s">
        <v>12458</v>
      </c>
      <c r="D5471" s="843">
        <v>4998</v>
      </c>
      <c r="E5471" s="844"/>
      <c r="F5471" s="844"/>
      <c r="G5471" s="25"/>
      <c r="H5471" s="25"/>
      <c r="I5471" s="25"/>
      <c r="J5471" s="25"/>
      <c r="K5471" s="25"/>
      <c r="L5471" s="25"/>
      <c r="N5471" s="25"/>
      <c r="O5471" s="25"/>
      <c r="P5471" s="35" t="s">
        <v>2496</v>
      </c>
      <c r="AS5471" s="570"/>
      <c r="AT5471" s="391"/>
      <c r="AU5471" s="222"/>
      <c r="AV5471" s="564"/>
      <c r="AW5471" s="60"/>
      <c r="AX5471" s="60"/>
      <c r="AY5471" s="60"/>
      <c r="AZ5471" s="283"/>
      <c r="BA5471" s="283"/>
      <c r="BB5471" s="283"/>
      <c r="BC5471" s="34"/>
      <c r="BD5471" s="27"/>
      <c r="BF5471" s="35"/>
      <c r="BG5471" s="35"/>
      <c r="BH5471" s="35"/>
    </row>
    <row r="5472" spans="1:60" ht="15" x14ac:dyDescent="0.25">
      <c r="A5472" s="570">
        <f t="shared" si="78"/>
        <v>5466</v>
      </c>
      <c r="B5472" s="571" t="s">
        <v>7742</v>
      </c>
      <c r="C5472" s="574" t="s">
        <v>12458</v>
      </c>
      <c r="D5472" s="843">
        <v>4462.5</v>
      </c>
      <c r="E5472" s="844"/>
      <c r="F5472" s="844"/>
      <c r="G5472" s="25"/>
      <c r="H5472" s="25"/>
      <c r="I5472" s="25"/>
      <c r="J5472" s="25"/>
      <c r="K5472" s="25"/>
      <c r="L5472" s="25"/>
      <c r="N5472" s="25"/>
      <c r="O5472" s="25"/>
      <c r="P5472" s="35" t="s">
        <v>2496</v>
      </c>
      <c r="AS5472" s="570"/>
      <c r="AT5472" s="391"/>
      <c r="AU5472" s="222"/>
      <c r="AV5472" s="564"/>
      <c r="AW5472" s="60"/>
      <c r="AX5472" s="60"/>
      <c r="AY5472" s="60"/>
      <c r="AZ5472" s="283"/>
      <c r="BA5472" s="283"/>
      <c r="BB5472" s="283"/>
      <c r="BC5472" s="34"/>
      <c r="BD5472" s="27"/>
      <c r="BF5472" s="35"/>
      <c r="BG5472" s="35"/>
      <c r="BH5472" s="35"/>
    </row>
    <row r="5473" spans="1:60" ht="15" x14ac:dyDescent="0.25">
      <c r="A5473" s="570">
        <f t="shared" si="78"/>
        <v>5467</v>
      </c>
      <c r="B5473" s="571" t="s">
        <v>7743</v>
      </c>
      <c r="C5473" s="574" t="s">
        <v>12458</v>
      </c>
      <c r="D5473" s="843">
        <v>4522</v>
      </c>
      <c r="E5473" s="844"/>
      <c r="F5473" s="844"/>
      <c r="G5473" s="25"/>
      <c r="H5473" s="25"/>
      <c r="I5473" s="25"/>
      <c r="J5473" s="25"/>
      <c r="K5473" s="25"/>
      <c r="L5473" s="25"/>
      <c r="N5473" s="25"/>
      <c r="O5473" s="25"/>
      <c r="P5473" s="35" t="s">
        <v>2496</v>
      </c>
      <c r="AS5473" s="570"/>
      <c r="AT5473" s="391"/>
      <c r="AU5473" s="222"/>
      <c r="AV5473" s="564"/>
      <c r="AW5473" s="60"/>
      <c r="AX5473" s="60"/>
      <c r="AY5473" s="60"/>
      <c r="AZ5473" s="283"/>
      <c r="BA5473" s="283"/>
      <c r="BB5473" s="283"/>
      <c r="BC5473" s="34"/>
      <c r="BD5473" s="27"/>
      <c r="BF5473" s="35"/>
      <c r="BG5473" s="35"/>
      <c r="BH5473" s="35"/>
    </row>
    <row r="5474" spans="1:60" ht="15" x14ac:dyDescent="0.25">
      <c r="A5474" s="570">
        <f t="shared" si="78"/>
        <v>5468</v>
      </c>
      <c r="B5474" s="571" t="s">
        <v>7744</v>
      </c>
      <c r="C5474" s="574" t="s">
        <v>12458</v>
      </c>
      <c r="D5474" s="843">
        <v>5355</v>
      </c>
      <c r="E5474" s="844"/>
      <c r="F5474" s="844"/>
      <c r="G5474" s="25"/>
      <c r="H5474" s="25"/>
      <c r="I5474" s="25"/>
      <c r="J5474" s="25"/>
      <c r="K5474" s="25"/>
      <c r="L5474" s="25"/>
      <c r="N5474" s="25"/>
      <c r="O5474" s="25"/>
      <c r="P5474" s="35" t="s">
        <v>2496</v>
      </c>
      <c r="AS5474" s="570"/>
      <c r="AT5474" s="391"/>
      <c r="AU5474" s="222"/>
      <c r="AV5474" s="564"/>
      <c r="AW5474" s="60"/>
      <c r="AX5474" s="60"/>
      <c r="AY5474" s="60"/>
      <c r="AZ5474" s="283"/>
      <c r="BA5474" s="283"/>
      <c r="BB5474" s="283"/>
      <c r="BC5474" s="34"/>
      <c r="BD5474" s="27"/>
      <c r="BF5474" s="35"/>
      <c r="BG5474" s="35"/>
      <c r="BH5474" s="35"/>
    </row>
    <row r="5475" spans="1:60" ht="15" x14ac:dyDescent="0.25">
      <c r="A5475" s="570">
        <f t="shared" si="78"/>
        <v>5469</v>
      </c>
      <c r="B5475" s="571" t="s">
        <v>7745</v>
      </c>
      <c r="C5475" s="574" t="s">
        <v>12458</v>
      </c>
      <c r="D5475" s="843">
        <v>6000</v>
      </c>
      <c r="E5475" s="844"/>
      <c r="F5475" s="844"/>
      <c r="G5475" s="25"/>
      <c r="H5475" s="25"/>
      <c r="I5475" s="25"/>
      <c r="J5475" s="25"/>
      <c r="K5475" s="25"/>
      <c r="L5475" s="25"/>
      <c r="N5475" s="25"/>
      <c r="O5475" s="25"/>
      <c r="P5475" s="35" t="s">
        <v>2496</v>
      </c>
      <c r="AS5475" s="570"/>
      <c r="AT5475" s="391"/>
      <c r="AU5475" s="222"/>
      <c r="AV5475" s="564"/>
      <c r="AW5475" s="60"/>
      <c r="AX5475" s="60"/>
      <c r="AY5475" s="60"/>
      <c r="AZ5475" s="283"/>
      <c r="BA5475" s="283"/>
      <c r="BB5475" s="283"/>
      <c r="BC5475" s="34"/>
      <c r="BD5475" s="27"/>
      <c r="BF5475" s="35"/>
      <c r="BG5475" s="35"/>
      <c r="BH5475" s="35"/>
    </row>
    <row r="5476" spans="1:60" ht="15" x14ac:dyDescent="0.25">
      <c r="A5476" s="570">
        <f t="shared" si="78"/>
        <v>5470</v>
      </c>
      <c r="B5476" s="571" t="s">
        <v>7746</v>
      </c>
      <c r="C5476" s="574" t="s">
        <v>12458</v>
      </c>
      <c r="D5476" s="843">
        <v>2975</v>
      </c>
      <c r="E5476" s="844"/>
      <c r="F5476" s="844"/>
      <c r="G5476" s="25"/>
      <c r="H5476" s="25"/>
      <c r="I5476" s="25"/>
      <c r="J5476" s="25"/>
      <c r="K5476" s="25"/>
      <c r="L5476" s="25"/>
      <c r="N5476" s="25"/>
      <c r="O5476" s="25"/>
      <c r="P5476" s="35" t="s">
        <v>2496</v>
      </c>
      <c r="AS5476" s="570"/>
      <c r="AT5476" s="391"/>
      <c r="AU5476" s="222"/>
      <c r="AV5476" s="564"/>
      <c r="AW5476" s="60"/>
      <c r="AX5476" s="60"/>
      <c r="AY5476" s="60"/>
      <c r="AZ5476" s="283"/>
      <c r="BA5476" s="283"/>
      <c r="BB5476" s="283"/>
      <c r="BC5476" s="34"/>
      <c r="BD5476" s="27"/>
      <c r="BF5476" s="35"/>
      <c r="BG5476" s="35"/>
      <c r="BH5476" s="35"/>
    </row>
    <row r="5477" spans="1:60" ht="15" x14ac:dyDescent="0.25">
      <c r="A5477" s="570">
        <f t="shared" si="78"/>
        <v>5471</v>
      </c>
      <c r="B5477" s="571" t="s">
        <v>7747</v>
      </c>
      <c r="C5477" s="574" t="s">
        <v>12458</v>
      </c>
      <c r="D5477" s="843">
        <v>5077.7299999999996</v>
      </c>
      <c r="E5477" s="844"/>
      <c r="F5477" s="844"/>
      <c r="G5477" s="25"/>
      <c r="H5477" s="25"/>
      <c r="I5477" s="25"/>
      <c r="J5477" s="25"/>
      <c r="K5477" s="25"/>
      <c r="L5477" s="25"/>
      <c r="N5477" s="25"/>
      <c r="O5477" s="25"/>
      <c r="P5477" s="35" t="s">
        <v>2496</v>
      </c>
      <c r="AS5477" s="570"/>
      <c r="AT5477" s="391"/>
      <c r="AU5477" s="222"/>
      <c r="AV5477" s="564"/>
      <c r="AW5477" s="60"/>
      <c r="AX5477" s="60"/>
      <c r="AY5477" s="60"/>
      <c r="AZ5477" s="283"/>
      <c r="BA5477" s="283"/>
      <c r="BB5477" s="283"/>
      <c r="BC5477" s="34"/>
      <c r="BD5477" s="27"/>
      <c r="BF5477" s="35"/>
      <c r="BG5477" s="35"/>
      <c r="BH5477" s="35"/>
    </row>
    <row r="5478" spans="1:60" ht="15" x14ac:dyDescent="0.25">
      <c r="A5478" s="570">
        <f t="shared" si="78"/>
        <v>5472</v>
      </c>
      <c r="B5478" s="571" t="s">
        <v>7748</v>
      </c>
      <c r="C5478" s="574" t="s">
        <v>12458</v>
      </c>
      <c r="D5478" s="843">
        <v>15192.73</v>
      </c>
      <c r="E5478" s="844"/>
      <c r="F5478" s="844"/>
      <c r="G5478" s="25"/>
      <c r="H5478" s="25"/>
      <c r="I5478" s="25"/>
      <c r="J5478" s="25"/>
      <c r="K5478" s="25"/>
      <c r="L5478" s="25"/>
      <c r="N5478" s="25"/>
      <c r="O5478" s="25"/>
      <c r="P5478" s="35" t="s">
        <v>2496</v>
      </c>
      <c r="AS5478" s="570"/>
      <c r="AT5478" s="391"/>
      <c r="AU5478" s="222"/>
      <c r="AV5478" s="564"/>
      <c r="AW5478" s="60"/>
      <c r="AX5478" s="60"/>
      <c r="AY5478" s="60"/>
      <c r="AZ5478" s="283"/>
      <c r="BA5478" s="283"/>
      <c r="BB5478" s="283"/>
      <c r="BC5478" s="34"/>
      <c r="BD5478" s="27"/>
      <c r="BF5478" s="35"/>
      <c r="BG5478" s="35"/>
      <c r="BH5478" s="35"/>
    </row>
    <row r="5479" spans="1:60" ht="15" x14ac:dyDescent="0.25">
      <c r="A5479" s="570">
        <f t="shared" si="78"/>
        <v>5473</v>
      </c>
      <c r="B5479" s="571" t="s">
        <v>7749</v>
      </c>
      <c r="C5479" s="574" t="s">
        <v>12458</v>
      </c>
      <c r="D5479" s="843">
        <v>12735.38</v>
      </c>
      <c r="E5479" s="844"/>
      <c r="F5479" s="844"/>
      <c r="G5479" s="25"/>
      <c r="H5479" s="25"/>
      <c r="I5479" s="25"/>
      <c r="J5479" s="25"/>
      <c r="K5479" s="25"/>
      <c r="L5479" s="25"/>
      <c r="N5479" s="25"/>
      <c r="O5479" s="25"/>
      <c r="P5479" s="35" t="s">
        <v>2496</v>
      </c>
      <c r="AS5479" s="570"/>
      <c r="AT5479" s="391"/>
      <c r="AU5479" s="222"/>
      <c r="AV5479" s="564"/>
      <c r="AW5479" s="60"/>
      <c r="AX5479" s="60"/>
      <c r="AY5479" s="60"/>
      <c r="AZ5479" s="283"/>
      <c r="BA5479" s="283"/>
      <c r="BB5479" s="283"/>
      <c r="BC5479" s="34"/>
      <c r="BD5479" s="27"/>
      <c r="BF5479" s="35"/>
      <c r="BG5479" s="35"/>
      <c r="BH5479" s="35"/>
    </row>
    <row r="5480" spans="1:60" ht="15" x14ac:dyDescent="0.25">
      <c r="A5480" s="570">
        <f t="shared" si="78"/>
        <v>5474</v>
      </c>
      <c r="B5480" s="571" t="s">
        <v>7750</v>
      </c>
      <c r="C5480" s="574" t="s">
        <v>12458</v>
      </c>
      <c r="D5480" s="843">
        <v>8326.43</v>
      </c>
      <c r="E5480" s="844"/>
      <c r="F5480" s="844"/>
      <c r="G5480" s="25"/>
      <c r="H5480" s="25"/>
      <c r="I5480" s="25"/>
      <c r="J5480" s="25"/>
      <c r="K5480" s="25"/>
      <c r="L5480" s="25"/>
      <c r="N5480" s="25"/>
      <c r="O5480" s="25"/>
      <c r="P5480" s="35" t="s">
        <v>2496</v>
      </c>
      <c r="AS5480" s="570"/>
      <c r="AT5480" s="391"/>
      <c r="AU5480" s="222"/>
      <c r="AV5480" s="564"/>
      <c r="AW5480" s="60"/>
      <c r="AX5480" s="60"/>
      <c r="AY5480" s="60"/>
      <c r="AZ5480" s="283"/>
      <c r="BA5480" s="283"/>
      <c r="BB5480" s="283"/>
      <c r="BC5480" s="34"/>
      <c r="BD5480" s="27"/>
      <c r="BF5480" s="35"/>
      <c r="BG5480" s="35"/>
      <c r="BH5480" s="35"/>
    </row>
    <row r="5481" spans="1:60" ht="15" x14ac:dyDescent="0.25">
      <c r="A5481" s="570">
        <f t="shared" si="78"/>
        <v>5475</v>
      </c>
      <c r="B5481" s="571" t="s">
        <v>7751</v>
      </c>
      <c r="C5481" s="574" t="s">
        <v>12458</v>
      </c>
      <c r="D5481" s="843">
        <v>12848.43</v>
      </c>
      <c r="E5481" s="844"/>
      <c r="F5481" s="844"/>
      <c r="G5481" s="25"/>
      <c r="H5481" s="25"/>
      <c r="I5481" s="25"/>
      <c r="J5481" s="25"/>
      <c r="K5481" s="25"/>
      <c r="L5481" s="25"/>
      <c r="N5481" s="25"/>
      <c r="O5481" s="25"/>
      <c r="P5481" s="35" t="s">
        <v>2496</v>
      </c>
      <c r="AS5481" s="570"/>
      <c r="AT5481" s="391"/>
      <c r="AU5481" s="222"/>
      <c r="AV5481" s="564"/>
      <c r="AW5481" s="60"/>
      <c r="AX5481" s="60"/>
      <c r="AY5481" s="60"/>
      <c r="AZ5481" s="283"/>
      <c r="BA5481" s="283"/>
      <c r="BB5481" s="283"/>
      <c r="BC5481" s="34"/>
      <c r="BD5481" s="27"/>
      <c r="BF5481" s="35"/>
      <c r="BG5481" s="35"/>
      <c r="BH5481" s="35"/>
    </row>
    <row r="5482" spans="1:60" ht="15" x14ac:dyDescent="0.25">
      <c r="A5482" s="570">
        <f t="shared" si="78"/>
        <v>5476</v>
      </c>
      <c r="B5482" s="571" t="s">
        <v>7752</v>
      </c>
      <c r="C5482" s="574" t="s">
        <v>12458</v>
      </c>
      <c r="D5482" s="843">
        <v>58791.95</v>
      </c>
      <c r="E5482" s="844"/>
      <c r="F5482" s="844"/>
      <c r="G5482" s="25"/>
      <c r="H5482" s="25"/>
      <c r="I5482" s="25"/>
      <c r="J5482" s="25"/>
      <c r="K5482" s="25"/>
      <c r="L5482" s="25"/>
      <c r="N5482" s="25"/>
      <c r="O5482" s="25"/>
      <c r="P5482" s="35" t="s">
        <v>2496</v>
      </c>
      <c r="AS5482" s="570"/>
      <c r="AT5482" s="391"/>
      <c r="AU5482" s="222"/>
      <c r="AV5482" s="564"/>
      <c r="AW5482" s="60"/>
      <c r="AX5482" s="60"/>
      <c r="AY5482" s="60"/>
      <c r="AZ5482" s="283"/>
      <c r="BA5482" s="283"/>
      <c r="BB5482" s="283"/>
      <c r="BC5482" s="34"/>
      <c r="BD5482" s="27"/>
      <c r="BF5482" s="35"/>
      <c r="BG5482" s="35"/>
      <c r="BH5482" s="35"/>
    </row>
    <row r="5483" spans="1:60" ht="15" x14ac:dyDescent="0.25">
      <c r="A5483" s="570">
        <f t="shared" si="78"/>
        <v>5477</v>
      </c>
      <c r="B5483" s="571" t="s">
        <v>7753</v>
      </c>
      <c r="C5483" s="574" t="s">
        <v>12458</v>
      </c>
      <c r="D5483" s="843">
        <v>31717.07</v>
      </c>
      <c r="E5483" s="844"/>
      <c r="F5483" s="844"/>
      <c r="G5483" s="25"/>
      <c r="H5483" s="25"/>
      <c r="I5483" s="25"/>
      <c r="J5483" s="25"/>
      <c r="K5483" s="25"/>
      <c r="L5483" s="25"/>
      <c r="N5483" s="25"/>
      <c r="O5483" s="25"/>
      <c r="P5483" s="35" t="s">
        <v>2496</v>
      </c>
      <c r="AS5483" s="570"/>
      <c r="AT5483" s="391"/>
      <c r="AU5483" s="222"/>
      <c r="AV5483" s="564"/>
      <c r="AW5483" s="60"/>
      <c r="AX5483" s="60"/>
      <c r="AY5483" s="60"/>
      <c r="AZ5483" s="283"/>
      <c r="BA5483" s="283"/>
      <c r="BB5483" s="283"/>
      <c r="BC5483" s="34"/>
      <c r="BD5483" s="27"/>
      <c r="BF5483" s="35"/>
      <c r="BG5483" s="35"/>
      <c r="BH5483" s="35"/>
    </row>
    <row r="5484" spans="1:60" ht="15" x14ac:dyDescent="0.25">
      <c r="A5484" s="570">
        <f t="shared" si="78"/>
        <v>5478</v>
      </c>
      <c r="B5484" s="571" t="s">
        <v>7754</v>
      </c>
      <c r="C5484" s="574" t="s">
        <v>12458</v>
      </c>
      <c r="D5484" s="843">
        <v>1902363.75</v>
      </c>
      <c r="E5484" s="844"/>
      <c r="F5484" s="844"/>
      <c r="G5484" s="25"/>
      <c r="H5484" s="25"/>
      <c r="I5484" s="25"/>
      <c r="J5484" s="25"/>
      <c r="K5484" s="25"/>
      <c r="L5484" s="25"/>
      <c r="N5484" s="25"/>
      <c r="O5484" s="25"/>
      <c r="P5484" s="35" t="s">
        <v>2496</v>
      </c>
      <c r="AS5484" s="570"/>
      <c r="AT5484" s="391"/>
      <c r="AU5484" s="222"/>
      <c r="AV5484" s="564"/>
      <c r="AW5484" s="60"/>
      <c r="AX5484" s="60"/>
      <c r="AY5484" s="60"/>
      <c r="AZ5484" s="283"/>
      <c r="BA5484" s="283"/>
      <c r="BB5484" s="283"/>
      <c r="BC5484" s="34"/>
      <c r="BD5484" s="27"/>
      <c r="BF5484" s="35"/>
      <c r="BG5484" s="35"/>
      <c r="BH5484" s="35"/>
    </row>
    <row r="5485" spans="1:60" ht="15" x14ac:dyDescent="0.25">
      <c r="A5485" s="570">
        <f t="shared" si="78"/>
        <v>5479</v>
      </c>
      <c r="B5485" s="571" t="s">
        <v>7755</v>
      </c>
      <c r="C5485" s="574" t="s">
        <v>12458</v>
      </c>
      <c r="D5485" s="843">
        <v>1808800</v>
      </c>
      <c r="E5485" s="844"/>
      <c r="F5485" s="844"/>
      <c r="G5485" s="25"/>
      <c r="H5485" s="25"/>
      <c r="I5485" s="25"/>
      <c r="J5485" s="25"/>
      <c r="K5485" s="25"/>
      <c r="L5485" s="25"/>
      <c r="N5485" s="25"/>
      <c r="O5485" s="25"/>
      <c r="P5485" s="35" t="s">
        <v>2496</v>
      </c>
      <c r="AS5485" s="570"/>
      <c r="AT5485" s="391"/>
      <c r="AU5485" s="222"/>
      <c r="AV5485" s="564"/>
      <c r="AW5485" s="60"/>
      <c r="AX5485" s="60"/>
      <c r="AY5485" s="60"/>
      <c r="AZ5485" s="283"/>
      <c r="BA5485" s="283"/>
      <c r="BB5485" s="283"/>
      <c r="BC5485" s="34"/>
      <c r="BD5485" s="27"/>
      <c r="BF5485" s="35"/>
      <c r="BG5485" s="35"/>
      <c r="BH5485" s="35"/>
    </row>
    <row r="5486" spans="1:60" ht="15" x14ac:dyDescent="0.25">
      <c r="A5486" s="570">
        <f t="shared" si="78"/>
        <v>5480</v>
      </c>
      <c r="B5486" s="571" t="s">
        <v>7756</v>
      </c>
      <c r="C5486" s="574" t="s">
        <v>12458</v>
      </c>
      <c r="D5486" s="843">
        <v>759803.1</v>
      </c>
      <c r="E5486" s="844"/>
      <c r="F5486" s="844"/>
      <c r="G5486" s="25"/>
      <c r="H5486" s="25"/>
      <c r="I5486" s="25"/>
      <c r="J5486" s="25"/>
      <c r="K5486" s="25"/>
      <c r="L5486" s="25"/>
      <c r="N5486" s="25"/>
      <c r="O5486" s="25"/>
      <c r="P5486" s="35" t="s">
        <v>2496</v>
      </c>
      <c r="AS5486" s="570"/>
      <c r="AT5486" s="391"/>
      <c r="AU5486" s="222"/>
      <c r="AV5486" s="564"/>
      <c r="AW5486" s="60"/>
      <c r="AX5486" s="60"/>
      <c r="AY5486" s="60"/>
      <c r="AZ5486" s="283"/>
      <c r="BA5486" s="283"/>
      <c r="BB5486" s="283"/>
      <c r="BC5486" s="34"/>
      <c r="BD5486" s="27"/>
      <c r="BF5486" s="35"/>
      <c r="BG5486" s="35"/>
      <c r="BH5486" s="35"/>
    </row>
    <row r="5487" spans="1:60" ht="15" x14ac:dyDescent="0.25">
      <c r="A5487" s="570">
        <f t="shared" si="78"/>
        <v>5481</v>
      </c>
      <c r="B5487" s="571" t="s">
        <v>7757</v>
      </c>
      <c r="C5487" s="574" t="s">
        <v>12458</v>
      </c>
      <c r="D5487" s="843">
        <v>1682063.81</v>
      </c>
      <c r="E5487" s="844"/>
      <c r="F5487" s="844"/>
      <c r="G5487" s="25"/>
      <c r="H5487" s="25"/>
      <c r="I5487" s="25"/>
      <c r="J5487" s="25"/>
      <c r="K5487" s="25"/>
      <c r="L5487" s="25"/>
      <c r="N5487" s="25"/>
      <c r="O5487" s="25"/>
      <c r="P5487" s="35" t="s">
        <v>2496</v>
      </c>
      <c r="AS5487" s="570"/>
      <c r="AT5487" s="391"/>
      <c r="AU5487" s="222"/>
      <c r="AV5487" s="564"/>
      <c r="AW5487" s="60"/>
      <c r="AX5487" s="60"/>
      <c r="AY5487" s="60"/>
      <c r="AZ5487" s="283"/>
      <c r="BA5487" s="283"/>
      <c r="BB5487" s="283"/>
      <c r="BC5487" s="34"/>
      <c r="BD5487" s="27"/>
      <c r="BF5487" s="35"/>
      <c r="BG5487" s="35"/>
      <c r="BH5487" s="35"/>
    </row>
    <row r="5488" spans="1:60" ht="15" x14ac:dyDescent="0.25">
      <c r="A5488" s="570">
        <f t="shared" si="78"/>
        <v>5482</v>
      </c>
      <c r="B5488" s="571" t="s">
        <v>7758</v>
      </c>
      <c r="C5488" s="574" t="s">
        <v>12458</v>
      </c>
      <c r="D5488" s="843">
        <v>1497770.89</v>
      </c>
      <c r="E5488" s="844"/>
      <c r="F5488" s="844"/>
      <c r="G5488" s="25"/>
      <c r="H5488" s="25"/>
      <c r="I5488" s="25"/>
      <c r="J5488" s="25"/>
      <c r="K5488" s="25"/>
      <c r="L5488" s="25"/>
      <c r="N5488" s="25"/>
      <c r="O5488" s="25"/>
      <c r="P5488" s="35" t="s">
        <v>2496</v>
      </c>
      <c r="AS5488" s="570"/>
      <c r="AT5488" s="391"/>
      <c r="AU5488" s="222"/>
      <c r="AV5488" s="564"/>
      <c r="AW5488" s="60"/>
      <c r="AX5488" s="60"/>
      <c r="AY5488" s="60"/>
      <c r="AZ5488" s="283"/>
      <c r="BA5488" s="283"/>
      <c r="BB5488" s="283"/>
      <c r="BC5488" s="34"/>
      <c r="BD5488" s="27"/>
      <c r="BF5488" s="35"/>
      <c r="BG5488" s="35"/>
      <c r="BH5488" s="35"/>
    </row>
    <row r="5489" spans="1:60" ht="15" x14ac:dyDescent="0.25">
      <c r="A5489" s="570">
        <f t="shared" si="78"/>
        <v>5483</v>
      </c>
      <c r="B5489" s="571" t="s">
        <v>7759</v>
      </c>
      <c r="C5489" s="574" t="s">
        <v>12458</v>
      </c>
      <c r="D5489" s="843">
        <v>5110000.42</v>
      </c>
      <c r="E5489" s="844"/>
      <c r="F5489" s="844"/>
      <c r="G5489" s="25"/>
      <c r="H5489" s="25"/>
      <c r="I5489" s="25"/>
      <c r="J5489" s="25"/>
      <c r="K5489" s="25"/>
      <c r="L5489" s="25"/>
      <c r="N5489" s="25"/>
      <c r="O5489" s="25"/>
      <c r="P5489" s="35" t="s">
        <v>2496</v>
      </c>
      <c r="AS5489" s="570"/>
      <c r="AT5489" s="391"/>
      <c r="AU5489" s="222"/>
      <c r="AV5489" s="564"/>
      <c r="AW5489" s="60"/>
      <c r="AX5489" s="60"/>
      <c r="AY5489" s="60"/>
      <c r="AZ5489" s="283"/>
      <c r="BA5489" s="283"/>
      <c r="BB5489" s="283"/>
      <c r="BC5489" s="34"/>
      <c r="BD5489" s="27"/>
      <c r="BF5489" s="35"/>
      <c r="BG5489" s="35"/>
      <c r="BH5489" s="35"/>
    </row>
    <row r="5490" spans="1:60" ht="15" x14ac:dyDescent="0.25">
      <c r="A5490" s="570">
        <f t="shared" si="78"/>
        <v>5484</v>
      </c>
      <c r="B5490" s="571" t="s">
        <v>7760</v>
      </c>
      <c r="C5490" s="574" t="s">
        <v>12458</v>
      </c>
      <c r="D5490" s="843">
        <v>1511300</v>
      </c>
      <c r="E5490" s="844"/>
      <c r="F5490" s="844"/>
      <c r="G5490" s="25"/>
      <c r="H5490" s="25"/>
      <c r="I5490" s="25"/>
      <c r="J5490" s="25"/>
      <c r="K5490" s="25"/>
      <c r="L5490" s="25"/>
      <c r="N5490" s="25"/>
      <c r="O5490" s="25"/>
      <c r="P5490" s="35" t="s">
        <v>2496</v>
      </c>
      <c r="AS5490" s="570"/>
      <c r="AT5490" s="391"/>
      <c r="AU5490" s="222"/>
      <c r="AV5490" s="564"/>
      <c r="AW5490" s="60"/>
      <c r="AX5490" s="60"/>
      <c r="AY5490" s="60"/>
      <c r="AZ5490" s="283"/>
      <c r="BA5490" s="283"/>
      <c r="BB5490" s="283"/>
      <c r="BC5490" s="34"/>
      <c r="BD5490" s="27"/>
      <c r="BF5490" s="35"/>
      <c r="BG5490" s="35"/>
      <c r="BH5490" s="35"/>
    </row>
    <row r="5491" spans="1:60" ht="15" x14ac:dyDescent="0.25">
      <c r="A5491" s="570">
        <f t="shared" si="78"/>
        <v>5485</v>
      </c>
      <c r="B5491" s="571" t="s">
        <v>7761</v>
      </c>
      <c r="C5491" s="574" t="s">
        <v>12458</v>
      </c>
      <c r="D5491" s="843">
        <v>601354.6</v>
      </c>
      <c r="E5491" s="844"/>
      <c r="F5491" s="844"/>
      <c r="G5491" s="25"/>
      <c r="H5491" s="25"/>
      <c r="I5491" s="25"/>
      <c r="J5491" s="25"/>
      <c r="K5491" s="25"/>
      <c r="L5491" s="25"/>
      <c r="N5491" s="25"/>
      <c r="O5491" s="25"/>
      <c r="P5491" s="35" t="s">
        <v>2496</v>
      </c>
      <c r="AS5491" s="570"/>
      <c r="AT5491" s="391"/>
      <c r="AU5491" s="222"/>
      <c r="AV5491" s="564"/>
      <c r="AW5491" s="60"/>
      <c r="AX5491" s="60"/>
      <c r="AY5491" s="60"/>
      <c r="AZ5491" s="283"/>
      <c r="BA5491" s="283"/>
      <c r="BB5491" s="283"/>
      <c r="BC5491" s="34"/>
      <c r="BD5491" s="27"/>
      <c r="BF5491" s="35"/>
      <c r="BG5491" s="35"/>
      <c r="BH5491" s="35"/>
    </row>
    <row r="5492" spans="1:60" ht="15" x14ac:dyDescent="0.25">
      <c r="A5492" s="570">
        <f t="shared" si="78"/>
        <v>5486</v>
      </c>
      <c r="B5492" s="571" t="s">
        <v>7762</v>
      </c>
      <c r="C5492" s="574" t="s">
        <v>12458</v>
      </c>
      <c r="D5492" s="843">
        <v>731193.12</v>
      </c>
      <c r="E5492" s="844"/>
      <c r="F5492" s="844"/>
      <c r="G5492" s="25"/>
      <c r="H5492" s="25"/>
      <c r="I5492" s="25"/>
      <c r="J5492" s="25"/>
      <c r="K5492" s="25"/>
      <c r="L5492" s="25"/>
      <c r="N5492" s="25"/>
      <c r="O5492" s="25"/>
      <c r="P5492" s="35" t="s">
        <v>2496</v>
      </c>
      <c r="AS5492" s="570"/>
      <c r="AT5492" s="391"/>
      <c r="AU5492" s="222"/>
      <c r="AV5492" s="564"/>
      <c r="AW5492" s="60"/>
      <c r="AX5492" s="60"/>
      <c r="AY5492" s="60"/>
      <c r="AZ5492" s="283"/>
      <c r="BA5492" s="283"/>
      <c r="BB5492" s="283"/>
      <c r="BC5492" s="34"/>
      <c r="BD5492" s="27"/>
      <c r="BF5492" s="35"/>
      <c r="BG5492" s="35"/>
      <c r="BH5492" s="35"/>
    </row>
    <row r="5493" spans="1:60" ht="15" x14ac:dyDescent="0.25">
      <c r="A5493" s="570">
        <f t="shared" si="78"/>
        <v>5487</v>
      </c>
      <c r="B5493" s="571" t="s">
        <v>7763</v>
      </c>
      <c r="C5493" s="574" t="s">
        <v>12458</v>
      </c>
      <c r="D5493" s="843">
        <v>605888.5</v>
      </c>
      <c r="E5493" s="844"/>
      <c r="F5493" s="844"/>
      <c r="G5493" s="25"/>
      <c r="H5493" s="25"/>
      <c r="I5493" s="25"/>
      <c r="J5493" s="25"/>
      <c r="K5493" s="25"/>
      <c r="L5493" s="25"/>
      <c r="N5493" s="25"/>
      <c r="O5493" s="25"/>
      <c r="P5493" s="35" t="s">
        <v>2496</v>
      </c>
      <c r="AS5493" s="570"/>
      <c r="AT5493" s="391"/>
      <c r="AU5493" s="222"/>
      <c r="AV5493" s="564"/>
      <c r="AW5493" s="60"/>
      <c r="AX5493" s="60"/>
      <c r="AY5493" s="60"/>
      <c r="AZ5493" s="283"/>
      <c r="BA5493" s="283"/>
      <c r="BB5493" s="283"/>
      <c r="BC5493" s="34"/>
      <c r="BD5493" s="27"/>
      <c r="BF5493" s="35"/>
      <c r="BG5493" s="35"/>
      <c r="BH5493" s="35"/>
    </row>
    <row r="5494" spans="1:60" ht="15" x14ac:dyDescent="0.25">
      <c r="A5494" s="570">
        <f t="shared" si="78"/>
        <v>5488</v>
      </c>
      <c r="B5494" s="571" t="s">
        <v>7764</v>
      </c>
      <c r="C5494" s="574" t="s">
        <v>12458</v>
      </c>
      <c r="D5494" s="843">
        <v>1564850</v>
      </c>
      <c r="E5494" s="844"/>
      <c r="F5494" s="844"/>
      <c r="G5494" s="25"/>
      <c r="H5494" s="25"/>
      <c r="I5494" s="25"/>
      <c r="J5494" s="25"/>
      <c r="K5494" s="25"/>
      <c r="L5494" s="25"/>
      <c r="N5494" s="25"/>
      <c r="O5494" s="25"/>
      <c r="P5494" s="35" t="s">
        <v>2496</v>
      </c>
      <c r="AS5494" s="570"/>
      <c r="AT5494" s="391"/>
      <c r="AU5494" s="222"/>
      <c r="AV5494" s="564"/>
      <c r="AW5494" s="60"/>
      <c r="AX5494" s="60"/>
      <c r="AY5494" s="60"/>
      <c r="AZ5494" s="283"/>
      <c r="BA5494" s="283"/>
      <c r="BB5494" s="283"/>
      <c r="BC5494" s="34"/>
      <c r="BD5494" s="27"/>
      <c r="BF5494" s="35"/>
      <c r="BG5494" s="35"/>
      <c r="BH5494" s="35"/>
    </row>
    <row r="5495" spans="1:60" ht="15" x14ac:dyDescent="0.25">
      <c r="A5495" s="570">
        <f t="shared" ref="A5495:A5558" si="79">A5494+1</f>
        <v>5489</v>
      </c>
      <c r="B5495" s="571" t="s">
        <v>7765</v>
      </c>
      <c r="C5495" s="574" t="s">
        <v>12458</v>
      </c>
      <c r="D5495" s="843">
        <v>1246335.79</v>
      </c>
      <c r="E5495" s="844"/>
      <c r="F5495" s="844"/>
      <c r="G5495" s="25"/>
      <c r="H5495" s="25"/>
      <c r="I5495" s="25"/>
      <c r="J5495" s="25"/>
      <c r="K5495" s="25"/>
      <c r="L5495" s="25"/>
      <c r="N5495" s="25"/>
      <c r="O5495" s="25"/>
      <c r="P5495" s="35" t="s">
        <v>2496</v>
      </c>
      <c r="AS5495" s="570"/>
      <c r="AT5495" s="391"/>
      <c r="AU5495" s="222"/>
      <c r="AV5495" s="564"/>
      <c r="AW5495" s="60"/>
      <c r="AX5495" s="60"/>
      <c r="AY5495" s="60"/>
      <c r="AZ5495" s="283"/>
      <c r="BA5495" s="283"/>
      <c r="BB5495" s="283"/>
      <c r="BC5495" s="34"/>
      <c r="BD5495" s="27"/>
      <c r="BF5495" s="35"/>
      <c r="BG5495" s="35"/>
      <c r="BH5495" s="35"/>
    </row>
    <row r="5496" spans="1:60" ht="15" x14ac:dyDescent="0.25">
      <c r="A5496" s="570">
        <f t="shared" si="79"/>
        <v>5490</v>
      </c>
      <c r="B5496" s="571" t="s">
        <v>7766</v>
      </c>
      <c r="C5496" s="574" t="s">
        <v>12458</v>
      </c>
      <c r="D5496" s="843">
        <v>2503760</v>
      </c>
      <c r="E5496" s="844"/>
      <c r="F5496" s="844"/>
      <c r="G5496" s="25"/>
      <c r="H5496" s="25"/>
      <c r="I5496" s="25"/>
      <c r="J5496" s="25"/>
      <c r="K5496" s="25"/>
      <c r="L5496" s="25"/>
      <c r="N5496" s="25"/>
      <c r="O5496" s="25"/>
      <c r="P5496" s="35" t="s">
        <v>2496</v>
      </c>
      <c r="AS5496" s="570"/>
      <c r="AT5496" s="391"/>
      <c r="AU5496" s="222"/>
      <c r="AV5496" s="564"/>
      <c r="AW5496" s="60"/>
      <c r="AX5496" s="60"/>
      <c r="AY5496" s="60"/>
      <c r="AZ5496" s="283"/>
      <c r="BA5496" s="283"/>
      <c r="BB5496" s="283"/>
      <c r="BC5496" s="34"/>
      <c r="BD5496" s="27"/>
      <c r="BF5496" s="35"/>
      <c r="BG5496" s="35"/>
      <c r="BH5496" s="35"/>
    </row>
    <row r="5497" spans="1:60" ht="15" x14ac:dyDescent="0.25">
      <c r="A5497" s="570">
        <f t="shared" si="79"/>
        <v>5491</v>
      </c>
      <c r="B5497" s="571" t="s">
        <v>7767</v>
      </c>
      <c r="C5497" s="574" t="s">
        <v>12458</v>
      </c>
      <c r="D5497" s="843">
        <v>401484.58</v>
      </c>
      <c r="E5497" s="844"/>
      <c r="F5497" s="844"/>
      <c r="G5497" s="25"/>
      <c r="H5497" s="25"/>
      <c r="I5497" s="25"/>
      <c r="J5497" s="25"/>
      <c r="K5497" s="25"/>
      <c r="L5497" s="25"/>
      <c r="N5497" s="25"/>
      <c r="O5497" s="25"/>
      <c r="P5497" s="35" t="s">
        <v>2496</v>
      </c>
      <c r="AS5497" s="570"/>
      <c r="AT5497" s="391"/>
      <c r="AU5497" s="222"/>
      <c r="AV5497" s="564"/>
      <c r="AW5497" s="60"/>
      <c r="AX5497" s="60"/>
      <c r="AY5497" s="60"/>
      <c r="AZ5497" s="283"/>
      <c r="BA5497" s="283"/>
      <c r="BB5497" s="283"/>
      <c r="BC5497" s="34"/>
      <c r="BD5497" s="27"/>
      <c r="BF5497" s="35"/>
      <c r="BG5497" s="35"/>
      <c r="BH5497" s="35"/>
    </row>
    <row r="5498" spans="1:60" ht="15" x14ac:dyDescent="0.25">
      <c r="A5498" s="570">
        <f t="shared" si="79"/>
        <v>5492</v>
      </c>
      <c r="B5498" s="571" t="s">
        <v>7768</v>
      </c>
      <c r="C5498" s="574" t="s">
        <v>12458</v>
      </c>
      <c r="D5498" s="843">
        <v>4200000.28</v>
      </c>
      <c r="E5498" s="844"/>
      <c r="F5498" s="844"/>
      <c r="G5498" s="25"/>
      <c r="H5498" s="25"/>
      <c r="I5498" s="25"/>
      <c r="J5498" s="25"/>
      <c r="K5498" s="25"/>
      <c r="L5498" s="25"/>
      <c r="N5498" s="25"/>
      <c r="O5498" s="25"/>
      <c r="P5498" s="35" t="s">
        <v>2496</v>
      </c>
      <c r="AS5498" s="570"/>
      <c r="AT5498" s="391"/>
      <c r="AU5498" s="222"/>
      <c r="AV5498" s="564"/>
      <c r="AW5498" s="60"/>
      <c r="AX5498" s="60"/>
      <c r="AY5498" s="60"/>
      <c r="AZ5498" s="283"/>
      <c r="BA5498" s="283"/>
      <c r="BB5498" s="283"/>
      <c r="BC5498" s="34"/>
      <c r="BD5498" s="27"/>
      <c r="BF5498" s="35"/>
      <c r="BG5498" s="35"/>
      <c r="BH5498" s="35"/>
    </row>
    <row r="5499" spans="1:60" ht="15" x14ac:dyDescent="0.25">
      <c r="A5499" s="570">
        <f t="shared" si="79"/>
        <v>5493</v>
      </c>
      <c r="B5499" s="571" t="s">
        <v>7769</v>
      </c>
      <c r="C5499" s="574" t="s">
        <v>12458</v>
      </c>
      <c r="D5499" s="843">
        <v>1774124.59</v>
      </c>
      <c r="E5499" s="844"/>
      <c r="F5499" s="844"/>
      <c r="G5499" s="25"/>
      <c r="H5499" s="25"/>
      <c r="I5499" s="25"/>
      <c r="J5499" s="25"/>
      <c r="K5499" s="25"/>
      <c r="L5499" s="25"/>
      <c r="N5499" s="25"/>
      <c r="O5499" s="25"/>
      <c r="P5499" s="35" t="s">
        <v>2496</v>
      </c>
      <c r="AS5499" s="570"/>
      <c r="AT5499" s="391"/>
      <c r="AU5499" s="222"/>
      <c r="AV5499" s="564"/>
      <c r="AW5499" s="60"/>
      <c r="AX5499" s="60"/>
      <c r="AY5499" s="60"/>
      <c r="AZ5499" s="283"/>
      <c r="BA5499" s="283"/>
      <c r="BB5499" s="283"/>
      <c r="BC5499" s="34"/>
      <c r="BD5499" s="27"/>
      <c r="BF5499" s="35"/>
      <c r="BG5499" s="35"/>
      <c r="BH5499" s="35"/>
    </row>
    <row r="5500" spans="1:60" ht="15" x14ac:dyDescent="0.25">
      <c r="A5500" s="570">
        <f t="shared" si="79"/>
        <v>5494</v>
      </c>
      <c r="B5500" s="571" t="s">
        <v>7770</v>
      </c>
      <c r="C5500" s="574" t="s">
        <v>12458</v>
      </c>
      <c r="D5500" s="843">
        <v>1395870</v>
      </c>
      <c r="E5500" s="844"/>
      <c r="F5500" s="844"/>
      <c r="G5500" s="25"/>
      <c r="H5500" s="25"/>
      <c r="I5500" s="25"/>
      <c r="J5500" s="25"/>
      <c r="K5500" s="25"/>
      <c r="L5500" s="25"/>
      <c r="N5500" s="25"/>
      <c r="O5500" s="25"/>
      <c r="P5500" s="35" t="s">
        <v>2496</v>
      </c>
      <c r="AS5500" s="570"/>
      <c r="AT5500" s="391"/>
      <c r="AU5500" s="222"/>
      <c r="AV5500" s="564"/>
      <c r="AW5500" s="60"/>
      <c r="AX5500" s="60"/>
      <c r="AY5500" s="60"/>
      <c r="AZ5500" s="283"/>
      <c r="BA5500" s="283"/>
      <c r="BB5500" s="283"/>
      <c r="BC5500" s="34"/>
      <c r="BD5500" s="27"/>
      <c r="BF5500" s="35"/>
      <c r="BG5500" s="35"/>
      <c r="BH5500" s="35"/>
    </row>
    <row r="5501" spans="1:60" ht="15" x14ac:dyDescent="0.25">
      <c r="A5501" s="570">
        <f t="shared" si="79"/>
        <v>5495</v>
      </c>
      <c r="B5501" s="571" t="s">
        <v>7771</v>
      </c>
      <c r="C5501" s="574" t="s">
        <v>12458</v>
      </c>
      <c r="D5501" s="843">
        <v>1503234.18</v>
      </c>
      <c r="E5501" s="844"/>
      <c r="F5501" s="844"/>
      <c r="G5501" s="25"/>
      <c r="H5501" s="25"/>
      <c r="I5501" s="25"/>
      <c r="J5501" s="25"/>
      <c r="K5501" s="25"/>
      <c r="L5501" s="25"/>
      <c r="N5501" s="25"/>
      <c r="O5501" s="25"/>
      <c r="P5501" s="35" t="s">
        <v>2496</v>
      </c>
      <c r="AS5501" s="570"/>
      <c r="AT5501" s="391"/>
      <c r="AU5501" s="222"/>
      <c r="AV5501" s="564"/>
      <c r="AW5501" s="60"/>
      <c r="AX5501" s="60"/>
      <c r="AY5501" s="60"/>
      <c r="AZ5501" s="283"/>
      <c r="BA5501" s="283"/>
      <c r="BB5501" s="283"/>
      <c r="BC5501" s="34"/>
      <c r="BD5501" s="27"/>
      <c r="BF5501" s="35"/>
      <c r="BG5501" s="35"/>
      <c r="BH5501" s="35"/>
    </row>
    <row r="5502" spans="1:60" ht="15" x14ac:dyDescent="0.25">
      <c r="A5502" s="570">
        <f t="shared" si="79"/>
        <v>5496</v>
      </c>
      <c r="B5502" s="571" t="s">
        <v>7772</v>
      </c>
      <c r="C5502" s="574" t="s">
        <v>12458</v>
      </c>
      <c r="D5502" s="843">
        <v>1417944.5</v>
      </c>
      <c r="E5502" s="844"/>
      <c r="F5502" s="844"/>
      <c r="G5502" s="25"/>
      <c r="H5502" s="25"/>
      <c r="I5502" s="25"/>
      <c r="J5502" s="25"/>
      <c r="K5502" s="25"/>
      <c r="L5502" s="25"/>
      <c r="N5502" s="25"/>
      <c r="O5502" s="25"/>
      <c r="P5502" s="35" t="s">
        <v>2496</v>
      </c>
      <c r="AS5502" s="570"/>
      <c r="AT5502" s="391"/>
      <c r="AU5502" s="222"/>
      <c r="AV5502" s="564"/>
      <c r="AW5502" s="60"/>
      <c r="AX5502" s="60"/>
      <c r="AY5502" s="60"/>
      <c r="AZ5502" s="283"/>
      <c r="BA5502" s="283"/>
      <c r="BB5502" s="283"/>
      <c r="BC5502" s="34"/>
      <c r="BD5502" s="27"/>
      <c r="BF5502" s="35"/>
      <c r="BG5502" s="35"/>
      <c r="BH5502" s="35"/>
    </row>
    <row r="5503" spans="1:60" ht="15" x14ac:dyDescent="0.25">
      <c r="A5503" s="570">
        <f t="shared" si="79"/>
        <v>5497</v>
      </c>
      <c r="B5503" s="571" t="s">
        <v>7773</v>
      </c>
      <c r="C5503" s="574" t="s">
        <v>12458</v>
      </c>
      <c r="D5503" s="843">
        <v>833000</v>
      </c>
      <c r="E5503" s="844"/>
      <c r="F5503" s="844"/>
      <c r="G5503" s="25"/>
      <c r="H5503" s="25"/>
      <c r="I5503" s="25"/>
      <c r="J5503" s="25"/>
      <c r="K5503" s="25"/>
      <c r="L5503" s="25"/>
      <c r="N5503" s="25"/>
      <c r="O5503" s="25"/>
      <c r="P5503" s="35" t="s">
        <v>2496</v>
      </c>
      <c r="AS5503" s="570"/>
      <c r="AT5503" s="391"/>
      <c r="AU5503" s="222"/>
      <c r="AV5503" s="564"/>
      <c r="AW5503" s="60"/>
      <c r="AX5503" s="60"/>
      <c r="AY5503" s="60"/>
      <c r="AZ5503" s="283"/>
      <c r="BA5503" s="283"/>
      <c r="BB5503" s="283"/>
      <c r="BC5503" s="34"/>
      <c r="BD5503" s="27"/>
      <c r="BF5503" s="35"/>
      <c r="BG5503" s="35"/>
      <c r="BH5503" s="35"/>
    </row>
    <row r="5504" spans="1:60" ht="15" x14ac:dyDescent="0.25">
      <c r="A5504" s="570">
        <f t="shared" si="79"/>
        <v>5498</v>
      </c>
      <c r="B5504" s="571" t="s">
        <v>7774</v>
      </c>
      <c r="C5504" s="574" t="s">
        <v>12458</v>
      </c>
      <c r="D5504" s="843">
        <v>723746.1</v>
      </c>
      <c r="E5504" s="844"/>
      <c r="F5504" s="844"/>
      <c r="G5504" s="25"/>
      <c r="H5504" s="25"/>
      <c r="I5504" s="25"/>
      <c r="J5504" s="25"/>
      <c r="K5504" s="25"/>
      <c r="L5504" s="25"/>
      <c r="N5504" s="25"/>
      <c r="O5504" s="25"/>
      <c r="P5504" s="35" t="s">
        <v>2496</v>
      </c>
      <c r="AS5504" s="570"/>
      <c r="AT5504" s="391"/>
      <c r="AU5504" s="222"/>
      <c r="AV5504" s="564"/>
      <c r="AW5504" s="60"/>
      <c r="AX5504" s="60"/>
      <c r="AY5504" s="60"/>
      <c r="AZ5504" s="283"/>
      <c r="BA5504" s="283"/>
      <c r="BB5504" s="283"/>
      <c r="BC5504" s="34"/>
      <c r="BD5504" s="27"/>
      <c r="BF5504" s="35"/>
      <c r="BG5504" s="35"/>
      <c r="BH5504" s="35"/>
    </row>
    <row r="5505" spans="1:60" ht="15" x14ac:dyDescent="0.25">
      <c r="A5505" s="570">
        <f t="shared" si="79"/>
        <v>5499</v>
      </c>
      <c r="B5505" s="571" t="s">
        <v>7775</v>
      </c>
      <c r="C5505" s="574" t="s">
        <v>12458</v>
      </c>
      <c r="D5505" s="843">
        <v>840933.73</v>
      </c>
      <c r="E5505" s="844"/>
      <c r="F5505" s="844"/>
      <c r="G5505" s="25"/>
      <c r="H5505" s="25"/>
      <c r="I5505" s="25"/>
      <c r="J5505" s="25"/>
      <c r="K5505" s="25"/>
      <c r="L5505" s="25"/>
      <c r="N5505" s="25"/>
      <c r="O5505" s="25"/>
      <c r="P5505" s="35" t="s">
        <v>2496</v>
      </c>
      <c r="AS5505" s="570"/>
      <c r="AT5505" s="391"/>
      <c r="AU5505" s="222"/>
      <c r="AV5505" s="564"/>
      <c r="AW5505" s="60"/>
      <c r="AX5505" s="60"/>
      <c r="AY5505" s="60"/>
      <c r="AZ5505" s="283"/>
      <c r="BA5505" s="283"/>
      <c r="BB5505" s="283"/>
      <c r="BC5505" s="34"/>
      <c r="BD5505" s="27"/>
      <c r="BF5505" s="35"/>
      <c r="BG5505" s="35"/>
      <c r="BH5505" s="35"/>
    </row>
    <row r="5506" spans="1:60" ht="15" x14ac:dyDescent="0.25">
      <c r="A5506" s="570">
        <f t="shared" si="79"/>
        <v>5500</v>
      </c>
      <c r="B5506" s="571" t="s">
        <v>7776</v>
      </c>
      <c r="C5506" s="574" t="s">
        <v>12458</v>
      </c>
      <c r="D5506" s="843">
        <v>2296700</v>
      </c>
      <c r="E5506" s="844"/>
      <c r="F5506" s="844"/>
      <c r="G5506" s="25"/>
      <c r="H5506" s="25"/>
      <c r="I5506" s="25"/>
      <c r="J5506" s="25"/>
      <c r="K5506" s="25"/>
      <c r="L5506" s="25"/>
      <c r="N5506" s="25"/>
      <c r="O5506" s="25"/>
      <c r="P5506" s="35" t="s">
        <v>2496</v>
      </c>
      <c r="AS5506" s="570"/>
      <c r="AT5506" s="391"/>
      <c r="AU5506" s="222"/>
      <c r="AV5506" s="564"/>
      <c r="AW5506" s="60"/>
      <c r="AX5506" s="60"/>
      <c r="AY5506" s="60"/>
      <c r="AZ5506" s="283"/>
      <c r="BA5506" s="283"/>
      <c r="BB5506" s="283"/>
      <c r="BC5506" s="34"/>
      <c r="BD5506" s="27"/>
      <c r="BF5506" s="35"/>
      <c r="BG5506" s="35"/>
      <c r="BH5506" s="35"/>
    </row>
    <row r="5507" spans="1:60" ht="15" x14ac:dyDescent="0.25">
      <c r="A5507" s="570">
        <f t="shared" si="79"/>
        <v>5501</v>
      </c>
      <c r="B5507" s="571" t="s">
        <v>7777</v>
      </c>
      <c r="C5507" s="574" t="s">
        <v>12458</v>
      </c>
      <c r="D5507" s="843">
        <v>689010</v>
      </c>
      <c r="E5507" s="844"/>
      <c r="F5507" s="844"/>
      <c r="G5507" s="25"/>
      <c r="H5507" s="25"/>
      <c r="I5507" s="25"/>
      <c r="J5507" s="25"/>
      <c r="K5507" s="25"/>
      <c r="L5507" s="25"/>
      <c r="N5507" s="25"/>
      <c r="O5507" s="25"/>
      <c r="P5507" s="35" t="s">
        <v>2496</v>
      </c>
      <c r="AS5507" s="570"/>
      <c r="AT5507" s="391"/>
      <c r="AU5507" s="222"/>
      <c r="AV5507" s="564"/>
      <c r="AW5507" s="60"/>
      <c r="AX5507" s="60"/>
      <c r="AY5507" s="60"/>
      <c r="AZ5507" s="283"/>
      <c r="BA5507" s="283"/>
      <c r="BB5507" s="283"/>
      <c r="BC5507" s="34"/>
      <c r="BD5507" s="27"/>
      <c r="BF5507" s="35"/>
      <c r="BG5507" s="35"/>
      <c r="BH5507" s="35"/>
    </row>
    <row r="5508" spans="1:60" ht="15" x14ac:dyDescent="0.25">
      <c r="A5508" s="570">
        <f t="shared" si="79"/>
        <v>5502</v>
      </c>
      <c r="B5508" s="571" t="s">
        <v>7778</v>
      </c>
      <c r="C5508" s="574" t="s">
        <v>12458</v>
      </c>
      <c r="D5508" s="843">
        <v>359125.34</v>
      </c>
      <c r="E5508" s="844"/>
      <c r="F5508" s="844"/>
      <c r="G5508" s="25"/>
      <c r="H5508" s="25"/>
      <c r="I5508" s="25"/>
      <c r="J5508" s="25"/>
      <c r="K5508" s="25"/>
      <c r="L5508" s="25"/>
      <c r="N5508" s="25"/>
      <c r="O5508" s="25"/>
      <c r="P5508" s="35" t="s">
        <v>2496</v>
      </c>
      <c r="AS5508" s="570"/>
      <c r="AT5508" s="391"/>
      <c r="AU5508" s="222"/>
      <c r="AV5508" s="564"/>
      <c r="AW5508" s="60"/>
      <c r="AX5508" s="60"/>
      <c r="AY5508" s="60"/>
      <c r="AZ5508" s="283"/>
      <c r="BA5508" s="283"/>
      <c r="BB5508" s="283"/>
      <c r="BC5508" s="34"/>
      <c r="BD5508" s="27"/>
      <c r="BF5508" s="35"/>
      <c r="BG5508" s="35"/>
      <c r="BH5508" s="35"/>
    </row>
    <row r="5509" spans="1:60" ht="15" x14ac:dyDescent="0.25">
      <c r="A5509" s="570">
        <f t="shared" si="79"/>
        <v>5503</v>
      </c>
      <c r="B5509" s="571" t="s">
        <v>7779</v>
      </c>
      <c r="C5509" s="574" t="s">
        <v>12458</v>
      </c>
      <c r="D5509" s="843">
        <v>1269333.73</v>
      </c>
      <c r="E5509" s="844"/>
      <c r="F5509" s="844"/>
      <c r="G5509" s="25"/>
      <c r="H5509" s="25"/>
      <c r="I5509" s="25"/>
      <c r="J5509" s="25"/>
      <c r="K5509" s="25"/>
      <c r="L5509" s="25"/>
      <c r="N5509" s="25"/>
      <c r="O5509" s="25"/>
      <c r="P5509" s="35" t="s">
        <v>2496</v>
      </c>
      <c r="AS5509" s="570"/>
      <c r="AT5509" s="391"/>
      <c r="AU5509" s="222"/>
      <c r="AV5509" s="564"/>
      <c r="AW5509" s="60"/>
      <c r="AX5509" s="60"/>
      <c r="AY5509" s="60"/>
      <c r="AZ5509" s="283"/>
      <c r="BA5509" s="283"/>
      <c r="BB5509" s="283"/>
      <c r="BC5509" s="34"/>
      <c r="BD5509" s="27"/>
      <c r="BF5509" s="35"/>
      <c r="BG5509" s="35"/>
      <c r="BH5509" s="35"/>
    </row>
    <row r="5510" spans="1:60" ht="15" x14ac:dyDescent="0.25">
      <c r="A5510" s="570">
        <f t="shared" si="79"/>
        <v>5504</v>
      </c>
      <c r="B5510" s="571" t="s">
        <v>7780</v>
      </c>
      <c r="C5510" s="574" t="s">
        <v>12458</v>
      </c>
      <c r="D5510" s="843">
        <v>1923796.84</v>
      </c>
      <c r="E5510" s="844"/>
      <c r="F5510" s="844"/>
      <c r="G5510" s="25"/>
      <c r="H5510" s="25"/>
      <c r="I5510" s="25"/>
      <c r="J5510" s="25"/>
      <c r="K5510" s="25"/>
      <c r="L5510" s="25"/>
      <c r="N5510" s="25"/>
      <c r="O5510" s="25"/>
      <c r="P5510" s="35" t="s">
        <v>2496</v>
      </c>
      <c r="AS5510" s="570"/>
      <c r="AT5510" s="391"/>
      <c r="AU5510" s="222"/>
      <c r="AV5510" s="564"/>
      <c r="AW5510" s="60"/>
      <c r="AX5510" s="60"/>
      <c r="AY5510" s="60"/>
      <c r="AZ5510" s="283"/>
      <c r="BA5510" s="283"/>
      <c r="BB5510" s="283"/>
      <c r="BC5510" s="34"/>
      <c r="BD5510" s="27"/>
      <c r="BF5510" s="35"/>
      <c r="BG5510" s="35"/>
      <c r="BH5510" s="35"/>
    </row>
    <row r="5511" spans="1:60" ht="15" x14ac:dyDescent="0.25">
      <c r="A5511" s="570">
        <f t="shared" si="79"/>
        <v>5505</v>
      </c>
      <c r="B5511" s="571" t="s">
        <v>7781</v>
      </c>
      <c r="C5511" s="574" t="s">
        <v>12458</v>
      </c>
      <c r="D5511" s="843">
        <v>1962310</v>
      </c>
      <c r="E5511" s="844"/>
      <c r="F5511" s="844"/>
      <c r="G5511" s="25"/>
      <c r="H5511" s="25"/>
      <c r="I5511" s="25"/>
      <c r="J5511" s="25"/>
      <c r="K5511" s="25"/>
      <c r="L5511" s="25"/>
      <c r="N5511" s="25"/>
      <c r="O5511" s="25"/>
      <c r="P5511" s="35" t="s">
        <v>2496</v>
      </c>
      <c r="AS5511" s="570"/>
      <c r="AT5511" s="391"/>
      <c r="AU5511" s="222"/>
      <c r="AV5511" s="564"/>
      <c r="AW5511" s="60"/>
      <c r="AX5511" s="60"/>
      <c r="AY5511" s="60"/>
      <c r="AZ5511" s="283"/>
      <c r="BA5511" s="283"/>
      <c r="BB5511" s="283"/>
      <c r="BC5511" s="34"/>
      <c r="BD5511" s="27"/>
      <c r="BF5511" s="35"/>
      <c r="BG5511" s="35"/>
      <c r="BH5511" s="35"/>
    </row>
    <row r="5512" spans="1:60" ht="15" x14ac:dyDescent="0.25">
      <c r="A5512" s="570">
        <f t="shared" si="79"/>
        <v>5506</v>
      </c>
      <c r="B5512" s="571" t="s">
        <v>7782</v>
      </c>
      <c r="C5512" s="574" t="s">
        <v>12458</v>
      </c>
      <c r="D5512" s="843">
        <v>2519999.9300000002</v>
      </c>
      <c r="E5512" s="844"/>
      <c r="F5512" s="844"/>
      <c r="G5512" s="25"/>
      <c r="H5512" s="25"/>
      <c r="I5512" s="25"/>
      <c r="J5512" s="25"/>
      <c r="K5512" s="25"/>
      <c r="L5512" s="25"/>
      <c r="N5512" s="25"/>
      <c r="O5512" s="25"/>
      <c r="P5512" s="35" t="s">
        <v>2496</v>
      </c>
      <c r="AS5512" s="570"/>
      <c r="AT5512" s="391"/>
      <c r="AU5512" s="222"/>
      <c r="AV5512" s="564"/>
      <c r="AW5512" s="60"/>
      <c r="AX5512" s="60"/>
      <c r="AY5512" s="60"/>
      <c r="AZ5512" s="283"/>
      <c r="BA5512" s="283"/>
      <c r="BB5512" s="283"/>
      <c r="BC5512" s="34"/>
      <c r="BD5512" s="27"/>
      <c r="BF5512" s="35"/>
      <c r="BG5512" s="35"/>
      <c r="BH5512" s="35"/>
    </row>
    <row r="5513" spans="1:60" ht="15" x14ac:dyDescent="0.25">
      <c r="A5513" s="570">
        <f t="shared" si="79"/>
        <v>5507</v>
      </c>
      <c r="B5513" s="571" t="s">
        <v>7783</v>
      </c>
      <c r="C5513" s="574" t="s">
        <v>12458</v>
      </c>
      <c r="D5513" s="843">
        <v>376182.8</v>
      </c>
      <c r="E5513" s="844"/>
      <c r="F5513" s="844"/>
      <c r="G5513" s="25"/>
      <c r="H5513" s="25"/>
      <c r="I5513" s="25"/>
      <c r="J5513" s="25"/>
      <c r="K5513" s="25"/>
      <c r="L5513" s="25"/>
      <c r="N5513" s="25"/>
      <c r="O5513" s="25"/>
      <c r="P5513" s="35" t="s">
        <v>2496</v>
      </c>
      <c r="AS5513" s="570"/>
      <c r="AT5513" s="391"/>
      <c r="AU5513" s="222"/>
      <c r="AV5513" s="564"/>
      <c r="AW5513" s="60"/>
      <c r="AX5513" s="60"/>
      <c r="AY5513" s="60"/>
      <c r="AZ5513" s="283"/>
      <c r="BA5513" s="283"/>
      <c r="BB5513" s="283"/>
      <c r="BC5513" s="34"/>
      <c r="BD5513" s="27"/>
      <c r="BF5513" s="35"/>
      <c r="BG5513" s="35"/>
      <c r="BH5513" s="35"/>
    </row>
    <row r="5514" spans="1:60" ht="15" x14ac:dyDescent="0.25">
      <c r="A5514" s="570">
        <f t="shared" si="79"/>
        <v>5508</v>
      </c>
      <c r="B5514" s="571" t="s">
        <v>7784</v>
      </c>
      <c r="C5514" s="574" t="s">
        <v>12458</v>
      </c>
      <c r="D5514" s="843">
        <v>620082.81999999995</v>
      </c>
      <c r="E5514" s="844"/>
      <c r="F5514" s="844"/>
      <c r="G5514" s="25"/>
      <c r="H5514" s="25"/>
      <c r="I5514" s="25"/>
      <c r="J5514" s="25"/>
      <c r="K5514" s="25"/>
      <c r="L5514" s="25"/>
      <c r="N5514" s="25"/>
      <c r="O5514" s="25"/>
      <c r="P5514" s="35" t="s">
        <v>2496</v>
      </c>
      <c r="AS5514" s="570"/>
      <c r="AT5514" s="391"/>
      <c r="AU5514" s="222"/>
      <c r="AV5514" s="564"/>
      <c r="AW5514" s="60"/>
      <c r="AX5514" s="60"/>
      <c r="AY5514" s="60"/>
      <c r="AZ5514" s="283"/>
      <c r="BA5514" s="283"/>
      <c r="BB5514" s="283"/>
      <c r="BC5514" s="34"/>
      <c r="BD5514" s="27"/>
      <c r="BF5514" s="35"/>
      <c r="BG5514" s="35"/>
      <c r="BH5514" s="35"/>
    </row>
    <row r="5515" spans="1:60" ht="15" x14ac:dyDescent="0.25">
      <c r="A5515" s="570">
        <f t="shared" si="79"/>
        <v>5509</v>
      </c>
      <c r="B5515" s="571" t="s">
        <v>7785</v>
      </c>
      <c r="C5515" s="574" t="s">
        <v>12458</v>
      </c>
      <c r="D5515" s="843">
        <v>1487500</v>
      </c>
      <c r="E5515" s="844"/>
      <c r="F5515" s="844"/>
      <c r="G5515" s="25"/>
      <c r="H5515" s="25"/>
      <c r="I5515" s="25"/>
      <c r="J5515" s="25"/>
      <c r="K5515" s="25"/>
      <c r="L5515" s="25"/>
      <c r="N5515" s="25"/>
      <c r="O5515" s="25"/>
      <c r="P5515" s="35" t="s">
        <v>2496</v>
      </c>
      <c r="AS5515" s="570"/>
      <c r="AT5515" s="391"/>
      <c r="AU5515" s="222"/>
      <c r="AV5515" s="564"/>
      <c r="AW5515" s="60"/>
      <c r="AX5515" s="60"/>
      <c r="AY5515" s="60"/>
      <c r="AZ5515" s="283"/>
      <c r="BA5515" s="283"/>
      <c r="BB5515" s="283"/>
      <c r="BC5515" s="34"/>
      <c r="BD5515" s="27"/>
      <c r="BF5515" s="35"/>
      <c r="BG5515" s="35"/>
      <c r="BH5515" s="35"/>
    </row>
    <row r="5516" spans="1:60" ht="15" x14ac:dyDescent="0.25">
      <c r="A5516" s="570">
        <f t="shared" si="79"/>
        <v>5510</v>
      </c>
      <c r="B5516" s="571" t="s">
        <v>7786</v>
      </c>
      <c r="C5516" s="574" t="s">
        <v>12458</v>
      </c>
      <c r="D5516" s="843">
        <v>3484320</v>
      </c>
      <c r="E5516" s="844"/>
      <c r="F5516" s="844"/>
      <c r="G5516" s="25"/>
      <c r="H5516" s="25"/>
      <c r="I5516" s="25"/>
      <c r="J5516" s="25"/>
      <c r="K5516" s="25"/>
      <c r="L5516" s="25"/>
      <c r="N5516" s="25"/>
      <c r="O5516" s="25"/>
      <c r="P5516" s="35" t="s">
        <v>2496</v>
      </c>
      <c r="AS5516" s="570"/>
      <c r="AT5516" s="391"/>
      <c r="AU5516" s="222"/>
      <c r="AV5516" s="564"/>
      <c r="AW5516" s="60"/>
      <c r="AX5516" s="60"/>
      <c r="AY5516" s="60"/>
      <c r="AZ5516" s="283"/>
      <c r="BA5516" s="283"/>
      <c r="BB5516" s="283"/>
      <c r="BC5516" s="34"/>
      <c r="BD5516" s="27"/>
      <c r="BF5516" s="35"/>
      <c r="BG5516" s="35"/>
      <c r="BH5516" s="35"/>
    </row>
    <row r="5517" spans="1:60" ht="15" x14ac:dyDescent="0.25">
      <c r="A5517" s="570">
        <f t="shared" si="79"/>
        <v>5511</v>
      </c>
      <c r="B5517" s="571" t="s">
        <v>7787</v>
      </c>
      <c r="C5517" s="574" t="s">
        <v>12458</v>
      </c>
      <c r="D5517" s="843">
        <v>1617242.13</v>
      </c>
      <c r="E5517" s="844"/>
      <c r="F5517" s="844"/>
      <c r="G5517" s="25"/>
      <c r="H5517" s="25"/>
      <c r="I5517" s="25"/>
      <c r="J5517" s="25"/>
      <c r="K5517" s="25"/>
      <c r="L5517" s="25"/>
      <c r="N5517" s="25"/>
      <c r="O5517" s="25"/>
      <c r="P5517" s="35" t="s">
        <v>2496</v>
      </c>
      <c r="AS5517" s="570"/>
      <c r="AT5517" s="391"/>
      <c r="AU5517" s="222"/>
      <c r="AV5517" s="564"/>
      <c r="AW5517" s="60"/>
      <c r="AX5517" s="60"/>
      <c r="AY5517" s="60"/>
      <c r="AZ5517" s="283"/>
      <c r="BA5517" s="283"/>
      <c r="BB5517" s="283"/>
      <c r="BC5517" s="34"/>
      <c r="BD5517" s="27"/>
      <c r="BF5517" s="35"/>
      <c r="BG5517" s="35"/>
      <c r="BH5517" s="35"/>
    </row>
    <row r="5518" spans="1:60" ht="15" x14ac:dyDescent="0.25">
      <c r="A5518" s="570">
        <f t="shared" si="79"/>
        <v>5512</v>
      </c>
      <c r="B5518" s="571" t="s">
        <v>7788</v>
      </c>
      <c r="C5518" s="574" t="s">
        <v>12458</v>
      </c>
      <c r="D5518" s="843">
        <v>1547000</v>
      </c>
      <c r="E5518" s="844"/>
      <c r="F5518" s="844"/>
      <c r="G5518" s="25"/>
      <c r="H5518" s="25"/>
      <c r="I5518" s="25"/>
      <c r="J5518" s="25"/>
      <c r="K5518" s="25"/>
      <c r="L5518" s="25"/>
      <c r="N5518" s="25"/>
      <c r="O5518" s="25"/>
      <c r="P5518" s="35" t="s">
        <v>2496</v>
      </c>
      <c r="AS5518" s="570"/>
      <c r="AT5518" s="391"/>
      <c r="AU5518" s="222"/>
      <c r="AV5518" s="564"/>
      <c r="AW5518" s="60"/>
      <c r="AX5518" s="60"/>
      <c r="AY5518" s="60"/>
      <c r="AZ5518" s="283"/>
      <c r="BA5518" s="283"/>
      <c r="BB5518" s="283"/>
      <c r="BC5518" s="34"/>
      <c r="BD5518" s="27"/>
      <c r="BF5518" s="35"/>
      <c r="BG5518" s="35"/>
      <c r="BH5518" s="35"/>
    </row>
    <row r="5519" spans="1:60" ht="15" x14ac:dyDescent="0.25">
      <c r="A5519" s="570">
        <f t="shared" si="79"/>
        <v>5513</v>
      </c>
      <c r="B5519" s="571" t="s">
        <v>7789</v>
      </c>
      <c r="C5519" s="574" t="s">
        <v>12458</v>
      </c>
      <c r="D5519" s="843">
        <v>2321259.2200000002</v>
      </c>
      <c r="E5519" s="844"/>
      <c r="F5519" s="844"/>
      <c r="G5519" s="25"/>
      <c r="H5519" s="25"/>
      <c r="I5519" s="25"/>
      <c r="J5519" s="25"/>
      <c r="K5519" s="25"/>
      <c r="L5519" s="25"/>
      <c r="N5519" s="25"/>
      <c r="O5519" s="25"/>
      <c r="P5519" s="35" t="s">
        <v>2496</v>
      </c>
      <c r="AS5519" s="570"/>
      <c r="AT5519" s="391"/>
      <c r="AU5519" s="222"/>
      <c r="AV5519" s="564"/>
      <c r="AW5519" s="60"/>
      <c r="AX5519" s="60"/>
      <c r="AY5519" s="60"/>
      <c r="AZ5519" s="283"/>
      <c r="BA5519" s="283"/>
      <c r="BB5519" s="283"/>
      <c r="BC5519" s="34"/>
      <c r="BD5519" s="27"/>
      <c r="BF5519" s="35"/>
      <c r="BG5519" s="35"/>
      <c r="BH5519" s="35"/>
    </row>
    <row r="5520" spans="1:60" ht="15" x14ac:dyDescent="0.25">
      <c r="A5520" s="570">
        <f t="shared" si="79"/>
        <v>5514</v>
      </c>
      <c r="B5520" s="571" t="s">
        <v>7790</v>
      </c>
      <c r="C5520" s="574" t="s">
        <v>12458</v>
      </c>
      <c r="D5520" s="843">
        <v>3176503.89</v>
      </c>
      <c r="E5520" s="844"/>
      <c r="F5520" s="844"/>
      <c r="G5520" s="25"/>
      <c r="H5520" s="25"/>
      <c r="I5520" s="25"/>
      <c r="J5520" s="25"/>
      <c r="K5520" s="25"/>
      <c r="L5520" s="25"/>
      <c r="N5520" s="25"/>
      <c r="O5520" s="25"/>
      <c r="P5520" s="35" t="s">
        <v>2496</v>
      </c>
      <c r="AS5520" s="570"/>
      <c r="AT5520" s="391"/>
      <c r="AU5520" s="222"/>
      <c r="AV5520" s="564"/>
      <c r="AW5520" s="60"/>
      <c r="AX5520" s="60"/>
      <c r="AY5520" s="60"/>
      <c r="AZ5520" s="283"/>
      <c r="BA5520" s="283"/>
      <c r="BB5520" s="283"/>
      <c r="BC5520" s="34"/>
      <c r="BD5520" s="27"/>
      <c r="BF5520" s="35"/>
      <c r="BG5520" s="35"/>
      <c r="BH5520" s="35"/>
    </row>
    <row r="5521" spans="1:60" ht="15" x14ac:dyDescent="0.25">
      <c r="A5521" s="570">
        <f t="shared" si="79"/>
        <v>5515</v>
      </c>
      <c r="B5521" s="571" t="s">
        <v>7791</v>
      </c>
      <c r="C5521" s="574" t="s">
        <v>12458</v>
      </c>
      <c r="D5521" s="843">
        <v>1608880</v>
      </c>
      <c r="E5521" s="844"/>
      <c r="F5521" s="844"/>
      <c r="G5521" s="25"/>
      <c r="H5521" s="25"/>
      <c r="I5521" s="25"/>
      <c r="J5521" s="25"/>
      <c r="K5521" s="25"/>
      <c r="L5521" s="25"/>
      <c r="N5521" s="25"/>
      <c r="O5521" s="25"/>
      <c r="P5521" s="35" t="s">
        <v>2496</v>
      </c>
      <c r="AS5521" s="570"/>
      <c r="AT5521" s="391"/>
      <c r="AU5521" s="222"/>
      <c r="AV5521" s="564"/>
      <c r="AW5521" s="60"/>
      <c r="AX5521" s="60"/>
      <c r="AY5521" s="60"/>
      <c r="AZ5521" s="283"/>
      <c r="BA5521" s="283"/>
      <c r="BB5521" s="283"/>
      <c r="BC5521" s="34"/>
      <c r="BD5521" s="27"/>
      <c r="BF5521" s="35"/>
      <c r="BG5521" s="35"/>
      <c r="BH5521" s="35"/>
    </row>
    <row r="5522" spans="1:60" ht="15" x14ac:dyDescent="0.25">
      <c r="A5522" s="570">
        <f t="shared" si="79"/>
        <v>5516</v>
      </c>
      <c r="B5522" s="571" t="s">
        <v>7792</v>
      </c>
      <c r="C5522" s="574" t="s">
        <v>12458</v>
      </c>
      <c r="D5522" s="843">
        <v>206465</v>
      </c>
      <c r="E5522" s="844"/>
      <c r="F5522" s="844"/>
      <c r="G5522" s="25"/>
      <c r="H5522" s="25"/>
      <c r="I5522" s="25"/>
      <c r="J5522" s="25"/>
      <c r="K5522" s="25"/>
      <c r="L5522" s="25"/>
      <c r="N5522" s="25"/>
      <c r="O5522" s="25"/>
      <c r="P5522" s="35" t="s">
        <v>2496</v>
      </c>
      <c r="AS5522" s="570"/>
      <c r="AT5522" s="391"/>
      <c r="AU5522" s="222"/>
      <c r="AV5522" s="564"/>
      <c r="AW5522" s="60"/>
      <c r="AX5522" s="60"/>
      <c r="AY5522" s="60"/>
      <c r="AZ5522" s="283"/>
      <c r="BA5522" s="283"/>
      <c r="BB5522" s="283"/>
      <c r="BC5522" s="34"/>
      <c r="BD5522" s="27"/>
      <c r="BF5522" s="35"/>
      <c r="BG5522" s="35"/>
      <c r="BH5522" s="35"/>
    </row>
    <row r="5523" spans="1:60" ht="15" x14ac:dyDescent="0.25">
      <c r="A5523" s="570">
        <f t="shared" si="79"/>
        <v>5517</v>
      </c>
      <c r="B5523" s="571" t="s">
        <v>7793</v>
      </c>
      <c r="C5523" s="574" t="s">
        <v>12458</v>
      </c>
      <c r="D5523" s="843">
        <v>149404.5</v>
      </c>
      <c r="E5523" s="844"/>
      <c r="F5523" s="844"/>
      <c r="G5523" s="25"/>
      <c r="H5523" s="25"/>
      <c r="I5523" s="25"/>
      <c r="J5523" s="25"/>
      <c r="K5523" s="25"/>
      <c r="L5523" s="25"/>
      <c r="N5523" s="25"/>
      <c r="O5523" s="25"/>
      <c r="P5523" s="35" t="s">
        <v>2496</v>
      </c>
      <c r="AS5523" s="570"/>
      <c r="AT5523" s="391"/>
      <c r="AU5523" s="222"/>
      <c r="AV5523" s="564"/>
      <c r="AW5523" s="60"/>
      <c r="AX5523" s="60"/>
      <c r="AY5523" s="60"/>
      <c r="AZ5523" s="283"/>
      <c r="BA5523" s="283"/>
      <c r="BB5523" s="283"/>
      <c r="BC5523" s="34"/>
      <c r="BD5523" s="27"/>
      <c r="BF5523" s="35"/>
      <c r="BG5523" s="35"/>
      <c r="BH5523" s="35"/>
    </row>
    <row r="5524" spans="1:60" ht="15" x14ac:dyDescent="0.25">
      <c r="A5524" s="570">
        <f t="shared" si="79"/>
        <v>5518</v>
      </c>
      <c r="B5524" s="571" t="s">
        <v>7794</v>
      </c>
      <c r="C5524" s="574" t="s">
        <v>12458</v>
      </c>
      <c r="D5524" s="843">
        <v>197857.73</v>
      </c>
      <c r="E5524" s="844"/>
      <c r="F5524" s="844"/>
      <c r="G5524" s="25"/>
      <c r="H5524" s="25"/>
      <c r="I5524" s="25"/>
      <c r="J5524" s="25"/>
      <c r="K5524" s="25"/>
      <c r="L5524" s="25"/>
      <c r="N5524" s="25"/>
      <c r="O5524" s="25"/>
      <c r="P5524" s="35" t="s">
        <v>2496</v>
      </c>
      <c r="AS5524" s="570"/>
      <c r="AT5524" s="391"/>
      <c r="AU5524" s="222"/>
      <c r="AV5524" s="564"/>
      <c r="AW5524" s="60"/>
      <c r="AX5524" s="60"/>
      <c r="AY5524" s="60"/>
      <c r="AZ5524" s="283"/>
      <c r="BA5524" s="283"/>
      <c r="BB5524" s="283"/>
      <c r="BC5524" s="34"/>
      <c r="BD5524" s="27"/>
      <c r="BF5524" s="35"/>
      <c r="BG5524" s="35"/>
      <c r="BH5524" s="35"/>
    </row>
    <row r="5525" spans="1:60" ht="15" x14ac:dyDescent="0.25">
      <c r="A5525" s="570">
        <f t="shared" si="79"/>
        <v>5519</v>
      </c>
      <c r="B5525" s="571" t="s">
        <v>7795</v>
      </c>
      <c r="C5525" s="574" t="s">
        <v>12458</v>
      </c>
      <c r="D5525" s="843">
        <v>85245.65</v>
      </c>
      <c r="E5525" s="844"/>
      <c r="F5525" s="844"/>
      <c r="G5525" s="25"/>
      <c r="H5525" s="25"/>
      <c r="I5525" s="25"/>
      <c r="J5525" s="25"/>
      <c r="K5525" s="25"/>
      <c r="L5525" s="25"/>
      <c r="N5525" s="25"/>
      <c r="O5525" s="25"/>
      <c r="P5525" s="35" t="s">
        <v>2496</v>
      </c>
      <c r="AS5525" s="570"/>
      <c r="AT5525" s="391"/>
      <c r="AU5525" s="222"/>
      <c r="AV5525" s="564"/>
      <c r="AW5525" s="60"/>
      <c r="AX5525" s="60"/>
      <c r="AY5525" s="60"/>
      <c r="AZ5525" s="283"/>
      <c r="BA5525" s="283"/>
      <c r="BB5525" s="283"/>
      <c r="BC5525" s="34"/>
      <c r="BD5525" s="27"/>
      <c r="BF5525" s="35"/>
      <c r="BG5525" s="35"/>
      <c r="BH5525" s="35"/>
    </row>
    <row r="5526" spans="1:60" ht="15" x14ac:dyDescent="0.25">
      <c r="A5526" s="570">
        <f t="shared" si="79"/>
        <v>5520</v>
      </c>
      <c r="B5526" s="571" t="s">
        <v>7796</v>
      </c>
      <c r="C5526" s="574" t="s">
        <v>12458</v>
      </c>
      <c r="D5526" s="843">
        <v>392165.69</v>
      </c>
      <c r="E5526" s="844"/>
      <c r="F5526" s="844"/>
      <c r="G5526" s="25"/>
      <c r="H5526" s="25"/>
      <c r="I5526" s="25"/>
      <c r="J5526" s="25"/>
      <c r="K5526" s="25"/>
      <c r="L5526" s="25"/>
      <c r="N5526" s="25"/>
      <c r="O5526" s="25"/>
      <c r="P5526" s="35" t="s">
        <v>2496</v>
      </c>
      <c r="AS5526" s="570"/>
      <c r="AT5526" s="391"/>
      <c r="AU5526" s="222"/>
      <c r="AV5526" s="564"/>
      <c r="AW5526" s="60"/>
      <c r="AX5526" s="60"/>
      <c r="AY5526" s="60"/>
      <c r="AZ5526" s="283"/>
      <c r="BA5526" s="283"/>
      <c r="BB5526" s="283"/>
      <c r="BC5526" s="34"/>
      <c r="BD5526" s="27"/>
      <c r="BF5526" s="35"/>
      <c r="BG5526" s="35"/>
      <c r="BH5526" s="35"/>
    </row>
    <row r="5527" spans="1:60" ht="15" x14ac:dyDescent="0.25">
      <c r="A5527" s="570">
        <f t="shared" si="79"/>
        <v>5521</v>
      </c>
      <c r="B5527" s="571" t="s">
        <v>7797</v>
      </c>
      <c r="C5527" s="574" t="s">
        <v>12458</v>
      </c>
      <c r="D5527" s="843">
        <v>134470</v>
      </c>
      <c r="E5527" s="844"/>
      <c r="F5527" s="844"/>
      <c r="G5527" s="25"/>
      <c r="H5527" s="25"/>
      <c r="I5527" s="25"/>
      <c r="J5527" s="25"/>
      <c r="K5527" s="25"/>
      <c r="L5527" s="25"/>
      <c r="N5527" s="25"/>
      <c r="O5527" s="25"/>
      <c r="P5527" s="35" t="s">
        <v>2496</v>
      </c>
      <c r="AS5527" s="570"/>
      <c r="AT5527" s="391"/>
      <c r="AU5527" s="222"/>
      <c r="AV5527" s="564"/>
      <c r="AW5527" s="60"/>
      <c r="AX5527" s="60"/>
      <c r="AY5527" s="60"/>
      <c r="AZ5527" s="283"/>
      <c r="BA5527" s="283"/>
      <c r="BB5527" s="283"/>
      <c r="BC5527" s="34"/>
      <c r="BD5527" s="27"/>
      <c r="BF5527" s="35"/>
      <c r="BG5527" s="35"/>
      <c r="BH5527" s="35"/>
    </row>
    <row r="5528" spans="1:60" ht="15" x14ac:dyDescent="0.25">
      <c r="A5528" s="570">
        <f t="shared" si="79"/>
        <v>5522</v>
      </c>
      <c r="B5528" s="571" t="s">
        <v>7798</v>
      </c>
      <c r="C5528" s="574" t="s">
        <v>12458</v>
      </c>
      <c r="D5528" s="843">
        <v>4204.2700000000004</v>
      </c>
      <c r="E5528" s="844"/>
      <c r="F5528" s="844"/>
      <c r="G5528" s="25"/>
      <c r="H5528" s="25"/>
      <c r="I5528" s="25"/>
      <c r="J5528" s="25"/>
      <c r="K5528" s="25"/>
      <c r="L5528" s="25"/>
      <c r="N5528" s="25"/>
      <c r="O5528" s="25"/>
      <c r="P5528" s="35" t="s">
        <v>2496</v>
      </c>
      <c r="AS5528" s="570"/>
      <c r="AT5528" s="391"/>
      <c r="AU5528" s="222"/>
      <c r="AV5528" s="564"/>
      <c r="AW5528" s="60"/>
      <c r="AX5528" s="60"/>
      <c r="AY5528" s="60"/>
      <c r="AZ5528" s="283"/>
      <c r="BA5528" s="283"/>
      <c r="BB5528" s="283"/>
      <c r="BC5528" s="34"/>
      <c r="BD5528" s="27"/>
      <c r="BF5528" s="35"/>
      <c r="BG5528" s="35"/>
      <c r="BH5528" s="35"/>
    </row>
    <row r="5529" spans="1:60" ht="15" x14ac:dyDescent="0.25">
      <c r="A5529" s="570">
        <f t="shared" si="79"/>
        <v>5523</v>
      </c>
      <c r="B5529" s="571" t="s">
        <v>7799</v>
      </c>
      <c r="C5529" s="574" t="s">
        <v>12458</v>
      </c>
      <c r="D5529" s="843">
        <v>10150.700000000001</v>
      </c>
      <c r="E5529" s="844"/>
      <c r="F5529" s="844"/>
      <c r="G5529" s="25"/>
      <c r="H5529" s="25"/>
      <c r="I5529" s="25"/>
      <c r="J5529" s="25"/>
      <c r="K5529" s="25"/>
      <c r="L5529" s="25"/>
      <c r="N5529" s="25"/>
      <c r="O5529" s="25"/>
      <c r="P5529" s="35" t="s">
        <v>2496</v>
      </c>
      <c r="AS5529" s="570"/>
      <c r="AT5529" s="391"/>
      <c r="AU5529" s="222"/>
      <c r="AV5529" s="564"/>
      <c r="AW5529" s="60"/>
      <c r="AX5529" s="60"/>
      <c r="AY5529" s="60"/>
      <c r="AZ5529" s="283"/>
      <c r="BA5529" s="283"/>
      <c r="BB5529" s="283"/>
      <c r="BC5529" s="34"/>
      <c r="BD5529" s="27"/>
      <c r="BF5529" s="35"/>
      <c r="BG5529" s="35"/>
      <c r="BH5529" s="35"/>
    </row>
    <row r="5530" spans="1:60" ht="15" x14ac:dyDescent="0.25">
      <c r="A5530" s="570">
        <f t="shared" si="79"/>
        <v>5524</v>
      </c>
      <c r="B5530" s="571" t="s">
        <v>7800</v>
      </c>
      <c r="C5530" s="574" t="s">
        <v>12458</v>
      </c>
      <c r="D5530" s="843">
        <v>7363.72</v>
      </c>
      <c r="E5530" s="844"/>
      <c r="F5530" s="844"/>
      <c r="G5530" s="25"/>
      <c r="H5530" s="25"/>
      <c r="I5530" s="25"/>
      <c r="J5530" s="25"/>
      <c r="K5530" s="25"/>
      <c r="L5530" s="25"/>
      <c r="N5530" s="25"/>
      <c r="O5530" s="25"/>
      <c r="P5530" s="35" t="s">
        <v>2496</v>
      </c>
      <c r="AS5530" s="570"/>
      <c r="AT5530" s="391"/>
      <c r="AU5530" s="222"/>
      <c r="AV5530" s="564"/>
      <c r="AW5530" s="60"/>
      <c r="AX5530" s="60"/>
      <c r="AY5530" s="60"/>
      <c r="AZ5530" s="283"/>
      <c r="BA5530" s="283"/>
      <c r="BB5530" s="283"/>
      <c r="BC5530" s="34"/>
      <c r="BD5530" s="27"/>
      <c r="BF5530" s="35"/>
      <c r="BG5530" s="35"/>
      <c r="BH5530" s="35"/>
    </row>
    <row r="5531" spans="1:60" ht="15" x14ac:dyDescent="0.25">
      <c r="A5531" s="570">
        <f t="shared" si="79"/>
        <v>5525</v>
      </c>
      <c r="B5531" s="571" t="s">
        <v>7801</v>
      </c>
      <c r="C5531" s="574" t="s">
        <v>12458</v>
      </c>
      <c r="D5531" s="843">
        <v>6307</v>
      </c>
      <c r="E5531" s="844"/>
      <c r="F5531" s="844"/>
      <c r="G5531" s="25"/>
      <c r="H5531" s="25"/>
      <c r="I5531" s="25"/>
      <c r="J5531" s="25"/>
      <c r="K5531" s="25"/>
      <c r="L5531" s="25"/>
      <c r="N5531" s="25"/>
      <c r="O5531" s="25"/>
      <c r="P5531" s="35" t="s">
        <v>2496</v>
      </c>
      <c r="AS5531" s="570"/>
      <c r="AT5531" s="391"/>
      <c r="AU5531" s="222"/>
      <c r="AV5531" s="564"/>
      <c r="AW5531" s="60"/>
      <c r="AX5531" s="60"/>
      <c r="AY5531" s="60"/>
      <c r="AZ5531" s="283"/>
      <c r="BA5531" s="283"/>
      <c r="BB5531" s="283"/>
      <c r="BC5531" s="34"/>
      <c r="BD5531" s="27"/>
      <c r="BF5531" s="35"/>
      <c r="BG5531" s="35"/>
      <c r="BH5531" s="35"/>
    </row>
    <row r="5532" spans="1:60" ht="15" x14ac:dyDescent="0.25">
      <c r="A5532" s="570">
        <f t="shared" si="79"/>
        <v>5526</v>
      </c>
      <c r="B5532" s="571" t="s">
        <v>7802</v>
      </c>
      <c r="C5532" s="574" t="s">
        <v>12458</v>
      </c>
      <c r="D5532" s="843">
        <v>7080.5</v>
      </c>
      <c r="E5532" s="844"/>
      <c r="F5532" s="844"/>
      <c r="G5532" s="25"/>
      <c r="H5532" s="25"/>
      <c r="I5532" s="25"/>
      <c r="J5532" s="25"/>
      <c r="K5532" s="25"/>
      <c r="L5532" s="25"/>
      <c r="N5532" s="25"/>
      <c r="O5532" s="25"/>
      <c r="P5532" s="35" t="s">
        <v>2496</v>
      </c>
      <c r="AS5532" s="570"/>
      <c r="AT5532" s="391"/>
      <c r="AU5532" s="222"/>
      <c r="AV5532" s="564"/>
      <c r="AW5532" s="60"/>
      <c r="AX5532" s="60"/>
      <c r="AY5532" s="60"/>
      <c r="AZ5532" s="283"/>
      <c r="BA5532" s="283"/>
      <c r="BB5532" s="283"/>
      <c r="BC5532" s="34"/>
      <c r="BD5532" s="27"/>
      <c r="BF5532" s="35"/>
      <c r="BG5532" s="35"/>
      <c r="BH5532" s="35"/>
    </row>
    <row r="5533" spans="1:60" ht="15" x14ac:dyDescent="0.25">
      <c r="A5533" s="570">
        <f t="shared" si="79"/>
        <v>5527</v>
      </c>
      <c r="B5533" s="571" t="s">
        <v>7803</v>
      </c>
      <c r="C5533" s="574" t="s">
        <v>12458</v>
      </c>
      <c r="D5533" s="843">
        <v>9305.7999999999993</v>
      </c>
      <c r="E5533" s="844"/>
      <c r="F5533" s="844"/>
      <c r="G5533" s="25"/>
      <c r="H5533" s="25"/>
      <c r="I5533" s="25"/>
      <c r="J5533" s="25"/>
      <c r="K5533" s="25"/>
      <c r="L5533" s="25"/>
      <c r="N5533" s="25"/>
      <c r="O5533" s="25"/>
      <c r="P5533" s="35" t="s">
        <v>2496</v>
      </c>
      <c r="AS5533" s="570"/>
      <c r="AT5533" s="391"/>
      <c r="AU5533" s="222"/>
      <c r="AV5533" s="564"/>
      <c r="AW5533" s="60"/>
      <c r="AX5533" s="60"/>
      <c r="AY5533" s="60"/>
      <c r="AZ5533" s="283"/>
      <c r="BA5533" s="283"/>
      <c r="BB5533" s="283"/>
      <c r="BC5533" s="34"/>
      <c r="BD5533" s="27"/>
      <c r="BF5533" s="35"/>
      <c r="BG5533" s="35"/>
      <c r="BH5533" s="35"/>
    </row>
    <row r="5534" spans="1:60" ht="15" x14ac:dyDescent="0.25">
      <c r="A5534" s="570">
        <f t="shared" si="79"/>
        <v>5528</v>
      </c>
      <c r="B5534" s="571" t="s">
        <v>7804</v>
      </c>
      <c r="C5534" s="574" t="s">
        <v>12458</v>
      </c>
      <c r="D5534" s="843">
        <v>5628.7</v>
      </c>
      <c r="E5534" s="844"/>
      <c r="F5534" s="844"/>
      <c r="G5534" s="25"/>
      <c r="H5534" s="25"/>
      <c r="I5534" s="25"/>
      <c r="J5534" s="25"/>
      <c r="K5534" s="25"/>
      <c r="L5534" s="25"/>
      <c r="N5534" s="25"/>
      <c r="O5534" s="25"/>
      <c r="P5534" s="35" t="s">
        <v>2496</v>
      </c>
      <c r="AS5534" s="570"/>
      <c r="AT5534" s="391"/>
      <c r="AU5534" s="222"/>
      <c r="AV5534" s="564"/>
      <c r="AW5534" s="60"/>
      <c r="AX5534" s="60"/>
      <c r="AY5534" s="60"/>
      <c r="AZ5534" s="283"/>
      <c r="BA5534" s="283"/>
      <c r="BB5534" s="283"/>
      <c r="BC5534" s="34"/>
      <c r="BD5534" s="27"/>
      <c r="BF5534" s="35"/>
      <c r="BG5534" s="35"/>
      <c r="BH5534" s="35"/>
    </row>
    <row r="5535" spans="1:60" ht="15" x14ac:dyDescent="0.25">
      <c r="A5535" s="570">
        <f t="shared" si="79"/>
        <v>5529</v>
      </c>
      <c r="B5535" s="571" t="s">
        <v>7805</v>
      </c>
      <c r="C5535" s="574" t="s">
        <v>12458</v>
      </c>
      <c r="D5535" s="843">
        <v>8001.56</v>
      </c>
      <c r="E5535" s="844"/>
      <c r="F5535" s="844"/>
      <c r="G5535" s="25"/>
      <c r="H5535" s="25"/>
      <c r="I5535" s="25"/>
      <c r="J5535" s="25"/>
      <c r="K5535" s="25"/>
      <c r="L5535" s="25"/>
      <c r="N5535" s="25"/>
      <c r="O5535" s="25"/>
      <c r="P5535" s="35" t="s">
        <v>2496</v>
      </c>
      <c r="AS5535" s="570"/>
      <c r="AT5535" s="391"/>
      <c r="AU5535" s="222"/>
      <c r="AV5535" s="564"/>
      <c r="AW5535" s="60"/>
      <c r="AX5535" s="60"/>
      <c r="AY5535" s="60"/>
      <c r="AZ5535" s="283"/>
      <c r="BA5535" s="283"/>
      <c r="BB5535" s="283"/>
      <c r="BC5535" s="34"/>
      <c r="BD5535" s="27"/>
      <c r="BF5535" s="35"/>
      <c r="BG5535" s="35"/>
      <c r="BH5535" s="35"/>
    </row>
    <row r="5536" spans="1:60" ht="15" x14ac:dyDescent="0.25">
      <c r="A5536" s="570">
        <f t="shared" si="79"/>
        <v>5530</v>
      </c>
      <c r="B5536" s="571" t="s">
        <v>7806</v>
      </c>
      <c r="C5536" s="574" t="s">
        <v>12458</v>
      </c>
      <c r="D5536" s="843">
        <v>5326.44</v>
      </c>
      <c r="E5536" s="844"/>
      <c r="F5536" s="844"/>
      <c r="G5536" s="25"/>
      <c r="H5536" s="25"/>
      <c r="I5536" s="25"/>
      <c r="J5536" s="25"/>
      <c r="K5536" s="25"/>
      <c r="L5536" s="25"/>
      <c r="N5536" s="25"/>
      <c r="O5536" s="25"/>
      <c r="P5536" s="35" t="s">
        <v>2496</v>
      </c>
      <c r="AS5536" s="570"/>
      <c r="AT5536" s="391"/>
      <c r="AU5536" s="222"/>
      <c r="AV5536" s="564"/>
      <c r="AW5536" s="60"/>
      <c r="AX5536" s="60"/>
      <c r="AY5536" s="60"/>
      <c r="AZ5536" s="283"/>
      <c r="BA5536" s="283"/>
      <c r="BB5536" s="283"/>
      <c r="BC5536" s="34"/>
      <c r="BD5536" s="27"/>
      <c r="BF5536" s="35"/>
      <c r="BG5536" s="35"/>
      <c r="BH5536" s="35"/>
    </row>
    <row r="5537" spans="1:60" ht="15" x14ac:dyDescent="0.25">
      <c r="A5537" s="570">
        <f t="shared" si="79"/>
        <v>5531</v>
      </c>
      <c r="B5537" s="571" t="s">
        <v>7807</v>
      </c>
      <c r="C5537" s="574" t="s">
        <v>12458</v>
      </c>
      <c r="D5537" s="843">
        <v>5474</v>
      </c>
      <c r="E5537" s="844"/>
      <c r="F5537" s="844"/>
      <c r="G5537" s="25"/>
      <c r="H5537" s="25"/>
      <c r="I5537" s="25"/>
      <c r="J5537" s="25"/>
      <c r="K5537" s="25"/>
      <c r="L5537" s="25"/>
      <c r="N5537" s="25"/>
      <c r="O5537" s="25"/>
      <c r="P5537" s="35" t="s">
        <v>2496</v>
      </c>
      <c r="AS5537" s="570"/>
      <c r="AT5537" s="391"/>
      <c r="AU5537" s="222"/>
      <c r="AV5537" s="564"/>
      <c r="AW5537" s="60"/>
      <c r="AX5537" s="60"/>
      <c r="AY5537" s="60"/>
      <c r="AZ5537" s="283"/>
      <c r="BA5537" s="283"/>
      <c r="BB5537" s="283"/>
      <c r="BC5537" s="34"/>
      <c r="BD5537" s="27"/>
      <c r="BF5537" s="35"/>
      <c r="BG5537" s="35"/>
      <c r="BH5537" s="35"/>
    </row>
    <row r="5538" spans="1:60" ht="15" x14ac:dyDescent="0.25">
      <c r="A5538" s="570">
        <f t="shared" si="79"/>
        <v>5532</v>
      </c>
      <c r="B5538" s="571" t="s">
        <v>7808</v>
      </c>
      <c r="C5538" s="574" t="s">
        <v>12458</v>
      </c>
      <c r="D5538" s="843">
        <v>5596.57</v>
      </c>
      <c r="E5538" s="844"/>
      <c r="F5538" s="844"/>
      <c r="G5538" s="25"/>
      <c r="H5538" s="25"/>
      <c r="I5538" s="25"/>
      <c r="J5538" s="25"/>
      <c r="K5538" s="25"/>
      <c r="L5538" s="25"/>
      <c r="N5538" s="25"/>
      <c r="O5538" s="25"/>
      <c r="P5538" s="35" t="s">
        <v>2496</v>
      </c>
      <c r="AS5538" s="570"/>
      <c r="AT5538" s="391"/>
      <c r="AU5538" s="222"/>
      <c r="AV5538" s="564"/>
      <c r="AW5538" s="60"/>
      <c r="AX5538" s="60"/>
      <c r="AY5538" s="60"/>
      <c r="AZ5538" s="283"/>
      <c r="BA5538" s="283"/>
      <c r="BB5538" s="283"/>
      <c r="BC5538" s="34"/>
      <c r="BD5538" s="27"/>
      <c r="BF5538" s="35"/>
      <c r="BG5538" s="35"/>
      <c r="BH5538" s="35"/>
    </row>
    <row r="5539" spans="1:60" ht="15" x14ac:dyDescent="0.25">
      <c r="A5539" s="570">
        <f t="shared" si="79"/>
        <v>5533</v>
      </c>
      <c r="B5539" s="571" t="s">
        <v>7809</v>
      </c>
      <c r="C5539" s="574" t="s">
        <v>12458</v>
      </c>
      <c r="D5539" s="843">
        <v>5018.2299999999996</v>
      </c>
      <c r="E5539" s="844"/>
      <c r="F5539" s="844"/>
      <c r="G5539" s="25"/>
      <c r="H5539" s="25"/>
      <c r="I5539" s="25"/>
      <c r="J5539" s="25"/>
      <c r="K5539" s="25"/>
      <c r="L5539" s="25"/>
      <c r="N5539" s="25"/>
      <c r="O5539" s="25"/>
      <c r="P5539" s="35" t="s">
        <v>2496</v>
      </c>
      <c r="AS5539" s="570"/>
      <c r="AT5539" s="391"/>
      <c r="AU5539" s="222"/>
      <c r="AV5539" s="564"/>
      <c r="AW5539" s="60"/>
      <c r="AX5539" s="60"/>
      <c r="AY5539" s="60"/>
      <c r="AZ5539" s="283"/>
      <c r="BA5539" s="283"/>
      <c r="BB5539" s="283"/>
      <c r="BC5539" s="34"/>
      <c r="BD5539" s="27"/>
      <c r="BF5539" s="35"/>
      <c r="BG5539" s="35"/>
      <c r="BH5539" s="35"/>
    </row>
    <row r="5540" spans="1:60" ht="15" x14ac:dyDescent="0.25">
      <c r="A5540" s="570">
        <f t="shared" si="79"/>
        <v>5534</v>
      </c>
      <c r="B5540" s="571" t="s">
        <v>7810</v>
      </c>
      <c r="C5540" s="574" t="s">
        <v>12458</v>
      </c>
      <c r="D5540" s="843">
        <v>6664</v>
      </c>
      <c r="E5540" s="844"/>
      <c r="F5540" s="844"/>
      <c r="G5540" s="25"/>
      <c r="H5540" s="25"/>
      <c r="I5540" s="25"/>
      <c r="J5540" s="25"/>
      <c r="K5540" s="25"/>
      <c r="L5540" s="25"/>
      <c r="N5540" s="25"/>
      <c r="O5540" s="25"/>
      <c r="P5540" s="35" t="s">
        <v>2496</v>
      </c>
      <c r="AS5540" s="570"/>
      <c r="AT5540" s="391"/>
      <c r="AU5540" s="222"/>
      <c r="AV5540" s="564"/>
      <c r="AW5540" s="60"/>
      <c r="AX5540" s="60"/>
      <c r="AY5540" s="60"/>
      <c r="AZ5540" s="283"/>
      <c r="BA5540" s="283"/>
      <c r="BB5540" s="283"/>
      <c r="BC5540" s="34"/>
      <c r="BD5540" s="27"/>
      <c r="BF5540" s="35"/>
      <c r="BG5540" s="35"/>
      <c r="BH5540" s="35"/>
    </row>
    <row r="5541" spans="1:60" ht="15" x14ac:dyDescent="0.25">
      <c r="A5541" s="570">
        <f t="shared" si="79"/>
        <v>5535</v>
      </c>
      <c r="B5541" s="571" t="s">
        <v>7811</v>
      </c>
      <c r="C5541" s="574" t="s">
        <v>12458</v>
      </c>
      <c r="D5541" s="843">
        <v>4855.2</v>
      </c>
      <c r="E5541" s="844"/>
      <c r="F5541" s="844"/>
      <c r="G5541" s="25"/>
      <c r="H5541" s="25"/>
      <c r="I5541" s="25"/>
      <c r="J5541" s="25"/>
      <c r="K5541" s="25"/>
      <c r="L5541" s="25"/>
      <c r="N5541" s="25"/>
      <c r="O5541" s="25"/>
      <c r="P5541" s="35" t="s">
        <v>2496</v>
      </c>
      <c r="AS5541" s="570"/>
      <c r="AT5541" s="391"/>
      <c r="AU5541" s="222"/>
      <c r="AV5541" s="564"/>
      <c r="AW5541" s="60"/>
      <c r="AX5541" s="60"/>
      <c r="AY5541" s="60"/>
      <c r="AZ5541" s="283"/>
      <c r="BA5541" s="283"/>
      <c r="BB5541" s="283"/>
      <c r="BC5541" s="34"/>
      <c r="BD5541" s="27"/>
      <c r="BF5541" s="35"/>
      <c r="BG5541" s="35"/>
      <c r="BH5541" s="35"/>
    </row>
    <row r="5542" spans="1:60" ht="15" x14ac:dyDescent="0.25">
      <c r="A5542" s="570">
        <f t="shared" si="79"/>
        <v>5536</v>
      </c>
      <c r="B5542" s="571" t="s">
        <v>7812</v>
      </c>
      <c r="C5542" s="574" t="s">
        <v>12458</v>
      </c>
      <c r="D5542" s="843">
        <v>6473.6</v>
      </c>
      <c r="E5542" s="844"/>
      <c r="F5542" s="844"/>
      <c r="G5542" s="25"/>
      <c r="H5542" s="25"/>
      <c r="I5542" s="25"/>
      <c r="J5542" s="25"/>
      <c r="K5542" s="25"/>
      <c r="L5542" s="25"/>
      <c r="N5542" s="25"/>
      <c r="O5542" s="25"/>
      <c r="P5542" s="35" t="s">
        <v>2496</v>
      </c>
      <c r="AS5542" s="570"/>
      <c r="AT5542" s="391"/>
      <c r="AU5542" s="222"/>
      <c r="AV5542" s="564"/>
      <c r="AW5542" s="60"/>
      <c r="AX5542" s="60"/>
      <c r="AY5542" s="60"/>
      <c r="AZ5542" s="283"/>
      <c r="BA5542" s="283"/>
      <c r="BB5542" s="283"/>
      <c r="BC5542" s="34"/>
      <c r="BD5542" s="27"/>
      <c r="BF5542" s="35"/>
      <c r="BG5542" s="35"/>
      <c r="BH5542" s="35"/>
    </row>
    <row r="5543" spans="1:60" ht="15" x14ac:dyDescent="0.25">
      <c r="A5543" s="570">
        <f t="shared" si="79"/>
        <v>5537</v>
      </c>
      <c r="B5543" s="571" t="s">
        <v>7813</v>
      </c>
      <c r="C5543" s="574" t="s">
        <v>12458</v>
      </c>
      <c r="D5543" s="843">
        <v>795015.2</v>
      </c>
      <c r="E5543" s="844"/>
      <c r="F5543" s="844"/>
      <c r="G5543" s="25"/>
      <c r="H5543" s="25"/>
      <c r="I5543" s="25"/>
      <c r="J5543" s="25"/>
      <c r="K5543" s="25"/>
      <c r="L5543" s="25"/>
      <c r="N5543" s="25"/>
      <c r="O5543" s="25"/>
      <c r="P5543" s="35" t="s">
        <v>2496</v>
      </c>
      <c r="AS5543" s="570"/>
      <c r="AT5543" s="391"/>
      <c r="AU5543" s="222"/>
      <c r="AV5543" s="564"/>
      <c r="AW5543" s="60"/>
      <c r="AX5543" s="60"/>
      <c r="AY5543" s="60"/>
      <c r="AZ5543" s="283"/>
      <c r="BA5543" s="283"/>
      <c r="BB5543" s="283"/>
      <c r="BC5543" s="34"/>
      <c r="BD5543" s="27"/>
      <c r="BF5543" s="35"/>
      <c r="BG5543" s="35"/>
      <c r="BH5543" s="35"/>
    </row>
    <row r="5544" spans="1:60" ht="15" x14ac:dyDescent="0.25">
      <c r="A5544" s="570">
        <f t="shared" si="79"/>
        <v>5538</v>
      </c>
      <c r="B5544" s="571" t="s">
        <v>7814</v>
      </c>
      <c r="C5544" s="574" t="s">
        <v>12458</v>
      </c>
      <c r="D5544" s="843">
        <v>162379.07</v>
      </c>
      <c r="E5544" s="844"/>
      <c r="F5544" s="844"/>
      <c r="G5544" s="25"/>
      <c r="H5544" s="25"/>
      <c r="I5544" s="25"/>
      <c r="J5544" s="25"/>
      <c r="K5544" s="25"/>
      <c r="L5544" s="25"/>
      <c r="N5544" s="25"/>
      <c r="O5544" s="25"/>
      <c r="P5544" s="35" t="s">
        <v>2496</v>
      </c>
      <c r="AS5544" s="570"/>
      <c r="AT5544" s="391"/>
      <c r="AU5544" s="222"/>
      <c r="AV5544" s="564"/>
      <c r="AW5544" s="60"/>
      <c r="AX5544" s="60"/>
      <c r="AY5544" s="60"/>
      <c r="AZ5544" s="283"/>
      <c r="BA5544" s="283"/>
      <c r="BB5544" s="283"/>
      <c r="BC5544" s="34"/>
      <c r="BD5544" s="27"/>
      <c r="BF5544" s="35"/>
      <c r="BG5544" s="35"/>
      <c r="BH5544" s="35"/>
    </row>
    <row r="5545" spans="1:60" ht="15" x14ac:dyDescent="0.25">
      <c r="A5545" s="570">
        <f t="shared" si="79"/>
        <v>5539</v>
      </c>
      <c r="B5545" s="571" t="s">
        <v>7815</v>
      </c>
      <c r="C5545" s="574" t="s">
        <v>12458</v>
      </c>
      <c r="D5545" s="843">
        <v>877744</v>
      </c>
      <c r="E5545" s="844"/>
      <c r="F5545" s="844"/>
      <c r="G5545" s="25"/>
      <c r="H5545" s="25"/>
      <c r="I5545" s="25"/>
      <c r="J5545" s="25"/>
      <c r="K5545" s="25"/>
      <c r="L5545" s="25"/>
      <c r="N5545" s="25"/>
      <c r="O5545" s="25"/>
      <c r="P5545" s="35" t="s">
        <v>2496</v>
      </c>
      <c r="AS5545" s="570"/>
      <c r="AT5545" s="391"/>
      <c r="AU5545" s="222"/>
      <c r="AV5545" s="564"/>
      <c r="AW5545" s="60"/>
      <c r="AX5545" s="60"/>
      <c r="AY5545" s="60"/>
      <c r="AZ5545" s="283"/>
      <c r="BA5545" s="283"/>
      <c r="BB5545" s="283"/>
      <c r="BC5545" s="34"/>
      <c r="BD5545" s="27"/>
      <c r="BF5545" s="35"/>
      <c r="BG5545" s="35"/>
      <c r="BH5545" s="35"/>
    </row>
    <row r="5546" spans="1:60" ht="15" x14ac:dyDescent="0.25">
      <c r="A5546" s="570">
        <f t="shared" si="79"/>
        <v>5540</v>
      </c>
      <c r="B5546" s="571" t="s">
        <v>7816</v>
      </c>
      <c r="C5546" s="574" t="s">
        <v>12458</v>
      </c>
      <c r="D5546" s="843">
        <v>213271.8</v>
      </c>
      <c r="E5546" s="844"/>
      <c r="F5546" s="844"/>
      <c r="G5546" s="25"/>
      <c r="H5546" s="25"/>
      <c r="I5546" s="25"/>
      <c r="J5546" s="25"/>
      <c r="K5546" s="25"/>
      <c r="L5546" s="25"/>
      <c r="N5546" s="25"/>
      <c r="O5546" s="25"/>
      <c r="P5546" s="35" t="s">
        <v>2496</v>
      </c>
      <c r="AS5546" s="570"/>
      <c r="AT5546" s="391"/>
      <c r="AU5546" s="222"/>
      <c r="AV5546" s="564"/>
      <c r="AW5546" s="60"/>
      <c r="AX5546" s="60"/>
      <c r="AY5546" s="60"/>
      <c r="AZ5546" s="283"/>
      <c r="BA5546" s="283"/>
      <c r="BB5546" s="283"/>
      <c r="BC5546" s="34"/>
      <c r="BD5546" s="27"/>
      <c r="BF5546" s="35"/>
      <c r="BG5546" s="35"/>
      <c r="BH5546" s="35"/>
    </row>
    <row r="5547" spans="1:60" ht="15" x14ac:dyDescent="0.25">
      <c r="A5547" s="570">
        <f t="shared" si="79"/>
        <v>5541</v>
      </c>
      <c r="B5547" s="571" t="s">
        <v>7817</v>
      </c>
      <c r="C5547" s="574" t="s">
        <v>12458</v>
      </c>
      <c r="D5547" s="843">
        <v>1779.05</v>
      </c>
      <c r="E5547" s="844"/>
      <c r="F5547" s="844"/>
      <c r="G5547" s="25"/>
      <c r="H5547" s="25"/>
      <c r="I5547" s="25"/>
      <c r="J5547" s="25"/>
      <c r="K5547" s="25"/>
      <c r="L5547" s="25"/>
      <c r="N5547" s="25"/>
      <c r="O5547" s="25"/>
      <c r="P5547" s="35" t="s">
        <v>2496</v>
      </c>
      <c r="AS5547" s="570"/>
      <c r="AT5547" s="391"/>
      <c r="AU5547" s="222"/>
      <c r="AV5547" s="564"/>
      <c r="AW5547" s="60"/>
      <c r="AX5547" s="60"/>
      <c r="AY5547" s="60"/>
      <c r="AZ5547" s="283"/>
      <c r="BA5547" s="283"/>
      <c r="BB5547" s="283"/>
      <c r="BC5547" s="34"/>
      <c r="BD5547" s="27"/>
      <c r="BF5547" s="35"/>
      <c r="BG5547" s="35"/>
      <c r="BH5547" s="35"/>
    </row>
    <row r="5548" spans="1:60" ht="15" x14ac:dyDescent="0.25">
      <c r="A5548" s="570">
        <f t="shared" si="79"/>
        <v>5542</v>
      </c>
      <c r="B5548" s="571" t="s">
        <v>7818</v>
      </c>
      <c r="C5548" s="574" t="s">
        <v>12458</v>
      </c>
      <c r="D5548" s="843">
        <v>1779.05</v>
      </c>
      <c r="E5548" s="844"/>
      <c r="F5548" s="844"/>
      <c r="G5548" s="25"/>
      <c r="H5548" s="25"/>
      <c r="I5548" s="25"/>
      <c r="J5548" s="25"/>
      <c r="K5548" s="25"/>
      <c r="L5548" s="25"/>
      <c r="N5548" s="25"/>
      <c r="O5548" s="25"/>
      <c r="P5548" s="35" t="s">
        <v>2496</v>
      </c>
      <c r="AS5548" s="570"/>
      <c r="AT5548" s="391"/>
      <c r="AU5548" s="222"/>
      <c r="AV5548" s="564"/>
      <c r="AW5548" s="60"/>
      <c r="AX5548" s="60"/>
      <c r="AY5548" s="60"/>
      <c r="AZ5548" s="283"/>
      <c r="BA5548" s="283"/>
      <c r="BB5548" s="283"/>
      <c r="BC5548" s="34"/>
      <c r="BD5548" s="27"/>
      <c r="BF5548" s="35"/>
      <c r="BG5548" s="35"/>
      <c r="BH5548" s="35"/>
    </row>
    <row r="5549" spans="1:60" ht="15" x14ac:dyDescent="0.25">
      <c r="A5549" s="570">
        <f t="shared" si="79"/>
        <v>5543</v>
      </c>
      <c r="B5549" s="571" t="s">
        <v>7819</v>
      </c>
      <c r="C5549" s="574" t="s">
        <v>12458</v>
      </c>
      <c r="D5549" s="843">
        <v>1779.05</v>
      </c>
      <c r="E5549" s="844"/>
      <c r="F5549" s="844"/>
      <c r="G5549" s="25"/>
      <c r="H5549" s="25"/>
      <c r="I5549" s="25"/>
      <c r="J5549" s="25"/>
      <c r="K5549" s="25"/>
      <c r="L5549" s="25"/>
      <c r="N5549" s="25"/>
      <c r="O5549" s="25"/>
      <c r="P5549" s="35" t="s">
        <v>2496</v>
      </c>
      <c r="AS5549" s="570"/>
      <c r="AT5549" s="391"/>
      <c r="AU5549" s="222"/>
      <c r="AV5549" s="564"/>
      <c r="AW5549" s="60"/>
      <c r="AX5549" s="60"/>
      <c r="AY5549" s="60"/>
      <c r="AZ5549" s="283"/>
      <c r="BA5549" s="283"/>
      <c r="BB5549" s="283"/>
      <c r="BC5549" s="34"/>
      <c r="BD5549" s="27"/>
      <c r="BF5549" s="35"/>
      <c r="BG5549" s="35"/>
      <c r="BH5549" s="35"/>
    </row>
    <row r="5550" spans="1:60" ht="15" x14ac:dyDescent="0.25">
      <c r="A5550" s="570">
        <f t="shared" si="79"/>
        <v>5544</v>
      </c>
      <c r="B5550" s="571" t="s">
        <v>7820</v>
      </c>
      <c r="C5550" s="574" t="s">
        <v>12458</v>
      </c>
      <c r="D5550" s="843">
        <v>340908.82</v>
      </c>
      <c r="E5550" s="844"/>
      <c r="F5550" s="844"/>
      <c r="G5550" s="25"/>
      <c r="H5550" s="25"/>
      <c r="I5550" s="25"/>
      <c r="J5550" s="25"/>
      <c r="K5550" s="25"/>
      <c r="L5550" s="25"/>
      <c r="N5550" s="25"/>
      <c r="O5550" s="25"/>
      <c r="P5550" s="35" t="s">
        <v>2496</v>
      </c>
      <c r="AS5550" s="570"/>
      <c r="AT5550" s="391"/>
      <c r="AU5550" s="222"/>
      <c r="AV5550" s="564"/>
      <c r="AW5550" s="60"/>
      <c r="AX5550" s="60"/>
      <c r="AY5550" s="60"/>
      <c r="AZ5550" s="283"/>
      <c r="BA5550" s="283"/>
      <c r="BB5550" s="283"/>
      <c r="BC5550" s="34"/>
      <c r="BD5550" s="27"/>
      <c r="BF5550" s="35"/>
      <c r="BG5550" s="35"/>
      <c r="BH5550" s="35"/>
    </row>
    <row r="5551" spans="1:60" ht="15" x14ac:dyDescent="0.25">
      <c r="A5551" s="570">
        <f t="shared" si="79"/>
        <v>5545</v>
      </c>
      <c r="B5551" s="571" t="s">
        <v>7821</v>
      </c>
      <c r="C5551" s="574" t="s">
        <v>12458</v>
      </c>
      <c r="D5551" s="843">
        <v>10258.99</v>
      </c>
      <c r="E5551" s="844"/>
      <c r="F5551" s="844"/>
      <c r="G5551" s="25"/>
      <c r="H5551" s="25"/>
      <c r="I5551" s="25"/>
      <c r="J5551" s="25"/>
      <c r="K5551" s="25"/>
      <c r="L5551" s="25"/>
      <c r="N5551" s="25"/>
      <c r="O5551" s="25"/>
      <c r="P5551" s="35" t="s">
        <v>2496</v>
      </c>
      <c r="AS5551" s="570"/>
      <c r="AT5551" s="391"/>
      <c r="AU5551" s="222"/>
      <c r="AV5551" s="564"/>
      <c r="AW5551" s="60"/>
      <c r="AX5551" s="60"/>
      <c r="AY5551" s="60"/>
      <c r="AZ5551" s="283"/>
      <c r="BA5551" s="283"/>
      <c r="BB5551" s="283"/>
      <c r="BC5551" s="34"/>
      <c r="BD5551" s="27"/>
      <c r="BF5551" s="35"/>
      <c r="BG5551" s="35"/>
      <c r="BH5551" s="35"/>
    </row>
    <row r="5552" spans="1:60" ht="15" x14ac:dyDescent="0.25">
      <c r="A5552" s="570">
        <f t="shared" si="79"/>
        <v>5546</v>
      </c>
      <c r="B5552" s="571" t="s">
        <v>7822</v>
      </c>
      <c r="C5552" s="574" t="s">
        <v>12458</v>
      </c>
      <c r="D5552" s="843">
        <v>10508.89</v>
      </c>
      <c r="E5552" s="844"/>
      <c r="F5552" s="844"/>
      <c r="G5552" s="25"/>
      <c r="H5552" s="25"/>
      <c r="I5552" s="25"/>
      <c r="J5552" s="25"/>
      <c r="K5552" s="25"/>
      <c r="L5552" s="25"/>
      <c r="N5552" s="25"/>
      <c r="O5552" s="25"/>
      <c r="P5552" s="35" t="s">
        <v>2496</v>
      </c>
      <c r="AS5552" s="570"/>
      <c r="AT5552" s="391"/>
      <c r="AU5552" s="222"/>
      <c r="AV5552" s="564"/>
      <c r="AW5552" s="60"/>
      <c r="AX5552" s="60"/>
      <c r="AY5552" s="60"/>
      <c r="AZ5552" s="283"/>
      <c r="BA5552" s="283"/>
      <c r="BB5552" s="283"/>
      <c r="BC5552" s="34"/>
      <c r="BD5552" s="27"/>
      <c r="BF5552" s="35"/>
      <c r="BG5552" s="35"/>
      <c r="BH5552" s="35"/>
    </row>
    <row r="5553" spans="1:60" ht="15" x14ac:dyDescent="0.25">
      <c r="A5553" s="570">
        <f t="shared" si="79"/>
        <v>5547</v>
      </c>
      <c r="B5553" s="571" t="s">
        <v>7823</v>
      </c>
      <c r="C5553" s="574" t="s">
        <v>12458</v>
      </c>
      <c r="D5553" s="843">
        <v>674730</v>
      </c>
      <c r="E5553" s="844"/>
      <c r="F5553" s="844"/>
      <c r="G5553" s="25"/>
      <c r="H5553" s="25"/>
      <c r="I5553" s="25"/>
      <c r="J5553" s="25"/>
      <c r="K5553" s="25"/>
      <c r="L5553" s="25"/>
      <c r="N5553" s="25"/>
      <c r="O5553" s="25"/>
      <c r="P5553" s="35" t="s">
        <v>2496</v>
      </c>
      <c r="AS5553" s="570"/>
      <c r="AT5553" s="391"/>
      <c r="AU5553" s="222"/>
      <c r="AV5553" s="564"/>
      <c r="AW5553" s="60"/>
      <c r="AX5553" s="60"/>
      <c r="AY5553" s="60"/>
      <c r="AZ5553" s="283"/>
      <c r="BA5553" s="283"/>
      <c r="BB5553" s="283"/>
      <c r="BC5553" s="34"/>
      <c r="BD5553" s="27"/>
      <c r="BF5553" s="35"/>
      <c r="BG5553" s="35"/>
      <c r="BH5553" s="35"/>
    </row>
    <row r="5554" spans="1:60" ht="15" x14ac:dyDescent="0.25">
      <c r="A5554" s="570">
        <f t="shared" si="79"/>
        <v>5548</v>
      </c>
      <c r="B5554" s="571" t="s">
        <v>7824</v>
      </c>
      <c r="C5554" s="574" t="s">
        <v>12458</v>
      </c>
      <c r="D5554" s="843">
        <v>935340</v>
      </c>
      <c r="E5554" s="844"/>
      <c r="F5554" s="844"/>
      <c r="G5554" s="25"/>
      <c r="H5554" s="25"/>
      <c r="I5554" s="25"/>
      <c r="J5554" s="25"/>
      <c r="K5554" s="25"/>
      <c r="L5554" s="25"/>
      <c r="N5554" s="25"/>
      <c r="O5554" s="25"/>
      <c r="P5554" s="35" t="s">
        <v>2496</v>
      </c>
      <c r="AS5554" s="570"/>
      <c r="AT5554" s="391"/>
      <c r="AU5554" s="222"/>
      <c r="AV5554" s="564"/>
      <c r="AW5554" s="60"/>
      <c r="AX5554" s="60"/>
      <c r="AY5554" s="60"/>
      <c r="AZ5554" s="283"/>
      <c r="BA5554" s="283"/>
      <c r="BB5554" s="283"/>
      <c r="BC5554" s="34"/>
      <c r="BD5554" s="27"/>
      <c r="BF5554" s="35"/>
      <c r="BG5554" s="35"/>
      <c r="BH5554" s="35"/>
    </row>
    <row r="5555" spans="1:60" ht="15" x14ac:dyDescent="0.25">
      <c r="A5555" s="570">
        <f t="shared" si="79"/>
        <v>5549</v>
      </c>
      <c r="B5555" s="571" t="s">
        <v>7825</v>
      </c>
      <c r="C5555" s="574" t="s">
        <v>12458</v>
      </c>
      <c r="D5555" s="843">
        <v>68937.89</v>
      </c>
      <c r="E5555" s="844"/>
      <c r="F5555" s="844"/>
      <c r="G5555" s="25"/>
      <c r="H5555" s="25"/>
      <c r="I5555" s="25"/>
      <c r="J5555" s="25"/>
      <c r="K5555" s="25"/>
      <c r="L5555" s="25"/>
      <c r="N5555" s="25"/>
      <c r="O5555" s="25"/>
      <c r="P5555" s="35" t="s">
        <v>2496</v>
      </c>
      <c r="AS5555" s="570"/>
      <c r="AT5555" s="391"/>
      <c r="AU5555" s="222"/>
      <c r="AV5555" s="564"/>
      <c r="AW5555" s="60"/>
      <c r="AX5555" s="60"/>
      <c r="AY5555" s="60"/>
      <c r="AZ5555" s="283"/>
      <c r="BA5555" s="283"/>
      <c r="BB5555" s="283"/>
      <c r="BC5555" s="34"/>
      <c r="BD5555" s="27"/>
      <c r="BF5555" s="35"/>
      <c r="BG5555" s="35"/>
      <c r="BH5555" s="35"/>
    </row>
    <row r="5556" spans="1:60" ht="15" x14ac:dyDescent="0.25">
      <c r="A5556" s="570">
        <f t="shared" si="79"/>
        <v>5550</v>
      </c>
      <c r="B5556" s="571" t="s">
        <v>7826</v>
      </c>
      <c r="C5556" s="574" t="s">
        <v>12458</v>
      </c>
      <c r="D5556" s="843">
        <v>9207.0300000000007</v>
      </c>
      <c r="E5556" s="844"/>
      <c r="F5556" s="844"/>
      <c r="G5556" s="25"/>
      <c r="H5556" s="25"/>
      <c r="I5556" s="25"/>
      <c r="J5556" s="25"/>
      <c r="K5556" s="25"/>
      <c r="L5556" s="25"/>
      <c r="N5556" s="25"/>
      <c r="O5556" s="25"/>
      <c r="P5556" s="35" t="s">
        <v>2496</v>
      </c>
      <c r="AS5556" s="570"/>
      <c r="AT5556" s="391"/>
      <c r="AU5556" s="222"/>
      <c r="AV5556" s="564"/>
      <c r="AW5556" s="60"/>
      <c r="AX5556" s="60"/>
      <c r="AY5556" s="60"/>
      <c r="AZ5556" s="283"/>
      <c r="BA5556" s="283"/>
      <c r="BB5556" s="283"/>
      <c r="BC5556" s="34"/>
      <c r="BD5556" s="27"/>
      <c r="BF5556" s="35"/>
      <c r="BG5556" s="35"/>
      <c r="BH5556" s="35"/>
    </row>
    <row r="5557" spans="1:60" ht="15" x14ac:dyDescent="0.25">
      <c r="A5557" s="570">
        <f t="shared" si="79"/>
        <v>5551</v>
      </c>
      <c r="B5557" s="571" t="s">
        <v>7827</v>
      </c>
      <c r="C5557" s="574" t="s">
        <v>12465</v>
      </c>
      <c r="D5557" s="843">
        <v>50000.23</v>
      </c>
      <c r="E5557" s="844"/>
      <c r="F5557" s="844"/>
      <c r="G5557" s="25"/>
      <c r="H5557" s="25"/>
      <c r="I5557" s="25"/>
      <c r="J5557" s="25"/>
      <c r="K5557" s="25"/>
      <c r="L5557" s="25"/>
      <c r="N5557" s="25"/>
      <c r="O5557" s="25"/>
      <c r="P5557" s="35" t="s">
        <v>2496</v>
      </c>
      <c r="AS5557" s="570"/>
      <c r="AT5557" s="391"/>
      <c r="AU5557" s="222"/>
      <c r="AV5557" s="564"/>
      <c r="AW5557" s="60"/>
      <c r="AX5557" s="60"/>
      <c r="AY5557" s="60"/>
      <c r="AZ5557" s="283"/>
      <c r="BA5557" s="283"/>
      <c r="BB5557" s="283"/>
      <c r="BC5557" s="34"/>
      <c r="BD5557" s="27"/>
      <c r="BF5557" s="35"/>
      <c r="BG5557" s="35"/>
      <c r="BH5557" s="35"/>
    </row>
    <row r="5558" spans="1:60" ht="15" x14ac:dyDescent="0.25">
      <c r="A5558" s="570">
        <f t="shared" si="79"/>
        <v>5552</v>
      </c>
      <c r="B5558" s="571" t="s">
        <v>7828</v>
      </c>
      <c r="C5558" s="574" t="s">
        <v>12458</v>
      </c>
      <c r="D5558" s="843">
        <v>26220.46</v>
      </c>
      <c r="E5558" s="844"/>
      <c r="F5558" s="844"/>
      <c r="G5558" s="25"/>
      <c r="H5558" s="25"/>
      <c r="I5558" s="25"/>
      <c r="J5558" s="25"/>
      <c r="K5558" s="25"/>
      <c r="L5558" s="25"/>
      <c r="N5558" s="25"/>
      <c r="O5558" s="25"/>
      <c r="P5558" s="35" t="s">
        <v>2496</v>
      </c>
      <c r="AS5558" s="570"/>
      <c r="AT5558" s="391"/>
      <c r="AU5558" s="222"/>
      <c r="AV5558" s="564"/>
      <c r="AW5558" s="60"/>
      <c r="AX5558" s="60"/>
      <c r="AY5558" s="60"/>
      <c r="AZ5558" s="283"/>
      <c r="BA5558" s="283"/>
      <c r="BB5558" s="283"/>
      <c r="BC5558" s="34"/>
      <c r="BD5558" s="27"/>
      <c r="BF5558" s="35"/>
      <c r="BG5558" s="35"/>
      <c r="BH5558" s="35"/>
    </row>
    <row r="5559" spans="1:60" ht="15" x14ac:dyDescent="0.25">
      <c r="A5559" s="570">
        <f t="shared" ref="A5559:A5622" si="80">A5558+1</f>
        <v>5553</v>
      </c>
      <c r="B5559" s="571" t="s">
        <v>7829</v>
      </c>
      <c r="C5559" s="574" t="s">
        <v>12480</v>
      </c>
      <c r="D5559" s="843">
        <v>51190.527499999997</v>
      </c>
      <c r="E5559" s="844"/>
      <c r="F5559" s="844"/>
      <c r="G5559" s="25"/>
      <c r="H5559" s="25"/>
      <c r="I5559" s="25"/>
      <c r="J5559" s="25"/>
      <c r="K5559" s="25"/>
      <c r="L5559" s="25"/>
      <c r="N5559" s="25"/>
      <c r="O5559" s="25"/>
      <c r="P5559" s="35" t="s">
        <v>2496</v>
      </c>
      <c r="AS5559" s="570"/>
      <c r="AT5559" s="391"/>
      <c r="AU5559" s="222"/>
      <c r="AV5559" s="564"/>
      <c r="AW5559" s="60"/>
      <c r="AX5559" s="60"/>
      <c r="AY5559" s="60"/>
      <c r="AZ5559" s="283"/>
      <c r="BA5559" s="283"/>
      <c r="BB5559" s="283"/>
      <c r="BC5559" s="34"/>
      <c r="BD5559" s="27"/>
      <c r="BF5559" s="35"/>
      <c r="BG5559" s="35"/>
      <c r="BH5559" s="35"/>
    </row>
    <row r="5560" spans="1:60" ht="15" x14ac:dyDescent="0.25">
      <c r="A5560" s="570">
        <f t="shared" si="80"/>
        <v>5554</v>
      </c>
      <c r="B5560" s="571" t="s">
        <v>7830</v>
      </c>
      <c r="C5560" s="574" t="s">
        <v>12458</v>
      </c>
      <c r="D5560" s="843">
        <v>51190.527499999997</v>
      </c>
      <c r="E5560" s="844"/>
      <c r="F5560" s="844"/>
      <c r="G5560" s="25"/>
      <c r="H5560" s="25"/>
      <c r="I5560" s="25"/>
      <c r="J5560" s="25"/>
      <c r="K5560" s="25"/>
      <c r="L5560" s="25"/>
      <c r="N5560" s="25"/>
      <c r="O5560" s="25"/>
      <c r="P5560" s="35" t="s">
        <v>2496</v>
      </c>
      <c r="AS5560" s="570"/>
      <c r="AT5560" s="391"/>
      <c r="AU5560" s="222"/>
      <c r="AV5560" s="564"/>
      <c r="AW5560" s="60"/>
      <c r="AX5560" s="60"/>
      <c r="AY5560" s="60"/>
      <c r="AZ5560" s="283"/>
      <c r="BA5560" s="283"/>
      <c r="BB5560" s="283"/>
      <c r="BC5560" s="34"/>
      <c r="BD5560" s="27"/>
      <c r="BF5560" s="35"/>
      <c r="BG5560" s="35"/>
      <c r="BH5560" s="35"/>
    </row>
    <row r="5561" spans="1:60" ht="15" x14ac:dyDescent="0.25">
      <c r="A5561" s="570">
        <f t="shared" si="80"/>
        <v>5555</v>
      </c>
      <c r="B5561" s="571" t="s">
        <v>7831</v>
      </c>
      <c r="C5561" s="574" t="s">
        <v>12469</v>
      </c>
      <c r="D5561" s="843">
        <v>3556.91</v>
      </c>
      <c r="E5561" s="844"/>
      <c r="F5561" s="844"/>
      <c r="G5561" s="25"/>
      <c r="H5561" s="25"/>
      <c r="I5561" s="25"/>
      <c r="J5561" s="25"/>
      <c r="K5561" s="25"/>
      <c r="L5561" s="25"/>
      <c r="N5561" s="25"/>
      <c r="O5561" s="25"/>
      <c r="P5561" s="35" t="s">
        <v>2496</v>
      </c>
      <c r="AS5561" s="570"/>
      <c r="AT5561" s="391"/>
      <c r="AU5561" s="222"/>
      <c r="AV5561" s="564"/>
      <c r="AW5561" s="60"/>
      <c r="AX5561" s="60"/>
      <c r="AY5561" s="60"/>
      <c r="AZ5561" s="283"/>
      <c r="BA5561" s="283"/>
      <c r="BB5561" s="283"/>
      <c r="BC5561" s="34"/>
      <c r="BD5561" s="27"/>
      <c r="BF5561" s="35"/>
      <c r="BG5561" s="35"/>
      <c r="BH5561" s="35"/>
    </row>
    <row r="5562" spans="1:60" ht="15" x14ac:dyDescent="0.25">
      <c r="A5562" s="570">
        <f t="shared" si="80"/>
        <v>5556</v>
      </c>
      <c r="B5562" s="571" t="s">
        <v>7832</v>
      </c>
      <c r="C5562" s="574" t="s">
        <v>12469</v>
      </c>
      <c r="D5562" s="843">
        <v>1007.93</v>
      </c>
      <c r="E5562" s="844"/>
      <c r="F5562" s="844"/>
      <c r="G5562" s="25"/>
      <c r="H5562" s="25"/>
      <c r="I5562" s="25"/>
      <c r="J5562" s="25"/>
      <c r="K5562" s="25"/>
      <c r="L5562" s="25"/>
      <c r="N5562" s="25"/>
      <c r="O5562" s="25"/>
      <c r="P5562" s="35" t="s">
        <v>2496</v>
      </c>
      <c r="AS5562" s="570"/>
      <c r="AT5562" s="391"/>
      <c r="AU5562" s="222"/>
      <c r="AV5562" s="564"/>
      <c r="AW5562" s="60"/>
      <c r="AX5562" s="60"/>
      <c r="AY5562" s="60"/>
      <c r="AZ5562" s="283"/>
      <c r="BA5562" s="283"/>
      <c r="BB5562" s="283"/>
      <c r="BC5562" s="34"/>
      <c r="BD5562" s="27"/>
      <c r="BF5562" s="35"/>
      <c r="BG5562" s="35"/>
      <c r="BH5562" s="35"/>
    </row>
    <row r="5563" spans="1:60" ht="15" x14ac:dyDescent="0.25">
      <c r="A5563" s="570">
        <f t="shared" si="80"/>
        <v>5557</v>
      </c>
      <c r="B5563" s="571" t="s">
        <v>7833</v>
      </c>
      <c r="C5563" s="574" t="s">
        <v>12469</v>
      </c>
      <c r="D5563" s="843">
        <v>560.49</v>
      </c>
      <c r="E5563" s="844"/>
      <c r="F5563" s="844"/>
      <c r="G5563" s="25"/>
      <c r="H5563" s="25"/>
      <c r="I5563" s="25"/>
      <c r="J5563" s="25"/>
      <c r="K5563" s="25"/>
      <c r="L5563" s="25"/>
      <c r="N5563" s="25"/>
      <c r="O5563" s="25"/>
      <c r="P5563" s="35" t="s">
        <v>2496</v>
      </c>
      <c r="AS5563" s="570"/>
      <c r="AT5563" s="391"/>
      <c r="AU5563" s="222"/>
      <c r="AV5563" s="564"/>
      <c r="AW5563" s="60"/>
      <c r="AX5563" s="60"/>
      <c r="AY5563" s="60"/>
      <c r="AZ5563" s="283"/>
      <c r="BA5563" s="283"/>
      <c r="BB5563" s="283"/>
      <c r="BC5563" s="34"/>
      <c r="BD5563" s="27"/>
      <c r="BF5563" s="35"/>
      <c r="BG5563" s="35"/>
      <c r="BH5563" s="35"/>
    </row>
    <row r="5564" spans="1:60" ht="15" x14ac:dyDescent="0.25">
      <c r="A5564" s="570">
        <f t="shared" si="80"/>
        <v>5558</v>
      </c>
      <c r="B5564" s="571" t="s">
        <v>7834</v>
      </c>
      <c r="C5564" s="574" t="s">
        <v>12469</v>
      </c>
      <c r="D5564" s="843">
        <v>2009.91</v>
      </c>
      <c r="E5564" s="844"/>
      <c r="F5564" s="844"/>
      <c r="G5564" s="25"/>
      <c r="H5564" s="25"/>
      <c r="I5564" s="25"/>
      <c r="J5564" s="25"/>
      <c r="K5564" s="25"/>
      <c r="L5564" s="25"/>
      <c r="N5564" s="25"/>
      <c r="O5564" s="25"/>
      <c r="P5564" s="35" t="s">
        <v>2496</v>
      </c>
      <c r="AS5564" s="570"/>
      <c r="AT5564" s="391"/>
      <c r="AU5564" s="222"/>
      <c r="AV5564" s="564"/>
      <c r="AW5564" s="60"/>
      <c r="AX5564" s="60"/>
      <c r="AY5564" s="60"/>
      <c r="AZ5564" s="283"/>
      <c r="BA5564" s="283"/>
      <c r="BB5564" s="283"/>
      <c r="BC5564" s="34"/>
      <c r="BD5564" s="27"/>
      <c r="BF5564" s="35"/>
      <c r="BG5564" s="35"/>
      <c r="BH5564" s="35"/>
    </row>
    <row r="5565" spans="1:60" ht="15" x14ac:dyDescent="0.25">
      <c r="A5565" s="570">
        <f t="shared" si="80"/>
        <v>5559</v>
      </c>
      <c r="B5565" s="571" t="s">
        <v>7835</v>
      </c>
      <c r="C5565" s="574" t="s">
        <v>12469</v>
      </c>
      <c r="D5565" s="843">
        <v>3571.19</v>
      </c>
      <c r="E5565" s="844"/>
      <c r="F5565" s="844"/>
      <c r="G5565" s="25"/>
      <c r="H5565" s="25"/>
      <c r="I5565" s="25"/>
      <c r="J5565" s="25"/>
      <c r="K5565" s="25"/>
      <c r="L5565" s="25"/>
      <c r="N5565" s="25"/>
      <c r="O5565" s="25"/>
      <c r="P5565" s="35" t="s">
        <v>2496</v>
      </c>
      <c r="AS5565" s="570"/>
      <c r="AT5565" s="391"/>
      <c r="AU5565" s="222"/>
      <c r="AV5565" s="564"/>
      <c r="AW5565" s="60"/>
      <c r="AX5565" s="60"/>
      <c r="AY5565" s="60"/>
      <c r="AZ5565" s="283"/>
      <c r="BA5565" s="283"/>
      <c r="BB5565" s="283"/>
      <c r="BC5565" s="34"/>
      <c r="BD5565" s="27"/>
      <c r="BF5565" s="35"/>
      <c r="BG5565" s="35"/>
      <c r="BH5565" s="35"/>
    </row>
    <row r="5566" spans="1:60" ht="15" x14ac:dyDescent="0.25">
      <c r="A5566" s="570">
        <f t="shared" si="80"/>
        <v>5560</v>
      </c>
      <c r="B5566" s="571" t="s">
        <v>7836</v>
      </c>
      <c r="C5566" s="574" t="s">
        <v>12469</v>
      </c>
      <c r="D5566" s="843">
        <v>2346.6799999999998</v>
      </c>
      <c r="E5566" s="844"/>
      <c r="F5566" s="844"/>
      <c r="G5566" s="25"/>
      <c r="H5566" s="25"/>
      <c r="I5566" s="25"/>
      <c r="J5566" s="25"/>
      <c r="K5566" s="25"/>
      <c r="L5566" s="25"/>
      <c r="N5566" s="25"/>
      <c r="O5566" s="25"/>
      <c r="P5566" s="35" t="s">
        <v>2496</v>
      </c>
      <c r="AS5566" s="570"/>
      <c r="AT5566" s="391"/>
      <c r="AU5566" s="222"/>
      <c r="AV5566" s="564"/>
      <c r="AW5566" s="60"/>
      <c r="AX5566" s="60"/>
      <c r="AY5566" s="60"/>
      <c r="AZ5566" s="283"/>
      <c r="BA5566" s="283"/>
      <c r="BB5566" s="283"/>
      <c r="BC5566" s="34"/>
      <c r="BD5566" s="27"/>
      <c r="BF5566" s="35"/>
      <c r="BG5566" s="35"/>
      <c r="BH5566" s="35"/>
    </row>
    <row r="5567" spans="1:60" ht="15" x14ac:dyDescent="0.25">
      <c r="A5567" s="570">
        <f t="shared" si="80"/>
        <v>5561</v>
      </c>
      <c r="B5567" s="571" t="s">
        <v>7837</v>
      </c>
      <c r="C5567" s="574" t="s">
        <v>12</v>
      </c>
      <c r="D5567" s="843">
        <v>6298.67</v>
      </c>
      <c r="E5567" s="844"/>
      <c r="F5567" s="844"/>
      <c r="G5567" s="25"/>
      <c r="H5567" s="25"/>
      <c r="I5567" s="25"/>
      <c r="J5567" s="25"/>
      <c r="K5567" s="25"/>
      <c r="L5567" s="25"/>
      <c r="N5567" s="25"/>
      <c r="O5567" s="25"/>
      <c r="P5567" s="35" t="s">
        <v>2496</v>
      </c>
      <c r="AS5567" s="570"/>
      <c r="AT5567" s="391"/>
      <c r="AU5567" s="222"/>
      <c r="AV5567" s="564"/>
      <c r="AW5567" s="60"/>
      <c r="AX5567" s="60"/>
      <c r="AY5567" s="60"/>
      <c r="AZ5567" s="283"/>
      <c r="BA5567" s="283"/>
      <c r="BB5567" s="283"/>
      <c r="BC5567" s="34"/>
      <c r="BD5567" s="27"/>
      <c r="BF5567" s="35"/>
      <c r="BG5567" s="35"/>
      <c r="BH5567" s="35"/>
    </row>
    <row r="5568" spans="1:60" ht="15" x14ac:dyDescent="0.25">
      <c r="A5568" s="570">
        <f t="shared" si="80"/>
        <v>5562</v>
      </c>
      <c r="B5568" s="571" t="s">
        <v>7838</v>
      </c>
      <c r="C5568" s="574" t="s">
        <v>12469</v>
      </c>
      <c r="D5568" s="843">
        <v>7294.7</v>
      </c>
      <c r="E5568" s="844"/>
      <c r="F5568" s="844"/>
      <c r="G5568" s="25"/>
      <c r="H5568" s="25"/>
      <c r="I5568" s="25"/>
      <c r="J5568" s="25"/>
      <c r="K5568" s="25"/>
      <c r="L5568" s="25"/>
      <c r="N5568" s="25"/>
      <c r="O5568" s="25"/>
      <c r="P5568" s="35" t="s">
        <v>2496</v>
      </c>
      <c r="AS5568" s="570"/>
      <c r="AT5568" s="391"/>
      <c r="AU5568" s="222"/>
      <c r="AV5568" s="564"/>
      <c r="AW5568" s="60"/>
      <c r="AX5568" s="60"/>
      <c r="AY5568" s="60"/>
      <c r="AZ5568" s="283"/>
      <c r="BA5568" s="283"/>
      <c r="BB5568" s="283"/>
      <c r="BC5568" s="34"/>
      <c r="BD5568" s="27"/>
      <c r="BF5568" s="35"/>
      <c r="BG5568" s="35"/>
      <c r="BH5568" s="35"/>
    </row>
    <row r="5569" spans="1:60" ht="15" x14ac:dyDescent="0.25">
      <c r="A5569" s="570">
        <f t="shared" si="80"/>
        <v>5563</v>
      </c>
      <c r="B5569" s="571" t="s">
        <v>7839</v>
      </c>
      <c r="C5569" s="574" t="s">
        <v>12469</v>
      </c>
      <c r="D5569" s="843">
        <v>9804.41</v>
      </c>
      <c r="E5569" s="844"/>
      <c r="F5569" s="844"/>
      <c r="G5569" s="25"/>
      <c r="H5569" s="25"/>
      <c r="I5569" s="25"/>
      <c r="J5569" s="25"/>
      <c r="K5569" s="25"/>
      <c r="L5569" s="25"/>
      <c r="N5569" s="25"/>
      <c r="O5569" s="25"/>
      <c r="P5569" s="35" t="s">
        <v>2496</v>
      </c>
      <c r="AS5569" s="570"/>
      <c r="AT5569" s="391"/>
      <c r="AU5569" s="222"/>
      <c r="AV5569" s="564"/>
      <c r="AW5569" s="60"/>
      <c r="AX5569" s="60"/>
      <c r="AY5569" s="60"/>
      <c r="AZ5569" s="283"/>
      <c r="BA5569" s="283"/>
      <c r="BB5569" s="283"/>
      <c r="BC5569" s="34"/>
      <c r="BD5569" s="27"/>
      <c r="BF5569" s="35"/>
      <c r="BG5569" s="35"/>
      <c r="BH5569" s="35"/>
    </row>
    <row r="5570" spans="1:60" ht="15" x14ac:dyDescent="0.25">
      <c r="A5570" s="570">
        <f t="shared" si="80"/>
        <v>5564</v>
      </c>
      <c r="B5570" s="571" t="s">
        <v>7840</v>
      </c>
      <c r="C5570" s="574" t="s">
        <v>12470</v>
      </c>
      <c r="D5570" s="843">
        <v>9600.92</v>
      </c>
      <c r="E5570" s="844"/>
      <c r="F5570" s="844"/>
      <c r="G5570" s="25"/>
      <c r="H5570" s="25"/>
      <c r="I5570" s="25"/>
      <c r="J5570" s="25"/>
      <c r="K5570" s="25"/>
      <c r="L5570" s="25"/>
      <c r="N5570" s="25"/>
      <c r="O5570" s="25"/>
      <c r="P5570" s="35" t="s">
        <v>2496</v>
      </c>
      <c r="AS5570" s="570"/>
      <c r="AT5570" s="391"/>
      <c r="AU5570" s="222"/>
      <c r="AV5570" s="564"/>
      <c r="AW5570" s="60"/>
      <c r="AX5570" s="60"/>
      <c r="AY5570" s="60"/>
      <c r="AZ5570" s="283"/>
      <c r="BA5570" s="283"/>
      <c r="BB5570" s="283"/>
      <c r="BC5570" s="34"/>
      <c r="BD5570" s="27"/>
      <c r="BF5570" s="35"/>
      <c r="BG5570" s="35"/>
      <c r="BH5570" s="35"/>
    </row>
    <row r="5571" spans="1:60" ht="15" x14ac:dyDescent="0.25">
      <c r="A5571" s="570">
        <f t="shared" si="80"/>
        <v>5565</v>
      </c>
      <c r="B5571" s="571" t="s">
        <v>7841</v>
      </c>
      <c r="C5571" s="574" t="s">
        <v>12470</v>
      </c>
      <c r="D5571" s="843">
        <v>9387.91</v>
      </c>
      <c r="E5571" s="844"/>
      <c r="F5571" s="844"/>
      <c r="G5571" s="25"/>
      <c r="H5571" s="25"/>
      <c r="I5571" s="25"/>
      <c r="J5571" s="25"/>
      <c r="K5571" s="25"/>
      <c r="L5571" s="25"/>
      <c r="N5571" s="25"/>
      <c r="O5571" s="25"/>
      <c r="P5571" s="35" t="s">
        <v>2496</v>
      </c>
      <c r="AS5571" s="570"/>
      <c r="AT5571" s="391"/>
      <c r="AU5571" s="222"/>
      <c r="AV5571" s="564"/>
      <c r="AW5571" s="60"/>
      <c r="AX5571" s="60"/>
      <c r="AY5571" s="60"/>
      <c r="AZ5571" s="283"/>
      <c r="BA5571" s="283"/>
      <c r="BB5571" s="283"/>
      <c r="BC5571" s="34"/>
      <c r="BD5571" s="27"/>
      <c r="BF5571" s="35"/>
      <c r="BG5571" s="35"/>
      <c r="BH5571" s="35"/>
    </row>
    <row r="5572" spans="1:60" ht="15" x14ac:dyDescent="0.25">
      <c r="A5572" s="570">
        <f t="shared" si="80"/>
        <v>5566</v>
      </c>
      <c r="B5572" s="571" t="s">
        <v>7842</v>
      </c>
      <c r="C5572" s="574" t="s">
        <v>12470</v>
      </c>
      <c r="D5572" s="843">
        <v>298832.8</v>
      </c>
      <c r="E5572" s="844"/>
      <c r="F5572" s="844"/>
      <c r="G5572" s="25"/>
      <c r="H5572" s="25"/>
      <c r="I5572" s="25"/>
      <c r="J5572" s="25"/>
      <c r="K5572" s="25"/>
      <c r="L5572" s="25"/>
      <c r="N5572" s="25"/>
      <c r="O5572" s="25"/>
      <c r="P5572" s="35" t="s">
        <v>2496</v>
      </c>
      <c r="AS5572" s="570"/>
      <c r="AT5572" s="391"/>
      <c r="AU5572" s="222"/>
      <c r="AV5572" s="564"/>
      <c r="AW5572" s="60"/>
      <c r="AX5572" s="60"/>
      <c r="AY5572" s="60"/>
      <c r="AZ5572" s="283"/>
      <c r="BA5572" s="283"/>
      <c r="BB5572" s="283"/>
      <c r="BC5572" s="34"/>
      <c r="BD5572" s="27"/>
      <c r="BF5572" s="35"/>
      <c r="BG5572" s="35"/>
      <c r="BH5572" s="35"/>
    </row>
    <row r="5573" spans="1:60" ht="15" x14ac:dyDescent="0.25">
      <c r="A5573" s="570">
        <f t="shared" si="80"/>
        <v>5567</v>
      </c>
      <c r="B5573" s="571" t="s">
        <v>7843</v>
      </c>
      <c r="C5573" s="574" t="s">
        <v>12469</v>
      </c>
      <c r="D5573" s="843">
        <v>4442.2700000000004</v>
      </c>
      <c r="E5573" s="844"/>
      <c r="F5573" s="844"/>
      <c r="G5573" s="25"/>
      <c r="H5573" s="25"/>
      <c r="I5573" s="25"/>
      <c r="J5573" s="25"/>
      <c r="K5573" s="25"/>
      <c r="L5573" s="25"/>
      <c r="N5573" s="25"/>
      <c r="O5573" s="25"/>
      <c r="P5573" s="35" t="s">
        <v>2496</v>
      </c>
      <c r="AS5573" s="570"/>
      <c r="AT5573" s="391"/>
      <c r="AU5573" s="222"/>
      <c r="AV5573" s="564"/>
      <c r="AW5573" s="60"/>
      <c r="AX5573" s="60"/>
      <c r="AY5573" s="60"/>
      <c r="AZ5573" s="283"/>
      <c r="BA5573" s="283"/>
      <c r="BB5573" s="283"/>
      <c r="BC5573" s="34"/>
      <c r="BD5573" s="27"/>
      <c r="BF5573" s="35"/>
      <c r="BG5573" s="35"/>
      <c r="BH5573" s="35"/>
    </row>
    <row r="5574" spans="1:60" ht="15" x14ac:dyDescent="0.25">
      <c r="A5574" s="570">
        <f t="shared" si="80"/>
        <v>5568</v>
      </c>
      <c r="B5574" s="571" t="s">
        <v>7844</v>
      </c>
      <c r="C5574" s="574" t="s">
        <v>12469</v>
      </c>
      <c r="D5574" s="843">
        <v>820.62400000000002</v>
      </c>
      <c r="E5574" s="844"/>
      <c r="F5574" s="844"/>
      <c r="G5574" s="25"/>
      <c r="H5574" s="25"/>
      <c r="I5574" s="25"/>
      <c r="J5574" s="25"/>
      <c r="K5574" s="25"/>
      <c r="L5574" s="25"/>
      <c r="N5574" s="25"/>
      <c r="O5574" s="25"/>
      <c r="P5574" s="35" t="s">
        <v>2496</v>
      </c>
      <c r="AS5574" s="570"/>
      <c r="AT5574" s="391"/>
      <c r="AU5574" s="222"/>
      <c r="AV5574" s="564"/>
      <c r="AW5574" s="60"/>
      <c r="AX5574" s="60"/>
      <c r="AY5574" s="60"/>
      <c r="AZ5574" s="283"/>
      <c r="BA5574" s="283"/>
      <c r="BB5574" s="283"/>
      <c r="BC5574" s="34"/>
      <c r="BD5574" s="27"/>
      <c r="BF5574" s="35"/>
      <c r="BG5574" s="35"/>
      <c r="BH5574" s="35"/>
    </row>
    <row r="5575" spans="1:60" ht="15" x14ac:dyDescent="0.25">
      <c r="A5575" s="570">
        <f t="shared" si="80"/>
        <v>5569</v>
      </c>
      <c r="B5575" s="571" t="s">
        <v>7845</v>
      </c>
      <c r="C5575" s="574" t="s">
        <v>12470</v>
      </c>
      <c r="D5575" s="843">
        <v>4800.46</v>
      </c>
      <c r="E5575" s="844"/>
      <c r="F5575" s="844"/>
      <c r="G5575" s="25"/>
      <c r="H5575" s="25"/>
      <c r="I5575" s="25"/>
      <c r="J5575" s="25"/>
      <c r="K5575" s="25"/>
      <c r="L5575" s="25"/>
      <c r="N5575" s="25"/>
      <c r="O5575" s="25"/>
      <c r="P5575" s="35" t="s">
        <v>2496</v>
      </c>
      <c r="AS5575" s="570"/>
      <c r="AT5575" s="391"/>
      <c r="AU5575" s="222"/>
      <c r="AV5575" s="564"/>
      <c r="AW5575" s="60"/>
      <c r="AX5575" s="60"/>
      <c r="AY5575" s="60"/>
      <c r="AZ5575" s="283"/>
      <c r="BA5575" s="283"/>
      <c r="BB5575" s="283"/>
      <c r="BC5575" s="34"/>
      <c r="BD5575" s="27"/>
      <c r="BF5575" s="35"/>
      <c r="BG5575" s="35"/>
      <c r="BH5575" s="35"/>
    </row>
    <row r="5576" spans="1:60" ht="15" x14ac:dyDescent="0.25">
      <c r="A5576" s="570">
        <f t="shared" si="80"/>
        <v>5570</v>
      </c>
      <c r="B5576" s="571" t="s">
        <v>7846</v>
      </c>
      <c r="C5576" s="574" t="s">
        <v>12470</v>
      </c>
      <c r="D5576" s="843">
        <v>60165.21</v>
      </c>
      <c r="E5576" s="844"/>
      <c r="F5576" s="844"/>
      <c r="G5576" s="25"/>
      <c r="H5576" s="25"/>
      <c r="I5576" s="25"/>
      <c r="J5576" s="25"/>
      <c r="K5576" s="25"/>
      <c r="L5576" s="25"/>
      <c r="N5576" s="25"/>
      <c r="O5576" s="25"/>
      <c r="P5576" s="35" t="s">
        <v>2496</v>
      </c>
      <c r="AS5576" s="570"/>
      <c r="AT5576" s="391"/>
      <c r="AU5576" s="222"/>
      <c r="AV5576" s="564"/>
      <c r="AW5576" s="60"/>
      <c r="AX5576" s="60"/>
      <c r="AY5576" s="60"/>
      <c r="AZ5576" s="283"/>
      <c r="BA5576" s="283"/>
      <c r="BB5576" s="283"/>
      <c r="BC5576" s="34"/>
      <c r="BD5576" s="27"/>
      <c r="BF5576" s="35"/>
      <c r="BG5576" s="35"/>
      <c r="BH5576" s="35"/>
    </row>
    <row r="5577" spans="1:60" ht="15" x14ac:dyDescent="0.25">
      <c r="A5577" s="570">
        <f t="shared" si="80"/>
        <v>5571</v>
      </c>
      <c r="B5577" s="571" t="s">
        <v>7847</v>
      </c>
      <c r="C5577" s="574" t="s">
        <v>12470</v>
      </c>
      <c r="D5577" s="843">
        <v>208488</v>
      </c>
      <c r="E5577" s="844"/>
      <c r="F5577" s="844"/>
      <c r="G5577" s="25"/>
      <c r="H5577" s="25"/>
      <c r="I5577" s="25"/>
      <c r="J5577" s="25"/>
      <c r="K5577" s="25"/>
      <c r="L5577" s="25"/>
      <c r="N5577" s="25"/>
      <c r="O5577" s="25"/>
      <c r="P5577" s="35" t="s">
        <v>2496</v>
      </c>
      <c r="AS5577" s="570"/>
      <c r="AT5577" s="391"/>
      <c r="AU5577" s="222"/>
      <c r="AV5577" s="564"/>
      <c r="AW5577" s="60"/>
      <c r="AX5577" s="60"/>
      <c r="AY5577" s="60"/>
      <c r="AZ5577" s="283"/>
      <c r="BA5577" s="283"/>
      <c r="BB5577" s="283"/>
      <c r="BC5577" s="34"/>
      <c r="BD5577" s="27"/>
      <c r="BF5577" s="35"/>
      <c r="BG5577" s="35"/>
      <c r="BH5577" s="35"/>
    </row>
    <row r="5578" spans="1:60" ht="15" x14ac:dyDescent="0.25">
      <c r="A5578" s="570">
        <f t="shared" si="80"/>
        <v>5572</v>
      </c>
      <c r="B5578" s="571" t="s">
        <v>7848</v>
      </c>
      <c r="C5578" s="574" t="s">
        <v>12470</v>
      </c>
      <c r="D5578" s="843">
        <v>55533.73</v>
      </c>
      <c r="E5578" s="844"/>
      <c r="F5578" s="844"/>
      <c r="G5578" s="25"/>
      <c r="H5578" s="25"/>
      <c r="I5578" s="25"/>
      <c r="J5578" s="25"/>
      <c r="K5578" s="25"/>
      <c r="L5578" s="25"/>
      <c r="N5578" s="25"/>
      <c r="O5578" s="25"/>
      <c r="P5578" s="35" t="s">
        <v>2496</v>
      </c>
      <c r="AS5578" s="570"/>
      <c r="AT5578" s="391"/>
      <c r="AU5578" s="222"/>
      <c r="AV5578" s="564"/>
      <c r="AW5578" s="60"/>
      <c r="AX5578" s="60"/>
      <c r="AY5578" s="60"/>
      <c r="AZ5578" s="283"/>
      <c r="BA5578" s="283"/>
      <c r="BB5578" s="283"/>
      <c r="BC5578" s="34"/>
      <c r="BD5578" s="27"/>
      <c r="BF5578" s="35"/>
      <c r="BG5578" s="35"/>
      <c r="BH5578" s="35"/>
    </row>
    <row r="5579" spans="1:60" ht="15" x14ac:dyDescent="0.25">
      <c r="A5579" s="570">
        <f t="shared" si="80"/>
        <v>5573</v>
      </c>
      <c r="B5579" s="571" t="s">
        <v>7849</v>
      </c>
      <c r="C5579" s="574" t="s">
        <v>12470</v>
      </c>
      <c r="D5579" s="843">
        <v>108992.1</v>
      </c>
      <c r="E5579" s="844"/>
      <c r="F5579" s="844"/>
      <c r="G5579" s="25"/>
      <c r="H5579" s="25"/>
      <c r="I5579" s="25"/>
      <c r="J5579" s="25"/>
      <c r="K5579" s="25"/>
      <c r="L5579" s="25"/>
      <c r="N5579" s="25"/>
      <c r="O5579" s="25"/>
      <c r="P5579" s="35" t="s">
        <v>2496</v>
      </c>
      <c r="AS5579" s="570"/>
      <c r="AT5579" s="391"/>
      <c r="AU5579" s="222"/>
      <c r="AV5579" s="564"/>
      <c r="AW5579" s="60"/>
      <c r="AX5579" s="60"/>
      <c r="AY5579" s="60"/>
      <c r="AZ5579" s="283"/>
      <c r="BA5579" s="283"/>
      <c r="BB5579" s="283"/>
      <c r="BC5579" s="34"/>
      <c r="BD5579" s="27"/>
      <c r="BF5579" s="35"/>
      <c r="BG5579" s="35"/>
      <c r="BH5579" s="35"/>
    </row>
    <row r="5580" spans="1:60" ht="15" x14ac:dyDescent="0.25">
      <c r="A5580" s="570">
        <f t="shared" si="80"/>
        <v>5574</v>
      </c>
      <c r="B5580" s="571" t="s">
        <v>7850</v>
      </c>
      <c r="C5580" s="574" t="s">
        <v>12470</v>
      </c>
      <c r="D5580" s="843">
        <v>114479.19</v>
      </c>
      <c r="E5580" s="844"/>
      <c r="F5580" s="844"/>
      <c r="G5580" s="25"/>
      <c r="H5580" s="25"/>
      <c r="I5580" s="25"/>
      <c r="J5580" s="25"/>
      <c r="K5580" s="25"/>
      <c r="L5580" s="25"/>
      <c r="N5580" s="25"/>
      <c r="O5580" s="25"/>
      <c r="P5580" s="35" t="s">
        <v>2496</v>
      </c>
      <c r="AS5580" s="570"/>
      <c r="AT5580" s="391"/>
      <c r="AU5580" s="222"/>
      <c r="AV5580" s="564"/>
      <c r="AW5580" s="60"/>
      <c r="AX5580" s="60"/>
      <c r="AY5580" s="60"/>
      <c r="AZ5580" s="283"/>
      <c r="BA5580" s="283"/>
      <c r="BB5580" s="283"/>
      <c r="BC5580" s="34"/>
      <c r="BD5580" s="27"/>
      <c r="BF5580" s="35"/>
      <c r="BG5580" s="35"/>
      <c r="BH5580" s="35"/>
    </row>
    <row r="5581" spans="1:60" ht="15" x14ac:dyDescent="0.25">
      <c r="A5581" s="570">
        <f t="shared" si="80"/>
        <v>5575</v>
      </c>
      <c r="B5581" s="571" t="s">
        <v>7851</v>
      </c>
      <c r="C5581" s="574" t="s">
        <v>12470</v>
      </c>
      <c r="D5581" s="843">
        <v>163087.12</v>
      </c>
      <c r="E5581" s="844"/>
      <c r="F5581" s="844"/>
      <c r="G5581" s="25"/>
      <c r="H5581" s="25"/>
      <c r="I5581" s="25"/>
      <c r="J5581" s="25"/>
      <c r="K5581" s="25"/>
      <c r="L5581" s="25"/>
      <c r="N5581" s="25"/>
      <c r="O5581" s="25"/>
      <c r="P5581" s="35" t="s">
        <v>2496</v>
      </c>
      <c r="AS5581" s="570"/>
      <c r="AT5581" s="391"/>
      <c r="AU5581" s="222"/>
      <c r="AV5581" s="564"/>
      <c r="AW5581" s="60"/>
      <c r="AX5581" s="60"/>
      <c r="AY5581" s="60"/>
      <c r="AZ5581" s="283"/>
      <c r="BA5581" s="283"/>
      <c r="BB5581" s="283"/>
      <c r="BC5581" s="34"/>
      <c r="BD5581" s="27"/>
      <c r="BF5581" s="35"/>
      <c r="BG5581" s="35"/>
      <c r="BH5581" s="35"/>
    </row>
    <row r="5582" spans="1:60" ht="15" x14ac:dyDescent="0.25">
      <c r="A5582" s="570">
        <f t="shared" si="80"/>
        <v>5576</v>
      </c>
      <c r="B5582" s="571" t="s">
        <v>7852</v>
      </c>
      <c r="C5582" s="574" t="s">
        <v>12470</v>
      </c>
      <c r="D5582" s="843">
        <v>7854</v>
      </c>
      <c r="E5582" s="844"/>
      <c r="F5582" s="844"/>
      <c r="G5582" s="25"/>
      <c r="H5582" s="25"/>
      <c r="I5582" s="25"/>
      <c r="J5582" s="25"/>
      <c r="K5582" s="25"/>
      <c r="L5582" s="25"/>
      <c r="N5582" s="25"/>
      <c r="O5582" s="25"/>
      <c r="P5582" s="35" t="s">
        <v>2496</v>
      </c>
      <c r="AS5582" s="570"/>
      <c r="AT5582" s="391"/>
      <c r="AU5582" s="222"/>
      <c r="AV5582" s="564"/>
      <c r="AW5582" s="60"/>
      <c r="AX5582" s="60"/>
      <c r="AY5582" s="60"/>
      <c r="AZ5582" s="283"/>
      <c r="BA5582" s="283"/>
      <c r="BB5582" s="283"/>
      <c r="BC5582" s="34"/>
      <c r="BD5582" s="27"/>
      <c r="BF5582" s="35"/>
      <c r="BG5582" s="35"/>
      <c r="BH5582" s="35"/>
    </row>
    <row r="5583" spans="1:60" ht="15" x14ac:dyDescent="0.25">
      <c r="A5583" s="570">
        <f t="shared" si="80"/>
        <v>5577</v>
      </c>
      <c r="B5583" s="571" t="s">
        <v>7853</v>
      </c>
      <c r="C5583" s="574" t="s">
        <v>12470</v>
      </c>
      <c r="D5583" s="843">
        <v>49945.49</v>
      </c>
      <c r="E5583" s="844"/>
      <c r="F5583" s="844"/>
      <c r="G5583" s="25"/>
      <c r="H5583" s="25"/>
      <c r="I5583" s="25"/>
      <c r="J5583" s="25"/>
      <c r="K5583" s="25"/>
      <c r="L5583" s="25"/>
      <c r="N5583" s="25"/>
      <c r="O5583" s="25"/>
      <c r="P5583" s="35" t="s">
        <v>2496</v>
      </c>
      <c r="AS5583" s="570"/>
      <c r="AT5583" s="391"/>
      <c r="AU5583" s="222"/>
      <c r="AV5583" s="564"/>
      <c r="AW5583" s="60"/>
      <c r="AX5583" s="60"/>
      <c r="AY5583" s="60"/>
      <c r="AZ5583" s="283"/>
      <c r="BA5583" s="283"/>
      <c r="BB5583" s="283"/>
      <c r="BC5583" s="34"/>
      <c r="BD5583" s="27"/>
      <c r="BF5583" s="35"/>
      <c r="BG5583" s="35"/>
      <c r="BH5583" s="35"/>
    </row>
    <row r="5584" spans="1:60" ht="15" x14ac:dyDescent="0.25">
      <c r="A5584" s="570">
        <f t="shared" si="80"/>
        <v>5578</v>
      </c>
      <c r="B5584" s="571" t="s">
        <v>7854</v>
      </c>
      <c r="C5584" s="574" t="s">
        <v>12469</v>
      </c>
      <c r="D5584" s="843">
        <v>4629.1000000000004</v>
      </c>
      <c r="E5584" s="844"/>
      <c r="F5584" s="844"/>
      <c r="G5584" s="25"/>
      <c r="H5584" s="25"/>
      <c r="I5584" s="25"/>
      <c r="J5584" s="25"/>
      <c r="K5584" s="25"/>
      <c r="L5584" s="25"/>
      <c r="N5584" s="25"/>
      <c r="O5584" s="25"/>
      <c r="P5584" s="35" t="s">
        <v>2496</v>
      </c>
      <c r="AS5584" s="570"/>
      <c r="AT5584" s="391"/>
      <c r="AU5584" s="222"/>
      <c r="AV5584" s="564"/>
      <c r="AW5584" s="60"/>
      <c r="AX5584" s="60"/>
      <c r="AY5584" s="60"/>
      <c r="AZ5584" s="283"/>
      <c r="BA5584" s="283"/>
      <c r="BB5584" s="283"/>
      <c r="BC5584" s="34"/>
      <c r="BD5584" s="27"/>
      <c r="BF5584" s="35"/>
      <c r="BG5584" s="35"/>
      <c r="BH5584" s="35"/>
    </row>
    <row r="5585" spans="1:60" ht="15" x14ac:dyDescent="0.25">
      <c r="A5585" s="570">
        <f t="shared" si="80"/>
        <v>5579</v>
      </c>
      <c r="B5585" s="571" t="s">
        <v>7855</v>
      </c>
      <c r="C5585" s="574" t="s">
        <v>12469</v>
      </c>
      <c r="D5585" s="843">
        <v>1261.4000000000001</v>
      </c>
      <c r="E5585" s="844"/>
      <c r="F5585" s="844"/>
      <c r="G5585" s="25"/>
      <c r="H5585" s="25"/>
      <c r="I5585" s="25"/>
      <c r="J5585" s="25"/>
      <c r="K5585" s="25"/>
      <c r="L5585" s="25"/>
      <c r="N5585" s="25"/>
      <c r="O5585" s="25"/>
      <c r="P5585" s="35" t="s">
        <v>2496</v>
      </c>
      <c r="AS5585" s="570"/>
      <c r="AT5585" s="391"/>
      <c r="AU5585" s="222"/>
      <c r="AV5585" s="564"/>
      <c r="AW5585" s="60"/>
      <c r="AX5585" s="60"/>
      <c r="AY5585" s="60"/>
      <c r="AZ5585" s="283"/>
      <c r="BA5585" s="283"/>
      <c r="BB5585" s="283"/>
      <c r="BC5585" s="34"/>
      <c r="BD5585" s="27"/>
      <c r="BF5585" s="35"/>
      <c r="BG5585" s="35"/>
      <c r="BH5585" s="35"/>
    </row>
    <row r="5586" spans="1:60" ht="15" x14ac:dyDescent="0.25">
      <c r="A5586" s="570">
        <f t="shared" si="80"/>
        <v>5580</v>
      </c>
      <c r="B5586" s="571" t="s">
        <v>7856</v>
      </c>
      <c r="C5586" s="574" t="s">
        <v>12458</v>
      </c>
      <c r="D5586" s="843">
        <v>21755.58</v>
      </c>
      <c r="E5586" s="844"/>
      <c r="F5586" s="844"/>
      <c r="G5586" s="25"/>
      <c r="H5586" s="25"/>
      <c r="I5586" s="25"/>
      <c r="J5586" s="25"/>
      <c r="K5586" s="25"/>
      <c r="L5586" s="25"/>
      <c r="N5586" s="25"/>
      <c r="O5586" s="25"/>
      <c r="P5586" s="35" t="s">
        <v>2496</v>
      </c>
      <c r="AS5586" s="570"/>
      <c r="AT5586" s="391"/>
      <c r="AU5586" s="222"/>
      <c r="AV5586" s="564"/>
      <c r="AW5586" s="60"/>
      <c r="AX5586" s="60"/>
      <c r="AY5586" s="60"/>
      <c r="AZ5586" s="283"/>
      <c r="BA5586" s="283"/>
      <c r="BB5586" s="283"/>
      <c r="BC5586" s="34"/>
      <c r="BD5586" s="27"/>
      <c r="BF5586" s="35"/>
      <c r="BG5586" s="35"/>
      <c r="BH5586" s="35"/>
    </row>
    <row r="5587" spans="1:60" ht="15" x14ac:dyDescent="0.25">
      <c r="A5587" s="570">
        <f t="shared" si="80"/>
        <v>5581</v>
      </c>
      <c r="B5587" s="571" t="s">
        <v>7857</v>
      </c>
      <c r="C5587" s="574" t="s">
        <v>12458</v>
      </c>
      <c r="D5587" s="843">
        <v>3260.6</v>
      </c>
      <c r="E5587" s="844"/>
      <c r="F5587" s="844"/>
      <c r="G5587" s="25"/>
      <c r="H5587" s="25"/>
      <c r="I5587" s="25"/>
      <c r="J5587" s="25"/>
      <c r="K5587" s="25"/>
      <c r="L5587" s="25"/>
      <c r="N5587" s="25"/>
      <c r="O5587" s="25"/>
      <c r="P5587" s="35" t="s">
        <v>2496</v>
      </c>
      <c r="AS5587" s="570"/>
      <c r="AT5587" s="391"/>
      <c r="AU5587" s="222"/>
      <c r="AV5587" s="564"/>
      <c r="AW5587" s="60"/>
      <c r="AX5587" s="60"/>
      <c r="AY5587" s="60"/>
      <c r="AZ5587" s="283"/>
      <c r="BA5587" s="283"/>
      <c r="BB5587" s="283"/>
      <c r="BC5587" s="34"/>
      <c r="BD5587" s="27"/>
      <c r="BF5587" s="35"/>
      <c r="BG5587" s="35"/>
      <c r="BH5587" s="35"/>
    </row>
    <row r="5588" spans="1:60" ht="15" x14ac:dyDescent="0.25">
      <c r="A5588" s="570">
        <f t="shared" si="80"/>
        <v>5582</v>
      </c>
      <c r="B5588" s="571" t="s">
        <v>7858</v>
      </c>
      <c r="C5588" s="574" t="s">
        <v>12458</v>
      </c>
      <c r="D5588" s="843">
        <v>4890.8999999999996</v>
      </c>
      <c r="E5588" s="844"/>
      <c r="F5588" s="844"/>
      <c r="G5588" s="25"/>
      <c r="H5588" s="25"/>
      <c r="I5588" s="25"/>
      <c r="J5588" s="25"/>
      <c r="K5588" s="25"/>
      <c r="L5588" s="25"/>
      <c r="N5588" s="25"/>
      <c r="O5588" s="25"/>
      <c r="P5588" s="35" t="s">
        <v>2496</v>
      </c>
      <c r="AS5588" s="570"/>
      <c r="AT5588" s="391"/>
      <c r="AU5588" s="222"/>
      <c r="AV5588" s="564"/>
      <c r="AW5588" s="60"/>
      <c r="AX5588" s="60"/>
      <c r="AY5588" s="60"/>
      <c r="AZ5588" s="283"/>
      <c r="BA5588" s="283"/>
      <c r="BB5588" s="283"/>
      <c r="BC5588" s="34"/>
      <c r="BD5588" s="27"/>
      <c r="BF5588" s="35"/>
      <c r="BG5588" s="35"/>
      <c r="BH5588" s="35"/>
    </row>
    <row r="5589" spans="1:60" ht="15" x14ac:dyDescent="0.25">
      <c r="A5589" s="570">
        <f t="shared" si="80"/>
        <v>5583</v>
      </c>
      <c r="B5589" s="571" t="s">
        <v>7859</v>
      </c>
      <c r="C5589" s="574" t="s">
        <v>12458</v>
      </c>
      <c r="D5589" s="843">
        <v>5355</v>
      </c>
      <c r="E5589" s="844"/>
      <c r="F5589" s="844"/>
      <c r="G5589" s="25"/>
      <c r="H5589" s="25"/>
      <c r="I5589" s="25"/>
      <c r="J5589" s="25"/>
      <c r="K5589" s="25"/>
      <c r="L5589" s="25"/>
      <c r="N5589" s="25"/>
      <c r="O5589" s="25"/>
      <c r="P5589" s="35" t="s">
        <v>2496</v>
      </c>
      <c r="AS5589" s="570"/>
      <c r="AT5589" s="391"/>
      <c r="AU5589" s="222"/>
      <c r="AV5589" s="564"/>
      <c r="AW5589" s="60"/>
      <c r="AX5589" s="60"/>
      <c r="AY5589" s="60"/>
      <c r="AZ5589" s="283"/>
      <c r="BA5589" s="283"/>
      <c r="BB5589" s="283"/>
      <c r="BC5589" s="34"/>
      <c r="BD5589" s="27"/>
      <c r="BF5589" s="35"/>
      <c r="BG5589" s="35"/>
      <c r="BH5589" s="35"/>
    </row>
    <row r="5590" spans="1:60" ht="15" x14ac:dyDescent="0.25">
      <c r="A5590" s="570">
        <f t="shared" si="80"/>
        <v>5584</v>
      </c>
      <c r="B5590" s="571" t="s">
        <v>7860</v>
      </c>
      <c r="C5590" s="574" t="s">
        <v>12458</v>
      </c>
      <c r="D5590" s="843">
        <v>6545</v>
      </c>
      <c r="E5590" s="844"/>
      <c r="F5590" s="844"/>
      <c r="G5590" s="25"/>
      <c r="H5590" s="25"/>
      <c r="I5590" s="25"/>
      <c r="J5590" s="25"/>
      <c r="K5590" s="25"/>
      <c r="L5590" s="25"/>
      <c r="N5590" s="25"/>
      <c r="O5590" s="25"/>
      <c r="P5590" s="35" t="s">
        <v>2496</v>
      </c>
      <c r="AS5590" s="570"/>
      <c r="AT5590" s="391"/>
      <c r="AU5590" s="222"/>
      <c r="AV5590" s="564"/>
      <c r="AW5590" s="60"/>
      <c r="AX5590" s="60"/>
      <c r="AY5590" s="60"/>
      <c r="AZ5590" s="283"/>
      <c r="BA5590" s="283"/>
      <c r="BB5590" s="283"/>
      <c r="BC5590" s="34"/>
      <c r="BD5590" s="27"/>
      <c r="BF5590" s="35"/>
      <c r="BG5590" s="35"/>
      <c r="BH5590" s="35"/>
    </row>
    <row r="5591" spans="1:60" ht="15" x14ac:dyDescent="0.25">
      <c r="A5591" s="570">
        <f t="shared" si="80"/>
        <v>5585</v>
      </c>
      <c r="B5591" s="571" t="s">
        <v>7861</v>
      </c>
      <c r="C5591" s="574" t="s">
        <v>12458</v>
      </c>
      <c r="D5591" s="843">
        <v>7556.5</v>
      </c>
      <c r="E5591" s="844"/>
      <c r="F5591" s="844"/>
      <c r="G5591" s="25"/>
      <c r="H5591" s="25"/>
      <c r="I5591" s="25"/>
      <c r="J5591" s="25"/>
      <c r="K5591" s="25"/>
      <c r="L5591" s="25"/>
      <c r="N5591" s="25"/>
      <c r="O5591" s="25"/>
      <c r="P5591" s="35" t="s">
        <v>2496</v>
      </c>
      <c r="AS5591" s="570"/>
      <c r="AT5591" s="391"/>
      <c r="AU5591" s="222"/>
      <c r="AV5591" s="564"/>
      <c r="AW5591" s="60"/>
      <c r="AX5591" s="60"/>
      <c r="AY5591" s="60"/>
      <c r="AZ5591" s="283"/>
      <c r="BA5591" s="283"/>
      <c r="BB5591" s="283"/>
      <c r="BC5591" s="34"/>
      <c r="BD5591" s="27"/>
      <c r="BF5591" s="35"/>
      <c r="BG5591" s="35"/>
      <c r="BH5591" s="35"/>
    </row>
    <row r="5592" spans="1:60" ht="15" x14ac:dyDescent="0.25">
      <c r="A5592" s="570">
        <f t="shared" si="80"/>
        <v>5586</v>
      </c>
      <c r="B5592" s="571" t="s">
        <v>7862</v>
      </c>
      <c r="C5592" s="574" t="s">
        <v>12469</v>
      </c>
      <c r="D5592" s="843">
        <v>336.77</v>
      </c>
      <c r="E5592" s="844"/>
      <c r="F5592" s="844"/>
      <c r="G5592" s="25"/>
      <c r="H5592" s="25"/>
      <c r="I5592" s="25"/>
      <c r="J5592" s="25"/>
      <c r="K5592" s="25"/>
      <c r="L5592" s="25"/>
      <c r="N5592" s="25"/>
      <c r="O5592" s="25"/>
      <c r="P5592" s="35" t="s">
        <v>2496</v>
      </c>
      <c r="AS5592" s="570"/>
      <c r="AT5592" s="391"/>
      <c r="AU5592" s="222"/>
      <c r="AV5592" s="564"/>
      <c r="AW5592" s="60"/>
      <c r="AX5592" s="60"/>
      <c r="AY5592" s="60"/>
      <c r="AZ5592" s="283"/>
      <c r="BA5592" s="283"/>
      <c r="BB5592" s="283"/>
      <c r="BC5592" s="34"/>
      <c r="BD5592" s="27"/>
      <c r="BF5592" s="35"/>
      <c r="BG5592" s="35"/>
      <c r="BH5592" s="35"/>
    </row>
    <row r="5593" spans="1:60" ht="15" x14ac:dyDescent="0.25">
      <c r="A5593" s="570">
        <f t="shared" si="80"/>
        <v>5587</v>
      </c>
      <c r="B5593" s="571" t="s">
        <v>7863</v>
      </c>
      <c r="C5593" s="574" t="s">
        <v>12469</v>
      </c>
      <c r="D5593" s="843">
        <v>3252.27</v>
      </c>
      <c r="E5593" s="844"/>
      <c r="F5593" s="844"/>
      <c r="G5593" s="25"/>
      <c r="H5593" s="25"/>
      <c r="I5593" s="25"/>
      <c r="J5593" s="25"/>
      <c r="K5593" s="25"/>
      <c r="L5593" s="25"/>
      <c r="N5593" s="25"/>
      <c r="O5593" s="25"/>
      <c r="P5593" s="35" t="s">
        <v>2496</v>
      </c>
      <c r="AS5593" s="570"/>
      <c r="AT5593" s="391"/>
      <c r="AU5593" s="222"/>
      <c r="AV5593" s="564"/>
      <c r="AW5593" s="60"/>
      <c r="AX5593" s="60"/>
      <c r="AY5593" s="60"/>
      <c r="AZ5593" s="283"/>
      <c r="BA5593" s="283"/>
      <c r="BB5593" s="283"/>
      <c r="BC5593" s="34"/>
      <c r="BD5593" s="27"/>
      <c r="BF5593" s="35"/>
      <c r="BG5593" s="35"/>
      <c r="BH5593" s="35"/>
    </row>
    <row r="5594" spans="1:60" ht="15" x14ac:dyDescent="0.25">
      <c r="A5594" s="570">
        <f t="shared" si="80"/>
        <v>5588</v>
      </c>
      <c r="B5594" s="571" t="s">
        <v>7864</v>
      </c>
      <c r="C5594" s="574" t="s">
        <v>12469</v>
      </c>
      <c r="D5594" s="843">
        <v>734.23</v>
      </c>
      <c r="E5594" s="844"/>
      <c r="F5594" s="844"/>
      <c r="G5594" s="25"/>
      <c r="H5594" s="25"/>
      <c r="I5594" s="25"/>
      <c r="J5594" s="25"/>
      <c r="K5594" s="25"/>
      <c r="L5594" s="25"/>
      <c r="N5594" s="25"/>
      <c r="O5594" s="25"/>
      <c r="P5594" s="35" t="s">
        <v>2496</v>
      </c>
      <c r="AS5594" s="570"/>
      <c r="AT5594" s="391"/>
      <c r="AU5594" s="222"/>
      <c r="AV5594" s="564"/>
      <c r="AW5594" s="60"/>
      <c r="AX5594" s="60"/>
      <c r="AY5594" s="60"/>
      <c r="AZ5594" s="283"/>
      <c r="BA5594" s="283"/>
      <c r="BB5594" s="283"/>
      <c r="BC5594" s="34"/>
      <c r="BD5594" s="27"/>
      <c r="BF5594" s="35"/>
      <c r="BG5594" s="35"/>
      <c r="BH5594" s="35"/>
    </row>
    <row r="5595" spans="1:60" ht="15" x14ac:dyDescent="0.25">
      <c r="A5595" s="570">
        <f t="shared" si="80"/>
        <v>5589</v>
      </c>
      <c r="B5595" s="571" t="s">
        <v>7865</v>
      </c>
      <c r="C5595" s="574" t="s">
        <v>12469</v>
      </c>
      <c r="D5595" s="843">
        <v>499.8</v>
      </c>
      <c r="E5595" s="844"/>
      <c r="F5595" s="844"/>
      <c r="G5595" s="25"/>
      <c r="H5595" s="25"/>
      <c r="I5595" s="25"/>
      <c r="J5595" s="25"/>
      <c r="K5595" s="25"/>
      <c r="L5595" s="25"/>
      <c r="N5595" s="25"/>
      <c r="O5595" s="25"/>
      <c r="P5595" s="35" t="s">
        <v>2496</v>
      </c>
      <c r="AS5595" s="570"/>
      <c r="AT5595" s="391"/>
      <c r="AU5595" s="222"/>
      <c r="AV5595" s="564"/>
      <c r="AW5595" s="60"/>
      <c r="AX5595" s="60"/>
      <c r="AY5595" s="60"/>
      <c r="AZ5595" s="283"/>
      <c r="BA5595" s="283"/>
      <c r="BB5595" s="283"/>
      <c r="BC5595" s="34"/>
      <c r="BD5595" s="27"/>
      <c r="BF5595" s="35"/>
      <c r="BG5595" s="35"/>
      <c r="BH5595" s="35"/>
    </row>
    <row r="5596" spans="1:60" ht="15" x14ac:dyDescent="0.25">
      <c r="A5596" s="570">
        <f t="shared" si="80"/>
        <v>5590</v>
      </c>
      <c r="B5596" s="571" t="s">
        <v>7866</v>
      </c>
      <c r="C5596" s="574" t="s">
        <v>12469</v>
      </c>
      <c r="D5596" s="843">
        <v>2426.41</v>
      </c>
      <c r="E5596" s="844"/>
      <c r="F5596" s="844"/>
      <c r="G5596" s="25"/>
      <c r="H5596" s="25"/>
      <c r="I5596" s="25"/>
      <c r="J5596" s="25"/>
      <c r="K5596" s="25"/>
      <c r="L5596" s="25"/>
      <c r="N5596" s="25"/>
      <c r="O5596" s="25"/>
      <c r="P5596" s="35" t="s">
        <v>2496</v>
      </c>
      <c r="AS5596" s="570"/>
      <c r="AT5596" s="391"/>
      <c r="AU5596" s="222"/>
      <c r="AV5596" s="564"/>
      <c r="AW5596" s="60"/>
      <c r="AX5596" s="60"/>
      <c r="AY5596" s="60"/>
      <c r="AZ5596" s="283"/>
      <c r="BA5596" s="283"/>
      <c r="BB5596" s="283"/>
      <c r="BC5596" s="34"/>
      <c r="BD5596" s="27"/>
      <c r="BF5596" s="35"/>
      <c r="BG5596" s="35"/>
      <c r="BH5596" s="35"/>
    </row>
    <row r="5597" spans="1:60" ht="15" x14ac:dyDescent="0.25">
      <c r="A5597" s="570">
        <f t="shared" si="80"/>
        <v>5591</v>
      </c>
      <c r="B5597" s="571" t="s">
        <v>7867</v>
      </c>
      <c r="C5597" s="574" t="s">
        <v>12458</v>
      </c>
      <c r="D5597" s="843">
        <v>13851.6</v>
      </c>
      <c r="E5597" s="844"/>
      <c r="F5597" s="844"/>
      <c r="G5597" s="25"/>
      <c r="H5597" s="25"/>
      <c r="I5597" s="25"/>
      <c r="J5597" s="25"/>
      <c r="K5597" s="25"/>
      <c r="L5597" s="25"/>
      <c r="N5597" s="25"/>
      <c r="O5597" s="25"/>
      <c r="P5597" s="35" t="s">
        <v>2496</v>
      </c>
      <c r="AS5597" s="570"/>
      <c r="AT5597" s="391"/>
      <c r="AU5597" s="222"/>
      <c r="AV5597" s="564"/>
      <c r="AW5597" s="60"/>
      <c r="AX5597" s="60"/>
      <c r="AY5597" s="60"/>
      <c r="AZ5597" s="283"/>
      <c r="BA5597" s="283"/>
      <c r="BB5597" s="283"/>
      <c r="BC5597" s="34"/>
      <c r="BD5597" s="27"/>
      <c r="BF5597" s="35"/>
      <c r="BG5597" s="35"/>
      <c r="BH5597" s="35"/>
    </row>
    <row r="5598" spans="1:60" ht="15" x14ac:dyDescent="0.25">
      <c r="A5598" s="570">
        <f t="shared" si="80"/>
        <v>5592</v>
      </c>
      <c r="B5598" s="571" t="s">
        <v>7868</v>
      </c>
      <c r="C5598" s="574" t="s">
        <v>12458</v>
      </c>
      <c r="D5598" s="843">
        <v>15233.19</v>
      </c>
      <c r="E5598" s="844"/>
      <c r="F5598" s="844"/>
      <c r="G5598" s="25"/>
      <c r="H5598" s="25"/>
      <c r="I5598" s="25"/>
      <c r="J5598" s="25"/>
      <c r="K5598" s="25"/>
      <c r="L5598" s="25"/>
      <c r="N5598" s="25"/>
      <c r="O5598" s="25"/>
      <c r="P5598" s="35" t="s">
        <v>2496</v>
      </c>
      <c r="AS5598" s="570"/>
      <c r="AT5598" s="391"/>
      <c r="AU5598" s="222"/>
      <c r="AV5598" s="564"/>
      <c r="AW5598" s="60"/>
      <c r="AX5598" s="60"/>
      <c r="AY5598" s="60"/>
      <c r="AZ5598" s="283"/>
      <c r="BA5598" s="283"/>
      <c r="BB5598" s="283"/>
      <c r="BC5598" s="34"/>
      <c r="BD5598" s="27"/>
      <c r="BF5598" s="35"/>
      <c r="BG5598" s="35"/>
      <c r="BH5598" s="35"/>
    </row>
    <row r="5599" spans="1:60" ht="15" x14ac:dyDescent="0.25">
      <c r="A5599" s="570">
        <f t="shared" si="80"/>
        <v>5593</v>
      </c>
      <c r="B5599" s="571" t="s">
        <v>7869</v>
      </c>
      <c r="C5599" s="574" t="s">
        <v>12458</v>
      </c>
      <c r="D5599" s="843">
        <v>4155.4799999999996</v>
      </c>
      <c r="E5599" s="844"/>
      <c r="F5599" s="844"/>
      <c r="G5599" s="25"/>
      <c r="H5599" s="25"/>
      <c r="I5599" s="25"/>
      <c r="J5599" s="25"/>
      <c r="K5599" s="25"/>
      <c r="L5599" s="25"/>
      <c r="N5599" s="25"/>
      <c r="O5599" s="25"/>
      <c r="P5599" s="35" t="s">
        <v>2496</v>
      </c>
      <c r="AS5599" s="570"/>
      <c r="AT5599" s="391"/>
      <c r="AU5599" s="222"/>
      <c r="AV5599" s="564"/>
      <c r="AW5599" s="60"/>
      <c r="AX5599" s="60"/>
      <c r="AY5599" s="60"/>
      <c r="AZ5599" s="283"/>
      <c r="BA5599" s="283"/>
      <c r="BB5599" s="283"/>
      <c r="BC5599" s="34"/>
      <c r="BD5599" s="27"/>
      <c r="BF5599" s="35"/>
      <c r="BG5599" s="35"/>
      <c r="BH5599" s="35"/>
    </row>
    <row r="5600" spans="1:60" ht="15" x14ac:dyDescent="0.25">
      <c r="A5600" s="570">
        <f t="shared" si="80"/>
        <v>5594</v>
      </c>
      <c r="B5600" s="571" t="s">
        <v>7870</v>
      </c>
      <c r="C5600" s="574" t="s">
        <v>12458</v>
      </c>
      <c r="D5600" s="843">
        <v>8172.92</v>
      </c>
      <c r="E5600" s="844"/>
      <c r="F5600" s="844"/>
      <c r="G5600" s="25"/>
      <c r="H5600" s="25"/>
      <c r="I5600" s="25"/>
      <c r="J5600" s="25"/>
      <c r="K5600" s="25"/>
      <c r="L5600" s="25"/>
      <c r="N5600" s="25"/>
      <c r="O5600" s="25"/>
      <c r="P5600" s="35" t="s">
        <v>2496</v>
      </c>
      <c r="AS5600" s="570"/>
      <c r="AT5600" s="391"/>
      <c r="AU5600" s="222"/>
      <c r="AV5600" s="564"/>
      <c r="AW5600" s="60"/>
      <c r="AX5600" s="60"/>
      <c r="AY5600" s="60"/>
      <c r="AZ5600" s="283"/>
      <c r="BA5600" s="283"/>
      <c r="BB5600" s="283"/>
      <c r="BC5600" s="34"/>
      <c r="BD5600" s="27"/>
      <c r="BF5600" s="35"/>
      <c r="BG5600" s="35"/>
      <c r="BH5600" s="35"/>
    </row>
    <row r="5601" spans="1:60" ht="15" x14ac:dyDescent="0.25">
      <c r="A5601" s="570">
        <f t="shared" si="80"/>
        <v>5595</v>
      </c>
      <c r="B5601" s="571" t="s">
        <v>7871</v>
      </c>
      <c r="C5601" s="574" t="s">
        <v>12458</v>
      </c>
      <c r="D5601" s="843">
        <v>6925.8</v>
      </c>
      <c r="E5601" s="844"/>
      <c r="F5601" s="844"/>
      <c r="G5601" s="25"/>
      <c r="H5601" s="25"/>
      <c r="I5601" s="25"/>
      <c r="J5601" s="25"/>
      <c r="K5601" s="25"/>
      <c r="L5601" s="25"/>
      <c r="N5601" s="25"/>
      <c r="O5601" s="25"/>
      <c r="P5601" s="35" t="s">
        <v>2496</v>
      </c>
      <c r="AS5601" s="570"/>
      <c r="AT5601" s="391"/>
      <c r="AU5601" s="222"/>
      <c r="AV5601" s="564"/>
      <c r="AW5601" s="60"/>
      <c r="AX5601" s="60"/>
      <c r="AY5601" s="60"/>
      <c r="AZ5601" s="283"/>
      <c r="BA5601" s="283"/>
      <c r="BB5601" s="283"/>
      <c r="BC5601" s="34"/>
      <c r="BD5601" s="27"/>
      <c r="BF5601" s="35"/>
      <c r="BG5601" s="35"/>
      <c r="BH5601" s="35"/>
    </row>
    <row r="5602" spans="1:60" ht="15" x14ac:dyDescent="0.25">
      <c r="A5602" s="570">
        <f t="shared" si="80"/>
        <v>5596</v>
      </c>
      <c r="B5602" s="571" t="s">
        <v>7872</v>
      </c>
      <c r="C5602" s="574" t="s">
        <v>12458</v>
      </c>
      <c r="D5602" s="843">
        <v>69258</v>
      </c>
      <c r="E5602" s="844"/>
      <c r="F5602" s="844"/>
      <c r="G5602" s="25"/>
      <c r="H5602" s="25"/>
      <c r="I5602" s="25"/>
      <c r="J5602" s="25"/>
      <c r="K5602" s="25"/>
      <c r="L5602" s="25"/>
      <c r="N5602" s="25"/>
      <c r="O5602" s="25"/>
      <c r="P5602" s="35" t="s">
        <v>2496</v>
      </c>
      <c r="AS5602" s="570"/>
      <c r="AT5602" s="391"/>
      <c r="AU5602" s="222"/>
      <c r="AV5602" s="564"/>
      <c r="AW5602" s="60"/>
      <c r="AX5602" s="60"/>
      <c r="AY5602" s="60"/>
      <c r="AZ5602" s="283"/>
      <c r="BA5602" s="283"/>
      <c r="BB5602" s="283"/>
      <c r="BC5602" s="34"/>
      <c r="BD5602" s="27"/>
      <c r="BF5602" s="35"/>
      <c r="BG5602" s="35"/>
      <c r="BH5602" s="35"/>
    </row>
    <row r="5603" spans="1:60" ht="15" x14ac:dyDescent="0.25">
      <c r="A5603" s="570">
        <f t="shared" si="80"/>
        <v>5597</v>
      </c>
      <c r="B5603" s="571" t="s">
        <v>7873</v>
      </c>
      <c r="C5603" s="574" t="s">
        <v>12458</v>
      </c>
      <c r="D5603" s="843">
        <v>9694.93</v>
      </c>
      <c r="E5603" s="844"/>
      <c r="F5603" s="844"/>
      <c r="G5603" s="25"/>
      <c r="H5603" s="25"/>
      <c r="I5603" s="25"/>
      <c r="J5603" s="25"/>
      <c r="K5603" s="25"/>
      <c r="L5603" s="25"/>
      <c r="N5603" s="25"/>
      <c r="O5603" s="25"/>
      <c r="P5603" s="35" t="s">
        <v>2496</v>
      </c>
      <c r="AS5603" s="570"/>
      <c r="AT5603" s="391"/>
      <c r="AU5603" s="222"/>
      <c r="AV5603" s="564"/>
      <c r="AW5603" s="60"/>
      <c r="AX5603" s="60"/>
      <c r="AY5603" s="60"/>
      <c r="AZ5603" s="283"/>
      <c r="BA5603" s="283"/>
      <c r="BB5603" s="283"/>
      <c r="BC5603" s="34"/>
      <c r="BD5603" s="27"/>
      <c r="BF5603" s="35"/>
      <c r="BG5603" s="35"/>
      <c r="BH5603" s="35"/>
    </row>
    <row r="5604" spans="1:60" ht="15" x14ac:dyDescent="0.25">
      <c r="A5604" s="570">
        <f t="shared" si="80"/>
        <v>5598</v>
      </c>
      <c r="B5604" s="571" t="s">
        <v>7874</v>
      </c>
      <c r="C5604" s="574" t="s">
        <v>12458</v>
      </c>
      <c r="D5604" s="843">
        <v>52360</v>
      </c>
      <c r="E5604" s="844"/>
      <c r="F5604" s="844"/>
      <c r="G5604" s="25"/>
      <c r="H5604" s="25"/>
      <c r="I5604" s="25"/>
      <c r="J5604" s="25"/>
      <c r="K5604" s="25"/>
      <c r="L5604" s="25"/>
      <c r="N5604" s="25"/>
      <c r="O5604" s="25"/>
      <c r="P5604" s="35" t="s">
        <v>2496</v>
      </c>
      <c r="AS5604" s="570"/>
      <c r="AT5604" s="391"/>
      <c r="AU5604" s="222"/>
      <c r="AV5604" s="564"/>
      <c r="AW5604" s="60"/>
      <c r="AX5604" s="60"/>
      <c r="AY5604" s="60"/>
      <c r="AZ5604" s="283"/>
      <c r="BA5604" s="283"/>
      <c r="BB5604" s="283"/>
      <c r="BC5604" s="34"/>
      <c r="BD5604" s="27"/>
      <c r="BF5604" s="35"/>
      <c r="BG5604" s="35"/>
      <c r="BH5604" s="35"/>
    </row>
    <row r="5605" spans="1:60" ht="15" x14ac:dyDescent="0.25">
      <c r="A5605" s="570">
        <f t="shared" si="80"/>
        <v>5599</v>
      </c>
      <c r="B5605" s="571" t="s">
        <v>7875</v>
      </c>
      <c r="C5605" s="574" t="s">
        <v>12458</v>
      </c>
      <c r="D5605" s="843">
        <v>10234</v>
      </c>
      <c r="E5605" s="844"/>
      <c r="F5605" s="844"/>
      <c r="G5605" s="25"/>
      <c r="H5605" s="25"/>
      <c r="I5605" s="25"/>
      <c r="J5605" s="25"/>
      <c r="K5605" s="25"/>
      <c r="L5605" s="25"/>
      <c r="N5605" s="25"/>
      <c r="O5605" s="25"/>
      <c r="P5605" s="35" t="s">
        <v>2496</v>
      </c>
      <c r="AS5605" s="570"/>
      <c r="AT5605" s="391"/>
      <c r="AU5605" s="222"/>
      <c r="AV5605" s="564"/>
      <c r="AW5605" s="60"/>
      <c r="AX5605" s="60"/>
      <c r="AY5605" s="60"/>
      <c r="AZ5605" s="283"/>
      <c r="BA5605" s="283"/>
      <c r="BB5605" s="283"/>
      <c r="BC5605" s="34"/>
      <c r="BD5605" s="27"/>
      <c r="BF5605" s="35"/>
      <c r="BG5605" s="35"/>
      <c r="BH5605" s="35"/>
    </row>
    <row r="5606" spans="1:60" ht="15" x14ac:dyDescent="0.25">
      <c r="A5606" s="570">
        <f t="shared" si="80"/>
        <v>5600</v>
      </c>
      <c r="B5606" s="571" t="s">
        <v>7876</v>
      </c>
      <c r="C5606" s="574" t="s">
        <v>12458</v>
      </c>
      <c r="D5606" s="843">
        <v>12911.5</v>
      </c>
      <c r="E5606" s="844"/>
      <c r="F5606" s="844"/>
      <c r="G5606" s="25"/>
      <c r="H5606" s="25"/>
      <c r="I5606" s="25"/>
      <c r="J5606" s="25"/>
      <c r="K5606" s="25"/>
      <c r="L5606" s="25"/>
      <c r="N5606" s="25"/>
      <c r="O5606" s="25"/>
      <c r="P5606" s="35" t="s">
        <v>2496</v>
      </c>
      <c r="AS5606" s="570"/>
      <c r="AT5606" s="391"/>
      <c r="AU5606" s="222"/>
      <c r="AV5606" s="564"/>
      <c r="AW5606" s="60"/>
      <c r="AX5606" s="60"/>
      <c r="AY5606" s="60"/>
      <c r="AZ5606" s="283"/>
      <c r="BA5606" s="283"/>
      <c r="BB5606" s="283"/>
      <c r="BC5606" s="34"/>
      <c r="BD5606" s="27"/>
      <c r="BF5606" s="35"/>
      <c r="BG5606" s="35"/>
      <c r="BH5606" s="35"/>
    </row>
    <row r="5607" spans="1:60" ht="15" x14ac:dyDescent="0.25">
      <c r="A5607" s="570">
        <f t="shared" si="80"/>
        <v>5601</v>
      </c>
      <c r="B5607" s="571" t="s">
        <v>7877</v>
      </c>
      <c r="C5607" s="574" t="s">
        <v>12458</v>
      </c>
      <c r="D5607" s="843">
        <v>7859.95</v>
      </c>
      <c r="E5607" s="844"/>
      <c r="F5607" s="844"/>
      <c r="G5607" s="25"/>
      <c r="H5607" s="25"/>
      <c r="I5607" s="25"/>
      <c r="J5607" s="25"/>
      <c r="K5607" s="25"/>
      <c r="L5607" s="25"/>
      <c r="N5607" s="25"/>
      <c r="O5607" s="25"/>
      <c r="P5607" s="35" t="s">
        <v>2496</v>
      </c>
      <c r="AS5607" s="570"/>
      <c r="AT5607" s="391"/>
      <c r="AU5607" s="222"/>
      <c r="AV5607" s="564"/>
      <c r="AW5607" s="60"/>
      <c r="AX5607" s="60"/>
      <c r="AY5607" s="60"/>
      <c r="AZ5607" s="283"/>
      <c r="BA5607" s="283"/>
      <c r="BB5607" s="283"/>
      <c r="BC5607" s="34"/>
      <c r="BD5607" s="27"/>
      <c r="BF5607" s="35"/>
      <c r="BG5607" s="35"/>
      <c r="BH5607" s="35"/>
    </row>
    <row r="5608" spans="1:60" ht="15" x14ac:dyDescent="0.25">
      <c r="A5608" s="570">
        <f t="shared" si="80"/>
        <v>5602</v>
      </c>
      <c r="B5608" s="571" t="s">
        <v>7878</v>
      </c>
      <c r="C5608" s="574" t="s">
        <v>12458</v>
      </c>
      <c r="D5608" s="843">
        <v>12049.94</v>
      </c>
      <c r="E5608" s="844"/>
      <c r="F5608" s="844"/>
      <c r="G5608" s="25"/>
      <c r="H5608" s="25"/>
      <c r="I5608" s="25"/>
      <c r="J5608" s="25"/>
      <c r="K5608" s="25"/>
      <c r="L5608" s="25"/>
      <c r="N5608" s="25"/>
      <c r="O5608" s="25"/>
      <c r="P5608" s="35" t="s">
        <v>2496</v>
      </c>
      <c r="AS5608" s="570"/>
      <c r="AT5608" s="391"/>
      <c r="AU5608" s="222"/>
      <c r="AV5608" s="564"/>
      <c r="AW5608" s="60"/>
      <c r="AX5608" s="60"/>
      <c r="AY5608" s="60"/>
      <c r="AZ5608" s="283"/>
      <c r="BA5608" s="283"/>
      <c r="BB5608" s="283"/>
      <c r="BC5608" s="34"/>
      <c r="BD5608" s="27"/>
      <c r="BF5608" s="35"/>
      <c r="BG5608" s="35"/>
      <c r="BH5608" s="35"/>
    </row>
    <row r="5609" spans="1:60" ht="15" x14ac:dyDescent="0.25">
      <c r="A5609" s="570">
        <f t="shared" si="80"/>
        <v>5603</v>
      </c>
      <c r="B5609" s="571" t="s">
        <v>7879</v>
      </c>
      <c r="C5609" s="574" t="s">
        <v>12458</v>
      </c>
      <c r="D5609" s="843">
        <v>9705.64</v>
      </c>
      <c r="E5609" s="844"/>
      <c r="F5609" s="844"/>
      <c r="G5609" s="25"/>
      <c r="H5609" s="25"/>
      <c r="I5609" s="25"/>
      <c r="J5609" s="25"/>
      <c r="K5609" s="25"/>
      <c r="L5609" s="25"/>
      <c r="N5609" s="25"/>
      <c r="O5609" s="25"/>
      <c r="P5609" s="35" t="s">
        <v>2496</v>
      </c>
      <c r="AS5609" s="570"/>
      <c r="AT5609" s="391"/>
      <c r="AU5609" s="222"/>
      <c r="AV5609" s="564"/>
      <c r="AW5609" s="60"/>
      <c r="AX5609" s="60"/>
      <c r="AY5609" s="60"/>
      <c r="AZ5609" s="283"/>
      <c r="BA5609" s="283"/>
      <c r="BB5609" s="283"/>
      <c r="BC5609" s="34"/>
      <c r="BD5609" s="27"/>
      <c r="BF5609" s="35"/>
      <c r="BG5609" s="35"/>
      <c r="BH5609" s="35"/>
    </row>
    <row r="5610" spans="1:60" ht="15" x14ac:dyDescent="0.25">
      <c r="A5610" s="570">
        <f t="shared" si="80"/>
        <v>5604</v>
      </c>
      <c r="B5610" s="571" t="s">
        <v>7880</v>
      </c>
      <c r="C5610" s="574" t="s">
        <v>12458</v>
      </c>
      <c r="D5610" s="843">
        <v>14875</v>
      </c>
      <c r="E5610" s="844"/>
      <c r="F5610" s="844"/>
      <c r="G5610" s="25"/>
      <c r="H5610" s="25"/>
      <c r="I5610" s="25"/>
      <c r="J5610" s="25"/>
      <c r="K5610" s="25"/>
      <c r="L5610" s="25"/>
      <c r="N5610" s="25"/>
      <c r="O5610" s="25"/>
      <c r="P5610" s="35" t="s">
        <v>2496</v>
      </c>
      <c r="AS5610" s="570"/>
      <c r="AT5610" s="391"/>
      <c r="AU5610" s="222"/>
      <c r="AV5610" s="564"/>
      <c r="AW5610" s="60"/>
      <c r="AX5610" s="60"/>
      <c r="AY5610" s="60"/>
      <c r="AZ5610" s="283"/>
      <c r="BA5610" s="283"/>
      <c r="BB5610" s="283"/>
      <c r="BC5610" s="34"/>
      <c r="BD5610" s="27"/>
      <c r="BF5610" s="35"/>
      <c r="BG5610" s="35"/>
      <c r="BH5610" s="35"/>
    </row>
    <row r="5611" spans="1:60" ht="15" x14ac:dyDescent="0.25">
      <c r="A5611" s="570">
        <f t="shared" si="80"/>
        <v>5605</v>
      </c>
      <c r="B5611" s="571" t="s">
        <v>7881</v>
      </c>
      <c r="C5611" s="574" t="s">
        <v>12458</v>
      </c>
      <c r="D5611" s="843">
        <v>765548.42</v>
      </c>
      <c r="E5611" s="844"/>
      <c r="F5611" s="844"/>
      <c r="G5611" s="25"/>
      <c r="H5611" s="25"/>
      <c r="I5611" s="25"/>
      <c r="J5611" s="25"/>
      <c r="K5611" s="25"/>
      <c r="L5611" s="25"/>
      <c r="N5611" s="25"/>
      <c r="O5611" s="25"/>
      <c r="P5611" s="35" t="s">
        <v>2496</v>
      </c>
      <c r="AS5611" s="570"/>
      <c r="AT5611" s="391"/>
      <c r="AU5611" s="222"/>
      <c r="AV5611" s="564"/>
      <c r="AW5611" s="60"/>
      <c r="AX5611" s="60"/>
      <c r="AY5611" s="60"/>
      <c r="AZ5611" s="283"/>
      <c r="BA5611" s="283"/>
      <c r="BB5611" s="283"/>
      <c r="BC5611" s="34"/>
      <c r="BD5611" s="27"/>
      <c r="BF5611" s="35"/>
      <c r="BG5611" s="35"/>
      <c r="BH5611" s="35"/>
    </row>
    <row r="5612" spans="1:60" ht="15" x14ac:dyDescent="0.25">
      <c r="A5612" s="570">
        <f t="shared" si="80"/>
        <v>5606</v>
      </c>
      <c r="B5612" s="571" t="s">
        <v>7882</v>
      </c>
      <c r="C5612" s="574" t="s">
        <v>12458</v>
      </c>
      <c r="D5612" s="843">
        <v>488483.1</v>
      </c>
      <c r="E5612" s="844"/>
      <c r="F5612" s="844"/>
      <c r="G5612" s="25"/>
      <c r="H5612" s="25"/>
      <c r="I5612" s="25"/>
      <c r="J5612" s="25"/>
      <c r="K5612" s="25"/>
      <c r="L5612" s="25"/>
      <c r="N5612" s="25"/>
      <c r="O5612" s="25"/>
      <c r="P5612" s="35" t="s">
        <v>2496</v>
      </c>
      <c r="AS5612" s="570"/>
      <c r="AT5612" s="391"/>
      <c r="AU5612" s="222"/>
      <c r="AV5612" s="564"/>
      <c r="AW5612" s="60"/>
      <c r="AX5612" s="60"/>
      <c r="AY5612" s="60"/>
      <c r="AZ5612" s="283"/>
      <c r="BA5612" s="283"/>
      <c r="BB5612" s="283"/>
      <c r="BC5612" s="34"/>
      <c r="BD5612" s="27"/>
      <c r="BF5612" s="35"/>
      <c r="BG5612" s="35"/>
      <c r="BH5612" s="35"/>
    </row>
    <row r="5613" spans="1:60" ht="15" x14ac:dyDescent="0.25">
      <c r="A5613" s="570">
        <f t="shared" si="80"/>
        <v>5607</v>
      </c>
      <c r="B5613" s="571" t="s">
        <v>7883</v>
      </c>
      <c r="C5613" s="574" t="s">
        <v>12458</v>
      </c>
      <c r="D5613" s="843">
        <v>2262999.2000000002</v>
      </c>
      <c r="E5613" s="844"/>
      <c r="F5613" s="844"/>
      <c r="G5613" s="25"/>
      <c r="H5613" s="25"/>
      <c r="I5613" s="25"/>
      <c r="J5613" s="25"/>
      <c r="K5613" s="25"/>
      <c r="L5613" s="25"/>
      <c r="N5613" s="25"/>
      <c r="O5613" s="25"/>
      <c r="P5613" s="35" t="s">
        <v>2496</v>
      </c>
      <c r="AS5613" s="570"/>
      <c r="AT5613" s="391"/>
      <c r="AU5613" s="222"/>
      <c r="AV5613" s="564"/>
      <c r="AW5613" s="60"/>
      <c r="AX5613" s="60"/>
      <c r="AY5613" s="60"/>
      <c r="AZ5613" s="283"/>
      <c r="BA5613" s="283"/>
      <c r="BB5613" s="283"/>
      <c r="BC5613" s="34"/>
      <c r="BD5613" s="27"/>
      <c r="BF5613" s="35"/>
      <c r="BG5613" s="35"/>
      <c r="BH5613" s="35"/>
    </row>
    <row r="5614" spans="1:60" ht="15" x14ac:dyDescent="0.25">
      <c r="A5614" s="570">
        <f t="shared" si="80"/>
        <v>5608</v>
      </c>
      <c r="B5614" s="571" t="s">
        <v>7884</v>
      </c>
      <c r="C5614" s="574" t="s">
        <v>12458</v>
      </c>
      <c r="D5614" s="843">
        <v>9675.89</v>
      </c>
      <c r="E5614" s="844"/>
      <c r="F5614" s="844"/>
      <c r="G5614" s="25"/>
      <c r="H5614" s="25"/>
      <c r="I5614" s="25"/>
      <c r="J5614" s="25"/>
      <c r="K5614" s="25"/>
      <c r="L5614" s="25"/>
      <c r="N5614" s="25"/>
      <c r="O5614" s="25"/>
      <c r="P5614" s="35" t="s">
        <v>2496</v>
      </c>
      <c r="AS5614" s="570"/>
      <c r="AT5614" s="391"/>
      <c r="AU5614" s="222"/>
      <c r="AV5614" s="564"/>
      <c r="AW5614" s="60"/>
      <c r="AX5614" s="60"/>
      <c r="AY5614" s="60"/>
      <c r="AZ5614" s="283"/>
      <c r="BA5614" s="283"/>
      <c r="BB5614" s="283"/>
      <c r="BC5614" s="34"/>
      <c r="BD5614" s="27"/>
      <c r="BF5614" s="35"/>
      <c r="BG5614" s="35"/>
      <c r="BH5614" s="35"/>
    </row>
    <row r="5615" spans="1:60" ht="15" x14ac:dyDescent="0.25">
      <c r="A5615" s="570">
        <f t="shared" si="80"/>
        <v>5609</v>
      </c>
      <c r="B5615" s="571" t="s">
        <v>7885</v>
      </c>
      <c r="C5615" s="574" t="s">
        <v>12458</v>
      </c>
      <c r="D5615" s="843">
        <v>15118.95</v>
      </c>
      <c r="E5615" s="844"/>
      <c r="F5615" s="844"/>
      <c r="G5615" s="25"/>
      <c r="H5615" s="25"/>
      <c r="I5615" s="25"/>
      <c r="J5615" s="25"/>
      <c r="K5615" s="25"/>
      <c r="L5615" s="25"/>
      <c r="N5615" s="25"/>
      <c r="O5615" s="25"/>
      <c r="P5615" s="35" t="s">
        <v>2496</v>
      </c>
      <c r="AS5615" s="570"/>
      <c r="AT5615" s="391"/>
      <c r="AU5615" s="222"/>
      <c r="AV5615" s="564"/>
      <c r="AW5615" s="60"/>
      <c r="AX5615" s="60"/>
      <c r="AY5615" s="60"/>
      <c r="AZ5615" s="283"/>
      <c r="BA5615" s="283"/>
      <c r="BB5615" s="283"/>
      <c r="BC5615" s="34"/>
      <c r="BD5615" s="27"/>
      <c r="BF5615" s="35"/>
      <c r="BG5615" s="35"/>
      <c r="BH5615" s="35"/>
    </row>
    <row r="5616" spans="1:60" ht="15" x14ac:dyDescent="0.25">
      <c r="A5616" s="570">
        <f t="shared" si="80"/>
        <v>5610</v>
      </c>
      <c r="B5616" s="571" t="s">
        <v>7886</v>
      </c>
      <c r="C5616" s="574" t="s">
        <v>12458</v>
      </c>
      <c r="D5616" s="843">
        <v>22589.77</v>
      </c>
      <c r="E5616" s="844"/>
      <c r="F5616" s="844"/>
      <c r="G5616" s="25"/>
      <c r="H5616" s="25"/>
      <c r="I5616" s="25"/>
      <c r="J5616" s="25"/>
      <c r="K5616" s="25"/>
      <c r="L5616" s="25"/>
      <c r="N5616" s="25"/>
      <c r="O5616" s="25"/>
      <c r="P5616" s="35" t="s">
        <v>2496</v>
      </c>
      <c r="AS5616" s="570"/>
      <c r="AT5616" s="391"/>
      <c r="AU5616" s="222"/>
      <c r="AV5616" s="564"/>
      <c r="AW5616" s="60"/>
      <c r="AX5616" s="60"/>
      <c r="AY5616" s="60"/>
      <c r="AZ5616" s="283"/>
      <c r="BA5616" s="283"/>
      <c r="BB5616" s="283"/>
      <c r="BC5616" s="34"/>
      <c r="BD5616" s="27"/>
      <c r="BF5616" s="35"/>
      <c r="BG5616" s="35"/>
      <c r="BH5616" s="35"/>
    </row>
    <row r="5617" spans="1:60" ht="15" x14ac:dyDescent="0.25">
      <c r="A5617" s="570">
        <f t="shared" si="80"/>
        <v>5611</v>
      </c>
      <c r="B5617" s="571" t="s">
        <v>7887</v>
      </c>
      <c r="C5617" s="574" t="s">
        <v>12458</v>
      </c>
      <c r="D5617" s="843">
        <v>737800</v>
      </c>
      <c r="E5617" s="844"/>
      <c r="F5617" s="844"/>
      <c r="G5617" s="25"/>
      <c r="H5617" s="25"/>
      <c r="I5617" s="25"/>
      <c r="J5617" s="25"/>
      <c r="K5617" s="25"/>
      <c r="L5617" s="25"/>
      <c r="N5617" s="25"/>
      <c r="O5617" s="25"/>
      <c r="P5617" s="35" t="s">
        <v>2496</v>
      </c>
      <c r="AS5617" s="570"/>
      <c r="AT5617" s="391"/>
      <c r="AU5617" s="222"/>
      <c r="AV5617" s="564"/>
      <c r="AW5617" s="60"/>
      <c r="AX5617" s="60"/>
      <c r="AY5617" s="60"/>
      <c r="AZ5617" s="283"/>
      <c r="BA5617" s="283"/>
      <c r="BB5617" s="283"/>
      <c r="BC5617" s="34"/>
      <c r="BD5617" s="27"/>
      <c r="BF5617" s="35"/>
      <c r="BG5617" s="35"/>
      <c r="BH5617" s="35"/>
    </row>
    <row r="5618" spans="1:60" ht="15" x14ac:dyDescent="0.25">
      <c r="A5618" s="570">
        <f t="shared" si="80"/>
        <v>5612</v>
      </c>
      <c r="B5618" s="571" t="s">
        <v>7888</v>
      </c>
      <c r="C5618" s="574" t="s">
        <v>12458</v>
      </c>
      <c r="D5618" s="843">
        <v>9272.48</v>
      </c>
      <c r="E5618" s="844"/>
      <c r="F5618" s="844"/>
      <c r="G5618" s="25"/>
      <c r="H5618" s="25"/>
      <c r="I5618" s="25"/>
      <c r="J5618" s="25"/>
      <c r="K5618" s="25"/>
      <c r="L5618" s="25"/>
      <c r="N5618" s="25"/>
      <c r="O5618" s="25"/>
      <c r="P5618" s="35" t="s">
        <v>2496</v>
      </c>
      <c r="AS5618" s="570"/>
      <c r="AT5618" s="391"/>
      <c r="AU5618" s="222"/>
      <c r="AV5618" s="564"/>
      <c r="AW5618" s="60"/>
      <c r="AX5618" s="60"/>
      <c r="AY5618" s="60"/>
      <c r="AZ5618" s="283"/>
      <c r="BA5618" s="283"/>
      <c r="BB5618" s="283"/>
      <c r="BC5618" s="34"/>
      <c r="BD5618" s="27"/>
      <c r="BF5618" s="35"/>
      <c r="BG5618" s="35"/>
      <c r="BH5618" s="35"/>
    </row>
    <row r="5619" spans="1:60" ht="15" x14ac:dyDescent="0.25">
      <c r="A5619" s="570">
        <f t="shared" si="80"/>
        <v>5613</v>
      </c>
      <c r="B5619" s="571" t="s">
        <v>7889</v>
      </c>
      <c r="C5619" s="574" t="s">
        <v>12458</v>
      </c>
      <c r="D5619" s="843">
        <v>2575.16</v>
      </c>
      <c r="E5619" s="844"/>
      <c r="F5619" s="844"/>
      <c r="G5619" s="25"/>
      <c r="H5619" s="25"/>
      <c r="I5619" s="25"/>
      <c r="J5619" s="25"/>
      <c r="K5619" s="25"/>
      <c r="L5619" s="25"/>
      <c r="N5619" s="25"/>
      <c r="O5619" s="25"/>
      <c r="P5619" s="35" t="s">
        <v>2496</v>
      </c>
      <c r="AS5619" s="570"/>
      <c r="AT5619" s="391"/>
      <c r="AU5619" s="222"/>
      <c r="AV5619" s="564"/>
      <c r="AW5619" s="60"/>
      <c r="AX5619" s="60"/>
      <c r="AY5619" s="60"/>
      <c r="AZ5619" s="283"/>
      <c r="BA5619" s="283"/>
      <c r="BB5619" s="283"/>
      <c r="BC5619" s="34"/>
      <c r="BD5619" s="27"/>
      <c r="BF5619" s="35"/>
      <c r="BG5619" s="35"/>
      <c r="BH5619" s="35"/>
    </row>
    <row r="5620" spans="1:60" ht="15" x14ac:dyDescent="0.25">
      <c r="A5620" s="570">
        <f t="shared" si="80"/>
        <v>5614</v>
      </c>
      <c r="B5620" s="571" t="s">
        <v>7890</v>
      </c>
      <c r="C5620" s="574" t="s">
        <v>12458</v>
      </c>
      <c r="D5620" s="843">
        <v>3361.75</v>
      </c>
      <c r="E5620" s="844"/>
      <c r="F5620" s="844"/>
      <c r="G5620" s="25"/>
      <c r="H5620" s="25"/>
      <c r="I5620" s="25"/>
      <c r="J5620" s="25"/>
      <c r="K5620" s="25"/>
      <c r="L5620" s="25"/>
      <c r="N5620" s="25"/>
      <c r="O5620" s="25"/>
      <c r="P5620" s="35" t="s">
        <v>2496</v>
      </c>
      <c r="AS5620" s="570"/>
      <c r="AT5620" s="391"/>
      <c r="AU5620" s="222"/>
      <c r="AV5620" s="564"/>
      <c r="AW5620" s="60"/>
      <c r="AX5620" s="60"/>
      <c r="AY5620" s="60"/>
      <c r="AZ5620" s="283"/>
      <c r="BA5620" s="283"/>
      <c r="BB5620" s="283"/>
      <c r="BC5620" s="34"/>
      <c r="BD5620" s="27"/>
      <c r="BF5620" s="35"/>
      <c r="BG5620" s="35"/>
      <c r="BH5620" s="35"/>
    </row>
    <row r="5621" spans="1:60" ht="15" x14ac:dyDescent="0.25">
      <c r="A5621" s="570">
        <f t="shared" si="80"/>
        <v>5615</v>
      </c>
      <c r="B5621" s="571" t="s">
        <v>7891</v>
      </c>
      <c r="C5621" s="574" t="s">
        <v>12458</v>
      </c>
      <c r="D5621" s="843">
        <v>4264.96</v>
      </c>
      <c r="E5621" s="844"/>
      <c r="F5621" s="844"/>
      <c r="G5621" s="25"/>
      <c r="H5621" s="25"/>
      <c r="I5621" s="25"/>
      <c r="J5621" s="25"/>
      <c r="K5621" s="25"/>
      <c r="L5621" s="25"/>
      <c r="N5621" s="25"/>
      <c r="O5621" s="25"/>
      <c r="P5621" s="35" t="s">
        <v>2496</v>
      </c>
      <c r="AS5621" s="570"/>
      <c r="AT5621" s="391"/>
      <c r="AU5621" s="222"/>
      <c r="AV5621" s="564"/>
      <c r="AW5621" s="60"/>
      <c r="AX5621" s="60"/>
      <c r="AY5621" s="60"/>
      <c r="AZ5621" s="283"/>
      <c r="BA5621" s="283"/>
      <c r="BB5621" s="283"/>
      <c r="BC5621" s="34"/>
      <c r="BD5621" s="27"/>
      <c r="BF5621" s="35"/>
      <c r="BG5621" s="35"/>
      <c r="BH5621" s="35"/>
    </row>
    <row r="5622" spans="1:60" ht="15" x14ac:dyDescent="0.25">
      <c r="A5622" s="570">
        <f t="shared" si="80"/>
        <v>5616</v>
      </c>
      <c r="B5622" s="571" t="s">
        <v>7892</v>
      </c>
      <c r="C5622" s="574" t="s">
        <v>12458</v>
      </c>
      <c r="D5622" s="843">
        <v>5808.39</v>
      </c>
      <c r="E5622" s="844"/>
      <c r="F5622" s="844"/>
      <c r="G5622" s="25"/>
      <c r="H5622" s="25"/>
      <c r="I5622" s="25"/>
      <c r="J5622" s="25"/>
      <c r="K5622" s="25"/>
      <c r="L5622" s="25"/>
      <c r="N5622" s="25"/>
      <c r="O5622" s="25"/>
      <c r="P5622" s="35" t="s">
        <v>2496</v>
      </c>
      <c r="AS5622" s="570"/>
      <c r="AT5622" s="391"/>
      <c r="AU5622" s="222"/>
      <c r="AV5622" s="564"/>
      <c r="AW5622" s="60"/>
      <c r="AX5622" s="60"/>
      <c r="AY5622" s="60"/>
      <c r="AZ5622" s="283"/>
      <c r="BA5622" s="283"/>
      <c r="BB5622" s="283"/>
      <c r="BC5622" s="34"/>
      <c r="BD5622" s="27"/>
      <c r="BF5622" s="35"/>
      <c r="BG5622" s="35"/>
      <c r="BH5622" s="35"/>
    </row>
    <row r="5623" spans="1:60" ht="15" x14ac:dyDescent="0.25">
      <c r="A5623" s="570">
        <f t="shared" ref="A5623:A5686" si="81">A5622+1</f>
        <v>5617</v>
      </c>
      <c r="B5623" s="571" t="s">
        <v>7893</v>
      </c>
      <c r="C5623" s="574" t="s">
        <v>12458</v>
      </c>
      <c r="D5623" s="843">
        <v>7508.9</v>
      </c>
      <c r="E5623" s="844"/>
      <c r="F5623" s="844"/>
      <c r="G5623" s="25"/>
      <c r="H5623" s="25"/>
      <c r="I5623" s="25"/>
      <c r="J5623" s="25"/>
      <c r="K5623" s="25"/>
      <c r="L5623" s="25"/>
      <c r="N5623" s="25"/>
      <c r="O5623" s="25"/>
      <c r="P5623" s="35" t="s">
        <v>2496</v>
      </c>
      <c r="AS5623" s="570"/>
      <c r="AT5623" s="391"/>
      <c r="AU5623" s="222"/>
      <c r="AV5623" s="564"/>
      <c r="AW5623" s="60"/>
      <c r="AX5623" s="60"/>
      <c r="AY5623" s="60"/>
      <c r="AZ5623" s="283"/>
      <c r="BA5623" s="283"/>
      <c r="BB5623" s="283"/>
      <c r="BC5623" s="34"/>
      <c r="BD5623" s="27"/>
      <c r="BF5623" s="35"/>
      <c r="BG5623" s="35"/>
      <c r="BH5623" s="35"/>
    </row>
    <row r="5624" spans="1:60" ht="15" x14ac:dyDescent="0.25">
      <c r="A5624" s="570">
        <f t="shared" si="81"/>
        <v>5618</v>
      </c>
      <c r="B5624" s="571" t="s">
        <v>7894</v>
      </c>
      <c r="C5624" s="574" t="s">
        <v>12458</v>
      </c>
      <c r="D5624" s="843">
        <v>14953.54</v>
      </c>
      <c r="E5624" s="844"/>
      <c r="F5624" s="844"/>
      <c r="G5624" s="25"/>
      <c r="H5624" s="25"/>
      <c r="I5624" s="25"/>
      <c r="J5624" s="25"/>
      <c r="K5624" s="25"/>
      <c r="L5624" s="25"/>
      <c r="N5624" s="25"/>
      <c r="O5624" s="25"/>
      <c r="P5624" s="35" t="s">
        <v>2496</v>
      </c>
      <c r="AS5624" s="570"/>
      <c r="AT5624" s="391"/>
      <c r="AU5624" s="222"/>
      <c r="AV5624" s="564"/>
      <c r="AW5624" s="60"/>
      <c r="AX5624" s="60"/>
      <c r="AY5624" s="60"/>
      <c r="AZ5624" s="283"/>
      <c r="BA5624" s="283"/>
      <c r="BB5624" s="283"/>
      <c r="BC5624" s="34"/>
      <c r="BD5624" s="27"/>
      <c r="BF5624" s="35"/>
      <c r="BG5624" s="35"/>
      <c r="BH5624" s="35"/>
    </row>
    <row r="5625" spans="1:60" ht="15" x14ac:dyDescent="0.25">
      <c r="A5625" s="570">
        <f t="shared" si="81"/>
        <v>5619</v>
      </c>
      <c r="B5625" s="571" t="s">
        <v>7895</v>
      </c>
      <c r="C5625" s="574" t="s">
        <v>12458</v>
      </c>
      <c r="D5625" s="843">
        <v>5726.28</v>
      </c>
      <c r="E5625" s="844"/>
      <c r="F5625" s="844"/>
      <c r="G5625" s="25"/>
      <c r="H5625" s="25"/>
      <c r="I5625" s="25"/>
      <c r="J5625" s="25"/>
      <c r="K5625" s="25"/>
      <c r="L5625" s="25"/>
      <c r="N5625" s="25"/>
      <c r="O5625" s="25"/>
      <c r="P5625" s="35" t="s">
        <v>2496</v>
      </c>
      <c r="AS5625" s="570"/>
      <c r="AT5625" s="391"/>
      <c r="AU5625" s="222"/>
      <c r="AV5625" s="564"/>
      <c r="AW5625" s="60"/>
      <c r="AX5625" s="60"/>
      <c r="AY5625" s="60"/>
      <c r="AZ5625" s="283"/>
      <c r="BA5625" s="283"/>
      <c r="BB5625" s="283"/>
      <c r="BC5625" s="34"/>
      <c r="BD5625" s="27"/>
      <c r="BF5625" s="35"/>
      <c r="BG5625" s="35"/>
      <c r="BH5625" s="35"/>
    </row>
    <row r="5626" spans="1:60" ht="15" x14ac:dyDescent="0.25">
      <c r="A5626" s="570">
        <f t="shared" si="81"/>
        <v>5620</v>
      </c>
      <c r="B5626" s="571" t="s">
        <v>7896</v>
      </c>
      <c r="C5626" s="574" t="s">
        <v>12458</v>
      </c>
      <c r="D5626" s="843">
        <v>7092.4</v>
      </c>
      <c r="E5626" s="844"/>
      <c r="F5626" s="844"/>
      <c r="G5626" s="25"/>
      <c r="H5626" s="25"/>
      <c r="I5626" s="25"/>
      <c r="J5626" s="25"/>
      <c r="K5626" s="25"/>
      <c r="L5626" s="25"/>
      <c r="N5626" s="25"/>
      <c r="O5626" s="25"/>
      <c r="P5626" s="35" t="s">
        <v>2496</v>
      </c>
      <c r="AS5626" s="570"/>
      <c r="AT5626" s="391"/>
      <c r="AU5626" s="222"/>
      <c r="AV5626" s="564"/>
      <c r="AW5626" s="60"/>
      <c r="AX5626" s="60"/>
      <c r="AY5626" s="60"/>
      <c r="AZ5626" s="283"/>
      <c r="BA5626" s="283"/>
      <c r="BB5626" s="283"/>
      <c r="BC5626" s="34"/>
      <c r="BD5626" s="27"/>
      <c r="BF5626" s="35"/>
      <c r="BG5626" s="35"/>
      <c r="BH5626" s="35"/>
    </row>
    <row r="5627" spans="1:60" ht="15" x14ac:dyDescent="0.25">
      <c r="A5627" s="570">
        <f t="shared" si="81"/>
        <v>5621</v>
      </c>
      <c r="B5627" s="571" t="s">
        <v>7897</v>
      </c>
      <c r="C5627" s="574" t="s">
        <v>12458</v>
      </c>
      <c r="D5627" s="843">
        <v>12286.75</v>
      </c>
      <c r="E5627" s="844"/>
      <c r="F5627" s="844"/>
      <c r="G5627" s="25"/>
      <c r="H5627" s="25"/>
      <c r="I5627" s="25"/>
      <c r="J5627" s="25"/>
      <c r="K5627" s="25"/>
      <c r="L5627" s="25"/>
      <c r="N5627" s="25"/>
      <c r="O5627" s="25"/>
      <c r="P5627" s="35" t="s">
        <v>2496</v>
      </c>
      <c r="AS5627" s="570"/>
      <c r="AT5627" s="391"/>
      <c r="AU5627" s="222"/>
      <c r="AV5627" s="564"/>
      <c r="AW5627" s="60"/>
      <c r="AX5627" s="60"/>
      <c r="AY5627" s="60"/>
      <c r="AZ5627" s="283"/>
      <c r="BA5627" s="283"/>
      <c r="BB5627" s="283"/>
      <c r="BC5627" s="34"/>
      <c r="BD5627" s="27"/>
      <c r="BF5627" s="35"/>
      <c r="BG5627" s="35"/>
      <c r="BH5627" s="35"/>
    </row>
    <row r="5628" spans="1:60" ht="15" x14ac:dyDescent="0.25">
      <c r="A5628" s="570">
        <f t="shared" si="81"/>
        <v>5622</v>
      </c>
      <c r="B5628" s="571" t="s">
        <v>7898</v>
      </c>
      <c r="C5628" s="574" t="s">
        <v>12458</v>
      </c>
      <c r="D5628" s="843">
        <v>5312.16</v>
      </c>
      <c r="E5628" s="844"/>
      <c r="F5628" s="844"/>
      <c r="G5628" s="25"/>
      <c r="H5628" s="25"/>
      <c r="I5628" s="25"/>
      <c r="J5628" s="25"/>
      <c r="K5628" s="25"/>
      <c r="L5628" s="25"/>
      <c r="N5628" s="25"/>
      <c r="O5628" s="25"/>
      <c r="P5628" s="35" t="s">
        <v>2496</v>
      </c>
      <c r="AS5628" s="570"/>
      <c r="AT5628" s="391"/>
      <c r="AU5628" s="222"/>
      <c r="AV5628" s="564"/>
      <c r="AW5628" s="60"/>
      <c r="AX5628" s="60"/>
      <c r="AY5628" s="60"/>
      <c r="AZ5628" s="283"/>
      <c r="BA5628" s="283"/>
      <c r="BB5628" s="283"/>
      <c r="BC5628" s="34"/>
      <c r="BD5628" s="27"/>
      <c r="BF5628" s="35"/>
      <c r="BG5628" s="35"/>
      <c r="BH5628" s="35"/>
    </row>
    <row r="5629" spans="1:60" ht="15" x14ac:dyDescent="0.25">
      <c r="A5629" s="570">
        <f t="shared" si="81"/>
        <v>5623</v>
      </c>
      <c r="B5629" s="571" t="s">
        <v>7899</v>
      </c>
      <c r="C5629" s="574" t="s">
        <v>12458</v>
      </c>
      <c r="D5629" s="843">
        <v>1348.27</v>
      </c>
      <c r="E5629" s="844"/>
      <c r="F5629" s="844"/>
      <c r="G5629" s="25"/>
      <c r="H5629" s="25"/>
      <c r="I5629" s="25"/>
      <c r="J5629" s="25"/>
      <c r="K5629" s="25"/>
      <c r="L5629" s="25"/>
      <c r="N5629" s="25"/>
      <c r="O5629" s="25"/>
      <c r="P5629" s="35" t="s">
        <v>2496</v>
      </c>
      <c r="AS5629" s="570"/>
      <c r="AT5629" s="391"/>
      <c r="AU5629" s="222"/>
      <c r="AV5629" s="564"/>
      <c r="AW5629" s="60"/>
      <c r="AX5629" s="60"/>
      <c r="AY5629" s="60"/>
      <c r="AZ5629" s="283"/>
      <c r="BA5629" s="283"/>
      <c r="BB5629" s="283"/>
      <c r="BC5629" s="34"/>
      <c r="BD5629" s="27"/>
      <c r="BF5629" s="35"/>
      <c r="BG5629" s="35"/>
      <c r="BH5629" s="35"/>
    </row>
    <row r="5630" spans="1:60" ht="15" x14ac:dyDescent="0.25">
      <c r="A5630" s="570">
        <f t="shared" si="81"/>
        <v>5624</v>
      </c>
      <c r="B5630" s="571" t="s">
        <v>7900</v>
      </c>
      <c r="C5630" s="574" t="s">
        <v>12458</v>
      </c>
      <c r="D5630" s="843">
        <v>1719.55</v>
      </c>
      <c r="E5630" s="844"/>
      <c r="F5630" s="844"/>
      <c r="G5630" s="25"/>
      <c r="H5630" s="25"/>
      <c r="I5630" s="25"/>
      <c r="J5630" s="25"/>
      <c r="K5630" s="25"/>
      <c r="L5630" s="25"/>
      <c r="N5630" s="25"/>
      <c r="O5630" s="25"/>
      <c r="P5630" s="35" t="s">
        <v>2496</v>
      </c>
      <c r="AS5630" s="570"/>
      <c r="AT5630" s="391"/>
      <c r="AU5630" s="222"/>
      <c r="AV5630" s="564"/>
      <c r="AW5630" s="60"/>
      <c r="AX5630" s="60"/>
      <c r="AY5630" s="60"/>
      <c r="AZ5630" s="283"/>
      <c r="BA5630" s="283"/>
      <c r="BB5630" s="283"/>
      <c r="BC5630" s="34"/>
      <c r="BD5630" s="27"/>
      <c r="BF5630" s="35"/>
      <c r="BG5630" s="35"/>
      <c r="BH5630" s="35"/>
    </row>
    <row r="5631" spans="1:60" ht="15" x14ac:dyDescent="0.25">
      <c r="A5631" s="570">
        <f t="shared" si="81"/>
        <v>5625</v>
      </c>
      <c r="B5631" s="571" t="s">
        <v>7901</v>
      </c>
      <c r="C5631" s="574" t="s">
        <v>12458</v>
      </c>
      <c r="D5631" s="843">
        <v>2289.56</v>
      </c>
      <c r="E5631" s="844"/>
      <c r="F5631" s="844"/>
      <c r="G5631" s="25"/>
      <c r="H5631" s="25"/>
      <c r="I5631" s="25"/>
      <c r="J5631" s="25"/>
      <c r="K5631" s="25"/>
      <c r="L5631" s="25"/>
      <c r="N5631" s="25"/>
      <c r="O5631" s="25"/>
      <c r="P5631" s="35" t="s">
        <v>2496</v>
      </c>
      <c r="AS5631" s="570"/>
      <c r="AT5631" s="391"/>
      <c r="AU5631" s="222"/>
      <c r="AV5631" s="564"/>
      <c r="AW5631" s="60"/>
      <c r="AX5631" s="60"/>
      <c r="AY5631" s="60"/>
      <c r="AZ5631" s="283"/>
      <c r="BA5631" s="283"/>
      <c r="BB5631" s="283"/>
      <c r="BC5631" s="34"/>
      <c r="BD5631" s="27"/>
      <c r="BF5631" s="35"/>
      <c r="BG5631" s="35"/>
      <c r="BH5631" s="35"/>
    </row>
    <row r="5632" spans="1:60" ht="15" x14ac:dyDescent="0.25">
      <c r="A5632" s="570">
        <f t="shared" si="81"/>
        <v>5626</v>
      </c>
      <c r="B5632" s="571" t="s">
        <v>7902</v>
      </c>
      <c r="C5632" s="574" t="s">
        <v>12458</v>
      </c>
      <c r="D5632" s="843">
        <v>3171.35</v>
      </c>
      <c r="E5632" s="844"/>
      <c r="F5632" s="844"/>
      <c r="G5632" s="25"/>
      <c r="H5632" s="25"/>
      <c r="I5632" s="25"/>
      <c r="J5632" s="25"/>
      <c r="K5632" s="25"/>
      <c r="L5632" s="25"/>
      <c r="N5632" s="25"/>
      <c r="O5632" s="25"/>
      <c r="P5632" s="35" t="s">
        <v>2496</v>
      </c>
      <c r="AS5632" s="570"/>
      <c r="AT5632" s="391"/>
      <c r="AU5632" s="222"/>
      <c r="AV5632" s="564"/>
      <c r="AW5632" s="60"/>
      <c r="AX5632" s="60"/>
      <c r="AY5632" s="60"/>
      <c r="AZ5632" s="283"/>
      <c r="BA5632" s="283"/>
      <c r="BB5632" s="283"/>
      <c r="BC5632" s="34"/>
      <c r="BD5632" s="27"/>
      <c r="BF5632" s="35"/>
      <c r="BG5632" s="35"/>
      <c r="BH5632" s="35"/>
    </row>
    <row r="5633" spans="1:60" ht="15" x14ac:dyDescent="0.25">
      <c r="A5633" s="570">
        <f t="shared" si="81"/>
        <v>5627</v>
      </c>
      <c r="B5633" s="571" t="s">
        <v>7903</v>
      </c>
      <c r="C5633" s="574" t="s">
        <v>12458</v>
      </c>
      <c r="D5633" s="843">
        <v>4304.2299999999996</v>
      </c>
      <c r="E5633" s="844"/>
      <c r="F5633" s="844"/>
      <c r="G5633" s="25"/>
      <c r="H5633" s="25"/>
      <c r="I5633" s="25"/>
      <c r="J5633" s="25"/>
      <c r="K5633" s="25"/>
      <c r="L5633" s="25"/>
      <c r="N5633" s="25"/>
      <c r="O5633" s="25"/>
      <c r="P5633" s="35" t="s">
        <v>2496</v>
      </c>
      <c r="AS5633" s="570"/>
      <c r="AT5633" s="391"/>
      <c r="AU5633" s="222"/>
      <c r="AV5633" s="564"/>
      <c r="AW5633" s="60"/>
      <c r="AX5633" s="60"/>
      <c r="AY5633" s="60"/>
      <c r="AZ5633" s="283"/>
      <c r="BA5633" s="283"/>
      <c r="BB5633" s="283"/>
      <c r="BC5633" s="34"/>
      <c r="BD5633" s="27"/>
      <c r="BF5633" s="35"/>
      <c r="BG5633" s="35"/>
      <c r="BH5633" s="35"/>
    </row>
    <row r="5634" spans="1:60" ht="15" x14ac:dyDescent="0.25">
      <c r="A5634" s="570">
        <f t="shared" si="81"/>
        <v>5628</v>
      </c>
      <c r="B5634" s="571" t="s">
        <v>7904</v>
      </c>
      <c r="C5634" s="574" t="s">
        <v>12458</v>
      </c>
      <c r="D5634" s="843">
        <v>11107.46</v>
      </c>
      <c r="E5634" s="844"/>
      <c r="F5634" s="844"/>
      <c r="G5634" s="25"/>
      <c r="H5634" s="25"/>
      <c r="I5634" s="25"/>
      <c r="J5634" s="25"/>
      <c r="K5634" s="25"/>
      <c r="L5634" s="25"/>
      <c r="N5634" s="25"/>
      <c r="O5634" s="25"/>
      <c r="P5634" s="35" t="s">
        <v>2496</v>
      </c>
      <c r="AS5634" s="570"/>
      <c r="AT5634" s="391"/>
      <c r="AU5634" s="222"/>
      <c r="AV5634" s="564"/>
      <c r="AW5634" s="60"/>
      <c r="AX5634" s="60"/>
      <c r="AY5634" s="60"/>
      <c r="AZ5634" s="283"/>
      <c r="BA5634" s="283"/>
      <c r="BB5634" s="283"/>
      <c r="BC5634" s="34"/>
      <c r="BD5634" s="27"/>
      <c r="BF5634" s="35"/>
      <c r="BG5634" s="35"/>
      <c r="BH5634" s="35"/>
    </row>
    <row r="5635" spans="1:60" ht="15" x14ac:dyDescent="0.25">
      <c r="A5635" s="570">
        <f t="shared" si="81"/>
        <v>5629</v>
      </c>
      <c r="B5635" s="571" t="s">
        <v>7905</v>
      </c>
      <c r="C5635" s="574" t="s">
        <v>12458</v>
      </c>
      <c r="D5635" s="843">
        <v>1354.22</v>
      </c>
      <c r="E5635" s="844"/>
      <c r="F5635" s="844"/>
      <c r="G5635" s="25"/>
      <c r="H5635" s="25"/>
      <c r="I5635" s="25"/>
      <c r="J5635" s="25"/>
      <c r="K5635" s="25"/>
      <c r="L5635" s="25"/>
      <c r="N5635" s="25"/>
      <c r="O5635" s="25"/>
      <c r="P5635" s="35" t="s">
        <v>2496</v>
      </c>
      <c r="AS5635" s="570"/>
      <c r="AT5635" s="391"/>
      <c r="AU5635" s="222"/>
      <c r="AV5635" s="564"/>
      <c r="AW5635" s="60"/>
      <c r="AX5635" s="60"/>
      <c r="AY5635" s="60"/>
      <c r="AZ5635" s="283"/>
      <c r="BA5635" s="283"/>
      <c r="BB5635" s="283"/>
      <c r="BC5635" s="34"/>
      <c r="BD5635" s="27"/>
      <c r="BF5635" s="35"/>
      <c r="BG5635" s="35"/>
      <c r="BH5635" s="35"/>
    </row>
    <row r="5636" spans="1:60" ht="15" x14ac:dyDescent="0.25">
      <c r="A5636" s="570">
        <f t="shared" si="81"/>
        <v>5630</v>
      </c>
      <c r="B5636" s="571" t="s">
        <v>7906</v>
      </c>
      <c r="C5636" s="574" t="s">
        <v>12458</v>
      </c>
      <c r="D5636" s="843">
        <v>239586.27</v>
      </c>
      <c r="E5636" s="844"/>
      <c r="F5636" s="844"/>
      <c r="G5636" s="25"/>
      <c r="H5636" s="25"/>
      <c r="I5636" s="25"/>
      <c r="J5636" s="25"/>
      <c r="K5636" s="25"/>
      <c r="L5636" s="25"/>
      <c r="N5636" s="25"/>
      <c r="O5636" s="25"/>
      <c r="P5636" s="35" t="s">
        <v>2496</v>
      </c>
      <c r="AS5636" s="570"/>
      <c r="AT5636" s="391"/>
      <c r="AU5636" s="222"/>
      <c r="AV5636" s="564"/>
      <c r="AW5636" s="60"/>
      <c r="AX5636" s="60"/>
      <c r="AY5636" s="60"/>
      <c r="AZ5636" s="283"/>
      <c r="BA5636" s="283"/>
      <c r="BB5636" s="283"/>
      <c r="BC5636" s="34"/>
      <c r="BD5636" s="27"/>
      <c r="BF5636" s="35"/>
      <c r="BG5636" s="35"/>
      <c r="BH5636" s="35"/>
    </row>
    <row r="5637" spans="1:60" ht="15" x14ac:dyDescent="0.25">
      <c r="A5637" s="570">
        <f t="shared" si="81"/>
        <v>5631</v>
      </c>
      <c r="B5637" s="571" t="s">
        <v>7907</v>
      </c>
      <c r="C5637" s="574" t="s">
        <v>12458</v>
      </c>
      <c r="D5637" s="843">
        <v>44426.27</v>
      </c>
      <c r="E5637" s="844"/>
      <c r="F5637" s="844"/>
      <c r="G5637" s="25"/>
      <c r="H5637" s="25"/>
      <c r="I5637" s="25"/>
      <c r="J5637" s="25"/>
      <c r="K5637" s="25"/>
      <c r="L5637" s="25"/>
      <c r="N5637" s="25"/>
      <c r="O5637" s="25"/>
      <c r="P5637" s="35" t="s">
        <v>2496</v>
      </c>
      <c r="AS5637" s="570"/>
      <c r="AT5637" s="391"/>
      <c r="AU5637" s="222"/>
      <c r="AV5637" s="564"/>
      <c r="AW5637" s="60"/>
      <c r="AX5637" s="60"/>
      <c r="AY5637" s="60"/>
      <c r="AZ5637" s="283"/>
      <c r="BA5637" s="283"/>
      <c r="BB5637" s="283"/>
      <c r="BC5637" s="34"/>
      <c r="BD5637" s="27"/>
      <c r="BF5637" s="35"/>
      <c r="BG5637" s="35"/>
      <c r="BH5637" s="35"/>
    </row>
    <row r="5638" spans="1:60" ht="15" x14ac:dyDescent="0.25">
      <c r="A5638" s="570">
        <f t="shared" si="81"/>
        <v>5632</v>
      </c>
      <c r="B5638" s="571" t="s">
        <v>7908</v>
      </c>
      <c r="C5638" s="574" t="s">
        <v>12458</v>
      </c>
      <c r="D5638" s="843">
        <v>714</v>
      </c>
      <c r="E5638" s="844"/>
      <c r="F5638" s="844"/>
      <c r="G5638" s="25"/>
      <c r="H5638" s="25"/>
      <c r="I5638" s="25"/>
      <c r="J5638" s="25"/>
      <c r="K5638" s="25"/>
      <c r="L5638" s="25"/>
      <c r="N5638" s="25"/>
      <c r="O5638" s="25"/>
      <c r="P5638" s="35" t="s">
        <v>2496</v>
      </c>
      <c r="AS5638" s="570"/>
      <c r="AT5638" s="391"/>
      <c r="AU5638" s="222"/>
      <c r="AV5638" s="564"/>
      <c r="AW5638" s="60"/>
      <c r="AX5638" s="60"/>
      <c r="AY5638" s="60"/>
      <c r="AZ5638" s="283"/>
      <c r="BA5638" s="283"/>
      <c r="BB5638" s="283"/>
      <c r="BC5638" s="34"/>
      <c r="BD5638" s="27"/>
      <c r="BF5638" s="35"/>
      <c r="BG5638" s="35"/>
      <c r="BH5638" s="35"/>
    </row>
    <row r="5639" spans="1:60" ht="15" x14ac:dyDescent="0.25">
      <c r="A5639" s="570">
        <f t="shared" si="81"/>
        <v>5633</v>
      </c>
      <c r="B5639" s="571" t="s">
        <v>7909</v>
      </c>
      <c r="C5639" s="574" t="s">
        <v>12458</v>
      </c>
      <c r="D5639" s="843">
        <v>3510.5</v>
      </c>
      <c r="E5639" s="844"/>
      <c r="F5639" s="844"/>
      <c r="G5639" s="25"/>
      <c r="H5639" s="25"/>
      <c r="I5639" s="25"/>
      <c r="J5639" s="25"/>
      <c r="K5639" s="25"/>
      <c r="L5639" s="25"/>
      <c r="N5639" s="25"/>
      <c r="O5639" s="25"/>
      <c r="P5639" s="35" t="s">
        <v>2496</v>
      </c>
      <c r="AS5639" s="570"/>
      <c r="AT5639" s="391"/>
      <c r="AU5639" s="222"/>
      <c r="AV5639" s="564"/>
      <c r="AW5639" s="60"/>
      <c r="AX5639" s="60"/>
      <c r="AY5639" s="60"/>
      <c r="AZ5639" s="283"/>
      <c r="BA5639" s="283"/>
      <c r="BB5639" s="283"/>
      <c r="BC5639" s="34"/>
      <c r="BD5639" s="27"/>
      <c r="BF5639" s="35"/>
      <c r="BG5639" s="35"/>
      <c r="BH5639" s="35"/>
    </row>
    <row r="5640" spans="1:60" ht="15" x14ac:dyDescent="0.25">
      <c r="A5640" s="570">
        <f t="shared" si="81"/>
        <v>5634</v>
      </c>
      <c r="B5640" s="571" t="s">
        <v>7910</v>
      </c>
      <c r="C5640" s="574" t="s">
        <v>12458</v>
      </c>
      <c r="D5640" s="843">
        <v>2915.5</v>
      </c>
      <c r="E5640" s="844"/>
      <c r="F5640" s="844"/>
      <c r="G5640" s="25"/>
      <c r="H5640" s="25"/>
      <c r="I5640" s="25"/>
      <c r="J5640" s="25"/>
      <c r="K5640" s="25"/>
      <c r="L5640" s="25"/>
      <c r="N5640" s="25"/>
      <c r="O5640" s="25"/>
      <c r="P5640" s="35" t="s">
        <v>2496</v>
      </c>
      <c r="AS5640" s="570"/>
      <c r="AT5640" s="391"/>
      <c r="AU5640" s="222"/>
      <c r="AV5640" s="564"/>
      <c r="AW5640" s="60"/>
      <c r="AX5640" s="60"/>
      <c r="AY5640" s="60"/>
      <c r="AZ5640" s="283"/>
      <c r="BA5640" s="283"/>
      <c r="BB5640" s="283"/>
      <c r="BC5640" s="34"/>
      <c r="BD5640" s="27"/>
      <c r="BF5640" s="35"/>
      <c r="BG5640" s="35"/>
      <c r="BH5640" s="35"/>
    </row>
    <row r="5641" spans="1:60" ht="15" x14ac:dyDescent="0.25">
      <c r="A5641" s="570">
        <f t="shared" si="81"/>
        <v>5635</v>
      </c>
      <c r="B5641" s="571" t="s">
        <v>7911</v>
      </c>
      <c r="C5641" s="574" t="s">
        <v>12458</v>
      </c>
      <c r="D5641" s="843">
        <v>2953.58</v>
      </c>
      <c r="E5641" s="844"/>
      <c r="F5641" s="844"/>
      <c r="G5641" s="25"/>
      <c r="H5641" s="25"/>
      <c r="I5641" s="25"/>
      <c r="J5641" s="25"/>
      <c r="K5641" s="25"/>
      <c r="L5641" s="25"/>
      <c r="N5641" s="25"/>
      <c r="O5641" s="25"/>
      <c r="P5641" s="35" t="s">
        <v>2496</v>
      </c>
      <c r="AS5641" s="570"/>
      <c r="AT5641" s="391"/>
      <c r="AU5641" s="222"/>
      <c r="AV5641" s="564"/>
      <c r="AW5641" s="60"/>
      <c r="AX5641" s="60"/>
      <c r="AY5641" s="60"/>
      <c r="AZ5641" s="283"/>
      <c r="BA5641" s="283"/>
      <c r="BB5641" s="283"/>
      <c r="BC5641" s="34"/>
      <c r="BD5641" s="27"/>
      <c r="BF5641" s="35"/>
      <c r="BG5641" s="35"/>
      <c r="BH5641" s="35"/>
    </row>
    <row r="5642" spans="1:60" ht="15" x14ac:dyDescent="0.25">
      <c r="A5642" s="570">
        <f t="shared" si="81"/>
        <v>5636</v>
      </c>
      <c r="B5642" s="571" t="s">
        <v>7912</v>
      </c>
      <c r="C5642" s="574" t="s">
        <v>12458</v>
      </c>
      <c r="D5642" s="843">
        <v>3546.2</v>
      </c>
      <c r="E5642" s="844"/>
      <c r="F5642" s="844"/>
      <c r="G5642" s="25"/>
      <c r="H5642" s="25"/>
      <c r="I5642" s="25"/>
      <c r="J5642" s="25"/>
      <c r="K5642" s="25"/>
      <c r="L5642" s="25"/>
      <c r="N5642" s="25"/>
      <c r="O5642" s="25"/>
      <c r="P5642" s="35" t="s">
        <v>2496</v>
      </c>
      <c r="AS5642" s="570"/>
      <c r="AT5642" s="391"/>
      <c r="AU5642" s="222"/>
      <c r="AV5642" s="564"/>
      <c r="AW5642" s="60"/>
      <c r="AX5642" s="60"/>
      <c r="AY5642" s="60"/>
      <c r="AZ5642" s="283"/>
      <c r="BA5642" s="283"/>
      <c r="BB5642" s="283"/>
      <c r="BC5642" s="34"/>
      <c r="BD5642" s="27"/>
      <c r="BF5642" s="35"/>
      <c r="BG5642" s="35"/>
      <c r="BH5642" s="35"/>
    </row>
    <row r="5643" spans="1:60" ht="15" x14ac:dyDescent="0.25">
      <c r="A5643" s="570">
        <f t="shared" si="81"/>
        <v>5637</v>
      </c>
      <c r="B5643" s="571" t="s">
        <v>7913</v>
      </c>
      <c r="C5643" s="574" t="s">
        <v>12458</v>
      </c>
      <c r="D5643" s="843">
        <v>4000.78</v>
      </c>
      <c r="E5643" s="844"/>
      <c r="F5643" s="844"/>
      <c r="G5643" s="25"/>
      <c r="H5643" s="25"/>
      <c r="I5643" s="25"/>
      <c r="J5643" s="25"/>
      <c r="K5643" s="25"/>
      <c r="L5643" s="25"/>
      <c r="N5643" s="25"/>
      <c r="O5643" s="25"/>
      <c r="P5643" s="35" t="s">
        <v>2496</v>
      </c>
      <c r="AS5643" s="570"/>
      <c r="AT5643" s="391"/>
      <c r="AU5643" s="222"/>
      <c r="AV5643" s="564"/>
      <c r="AW5643" s="60"/>
      <c r="AX5643" s="60"/>
      <c r="AY5643" s="60"/>
      <c r="AZ5643" s="283"/>
      <c r="BA5643" s="283"/>
      <c r="BB5643" s="283"/>
      <c r="BC5643" s="34"/>
      <c r="BD5643" s="27"/>
      <c r="BF5643" s="35"/>
      <c r="BG5643" s="35"/>
      <c r="BH5643" s="35"/>
    </row>
    <row r="5644" spans="1:60" ht="15" x14ac:dyDescent="0.25">
      <c r="A5644" s="570">
        <f t="shared" si="81"/>
        <v>5638</v>
      </c>
      <c r="B5644" s="571" t="s">
        <v>7914</v>
      </c>
      <c r="C5644" s="574" t="s">
        <v>12458</v>
      </c>
      <c r="D5644" s="843">
        <v>3428.39</v>
      </c>
      <c r="E5644" s="844"/>
      <c r="F5644" s="844"/>
      <c r="G5644" s="25"/>
      <c r="H5644" s="25"/>
      <c r="I5644" s="25"/>
      <c r="J5644" s="25"/>
      <c r="K5644" s="25"/>
      <c r="L5644" s="25"/>
      <c r="N5644" s="25"/>
      <c r="O5644" s="25"/>
      <c r="P5644" s="35" t="s">
        <v>2496</v>
      </c>
      <c r="AS5644" s="570"/>
      <c r="AT5644" s="391"/>
      <c r="AU5644" s="222"/>
      <c r="AV5644" s="564"/>
      <c r="AW5644" s="60"/>
      <c r="AX5644" s="60"/>
      <c r="AY5644" s="60"/>
      <c r="AZ5644" s="283"/>
      <c r="BA5644" s="283"/>
      <c r="BB5644" s="283"/>
      <c r="BC5644" s="34"/>
      <c r="BD5644" s="27"/>
      <c r="BF5644" s="35"/>
      <c r="BG5644" s="35"/>
      <c r="BH5644" s="35"/>
    </row>
    <row r="5645" spans="1:60" ht="15" x14ac:dyDescent="0.25">
      <c r="A5645" s="570">
        <f t="shared" si="81"/>
        <v>5639</v>
      </c>
      <c r="B5645" s="571" t="s">
        <v>7915</v>
      </c>
      <c r="C5645" s="574" t="s">
        <v>12458</v>
      </c>
      <c r="D5645" s="843">
        <v>4869.4799999999996</v>
      </c>
      <c r="E5645" s="844"/>
      <c r="F5645" s="844"/>
      <c r="G5645" s="25"/>
      <c r="H5645" s="25"/>
      <c r="I5645" s="25"/>
      <c r="J5645" s="25"/>
      <c r="K5645" s="25"/>
      <c r="L5645" s="25"/>
      <c r="N5645" s="25"/>
      <c r="O5645" s="25"/>
      <c r="P5645" s="35" t="s">
        <v>2496</v>
      </c>
      <c r="AS5645" s="570"/>
      <c r="AT5645" s="391"/>
      <c r="AU5645" s="222"/>
      <c r="AV5645" s="564"/>
      <c r="AW5645" s="60"/>
      <c r="AX5645" s="60"/>
      <c r="AY5645" s="60"/>
      <c r="AZ5645" s="283"/>
      <c r="BA5645" s="283"/>
      <c r="BB5645" s="283"/>
      <c r="BC5645" s="34"/>
      <c r="BD5645" s="27"/>
      <c r="BF5645" s="35"/>
      <c r="BG5645" s="35"/>
      <c r="BH5645" s="35"/>
    </row>
    <row r="5646" spans="1:60" ht="15" x14ac:dyDescent="0.25">
      <c r="A5646" s="570">
        <f t="shared" si="81"/>
        <v>5640</v>
      </c>
      <c r="B5646" s="571" t="s">
        <v>7916</v>
      </c>
      <c r="C5646" s="574" t="s">
        <v>12458</v>
      </c>
      <c r="D5646" s="843">
        <v>5631.08</v>
      </c>
      <c r="E5646" s="844"/>
      <c r="F5646" s="844"/>
      <c r="G5646" s="25"/>
      <c r="H5646" s="25"/>
      <c r="I5646" s="25"/>
      <c r="J5646" s="25"/>
      <c r="K5646" s="25"/>
      <c r="L5646" s="25"/>
      <c r="N5646" s="25"/>
      <c r="O5646" s="25"/>
      <c r="P5646" s="35" t="s">
        <v>2496</v>
      </c>
      <c r="AS5646" s="570"/>
      <c r="AT5646" s="391"/>
      <c r="AU5646" s="222"/>
      <c r="AV5646" s="564"/>
      <c r="AW5646" s="60"/>
      <c r="AX5646" s="60"/>
      <c r="AY5646" s="60"/>
      <c r="AZ5646" s="283"/>
      <c r="BA5646" s="283"/>
      <c r="BB5646" s="283"/>
      <c r="BC5646" s="34"/>
      <c r="BD5646" s="27"/>
      <c r="BF5646" s="35"/>
      <c r="BG5646" s="35"/>
      <c r="BH5646" s="35"/>
    </row>
    <row r="5647" spans="1:60" ht="15" x14ac:dyDescent="0.25">
      <c r="A5647" s="570">
        <f t="shared" si="81"/>
        <v>5641</v>
      </c>
      <c r="B5647" s="571" t="s">
        <v>7917</v>
      </c>
      <c r="C5647" s="574" t="s">
        <v>12458</v>
      </c>
      <c r="D5647" s="843">
        <v>6536.67</v>
      </c>
      <c r="E5647" s="844"/>
      <c r="F5647" s="844"/>
      <c r="G5647" s="25"/>
      <c r="H5647" s="25"/>
      <c r="I5647" s="25"/>
      <c r="J5647" s="25"/>
      <c r="K5647" s="25"/>
      <c r="L5647" s="25"/>
      <c r="N5647" s="25"/>
      <c r="O5647" s="25"/>
      <c r="P5647" s="35" t="s">
        <v>2496</v>
      </c>
      <c r="AS5647" s="570"/>
      <c r="AT5647" s="391"/>
      <c r="AU5647" s="222"/>
      <c r="AV5647" s="564"/>
      <c r="AW5647" s="60"/>
      <c r="AX5647" s="60"/>
      <c r="AY5647" s="60"/>
      <c r="AZ5647" s="283"/>
      <c r="BA5647" s="283"/>
      <c r="BB5647" s="283"/>
      <c r="BC5647" s="34"/>
      <c r="BD5647" s="27"/>
      <c r="BF5647" s="35"/>
      <c r="BG5647" s="35"/>
      <c r="BH5647" s="35"/>
    </row>
    <row r="5648" spans="1:60" ht="15" x14ac:dyDescent="0.25">
      <c r="A5648" s="570">
        <f t="shared" si="81"/>
        <v>5642</v>
      </c>
      <c r="B5648" s="571" t="s">
        <v>7918</v>
      </c>
      <c r="C5648" s="574" t="s">
        <v>12458</v>
      </c>
      <c r="D5648" s="843">
        <v>6140.4</v>
      </c>
      <c r="E5648" s="844"/>
      <c r="F5648" s="844"/>
      <c r="G5648" s="25"/>
      <c r="H5648" s="25"/>
      <c r="I5648" s="25"/>
      <c r="J5648" s="25"/>
      <c r="K5648" s="25"/>
      <c r="L5648" s="25"/>
      <c r="N5648" s="25"/>
      <c r="O5648" s="25"/>
      <c r="P5648" s="35" t="s">
        <v>2496</v>
      </c>
      <c r="AS5648" s="570"/>
      <c r="AT5648" s="391"/>
      <c r="AU5648" s="222"/>
      <c r="AV5648" s="564"/>
      <c r="AW5648" s="60"/>
      <c r="AX5648" s="60"/>
      <c r="AY5648" s="60"/>
      <c r="AZ5648" s="283"/>
      <c r="BA5648" s="283"/>
      <c r="BB5648" s="283"/>
      <c r="BC5648" s="34"/>
      <c r="BD5648" s="27"/>
      <c r="BF5648" s="35"/>
      <c r="BG5648" s="35"/>
      <c r="BH5648" s="35"/>
    </row>
    <row r="5649" spans="1:60" ht="15" x14ac:dyDescent="0.25">
      <c r="A5649" s="570">
        <f t="shared" si="81"/>
        <v>5643</v>
      </c>
      <c r="B5649" s="571" t="s">
        <v>7919</v>
      </c>
      <c r="C5649" s="574" t="s">
        <v>12458</v>
      </c>
      <c r="D5649" s="843">
        <v>6705.65</v>
      </c>
      <c r="E5649" s="844"/>
      <c r="F5649" s="844"/>
      <c r="G5649" s="25"/>
      <c r="H5649" s="25"/>
      <c r="I5649" s="25"/>
      <c r="J5649" s="25"/>
      <c r="K5649" s="25"/>
      <c r="L5649" s="25"/>
      <c r="N5649" s="25"/>
      <c r="O5649" s="25"/>
      <c r="P5649" s="35" t="s">
        <v>2496</v>
      </c>
      <c r="AS5649" s="570"/>
      <c r="AT5649" s="391"/>
      <c r="AU5649" s="222"/>
      <c r="AV5649" s="564"/>
      <c r="AW5649" s="60"/>
      <c r="AX5649" s="60"/>
      <c r="AY5649" s="60"/>
      <c r="AZ5649" s="283"/>
      <c r="BA5649" s="283"/>
      <c r="BB5649" s="283"/>
      <c r="BC5649" s="34"/>
      <c r="BD5649" s="27"/>
      <c r="BF5649" s="35"/>
      <c r="BG5649" s="35"/>
      <c r="BH5649" s="35"/>
    </row>
    <row r="5650" spans="1:60" ht="15" x14ac:dyDescent="0.25">
      <c r="A5650" s="570">
        <f t="shared" si="81"/>
        <v>5644</v>
      </c>
      <c r="B5650" s="571" t="s">
        <v>7920</v>
      </c>
      <c r="C5650" s="574" t="s">
        <v>12458</v>
      </c>
      <c r="D5650" s="843">
        <v>10082.870000000001</v>
      </c>
      <c r="E5650" s="844"/>
      <c r="F5650" s="844"/>
      <c r="G5650" s="25"/>
      <c r="H5650" s="25"/>
      <c r="I5650" s="25"/>
      <c r="J5650" s="25"/>
      <c r="K5650" s="25"/>
      <c r="L5650" s="25"/>
      <c r="N5650" s="25"/>
      <c r="O5650" s="25"/>
      <c r="P5650" s="35" t="s">
        <v>2496</v>
      </c>
      <c r="AS5650" s="570"/>
      <c r="AT5650" s="391"/>
      <c r="AU5650" s="222"/>
      <c r="AV5650" s="564"/>
      <c r="AW5650" s="60"/>
      <c r="AX5650" s="60"/>
      <c r="AY5650" s="60"/>
      <c r="AZ5650" s="283"/>
      <c r="BA5650" s="283"/>
      <c r="BB5650" s="283"/>
      <c r="BC5650" s="34"/>
      <c r="BD5650" s="27"/>
      <c r="BF5650" s="35"/>
      <c r="BG5650" s="35"/>
      <c r="BH5650" s="35"/>
    </row>
    <row r="5651" spans="1:60" ht="15" x14ac:dyDescent="0.25">
      <c r="A5651" s="570">
        <f t="shared" si="81"/>
        <v>5645</v>
      </c>
      <c r="B5651" s="571" t="s">
        <v>7921</v>
      </c>
      <c r="C5651" s="574" t="s">
        <v>12458</v>
      </c>
      <c r="D5651" s="843">
        <v>12296.27</v>
      </c>
      <c r="E5651" s="844"/>
      <c r="F5651" s="844"/>
      <c r="G5651" s="25"/>
      <c r="H5651" s="25"/>
      <c r="I5651" s="25"/>
      <c r="J5651" s="25"/>
      <c r="K5651" s="25"/>
      <c r="L5651" s="25"/>
      <c r="N5651" s="25"/>
      <c r="O5651" s="25"/>
      <c r="P5651" s="35" t="s">
        <v>2496</v>
      </c>
      <c r="AS5651" s="570"/>
      <c r="AT5651" s="391"/>
      <c r="AU5651" s="222"/>
      <c r="AV5651" s="564"/>
      <c r="AW5651" s="60"/>
      <c r="AX5651" s="60"/>
      <c r="AY5651" s="60"/>
      <c r="AZ5651" s="283"/>
      <c r="BA5651" s="283"/>
      <c r="BB5651" s="283"/>
      <c r="BC5651" s="34"/>
      <c r="BD5651" s="27"/>
      <c r="BF5651" s="35"/>
      <c r="BG5651" s="35"/>
      <c r="BH5651" s="35"/>
    </row>
    <row r="5652" spans="1:60" ht="15" x14ac:dyDescent="0.25">
      <c r="A5652" s="570">
        <f t="shared" si="81"/>
        <v>5646</v>
      </c>
      <c r="B5652" s="571" t="s">
        <v>7922</v>
      </c>
      <c r="C5652" s="574" t="s">
        <v>12458</v>
      </c>
      <c r="D5652" s="843">
        <v>4607.68</v>
      </c>
      <c r="E5652" s="844"/>
      <c r="F5652" s="844"/>
      <c r="G5652" s="25"/>
      <c r="H5652" s="25"/>
      <c r="I5652" s="25"/>
      <c r="J5652" s="25"/>
      <c r="K5652" s="25"/>
      <c r="L5652" s="25"/>
      <c r="N5652" s="25"/>
      <c r="O5652" s="25"/>
      <c r="P5652" s="35" t="s">
        <v>2496</v>
      </c>
      <c r="AS5652" s="570"/>
      <c r="AT5652" s="391"/>
      <c r="AU5652" s="222"/>
      <c r="AV5652" s="564"/>
      <c r="AW5652" s="60"/>
      <c r="AX5652" s="60"/>
      <c r="AY5652" s="60"/>
      <c r="AZ5652" s="283"/>
      <c r="BA5652" s="283"/>
      <c r="BB5652" s="283"/>
      <c r="BC5652" s="34"/>
      <c r="BD5652" s="27"/>
      <c r="BF5652" s="35"/>
      <c r="BG5652" s="35"/>
      <c r="BH5652" s="35"/>
    </row>
    <row r="5653" spans="1:60" ht="15" x14ac:dyDescent="0.25">
      <c r="A5653" s="570">
        <f t="shared" si="81"/>
        <v>5647</v>
      </c>
      <c r="B5653" s="571" t="s">
        <v>7923</v>
      </c>
      <c r="C5653" s="574" t="s">
        <v>12458</v>
      </c>
      <c r="D5653" s="843">
        <v>5632.27</v>
      </c>
      <c r="E5653" s="844"/>
      <c r="F5653" s="844"/>
      <c r="G5653" s="25"/>
      <c r="H5653" s="25"/>
      <c r="I5653" s="25"/>
      <c r="J5653" s="25"/>
      <c r="K5653" s="25"/>
      <c r="L5653" s="25"/>
      <c r="N5653" s="25"/>
      <c r="O5653" s="25"/>
      <c r="P5653" s="35" t="s">
        <v>2496</v>
      </c>
      <c r="AS5653" s="570"/>
      <c r="AT5653" s="391"/>
      <c r="AU5653" s="222"/>
      <c r="AV5653" s="564"/>
      <c r="AW5653" s="60"/>
      <c r="AX5653" s="60"/>
      <c r="AY5653" s="60"/>
      <c r="AZ5653" s="283"/>
      <c r="BA5653" s="283"/>
      <c r="BB5653" s="283"/>
      <c r="BC5653" s="34"/>
      <c r="BD5653" s="27"/>
      <c r="BF5653" s="35"/>
      <c r="BG5653" s="35"/>
      <c r="BH5653" s="35"/>
    </row>
    <row r="5654" spans="1:60" ht="15" x14ac:dyDescent="0.25">
      <c r="A5654" s="570">
        <f t="shared" si="81"/>
        <v>5648</v>
      </c>
      <c r="B5654" s="571" t="s">
        <v>7924</v>
      </c>
      <c r="C5654" s="574" t="s">
        <v>12458</v>
      </c>
      <c r="D5654" s="843">
        <v>7042.42</v>
      </c>
      <c r="E5654" s="844"/>
      <c r="F5654" s="844"/>
      <c r="G5654" s="25"/>
      <c r="H5654" s="25"/>
      <c r="I5654" s="25"/>
      <c r="J5654" s="25"/>
      <c r="K5654" s="25"/>
      <c r="L5654" s="25"/>
      <c r="N5654" s="25"/>
      <c r="O5654" s="25"/>
      <c r="P5654" s="35" t="s">
        <v>2496</v>
      </c>
      <c r="AS5654" s="570"/>
      <c r="AT5654" s="391"/>
      <c r="AU5654" s="222"/>
      <c r="AV5654" s="564"/>
      <c r="AW5654" s="60"/>
      <c r="AX5654" s="60"/>
      <c r="AY5654" s="60"/>
      <c r="AZ5654" s="283"/>
      <c r="BA5654" s="283"/>
      <c r="BB5654" s="283"/>
      <c r="BC5654" s="34"/>
      <c r="BD5654" s="27"/>
      <c r="BF5654" s="35"/>
      <c r="BG5654" s="35"/>
      <c r="BH5654" s="35"/>
    </row>
    <row r="5655" spans="1:60" ht="15" x14ac:dyDescent="0.25">
      <c r="A5655" s="570">
        <f t="shared" si="81"/>
        <v>5649</v>
      </c>
      <c r="B5655" s="571" t="s">
        <v>7925</v>
      </c>
      <c r="C5655" s="574" t="s">
        <v>12458</v>
      </c>
      <c r="D5655" s="843">
        <v>8190.77</v>
      </c>
      <c r="E5655" s="844"/>
      <c r="F5655" s="844"/>
      <c r="G5655" s="25"/>
      <c r="H5655" s="25"/>
      <c r="I5655" s="25"/>
      <c r="J5655" s="25"/>
      <c r="K5655" s="25"/>
      <c r="L5655" s="25"/>
      <c r="N5655" s="25"/>
      <c r="O5655" s="25"/>
      <c r="P5655" s="35" t="s">
        <v>2496</v>
      </c>
      <c r="AS5655" s="570"/>
      <c r="AT5655" s="391"/>
      <c r="AU5655" s="222"/>
      <c r="AV5655" s="564"/>
      <c r="AW5655" s="60"/>
      <c r="AX5655" s="60"/>
      <c r="AY5655" s="60"/>
      <c r="AZ5655" s="283"/>
      <c r="BA5655" s="283"/>
      <c r="BB5655" s="283"/>
      <c r="BC5655" s="34"/>
      <c r="BD5655" s="27"/>
      <c r="BF5655" s="35"/>
      <c r="BG5655" s="35"/>
      <c r="BH5655" s="35"/>
    </row>
    <row r="5656" spans="1:60" ht="15" x14ac:dyDescent="0.25">
      <c r="A5656" s="570">
        <f t="shared" si="81"/>
        <v>5650</v>
      </c>
      <c r="B5656" s="571" t="s">
        <v>7926</v>
      </c>
      <c r="C5656" s="574" t="s">
        <v>12458</v>
      </c>
      <c r="D5656" s="843">
        <v>9597.35</v>
      </c>
      <c r="E5656" s="844"/>
      <c r="F5656" s="844"/>
      <c r="G5656" s="25"/>
      <c r="H5656" s="25"/>
      <c r="I5656" s="25"/>
      <c r="J5656" s="25"/>
      <c r="K5656" s="25"/>
      <c r="L5656" s="25"/>
      <c r="N5656" s="25"/>
      <c r="O5656" s="25"/>
      <c r="P5656" s="35" t="s">
        <v>2496</v>
      </c>
      <c r="AS5656" s="570"/>
      <c r="AT5656" s="391"/>
      <c r="AU5656" s="222"/>
      <c r="AV5656" s="564"/>
      <c r="AW5656" s="60"/>
      <c r="AX5656" s="60"/>
      <c r="AY5656" s="60"/>
      <c r="AZ5656" s="283"/>
      <c r="BA5656" s="283"/>
      <c r="BB5656" s="283"/>
      <c r="BC5656" s="34"/>
      <c r="BD5656" s="27"/>
      <c r="BF5656" s="35"/>
      <c r="BG5656" s="35"/>
      <c r="BH5656" s="35"/>
    </row>
    <row r="5657" spans="1:60" ht="15" x14ac:dyDescent="0.25">
      <c r="A5657" s="570">
        <f t="shared" si="81"/>
        <v>5651</v>
      </c>
      <c r="B5657" s="571" t="s">
        <v>7927</v>
      </c>
      <c r="C5657" s="574" t="s">
        <v>12458</v>
      </c>
      <c r="D5657" s="843">
        <v>11034.87</v>
      </c>
      <c r="E5657" s="844"/>
      <c r="F5657" s="844"/>
      <c r="G5657" s="25"/>
      <c r="H5657" s="25"/>
      <c r="I5657" s="25"/>
      <c r="J5657" s="25"/>
      <c r="K5657" s="25"/>
      <c r="L5657" s="25"/>
      <c r="N5657" s="25"/>
      <c r="O5657" s="25"/>
      <c r="P5657" s="35" t="s">
        <v>2496</v>
      </c>
      <c r="AS5657" s="570"/>
      <c r="AT5657" s="391"/>
      <c r="AU5657" s="222"/>
      <c r="AV5657" s="564"/>
      <c r="AW5657" s="60"/>
      <c r="AX5657" s="60"/>
      <c r="AY5657" s="60"/>
      <c r="AZ5657" s="283"/>
      <c r="BA5657" s="283"/>
      <c r="BB5657" s="283"/>
      <c r="BC5657" s="34"/>
      <c r="BD5657" s="27"/>
      <c r="BF5657" s="35"/>
      <c r="BG5657" s="35"/>
      <c r="BH5657" s="35"/>
    </row>
    <row r="5658" spans="1:60" ht="15" x14ac:dyDescent="0.25">
      <c r="A5658" s="570">
        <f t="shared" si="81"/>
        <v>5652</v>
      </c>
      <c r="B5658" s="571" t="s">
        <v>7928</v>
      </c>
      <c r="C5658" s="574" t="s">
        <v>12458</v>
      </c>
      <c r="D5658" s="843">
        <v>13057.87</v>
      </c>
      <c r="E5658" s="844"/>
      <c r="F5658" s="844"/>
      <c r="G5658" s="25"/>
      <c r="H5658" s="25"/>
      <c r="I5658" s="25"/>
      <c r="J5658" s="25"/>
      <c r="K5658" s="25"/>
      <c r="L5658" s="25"/>
      <c r="N5658" s="25"/>
      <c r="O5658" s="25"/>
      <c r="P5658" s="35" t="s">
        <v>2496</v>
      </c>
      <c r="AS5658" s="570"/>
      <c r="AT5658" s="391"/>
      <c r="AU5658" s="222"/>
      <c r="AV5658" s="564"/>
      <c r="AW5658" s="60"/>
      <c r="AX5658" s="60"/>
      <c r="AY5658" s="60"/>
      <c r="AZ5658" s="283"/>
      <c r="BA5658" s="283"/>
      <c r="BB5658" s="283"/>
      <c r="BC5658" s="34"/>
      <c r="BD5658" s="27"/>
      <c r="BF5658" s="35"/>
      <c r="BG5658" s="35"/>
      <c r="BH5658" s="35"/>
    </row>
    <row r="5659" spans="1:60" ht="15" x14ac:dyDescent="0.25">
      <c r="A5659" s="570">
        <f t="shared" si="81"/>
        <v>5653</v>
      </c>
      <c r="B5659" s="571" t="s">
        <v>7929</v>
      </c>
      <c r="C5659" s="574" t="s">
        <v>12458</v>
      </c>
      <c r="D5659" s="843">
        <v>17526.32</v>
      </c>
      <c r="E5659" s="844"/>
      <c r="F5659" s="844"/>
      <c r="G5659" s="25"/>
      <c r="H5659" s="25"/>
      <c r="I5659" s="25"/>
      <c r="J5659" s="25"/>
      <c r="K5659" s="25"/>
      <c r="L5659" s="25"/>
      <c r="N5659" s="25"/>
      <c r="O5659" s="25"/>
      <c r="P5659" s="35" t="s">
        <v>2496</v>
      </c>
      <c r="AS5659" s="570"/>
      <c r="AT5659" s="391"/>
      <c r="AU5659" s="222"/>
      <c r="AV5659" s="564"/>
      <c r="AW5659" s="60"/>
      <c r="AX5659" s="60"/>
      <c r="AY5659" s="60"/>
      <c r="AZ5659" s="283"/>
      <c r="BA5659" s="283"/>
      <c r="BB5659" s="283"/>
      <c r="BC5659" s="34"/>
      <c r="BD5659" s="27"/>
      <c r="BF5659" s="35"/>
      <c r="BG5659" s="35"/>
      <c r="BH5659" s="35"/>
    </row>
    <row r="5660" spans="1:60" ht="15" x14ac:dyDescent="0.25">
      <c r="A5660" s="570">
        <f t="shared" si="81"/>
        <v>5654</v>
      </c>
      <c r="B5660" s="571" t="s">
        <v>7930</v>
      </c>
      <c r="C5660" s="574" t="s">
        <v>12458</v>
      </c>
      <c r="D5660" s="843">
        <v>15907.92</v>
      </c>
      <c r="E5660" s="844"/>
      <c r="F5660" s="844"/>
      <c r="G5660" s="25"/>
      <c r="H5660" s="25"/>
      <c r="I5660" s="25"/>
      <c r="J5660" s="25"/>
      <c r="K5660" s="25"/>
      <c r="L5660" s="25"/>
      <c r="N5660" s="25"/>
      <c r="O5660" s="25"/>
      <c r="P5660" s="35" t="s">
        <v>2496</v>
      </c>
      <c r="AS5660" s="570"/>
      <c r="AT5660" s="391"/>
      <c r="AU5660" s="222"/>
      <c r="AV5660" s="564"/>
      <c r="AW5660" s="60"/>
      <c r="AX5660" s="60"/>
      <c r="AY5660" s="60"/>
      <c r="AZ5660" s="283"/>
      <c r="BA5660" s="283"/>
      <c r="BB5660" s="283"/>
      <c r="BC5660" s="34"/>
      <c r="BD5660" s="27"/>
      <c r="BF5660" s="35"/>
      <c r="BG5660" s="35"/>
      <c r="BH5660" s="35"/>
    </row>
    <row r="5661" spans="1:60" ht="15" x14ac:dyDescent="0.25">
      <c r="A5661" s="570">
        <f t="shared" si="81"/>
        <v>5655</v>
      </c>
      <c r="B5661" s="571" t="s">
        <v>7931</v>
      </c>
      <c r="C5661" s="574" t="s">
        <v>12458</v>
      </c>
      <c r="D5661" s="843">
        <v>17388.28</v>
      </c>
      <c r="E5661" s="844"/>
      <c r="F5661" s="844"/>
      <c r="G5661" s="25"/>
      <c r="H5661" s="25"/>
      <c r="I5661" s="25"/>
      <c r="J5661" s="25"/>
      <c r="K5661" s="25"/>
      <c r="L5661" s="25"/>
      <c r="N5661" s="25"/>
      <c r="O5661" s="25"/>
      <c r="P5661" s="35" t="s">
        <v>2496</v>
      </c>
      <c r="AS5661" s="570"/>
      <c r="AT5661" s="391"/>
      <c r="AU5661" s="222"/>
      <c r="AV5661" s="564"/>
      <c r="AW5661" s="60"/>
      <c r="AX5661" s="60"/>
      <c r="AY5661" s="60"/>
      <c r="AZ5661" s="283"/>
      <c r="BA5661" s="283"/>
      <c r="BB5661" s="283"/>
      <c r="BC5661" s="34"/>
      <c r="BD5661" s="27"/>
      <c r="BF5661" s="35"/>
      <c r="BG5661" s="35"/>
      <c r="BH5661" s="35"/>
    </row>
    <row r="5662" spans="1:60" ht="15" x14ac:dyDescent="0.25">
      <c r="A5662" s="570">
        <f t="shared" si="81"/>
        <v>5656</v>
      </c>
      <c r="B5662" s="571" t="s">
        <v>7932</v>
      </c>
      <c r="C5662" s="574" t="s">
        <v>12458</v>
      </c>
      <c r="D5662" s="843">
        <v>28988.400000000001</v>
      </c>
      <c r="E5662" s="844"/>
      <c r="F5662" s="844"/>
      <c r="G5662" s="25"/>
      <c r="H5662" s="25"/>
      <c r="I5662" s="25"/>
      <c r="J5662" s="25"/>
      <c r="K5662" s="25"/>
      <c r="L5662" s="25"/>
      <c r="N5662" s="25"/>
      <c r="O5662" s="25"/>
      <c r="P5662" s="35" t="s">
        <v>2496</v>
      </c>
      <c r="AS5662" s="570"/>
      <c r="AT5662" s="391"/>
      <c r="AU5662" s="222"/>
      <c r="AV5662" s="564"/>
      <c r="AW5662" s="60"/>
      <c r="AX5662" s="60"/>
      <c r="AY5662" s="60"/>
      <c r="AZ5662" s="283"/>
      <c r="BA5662" s="283"/>
      <c r="BB5662" s="283"/>
      <c r="BC5662" s="34"/>
      <c r="BD5662" s="27"/>
      <c r="BF5662" s="35"/>
      <c r="BG5662" s="35"/>
      <c r="BH5662" s="35"/>
    </row>
    <row r="5663" spans="1:60" ht="15" x14ac:dyDescent="0.25">
      <c r="A5663" s="570">
        <f t="shared" si="81"/>
        <v>5657</v>
      </c>
      <c r="B5663" s="571" t="s">
        <v>7933</v>
      </c>
      <c r="C5663" s="574" t="s">
        <v>12458</v>
      </c>
      <c r="D5663" s="843">
        <v>55636.07</v>
      </c>
      <c r="E5663" s="844"/>
      <c r="F5663" s="844"/>
      <c r="G5663" s="25"/>
      <c r="H5663" s="25"/>
      <c r="I5663" s="25"/>
      <c r="J5663" s="25"/>
      <c r="K5663" s="25"/>
      <c r="L5663" s="25"/>
      <c r="N5663" s="25"/>
      <c r="O5663" s="25"/>
      <c r="P5663" s="35" t="s">
        <v>2496</v>
      </c>
      <c r="AS5663" s="570"/>
      <c r="AT5663" s="391"/>
      <c r="AU5663" s="222"/>
      <c r="AV5663" s="564"/>
      <c r="AW5663" s="60"/>
      <c r="AX5663" s="60"/>
      <c r="AY5663" s="60"/>
      <c r="AZ5663" s="283"/>
      <c r="BA5663" s="283"/>
      <c r="BB5663" s="283"/>
      <c r="BC5663" s="34"/>
      <c r="BD5663" s="27"/>
      <c r="BF5663" s="35"/>
      <c r="BG5663" s="35"/>
      <c r="BH5663" s="35"/>
    </row>
    <row r="5664" spans="1:60" ht="15" x14ac:dyDescent="0.25">
      <c r="A5664" s="570">
        <f t="shared" si="81"/>
        <v>5658</v>
      </c>
      <c r="B5664" s="571" t="s">
        <v>7934</v>
      </c>
      <c r="C5664" s="574" t="s">
        <v>12458</v>
      </c>
      <c r="D5664" s="843">
        <v>12885.796</v>
      </c>
      <c r="E5664" s="844"/>
      <c r="F5664" s="844"/>
      <c r="G5664" s="25"/>
      <c r="H5664" s="25"/>
      <c r="I5664" s="25"/>
      <c r="J5664" s="25"/>
      <c r="K5664" s="25"/>
      <c r="L5664" s="25"/>
      <c r="N5664" s="25"/>
      <c r="O5664" s="25"/>
      <c r="P5664" s="35" t="s">
        <v>2496</v>
      </c>
      <c r="AS5664" s="570"/>
      <c r="AT5664" s="391"/>
      <c r="AU5664" s="222"/>
      <c r="AV5664" s="564"/>
      <c r="AW5664" s="60"/>
      <c r="AX5664" s="60"/>
      <c r="AY5664" s="60"/>
      <c r="AZ5664" s="283"/>
      <c r="BA5664" s="283"/>
      <c r="BB5664" s="283"/>
      <c r="BC5664" s="34"/>
      <c r="BD5664" s="27"/>
      <c r="BF5664" s="35"/>
      <c r="BG5664" s="35"/>
      <c r="BH5664" s="35"/>
    </row>
    <row r="5665" spans="1:60" ht="15" x14ac:dyDescent="0.25">
      <c r="A5665" s="570">
        <f t="shared" si="81"/>
        <v>5659</v>
      </c>
      <c r="B5665" s="571" t="s">
        <v>7935</v>
      </c>
      <c r="C5665" s="574" t="s">
        <v>12458</v>
      </c>
      <c r="D5665" s="843">
        <v>14603.68</v>
      </c>
      <c r="E5665" s="844"/>
      <c r="F5665" s="844"/>
      <c r="G5665" s="25"/>
      <c r="H5665" s="25"/>
      <c r="I5665" s="25"/>
      <c r="J5665" s="25"/>
      <c r="K5665" s="25"/>
      <c r="L5665" s="25"/>
      <c r="N5665" s="25"/>
      <c r="O5665" s="25"/>
      <c r="P5665" s="35" t="s">
        <v>2496</v>
      </c>
      <c r="AS5665" s="570"/>
      <c r="AT5665" s="391"/>
      <c r="AU5665" s="222"/>
      <c r="AV5665" s="564"/>
      <c r="AW5665" s="60"/>
      <c r="AX5665" s="60"/>
      <c r="AY5665" s="60"/>
      <c r="AZ5665" s="283"/>
      <c r="BA5665" s="283"/>
      <c r="BB5665" s="283"/>
      <c r="BC5665" s="34"/>
      <c r="BD5665" s="27"/>
      <c r="BF5665" s="35"/>
      <c r="BG5665" s="35"/>
      <c r="BH5665" s="35"/>
    </row>
    <row r="5666" spans="1:60" ht="15" x14ac:dyDescent="0.25">
      <c r="A5666" s="570">
        <f t="shared" si="81"/>
        <v>5660</v>
      </c>
      <c r="B5666" s="571" t="s">
        <v>7936</v>
      </c>
      <c r="C5666" s="574" t="s">
        <v>12458</v>
      </c>
      <c r="D5666" s="843">
        <v>17850</v>
      </c>
      <c r="E5666" s="844"/>
      <c r="F5666" s="844"/>
      <c r="G5666" s="25"/>
      <c r="H5666" s="25"/>
      <c r="I5666" s="25"/>
      <c r="J5666" s="25"/>
      <c r="K5666" s="25"/>
      <c r="L5666" s="25"/>
      <c r="N5666" s="25"/>
      <c r="O5666" s="25"/>
      <c r="P5666" s="35" t="s">
        <v>2496</v>
      </c>
      <c r="AS5666" s="570"/>
      <c r="AT5666" s="391"/>
      <c r="AU5666" s="222"/>
      <c r="AV5666" s="564"/>
      <c r="AW5666" s="60"/>
      <c r="AX5666" s="60"/>
      <c r="AY5666" s="60"/>
      <c r="AZ5666" s="283"/>
      <c r="BA5666" s="283"/>
      <c r="BB5666" s="283"/>
      <c r="BC5666" s="34"/>
      <c r="BD5666" s="27"/>
      <c r="BF5666" s="35"/>
      <c r="BG5666" s="35"/>
      <c r="BH5666" s="35"/>
    </row>
    <row r="5667" spans="1:60" ht="15" x14ac:dyDescent="0.25">
      <c r="A5667" s="570">
        <f t="shared" si="81"/>
        <v>5661</v>
      </c>
      <c r="B5667" s="571" t="s">
        <v>7937</v>
      </c>
      <c r="C5667" s="574" t="s">
        <v>12458</v>
      </c>
      <c r="D5667" s="843">
        <v>17374</v>
      </c>
      <c r="E5667" s="844"/>
      <c r="F5667" s="844"/>
      <c r="G5667" s="25"/>
      <c r="H5667" s="25"/>
      <c r="I5667" s="25"/>
      <c r="J5667" s="25"/>
      <c r="K5667" s="25"/>
      <c r="L5667" s="25"/>
      <c r="N5667" s="25"/>
      <c r="O5667" s="25"/>
      <c r="P5667" s="35" t="s">
        <v>2496</v>
      </c>
      <c r="AS5667" s="570"/>
      <c r="AT5667" s="391"/>
      <c r="AU5667" s="222"/>
      <c r="AV5667" s="564"/>
      <c r="AW5667" s="60"/>
      <c r="AX5667" s="60"/>
      <c r="AY5667" s="60"/>
      <c r="AZ5667" s="283"/>
      <c r="BA5667" s="283"/>
      <c r="BB5667" s="283"/>
      <c r="BC5667" s="34"/>
      <c r="BD5667" s="27"/>
      <c r="BF5667" s="35"/>
      <c r="BG5667" s="35"/>
      <c r="BH5667" s="35"/>
    </row>
    <row r="5668" spans="1:60" ht="15" x14ac:dyDescent="0.25">
      <c r="A5668" s="570">
        <f t="shared" si="81"/>
        <v>5662</v>
      </c>
      <c r="B5668" s="571" t="s">
        <v>7938</v>
      </c>
      <c r="C5668" s="574" t="s">
        <v>12458</v>
      </c>
      <c r="D5668" s="843">
        <v>21642.53</v>
      </c>
      <c r="E5668" s="844"/>
      <c r="F5668" s="844"/>
      <c r="G5668" s="25"/>
      <c r="H5668" s="25"/>
      <c r="I5668" s="25"/>
      <c r="J5668" s="25"/>
      <c r="K5668" s="25"/>
      <c r="L5668" s="25"/>
      <c r="N5668" s="25"/>
      <c r="O5668" s="25"/>
      <c r="P5668" s="35" t="s">
        <v>2496</v>
      </c>
      <c r="AS5668" s="570"/>
      <c r="AT5668" s="391"/>
      <c r="AU5668" s="222"/>
      <c r="AV5668" s="564"/>
      <c r="AW5668" s="60"/>
      <c r="AX5668" s="60"/>
      <c r="AY5668" s="60"/>
      <c r="AZ5668" s="283"/>
      <c r="BA5668" s="283"/>
      <c r="BB5668" s="283"/>
      <c r="BC5668" s="34"/>
      <c r="BD5668" s="27"/>
      <c r="BF5668" s="35"/>
      <c r="BG5668" s="35"/>
      <c r="BH5668" s="35"/>
    </row>
    <row r="5669" spans="1:60" ht="15" x14ac:dyDescent="0.25">
      <c r="A5669" s="570">
        <f t="shared" si="81"/>
        <v>5663</v>
      </c>
      <c r="B5669" s="571" t="s">
        <v>7939</v>
      </c>
      <c r="C5669" s="574" t="s">
        <v>12458</v>
      </c>
      <c r="D5669" s="843">
        <v>25908.68</v>
      </c>
      <c r="E5669" s="844"/>
      <c r="F5669" s="844"/>
      <c r="G5669" s="25"/>
      <c r="H5669" s="25"/>
      <c r="I5669" s="25"/>
      <c r="J5669" s="25"/>
      <c r="K5669" s="25"/>
      <c r="L5669" s="25"/>
      <c r="N5669" s="25"/>
      <c r="O5669" s="25"/>
      <c r="P5669" s="35" t="s">
        <v>2496</v>
      </c>
      <c r="AS5669" s="570"/>
      <c r="AT5669" s="391"/>
      <c r="AU5669" s="222"/>
      <c r="AV5669" s="564"/>
      <c r="AW5669" s="60"/>
      <c r="AX5669" s="60"/>
      <c r="AY5669" s="60"/>
      <c r="AZ5669" s="283"/>
      <c r="BA5669" s="283"/>
      <c r="BB5669" s="283"/>
      <c r="BC5669" s="34"/>
      <c r="BD5669" s="27"/>
      <c r="BF5669" s="35"/>
      <c r="BG5669" s="35"/>
      <c r="BH5669" s="35"/>
    </row>
    <row r="5670" spans="1:60" ht="15" x14ac:dyDescent="0.25">
      <c r="A5670" s="570">
        <f t="shared" si="81"/>
        <v>5664</v>
      </c>
      <c r="B5670" s="571" t="s">
        <v>7940</v>
      </c>
      <c r="C5670" s="574" t="s">
        <v>12458</v>
      </c>
      <c r="D5670" s="843">
        <v>1806.42</v>
      </c>
      <c r="E5670" s="844"/>
      <c r="F5670" s="844"/>
      <c r="G5670" s="25"/>
      <c r="H5670" s="25"/>
      <c r="I5670" s="25"/>
      <c r="J5670" s="25"/>
      <c r="K5670" s="25"/>
      <c r="L5670" s="25"/>
      <c r="N5670" s="25"/>
      <c r="O5670" s="25"/>
      <c r="P5670" s="35" t="s">
        <v>2496</v>
      </c>
      <c r="AS5670" s="570"/>
      <c r="AT5670" s="391"/>
      <c r="AU5670" s="222"/>
      <c r="AV5670" s="564"/>
      <c r="AW5670" s="60"/>
      <c r="AX5670" s="60"/>
      <c r="AY5670" s="60"/>
      <c r="AZ5670" s="283"/>
      <c r="BA5670" s="283"/>
      <c r="BB5670" s="283"/>
      <c r="BC5670" s="34"/>
      <c r="BD5670" s="27"/>
      <c r="BF5670" s="35"/>
      <c r="BG5670" s="35"/>
      <c r="BH5670" s="35"/>
    </row>
    <row r="5671" spans="1:60" ht="15" x14ac:dyDescent="0.25">
      <c r="A5671" s="570">
        <f t="shared" si="81"/>
        <v>5665</v>
      </c>
      <c r="B5671" s="571" t="s">
        <v>7941</v>
      </c>
      <c r="C5671" s="574" t="s">
        <v>12458</v>
      </c>
      <c r="D5671" s="843">
        <v>6953.17</v>
      </c>
      <c r="E5671" s="844"/>
      <c r="F5671" s="844"/>
      <c r="G5671" s="25"/>
      <c r="H5671" s="25"/>
      <c r="I5671" s="25"/>
      <c r="J5671" s="25"/>
      <c r="K5671" s="25"/>
      <c r="L5671" s="25"/>
      <c r="N5671" s="25"/>
      <c r="O5671" s="25"/>
      <c r="P5671" s="35" t="s">
        <v>2496</v>
      </c>
      <c r="AS5671" s="570"/>
      <c r="AT5671" s="391"/>
      <c r="AU5671" s="222"/>
      <c r="AV5671" s="564"/>
      <c r="AW5671" s="60"/>
      <c r="AX5671" s="60"/>
      <c r="AY5671" s="60"/>
      <c r="AZ5671" s="283"/>
      <c r="BA5671" s="283"/>
      <c r="BB5671" s="283"/>
      <c r="BC5671" s="34"/>
      <c r="BD5671" s="27"/>
      <c r="BF5671" s="35"/>
      <c r="BG5671" s="35"/>
      <c r="BH5671" s="35"/>
    </row>
    <row r="5672" spans="1:60" ht="15" x14ac:dyDescent="0.25">
      <c r="A5672" s="570">
        <f t="shared" si="81"/>
        <v>5666</v>
      </c>
      <c r="B5672" s="571" t="s">
        <v>7942</v>
      </c>
      <c r="C5672" s="574" t="s">
        <v>12458</v>
      </c>
      <c r="D5672" s="843">
        <v>7945.63</v>
      </c>
      <c r="E5672" s="844"/>
      <c r="F5672" s="844"/>
      <c r="G5672" s="25"/>
      <c r="H5672" s="25"/>
      <c r="I5672" s="25"/>
      <c r="J5672" s="25"/>
      <c r="K5672" s="25"/>
      <c r="L5672" s="25"/>
      <c r="N5672" s="25"/>
      <c r="O5672" s="25"/>
      <c r="P5672" s="35" t="s">
        <v>2496</v>
      </c>
      <c r="AS5672" s="570"/>
      <c r="AT5672" s="391"/>
      <c r="AU5672" s="222"/>
      <c r="AV5672" s="564"/>
      <c r="AW5672" s="60"/>
      <c r="AX5672" s="60"/>
      <c r="AY5672" s="60"/>
      <c r="AZ5672" s="283"/>
      <c r="BA5672" s="283"/>
      <c r="BB5672" s="283"/>
      <c r="BC5672" s="34"/>
      <c r="BD5672" s="27"/>
      <c r="BF5672" s="35"/>
      <c r="BG5672" s="35"/>
      <c r="BH5672" s="35"/>
    </row>
    <row r="5673" spans="1:60" ht="15" x14ac:dyDescent="0.25">
      <c r="A5673" s="570">
        <f t="shared" si="81"/>
        <v>5667</v>
      </c>
      <c r="B5673" s="571" t="s">
        <v>7943</v>
      </c>
      <c r="C5673" s="574" t="s">
        <v>12458</v>
      </c>
      <c r="D5673" s="843">
        <v>1931.37</v>
      </c>
      <c r="E5673" s="844"/>
      <c r="F5673" s="844"/>
      <c r="G5673" s="25"/>
      <c r="H5673" s="25"/>
      <c r="I5673" s="25"/>
      <c r="J5673" s="25"/>
      <c r="K5673" s="25"/>
      <c r="L5673" s="25"/>
      <c r="N5673" s="25"/>
      <c r="O5673" s="25"/>
      <c r="P5673" s="35" t="s">
        <v>2496</v>
      </c>
      <c r="AS5673" s="570"/>
      <c r="AT5673" s="391"/>
      <c r="AU5673" s="222"/>
      <c r="AV5673" s="564"/>
      <c r="AW5673" s="60"/>
      <c r="AX5673" s="60"/>
      <c r="AY5673" s="60"/>
      <c r="AZ5673" s="283"/>
      <c r="BA5673" s="283"/>
      <c r="BB5673" s="283"/>
      <c r="BC5673" s="34"/>
      <c r="BD5673" s="27"/>
      <c r="BF5673" s="35"/>
      <c r="BG5673" s="35"/>
      <c r="BH5673" s="35"/>
    </row>
    <row r="5674" spans="1:60" ht="15" x14ac:dyDescent="0.25">
      <c r="A5674" s="570">
        <f t="shared" si="81"/>
        <v>5668</v>
      </c>
      <c r="B5674" s="571" t="s">
        <v>7944</v>
      </c>
      <c r="C5674" s="574" t="s">
        <v>12458</v>
      </c>
      <c r="D5674" s="843">
        <v>2106.3000000000002</v>
      </c>
      <c r="E5674" s="844"/>
      <c r="F5674" s="844"/>
      <c r="G5674" s="25"/>
      <c r="H5674" s="25"/>
      <c r="I5674" s="25"/>
      <c r="J5674" s="25"/>
      <c r="K5674" s="25"/>
      <c r="L5674" s="25"/>
      <c r="N5674" s="25"/>
      <c r="O5674" s="25"/>
      <c r="P5674" s="35" t="s">
        <v>2496</v>
      </c>
      <c r="AS5674" s="570"/>
      <c r="AT5674" s="391"/>
      <c r="AU5674" s="222"/>
      <c r="AV5674" s="564"/>
      <c r="AW5674" s="60"/>
      <c r="AX5674" s="60"/>
      <c r="AY5674" s="60"/>
      <c r="AZ5674" s="283"/>
      <c r="BA5674" s="283"/>
      <c r="BB5674" s="283"/>
      <c r="BC5674" s="34"/>
      <c r="BD5674" s="27"/>
      <c r="BF5674" s="35"/>
      <c r="BG5674" s="35"/>
      <c r="BH5674" s="35"/>
    </row>
    <row r="5675" spans="1:60" ht="15" x14ac:dyDescent="0.25">
      <c r="A5675" s="570">
        <f t="shared" si="81"/>
        <v>5669</v>
      </c>
      <c r="B5675" s="571" t="s">
        <v>7945</v>
      </c>
      <c r="C5675" s="574" t="s">
        <v>12458</v>
      </c>
      <c r="D5675" s="843">
        <v>2520.42</v>
      </c>
      <c r="E5675" s="844"/>
      <c r="F5675" s="844"/>
      <c r="G5675" s="25"/>
      <c r="H5675" s="25"/>
      <c r="I5675" s="25"/>
      <c r="J5675" s="25"/>
      <c r="K5675" s="25"/>
      <c r="L5675" s="25"/>
      <c r="N5675" s="25"/>
      <c r="O5675" s="25"/>
      <c r="P5675" s="35" t="s">
        <v>2496</v>
      </c>
      <c r="AS5675" s="570"/>
      <c r="AT5675" s="391"/>
      <c r="AU5675" s="222"/>
      <c r="AV5675" s="564"/>
      <c r="AW5675" s="60"/>
      <c r="AX5675" s="60"/>
      <c r="AY5675" s="60"/>
      <c r="AZ5675" s="283"/>
      <c r="BA5675" s="283"/>
      <c r="BB5675" s="283"/>
      <c r="BC5675" s="34"/>
      <c r="BD5675" s="27"/>
      <c r="BF5675" s="35"/>
      <c r="BG5675" s="35"/>
      <c r="BH5675" s="35"/>
    </row>
    <row r="5676" spans="1:60" ht="15" x14ac:dyDescent="0.25">
      <c r="A5676" s="570">
        <f t="shared" si="81"/>
        <v>5670</v>
      </c>
      <c r="B5676" s="571" t="s">
        <v>7946</v>
      </c>
      <c r="C5676" s="574" t="s">
        <v>12458</v>
      </c>
      <c r="D5676" s="843">
        <v>2835.77</v>
      </c>
      <c r="E5676" s="844"/>
      <c r="F5676" s="844"/>
      <c r="G5676" s="25"/>
      <c r="H5676" s="25"/>
      <c r="I5676" s="25"/>
      <c r="J5676" s="25"/>
      <c r="K5676" s="25"/>
      <c r="L5676" s="25"/>
      <c r="N5676" s="25"/>
      <c r="O5676" s="25"/>
      <c r="P5676" s="35" t="s">
        <v>2496</v>
      </c>
      <c r="AS5676" s="570"/>
      <c r="AT5676" s="391"/>
      <c r="AU5676" s="222"/>
      <c r="AV5676" s="564"/>
      <c r="AW5676" s="60"/>
      <c r="AX5676" s="60"/>
      <c r="AY5676" s="60"/>
      <c r="AZ5676" s="283"/>
      <c r="BA5676" s="283"/>
      <c r="BB5676" s="283"/>
      <c r="BC5676" s="34"/>
      <c r="BD5676" s="27"/>
      <c r="BF5676" s="35"/>
      <c r="BG5676" s="35"/>
      <c r="BH5676" s="35"/>
    </row>
    <row r="5677" spans="1:60" ht="15" x14ac:dyDescent="0.25">
      <c r="A5677" s="570">
        <f t="shared" si="81"/>
        <v>5671</v>
      </c>
      <c r="B5677" s="571" t="s">
        <v>7947</v>
      </c>
      <c r="C5677" s="574" t="s">
        <v>12458</v>
      </c>
      <c r="D5677" s="843">
        <v>3197.53</v>
      </c>
      <c r="E5677" s="844"/>
      <c r="F5677" s="844"/>
      <c r="G5677" s="25"/>
      <c r="H5677" s="25"/>
      <c r="I5677" s="25"/>
      <c r="J5677" s="25"/>
      <c r="K5677" s="25"/>
      <c r="L5677" s="25"/>
      <c r="N5677" s="25"/>
      <c r="O5677" s="25"/>
      <c r="P5677" s="35" t="s">
        <v>2496</v>
      </c>
      <c r="AS5677" s="570"/>
      <c r="AT5677" s="391"/>
      <c r="AU5677" s="222"/>
      <c r="AV5677" s="564"/>
      <c r="AW5677" s="60"/>
      <c r="AX5677" s="60"/>
      <c r="AY5677" s="60"/>
      <c r="AZ5677" s="283"/>
      <c r="BA5677" s="283"/>
      <c r="BB5677" s="283"/>
      <c r="BC5677" s="34"/>
      <c r="BD5677" s="27"/>
      <c r="BF5677" s="35"/>
      <c r="BG5677" s="35"/>
      <c r="BH5677" s="35"/>
    </row>
    <row r="5678" spans="1:60" ht="15" x14ac:dyDescent="0.25">
      <c r="A5678" s="570">
        <f t="shared" si="81"/>
        <v>5672</v>
      </c>
      <c r="B5678" s="571" t="s">
        <v>7948</v>
      </c>
      <c r="C5678" s="574" t="s">
        <v>12458</v>
      </c>
      <c r="D5678" s="843">
        <v>3825.85</v>
      </c>
      <c r="E5678" s="844"/>
      <c r="F5678" s="844"/>
      <c r="G5678" s="25"/>
      <c r="H5678" s="25"/>
      <c r="I5678" s="25"/>
      <c r="J5678" s="25"/>
      <c r="K5678" s="25"/>
      <c r="L5678" s="25"/>
      <c r="N5678" s="25"/>
      <c r="O5678" s="25"/>
      <c r="P5678" s="35" t="s">
        <v>2496</v>
      </c>
      <c r="AS5678" s="570"/>
      <c r="AT5678" s="391"/>
      <c r="AU5678" s="222"/>
      <c r="AV5678" s="564"/>
      <c r="AW5678" s="60"/>
      <c r="AX5678" s="60"/>
      <c r="AY5678" s="60"/>
      <c r="AZ5678" s="283"/>
      <c r="BA5678" s="283"/>
      <c r="BB5678" s="283"/>
      <c r="BC5678" s="34"/>
      <c r="BD5678" s="27"/>
      <c r="BF5678" s="35"/>
      <c r="BG5678" s="35"/>
      <c r="BH5678" s="35"/>
    </row>
    <row r="5679" spans="1:60" ht="15" x14ac:dyDescent="0.25">
      <c r="A5679" s="570">
        <f t="shared" si="81"/>
        <v>5673</v>
      </c>
      <c r="B5679" s="571" t="s">
        <v>7949</v>
      </c>
      <c r="C5679" s="574" t="s">
        <v>12458</v>
      </c>
      <c r="D5679" s="843">
        <v>4378.01</v>
      </c>
      <c r="E5679" s="844"/>
      <c r="F5679" s="844"/>
      <c r="G5679" s="25"/>
      <c r="H5679" s="25"/>
      <c r="I5679" s="25"/>
      <c r="J5679" s="25"/>
      <c r="K5679" s="25"/>
      <c r="L5679" s="25"/>
      <c r="N5679" s="25"/>
      <c r="O5679" s="25"/>
      <c r="P5679" s="35" t="s">
        <v>2496</v>
      </c>
      <c r="AS5679" s="570"/>
      <c r="AT5679" s="391"/>
      <c r="AU5679" s="222"/>
      <c r="AV5679" s="564"/>
      <c r="AW5679" s="60"/>
      <c r="AX5679" s="60"/>
      <c r="AY5679" s="60"/>
      <c r="AZ5679" s="283"/>
      <c r="BA5679" s="283"/>
      <c r="BB5679" s="283"/>
      <c r="BC5679" s="34"/>
      <c r="BD5679" s="27"/>
      <c r="BF5679" s="35"/>
      <c r="BG5679" s="35"/>
      <c r="BH5679" s="35"/>
    </row>
    <row r="5680" spans="1:60" ht="15" x14ac:dyDescent="0.25">
      <c r="A5680" s="570">
        <f t="shared" si="81"/>
        <v>5674</v>
      </c>
      <c r="B5680" s="571" t="s">
        <v>7950</v>
      </c>
      <c r="C5680" s="574" t="s">
        <v>12458</v>
      </c>
      <c r="D5680" s="843">
        <v>5236</v>
      </c>
      <c r="E5680" s="844"/>
      <c r="F5680" s="844"/>
      <c r="G5680" s="25"/>
      <c r="H5680" s="25"/>
      <c r="I5680" s="25"/>
      <c r="J5680" s="25"/>
      <c r="K5680" s="25"/>
      <c r="L5680" s="25"/>
      <c r="N5680" s="25"/>
      <c r="O5680" s="25"/>
      <c r="P5680" s="35" t="s">
        <v>2496</v>
      </c>
      <c r="AS5680" s="570"/>
      <c r="AT5680" s="391"/>
      <c r="AU5680" s="222"/>
      <c r="AV5680" s="564"/>
      <c r="AW5680" s="60"/>
      <c r="AX5680" s="60"/>
      <c r="AY5680" s="60"/>
      <c r="AZ5680" s="283"/>
      <c r="BA5680" s="283"/>
      <c r="BB5680" s="283"/>
      <c r="BC5680" s="34"/>
      <c r="BD5680" s="27"/>
      <c r="BF5680" s="35"/>
      <c r="BG5680" s="35"/>
      <c r="BH5680" s="35"/>
    </row>
    <row r="5681" spans="1:60" ht="15" x14ac:dyDescent="0.25">
      <c r="A5681" s="570">
        <f t="shared" si="81"/>
        <v>5675</v>
      </c>
      <c r="B5681" s="571" t="s">
        <v>7951</v>
      </c>
      <c r="C5681" s="574" t="s">
        <v>12458</v>
      </c>
      <c r="D5681" s="843">
        <v>5631.08</v>
      </c>
      <c r="E5681" s="844"/>
      <c r="F5681" s="844"/>
      <c r="G5681" s="25"/>
      <c r="H5681" s="25"/>
      <c r="I5681" s="25"/>
      <c r="J5681" s="25"/>
      <c r="K5681" s="25"/>
      <c r="L5681" s="25"/>
      <c r="N5681" s="25"/>
      <c r="O5681" s="25"/>
      <c r="P5681" s="35" t="s">
        <v>2496</v>
      </c>
      <c r="AS5681" s="570"/>
      <c r="AT5681" s="391"/>
      <c r="AU5681" s="222"/>
      <c r="AV5681" s="564"/>
      <c r="AW5681" s="60"/>
      <c r="AX5681" s="60"/>
      <c r="AY5681" s="60"/>
      <c r="AZ5681" s="283"/>
      <c r="BA5681" s="283"/>
      <c r="BB5681" s="283"/>
      <c r="BC5681" s="34"/>
      <c r="BD5681" s="27"/>
      <c r="BF5681" s="35"/>
      <c r="BG5681" s="35"/>
      <c r="BH5681" s="35"/>
    </row>
    <row r="5682" spans="1:60" ht="15" x14ac:dyDescent="0.25">
      <c r="A5682" s="570">
        <f t="shared" si="81"/>
        <v>5676</v>
      </c>
      <c r="B5682" s="571" t="s">
        <v>7952</v>
      </c>
      <c r="C5682" s="574" t="s">
        <v>12458</v>
      </c>
      <c r="D5682" s="843">
        <v>5771.5</v>
      </c>
      <c r="E5682" s="844"/>
      <c r="F5682" s="844"/>
      <c r="G5682" s="25"/>
      <c r="H5682" s="25"/>
      <c r="I5682" s="25"/>
      <c r="J5682" s="25"/>
      <c r="K5682" s="25"/>
      <c r="L5682" s="25"/>
      <c r="N5682" s="25"/>
      <c r="O5682" s="25"/>
      <c r="P5682" s="35" t="s">
        <v>2496</v>
      </c>
      <c r="AS5682" s="570"/>
      <c r="AT5682" s="391"/>
      <c r="AU5682" s="222"/>
      <c r="AV5682" s="564"/>
      <c r="AW5682" s="60"/>
      <c r="AX5682" s="60"/>
      <c r="AY5682" s="60"/>
      <c r="AZ5682" s="283"/>
      <c r="BA5682" s="283"/>
      <c r="BB5682" s="283"/>
      <c r="BC5682" s="34"/>
      <c r="BD5682" s="27"/>
      <c r="BF5682" s="35"/>
      <c r="BG5682" s="35"/>
      <c r="BH5682" s="35"/>
    </row>
    <row r="5683" spans="1:60" ht="15" x14ac:dyDescent="0.25">
      <c r="A5683" s="570">
        <f t="shared" si="81"/>
        <v>5677</v>
      </c>
      <c r="B5683" s="571" t="s">
        <v>7953</v>
      </c>
      <c r="C5683" s="574" t="s">
        <v>12458</v>
      </c>
      <c r="D5683" s="843">
        <v>11567.99</v>
      </c>
      <c r="E5683" s="844"/>
      <c r="F5683" s="844"/>
      <c r="G5683" s="25"/>
      <c r="H5683" s="25"/>
      <c r="I5683" s="25"/>
      <c r="J5683" s="25"/>
      <c r="K5683" s="25"/>
      <c r="L5683" s="25"/>
      <c r="N5683" s="25"/>
      <c r="O5683" s="25"/>
      <c r="P5683" s="35" t="s">
        <v>2496</v>
      </c>
      <c r="AS5683" s="570"/>
      <c r="AT5683" s="391"/>
      <c r="AU5683" s="222"/>
      <c r="AV5683" s="564"/>
      <c r="AW5683" s="60"/>
      <c r="AX5683" s="60"/>
      <c r="AY5683" s="60"/>
      <c r="AZ5683" s="283"/>
      <c r="BA5683" s="283"/>
      <c r="BB5683" s="283"/>
      <c r="BC5683" s="34"/>
      <c r="BD5683" s="27"/>
      <c r="BF5683" s="35"/>
      <c r="BG5683" s="35"/>
      <c r="BH5683" s="35"/>
    </row>
    <row r="5684" spans="1:60" ht="15" x14ac:dyDescent="0.25">
      <c r="A5684" s="570">
        <f t="shared" si="81"/>
        <v>5678</v>
      </c>
      <c r="B5684" s="571" t="s">
        <v>7954</v>
      </c>
      <c r="C5684" s="574" t="s">
        <v>12458</v>
      </c>
      <c r="D5684" s="843">
        <v>13303.01</v>
      </c>
      <c r="E5684" s="844"/>
      <c r="F5684" s="844"/>
      <c r="G5684" s="25"/>
      <c r="H5684" s="25"/>
      <c r="I5684" s="25"/>
      <c r="J5684" s="25"/>
      <c r="K5684" s="25"/>
      <c r="L5684" s="25"/>
      <c r="N5684" s="25"/>
      <c r="O5684" s="25"/>
      <c r="P5684" s="35" t="s">
        <v>2496</v>
      </c>
      <c r="AS5684" s="570"/>
      <c r="AT5684" s="391"/>
      <c r="AU5684" s="222"/>
      <c r="AV5684" s="564"/>
      <c r="AW5684" s="60"/>
      <c r="AX5684" s="60"/>
      <c r="AY5684" s="60"/>
      <c r="AZ5684" s="283"/>
      <c r="BA5684" s="283"/>
      <c r="BB5684" s="283"/>
      <c r="BC5684" s="34"/>
      <c r="BD5684" s="27"/>
      <c r="BF5684" s="35"/>
      <c r="BG5684" s="35"/>
      <c r="BH5684" s="35"/>
    </row>
    <row r="5685" spans="1:60" ht="15" x14ac:dyDescent="0.25">
      <c r="A5685" s="570">
        <f t="shared" si="81"/>
        <v>5679</v>
      </c>
      <c r="B5685" s="571" t="s">
        <v>7955</v>
      </c>
      <c r="C5685" s="574" t="s">
        <v>12458</v>
      </c>
      <c r="D5685" s="843">
        <v>3859.17</v>
      </c>
      <c r="E5685" s="844"/>
      <c r="F5685" s="844"/>
      <c r="G5685" s="25"/>
      <c r="H5685" s="25"/>
      <c r="I5685" s="25"/>
      <c r="J5685" s="25"/>
      <c r="K5685" s="25"/>
      <c r="L5685" s="25"/>
      <c r="N5685" s="25"/>
      <c r="O5685" s="25"/>
      <c r="P5685" s="35" t="s">
        <v>2496</v>
      </c>
      <c r="AS5685" s="570"/>
      <c r="AT5685" s="391"/>
      <c r="AU5685" s="222"/>
      <c r="AV5685" s="564"/>
      <c r="AW5685" s="60"/>
      <c r="AX5685" s="60"/>
      <c r="AY5685" s="60"/>
      <c r="AZ5685" s="283"/>
      <c r="BA5685" s="283"/>
      <c r="BB5685" s="283"/>
      <c r="BC5685" s="34"/>
      <c r="BD5685" s="27"/>
      <c r="BF5685" s="35"/>
      <c r="BG5685" s="35"/>
      <c r="BH5685" s="35"/>
    </row>
    <row r="5686" spans="1:60" ht="15" x14ac:dyDescent="0.25">
      <c r="A5686" s="570">
        <f t="shared" si="81"/>
        <v>5680</v>
      </c>
      <c r="B5686" s="571" t="s">
        <v>7956</v>
      </c>
      <c r="C5686" s="574" t="s">
        <v>12458</v>
      </c>
      <c r="D5686" s="843">
        <v>4104.3100000000004</v>
      </c>
      <c r="E5686" s="844"/>
      <c r="F5686" s="844"/>
      <c r="G5686" s="25"/>
      <c r="H5686" s="25"/>
      <c r="I5686" s="25"/>
      <c r="J5686" s="25"/>
      <c r="K5686" s="25"/>
      <c r="L5686" s="25"/>
      <c r="N5686" s="25"/>
      <c r="O5686" s="25"/>
      <c r="P5686" s="35" t="s">
        <v>2496</v>
      </c>
      <c r="AS5686" s="570"/>
      <c r="AT5686" s="391"/>
      <c r="AU5686" s="222"/>
      <c r="AV5686" s="564"/>
      <c r="AW5686" s="60"/>
      <c r="AX5686" s="60"/>
      <c r="AY5686" s="60"/>
      <c r="AZ5686" s="283"/>
      <c r="BA5686" s="283"/>
      <c r="BB5686" s="283"/>
      <c r="BC5686" s="34"/>
      <c r="BD5686" s="27"/>
      <c r="BF5686" s="35"/>
      <c r="BG5686" s="35"/>
      <c r="BH5686" s="35"/>
    </row>
    <row r="5687" spans="1:60" ht="15" x14ac:dyDescent="0.25">
      <c r="A5687" s="570">
        <f t="shared" ref="A5687:A5750" si="82">A5686+1</f>
        <v>5681</v>
      </c>
      <c r="B5687" s="571" t="s">
        <v>7957</v>
      </c>
      <c r="C5687" s="574" t="s">
        <v>12458</v>
      </c>
      <c r="D5687" s="843">
        <v>22610</v>
      </c>
      <c r="E5687" s="844"/>
      <c r="F5687" s="844"/>
      <c r="G5687" s="25"/>
      <c r="H5687" s="25"/>
      <c r="I5687" s="25"/>
      <c r="J5687" s="25"/>
      <c r="K5687" s="25"/>
      <c r="L5687" s="25"/>
      <c r="N5687" s="25"/>
      <c r="O5687" s="25"/>
      <c r="P5687" s="35" t="s">
        <v>2496</v>
      </c>
      <c r="AS5687" s="570"/>
      <c r="AT5687" s="391"/>
      <c r="AU5687" s="222"/>
      <c r="AV5687" s="564"/>
      <c r="AW5687" s="60"/>
      <c r="AX5687" s="60"/>
      <c r="AY5687" s="60"/>
      <c r="AZ5687" s="283"/>
      <c r="BA5687" s="283"/>
      <c r="BB5687" s="283"/>
      <c r="BC5687" s="34"/>
      <c r="BD5687" s="27"/>
      <c r="BF5687" s="35"/>
      <c r="BG5687" s="35"/>
      <c r="BH5687" s="35"/>
    </row>
    <row r="5688" spans="1:60" ht="15" x14ac:dyDescent="0.25">
      <c r="A5688" s="570">
        <f t="shared" si="82"/>
        <v>5682</v>
      </c>
      <c r="B5688" s="571" t="s">
        <v>7958</v>
      </c>
      <c r="C5688" s="574" t="s">
        <v>12458</v>
      </c>
      <c r="D5688" s="843">
        <v>4294.71</v>
      </c>
      <c r="E5688" s="844"/>
      <c r="F5688" s="844"/>
      <c r="G5688" s="25"/>
      <c r="H5688" s="25"/>
      <c r="I5688" s="25"/>
      <c r="J5688" s="25"/>
      <c r="K5688" s="25"/>
      <c r="L5688" s="25"/>
      <c r="N5688" s="25"/>
      <c r="O5688" s="25"/>
      <c r="P5688" s="35" t="s">
        <v>2496</v>
      </c>
      <c r="AS5688" s="570"/>
      <c r="AT5688" s="391"/>
      <c r="AU5688" s="222"/>
      <c r="AV5688" s="564"/>
      <c r="AW5688" s="60"/>
      <c r="AX5688" s="60"/>
      <c r="AY5688" s="60"/>
      <c r="AZ5688" s="283"/>
      <c r="BA5688" s="283"/>
      <c r="BB5688" s="283"/>
      <c r="BC5688" s="34"/>
      <c r="BD5688" s="27"/>
      <c r="BF5688" s="35"/>
      <c r="BG5688" s="35"/>
      <c r="BH5688" s="35"/>
    </row>
    <row r="5689" spans="1:60" ht="15" x14ac:dyDescent="0.25">
      <c r="A5689" s="570">
        <f t="shared" si="82"/>
        <v>5683</v>
      </c>
      <c r="B5689" s="571" t="s">
        <v>7959</v>
      </c>
      <c r="C5689" s="574" t="s">
        <v>12458</v>
      </c>
      <c r="D5689" s="843">
        <v>4869.4799999999996</v>
      </c>
      <c r="E5689" s="844"/>
      <c r="F5689" s="844"/>
      <c r="G5689" s="25"/>
      <c r="H5689" s="25"/>
      <c r="I5689" s="25"/>
      <c r="J5689" s="25"/>
      <c r="K5689" s="25"/>
      <c r="L5689" s="25"/>
      <c r="N5689" s="25"/>
      <c r="O5689" s="25"/>
      <c r="P5689" s="35" t="s">
        <v>2496</v>
      </c>
      <c r="AS5689" s="570"/>
      <c r="AT5689" s="391"/>
      <c r="AU5689" s="222"/>
      <c r="AV5689" s="564"/>
      <c r="AW5689" s="60"/>
      <c r="AX5689" s="60"/>
      <c r="AY5689" s="60"/>
      <c r="AZ5689" s="283"/>
      <c r="BA5689" s="283"/>
      <c r="BB5689" s="283"/>
      <c r="BC5689" s="34"/>
      <c r="BD5689" s="27"/>
      <c r="BF5689" s="35"/>
      <c r="BG5689" s="35"/>
      <c r="BH5689" s="35"/>
    </row>
    <row r="5690" spans="1:60" ht="15" x14ac:dyDescent="0.25">
      <c r="A5690" s="570">
        <f t="shared" si="82"/>
        <v>5684</v>
      </c>
      <c r="B5690" s="571" t="s">
        <v>7960</v>
      </c>
      <c r="C5690" s="574" t="s">
        <v>12458</v>
      </c>
      <c r="D5690" s="843">
        <v>5319.3</v>
      </c>
      <c r="E5690" s="844"/>
      <c r="F5690" s="844"/>
      <c r="G5690" s="25"/>
      <c r="H5690" s="25"/>
      <c r="I5690" s="25"/>
      <c r="J5690" s="25"/>
      <c r="K5690" s="25"/>
      <c r="L5690" s="25"/>
      <c r="N5690" s="25"/>
      <c r="O5690" s="25"/>
      <c r="P5690" s="35" t="s">
        <v>2496</v>
      </c>
      <c r="AS5690" s="570"/>
      <c r="AT5690" s="391"/>
      <c r="AU5690" s="222"/>
      <c r="AV5690" s="564"/>
      <c r="AW5690" s="60"/>
      <c r="AX5690" s="60"/>
      <c r="AY5690" s="60"/>
      <c r="AZ5690" s="283"/>
      <c r="BA5690" s="283"/>
      <c r="BB5690" s="283"/>
      <c r="BC5690" s="34"/>
      <c r="BD5690" s="27"/>
      <c r="BF5690" s="35"/>
      <c r="BG5690" s="35"/>
      <c r="BH5690" s="35"/>
    </row>
    <row r="5691" spans="1:60" ht="15" x14ac:dyDescent="0.25">
      <c r="A5691" s="570">
        <f t="shared" si="82"/>
        <v>5685</v>
      </c>
      <c r="B5691" s="571" t="s">
        <v>7961</v>
      </c>
      <c r="C5691" s="574" t="s">
        <v>12458</v>
      </c>
      <c r="D5691" s="843">
        <v>5638.22</v>
      </c>
      <c r="E5691" s="844"/>
      <c r="F5691" s="844"/>
      <c r="G5691" s="25"/>
      <c r="H5691" s="25"/>
      <c r="I5691" s="25"/>
      <c r="J5691" s="25"/>
      <c r="K5691" s="25"/>
      <c r="L5691" s="25"/>
      <c r="N5691" s="25"/>
      <c r="O5691" s="25"/>
      <c r="P5691" s="35" t="s">
        <v>2496</v>
      </c>
      <c r="AS5691" s="570"/>
      <c r="AT5691" s="391"/>
      <c r="AU5691" s="222"/>
      <c r="AV5691" s="564"/>
      <c r="AW5691" s="60"/>
      <c r="AX5691" s="60"/>
      <c r="AY5691" s="60"/>
      <c r="AZ5691" s="283"/>
      <c r="BA5691" s="283"/>
      <c r="BB5691" s="283"/>
      <c r="BC5691" s="34"/>
      <c r="BD5691" s="27"/>
      <c r="BF5691" s="35"/>
      <c r="BG5691" s="35"/>
      <c r="BH5691" s="35"/>
    </row>
    <row r="5692" spans="1:60" ht="15" x14ac:dyDescent="0.25">
      <c r="A5692" s="570">
        <f t="shared" si="82"/>
        <v>5686</v>
      </c>
      <c r="B5692" s="571" t="s">
        <v>7962</v>
      </c>
      <c r="C5692" s="574" t="s">
        <v>12458</v>
      </c>
      <c r="D5692" s="843">
        <v>6173.72</v>
      </c>
      <c r="E5692" s="844"/>
      <c r="F5692" s="844"/>
      <c r="G5692" s="25"/>
      <c r="H5692" s="25"/>
      <c r="I5692" s="25"/>
      <c r="J5692" s="25"/>
      <c r="K5692" s="25"/>
      <c r="L5692" s="25"/>
      <c r="N5692" s="25"/>
      <c r="O5692" s="25"/>
      <c r="P5692" s="35" t="s">
        <v>2496</v>
      </c>
      <c r="AS5692" s="570"/>
      <c r="AT5692" s="391"/>
      <c r="AU5692" s="222"/>
      <c r="AV5692" s="564"/>
      <c r="AW5692" s="60"/>
      <c r="AX5692" s="60"/>
      <c r="AY5692" s="60"/>
      <c r="AZ5692" s="283"/>
      <c r="BA5692" s="283"/>
      <c r="BB5692" s="283"/>
      <c r="BC5692" s="34"/>
      <c r="BD5692" s="27"/>
      <c r="BF5692" s="35"/>
      <c r="BG5692" s="35"/>
      <c r="BH5692" s="35"/>
    </row>
    <row r="5693" spans="1:60" ht="15" x14ac:dyDescent="0.25">
      <c r="A5693" s="570">
        <f t="shared" si="82"/>
        <v>5687</v>
      </c>
      <c r="B5693" s="571" t="s">
        <v>7963</v>
      </c>
      <c r="C5693" s="574" t="s">
        <v>12458</v>
      </c>
      <c r="D5693" s="843">
        <v>7163.8</v>
      </c>
      <c r="E5693" s="844"/>
      <c r="F5693" s="844"/>
      <c r="G5693" s="25"/>
      <c r="H5693" s="25"/>
      <c r="I5693" s="25"/>
      <c r="J5693" s="25"/>
      <c r="K5693" s="25"/>
      <c r="L5693" s="25"/>
      <c r="N5693" s="25"/>
      <c r="O5693" s="25"/>
      <c r="P5693" s="35" t="s">
        <v>2496</v>
      </c>
      <c r="AS5693" s="570"/>
      <c r="AT5693" s="391"/>
      <c r="AU5693" s="222"/>
      <c r="AV5693" s="564"/>
      <c r="AW5693" s="60"/>
      <c r="AX5693" s="60"/>
      <c r="AY5693" s="60"/>
      <c r="AZ5693" s="283"/>
      <c r="BA5693" s="283"/>
      <c r="BB5693" s="283"/>
      <c r="BC5693" s="34"/>
      <c r="BD5693" s="27"/>
      <c r="BF5693" s="35"/>
      <c r="BG5693" s="35"/>
      <c r="BH5693" s="35"/>
    </row>
    <row r="5694" spans="1:60" ht="15" x14ac:dyDescent="0.25">
      <c r="A5694" s="570">
        <f t="shared" si="82"/>
        <v>5688</v>
      </c>
      <c r="B5694" s="571" t="s">
        <v>7964</v>
      </c>
      <c r="C5694" s="574" t="s">
        <v>12458</v>
      </c>
      <c r="D5694" s="843">
        <v>8725.08</v>
      </c>
      <c r="E5694" s="844"/>
      <c r="F5694" s="844"/>
      <c r="G5694" s="25"/>
      <c r="H5694" s="25"/>
      <c r="I5694" s="25"/>
      <c r="J5694" s="25"/>
      <c r="K5694" s="25"/>
      <c r="L5694" s="25"/>
      <c r="N5694" s="25"/>
      <c r="O5694" s="25"/>
      <c r="P5694" s="35" t="s">
        <v>2496</v>
      </c>
      <c r="AS5694" s="570"/>
      <c r="AT5694" s="391"/>
      <c r="AU5694" s="222"/>
      <c r="AV5694" s="564"/>
      <c r="AW5694" s="60"/>
      <c r="AX5694" s="60"/>
      <c r="AY5694" s="60"/>
      <c r="AZ5694" s="283"/>
      <c r="BA5694" s="283"/>
      <c r="BB5694" s="283"/>
      <c r="BC5694" s="34"/>
      <c r="BD5694" s="27"/>
      <c r="BF5694" s="35"/>
      <c r="BG5694" s="35"/>
      <c r="BH5694" s="35"/>
    </row>
    <row r="5695" spans="1:60" ht="15" x14ac:dyDescent="0.25">
      <c r="A5695" s="570">
        <f t="shared" si="82"/>
        <v>5689</v>
      </c>
      <c r="B5695" s="571" t="s">
        <v>7965</v>
      </c>
      <c r="C5695" s="574" t="s">
        <v>12458</v>
      </c>
      <c r="D5695" s="843">
        <v>9214.17</v>
      </c>
      <c r="E5695" s="844"/>
      <c r="F5695" s="844"/>
      <c r="G5695" s="25"/>
      <c r="H5695" s="25"/>
      <c r="I5695" s="25"/>
      <c r="J5695" s="25"/>
      <c r="K5695" s="25"/>
      <c r="L5695" s="25"/>
      <c r="N5695" s="25"/>
      <c r="O5695" s="25"/>
      <c r="P5695" s="35" t="s">
        <v>2496</v>
      </c>
      <c r="AS5695" s="570"/>
      <c r="AT5695" s="391"/>
      <c r="AU5695" s="222"/>
      <c r="AV5695" s="564"/>
      <c r="AW5695" s="60"/>
      <c r="AX5695" s="60"/>
      <c r="AY5695" s="60"/>
      <c r="AZ5695" s="283"/>
      <c r="BA5695" s="283"/>
      <c r="BB5695" s="283"/>
      <c r="BC5695" s="34"/>
      <c r="BD5695" s="27"/>
      <c r="BF5695" s="35"/>
      <c r="BG5695" s="35"/>
      <c r="BH5695" s="35"/>
    </row>
    <row r="5696" spans="1:60" ht="15" x14ac:dyDescent="0.25">
      <c r="A5696" s="570">
        <f t="shared" si="82"/>
        <v>5690</v>
      </c>
      <c r="B5696" s="571" t="s">
        <v>7966</v>
      </c>
      <c r="C5696" s="574" t="s">
        <v>12458</v>
      </c>
      <c r="D5696" s="843">
        <v>10525.55</v>
      </c>
      <c r="E5696" s="844"/>
      <c r="F5696" s="844"/>
      <c r="G5696" s="25"/>
      <c r="H5696" s="25"/>
      <c r="I5696" s="25"/>
      <c r="J5696" s="25"/>
      <c r="K5696" s="25"/>
      <c r="L5696" s="25"/>
      <c r="N5696" s="25"/>
      <c r="O5696" s="25"/>
      <c r="P5696" s="35" t="s">
        <v>2496</v>
      </c>
      <c r="AS5696" s="570"/>
      <c r="AT5696" s="391"/>
      <c r="AU5696" s="222"/>
      <c r="AV5696" s="564"/>
      <c r="AW5696" s="60"/>
      <c r="AX5696" s="60"/>
      <c r="AY5696" s="60"/>
      <c r="AZ5696" s="283"/>
      <c r="BA5696" s="283"/>
      <c r="BB5696" s="283"/>
      <c r="BC5696" s="34"/>
      <c r="BD5696" s="27"/>
      <c r="BF5696" s="35"/>
      <c r="BG5696" s="35"/>
      <c r="BH5696" s="35"/>
    </row>
    <row r="5697" spans="1:60" ht="15" x14ac:dyDescent="0.25">
      <c r="A5697" s="570">
        <f t="shared" si="82"/>
        <v>5691</v>
      </c>
      <c r="B5697" s="571" t="s">
        <v>7967</v>
      </c>
      <c r="C5697" s="574" t="s">
        <v>12458</v>
      </c>
      <c r="D5697" s="843">
        <v>793.73</v>
      </c>
      <c r="E5697" s="844"/>
      <c r="F5697" s="844"/>
      <c r="G5697" s="25"/>
      <c r="H5697" s="25"/>
      <c r="I5697" s="25"/>
      <c r="J5697" s="25"/>
      <c r="K5697" s="25"/>
      <c r="L5697" s="25"/>
      <c r="N5697" s="25"/>
      <c r="O5697" s="25"/>
      <c r="P5697" s="35" t="s">
        <v>2496</v>
      </c>
      <c r="AS5697" s="570"/>
      <c r="AT5697" s="391"/>
      <c r="AU5697" s="222"/>
      <c r="AV5697" s="564"/>
      <c r="AW5697" s="60"/>
      <c r="AX5697" s="60"/>
      <c r="AY5697" s="60"/>
      <c r="AZ5697" s="283"/>
      <c r="BA5697" s="283"/>
      <c r="BB5697" s="283"/>
      <c r="BC5697" s="34"/>
      <c r="BD5697" s="27"/>
      <c r="BF5697" s="35"/>
      <c r="BG5697" s="35"/>
      <c r="BH5697" s="35"/>
    </row>
    <row r="5698" spans="1:60" ht="15" x14ac:dyDescent="0.25">
      <c r="A5698" s="570">
        <f t="shared" si="82"/>
        <v>5692</v>
      </c>
      <c r="B5698" s="571" t="s">
        <v>7968</v>
      </c>
      <c r="C5698" s="574" t="s">
        <v>12458</v>
      </c>
      <c r="D5698" s="843">
        <v>847.28</v>
      </c>
      <c r="E5698" s="844"/>
      <c r="F5698" s="844"/>
      <c r="G5698" s="25"/>
      <c r="H5698" s="25"/>
      <c r="I5698" s="25"/>
      <c r="J5698" s="25"/>
      <c r="K5698" s="25"/>
      <c r="L5698" s="25"/>
      <c r="N5698" s="25"/>
      <c r="O5698" s="25"/>
      <c r="P5698" s="35" t="s">
        <v>2496</v>
      </c>
      <c r="AS5698" s="570"/>
      <c r="AT5698" s="391"/>
      <c r="AU5698" s="222"/>
      <c r="AV5698" s="564"/>
      <c r="AW5698" s="60"/>
      <c r="AX5698" s="60"/>
      <c r="AY5698" s="60"/>
      <c r="AZ5698" s="283"/>
      <c r="BA5698" s="283"/>
      <c r="BB5698" s="283"/>
      <c r="BC5698" s="34"/>
      <c r="BD5698" s="27"/>
      <c r="BF5698" s="35"/>
      <c r="BG5698" s="35"/>
      <c r="BH5698" s="35"/>
    </row>
    <row r="5699" spans="1:60" ht="15" x14ac:dyDescent="0.25">
      <c r="A5699" s="570">
        <f t="shared" si="82"/>
        <v>5693</v>
      </c>
      <c r="B5699" s="571" t="s">
        <v>7969</v>
      </c>
      <c r="C5699" s="574" t="s">
        <v>12458</v>
      </c>
      <c r="D5699" s="843">
        <v>3678.29</v>
      </c>
      <c r="E5699" s="844"/>
      <c r="F5699" s="844"/>
      <c r="G5699" s="25"/>
      <c r="H5699" s="25"/>
      <c r="I5699" s="25"/>
      <c r="J5699" s="25"/>
      <c r="K5699" s="25"/>
      <c r="L5699" s="25"/>
      <c r="N5699" s="25"/>
      <c r="O5699" s="25"/>
      <c r="P5699" s="35" t="s">
        <v>2496</v>
      </c>
      <c r="AS5699" s="570"/>
      <c r="AT5699" s="391"/>
      <c r="AU5699" s="222"/>
      <c r="AV5699" s="564"/>
      <c r="AW5699" s="60"/>
      <c r="AX5699" s="60"/>
      <c r="AY5699" s="60"/>
      <c r="AZ5699" s="283"/>
      <c r="BA5699" s="283"/>
      <c r="BB5699" s="283"/>
      <c r="BC5699" s="34"/>
      <c r="BD5699" s="27"/>
      <c r="BF5699" s="35"/>
      <c r="BG5699" s="35"/>
      <c r="BH5699" s="35"/>
    </row>
    <row r="5700" spans="1:60" ht="15" x14ac:dyDescent="0.25">
      <c r="A5700" s="570">
        <f t="shared" si="82"/>
        <v>5694</v>
      </c>
      <c r="B5700" s="571" t="s">
        <v>7970</v>
      </c>
      <c r="C5700" s="574" t="s">
        <v>12458</v>
      </c>
      <c r="D5700" s="843">
        <v>4335.17</v>
      </c>
      <c r="E5700" s="844"/>
      <c r="F5700" s="844"/>
      <c r="G5700" s="25"/>
      <c r="H5700" s="25"/>
      <c r="I5700" s="25"/>
      <c r="J5700" s="25"/>
      <c r="K5700" s="25"/>
      <c r="L5700" s="25"/>
      <c r="N5700" s="25"/>
      <c r="O5700" s="25"/>
      <c r="P5700" s="35" t="s">
        <v>2496</v>
      </c>
      <c r="AS5700" s="570"/>
      <c r="AT5700" s="391"/>
      <c r="AU5700" s="222"/>
      <c r="AV5700" s="564"/>
      <c r="AW5700" s="60"/>
      <c r="AX5700" s="60"/>
      <c r="AY5700" s="60"/>
      <c r="AZ5700" s="283"/>
      <c r="BA5700" s="283"/>
      <c r="BB5700" s="283"/>
      <c r="BC5700" s="34"/>
      <c r="BD5700" s="27"/>
      <c r="BF5700" s="35"/>
      <c r="BG5700" s="35"/>
      <c r="BH5700" s="35"/>
    </row>
    <row r="5701" spans="1:60" ht="15" x14ac:dyDescent="0.25">
      <c r="A5701" s="570">
        <f t="shared" si="82"/>
        <v>5695</v>
      </c>
      <c r="B5701" s="571" t="s">
        <v>7971</v>
      </c>
      <c r="C5701" s="574" t="s">
        <v>12458</v>
      </c>
      <c r="D5701" s="843">
        <v>934.15</v>
      </c>
      <c r="E5701" s="844"/>
      <c r="F5701" s="844"/>
      <c r="G5701" s="25"/>
      <c r="H5701" s="25"/>
      <c r="I5701" s="25"/>
      <c r="J5701" s="25"/>
      <c r="K5701" s="25"/>
      <c r="L5701" s="25"/>
      <c r="N5701" s="25"/>
      <c r="O5701" s="25"/>
      <c r="P5701" s="35" t="s">
        <v>2496</v>
      </c>
      <c r="AS5701" s="570"/>
      <c r="AT5701" s="391"/>
      <c r="AU5701" s="222"/>
      <c r="AV5701" s="564"/>
      <c r="AW5701" s="60"/>
      <c r="AX5701" s="60"/>
      <c r="AY5701" s="60"/>
      <c r="AZ5701" s="283"/>
      <c r="BA5701" s="283"/>
      <c r="BB5701" s="283"/>
      <c r="BC5701" s="34"/>
      <c r="BD5701" s="27"/>
      <c r="BF5701" s="35"/>
      <c r="BG5701" s="35"/>
      <c r="BH5701" s="35"/>
    </row>
    <row r="5702" spans="1:60" ht="15" x14ac:dyDescent="0.25">
      <c r="A5702" s="570">
        <f t="shared" si="82"/>
        <v>5696</v>
      </c>
      <c r="B5702" s="571" t="s">
        <v>7972</v>
      </c>
      <c r="C5702" s="574" t="s">
        <v>12458</v>
      </c>
      <c r="D5702" s="843">
        <v>1104.32</v>
      </c>
      <c r="E5702" s="844"/>
      <c r="F5702" s="844"/>
      <c r="G5702" s="25"/>
      <c r="H5702" s="25"/>
      <c r="I5702" s="25"/>
      <c r="J5702" s="25"/>
      <c r="K5702" s="25"/>
      <c r="L5702" s="25"/>
      <c r="N5702" s="25"/>
      <c r="O5702" s="25"/>
      <c r="P5702" s="35" t="s">
        <v>2496</v>
      </c>
      <c r="AS5702" s="570"/>
      <c r="AT5702" s="391"/>
      <c r="AU5702" s="222"/>
      <c r="AV5702" s="564"/>
      <c r="AW5702" s="60"/>
      <c r="AX5702" s="60"/>
      <c r="AY5702" s="60"/>
      <c r="AZ5702" s="283"/>
      <c r="BA5702" s="283"/>
      <c r="BB5702" s="283"/>
      <c r="BC5702" s="34"/>
      <c r="BD5702" s="27"/>
      <c r="BF5702" s="35"/>
      <c r="BG5702" s="35"/>
      <c r="BH5702" s="35"/>
    </row>
    <row r="5703" spans="1:60" ht="15" x14ac:dyDescent="0.25">
      <c r="A5703" s="570">
        <f t="shared" si="82"/>
        <v>5697</v>
      </c>
      <c r="B5703" s="571" t="s">
        <v>7973</v>
      </c>
      <c r="C5703" s="574" t="s">
        <v>12458</v>
      </c>
      <c r="D5703" s="843">
        <v>1192.3800000000001</v>
      </c>
      <c r="E5703" s="844"/>
      <c r="F5703" s="844"/>
      <c r="G5703" s="25"/>
      <c r="H5703" s="25"/>
      <c r="I5703" s="25"/>
      <c r="J5703" s="25"/>
      <c r="K5703" s="25"/>
      <c r="L5703" s="25"/>
      <c r="N5703" s="25"/>
      <c r="O5703" s="25"/>
      <c r="P5703" s="35" t="s">
        <v>2496</v>
      </c>
      <c r="AS5703" s="570"/>
      <c r="AT5703" s="391"/>
      <c r="AU5703" s="222"/>
      <c r="AV5703" s="564"/>
      <c r="AW5703" s="60"/>
      <c r="AX5703" s="60"/>
      <c r="AY5703" s="60"/>
      <c r="AZ5703" s="283"/>
      <c r="BA5703" s="283"/>
      <c r="BB5703" s="283"/>
      <c r="BC5703" s="34"/>
      <c r="BD5703" s="27"/>
      <c r="BF5703" s="35"/>
      <c r="BG5703" s="35"/>
      <c r="BH5703" s="35"/>
    </row>
    <row r="5704" spans="1:60" ht="15" x14ac:dyDescent="0.25">
      <c r="A5704" s="570">
        <f t="shared" si="82"/>
        <v>5698</v>
      </c>
      <c r="B5704" s="571" t="s">
        <v>7974</v>
      </c>
      <c r="C5704" s="574" t="s">
        <v>12458</v>
      </c>
      <c r="D5704" s="843">
        <v>1407.77</v>
      </c>
      <c r="E5704" s="844"/>
      <c r="F5704" s="844"/>
      <c r="G5704" s="25"/>
      <c r="H5704" s="25"/>
      <c r="I5704" s="25"/>
      <c r="J5704" s="25"/>
      <c r="K5704" s="25"/>
      <c r="L5704" s="25"/>
      <c r="N5704" s="25"/>
      <c r="O5704" s="25"/>
      <c r="P5704" s="35" t="s">
        <v>2496</v>
      </c>
      <c r="AS5704" s="570"/>
      <c r="AT5704" s="391"/>
      <c r="AU5704" s="222"/>
      <c r="AV5704" s="564"/>
      <c r="AW5704" s="60"/>
      <c r="AX5704" s="60"/>
      <c r="AY5704" s="60"/>
      <c r="AZ5704" s="283"/>
      <c r="BA5704" s="283"/>
      <c r="BB5704" s="283"/>
      <c r="BC5704" s="34"/>
      <c r="BD5704" s="27"/>
      <c r="BF5704" s="35"/>
      <c r="BG5704" s="35"/>
      <c r="BH5704" s="35"/>
    </row>
    <row r="5705" spans="1:60" ht="15" x14ac:dyDescent="0.25">
      <c r="A5705" s="570">
        <f t="shared" si="82"/>
        <v>5699</v>
      </c>
      <c r="B5705" s="571" t="s">
        <v>7975</v>
      </c>
      <c r="C5705" s="574" t="s">
        <v>12458</v>
      </c>
      <c r="D5705" s="843">
        <v>1585.08</v>
      </c>
      <c r="E5705" s="844"/>
      <c r="F5705" s="844"/>
      <c r="G5705" s="25"/>
      <c r="H5705" s="25"/>
      <c r="I5705" s="25"/>
      <c r="J5705" s="25"/>
      <c r="K5705" s="25"/>
      <c r="L5705" s="25"/>
      <c r="N5705" s="25"/>
      <c r="O5705" s="25"/>
      <c r="P5705" s="35" t="s">
        <v>2496</v>
      </c>
      <c r="AS5705" s="570"/>
      <c r="AT5705" s="391"/>
      <c r="AU5705" s="222"/>
      <c r="AV5705" s="564"/>
      <c r="AW5705" s="60"/>
      <c r="AX5705" s="60"/>
      <c r="AY5705" s="60"/>
      <c r="AZ5705" s="283"/>
      <c r="BA5705" s="283"/>
      <c r="BB5705" s="283"/>
      <c r="BC5705" s="34"/>
      <c r="BD5705" s="27"/>
      <c r="BF5705" s="35"/>
      <c r="BG5705" s="35"/>
      <c r="BH5705" s="35"/>
    </row>
    <row r="5706" spans="1:60" ht="15" x14ac:dyDescent="0.25">
      <c r="A5706" s="570">
        <f t="shared" si="82"/>
        <v>5700</v>
      </c>
      <c r="B5706" s="571" t="s">
        <v>7976</v>
      </c>
      <c r="C5706" s="574" t="s">
        <v>12458</v>
      </c>
      <c r="D5706" s="843">
        <v>1912.33</v>
      </c>
      <c r="E5706" s="844"/>
      <c r="F5706" s="844"/>
      <c r="G5706" s="25"/>
      <c r="H5706" s="25"/>
      <c r="I5706" s="25"/>
      <c r="J5706" s="25"/>
      <c r="K5706" s="25"/>
      <c r="L5706" s="25"/>
      <c r="N5706" s="25"/>
      <c r="O5706" s="25"/>
      <c r="P5706" s="35" t="s">
        <v>2496</v>
      </c>
      <c r="AS5706" s="570"/>
      <c r="AT5706" s="391"/>
      <c r="AU5706" s="222"/>
      <c r="AV5706" s="564"/>
      <c r="AW5706" s="60"/>
      <c r="AX5706" s="60"/>
      <c r="AY5706" s="60"/>
      <c r="AZ5706" s="283"/>
      <c r="BA5706" s="283"/>
      <c r="BB5706" s="283"/>
      <c r="BC5706" s="34"/>
      <c r="BD5706" s="27"/>
      <c r="BF5706" s="35"/>
      <c r="BG5706" s="35"/>
      <c r="BH5706" s="35"/>
    </row>
    <row r="5707" spans="1:60" ht="15" x14ac:dyDescent="0.25">
      <c r="A5707" s="570">
        <f t="shared" si="82"/>
        <v>5701</v>
      </c>
      <c r="B5707" s="571" t="s">
        <v>7977</v>
      </c>
      <c r="C5707" s="574" t="s">
        <v>12458</v>
      </c>
      <c r="D5707" s="843">
        <v>2195.5500000000002</v>
      </c>
      <c r="E5707" s="844"/>
      <c r="F5707" s="844"/>
      <c r="G5707" s="25"/>
      <c r="H5707" s="25"/>
      <c r="I5707" s="25"/>
      <c r="J5707" s="25"/>
      <c r="K5707" s="25"/>
      <c r="L5707" s="25"/>
      <c r="N5707" s="25"/>
      <c r="O5707" s="25"/>
      <c r="P5707" s="35" t="s">
        <v>2496</v>
      </c>
      <c r="AS5707" s="570"/>
      <c r="AT5707" s="391"/>
      <c r="AU5707" s="222"/>
      <c r="AV5707" s="564"/>
      <c r="AW5707" s="60"/>
      <c r="AX5707" s="60"/>
      <c r="AY5707" s="60"/>
      <c r="AZ5707" s="283"/>
      <c r="BA5707" s="283"/>
      <c r="BB5707" s="283"/>
      <c r="BC5707" s="34"/>
      <c r="BD5707" s="27"/>
      <c r="BF5707" s="35"/>
      <c r="BG5707" s="35"/>
      <c r="BH5707" s="35"/>
    </row>
    <row r="5708" spans="1:60" ht="15" x14ac:dyDescent="0.25">
      <c r="A5708" s="570">
        <f t="shared" si="82"/>
        <v>5702</v>
      </c>
      <c r="B5708" s="571" t="s">
        <v>7978</v>
      </c>
      <c r="C5708" s="574" t="s">
        <v>12458</v>
      </c>
      <c r="D5708" s="843">
        <v>2731.05</v>
      </c>
      <c r="E5708" s="844"/>
      <c r="F5708" s="844"/>
      <c r="G5708" s="25"/>
      <c r="H5708" s="25"/>
      <c r="I5708" s="25"/>
      <c r="J5708" s="25"/>
      <c r="K5708" s="25"/>
      <c r="L5708" s="25"/>
      <c r="N5708" s="25"/>
      <c r="O5708" s="25"/>
      <c r="P5708" s="35" t="s">
        <v>2496</v>
      </c>
      <c r="AS5708" s="570"/>
      <c r="AT5708" s="391"/>
      <c r="AU5708" s="222"/>
      <c r="AV5708" s="564"/>
      <c r="AW5708" s="60"/>
      <c r="AX5708" s="60"/>
      <c r="AY5708" s="60"/>
      <c r="AZ5708" s="283"/>
      <c r="BA5708" s="283"/>
      <c r="BB5708" s="283"/>
      <c r="BC5708" s="34"/>
      <c r="BD5708" s="27"/>
      <c r="BF5708" s="35"/>
      <c r="BG5708" s="35"/>
      <c r="BH5708" s="35"/>
    </row>
    <row r="5709" spans="1:60" ht="15" x14ac:dyDescent="0.25">
      <c r="A5709" s="570">
        <f t="shared" si="82"/>
        <v>5703</v>
      </c>
      <c r="B5709" s="571" t="s">
        <v>7979</v>
      </c>
      <c r="C5709" s="574" t="s">
        <v>12458</v>
      </c>
      <c r="D5709" s="843">
        <v>2978.57</v>
      </c>
      <c r="E5709" s="844"/>
      <c r="F5709" s="844"/>
      <c r="G5709" s="25"/>
      <c r="H5709" s="25"/>
      <c r="I5709" s="25"/>
      <c r="J5709" s="25"/>
      <c r="K5709" s="25"/>
      <c r="L5709" s="25"/>
      <c r="N5709" s="25"/>
      <c r="O5709" s="25"/>
      <c r="P5709" s="35" t="s">
        <v>2496</v>
      </c>
      <c r="AS5709" s="570"/>
      <c r="AT5709" s="391"/>
      <c r="AU5709" s="222"/>
      <c r="AV5709" s="564"/>
      <c r="AW5709" s="60"/>
      <c r="AX5709" s="60"/>
      <c r="AY5709" s="60"/>
      <c r="AZ5709" s="283"/>
      <c r="BA5709" s="283"/>
      <c r="BB5709" s="283"/>
      <c r="BC5709" s="34"/>
      <c r="BD5709" s="27"/>
      <c r="BF5709" s="35"/>
      <c r="BG5709" s="35"/>
      <c r="BH5709" s="35"/>
    </row>
    <row r="5710" spans="1:60" ht="15" x14ac:dyDescent="0.25">
      <c r="A5710" s="570">
        <f t="shared" si="82"/>
        <v>5704</v>
      </c>
      <c r="B5710" s="571" t="s">
        <v>7980</v>
      </c>
      <c r="C5710" s="574" t="s">
        <v>12458</v>
      </c>
      <c r="D5710" s="843">
        <v>3335.57</v>
      </c>
      <c r="E5710" s="844"/>
      <c r="F5710" s="844"/>
      <c r="G5710" s="25"/>
      <c r="H5710" s="25"/>
      <c r="I5710" s="25"/>
      <c r="J5710" s="25"/>
      <c r="K5710" s="25"/>
      <c r="L5710" s="25"/>
      <c r="N5710" s="25"/>
      <c r="O5710" s="25"/>
      <c r="P5710" s="35" t="s">
        <v>2496</v>
      </c>
      <c r="AS5710" s="570"/>
      <c r="AT5710" s="391"/>
      <c r="AU5710" s="222"/>
      <c r="AV5710" s="564"/>
      <c r="AW5710" s="60"/>
      <c r="AX5710" s="60"/>
      <c r="AY5710" s="60"/>
      <c r="AZ5710" s="283"/>
      <c r="BA5710" s="283"/>
      <c r="BB5710" s="283"/>
      <c r="BC5710" s="34"/>
      <c r="BD5710" s="27"/>
      <c r="BF5710" s="35"/>
      <c r="BG5710" s="35"/>
      <c r="BH5710" s="35"/>
    </row>
    <row r="5711" spans="1:60" ht="15" x14ac:dyDescent="0.25">
      <c r="A5711" s="570">
        <f t="shared" si="82"/>
        <v>5705</v>
      </c>
      <c r="B5711" s="571" t="s">
        <v>7981</v>
      </c>
      <c r="C5711" s="574" t="s">
        <v>12458</v>
      </c>
      <c r="D5711" s="843">
        <v>949.62</v>
      </c>
      <c r="E5711" s="844"/>
      <c r="F5711" s="844"/>
      <c r="G5711" s="25"/>
      <c r="H5711" s="25"/>
      <c r="I5711" s="25"/>
      <c r="J5711" s="25"/>
      <c r="K5711" s="25"/>
      <c r="L5711" s="25"/>
      <c r="N5711" s="25"/>
      <c r="O5711" s="25"/>
      <c r="P5711" s="35" t="s">
        <v>2496</v>
      </c>
      <c r="AS5711" s="570"/>
      <c r="AT5711" s="391"/>
      <c r="AU5711" s="222"/>
      <c r="AV5711" s="564"/>
      <c r="AW5711" s="60"/>
      <c r="AX5711" s="60"/>
      <c r="AY5711" s="60"/>
      <c r="AZ5711" s="283"/>
      <c r="BA5711" s="283"/>
      <c r="BB5711" s="283"/>
      <c r="BC5711" s="34"/>
      <c r="BD5711" s="27"/>
      <c r="BF5711" s="35"/>
      <c r="BG5711" s="35"/>
      <c r="BH5711" s="35"/>
    </row>
    <row r="5712" spans="1:60" ht="15" x14ac:dyDescent="0.25">
      <c r="A5712" s="570">
        <f t="shared" si="82"/>
        <v>5706</v>
      </c>
      <c r="B5712" s="571" t="s">
        <v>7982</v>
      </c>
      <c r="C5712" s="574" t="s">
        <v>12458</v>
      </c>
      <c r="D5712" s="843">
        <v>1009.12</v>
      </c>
      <c r="E5712" s="844"/>
      <c r="F5712" s="844"/>
      <c r="G5712" s="25"/>
      <c r="H5712" s="25"/>
      <c r="I5712" s="25"/>
      <c r="J5712" s="25"/>
      <c r="K5712" s="25"/>
      <c r="L5712" s="25"/>
      <c r="N5712" s="25"/>
      <c r="O5712" s="25"/>
      <c r="P5712" s="35" t="s">
        <v>2496</v>
      </c>
      <c r="AS5712" s="570"/>
      <c r="AT5712" s="391"/>
      <c r="AU5712" s="222"/>
      <c r="AV5712" s="564"/>
      <c r="AW5712" s="60"/>
      <c r="AX5712" s="60"/>
      <c r="AY5712" s="60"/>
      <c r="AZ5712" s="283"/>
      <c r="BA5712" s="283"/>
      <c r="BB5712" s="283"/>
      <c r="BC5712" s="34"/>
      <c r="BD5712" s="27"/>
      <c r="BF5712" s="35"/>
      <c r="BG5712" s="35"/>
      <c r="BH5712" s="35"/>
    </row>
    <row r="5713" spans="1:60" ht="15" x14ac:dyDescent="0.25">
      <c r="A5713" s="570">
        <f t="shared" si="82"/>
        <v>5707</v>
      </c>
      <c r="B5713" s="571" t="s">
        <v>7983</v>
      </c>
      <c r="C5713" s="574" t="s">
        <v>12458</v>
      </c>
      <c r="D5713" s="843">
        <v>1112.6500000000001</v>
      </c>
      <c r="E5713" s="844"/>
      <c r="F5713" s="844"/>
      <c r="G5713" s="25"/>
      <c r="H5713" s="25"/>
      <c r="I5713" s="25"/>
      <c r="J5713" s="25"/>
      <c r="K5713" s="25"/>
      <c r="L5713" s="25"/>
      <c r="N5713" s="25"/>
      <c r="O5713" s="25"/>
      <c r="P5713" s="35" t="s">
        <v>2496</v>
      </c>
      <c r="AS5713" s="570"/>
      <c r="AT5713" s="391"/>
      <c r="AU5713" s="222"/>
      <c r="AV5713" s="564"/>
      <c r="AW5713" s="60"/>
      <c r="AX5713" s="60"/>
      <c r="AY5713" s="60"/>
      <c r="AZ5713" s="283"/>
      <c r="BA5713" s="283"/>
      <c r="BB5713" s="283"/>
      <c r="BC5713" s="34"/>
      <c r="BD5713" s="27"/>
      <c r="BF5713" s="35"/>
      <c r="BG5713" s="35"/>
      <c r="BH5713" s="35"/>
    </row>
    <row r="5714" spans="1:60" ht="15" x14ac:dyDescent="0.25">
      <c r="A5714" s="570">
        <f t="shared" si="82"/>
        <v>5708</v>
      </c>
      <c r="B5714" s="571" t="s">
        <v>7984</v>
      </c>
      <c r="C5714" s="574" t="s">
        <v>12458</v>
      </c>
      <c r="D5714" s="843">
        <v>1276.8699999999999</v>
      </c>
      <c r="E5714" s="844"/>
      <c r="F5714" s="844"/>
      <c r="G5714" s="25"/>
      <c r="H5714" s="25"/>
      <c r="I5714" s="25"/>
      <c r="J5714" s="25"/>
      <c r="K5714" s="25"/>
      <c r="L5714" s="25"/>
      <c r="N5714" s="25"/>
      <c r="O5714" s="25"/>
      <c r="P5714" s="35" t="s">
        <v>2496</v>
      </c>
      <c r="AS5714" s="570"/>
      <c r="AT5714" s="391"/>
      <c r="AU5714" s="222"/>
      <c r="AV5714" s="564"/>
      <c r="AW5714" s="60"/>
      <c r="AX5714" s="60"/>
      <c r="AY5714" s="60"/>
      <c r="AZ5714" s="283"/>
      <c r="BA5714" s="283"/>
      <c r="BB5714" s="283"/>
      <c r="BC5714" s="34"/>
      <c r="BD5714" s="27"/>
      <c r="BF5714" s="35"/>
      <c r="BG5714" s="35"/>
      <c r="BH5714" s="35"/>
    </row>
    <row r="5715" spans="1:60" ht="15" x14ac:dyDescent="0.25">
      <c r="A5715" s="570">
        <f t="shared" si="82"/>
        <v>5709</v>
      </c>
      <c r="B5715" s="571" t="s">
        <v>7985</v>
      </c>
      <c r="C5715" s="574" t="s">
        <v>12458</v>
      </c>
      <c r="D5715" s="843">
        <v>1483.93</v>
      </c>
      <c r="E5715" s="844"/>
      <c r="F5715" s="844"/>
      <c r="G5715" s="25"/>
      <c r="H5715" s="25"/>
      <c r="I5715" s="25"/>
      <c r="J5715" s="25"/>
      <c r="K5715" s="25"/>
      <c r="L5715" s="25"/>
      <c r="N5715" s="25"/>
      <c r="O5715" s="25"/>
      <c r="P5715" s="35" t="s">
        <v>2496</v>
      </c>
      <c r="AS5715" s="570"/>
      <c r="AT5715" s="391"/>
      <c r="AU5715" s="222"/>
      <c r="AV5715" s="564"/>
      <c r="AW5715" s="60"/>
      <c r="AX5715" s="60"/>
      <c r="AY5715" s="60"/>
      <c r="AZ5715" s="283"/>
      <c r="BA5715" s="283"/>
      <c r="BB5715" s="283"/>
      <c r="BC5715" s="34"/>
      <c r="BD5715" s="27"/>
      <c r="BF5715" s="35"/>
      <c r="BG5715" s="35"/>
      <c r="BH5715" s="35"/>
    </row>
    <row r="5716" spans="1:60" ht="15" x14ac:dyDescent="0.25">
      <c r="A5716" s="570">
        <f t="shared" si="82"/>
        <v>5710</v>
      </c>
      <c r="B5716" s="571" t="s">
        <v>7986</v>
      </c>
      <c r="C5716" s="574" t="s">
        <v>12458</v>
      </c>
      <c r="D5716" s="843">
        <v>1888.53</v>
      </c>
      <c r="E5716" s="844"/>
      <c r="F5716" s="844"/>
      <c r="G5716" s="25"/>
      <c r="H5716" s="25"/>
      <c r="I5716" s="25"/>
      <c r="J5716" s="25"/>
      <c r="K5716" s="25"/>
      <c r="L5716" s="25"/>
      <c r="N5716" s="25"/>
      <c r="O5716" s="25"/>
      <c r="P5716" s="35" t="s">
        <v>2496</v>
      </c>
      <c r="AS5716" s="570"/>
      <c r="AT5716" s="391"/>
      <c r="AU5716" s="222"/>
      <c r="AV5716" s="564"/>
      <c r="AW5716" s="60"/>
      <c r="AX5716" s="60"/>
      <c r="AY5716" s="60"/>
      <c r="AZ5716" s="283"/>
      <c r="BA5716" s="283"/>
      <c r="BB5716" s="283"/>
      <c r="BC5716" s="34"/>
      <c r="BD5716" s="27"/>
      <c r="BF5716" s="35"/>
      <c r="BG5716" s="35"/>
      <c r="BH5716" s="35"/>
    </row>
    <row r="5717" spans="1:60" ht="15" x14ac:dyDescent="0.25">
      <c r="A5717" s="570">
        <f t="shared" si="82"/>
        <v>5711</v>
      </c>
      <c r="B5717" s="571" t="s">
        <v>7987</v>
      </c>
      <c r="C5717" s="574" t="s">
        <v>12458</v>
      </c>
      <c r="D5717" s="843">
        <v>2278.85</v>
      </c>
      <c r="E5717" s="844"/>
      <c r="F5717" s="844"/>
      <c r="G5717" s="25"/>
      <c r="H5717" s="25"/>
      <c r="I5717" s="25"/>
      <c r="J5717" s="25"/>
      <c r="K5717" s="25"/>
      <c r="L5717" s="25"/>
      <c r="N5717" s="25"/>
      <c r="O5717" s="25"/>
      <c r="P5717" s="35" t="s">
        <v>2496</v>
      </c>
      <c r="AS5717" s="570"/>
      <c r="AT5717" s="391"/>
      <c r="AU5717" s="222"/>
      <c r="AV5717" s="564"/>
      <c r="AW5717" s="60"/>
      <c r="AX5717" s="60"/>
      <c r="AY5717" s="60"/>
      <c r="AZ5717" s="283"/>
      <c r="BA5717" s="283"/>
      <c r="BB5717" s="283"/>
      <c r="BC5717" s="34"/>
      <c r="BD5717" s="27"/>
      <c r="BF5717" s="35"/>
      <c r="BG5717" s="35"/>
      <c r="BH5717" s="35"/>
    </row>
    <row r="5718" spans="1:60" ht="15" x14ac:dyDescent="0.25">
      <c r="A5718" s="570">
        <f t="shared" si="82"/>
        <v>5712</v>
      </c>
      <c r="B5718" s="571" t="s">
        <v>7988</v>
      </c>
      <c r="C5718" s="574" t="s">
        <v>12458</v>
      </c>
      <c r="D5718" s="843">
        <v>28031.64</v>
      </c>
      <c r="E5718" s="844"/>
      <c r="F5718" s="844"/>
      <c r="G5718" s="25"/>
      <c r="H5718" s="25"/>
      <c r="I5718" s="25"/>
      <c r="J5718" s="25"/>
      <c r="K5718" s="25"/>
      <c r="L5718" s="25"/>
      <c r="N5718" s="25"/>
      <c r="O5718" s="25"/>
      <c r="P5718" s="35" t="s">
        <v>2496</v>
      </c>
      <c r="AS5718" s="570"/>
      <c r="AT5718" s="391"/>
      <c r="AU5718" s="222"/>
      <c r="AV5718" s="564"/>
      <c r="AW5718" s="60"/>
      <c r="AX5718" s="60"/>
      <c r="AY5718" s="60"/>
      <c r="AZ5718" s="283"/>
      <c r="BA5718" s="283"/>
      <c r="BB5718" s="283"/>
      <c r="BC5718" s="34"/>
      <c r="BD5718" s="27"/>
      <c r="BF5718" s="35"/>
      <c r="BG5718" s="35"/>
      <c r="BH5718" s="35"/>
    </row>
    <row r="5719" spans="1:60" ht="15" x14ac:dyDescent="0.25">
      <c r="A5719" s="570">
        <f t="shared" si="82"/>
        <v>5713</v>
      </c>
      <c r="B5719" s="571" t="s">
        <v>7989</v>
      </c>
      <c r="C5719" s="574" t="s">
        <v>12458</v>
      </c>
      <c r="D5719" s="843">
        <v>33581.800000000003</v>
      </c>
      <c r="E5719" s="844"/>
      <c r="F5719" s="844"/>
      <c r="G5719" s="25"/>
      <c r="H5719" s="25"/>
      <c r="I5719" s="25"/>
      <c r="J5719" s="25"/>
      <c r="K5719" s="25"/>
      <c r="L5719" s="25"/>
      <c r="N5719" s="25"/>
      <c r="O5719" s="25"/>
      <c r="P5719" s="35" t="s">
        <v>2496</v>
      </c>
      <c r="AS5719" s="570"/>
      <c r="AT5719" s="391"/>
      <c r="AU5719" s="222"/>
      <c r="AV5719" s="564"/>
      <c r="AW5719" s="60"/>
      <c r="AX5719" s="60"/>
      <c r="AY5719" s="60"/>
      <c r="AZ5719" s="283"/>
      <c r="BA5719" s="283"/>
      <c r="BB5719" s="283"/>
      <c r="BC5719" s="34"/>
      <c r="BD5719" s="27"/>
      <c r="BF5719" s="35"/>
      <c r="BG5719" s="35"/>
      <c r="BH5719" s="35"/>
    </row>
    <row r="5720" spans="1:60" ht="15" x14ac:dyDescent="0.25">
      <c r="A5720" s="570">
        <f t="shared" si="82"/>
        <v>5714</v>
      </c>
      <c r="B5720" s="571" t="s">
        <v>7990</v>
      </c>
      <c r="C5720" s="574" t="s">
        <v>12458</v>
      </c>
      <c r="D5720" s="843">
        <v>34599.25</v>
      </c>
      <c r="E5720" s="844"/>
      <c r="F5720" s="844"/>
      <c r="G5720" s="25"/>
      <c r="H5720" s="25"/>
      <c r="I5720" s="25"/>
      <c r="J5720" s="25"/>
      <c r="K5720" s="25"/>
      <c r="L5720" s="25"/>
      <c r="N5720" s="25"/>
      <c r="O5720" s="25"/>
      <c r="P5720" s="35" t="s">
        <v>2496</v>
      </c>
      <c r="AS5720" s="570"/>
      <c r="AT5720" s="391"/>
      <c r="AU5720" s="222"/>
      <c r="AV5720" s="564"/>
      <c r="AW5720" s="60"/>
      <c r="AX5720" s="60"/>
      <c r="AY5720" s="60"/>
      <c r="AZ5720" s="283"/>
      <c r="BA5720" s="283"/>
      <c r="BB5720" s="283"/>
      <c r="BC5720" s="34"/>
      <c r="BD5720" s="27"/>
      <c r="BF5720" s="35"/>
      <c r="BG5720" s="35"/>
      <c r="BH5720" s="35"/>
    </row>
    <row r="5721" spans="1:60" ht="15" x14ac:dyDescent="0.25">
      <c r="A5721" s="570">
        <f t="shared" si="82"/>
        <v>5715</v>
      </c>
      <c r="B5721" s="571" t="s">
        <v>7991</v>
      </c>
      <c r="C5721" s="574" t="s">
        <v>12458</v>
      </c>
      <c r="D5721" s="843">
        <v>52506.37</v>
      </c>
      <c r="E5721" s="844"/>
      <c r="F5721" s="844"/>
      <c r="G5721" s="25"/>
      <c r="H5721" s="25"/>
      <c r="I5721" s="25"/>
      <c r="J5721" s="25"/>
      <c r="K5721" s="25"/>
      <c r="L5721" s="25"/>
      <c r="N5721" s="25"/>
      <c r="O5721" s="25"/>
      <c r="P5721" s="35" t="s">
        <v>2496</v>
      </c>
      <c r="AS5721" s="570"/>
      <c r="AT5721" s="391"/>
      <c r="AU5721" s="222"/>
      <c r="AV5721" s="564"/>
      <c r="AW5721" s="60"/>
      <c r="AX5721" s="60"/>
      <c r="AY5721" s="60"/>
      <c r="AZ5721" s="283"/>
      <c r="BA5721" s="283"/>
      <c r="BB5721" s="283"/>
      <c r="BC5721" s="34"/>
      <c r="BD5721" s="27"/>
      <c r="BF5721" s="35"/>
      <c r="BG5721" s="35"/>
      <c r="BH5721" s="35"/>
    </row>
    <row r="5722" spans="1:60" ht="15" x14ac:dyDescent="0.25">
      <c r="A5722" s="570">
        <f t="shared" si="82"/>
        <v>5716</v>
      </c>
      <c r="B5722" s="571" t="s">
        <v>7992</v>
      </c>
      <c r="C5722" s="574" t="s">
        <v>12458</v>
      </c>
      <c r="D5722" s="843">
        <v>16263.73</v>
      </c>
      <c r="E5722" s="844"/>
      <c r="F5722" s="844"/>
      <c r="G5722" s="25"/>
      <c r="H5722" s="25"/>
      <c r="I5722" s="25"/>
      <c r="J5722" s="25"/>
      <c r="K5722" s="25"/>
      <c r="L5722" s="25"/>
      <c r="N5722" s="25"/>
      <c r="O5722" s="25"/>
      <c r="P5722" s="35" t="s">
        <v>2496</v>
      </c>
      <c r="AS5722" s="570"/>
      <c r="AT5722" s="391"/>
      <c r="AU5722" s="222"/>
      <c r="AV5722" s="564"/>
      <c r="AW5722" s="60"/>
      <c r="AX5722" s="60"/>
      <c r="AY5722" s="60"/>
      <c r="AZ5722" s="283"/>
      <c r="BA5722" s="283"/>
      <c r="BB5722" s="283"/>
      <c r="BC5722" s="34"/>
      <c r="BD5722" s="27"/>
      <c r="BF5722" s="35"/>
      <c r="BG5722" s="35"/>
      <c r="BH5722" s="35"/>
    </row>
    <row r="5723" spans="1:60" ht="15" x14ac:dyDescent="0.25">
      <c r="A5723" s="570">
        <f t="shared" si="82"/>
        <v>5717</v>
      </c>
      <c r="B5723" s="571" t="s">
        <v>7993</v>
      </c>
      <c r="C5723" s="574" t="s">
        <v>12458</v>
      </c>
      <c r="D5723" s="843">
        <v>19980.099999999999</v>
      </c>
      <c r="E5723" s="844"/>
      <c r="F5723" s="844"/>
      <c r="G5723" s="25"/>
      <c r="H5723" s="25"/>
      <c r="I5723" s="25"/>
      <c r="J5723" s="25"/>
      <c r="K5723" s="25"/>
      <c r="L5723" s="25"/>
      <c r="N5723" s="25"/>
      <c r="O5723" s="25"/>
      <c r="P5723" s="35" t="s">
        <v>2496</v>
      </c>
      <c r="AS5723" s="570"/>
      <c r="AT5723" s="391"/>
      <c r="AU5723" s="222"/>
      <c r="AV5723" s="564"/>
      <c r="AW5723" s="60"/>
      <c r="AX5723" s="60"/>
      <c r="AY5723" s="60"/>
      <c r="AZ5723" s="283"/>
      <c r="BA5723" s="283"/>
      <c r="BB5723" s="283"/>
      <c r="BC5723" s="34"/>
      <c r="BD5723" s="27"/>
      <c r="BF5723" s="35"/>
      <c r="BG5723" s="35"/>
      <c r="BH5723" s="35"/>
    </row>
    <row r="5724" spans="1:60" ht="15" x14ac:dyDescent="0.25">
      <c r="A5724" s="570">
        <f t="shared" si="82"/>
        <v>5718</v>
      </c>
      <c r="B5724" s="571" t="s">
        <v>7994</v>
      </c>
      <c r="C5724" s="574" t="s">
        <v>12458</v>
      </c>
      <c r="D5724" s="843">
        <v>21559.23</v>
      </c>
      <c r="E5724" s="844"/>
      <c r="F5724" s="844"/>
      <c r="G5724" s="25"/>
      <c r="H5724" s="25"/>
      <c r="I5724" s="25"/>
      <c r="J5724" s="25"/>
      <c r="K5724" s="25"/>
      <c r="L5724" s="25"/>
      <c r="N5724" s="25"/>
      <c r="O5724" s="25"/>
      <c r="P5724" s="35" t="s">
        <v>2496</v>
      </c>
      <c r="AS5724" s="570"/>
      <c r="AT5724" s="391"/>
      <c r="AU5724" s="222"/>
      <c r="AV5724" s="564"/>
      <c r="AW5724" s="60"/>
      <c r="AX5724" s="60"/>
      <c r="AY5724" s="60"/>
      <c r="AZ5724" s="283"/>
      <c r="BA5724" s="283"/>
      <c r="BB5724" s="283"/>
      <c r="BC5724" s="34"/>
      <c r="BD5724" s="27"/>
      <c r="BF5724" s="35"/>
      <c r="BG5724" s="35"/>
      <c r="BH5724" s="35"/>
    </row>
    <row r="5725" spans="1:60" ht="15" x14ac:dyDescent="0.25">
      <c r="A5725" s="570">
        <f t="shared" si="82"/>
        <v>5719</v>
      </c>
      <c r="B5725" s="571" t="s">
        <v>7995</v>
      </c>
      <c r="C5725" s="574" t="s">
        <v>12458</v>
      </c>
      <c r="D5725" s="843">
        <v>23086</v>
      </c>
      <c r="E5725" s="844"/>
      <c r="F5725" s="844"/>
      <c r="G5725" s="25"/>
      <c r="H5725" s="25"/>
      <c r="I5725" s="25"/>
      <c r="J5725" s="25"/>
      <c r="K5725" s="25"/>
      <c r="L5725" s="25"/>
      <c r="N5725" s="25"/>
      <c r="O5725" s="25"/>
      <c r="P5725" s="35" t="s">
        <v>2496</v>
      </c>
      <c r="AS5725" s="570"/>
      <c r="AT5725" s="391"/>
      <c r="AU5725" s="222"/>
      <c r="AV5725" s="564"/>
      <c r="AW5725" s="60"/>
      <c r="AX5725" s="60"/>
      <c r="AY5725" s="60"/>
      <c r="AZ5725" s="283"/>
      <c r="BA5725" s="283"/>
      <c r="BB5725" s="283"/>
      <c r="BC5725" s="34"/>
      <c r="BD5725" s="27"/>
      <c r="BF5725" s="35"/>
      <c r="BG5725" s="35"/>
      <c r="BH5725" s="35"/>
    </row>
    <row r="5726" spans="1:60" ht="15" x14ac:dyDescent="0.25">
      <c r="A5726" s="570">
        <f t="shared" si="82"/>
        <v>5720</v>
      </c>
      <c r="B5726" s="571" t="s">
        <v>7996</v>
      </c>
      <c r="C5726" s="574" t="s">
        <v>12458</v>
      </c>
      <c r="D5726" s="843">
        <v>28999.11</v>
      </c>
      <c r="E5726" s="844"/>
      <c r="F5726" s="844"/>
      <c r="G5726" s="25"/>
      <c r="H5726" s="25"/>
      <c r="I5726" s="25"/>
      <c r="J5726" s="25"/>
      <c r="K5726" s="25"/>
      <c r="L5726" s="25"/>
      <c r="N5726" s="25"/>
      <c r="O5726" s="25"/>
      <c r="P5726" s="35" t="s">
        <v>2496</v>
      </c>
      <c r="AS5726" s="570"/>
      <c r="AT5726" s="391"/>
      <c r="AU5726" s="222"/>
      <c r="AV5726" s="564"/>
      <c r="AW5726" s="60"/>
      <c r="AX5726" s="60"/>
      <c r="AY5726" s="60"/>
      <c r="AZ5726" s="283"/>
      <c r="BA5726" s="283"/>
      <c r="BB5726" s="283"/>
      <c r="BC5726" s="34"/>
      <c r="BD5726" s="27"/>
      <c r="BF5726" s="35"/>
      <c r="BG5726" s="35"/>
      <c r="BH5726" s="35"/>
    </row>
    <row r="5727" spans="1:60" ht="15" x14ac:dyDescent="0.25">
      <c r="A5727" s="570">
        <f t="shared" si="82"/>
        <v>5721</v>
      </c>
      <c r="B5727" s="571" t="s">
        <v>7997</v>
      </c>
      <c r="C5727" s="574" t="s">
        <v>12458</v>
      </c>
      <c r="D5727" s="843">
        <v>31463.599999999999</v>
      </c>
      <c r="E5727" s="844"/>
      <c r="F5727" s="844"/>
      <c r="G5727" s="25"/>
      <c r="H5727" s="25"/>
      <c r="I5727" s="25"/>
      <c r="J5727" s="25"/>
      <c r="K5727" s="25"/>
      <c r="L5727" s="25"/>
      <c r="N5727" s="25"/>
      <c r="O5727" s="25"/>
      <c r="P5727" s="35" t="s">
        <v>2496</v>
      </c>
      <c r="AS5727" s="570"/>
      <c r="AT5727" s="391"/>
      <c r="AU5727" s="222"/>
      <c r="AV5727" s="564"/>
      <c r="AW5727" s="60"/>
      <c r="AX5727" s="60"/>
      <c r="AY5727" s="60"/>
      <c r="AZ5727" s="283"/>
      <c r="BA5727" s="283"/>
      <c r="BB5727" s="283"/>
      <c r="BC5727" s="34"/>
      <c r="BD5727" s="27"/>
      <c r="BF5727" s="35"/>
      <c r="BG5727" s="35"/>
      <c r="BH5727" s="35"/>
    </row>
    <row r="5728" spans="1:60" ht="15" x14ac:dyDescent="0.25">
      <c r="A5728" s="570">
        <f t="shared" si="82"/>
        <v>5722</v>
      </c>
      <c r="B5728" s="571" t="s">
        <v>7998</v>
      </c>
      <c r="C5728" s="574" t="s">
        <v>12458</v>
      </c>
      <c r="D5728" s="843">
        <v>1386.35</v>
      </c>
      <c r="E5728" s="844"/>
      <c r="F5728" s="844"/>
      <c r="G5728" s="25"/>
      <c r="H5728" s="25"/>
      <c r="I5728" s="25"/>
      <c r="J5728" s="25"/>
      <c r="K5728" s="25"/>
      <c r="L5728" s="25"/>
      <c r="N5728" s="25"/>
      <c r="O5728" s="25"/>
      <c r="P5728" s="35" t="s">
        <v>2496</v>
      </c>
      <c r="AS5728" s="570"/>
      <c r="AT5728" s="391"/>
      <c r="AU5728" s="222"/>
      <c r="AV5728" s="564"/>
      <c r="AW5728" s="60"/>
      <c r="AX5728" s="60"/>
      <c r="AY5728" s="60"/>
      <c r="AZ5728" s="283"/>
      <c r="BA5728" s="283"/>
      <c r="BB5728" s="283"/>
      <c r="BC5728" s="34"/>
      <c r="BD5728" s="27"/>
      <c r="BF5728" s="35"/>
      <c r="BG5728" s="35"/>
      <c r="BH5728" s="35"/>
    </row>
    <row r="5729" spans="1:60" ht="15" x14ac:dyDescent="0.25">
      <c r="A5729" s="570">
        <f t="shared" si="82"/>
        <v>5723</v>
      </c>
      <c r="B5729" s="571" t="s">
        <v>7999</v>
      </c>
      <c r="C5729" s="574" t="s">
        <v>12458</v>
      </c>
      <c r="D5729" s="843">
        <v>4775.47</v>
      </c>
      <c r="E5729" s="844"/>
      <c r="F5729" s="844"/>
      <c r="G5729" s="25"/>
      <c r="H5729" s="25"/>
      <c r="I5729" s="25"/>
      <c r="J5729" s="25"/>
      <c r="K5729" s="25"/>
      <c r="L5729" s="25"/>
      <c r="N5729" s="25"/>
      <c r="O5729" s="25"/>
      <c r="P5729" s="35" t="s">
        <v>2496</v>
      </c>
      <c r="AS5729" s="570"/>
      <c r="AT5729" s="391"/>
      <c r="AU5729" s="222"/>
      <c r="AV5729" s="564"/>
      <c r="AW5729" s="60"/>
      <c r="AX5729" s="60"/>
      <c r="AY5729" s="60"/>
      <c r="AZ5729" s="283"/>
      <c r="BA5729" s="283"/>
      <c r="BB5729" s="283"/>
      <c r="BC5729" s="34"/>
      <c r="BD5729" s="27"/>
      <c r="BF5729" s="35"/>
      <c r="BG5729" s="35"/>
      <c r="BH5729" s="35"/>
    </row>
    <row r="5730" spans="1:60" ht="15" x14ac:dyDescent="0.25">
      <c r="A5730" s="570">
        <f t="shared" si="82"/>
        <v>5724</v>
      </c>
      <c r="B5730" s="571" t="s">
        <v>8000</v>
      </c>
      <c r="C5730" s="574" t="s">
        <v>12458</v>
      </c>
      <c r="D5730" s="843">
        <v>5765.55</v>
      </c>
      <c r="E5730" s="844"/>
      <c r="F5730" s="844"/>
      <c r="G5730" s="25"/>
      <c r="H5730" s="25"/>
      <c r="I5730" s="25"/>
      <c r="J5730" s="25"/>
      <c r="K5730" s="25"/>
      <c r="L5730" s="25"/>
      <c r="N5730" s="25"/>
      <c r="O5730" s="25"/>
      <c r="P5730" s="35" t="s">
        <v>2496</v>
      </c>
      <c r="AS5730" s="570"/>
      <c r="AT5730" s="391"/>
      <c r="AU5730" s="222"/>
      <c r="AV5730" s="564"/>
      <c r="AW5730" s="60"/>
      <c r="AX5730" s="60"/>
      <c r="AY5730" s="60"/>
      <c r="AZ5730" s="283"/>
      <c r="BA5730" s="283"/>
      <c r="BB5730" s="283"/>
      <c r="BC5730" s="34"/>
      <c r="BD5730" s="27"/>
      <c r="BF5730" s="35"/>
      <c r="BG5730" s="35"/>
      <c r="BH5730" s="35"/>
    </row>
    <row r="5731" spans="1:60" ht="15" x14ac:dyDescent="0.25">
      <c r="A5731" s="570">
        <f t="shared" si="82"/>
        <v>5725</v>
      </c>
      <c r="B5731" s="571" t="s">
        <v>8001</v>
      </c>
      <c r="C5731" s="574" t="s">
        <v>12458</v>
      </c>
      <c r="D5731" s="843">
        <v>1443.47</v>
      </c>
      <c r="E5731" s="844"/>
      <c r="F5731" s="844"/>
      <c r="G5731" s="25"/>
      <c r="H5731" s="25"/>
      <c r="I5731" s="25"/>
      <c r="J5731" s="25"/>
      <c r="K5731" s="25"/>
      <c r="L5731" s="25"/>
      <c r="N5731" s="25"/>
      <c r="O5731" s="25"/>
      <c r="P5731" s="35" t="s">
        <v>2496</v>
      </c>
      <c r="AS5731" s="570"/>
      <c r="AT5731" s="391"/>
      <c r="AU5731" s="222"/>
      <c r="AV5731" s="564"/>
      <c r="AW5731" s="60"/>
      <c r="AX5731" s="60"/>
      <c r="AY5731" s="60"/>
      <c r="AZ5731" s="283"/>
      <c r="BA5731" s="283"/>
      <c r="BB5731" s="283"/>
      <c r="BC5731" s="34"/>
      <c r="BD5731" s="27"/>
      <c r="BF5731" s="35"/>
      <c r="BG5731" s="35"/>
      <c r="BH5731" s="35"/>
    </row>
    <row r="5732" spans="1:60" ht="15" x14ac:dyDescent="0.25">
      <c r="A5732" s="570">
        <f t="shared" si="82"/>
        <v>5726</v>
      </c>
      <c r="B5732" s="571" t="s">
        <v>8002</v>
      </c>
      <c r="C5732" s="574" t="s">
        <v>12458</v>
      </c>
      <c r="D5732" s="843">
        <v>1687.42</v>
      </c>
      <c r="E5732" s="844"/>
      <c r="F5732" s="844"/>
      <c r="G5732" s="25"/>
      <c r="H5732" s="25"/>
      <c r="I5732" s="25"/>
      <c r="J5732" s="25"/>
      <c r="K5732" s="25"/>
      <c r="L5732" s="25"/>
      <c r="N5732" s="25"/>
      <c r="O5732" s="25"/>
      <c r="P5732" s="35" t="s">
        <v>2496</v>
      </c>
      <c r="AS5732" s="570"/>
      <c r="AT5732" s="391"/>
      <c r="AU5732" s="222"/>
      <c r="AV5732" s="564"/>
      <c r="AW5732" s="60"/>
      <c r="AX5732" s="60"/>
      <c r="AY5732" s="60"/>
      <c r="AZ5732" s="283"/>
      <c r="BA5732" s="283"/>
      <c r="BB5732" s="283"/>
      <c r="BC5732" s="34"/>
      <c r="BD5732" s="27"/>
      <c r="BF5732" s="35"/>
      <c r="BG5732" s="35"/>
      <c r="BH5732" s="35"/>
    </row>
    <row r="5733" spans="1:60" ht="15" x14ac:dyDescent="0.25">
      <c r="A5733" s="570">
        <f t="shared" si="82"/>
        <v>5727</v>
      </c>
      <c r="B5733" s="571" t="s">
        <v>8003</v>
      </c>
      <c r="C5733" s="574" t="s">
        <v>12458</v>
      </c>
      <c r="D5733" s="843">
        <v>1892.1</v>
      </c>
      <c r="E5733" s="844"/>
      <c r="F5733" s="844"/>
      <c r="G5733" s="25"/>
      <c r="H5733" s="25"/>
      <c r="I5733" s="25"/>
      <c r="J5733" s="25"/>
      <c r="K5733" s="25"/>
      <c r="L5733" s="25"/>
      <c r="N5733" s="25"/>
      <c r="O5733" s="25"/>
      <c r="P5733" s="35" t="s">
        <v>2496</v>
      </c>
      <c r="AS5733" s="570"/>
      <c r="AT5733" s="391"/>
      <c r="AU5733" s="222"/>
      <c r="AV5733" s="564"/>
      <c r="AW5733" s="60"/>
      <c r="AX5733" s="60"/>
      <c r="AY5733" s="60"/>
      <c r="AZ5733" s="283"/>
      <c r="BA5733" s="283"/>
      <c r="BB5733" s="283"/>
      <c r="BC5733" s="34"/>
      <c r="BD5733" s="27"/>
      <c r="BF5733" s="35"/>
      <c r="BG5733" s="35"/>
      <c r="BH5733" s="35"/>
    </row>
    <row r="5734" spans="1:60" ht="15" x14ac:dyDescent="0.25">
      <c r="A5734" s="570">
        <f t="shared" si="82"/>
        <v>5728</v>
      </c>
      <c r="B5734" s="571" t="s">
        <v>8004</v>
      </c>
      <c r="C5734" s="574" t="s">
        <v>12458</v>
      </c>
      <c r="D5734" s="843">
        <v>1962.31</v>
      </c>
      <c r="E5734" s="844"/>
      <c r="F5734" s="844"/>
      <c r="G5734" s="25"/>
      <c r="H5734" s="25"/>
      <c r="I5734" s="25"/>
      <c r="J5734" s="25"/>
      <c r="K5734" s="25"/>
      <c r="L5734" s="25"/>
      <c r="N5734" s="25"/>
      <c r="O5734" s="25"/>
      <c r="P5734" s="35" t="s">
        <v>2496</v>
      </c>
      <c r="AS5734" s="570"/>
      <c r="AT5734" s="391"/>
      <c r="AU5734" s="222"/>
      <c r="AV5734" s="564"/>
      <c r="AW5734" s="60"/>
      <c r="AX5734" s="60"/>
      <c r="AY5734" s="60"/>
      <c r="AZ5734" s="283"/>
      <c r="BA5734" s="283"/>
      <c r="BB5734" s="283"/>
      <c r="BC5734" s="34"/>
      <c r="BD5734" s="27"/>
      <c r="BF5734" s="35"/>
      <c r="BG5734" s="35"/>
      <c r="BH5734" s="35"/>
    </row>
    <row r="5735" spans="1:60" ht="15" x14ac:dyDescent="0.25">
      <c r="A5735" s="570">
        <f t="shared" si="82"/>
        <v>5729</v>
      </c>
      <c r="B5735" s="571" t="s">
        <v>8005</v>
      </c>
      <c r="C5735" s="574" t="s">
        <v>12458</v>
      </c>
      <c r="D5735" s="843">
        <v>2312.17</v>
      </c>
      <c r="E5735" s="844"/>
      <c r="F5735" s="844"/>
      <c r="G5735" s="25"/>
      <c r="H5735" s="25"/>
      <c r="I5735" s="25"/>
      <c r="J5735" s="25"/>
      <c r="K5735" s="25"/>
      <c r="L5735" s="25"/>
      <c r="N5735" s="25"/>
      <c r="O5735" s="25"/>
      <c r="P5735" s="35" t="s">
        <v>2496</v>
      </c>
      <c r="AS5735" s="570"/>
      <c r="AT5735" s="391"/>
      <c r="AU5735" s="222"/>
      <c r="AV5735" s="564"/>
      <c r="AW5735" s="60"/>
      <c r="AX5735" s="60"/>
      <c r="AY5735" s="60"/>
      <c r="AZ5735" s="283"/>
      <c r="BA5735" s="283"/>
      <c r="BB5735" s="283"/>
      <c r="BC5735" s="34"/>
      <c r="BD5735" s="27"/>
      <c r="BF5735" s="35"/>
      <c r="BG5735" s="35"/>
      <c r="BH5735" s="35"/>
    </row>
    <row r="5736" spans="1:60" ht="15" x14ac:dyDescent="0.25">
      <c r="A5736" s="570">
        <f t="shared" si="82"/>
        <v>5730</v>
      </c>
      <c r="B5736" s="571" t="s">
        <v>8006</v>
      </c>
      <c r="C5736" s="574" t="s">
        <v>12458</v>
      </c>
      <c r="D5736" s="843">
        <v>2118.1999999999998</v>
      </c>
      <c r="E5736" s="844"/>
      <c r="F5736" s="844"/>
      <c r="G5736" s="25"/>
      <c r="H5736" s="25"/>
      <c r="I5736" s="25"/>
      <c r="J5736" s="25"/>
      <c r="K5736" s="25"/>
      <c r="L5736" s="25"/>
      <c r="N5736" s="25"/>
      <c r="O5736" s="25"/>
      <c r="P5736" s="35" t="s">
        <v>2496</v>
      </c>
      <c r="AS5736" s="570"/>
      <c r="AT5736" s="391"/>
      <c r="AU5736" s="222"/>
      <c r="AV5736" s="564"/>
      <c r="AW5736" s="60"/>
      <c r="AX5736" s="60"/>
      <c r="AY5736" s="60"/>
      <c r="AZ5736" s="283"/>
      <c r="BA5736" s="283"/>
      <c r="BB5736" s="283"/>
      <c r="BC5736" s="34"/>
      <c r="BD5736" s="27"/>
      <c r="BF5736" s="35"/>
      <c r="BG5736" s="35"/>
      <c r="BH5736" s="35"/>
    </row>
    <row r="5737" spans="1:60" ht="15" x14ac:dyDescent="0.25">
      <c r="A5737" s="570">
        <f t="shared" si="82"/>
        <v>5731</v>
      </c>
      <c r="B5737" s="571" t="s">
        <v>8007</v>
      </c>
      <c r="C5737" s="574" t="s">
        <v>12458</v>
      </c>
      <c r="D5737" s="843">
        <v>3121.37</v>
      </c>
      <c r="E5737" s="844"/>
      <c r="F5737" s="844"/>
      <c r="G5737" s="25"/>
      <c r="H5737" s="25"/>
      <c r="I5737" s="25"/>
      <c r="J5737" s="25"/>
      <c r="K5737" s="25"/>
      <c r="L5737" s="25"/>
      <c r="N5737" s="25"/>
      <c r="O5737" s="25"/>
      <c r="P5737" s="35" t="s">
        <v>2496</v>
      </c>
      <c r="AS5737" s="570"/>
      <c r="AT5737" s="391"/>
      <c r="AU5737" s="222"/>
      <c r="AV5737" s="564"/>
      <c r="AW5737" s="60"/>
      <c r="AX5737" s="60"/>
      <c r="AY5737" s="60"/>
      <c r="AZ5737" s="283"/>
      <c r="BA5737" s="283"/>
      <c r="BB5737" s="283"/>
      <c r="BC5737" s="34"/>
      <c r="BD5737" s="27"/>
      <c r="BF5737" s="35"/>
      <c r="BG5737" s="35"/>
      <c r="BH5737" s="35"/>
    </row>
    <row r="5738" spans="1:60" ht="15" x14ac:dyDescent="0.25">
      <c r="A5738" s="570">
        <f t="shared" si="82"/>
        <v>5732</v>
      </c>
      <c r="B5738" s="571" t="s">
        <v>8008</v>
      </c>
      <c r="C5738" s="574" t="s">
        <v>12458</v>
      </c>
      <c r="D5738" s="843">
        <v>3546.2</v>
      </c>
      <c r="E5738" s="844"/>
      <c r="F5738" s="844"/>
      <c r="G5738" s="25"/>
      <c r="H5738" s="25"/>
      <c r="I5738" s="25"/>
      <c r="J5738" s="25"/>
      <c r="K5738" s="25"/>
      <c r="L5738" s="25"/>
      <c r="N5738" s="25"/>
      <c r="O5738" s="25"/>
      <c r="P5738" s="35" t="s">
        <v>2496</v>
      </c>
      <c r="AS5738" s="570"/>
      <c r="AT5738" s="391"/>
      <c r="AU5738" s="222"/>
      <c r="AV5738" s="564"/>
      <c r="AW5738" s="60"/>
      <c r="AX5738" s="60"/>
      <c r="AY5738" s="60"/>
      <c r="AZ5738" s="283"/>
      <c r="BA5738" s="283"/>
      <c r="BB5738" s="283"/>
      <c r="BC5738" s="34"/>
      <c r="BD5738" s="27"/>
      <c r="BF5738" s="35"/>
      <c r="BG5738" s="35"/>
      <c r="BH5738" s="35"/>
    </row>
    <row r="5739" spans="1:60" ht="15" x14ac:dyDescent="0.25">
      <c r="A5739" s="570">
        <f t="shared" si="82"/>
        <v>5733</v>
      </c>
      <c r="B5739" s="571" t="s">
        <v>8009</v>
      </c>
      <c r="C5739" s="574" t="s">
        <v>12458</v>
      </c>
      <c r="D5739" s="843">
        <v>3962.7</v>
      </c>
      <c r="E5739" s="844"/>
      <c r="F5739" s="844"/>
      <c r="G5739" s="25"/>
      <c r="H5739" s="25"/>
      <c r="I5739" s="25"/>
      <c r="J5739" s="25"/>
      <c r="K5739" s="25"/>
      <c r="L5739" s="25"/>
      <c r="N5739" s="25"/>
      <c r="O5739" s="25"/>
      <c r="P5739" s="35" t="s">
        <v>2496</v>
      </c>
      <c r="AS5739" s="570"/>
      <c r="AT5739" s="391"/>
      <c r="AU5739" s="222"/>
      <c r="AV5739" s="564"/>
      <c r="AW5739" s="60"/>
      <c r="AX5739" s="60"/>
      <c r="AY5739" s="60"/>
      <c r="AZ5739" s="283"/>
      <c r="BA5739" s="283"/>
      <c r="BB5739" s="283"/>
      <c r="BC5739" s="34"/>
      <c r="BD5739" s="27"/>
      <c r="BF5739" s="35"/>
      <c r="BG5739" s="35"/>
      <c r="BH5739" s="35"/>
    </row>
    <row r="5740" spans="1:60" ht="15" x14ac:dyDescent="0.25">
      <c r="A5740" s="570">
        <f t="shared" si="82"/>
        <v>5734</v>
      </c>
      <c r="B5740" s="571" t="s">
        <v>8010</v>
      </c>
      <c r="C5740" s="574" t="s">
        <v>12458</v>
      </c>
      <c r="D5740" s="843">
        <v>4382.7700000000004</v>
      </c>
      <c r="E5740" s="844"/>
      <c r="F5740" s="844"/>
      <c r="G5740" s="25"/>
      <c r="H5740" s="25"/>
      <c r="I5740" s="25"/>
      <c r="J5740" s="25"/>
      <c r="K5740" s="25"/>
      <c r="L5740" s="25"/>
      <c r="N5740" s="25"/>
      <c r="O5740" s="25"/>
      <c r="P5740" s="35" t="s">
        <v>2496</v>
      </c>
      <c r="AS5740" s="570"/>
      <c r="AT5740" s="391"/>
      <c r="AU5740" s="222"/>
      <c r="AV5740" s="564"/>
      <c r="AW5740" s="60"/>
      <c r="AX5740" s="60"/>
      <c r="AY5740" s="60"/>
      <c r="AZ5740" s="283"/>
      <c r="BA5740" s="283"/>
      <c r="BB5740" s="283"/>
      <c r="BC5740" s="34"/>
      <c r="BD5740" s="27"/>
      <c r="BF5740" s="35"/>
      <c r="BG5740" s="35"/>
      <c r="BH5740" s="35"/>
    </row>
    <row r="5741" spans="1:60" ht="15" x14ac:dyDescent="0.25">
      <c r="A5741" s="570">
        <f t="shared" si="82"/>
        <v>5735</v>
      </c>
      <c r="B5741" s="571" t="s">
        <v>8011</v>
      </c>
      <c r="C5741" s="574" t="s">
        <v>12458</v>
      </c>
      <c r="D5741" s="843">
        <v>949.62</v>
      </c>
      <c r="E5741" s="844"/>
      <c r="F5741" s="844"/>
      <c r="G5741" s="25"/>
      <c r="H5741" s="25"/>
      <c r="I5741" s="25"/>
      <c r="J5741" s="25"/>
      <c r="K5741" s="25"/>
      <c r="L5741" s="25"/>
      <c r="N5741" s="25"/>
      <c r="O5741" s="25"/>
      <c r="P5741" s="35" t="s">
        <v>2496</v>
      </c>
      <c r="AS5741" s="570"/>
      <c r="AT5741" s="391"/>
      <c r="AU5741" s="222"/>
      <c r="AV5741" s="564"/>
      <c r="AW5741" s="60"/>
      <c r="AX5741" s="60"/>
      <c r="AY5741" s="60"/>
      <c r="AZ5741" s="283"/>
      <c r="BA5741" s="283"/>
      <c r="BB5741" s="283"/>
      <c r="BC5741" s="34"/>
      <c r="BD5741" s="27"/>
      <c r="BF5741" s="35"/>
      <c r="BG5741" s="35"/>
      <c r="BH5741" s="35"/>
    </row>
    <row r="5742" spans="1:60" ht="15" x14ac:dyDescent="0.25">
      <c r="A5742" s="570">
        <f t="shared" si="82"/>
        <v>5736</v>
      </c>
      <c r="B5742" s="571" t="s">
        <v>8012</v>
      </c>
      <c r="C5742" s="574" t="s">
        <v>12458</v>
      </c>
      <c r="D5742" s="843">
        <v>882.98</v>
      </c>
      <c r="E5742" s="844"/>
      <c r="F5742" s="844"/>
      <c r="G5742" s="25"/>
      <c r="H5742" s="25"/>
      <c r="I5742" s="25"/>
      <c r="J5742" s="25"/>
      <c r="K5742" s="25"/>
      <c r="L5742" s="25"/>
      <c r="N5742" s="25"/>
      <c r="O5742" s="25"/>
      <c r="P5742" s="35" t="s">
        <v>2496</v>
      </c>
      <c r="AS5742" s="570"/>
      <c r="AT5742" s="391"/>
      <c r="AU5742" s="222"/>
      <c r="AV5742" s="564"/>
      <c r="AW5742" s="60"/>
      <c r="AX5742" s="60"/>
      <c r="AY5742" s="60"/>
      <c r="AZ5742" s="283"/>
      <c r="BA5742" s="283"/>
      <c r="BB5742" s="283"/>
      <c r="BC5742" s="34"/>
      <c r="BD5742" s="27"/>
      <c r="BF5742" s="35"/>
      <c r="BG5742" s="35"/>
      <c r="BH5742" s="35"/>
    </row>
    <row r="5743" spans="1:60" ht="15" x14ac:dyDescent="0.25">
      <c r="A5743" s="570">
        <f t="shared" si="82"/>
        <v>5737</v>
      </c>
      <c r="B5743" s="571" t="s">
        <v>8013</v>
      </c>
      <c r="C5743" s="574" t="s">
        <v>12458</v>
      </c>
      <c r="D5743" s="843">
        <v>3153.5</v>
      </c>
      <c r="E5743" s="844"/>
      <c r="F5743" s="844"/>
      <c r="G5743" s="25"/>
      <c r="H5743" s="25"/>
      <c r="I5743" s="25"/>
      <c r="J5743" s="25"/>
      <c r="K5743" s="25"/>
      <c r="L5743" s="25"/>
      <c r="N5743" s="25"/>
      <c r="O5743" s="25"/>
      <c r="P5743" s="35" t="s">
        <v>2496</v>
      </c>
      <c r="AS5743" s="570"/>
      <c r="AT5743" s="391"/>
      <c r="AU5743" s="222"/>
      <c r="AV5743" s="564"/>
      <c r="AW5743" s="60"/>
      <c r="AX5743" s="60"/>
      <c r="AY5743" s="60"/>
      <c r="AZ5743" s="283"/>
      <c r="BA5743" s="283"/>
      <c r="BB5743" s="283"/>
      <c r="BC5743" s="34"/>
      <c r="BD5743" s="27"/>
      <c r="BF5743" s="35"/>
      <c r="BG5743" s="35"/>
      <c r="BH5743" s="35"/>
    </row>
    <row r="5744" spans="1:60" ht="15" x14ac:dyDescent="0.25">
      <c r="A5744" s="570">
        <f t="shared" si="82"/>
        <v>5738</v>
      </c>
      <c r="B5744" s="571" t="s">
        <v>8014</v>
      </c>
      <c r="C5744" s="574" t="s">
        <v>12458</v>
      </c>
      <c r="D5744" s="843">
        <v>4908.75</v>
      </c>
      <c r="E5744" s="844"/>
      <c r="F5744" s="844"/>
      <c r="G5744" s="25"/>
      <c r="H5744" s="25"/>
      <c r="I5744" s="25"/>
      <c r="J5744" s="25"/>
      <c r="K5744" s="25"/>
      <c r="L5744" s="25"/>
      <c r="N5744" s="25"/>
      <c r="O5744" s="25"/>
      <c r="P5744" s="35" t="s">
        <v>2496</v>
      </c>
      <c r="AS5744" s="570"/>
      <c r="AT5744" s="391"/>
      <c r="AU5744" s="222"/>
      <c r="AV5744" s="564"/>
      <c r="AW5744" s="60"/>
      <c r="AX5744" s="60"/>
      <c r="AY5744" s="60"/>
      <c r="AZ5744" s="283"/>
      <c r="BA5744" s="283"/>
      <c r="BB5744" s="283"/>
      <c r="BC5744" s="34"/>
      <c r="BD5744" s="27"/>
      <c r="BF5744" s="35"/>
      <c r="BG5744" s="35"/>
      <c r="BH5744" s="35"/>
    </row>
    <row r="5745" spans="1:60" ht="15" x14ac:dyDescent="0.25">
      <c r="A5745" s="570">
        <f t="shared" si="82"/>
        <v>5739</v>
      </c>
      <c r="B5745" s="571" t="s">
        <v>8015</v>
      </c>
      <c r="C5745" s="574" t="s">
        <v>12458</v>
      </c>
      <c r="D5745" s="843">
        <v>1112.6500000000001</v>
      </c>
      <c r="E5745" s="844"/>
      <c r="F5745" s="844"/>
      <c r="G5745" s="25"/>
      <c r="H5745" s="25"/>
      <c r="I5745" s="25"/>
      <c r="J5745" s="25"/>
      <c r="K5745" s="25"/>
      <c r="L5745" s="25"/>
      <c r="N5745" s="25"/>
      <c r="O5745" s="25"/>
      <c r="P5745" s="35" t="s">
        <v>2496</v>
      </c>
      <c r="AS5745" s="570"/>
      <c r="AT5745" s="391"/>
      <c r="AU5745" s="222"/>
      <c r="AV5745" s="564"/>
      <c r="AW5745" s="60"/>
      <c r="AX5745" s="60"/>
      <c r="AY5745" s="60"/>
      <c r="AZ5745" s="283"/>
      <c r="BA5745" s="283"/>
      <c r="BB5745" s="283"/>
      <c r="BC5745" s="34"/>
      <c r="BD5745" s="27"/>
      <c r="BF5745" s="35"/>
      <c r="BG5745" s="35"/>
      <c r="BH5745" s="35"/>
    </row>
    <row r="5746" spans="1:60" ht="15" x14ac:dyDescent="0.25">
      <c r="A5746" s="570">
        <f t="shared" si="82"/>
        <v>5740</v>
      </c>
      <c r="B5746" s="571" t="s">
        <v>8016</v>
      </c>
      <c r="C5746" s="574" t="s">
        <v>12458</v>
      </c>
      <c r="D5746" s="843">
        <v>1194.76</v>
      </c>
      <c r="E5746" s="844"/>
      <c r="F5746" s="844"/>
      <c r="G5746" s="25"/>
      <c r="H5746" s="25"/>
      <c r="I5746" s="25"/>
      <c r="J5746" s="25"/>
      <c r="K5746" s="25"/>
      <c r="L5746" s="25"/>
      <c r="N5746" s="25"/>
      <c r="O5746" s="25"/>
      <c r="P5746" s="35" t="s">
        <v>2496</v>
      </c>
      <c r="AS5746" s="570"/>
      <c r="AT5746" s="391"/>
      <c r="AU5746" s="222"/>
      <c r="AV5746" s="564"/>
      <c r="AW5746" s="60"/>
      <c r="AX5746" s="60"/>
      <c r="AY5746" s="60"/>
      <c r="AZ5746" s="283"/>
      <c r="BA5746" s="283"/>
      <c r="BB5746" s="283"/>
      <c r="BC5746" s="34"/>
      <c r="BD5746" s="27"/>
      <c r="BF5746" s="35"/>
      <c r="BG5746" s="35"/>
      <c r="BH5746" s="35"/>
    </row>
    <row r="5747" spans="1:60" ht="15" x14ac:dyDescent="0.25">
      <c r="A5747" s="570">
        <f t="shared" si="82"/>
        <v>5741</v>
      </c>
      <c r="B5747" s="571" t="s">
        <v>8017</v>
      </c>
      <c r="C5747" s="574" t="s">
        <v>12458</v>
      </c>
      <c r="D5747" s="843">
        <v>1483.93</v>
      </c>
      <c r="E5747" s="844"/>
      <c r="F5747" s="844"/>
      <c r="G5747" s="25"/>
      <c r="H5747" s="25"/>
      <c r="I5747" s="25"/>
      <c r="J5747" s="25"/>
      <c r="K5747" s="25"/>
      <c r="L5747" s="25"/>
      <c r="N5747" s="25"/>
      <c r="O5747" s="25"/>
      <c r="P5747" s="35" t="s">
        <v>2496</v>
      </c>
      <c r="AS5747" s="570"/>
      <c r="AT5747" s="391"/>
      <c r="AU5747" s="222"/>
      <c r="AV5747" s="564"/>
      <c r="AW5747" s="60"/>
      <c r="AX5747" s="60"/>
      <c r="AY5747" s="60"/>
      <c r="AZ5747" s="283"/>
      <c r="BA5747" s="283"/>
      <c r="BB5747" s="283"/>
      <c r="BC5747" s="34"/>
      <c r="BD5747" s="27"/>
      <c r="BF5747" s="35"/>
      <c r="BG5747" s="35"/>
      <c r="BH5747" s="35"/>
    </row>
    <row r="5748" spans="1:60" ht="15" x14ac:dyDescent="0.25">
      <c r="A5748" s="570">
        <f t="shared" si="82"/>
        <v>5742</v>
      </c>
      <c r="B5748" s="571" t="s">
        <v>8018</v>
      </c>
      <c r="C5748" s="574" t="s">
        <v>12458</v>
      </c>
      <c r="D5748" s="843">
        <v>1249.5</v>
      </c>
      <c r="E5748" s="844"/>
      <c r="F5748" s="844"/>
      <c r="G5748" s="25"/>
      <c r="H5748" s="25"/>
      <c r="I5748" s="25"/>
      <c r="J5748" s="25"/>
      <c r="K5748" s="25"/>
      <c r="L5748" s="25"/>
      <c r="N5748" s="25"/>
      <c r="O5748" s="25"/>
      <c r="P5748" s="35" t="s">
        <v>2496</v>
      </c>
      <c r="AS5748" s="570"/>
      <c r="AT5748" s="391"/>
      <c r="AU5748" s="222"/>
      <c r="AV5748" s="564"/>
      <c r="AW5748" s="60"/>
      <c r="AX5748" s="60"/>
      <c r="AY5748" s="60"/>
      <c r="AZ5748" s="283"/>
      <c r="BA5748" s="283"/>
      <c r="BB5748" s="283"/>
      <c r="BC5748" s="34"/>
      <c r="BD5748" s="27"/>
      <c r="BF5748" s="35"/>
      <c r="BG5748" s="35"/>
      <c r="BH5748" s="35"/>
    </row>
    <row r="5749" spans="1:60" ht="15" x14ac:dyDescent="0.25">
      <c r="A5749" s="570">
        <f t="shared" si="82"/>
        <v>5743</v>
      </c>
      <c r="B5749" s="571" t="s">
        <v>8019</v>
      </c>
      <c r="C5749" s="574" t="s">
        <v>12458</v>
      </c>
      <c r="D5749" s="843">
        <v>1639.82</v>
      </c>
      <c r="E5749" s="844"/>
      <c r="F5749" s="844"/>
      <c r="G5749" s="25"/>
      <c r="H5749" s="25"/>
      <c r="I5749" s="25"/>
      <c r="J5749" s="25"/>
      <c r="K5749" s="25"/>
      <c r="L5749" s="25"/>
      <c r="N5749" s="25"/>
      <c r="O5749" s="25"/>
      <c r="P5749" s="35" t="s">
        <v>2496</v>
      </c>
      <c r="AS5749" s="570"/>
      <c r="AT5749" s="391"/>
      <c r="AU5749" s="222"/>
      <c r="AV5749" s="564"/>
      <c r="AW5749" s="60"/>
      <c r="AX5749" s="60"/>
      <c r="AY5749" s="60"/>
      <c r="AZ5749" s="283"/>
      <c r="BA5749" s="283"/>
      <c r="BB5749" s="283"/>
      <c r="BC5749" s="34"/>
      <c r="BD5749" s="27"/>
      <c r="BF5749" s="35"/>
      <c r="BG5749" s="35"/>
      <c r="BH5749" s="35"/>
    </row>
    <row r="5750" spans="1:60" ht="15" x14ac:dyDescent="0.25">
      <c r="A5750" s="570">
        <f t="shared" si="82"/>
        <v>5744</v>
      </c>
      <c r="B5750" s="571" t="s">
        <v>8020</v>
      </c>
      <c r="C5750" s="574" t="s">
        <v>12458</v>
      </c>
      <c r="D5750" s="843">
        <v>1767.15</v>
      </c>
      <c r="E5750" s="844"/>
      <c r="F5750" s="844"/>
      <c r="G5750" s="25"/>
      <c r="H5750" s="25"/>
      <c r="I5750" s="25"/>
      <c r="J5750" s="25"/>
      <c r="K5750" s="25"/>
      <c r="L5750" s="25"/>
      <c r="N5750" s="25"/>
      <c r="O5750" s="25"/>
      <c r="P5750" s="35" t="s">
        <v>2496</v>
      </c>
      <c r="AS5750" s="570"/>
      <c r="AT5750" s="391"/>
      <c r="AU5750" s="222"/>
      <c r="AV5750" s="564"/>
      <c r="AW5750" s="60"/>
      <c r="AX5750" s="60"/>
      <c r="AY5750" s="60"/>
      <c r="AZ5750" s="283"/>
      <c r="BA5750" s="283"/>
      <c r="BB5750" s="283"/>
      <c r="BC5750" s="34"/>
      <c r="BD5750" s="27"/>
      <c r="BF5750" s="35"/>
      <c r="BG5750" s="35"/>
      <c r="BH5750" s="35"/>
    </row>
    <row r="5751" spans="1:60" ht="15" x14ac:dyDescent="0.25">
      <c r="A5751" s="570">
        <f t="shared" ref="A5751:A5814" si="83">A5750+1</f>
        <v>5745</v>
      </c>
      <c r="B5751" s="571" t="s">
        <v>8021</v>
      </c>
      <c r="C5751" s="574" t="s">
        <v>12458</v>
      </c>
      <c r="D5751" s="843">
        <v>2320.5</v>
      </c>
      <c r="E5751" s="844"/>
      <c r="F5751" s="844"/>
      <c r="G5751" s="25"/>
      <c r="H5751" s="25"/>
      <c r="I5751" s="25"/>
      <c r="J5751" s="25"/>
      <c r="K5751" s="25"/>
      <c r="L5751" s="25"/>
      <c r="N5751" s="25"/>
      <c r="O5751" s="25"/>
      <c r="P5751" s="35" t="s">
        <v>2496</v>
      </c>
      <c r="AS5751" s="570"/>
      <c r="AT5751" s="391"/>
      <c r="AU5751" s="222"/>
      <c r="AV5751" s="564"/>
      <c r="AW5751" s="60"/>
      <c r="AX5751" s="60"/>
      <c r="AY5751" s="60"/>
      <c r="AZ5751" s="283"/>
      <c r="BA5751" s="283"/>
      <c r="BB5751" s="283"/>
      <c r="BC5751" s="34"/>
      <c r="BD5751" s="27"/>
      <c r="BF5751" s="35"/>
      <c r="BG5751" s="35"/>
      <c r="BH5751" s="35"/>
    </row>
    <row r="5752" spans="1:60" ht="15" x14ac:dyDescent="0.25">
      <c r="A5752" s="570">
        <f t="shared" si="83"/>
        <v>5746</v>
      </c>
      <c r="B5752" s="571" t="s">
        <v>8022</v>
      </c>
      <c r="C5752" s="574" t="s">
        <v>12458</v>
      </c>
      <c r="D5752" s="843">
        <v>2320.5</v>
      </c>
      <c r="E5752" s="844"/>
      <c r="F5752" s="844"/>
      <c r="G5752" s="25"/>
      <c r="H5752" s="25"/>
      <c r="I5752" s="25"/>
      <c r="J5752" s="25"/>
      <c r="K5752" s="25"/>
      <c r="L5752" s="25"/>
      <c r="N5752" s="25"/>
      <c r="O5752" s="25"/>
      <c r="P5752" s="35" t="s">
        <v>2496</v>
      </c>
      <c r="AS5752" s="570"/>
      <c r="AT5752" s="391"/>
      <c r="AU5752" s="222"/>
      <c r="AV5752" s="564"/>
      <c r="AW5752" s="60"/>
      <c r="AX5752" s="60"/>
      <c r="AY5752" s="60"/>
      <c r="AZ5752" s="283"/>
      <c r="BA5752" s="283"/>
      <c r="BB5752" s="283"/>
      <c r="BC5752" s="34"/>
      <c r="BD5752" s="27"/>
      <c r="BF5752" s="35"/>
      <c r="BG5752" s="35"/>
      <c r="BH5752" s="35"/>
    </row>
    <row r="5753" spans="1:60" ht="15" x14ac:dyDescent="0.25">
      <c r="A5753" s="570">
        <f t="shared" si="83"/>
        <v>5747</v>
      </c>
      <c r="B5753" s="571" t="s">
        <v>8023</v>
      </c>
      <c r="C5753" s="574" t="s">
        <v>12458</v>
      </c>
      <c r="D5753" s="843">
        <v>2522.8000000000002</v>
      </c>
      <c r="E5753" s="844"/>
      <c r="F5753" s="844"/>
      <c r="G5753" s="25"/>
      <c r="H5753" s="25"/>
      <c r="I5753" s="25"/>
      <c r="J5753" s="25"/>
      <c r="K5753" s="25"/>
      <c r="L5753" s="25"/>
      <c r="N5753" s="25"/>
      <c r="O5753" s="25"/>
      <c r="P5753" s="35" t="s">
        <v>2496</v>
      </c>
      <c r="AS5753" s="570"/>
      <c r="AT5753" s="391"/>
      <c r="AU5753" s="222"/>
      <c r="AV5753" s="564"/>
      <c r="AW5753" s="60"/>
      <c r="AX5753" s="60"/>
      <c r="AY5753" s="60"/>
      <c r="AZ5753" s="283"/>
      <c r="BA5753" s="283"/>
      <c r="BB5753" s="283"/>
      <c r="BC5753" s="34"/>
      <c r="BD5753" s="27"/>
      <c r="BF5753" s="35"/>
      <c r="BG5753" s="35"/>
      <c r="BH5753" s="35"/>
    </row>
    <row r="5754" spans="1:60" ht="15" x14ac:dyDescent="0.25">
      <c r="A5754" s="570">
        <f t="shared" si="83"/>
        <v>5748</v>
      </c>
      <c r="B5754" s="571" t="s">
        <v>8024</v>
      </c>
      <c r="C5754" s="574" t="s">
        <v>12458</v>
      </c>
      <c r="D5754" s="843">
        <v>49553.98</v>
      </c>
      <c r="E5754" s="844"/>
      <c r="F5754" s="844"/>
      <c r="G5754" s="25"/>
      <c r="H5754" s="25"/>
      <c r="I5754" s="25"/>
      <c r="J5754" s="25"/>
      <c r="K5754" s="25"/>
      <c r="L5754" s="25"/>
      <c r="N5754" s="25"/>
      <c r="O5754" s="25"/>
      <c r="P5754" s="35" t="s">
        <v>2496</v>
      </c>
      <c r="AS5754" s="570"/>
      <c r="AT5754" s="391"/>
      <c r="AU5754" s="222"/>
      <c r="AV5754" s="564"/>
      <c r="AW5754" s="60"/>
      <c r="AX5754" s="60"/>
      <c r="AY5754" s="60"/>
      <c r="AZ5754" s="283"/>
      <c r="BA5754" s="283"/>
      <c r="BB5754" s="283"/>
      <c r="BC5754" s="34"/>
      <c r="BD5754" s="27"/>
      <c r="BF5754" s="35"/>
      <c r="BG5754" s="35"/>
      <c r="BH5754" s="35"/>
    </row>
    <row r="5755" spans="1:60" ht="15" x14ac:dyDescent="0.25">
      <c r="A5755" s="570">
        <f t="shared" si="83"/>
        <v>5749</v>
      </c>
      <c r="B5755" s="571" t="s">
        <v>8025</v>
      </c>
      <c r="C5755" s="574" t="s">
        <v>12458</v>
      </c>
      <c r="D5755" s="843">
        <v>55985.93</v>
      </c>
      <c r="E5755" s="844"/>
      <c r="F5755" s="844"/>
      <c r="G5755" s="25"/>
      <c r="H5755" s="25"/>
      <c r="I5755" s="25"/>
      <c r="J5755" s="25"/>
      <c r="K5755" s="25"/>
      <c r="L5755" s="25"/>
      <c r="N5755" s="25"/>
      <c r="O5755" s="25"/>
      <c r="P5755" s="35" t="s">
        <v>2496</v>
      </c>
      <c r="AS5755" s="570"/>
      <c r="AT5755" s="391"/>
      <c r="AU5755" s="222"/>
      <c r="AV5755" s="564"/>
      <c r="AW5755" s="60"/>
      <c r="AX5755" s="60"/>
      <c r="AY5755" s="60"/>
      <c r="AZ5755" s="283"/>
      <c r="BA5755" s="283"/>
      <c r="BB5755" s="283"/>
      <c r="BC5755" s="34"/>
      <c r="BD5755" s="27"/>
      <c r="BF5755" s="35"/>
      <c r="BG5755" s="35"/>
      <c r="BH5755" s="35"/>
    </row>
    <row r="5756" spans="1:60" ht="15" x14ac:dyDescent="0.25">
      <c r="A5756" s="570">
        <f t="shared" si="83"/>
        <v>5750</v>
      </c>
      <c r="B5756" s="571" t="s">
        <v>8026</v>
      </c>
      <c r="C5756" s="574" t="s">
        <v>12458</v>
      </c>
      <c r="D5756" s="843">
        <v>22064.98</v>
      </c>
      <c r="E5756" s="844"/>
      <c r="F5756" s="844"/>
      <c r="G5756" s="25"/>
      <c r="H5756" s="25"/>
      <c r="I5756" s="25"/>
      <c r="J5756" s="25"/>
      <c r="K5756" s="25"/>
      <c r="L5756" s="25"/>
      <c r="N5756" s="25"/>
      <c r="O5756" s="25"/>
      <c r="P5756" s="35" t="s">
        <v>2496</v>
      </c>
      <c r="AS5756" s="570"/>
      <c r="AT5756" s="391"/>
      <c r="AU5756" s="222"/>
      <c r="AV5756" s="564"/>
      <c r="AW5756" s="60"/>
      <c r="AX5756" s="60"/>
      <c r="AY5756" s="60"/>
      <c r="AZ5756" s="283"/>
      <c r="BA5756" s="283"/>
      <c r="BB5756" s="283"/>
      <c r="BC5756" s="34"/>
      <c r="BD5756" s="27"/>
      <c r="BF5756" s="35"/>
      <c r="BG5756" s="35"/>
      <c r="BH5756" s="35"/>
    </row>
    <row r="5757" spans="1:60" ht="15" x14ac:dyDescent="0.25">
      <c r="A5757" s="570">
        <f t="shared" si="83"/>
        <v>5751</v>
      </c>
      <c r="B5757" s="571" t="s">
        <v>8027</v>
      </c>
      <c r="C5757" s="574" t="s">
        <v>12458</v>
      </c>
      <c r="D5757" s="843">
        <v>25037.599999999999</v>
      </c>
      <c r="E5757" s="844"/>
      <c r="F5757" s="844"/>
      <c r="G5757" s="25"/>
      <c r="H5757" s="25"/>
      <c r="I5757" s="25"/>
      <c r="J5757" s="25"/>
      <c r="K5757" s="25"/>
      <c r="L5757" s="25"/>
      <c r="N5757" s="25"/>
      <c r="O5757" s="25"/>
      <c r="P5757" s="35" t="s">
        <v>2496</v>
      </c>
      <c r="AS5757" s="570"/>
      <c r="AT5757" s="391"/>
      <c r="AU5757" s="222"/>
      <c r="AV5757" s="564"/>
      <c r="AW5757" s="60"/>
      <c r="AX5757" s="60"/>
      <c r="AY5757" s="60"/>
      <c r="AZ5757" s="283"/>
      <c r="BA5757" s="283"/>
      <c r="BB5757" s="283"/>
      <c r="BC5757" s="34"/>
      <c r="BD5757" s="27"/>
      <c r="BF5757" s="35"/>
      <c r="BG5757" s="35"/>
      <c r="BH5757" s="35"/>
    </row>
    <row r="5758" spans="1:60" ht="15" x14ac:dyDescent="0.25">
      <c r="A5758" s="570">
        <f t="shared" si="83"/>
        <v>5752</v>
      </c>
      <c r="B5758" s="571" t="s">
        <v>8028</v>
      </c>
      <c r="C5758" s="574" t="s">
        <v>12458</v>
      </c>
      <c r="D5758" s="843">
        <v>28812.28</v>
      </c>
      <c r="E5758" s="844"/>
      <c r="F5758" s="844"/>
      <c r="G5758" s="25"/>
      <c r="H5758" s="25"/>
      <c r="I5758" s="25"/>
      <c r="J5758" s="25"/>
      <c r="K5758" s="25"/>
      <c r="L5758" s="25"/>
      <c r="N5758" s="25"/>
      <c r="O5758" s="25"/>
      <c r="P5758" s="35" t="s">
        <v>2496</v>
      </c>
      <c r="AS5758" s="570"/>
      <c r="AT5758" s="391"/>
      <c r="AU5758" s="222"/>
      <c r="AV5758" s="564"/>
      <c r="AW5758" s="60"/>
      <c r="AX5758" s="60"/>
      <c r="AY5758" s="60"/>
      <c r="AZ5758" s="283"/>
      <c r="BA5758" s="283"/>
      <c r="BB5758" s="283"/>
      <c r="BC5758" s="34"/>
      <c r="BD5758" s="27"/>
      <c r="BF5758" s="35"/>
      <c r="BG5758" s="35"/>
      <c r="BH5758" s="35"/>
    </row>
    <row r="5759" spans="1:60" ht="15" x14ac:dyDescent="0.25">
      <c r="A5759" s="570">
        <f t="shared" si="83"/>
        <v>5753</v>
      </c>
      <c r="B5759" s="571" t="s">
        <v>8029</v>
      </c>
      <c r="C5759" s="574" t="s">
        <v>12458</v>
      </c>
      <c r="D5759" s="843">
        <v>34251.769999999997</v>
      </c>
      <c r="E5759" s="844"/>
      <c r="F5759" s="844"/>
      <c r="G5759" s="25"/>
      <c r="H5759" s="25"/>
      <c r="I5759" s="25"/>
      <c r="J5759" s="25"/>
      <c r="K5759" s="25"/>
      <c r="L5759" s="25"/>
      <c r="N5759" s="25"/>
      <c r="O5759" s="25"/>
      <c r="P5759" s="35" t="s">
        <v>2496</v>
      </c>
      <c r="AS5759" s="570"/>
      <c r="AT5759" s="391"/>
      <c r="AU5759" s="222"/>
      <c r="AV5759" s="564"/>
      <c r="AW5759" s="60"/>
      <c r="AX5759" s="60"/>
      <c r="AY5759" s="60"/>
      <c r="AZ5759" s="283"/>
      <c r="BA5759" s="283"/>
      <c r="BB5759" s="283"/>
      <c r="BC5759" s="34"/>
      <c r="BD5759" s="27"/>
      <c r="BF5759" s="35"/>
      <c r="BG5759" s="35"/>
      <c r="BH5759" s="35"/>
    </row>
    <row r="5760" spans="1:60" ht="15" x14ac:dyDescent="0.25">
      <c r="A5760" s="570">
        <f t="shared" si="83"/>
        <v>5754</v>
      </c>
      <c r="B5760" s="571" t="s">
        <v>8030</v>
      </c>
      <c r="C5760" s="574" t="s">
        <v>12458</v>
      </c>
      <c r="D5760" s="843">
        <v>33704.370000000003</v>
      </c>
      <c r="E5760" s="844"/>
      <c r="F5760" s="844"/>
      <c r="G5760" s="25"/>
      <c r="H5760" s="25"/>
      <c r="I5760" s="25"/>
      <c r="J5760" s="25"/>
      <c r="K5760" s="25"/>
      <c r="L5760" s="25"/>
      <c r="N5760" s="25"/>
      <c r="O5760" s="25"/>
      <c r="P5760" s="35" t="s">
        <v>2496</v>
      </c>
      <c r="AS5760" s="570"/>
      <c r="AT5760" s="391"/>
      <c r="AU5760" s="222"/>
      <c r="AV5760" s="564"/>
      <c r="AW5760" s="60"/>
      <c r="AX5760" s="60"/>
      <c r="AY5760" s="60"/>
      <c r="AZ5760" s="283"/>
      <c r="BA5760" s="283"/>
      <c r="BB5760" s="283"/>
      <c r="BC5760" s="34"/>
      <c r="BD5760" s="27"/>
      <c r="BF5760" s="35"/>
      <c r="BG5760" s="35"/>
      <c r="BH5760" s="35"/>
    </row>
    <row r="5761" spans="1:60" ht="15" x14ac:dyDescent="0.25">
      <c r="A5761" s="570">
        <f t="shared" si="83"/>
        <v>5755</v>
      </c>
      <c r="B5761" s="571" t="s">
        <v>8031</v>
      </c>
      <c r="C5761" s="574" t="s">
        <v>12458</v>
      </c>
      <c r="D5761" s="843">
        <v>38496.5</v>
      </c>
      <c r="E5761" s="844"/>
      <c r="F5761" s="844"/>
      <c r="G5761" s="25"/>
      <c r="H5761" s="25"/>
      <c r="I5761" s="25"/>
      <c r="J5761" s="25"/>
      <c r="K5761" s="25"/>
      <c r="L5761" s="25"/>
      <c r="N5761" s="25"/>
      <c r="O5761" s="25"/>
      <c r="P5761" s="35" t="s">
        <v>2496</v>
      </c>
      <c r="AS5761" s="570"/>
      <c r="AT5761" s="391"/>
      <c r="AU5761" s="222"/>
      <c r="AV5761" s="564"/>
      <c r="AW5761" s="60"/>
      <c r="AX5761" s="60"/>
      <c r="AY5761" s="60"/>
      <c r="AZ5761" s="283"/>
      <c r="BA5761" s="283"/>
      <c r="BB5761" s="283"/>
      <c r="BC5761" s="34"/>
      <c r="BD5761" s="27"/>
      <c r="BF5761" s="35"/>
      <c r="BG5761" s="35"/>
      <c r="BH5761" s="35"/>
    </row>
    <row r="5762" spans="1:60" ht="15" x14ac:dyDescent="0.25">
      <c r="A5762" s="570">
        <f t="shared" si="83"/>
        <v>5756</v>
      </c>
      <c r="B5762" s="571" t="s">
        <v>8032</v>
      </c>
      <c r="C5762" s="574" t="s">
        <v>12458</v>
      </c>
      <c r="D5762" s="843">
        <v>15866.27</v>
      </c>
      <c r="E5762" s="844"/>
      <c r="F5762" s="844"/>
      <c r="G5762" s="25"/>
      <c r="H5762" s="25"/>
      <c r="I5762" s="25"/>
      <c r="J5762" s="25"/>
      <c r="K5762" s="25"/>
      <c r="L5762" s="25"/>
      <c r="N5762" s="25"/>
      <c r="O5762" s="25"/>
      <c r="P5762" s="35" t="s">
        <v>2496</v>
      </c>
      <c r="AS5762" s="570"/>
      <c r="AT5762" s="391"/>
      <c r="AU5762" s="222"/>
      <c r="AV5762" s="564"/>
      <c r="AW5762" s="60"/>
      <c r="AX5762" s="60"/>
      <c r="AY5762" s="60"/>
      <c r="AZ5762" s="283"/>
      <c r="BA5762" s="283"/>
      <c r="BB5762" s="283"/>
      <c r="BC5762" s="34"/>
      <c r="BD5762" s="27"/>
      <c r="BF5762" s="35"/>
      <c r="BG5762" s="35"/>
      <c r="BH5762" s="35"/>
    </row>
    <row r="5763" spans="1:60" ht="15" x14ac:dyDescent="0.25">
      <c r="A5763" s="570">
        <f t="shared" si="83"/>
        <v>5757</v>
      </c>
      <c r="B5763" s="571" t="s">
        <v>8033</v>
      </c>
      <c r="C5763" s="574" t="s">
        <v>12458</v>
      </c>
      <c r="D5763" s="843">
        <v>8211</v>
      </c>
      <c r="E5763" s="844"/>
      <c r="F5763" s="844"/>
      <c r="G5763" s="25"/>
      <c r="H5763" s="25"/>
      <c r="I5763" s="25"/>
      <c r="J5763" s="25"/>
      <c r="K5763" s="25"/>
      <c r="L5763" s="25"/>
      <c r="N5763" s="25"/>
      <c r="O5763" s="25"/>
      <c r="P5763" s="35" t="s">
        <v>2496</v>
      </c>
      <c r="AS5763" s="570"/>
      <c r="AT5763" s="391"/>
      <c r="AU5763" s="222"/>
      <c r="AV5763" s="564"/>
      <c r="AW5763" s="60"/>
      <c r="AX5763" s="60"/>
      <c r="AY5763" s="60"/>
      <c r="AZ5763" s="283"/>
      <c r="BA5763" s="283"/>
      <c r="BB5763" s="283"/>
      <c r="BC5763" s="34"/>
      <c r="BD5763" s="27"/>
      <c r="BF5763" s="35"/>
      <c r="BG5763" s="35"/>
      <c r="BH5763" s="35"/>
    </row>
    <row r="5764" spans="1:60" ht="15" x14ac:dyDescent="0.25">
      <c r="A5764" s="570">
        <f t="shared" si="83"/>
        <v>5758</v>
      </c>
      <c r="B5764" s="571" t="s">
        <v>8034</v>
      </c>
      <c r="C5764" s="574" t="s">
        <v>12458</v>
      </c>
      <c r="D5764" s="843">
        <v>10412.5</v>
      </c>
      <c r="E5764" s="844"/>
      <c r="F5764" s="844"/>
      <c r="G5764" s="25"/>
      <c r="H5764" s="25"/>
      <c r="I5764" s="25"/>
      <c r="J5764" s="25"/>
      <c r="K5764" s="25"/>
      <c r="L5764" s="25"/>
      <c r="N5764" s="25"/>
      <c r="O5764" s="25"/>
      <c r="P5764" s="35" t="s">
        <v>2496</v>
      </c>
      <c r="AS5764" s="570"/>
      <c r="AT5764" s="391"/>
      <c r="AU5764" s="222"/>
      <c r="AV5764" s="564"/>
      <c r="AW5764" s="60"/>
      <c r="AX5764" s="60"/>
      <c r="AY5764" s="60"/>
      <c r="AZ5764" s="283"/>
      <c r="BA5764" s="283"/>
      <c r="BB5764" s="283"/>
      <c r="BC5764" s="34"/>
      <c r="BD5764" s="27"/>
      <c r="BF5764" s="35"/>
      <c r="BG5764" s="35"/>
      <c r="BH5764" s="35"/>
    </row>
    <row r="5765" spans="1:60" ht="15" x14ac:dyDescent="0.25">
      <c r="A5765" s="570">
        <f t="shared" si="83"/>
        <v>5759</v>
      </c>
      <c r="B5765" s="571" t="s">
        <v>8035</v>
      </c>
      <c r="C5765" s="574" t="s">
        <v>12458</v>
      </c>
      <c r="D5765" s="843">
        <v>13795.67</v>
      </c>
      <c r="E5765" s="844"/>
      <c r="F5765" s="844"/>
      <c r="G5765" s="25"/>
      <c r="H5765" s="25"/>
      <c r="I5765" s="25"/>
      <c r="J5765" s="25"/>
      <c r="K5765" s="25"/>
      <c r="L5765" s="25"/>
      <c r="N5765" s="25"/>
      <c r="O5765" s="25"/>
      <c r="P5765" s="35" t="s">
        <v>2496</v>
      </c>
      <c r="AS5765" s="570"/>
      <c r="AT5765" s="391"/>
      <c r="AU5765" s="222"/>
      <c r="AV5765" s="564"/>
      <c r="AW5765" s="60"/>
      <c r="AX5765" s="60"/>
      <c r="AY5765" s="60"/>
      <c r="AZ5765" s="283"/>
      <c r="BA5765" s="283"/>
      <c r="BB5765" s="283"/>
      <c r="BC5765" s="34"/>
      <c r="BD5765" s="27"/>
      <c r="BF5765" s="35"/>
      <c r="BG5765" s="35"/>
      <c r="BH5765" s="35"/>
    </row>
    <row r="5766" spans="1:60" ht="15" x14ac:dyDescent="0.25">
      <c r="A5766" s="570">
        <f t="shared" si="83"/>
        <v>5760</v>
      </c>
      <c r="B5766" s="571" t="s">
        <v>8036</v>
      </c>
      <c r="C5766" s="574" t="s">
        <v>12458</v>
      </c>
      <c r="D5766" s="843">
        <v>16116.17</v>
      </c>
      <c r="E5766" s="844"/>
      <c r="F5766" s="844"/>
      <c r="G5766" s="25"/>
      <c r="H5766" s="25"/>
      <c r="I5766" s="25"/>
      <c r="J5766" s="25"/>
      <c r="K5766" s="25"/>
      <c r="L5766" s="25"/>
      <c r="N5766" s="25"/>
      <c r="O5766" s="25"/>
      <c r="P5766" s="35" t="s">
        <v>2496</v>
      </c>
      <c r="AS5766" s="570"/>
      <c r="AT5766" s="391"/>
      <c r="AU5766" s="222"/>
      <c r="AV5766" s="564"/>
      <c r="AW5766" s="60"/>
      <c r="AX5766" s="60"/>
      <c r="AY5766" s="60"/>
      <c r="AZ5766" s="283"/>
      <c r="BA5766" s="283"/>
      <c r="BB5766" s="283"/>
      <c r="BC5766" s="34"/>
      <c r="BD5766" s="27"/>
      <c r="BF5766" s="35"/>
      <c r="BG5766" s="35"/>
      <c r="BH5766" s="35"/>
    </row>
    <row r="5767" spans="1:60" ht="15" x14ac:dyDescent="0.25">
      <c r="A5767" s="570">
        <f t="shared" si="83"/>
        <v>5761</v>
      </c>
      <c r="B5767" s="571" t="s">
        <v>8037</v>
      </c>
      <c r="C5767" s="574" t="s">
        <v>12458</v>
      </c>
      <c r="D5767" s="843">
        <v>23445.38</v>
      </c>
      <c r="E5767" s="844"/>
      <c r="F5767" s="844"/>
      <c r="G5767" s="25"/>
      <c r="H5767" s="25"/>
      <c r="I5767" s="25"/>
      <c r="J5767" s="25"/>
      <c r="K5767" s="25"/>
      <c r="L5767" s="25"/>
      <c r="N5767" s="25"/>
      <c r="O5767" s="25"/>
      <c r="P5767" s="35" t="s">
        <v>2496</v>
      </c>
      <c r="AS5767" s="570"/>
      <c r="AT5767" s="391"/>
      <c r="AU5767" s="222"/>
      <c r="AV5767" s="564"/>
      <c r="AW5767" s="60"/>
      <c r="AX5767" s="60"/>
      <c r="AY5767" s="60"/>
      <c r="AZ5767" s="283"/>
      <c r="BA5767" s="283"/>
      <c r="BB5767" s="283"/>
      <c r="BC5767" s="34"/>
      <c r="BD5767" s="27"/>
      <c r="BF5767" s="35"/>
      <c r="BG5767" s="35"/>
      <c r="BH5767" s="35"/>
    </row>
    <row r="5768" spans="1:60" ht="15" x14ac:dyDescent="0.25">
      <c r="A5768" s="570">
        <f t="shared" si="83"/>
        <v>5762</v>
      </c>
      <c r="B5768" s="571" t="s">
        <v>8038</v>
      </c>
      <c r="C5768" s="574" t="s">
        <v>12458</v>
      </c>
      <c r="D5768" s="843">
        <v>30899.54</v>
      </c>
      <c r="E5768" s="844"/>
      <c r="F5768" s="844"/>
      <c r="G5768" s="25"/>
      <c r="H5768" s="25"/>
      <c r="I5768" s="25"/>
      <c r="J5768" s="25"/>
      <c r="K5768" s="25"/>
      <c r="L5768" s="25"/>
      <c r="N5768" s="25"/>
      <c r="O5768" s="25"/>
      <c r="P5768" s="35" t="s">
        <v>2496</v>
      </c>
      <c r="AS5768" s="570"/>
      <c r="AT5768" s="391"/>
      <c r="AU5768" s="222"/>
      <c r="AV5768" s="564"/>
      <c r="AW5768" s="60"/>
      <c r="AX5768" s="60"/>
      <c r="AY5768" s="60"/>
      <c r="AZ5768" s="283"/>
      <c r="BA5768" s="283"/>
      <c r="BB5768" s="283"/>
      <c r="BC5768" s="34"/>
      <c r="BD5768" s="27"/>
      <c r="BF5768" s="35"/>
      <c r="BG5768" s="35"/>
      <c r="BH5768" s="35"/>
    </row>
    <row r="5769" spans="1:60" ht="15" x14ac:dyDescent="0.25">
      <c r="A5769" s="570">
        <f t="shared" si="83"/>
        <v>5763</v>
      </c>
      <c r="B5769" s="571" t="s">
        <v>8039</v>
      </c>
      <c r="C5769" s="574" t="s">
        <v>12458</v>
      </c>
      <c r="D5769" s="843">
        <v>44686.879999999997</v>
      </c>
      <c r="E5769" s="844"/>
      <c r="F5769" s="844"/>
      <c r="G5769" s="25"/>
      <c r="H5769" s="25"/>
      <c r="I5769" s="25"/>
      <c r="J5769" s="25"/>
      <c r="K5769" s="25"/>
      <c r="L5769" s="25"/>
      <c r="N5769" s="25"/>
      <c r="O5769" s="25"/>
      <c r="P5769" s="35" t="s">
        <v>2496</v>
      </c>
      <c r="AS5769" s="570"/>
      <c r="AT5769" s="391"/>
      <c r="AU5769" s="222"/>
      <c r="AV5769" s="564"/>
      <c r="AW5769" s="60"/>
      <c r="AX5769" s="60"/>
      <c r="AY5769" s="60"/>
      <c r="AZ5769" s="283"/>
      <c r="BA5769" s="283"/>
      <c r="BB5769" s="283"/>
      <c r="BC5769" s="34"/>
      <c r="BD5769" s="27"/>
      <c r="BF5769" s="35"/>
      <c r="BG5769" s="35"/>
      <c r="BH5769" s="35"/>
    </row>
    <row r="5770" spans="1:60" ht="15" x14ac:dyDescent="0.25">
      <c r="A5770" s="570">
        <f t="shared" si="83"/>
        <v>5764</v>
      </c>
      <c r="B5770" s="571" t="s">
        <v>8040</v>
      </c>
      <c r="C5770" s="574" t="s">
        <v>12458</v>
      </c>
      <c r="D5770" s="843">
        <v>17628.66</v>
      </c>
      <c r="E5770" s="844"/>
      <c r="F5770" s="844"/>
      <c r="G5770" s="25"/>
      <c r="H5770" s="25"/>
      <c r="I5770" s="25"/>
      <c r="J5770" s="25"/>
      <c r="K5770" s="25"/>
      <c r="L5770" s="25"/>
      <c r="N5770" s="25"/>
      <c r="O5770" s="25"/>
      <c r="P5770" s="35" t="s">
        <v>2496</v>
      </c>
      <c r="AS5770" s="570"/>
      <c r="AT5770" s="391"/>
      <c r="AU5770" s="222"/>
      <c r="AV5770" s="564"/>
      <c r="AW5770" s="60"/>
      <c r="AX5770" s="60"/>
      <c r="AY5770" s="60"/>
      <c r="AZ5770" s="283"/>
      <c r="BA5770" s="283"/>
      <c r="BB5770" s="283"/>
      <c r="BC5770" s="34"/>
      <c r="BD5770" s="27"/>
      <c r="BF5770" s="35"/>
      <c r="BG5770" s="35"/>
      <c r="BH5770" s="35"/>
    </row>
    <row r="5771" spans="1:60" ht="15" x14ac:dyDescent="0.25">
      <c r="A5771" s="570">
        <f t="shared" si="83"/>
        <v>5765</v>
      </c>
      <c r="B5771" s="571" t="s">
        <v>8041</v>
      </c>
      <c r="C5771" s="574" t="s">
        <v>12458</v>
      </c>
      <c r="D5771" s="843">
        <v>18370.03</v>
      </c>
      <c r="E5771" s="844"/>
      <c r="F5771" s="844"/>
      <c r="G5771" s="25"/>
      <c r="H5771" s="25"/>
      <c r="I5771" s="25"/>
      <c r="J5771" s="25"/>
      <c r="K5771" s="25"/>
      <c r="L5771" s="25"/>
      <c r="N5771" s="25"/>
      <c r="O5771" s="25"/>
      <c r="P5771" s="35" t="s">
        <v>2496</v>
      </c>
      <c r="AS5771" s="570"/>
      <c r="AT5771" s="391"/>
      <c r="AU5771" s="222"/>
      <c r="AV5771" s="564"/>
      <c r="AW5771" s="60"/>
      <c r="AX5771" s="60"/>
      <c r="AY5771" s="60"/>
      <c r="AZ5771" s="283"/>
      <c r="BA5771" s="283"/>
      <c r="BB5771" s="283"/>
      <c r="BC5771" s="34"/>
      <c r="BD5771" s="27"/>
      <c r="BF5771" s="35"/>
      <c r="BG5771" s="35"/>
      <c r="BH5771" s="35"/>
    </row>
    <row r="5772" spans="1:60" ht="15" x14ac:dyDescent="0.25">
      <c r="A5772" s="570">
        <f t="shared" si="83"/>
        <v>5766</v>
      </c>
      <c r="B5772" s="571" t="s">
        <v>8042</v>
      </c>
      <c r="C5772" s="574" t="s">
        <v>12458</v>
      </c>
      <c r="D5772" s="843">
        <v>975016.98</v>
      </c>
      <c r="E5772" s="844"/>
      <c r="F5772" s="844"/>
      <c r="G5772" s="25"/>
      <c r="H5772" s="25"/>
      <c r="I5772" s="25"/>
      <c r="J5772" s="25"/>
      <c r="K5772" s="25"/>
      <c r="L5772" s="25"/>
      <c r="N5772" s="25"/>
      <c r="O5772" s="25"/>
      <c r="P5772" s="35" t="s">
        <v>2496</v>
      </c>
      <c r="AS5772" s="570"/>
      <c r="AT5772" s="391"/>
      <c r="AU5772" s="222"/>
      <c r="AV5772" s="564"/>
      <c r="AW5772" s="60"/>
      <c r="AX5772" s="60"/>
      <c r="AY5772" s="60"/>
      <c r="AZ5772" s="283"/>
      <c r="BA5772" s="283"/>
      <c r="BB5772" s="283"/>
      <c r="BC5772" s="34"/>
      <c r="BD5772" s="27"/>
      <c r="BF5772" s="35"/>
      <c r="BG5772" s="35"/>
      <c r="BH5772" s="35"/>
    </row>
    <row r="5773" spans="1:60" ht="15" x14ac:dyDescent="0.25">
      <c r="A5773" s="570">
        <f t="shared" si="83"/>
        <v>5767</v>
      </c>
      <c r="B5773" s="571" t="s">
        <v>8043</v>
      </c>
      <c r="C5773" s="574" t="s">
        <v>12458</v>
      </c>
      <c r="D5773" s="843">
        <v>25593.33</v>
      </c>
      <c r="E5773" s="844"/>
      <c r="F5773" s="844"/>
      <c r="G5773" s="25"/>
      <c r="H5773" s="25"/>
      <c r="I5773" s="25"/>
      <c r="J5773" s="25"/>
      <c r="K5773" s="25"/>
      <c r="L5773" s="25"/>
      <c r="N5773" s="25"/>
      <c r="O5773" s="25"/>
      <c r="P5773" s="35" t="s">
        <v>2496</v>
      </c>
      <c r="AS5773" s="570"/>
      <c r="AT5773" s="391"/>
      <c r="AU5773" s="222"/>
      <c r="AV5773" s="564"/>
      <c r="AW5773" s="60"/>
      <c r="AX5773" s="60"/>
      <c r="AY5773" s="60"/>
      <c r="AZ5773" s="283"/>
      <c r="BA5773" s="283"/>
      <c r="BB5773" s="283"/>
      <c r="BC5773" s="34"/>
      <c r="BD5773" s="27"/>
      <c r="BF5773" s="35"/>
      <c r="BG5773" s="35"/>
      <c r="BH5773" s="35"/>
    </row>
    <row r="5774" spans="1:60" ht="15" x14ac:dyDescent="0.25">
      <c r="A5774" s="570">
        <f t="shared" si="83"/>
        <v>5768</v>
      </c>
      <c r="B5774" s="571" t="s">
        <v>8044</v>
      </c>
      <c r="C5774" s="574" t="s">
        <v>12458</v>
      </c>
      <c r="D5774" s="843">
        <v>18603.27</v>
      </c>
      <c r="E5774" s="844"/>
      <c r="F5774" s="844"/>
      <c r="G5774" s="25"/>
      <c r="H5774" s="25"/>
      <c r="I5774" s="25"/>
      <c r="J5774" s="25"/>
      <c r="K5774" s="25"/>
      <c r="L5774" s="25"/>
      <c r="N5774" s="25"/>
      <c r="O5774" s="25"/>
      <c r="P5774" s="35" t="s">
        <v>2496</v>
      </c>
      <c r="AS5774" s="570"/>
      <c r="AT5774" s="391"/>
      <c r="AU5774" s="222"/>
      <c r="AV5774" s="564"/>
      <c r="AW5774" s="60"/>
      <c r="AX5774" s="60"/>
      <c r="AY5774" s="60"/>
      <c r="AZ5774" s="283"/>
      <c r="BA5774" s="283"/>
      <c r="BB5774" s="283"/>
      <c r="BC5774" s="34"/>
      <c r="BD5774" s="27"/>
      <c r="BF5774" s="35"/>
      <c r="BG5774" s="35"/>
      <c r="BH5774" s="35"/>
    </row>
    <row r="5775" spans="1:60" ht="15" x14ac:dyDescent="0.25">
      <c r="A5775" s="570">
        <f t="shared" si="83"/>
        <v>5769</v>
      </c>
      <c r="B5775" s="571" t="s">
        <v>8045</v>
      </c>
      <c r="C5775" s="574" t="s">
        <v>12458</v>
      </c>
      <c r="D5775" s="843">
        <v>30761.5</v>
      </c>
      <c r="E5775" s="844"/>
      <c r="F5775" s="844"/>
      <c r="G5775" s="25"/>
      <c r="H5775" s="25"/>
      <c r="I5775" s="25"/>
      <c r="J5775" s="25"/>
      <c r="K5775" s="25"/>
      <c r="L5775" s="25"/>
      <c r="N5775" s="25"/>
      <c r="O5775" s="25"/>
      <c r="P5775" s="35" t="s">
        <v>2496</v>
      </c>
      <c r="AS5775" s="570"/>
      <c r="AT5775" s="391"/>
      <c r="AU5775" s="222"/>
      <c r="AV5775" s="564"/>
      <c r="AW5775" s="60"/>
      <c r="AX5775" s="60"/>
      <c r="AY5775" s="60"/>
      <c r="AZ5775" s="283"/>
      <c r="BA5775" s="283"/>
      <c r="BB5775" s="283"/>
      <c r="BC5775" s="34"/>
      <c r="BD5775" s="27"/>
      <c r="BF5775" s="35"/>
      <c r="BG5775" s="35"/>
      <c r="BH5775" s="35"/>
    </row>
    <row r="5776" spans="1:60" ht="15" x14ac:dyDescent="0.25">
      <c r="A5776" s="570">
        <f t="shared" si="83"/>
        <v>5770</v>
      </c>
      <c r="B5776" s="571" t="s">
        <v>8046</v>
      </c>
      <c r="C5776" s="574" t="s">
        <v>12458</v>
      </c>
      <c r="D5776" s="843">
        <v>33753.160000000003</v>
      </c>
      <c r="E5776" s="844"/>
      <c r="F5776" s="844"/>
      <c r="G5776" s="25"/>
      <c r="H5776" s="25"/>
      <c r="I5776" s="25"/>
      <c r="J5776" s="25"/>
      <c r="K5776" s="25"/>
      <c r="L5776" s="25"/>
      <c r="N5776" s="25"/>
      <c r="O5776" s="25"/>
      <c r="P5776" s="35" t="s">
        <v>2496</v>
      </c>
      <c r="AS5776" s="570"/>
      <c r="AT5776" s="391"/>
      <c r="AU5776" s="222"/>
      <c r="AV5776" s="564"/>
      <c r="AW5776" s="60"/>
      <c r="AX5776" s="60"/>
      <c r="AY5776" s="60"/>
      <c r="AZ5776" s="283"/>
      <c r="BA5776" s="283"/>
      <c r="BB5776" s="283"/>
      <c r="BC5776" s="34"/>
      <c r="BD5776" s="27"/>
      <c r="BF5776" s="35"/>
      <c r="BG5776" s="35"/>
      <c r="BH5776" s="35"/>
    </row>
    <row r="5777" spans="1:60" ht="15" x14ac:dyDescent="0.25">
      <c r="A5777" s="570">
        <f t="shared" si="83"/>
        <v>5771</v>
      </c>
      <c r="B5777" s="571" t="s">
        <v>8047</v>
      </c>
      <c r="C5777" s="574" t="s">
        <v>12458</v>
      </c>
      <c r="D5777" s="843">
        <v>40708.71</v>
      </c>
      <c r="E5777" s="844"/>
      <c r="F5777" s="844"/>
      <c r="G5777" s="25"/>
      <c r="H5777" s="25"/>
      <c r="I5777" s="25"/>
      <c r="J5777" s="25"/>
      <c r="K5777" s="25"/>
      <c r="L5777" s="25"/>
      <c r="N5777" s="25"/>
      <c r="O5777" s="25"/>
      <c r="P5777" s="35" t="s">
        <v>2496</v>
      </c>
      <c r="AS5777" s="570"/>
      <c r="AT5777" s="391"/>
      <c r="AU5777" s="222"/>
      <c r="AV5777" s="564"/>
      <c r="AW5777" s="60"/>
      <c r="AX5777" s="60"/>
      <c r="AY5777" s="60"/>
      <c r="AZ5777" s="283"/>
      <c r="BA5777" s="283"/>
      <c r="BB5777" s="283"/>
      <c r="BC5777" s="34"/>
      <c r="BD5777" s="27"/>
      <c r="BF5777" s="35"/>
      <c r="BG5777" s="35"/>
      <c r="BH5777" s="35"/>
    </row>
    <row r="5778" spans="1:60" ht="15" x14ac:dyDescent="0.25">
      <c r="A5778" s="570">
        <f t="shared" si="83"/>
        <v>5772</v>
      </c>
      <c r="B5778" s="571" t="s">
        <v>8048</v>
      </c>
      <c r="C5778" s="574" t="s">
        <v>12458</v>
      </c>
      <c r="D5778" s="843">
        <v>21503.3</v>
      </c>
      <c r="E5778" s="844"/>
      <c r="F5778" s="844"/>
      <c r="G5778" s="25"/>
      <c r="H5778" s="25"/>
      <c r="I5778" s="25"/>
      <c r="J5778" s="25"/>
      <c r="K5778" s="25"/>
      <c r="L5778" s="25"/>
      <c r="N5778" s="25"/>
      <c r="O5778" s="25"/>
      <c r="P5778" s="35" t="s">
        <v>2496</v>
      </c>
      <c r="AS5778" s="570"/>
      <c r="AT5778" s="391"/>
      <c r="AU5778" s="222"/>
      <c r="AV5778" s="564"/>
      <c r="AW5778" s="60"/>
      <c r="AX5778" s="60"/>
      <c r="AY5778" s="60"/>
      <c r="AZ5778" s="283"/>
      <c r="BA5778" s="283"/>
      <c r="BB5778" s="283"/>
      <c r="BC5778" s="34"/>
      <c r="BD5778" s="27"/>
      <c r="BF5778" s="35"/>
      <c r="BG5778" s="35"/>
      <c r="BH5778" s="35"/>
    </row>
    <row r="5779" spans="1:60" ht="15" x14ac:dyDescent="0.25">
      <c r="A5779" s="570">
        <f t="shared" si="83"/>
        <v>5773</v>
      </c>
      <c r="B5779" s="571" t="s">
        <v>8049</v>
      </c>
      <c r="C5779" s="574" t="s">
        <v>12458</v>
      </c>
      <c r="D5779" s="843">
        <v>25955.09</v>
      </c>
      <c r="E5779" s="844"/>
      <c r="F5779" s="844"/>
      <c r="G5779" s="25"/>
      <c r="H5779" s="25"/>
      <c r="I5779" s="25"/>
      <c r="J5779" s="25"/>
      <c r="K5779" s="25"/>
      <c r="L5779" s="25"/>
      <c r="N5779" s="25"/>
      <c r="O5779" s="25"/>
      <c r="P5779" s="35" t="s">
        <v>2496</v>
      </c>
      <c r="AS5779" s="570"/>
      <c r="AT5779" s="391"/>
      <c r="AU5779" s="222"/>
      <c r="AV5779" s="564"/>
      <c r="AW5779" s="60"/>
      <c r="AX5779" s="60"/>
      <c r="AY5779" s="60"/>
      <c r="AZ5779" s="283"/>
      <c r="BA5779" s="283"/>
      <c r="BB5779" s="283"/>
      <c r="BC5779" s="34"/>
      <c r="BD5779" s="27"/>
      <c r="BF5779" s="35"/>
      <c r="BG5779" s="35"/>
      <c r="BH5779" s="35"/>
    </row>
    <row r="5780" spans="1:60" ht="15" x14ac:dyDescent="0.25">
      <c r="A5780" s="570">
        <f t="shared" si="83"/>
        <v>5774</v>
      </c>
      <c r="B5780" s="571" t="s">
        <v>8050</v>
      </c>
      <c r="C5780" s="574" t="s">
        <v>12458</v>
      </c>
      <c r="D5780" s="843">
        <v>30761.5</v>
      </c>
      <c r="E5780" s="844"/>
      <c r="F5780" s="844"/>
      <c r="G5780" s="25"/>
      <c r="H5780" s="25"/>
      <c r="I5780" s="25"/>
      <c r="J5780" s="25"/>
      <c r="K5780" s="25"/>
      <c r="L5780" s="25"/>
      <c r="N5780" s="25"/>
      <c r="O5780" s="25"/>
      <c r="P5780" s="35" t="s">
        <v>2496</v>
      </c>
      <c r="AS5780" s="570"/>
      <c r="AT5780" s="391"/>
      <c r="AU5780" s="222"/>
      <c r="AV5780" s="564"/>
      <c r="AW5780" s="60"/>
      <c r="AX5780" s="60"/>
      <c r="AY5780" s="60"/>
      <c r="AZ5780" s="283"/>
      <c r="BA5780" s="283"/>
      <c r="BB5780" s="283"/>
      <c r="BC5780" s="34"/>
      <c r="BD5780" s="27"/>
      <c r="BF5780" s="35"/>
      <c r="BG5780" s="35"/>
      <c r="BH5780" s="35"/>
    </row>
    <row r="5781" spans="1:60" ht="15" x14ac:dyDescent="0.25">
      <c r="A5781" s="570">
        <f t="shared" si="83"/>
        <v>5775</v>
      </c>
      <c r="B5781" s="571" t="s">
        <v>8051</v>
      </c>
      <c r="C5781" s="574" t="s">
        <v>12458</v>
      </c>
      <c r="D5781" s="843">
        <v>18410.490000000002</v>
      </c>
      <c r="E5781" s="844"/>
      <c r="F5781" s="844"/>
      <c r="G5781" s="25"/>
      <c r="H5781" s="25"/>
      <c r="I5781" s="25"/>
      <c r="J5781" s="25"/>
      <c r="K5781" s="25"/>
      <c r="L5781" s="25"/>
      <c r="N5781" s="25"/>
      <c r="O5781" s="25"/>
      <c r="P5781" s="35" t="s">
        <v>2496</v>
      </c>
      <c r="AS5781" s="570"/>
      <c r="AT5781" s="391"/>
      <c r="AU5781" s="222"/>
      <c r="AV5781" s="564"/>
      <c r="AW5781" s="60"/>
      <c r="AX5781" s="60"/>
      <c r="AY5781" s="60"/>
      <c r="AZ5781" s="283"/>
      <c r="BA5781" s="283"/>
      <c r="BB5781" s="283"/>
      <c r="BC5781" s="34"/>
      <c r="BD5781" s="27"/>
      <c r="BF5781" s="35"/>
      <c r="BG5781" s="35"/>
      <c r="BH5781" s="35"/>
    </row>
    <row r="5782" spans="1:60" ht="15" x14ac:dyDescent="0.25">
      <c r="A5782" s="570">
        <f t="shared" si="83"/>
        <v>5776</v>
      </c>
      <c r="B5782" s="571" t="s">
        <v>8052</v>
      </c>
      <c r="C5782" s="574" t="s">
        <v>12458</v>
      </c>
      <c r="D5782" s="843">
        <v>16853.97</v>
      </c>
      <c r="E5782" s="844"/>
      <c r="F5782" s="844"/>
      <c r="G5782" s="25"/>
      <c r="H5782" s="25"/>
      <c r="I5782" s="25"/>
      <c r="J5782" s="25"/>
      <c r="K5782" s="25"/>
      <c r="L5782" s="25"/>
      <c r="N5782" s="25"/>
      <c r="O5782" s="25"/>
      <c r="P5782" s="35" t="s">
        <v>2496</v>
      </c>
      <c r="AS5782" s="570"/>
      <c r="AT5782" s="391"/>
      <c r="AU5782" s="222"/>
      <c r="AV5782" s="564"/>
      <c r="AW5782" s="60"/>
      <c r="AX5782" s="60"/>
      <c r="AY5782" s="60"/>
      <c r="AZ5782" s="283"/>
      <c r="BA5782" s="283"/>
      <c r="BB5782" s="283"/>
      <c r="BC5782" s="34"/>
      <c r="BD5782" s="27"/>
      <c r="BF5782" s="35"/>
      <c r="BG5782" s="35"/>
      <c r="BH5782" s="35"/>
    </row>
    <row r="5783" spans="1:60" ht="15" x14ac:dyDescent="0.25">
      <c r="A5783" s="570">
        <f t="shared" si="83"/>
        <v>5777</v>
      </c>
      <c r="B5783" s="571" t="s">
        <v>8053</v>
      </c>
      <c r="C5783" s="574" t="s">
        <v>12458</v>
      </c>
      <c r="D5783" s="843">
        <v>15767.5</v>
      </c>
      <c r="E5783" s="844"/>
      <c r="F5783" s="844"/>
      <c r="G5783" s="25"/>
      <c r="H5783" s="25"/>
      <c r="I5783" s="25"/>
      <c r="J5783" s="25"/>
      <c r="K5783" s="25"/>
      <c r="L5783" s="25"/>
      <c r="N5783" s="25"/>
      <c r="O5783" s="25"/>
      <c r="P5783" s="35" t="s">
        <v>2496</v>
      </c>
      <c r="AS5783" s="570"/>
      <c r="AT5783" s="391"/>
      <c r="AU5783" s="222"/>
      <c r="AV5783" s="564"/>
      <c r="AW5783" s="60"/>
      <c r="AX5783" s="60"/>
      <c r="AY5783" s="60"/>
      <c r="AZ5783" s="283"/>
      <c r="BA5783" s="283"/>
      <c r="BB5783" s="283"/>
      <c r="BC5783" s="34"/>
      <c r="BD5783" s="27"/>
      <c r="BF5783" s="35"/>
      <c r="BG5783" s="35"/>
      <c r="BH5783" s="35"/>
    </row>
    <row r="5784" spans="1:60" ht="15" x14ac:dyDescent="0.25">
      <c r="A5784" s="570">
        <f t="shared" si="83"/>
        <v>5778</v>
      </c>
      <c r="B5784" s="571" t="s">
        <v>8054</v>
      </c>
      <c r="C5784" s="574" t="s">
        <v>12458</v>
      </c>
      <c r="D5784" s="843">
        <v>9765.14</v>
      </c>
      <c r="E5784" s="844"/>
      <c r="F5784" s="844"/>
      <c r="G5784" s="25"/>
      <c r="H5784" s="25"/>
      <c r="I5784" s="25"/>
      <c r="J5784" s="25"/>
      <c r="K5784" s="25"/>
      <c r="L5784" s="25"/>
      <c r="N5784" s="25"/>
      <c r="O5784" s="25"/>
      <c r="P5784" s="35" t="s">
        <v>2496</v>
      </c>
      <c r="AS5784" s="570"/>
      <c r="AT5784" s="391"/>
      <c r="AU5784" s="222"/>
      <c r="AV5784" s="564"/>
      <c r="AW5784" s="60"/>
      <c r="AX5784" s="60"/>
      <c r="AY5784" s="60"/>
      <c r="AZ5784" s="283"/>
      <c r="BA5784" s="283"/>
      <c r="BB5784" s="283"/>
      <c r="BC5784" s="34"/>
      <c r="BD5784" s="27"/>
      <c r="BF5784" s="35"/>
      <c r="BG5784" s="35"/>
      <c r="BH5784" s="35"/>
    </row>
    <row r="5785" spans="1:60" ht="15" x14ac:dyDescent="0.25">
      <c r="A5785" s="570">
        <f t="shared" si="83"/>
        <v>5779</v>
      </c>
      <c r="B5785" s="571" t="s">
        <v>8055</v>
      </c>
      <c r="C5785" s="574" t="s">
        <v>12458</v>
      </c>
      <c r="D5785" s="843">
        <v>41650</v>
      </c>
      <c r="E5785" s="844"/>
      <c r="F5785" s="844"/>
      <c r="G5785" s="25"/>
      <c r="H5785" s="25"/>
      <c r="I5785" s="25"/>
      <c r="J5785" s="25"/>
      <c r="K5785" s="25"/>
      <c r="L5785" s="25"/>
      <c r="N5785" s="25"/>
      <c r="O5785" s="25"/>
      <c r="P5785" s="35" t="s">
        <v>2496</v>
      </c>
      <c r="AS5785" s="570"/>
      <c r="AT5785" s="391"/>
      <c r="AU5785" s="222"/>
      <c r="AV5785" s="564"/>
      <c r="AW5785" s="60"/>
      <c r="AX5785" s="60"/>
      <c r="AY5785" s="60"/>
      <c r="AZ5785" s="283"/>
      <c r="BA5785" s="283"/>
      <c r="BB5785" s="283"/>
      <c r="BC5785" s="34"/>
      <c r="BD5785" s="27"/>
      <c r="BF5785" s="35"/>
      <c r="BG5785" s="35"/>
      <c r="BH5785" s="35"/>
    </row>
    <row r="5786" spans="1:60" ht="15" x14ac:dyDescent="0.25">
      <c r="A5786" s="570">
        <f t="shared" si="83"/>
        <v>5780</v>
      </c>
      <c r="B5786" s="571" t="s">
        <v>8056</v>
      </c>
      <c r="C5786" s="574" t="s">
        <v>12458</v>
      </c>
      <c r="D5786" s="843">
        <v>13387.5</v>
      </c>
      <c r="E5786" s="844"/>
      <c r="F5786" s="844"/>
      <c r="G5786" s="25"/>
      <c r="H5786" s="25"/>
      <c r="I5786" s="25"/>
      <c r="J5786" s="25"/>
      <c r="K5786" s="25"/>
      <c r="L5786" s="25"/>
      <c r="N5786" s="25"/>
      <c r="O5786" s="25"/>
      <c r="P5786" s="35" t="s">
        <v>2496</v>
      </c>
      <c r="AS5786" s="570"/>
      <c r="AT5786" s="391"/>
      <c r="AU5786" s="222"/>
      <c r="AV5786" s="564"/>
      <c r="AW5786" s="60"/>
      <c r="AX5786" s="60"/>
      <c r="AY5786" s="60"/>
      <c r="AZ5786" s="283"/>
      <c r="BA5786" s="283"/>
      <c r="BB5786" s="283"/>
      <c r="BC5786" s="34"/>
      <c r="BD5786" s="27"/>
      <c r="BF5786" s="35"/>
      <c r="BG5786" s="35"/>
      <c r="BH5786" s="35"/>
    </row>
    <row r="5787" spans="1:60" ht="15" x14ac:dyDescent="0.25">
      <c r="A5787" s="570">
        <f t="shared" si="83"/>
        <v>5781</v>
      </c>
      <c r="B5787" s="571" t="s">
        <v>8057</v>
      </c>
      <c r="C5787" s="574" t="s">
        <v>12458</v>
      </c>
      <c r="D5787" s="843">
        <v>31400.53</v>
      </c>
      <c r="E5787" s="844"/>
      <c r="F5787" s="844"/>
      <c r="G5787" s="25"/>
      <c r="H5787" s="25"/>
      <c r="I5787" s="25"/>
      <c r="J5787" s="25"/>
      <c r="K5787" s="25"/>
      <c r="L5787" s="25"/>
      <c r="N5787" s="25"/>
      <c r="O5787" s="25"/>
      <c r="P5787" s="35" t="s">
        <v>2496</v>
      </c>
      <c r="AS5787" s="570"/>
      <c r="AT5787" s="391"/>
      <c r="AU5787" s="222"/>
      <c r="AV5787" s="564"/>
      <c r="AW5787" s="60"/>
      <c r="AX5787" s="60"/>
      <c r="AY5787" s="60"/>
      <c r="AZ5787" s="283"/>
      <c r="BA5787" s="283"/>
      <c r="BB5787" s="283"/>
      <c r="BC5787" s="34"/>
      <c r="BD5787" s="27"/>
      <c r="BF5787" s="35"/>
      <c r="BG5787" s="35"/>
      <c r="BH5787" s="35"/>
    </row>
    <row r="5788" spans="1:60" ht="15" x14ac:dyDescent="0.25">
      <c r="A5788" s="570">
        <f t="shared" si="83"/>
        <v>5782</v>
      </c>
      <c r="B5788" s="571" t="s">
        <v>8058</v>
      </c>
      <c r="C5788" s="574" t="s">
        <v>12458</v>
      </c>
      <c r="D5788" s="843">
        <v>62832</v>
      </c>
      <c r="E5788" s="844"/>
      <c r="F5788" s="844"/>
      <c r="G5788" s="25"/>
      <c r="H5788" s="25"/>
      <c r="I5788" s="25"/>
      <c r="J5788" s="25"/>
      <c r="K5788" s="25"/>
      <c r="L5788" s="25"/>
      <c r="N5788" s="25"/>
      <c r="O5788" s="25"/>
      <c r="P5788" s="35" t="s">
        <v>2496</v>
      </c>
      <c r="AS5788" s="570"/>
      <c r="AT5788" s="391"/>
      <c r="AU5788" s="222"/>
      <c r="AV5788" s="564"/>
      <c r="AW5788" s="60"/>
      <c r="AX5788" s="60"/>
      <c r="AY5788" s="60"/>
      <c r="AZ5788" s="283"/>
      <c r="BA5788" s="283"/>
      <c r="BB5788" s="283"/>
      <c r="BC5788" s="34"/>
      <c r="BD5788" s="27"/>
      <c r="BF5788" s="35"/>
      <c r="BG5788" s="35"/>
      <c r="BH5788" s="35"/>
    </row>
    <row r="5789" spans="1:60" ht="15" x14ac:dyDescent="0.25">
      <c r="A5789" s="570">
        <f t="shared" si="83"/>
        <v>5783</v>
      </c>
      <c r="B5789" s="571" t="s">
        <v>8059</v>
      </c>
      <c r="C5789" s="574" t="s">
        <v>12458</v>
      </c>
      <c r="D5789" s="843">
        <v>15809.15</v>
      </c>
      <c r="E5789" s="844"/>
      <c r="F5789" s="844"/>
      <c r="G5789" s="25"/>
      <c r="H5789" s="25"/>
      <c r="I5789" s="25"/>
      <c r="J5789" s="25"/>
      <c r="K5789" s="25"/>
      <c r="L5789" s="25"/>
      <c r="N5789" s="25"/>
      <c r="O5789" s="25"/>
      <c r="P5789" s="35" t="s">
        <v>2496</v>
      </c>
      <c r="AS5789" s="570"/>
      <c r="AT5789" s="391"/>
      <c r="AU5789" s="222"/>
      <c r="AV5789" s="564"/>
      <c r="AW5789" s="60"/>
      <c r="AX5789" s="60"/>
      <c r="AY5789" s="60"/>
      <c r="AZ5789" s="283"/>
      <c r="BA5789" s="283"/>
      <c r="BB5789" s="283"/>
      <c r="BC5789" s="34"/>
      <c r="BD5789" s="27"/>
      <c r="BF5789" s="35"/>
      <c r="BG5789" s="35"/>
      <c r="BH5789" s="35"/>
    </row>
    <row r="5790" spans="1:60" ht="15" x14ac:dyDescent="0.25">
      <c r="A5790" s="570">
        <f t="shared" si="83"/>
        <v>5784</v>
      </c>
      <c r="B5790" s="571" t="s">
        <v>8060</v>
      </c>
      <c r="C5790" s="574" t="s">
        <v>12458</v>
      </c>
      <c r="D5790" s="843">
        <v>9771.09</v>
      </c>
      <c r="E5790" s="844"/>
      <c r="F5790" s="844"/>
      <c r="G5790" s="25"/>
      <c r="H5790" s="25"/>
      <c r="I5790" s="25"/>
      <c r="J5790" s="25"/>
      <c r="K5790" s="25"/>
      <c r="L5790" s="25"/>
      <c r="N5790" s="25"/>
      <c r="O5790" s="25"/>
      <c r="P5790" s="35" t="s">
        <v>2496</v>
      </c>
      <c r="AS5790" s="570"/>
      <c r="AT5790" s="391"/>
      <c r="AU5790" s="222"/>
      <c r="AV5790" s="564"/>
      <c r="AW5790" s="60"/>
      <c r="AX5790" s="60"/>
      <c r="AY5790" s="60"/>
      <c r="AZ5790" s="283"/>
      <c r="BA5790" s="283"/>
      <c r="BB5790" s="283"/>
      <c r="BC5790" s="34"/>
      <c r="BD5790" s="27"/>
      <c r="BF5790" s="35"/>
      <c r="BG5790" s="35"/>
      <c r="BH5790" s="35"/>
    </row>
    <row r="5791" spans="1:60" ht="15" x14ac:dyDescent="0.25">
      <c r="A5791" s="570">
        <f t="shared" si="83"/>
        <v>5785</v>
      </c>
      <c r="B5791" s="571" t="s">
        <v>8061</v>
      </c>
      <c r="C5791" s="574" t="s">
        <v>12458</v>
      </c>
      <c r="D5791" s="843">
        <v>9470.02</v>
      </c>
      <c r="E5791" s="844"/>
      <c r="F5791" s="844"/>
      <c r="G5791" s="25"/>
      <c r="H5791" s="25"/>
      <c r="I5791" s="25"/>
      <c r="J5791" s="25"/>
      <c r="K5791" s="25"/>
      <c r="L5791" s="25"/>
      <c r="N5791" s="25"/>
      <c r="O5791" s="25"/>
      <c r="P5791" s="35" t="s">
        <v>2496</v>
      </c>
      <c r="AS5791" s="570"/>
      <c r="AT5791" s="391"/>
      <c r="AU5791" s="222"/>
      <c r="AV5791" s="564"/>
      <c r="AW5791" s="60"/>
      <c r="AX5791" s="60"/>
      <c r="AY5791" s="60"/>
      <c r="AZ5791" s="283"/>
      <c r="BA5791" s="283"/>
      <c r="BB5791" s="283"/>
      <c r="BC5791" s="34"/>
      <c r="BD5791" s="27"/>
      <c r="BF5791" s="35"/>
      <c r="BG5791" s="35"/>
      <c r="BH5791" s="35"/>
    </row>
    <row r="5792" spans="1:60" ht="15" x14ac:dyDescent="0.25">
      <c r="A5792" s="570">
        <f t="shared" si="83"/>
        <v>5786</v>
      </c>
      <c r="B5792" s="571" t="s">
        <v>8062</v>
      </c>
      <c r="C5792" s="574" t="s">
        <v>12458</v>
      </c>
      <c r="D5792" s="843">
        <v>9654.4699999999993</v>
      </c>
      <c r="E5792" s="844"/>
      <c r="F5792" s="844"/>
      <c r="G5792" s="25"/>
      <c r="H5792" s="25"/>
      <c r="I5792" s="25"/>
      <c r="J5792" s="25"/>
      <c r="K5792" s="25"/>
      <c r="L5792" s="25"/>
      <c r="N5792" s="25"/>
      <c r="O5792" s="25"/>
      <c r="P5792" s="35" t="s">
        <v>2496</v>
      </c>
      <c r="AS5792" s="570"/>
      <c r="AT5792" s="391"/>
      <c r="AU5792" s="222"/>
      <c r="AV5792" s="564"/>
      <c r="AW5792" s="60"/>
      <c r="AX5792" s="60"/>
      <c r="AY5792" s="60"/>
      <c r="AZ5792" s="283"/>
      <c r="BA5792" s="283"/>
      <c r="BB5792" s="283"/>
      <c r="BC5792" s="34"/>
      <c r="BD5792" s="27"/>
      <c r="BF5792" s="35"/>
      <c r="BG5792" s="35"/>
      <c r="BH5792" s="35"/>
    </row>
    <row r="5793" spans="1:60" ht="15" x14ac:dyDescent="0.25">
      <c r="A5793" s="570">
        <f t="shared" si="83"/>
        <v>5787</v>
      </c>
      <c r="B5793" s="571" t="s">
        <v>8063</v>
      </c>
      <c r="C5793" s="574" t="s">
        <v>12458</v>
      </c>
      <c r="D5793" s="843">
        <v>25780.16</v>
      </c>
      <c r="E5793" s="844"/>
      <c r="F5793" s="844"/>
      <c r="G5793" s="25"/>
      <c r="H5793" s="25"/>
      <c r="I5793" s="25"/>
      <c r="J5793" s="25"/>
      <c r="K5793" s="25"/>
      <c r="L5793" s="25"/>
      <c r="N5793" s="25"/>
      <c r="O5793" s="25"/>
      <c r="P5793" s="35" t="s">
        <v>2496</v>
      </c>
      <c r="AS5793" s="570"/>
      <c r="AT5793" s="391"/>
      <c r="AU5793" s="222"/>
      <c r="AV5793" s="564"/>
      <c r="AW5793" s="60"/>
      <c r="AX5793" s="60"/>
      <c r="AY5793" s="60"/>
      <c r="AZ5793" s="283"/>
      <c r="BA5793" s="283"/>
      <c r="BB5793" s="283"/>
      <c r="BC5793" s="34"/>
      <c r="BD5793" s="27"/>
      <c r="BF5793" s="35"/>
      <c r="BG5793" s="35"/>
      <c r="BH5793" s="35"/>
    </row>
    <row r="5794" spans="1:60" ht="15" x14ac:dyDescent="0.25">
      <c r="A5794" s="570">
        <f t="shared" si="83"/>
        <v>5788</v>
      </c>
      <c r="B5794" s="571" t="s">
        <v>8064</v>
      </c>
      <c r="C5794" s="574" t="s">
        <v>12458</v>
      </c>
      <c r="D5794" s="843">
        <v>22606.43</v>
      </c>
      <c r="E5794" s="844"/>
      <c r="F5794" s="844"/>
      <c r="G5794" s="25"/>
      <c r="H5794" s="25"/>
      <c r="I5794" s="25"/>
      <c r="J5794" s="25"/>
      <c r="K5794" s="25"/>
      <c r="L5794" s="25"/>
      <c r="N5794" s="25"/>
      <c r="O5794" s="25"/>
      <c r="P5794" s="35" t="s">
        <v>2496</v>
      </c>
      <c r="AS5794" s="570"/>
      <c r="AT5794" s="391"/>
      <c r="AU5794" s="222"/>
      <c r="AV5794" s="564"/>
      <c r="AW5794" s="60"/>
      <c r="AX5794" s="60"/>
      <c r="AY5794" s="60"/>
      <c r="AZ5794" s="283"/>
      <c r="BA5794" s="283"/>
      <c r="BB5794" s="283"/>
      <c r="BC5794" s="34"/>
      <c r="BD5794" s="27"/>
      <c r="BF5794" s="35"/>
      <c r="BG5794" s="35"/>
      <c r="BH5794" s="35"/>
    </row>
    <row r="5795" spans="1:60" ht="15" x14ac:dyDescent="0.25">
      <c r="A5795" s="570">
        <f t="shared" si="83"/>
        <v>5789</v>
      </c>
      <c r="B5795" s="571" t="s">
        <v>8065</v>
      </c>
      <c r="C5795" s="574" t="s">
        <v>12458</v>
      </c>
      <c r="D5795" s="843">
        <v>5553.73</v>
      </c>
      <c r="E5795" s="844"/>
      <c r="F5795" s="844"/>
      <c r="G5795" s="25"/>
      <c r="H5795" s="25"/>
      <c r="I5795" s="25"/>
      <c r="J5795" s="25"/>
      <c r="K5795" s="25"/>
      <c r="L5795" s="25"/>
      <c r="N5795" s="25"/>
      <c r="O5795" s="25"/>
      <c r="P5795" s="35" t="s">
        <v>2496</v>
      </c>
      <c r="AS5795" s="570"/>
      <c r="AT5795" s="391"/>
      <c r="AU5795" s="222"/>
      <c r="AV5795" s="564"/>
      <c r="AW5795" s="60"/>
      <c r="AX5795" s="60"/>
      <c r="AY5795" s="60"/>
      <c r="AZ5795" s="283"/>
      <c r="BA5795" s="283"/>
      <c r="BB5795" s="283"/>
      <c r="BC5795" s="34"/>
      <c r="BD5795" s="27"/>
      <c r="BF5795" s="35"/>
      <c r="BG5795" s="35"/>
      <c r="BH5795" s="35"/>
    </row>
    <row r="5796" spans="1:60" ht="15" x14ac:dyDescent="0.25">
      <c r="A5796" s="570">
        <f t="shared" si="83"/>
        <v>5790</v>
      </c>
      <c r="B5796" s="571" t="s">
        <v>8066</v>
      </c>
      <c r="C5796" s="574" t="s">
        <v>12458</v>
      </c>
      <c r="D5796" s="843">
        <v>10234</v>
      </c>
      <c r="E5796" s="844"/>
      <c r="F5796" s="844"/>
      <c r="G5796" s="25"/>
      <c r="H5796" s="25"/>
      <c r="I5796" s="25"/>
      <c r="J5796" s="25"/>
      <c r="K5796" s="25"/>
      <c r="L5796" s="25"/>
      <c r="N5796" s="25"/>
      <c r="O5796" s="25"/>
      <c r="P5796" s="35" t="s">
        <v>2496</v>
      </c>
      <c r="AS5796" s="570"/>
      <c r="AT5796" s="391"/>
      <c r="AU5796" s="222"/>
      <c r="AV5796" s="564"/>
      <c r="AW5796" s="60"/>
      <c r="AX5796" s="60"/>
      <c r="AY5796" s="60"/>
      <c r="AZ5796" s="283"/>
      <c r="BA5796" s="283"/>
      <c r="BB5796" s="283"/>
      <c r="BC5796" s="34"/>
      <c r="BD5796" s="27"/>
      <c r="BF5796" s="35"/>
      <c r="BG5796" s="35"/>
      <c r="BH5796" s="35"/>
    </row>
    <row r="5797" spans="1:60" ht="15" x14ac:dyDescent="0.25">
      <c r="A5797" s="570">
        <f t="shared" si="83"/>
        <v>5791</v>
      </c>
      <c r="B5797" s="571" t="s">
        <v>8067</v>
      </c>
      <c r="C5797" s="574" t="s">
        <v>12458</v>
      </c>
      <c r="D5797" s="843">
        <v>9654.4699999999993</v>
      </c>
      <c r="E5797" s="844"/>
      <c r="F5797" s="844"/>
      <c r="G5797" s="25"/>
      <c r="H5797" s="25"/>
      <c r="I5797" s="25"/>
      <c r="J5797" s="25"/>
      <c r="K5797" s="25"/>
      <c r="L5797" s="25"/>
      <c r="N5797" s="25"/>
      <c r="O5797" s="25"/>
      <c r="P5797" s="35" t="s">
        <v>2496</v>
      </c>
      <c r="AS5797" s="570"/>
      <c r="AT5797" s="391"/>
      <c r="AU5797" s="222"/>
      <c r="AV5797" s="564"/>
      <c r="AW5797" s="60"/>
      <c r="AX5797" s="60"/>
      <c r="AY5797" s="60"/>
      <c r="AZ5797" s="283"/>
      <c r="BA5797" s="283"/>
      <c r="BB5797" s="283"/>
      <c r="BC5797" s="34"/>
      <c r="BD5797" s="27"/>
      <c r="BF5797" s="35"/>
      <c r="BG5797" s="35"/>
      <c r="BH5797" s="35"/>
    </row>
    <row r="5798" spans="1:60" ht="15" x14ac:dyDescent="0.25">
      <c r="A5798" s="570">
        <f t="shared" si="83"/>
        <v>5792</v>
      </c>
      <c r="B5798" s="571" t="s">
        <v>8068</v>
      </c>
      <c r="C5798" s="574" t="s">
        <v>12458</v>
      </c>
      <c r="D5798" s="843">
        <v>7374.43</v>
      </c>
      <c r="E5798" s="844"/>
      <c r="F5798" s="844"/>
      <c r="G5798" s="25"/>
      <c r="H5798" s="25"/>
      <c r="I5798" s="25"/>
      <c r="J5798" s="25"/>
      <c r="K5798" s="25"/>
      <c r="L5798" s="25"/>
      <c r="N5798" s="25"/>
      <c r="O5798" s="25"/>
      <c r="P5798" s="35" t="s">
        <v>2496</v>
      </c>
      <c r="AS5798" s="570"/>
      <c r="AT5798" s="391"/>
      <c r="AU5798" s="222"/>
      <c r="AV5798" s="564"/>
      <c r="AW5798" s="60"/>
      <c r="AX5798" s="60"/>
      <c r="AY5798" s="60"/>
      <c r="AZ5798" s="283"/>
      <c r="BA5798" s="283"/>
      <c r="BB5798" s="283"/>
      <c r="BC5798" s="34"/>
      <c r="BD5798" s="27"/>
      <c r="BF5798" s="35"/>
      <c r="BG5798" s="35"/>
      <c r="BH5798" s="35"/>
    </row>
    <row r="5799" spans="1:60" ht="15" x14ac:dyDescent="0.25">
      <c r="A5799" s="570">
        <f t="shared" si="83"/>
        <v>5793</v>
      </c>
      <c r="B5799" s="571" t="s">
        <v>8069</v>
      </c>
      <c r="C5799" s="574" t="s">
        <v>12458</v>
      </c>
      <c r="D5799" s="843">
        <v>232060.71</v>
      </c>
      <c r="E5799" s="844"/>
      <c r="F5799" s="844"/>
      <c r="G5799" s="25"/>
      <c r="H5799" s="25"/>
      <c r="I5799" s="25"/>
      <c r="J5799" s="25"/>
      <c r="K5799" s="25"/>
      <c r="L5799" s="25"/>
      <c r="N5799" s="25"/>
      <c r="O5799" s="25"/>
      <c r="P5799" s="35" t="s">
        <v>2496</v>
      </c>
      <c r="AS5799" s="570"/>
      <c r="AT5799" s="391"/>
      <c r="AU5799" s="222"/>
      <c r="AV5799" s="564"/>
      <c r="AW5799" s="60"/>
      <c r="AX5799" s="60"/>
      <c r="AY5799" s="60"/>
      <c r="AZ5799" s="283"/>
      <c r="BA5799" s="283"/>
      <c r="BB5799" s="283"/>
      <c r="BC5799" s="34"/>
      <c r="BD5799" s="27"/>
      <c r="BF5799" s="35"/>
      <c r="BG5799" s="35"/>
      <c r="BH5799" s="35"/>
    </row>
    <row r="5800" spans="1:60" ht="15" x14ac:dyDescent="0.25">
      <c r="A5800" s="570">
        <f t="shared" si="83"/>
        <v>5794</v>
      </c>
      <c r="B5800" s="571" t="s">
        <v>8070</v>
      </c>
      <c r="C5800" s="574" t="s">
        <v>12458</v>
      </c>
      <c r="D5800" s="843">
        <v>355810</v>
      </c>
      <c r="E5800" s="844"/>
      <c r="F5800" s="844"/>
      <c r="G5800" s="25"/>
      <c r="H5800" s="25"/>
      <c r="I5800" s="25"/>
      <c r="J5800" s="25"/>
      <c r="K5800" s="25"/>
      <c r="L5800" s="25"/>
      <c r="N5800" s="25"/>
      <c r="O5800" s="25"/>
      <c r="P5800" s="35" t="s">
        <v>2496</v>
      </c>
      <c r="AS5800" s="570"/>
      <c r="AT5800" s="391"/>
      <c r="AU5800" s="222"/>
      <c r="AV5800" s="564"/>
      <c r="AW5800" s="60"/>
      <c r="AX5800" s="60"/>
      <c r="AY5800" s="60"/>
      <c r="AZ5800" s="283"/>
      <c r="BA5800" s="283"/>
      <c r="BB5800" s="283"/>
      <c r="BC5800" s="34"/>
      <c r="BD5800" s="27"/>
      <c r="BF5800" s="35"/>
      <c r="BG5800" s="35"/>
      <c r="BH5800" s="35"/>
    </row>
    <row r="5801" spans="1:60" ht="15" x14ac:dyDescent="0.25">
      <c r="A5801" s="570">
        <f t="shared" si="83"/>
        <v>5795</v>
      </c>
      <c r="B5801" s="571" t="s">
        <v>8071</v>
      </c>
      <c r="C5801" s="574" t="s">
        <v>12458</v>
      </c>
      <c r="D5801" s="843">
        <v>309400</v>
      </c>
      <c r="E5801" s="844"/>
      <c r="F5801" s="844"/>
      <c r="G5801" s="25"/>
      <c r="H5801" s="25"/>
      <c r="I5801" s="25"/>
      <c r="J5801" s="25"/>
      <c r="K5801" s="25"/>
      <c r="L5801" s="25"/>
      <c r="N5801" s="25"/>
      <c r="O5801" s="25"/>
      <c r="P5801" s="35" t="s">
        <v>2496</v>
      </c>
      <c r="AS5801" s="570"/>
      <c r="AT5801" s="391"/>
      <c r="AU5801" s="222"/>
      <c r="AV5801" s="564"/>
      <c r="AW5801" s="60"/>
      <c r="AX5801" s="60"/>
      <c r="AY5801" s="60"/>
      <c r="AZ5801" s="283"/>
      <c r="BA5801" s="283"/>
      <c r="BB5801" s="283"/>
      <c r="BC5801" s="34"/>
      <c r="BD5801" s="27"/>
      <c r="BF5801" s="35"/>
      <c r="BG5801" s="35"/>
      <c r="BH5801" s="35"/>
    </row>
    <row r="5802" spans="1:60" ht="15" x14ac:dyDescent="0.25">
      <c r="A5802" s="570">
        <f t="shared" si="83"/>
        <v>5796</v>
      </c>
      <c r="B5802" s="571" t="s">
        <v>8072</v>
      </c>
      <c r="C5802" s="574" t="s">
        <v>12465</v>
      </c>
      <c r="D5802" s="843">
        <v>15000</v>
      </c>
      <c r="E5802" s="844"/>
      <c r="F5802" s="844"/>
      <c r="G5802" s="25"/>
      <c r="H5802" s="25"/>
      <c r="I5802" s="25"/>
      <c r="J5802" s="25"/>
      <c r="K5802" s="25"/>
      <c r="L5802" s="25"/>
      <c r="N5802" s="25"/>
      <c r="O5802" s="25"/>
      <c r="P5802" s="35" t="s">
        <v>2496</v>
      </c>
      <c r="AS5802" s="570"/>
      <c r="AT5802" s="391"/>
      <c r="AU5802" s="222"/>
      <c r="AV5802" s="564"/>
      <c r="AW5802" s="60"/>
      <c r="AX5802" s="60"/>
      <c r="AY5802" s="60"/>
      <c r="AZ5802" s="283"/>
      <c r="BA5802" s="283"/>
      <c r="BB5802" s="283"/>
      <c r="BC5802" s="34"/>
      <c r="BD5802" s="27"/>
      <c r="BF5802" s="35"/>
      <c r="BG5802" s="35"/>
      <c r="BH5802" s="35"/>
    </row>
    <row r="5803" spans="1:60" ht="15" x14ac:dyDescent="0.25">
      <c r="A5803" s="570">
        <f t="shared" si="83"/>
        <v>5797</v>
      </c>
      <c r="B5803" s="571" t="s">
        <v>8073</v>
      </c>
      <c r="C5803" s="574" t="s">
        <v>12458</v>
      </c>
      <c r="D5803" s="843">
        <v>14875</v>
      </c>
      <c r="E5803" s="844"/>
      <c r="F5803" s="844"/>
      <c r="G5803" s="25"/>
      <c r="H5803" s="25"/>
      <c r="I5803" s="25"/>
      <c r="J5803" s="25"/>
      <c r="K5803" s="25"/>
      <c r="L5803" s="25"/>
      <c r="N5803" s="25"/>
      <c r="O5803" s="25"/>
      <c r="P5803" s="35" t="s">
        <v>2496</v>
      </c>
      <c r="AS5803" s="570"/>
      <c r="AT5803" s="391"/>
      <c r="AU5803" s="222"/>
      <c r="AV5803" s="564"/>
      <c r="AW5803" s="60"/>
      <c r="AX5803" s="60"/>
      <c r="AY5803" s="60"/>
      <c r="AZ5803" s="283"/>
      <c r="BA5803" s="283"/>
      <c r="BB5803" s="283"/>
      <c r="BC5803" s="34"/>
      <c r="BD5803" s="27"/>
      <c r="BF5803" s="35"/>
      <c r="BG5803" s="35"/>
      <c r="BH5803" s="35"/>
    </row>
    <row r="5804" spans="1:60" ht="15" x14ac:dyDescent="0.25">
      <c r="A5804" s="570">
        <f t="shared" si="83"/>
        <v>5798</v>
      </c>
      <c r="B5804" s="571" t="s">
        <v>8074</v>
      </c>
      <c r="C5804" s="574" t="s">
        <v>12458</v>
      </c>
      <c r="D5804" s="843">
        <v>36540</v>
      </c>
      <c r="E5804" s="844"/>
      <c r="F5804" s="844"/>
      <c r="G5804" s="25"/>
      <c r="H5804" s="25"/>
      <c r="I5804" s="25"/>
      <c r="J5804" s="25"/>
      <c r="K5804" s="25"/>
      <c r="L5804" s="25"/>
      <c r="N5804" s="25"/>
      <c r="O5804" s="25"/>
      <c r="P5804" s="35" t="s">
        <v>2496</v>
      </c>
      <c r="AS5804" s="570"/>
      <c r="AT5804" s="391"/>
      <c r="AU5804" s="222"/>
      <c r="AV5804" s="564"/>
      <c r="AW5804" s="60"/>
      <c r="AX5804" s="60"/>
      <c r="AY5804" s="60"/>
      <c r="AZ5804" s="283"/>
      <c r="BA5804" s="283"/>
      <c r="BB5804" s="283"/>
      <c r="BC5804" s="34"/>
      <c r="BD5804" s="27"/>
      <c r="BF5804" s="35"/>
      <c r="BG5804" s="35"/>
      <c r="BH5804" s="35"/>
    </row>
    <row r="5805" spans="1:60" ht="15" x14ac:dyDescent="0.25">
      <c r="A5805" s="570">
        <f t="shared" si="83"/>
        <v>5799</v>
      </c>
      <c r="B5805" s="571" t="s">
        <v>8075</v>
      </c>
      <c r="C5805" s="574" t="s">
        <v>12458</v>
      </c>
      <c r="D5805" s="843">
        <v>57820.35</v>
      </c>
      <c r="E5805" s="844"/>
      <c r="F5805" s="844"/>
      <c r="G5805" s="25"/>
      <c r="H5805" s="25"/>
      <c r="I5805" s="25"/>
      <c r="J5805" s="25"/>
      <c r="K5805" s="25"/>
      <c r="L5805" s="25"/>
      <c r="N5805" s="25"/>
      <c r="O5805" s="25"/>
      <c r="P5805" s="35" t="s">
        <v>2496</v>
      </c>
      <c r="AS5805" s="570"/>
      <c r="AT5805" s="391"/>
      <c r="AU5805" s="222"/>
      <c r="AV5805" s="564"/>
      <c r="AW5805" s="60"/>
      <c r="AX5805" s="60"/>
      <c r="AY5805" s="60"/>
      <c r="AZ5805" s="283"/>
      <c r="BA5805" s="283"/>
      <c r="BB5805" s="283"/>
      <c r="BC5805" s="34"/>
      <c r="BD5805" s="27"/>
      <c r="BF5805" s="35"/>
      <c r="BG5805" s="35"/>
      <c r="BH5805" s="35"/>
    </row>
    <row r="5806" spans="1:60" ht="15" x14ac:dyDescent="0.25">
      <c r="A5806" s="570">
        <f t="shared" si="83"/>
        <v>5800</v>
      </c>
      <c r="B5806" s="571" t="s">
        <v>8076</v>
      </c>
      <c r="C5806" s="574" t="s">
        <v>12458</v>
      </c>
      <c r="D5806" s="843">
        <v>24864</v>
      </c>
      <c r="E5806" s="844"/>
      <c r="F5806" s="844"/>
      <c r="G5806" s="25"/>
      <c r="H5806" s="25"/>
      <c r="I5806" s="25"/>
      <c r="J5806" s="25"/>
      <c r="K5806" s="25"/>
      <c r="L5806" s="25"/>
      <c r="N5806" s="25"/>
      <c r="O5806" s="25"/>
      <c r="P5806" s="35" t="s">
        <v>2496</v>
      </c>
      <c r="AS5806" s="570"/>
      <c r="AT5806" s="391"/>
      <c r="AU5806" s="222"/>
      <c r="AV5806" s="564"/>
      <c r="AW5806" s="60"/>
      <c r="AX5806" s="60"/>
      <c r="AY5806" s="60"/>
      <c r="AZ5806" s="283"/>
      <c r="BA5806" s="283"/>
      <c r="BB5806" s="283"/>
      <c r="BC5806" s="34"/>
      <c r="BD5806" s="27"/>
      <c r="BF5806" s="35"/>
      <c r="BG5806" s="35"/>
      <c r="BH5806" s="35"/>
    </row>
    <row r="5807" spans="1:60" ht="15" x14ac:dyDescent="0.25">
      <c r="A5807" s="570">
        <f t="shared" si="83"/>
        <v>5801</v>
      </c>
      <c r="B5807" s="571" t="s">
        <v>8077</v>
      </c>
      <c r="C5807" s="574" t="s">
        <v>12458</v>
      </c>
      <c r="D5807" s="843">
        <v>13420.05</v>
      </c>
      <c r="E5807" s="844"/>
      <c r="F5807" s="844"/>
      <c r="G5807" s="25"/>
      <c r="H5807" s="25"/>
      <c r="I5807" s="25"/>
      <c r="J5807" s="25"/>
      <c r="K5807" s="25"/>
      <c r="L5807" s="25"/>
      <c r="N5807" s="25"/>
      <c r="O5807" s="25"/>
      <c r="P5807" s="35" t="s">
        <v>2496</v>
      </c>
      <c r="AS5807" s="570"/>
      <c r="AT5807" s="391"/>
      <c r="AU5807" s="222"/>
      <c r="AV5807" s="564"/>
      <c r="AW5807" s="60"/>
      <c r="AX5807" s="60"/>
      <c r="AY5807" s="60"/>
      <c r="AZ5807" s="283"/>
      <c r="BA5807" s="283"/>
      <c r="BB5807" s="283"/>
      <c r="BC5807" s="34"/>
      <c r="BD5807" s="27"/>
      <c r="BF5807" s="35"/>
      <c r="BG5807" s="35"/>
      <c r="BH5807" s="35"/>
    </row>
    <row r="5808" spans="1:60" ht="15" x14ac:dyDescent="0.25">
      <c r="A5808" s="570">
        <f t="shared" si="83"/>
        <v>5802</v>
      </c>
      <c r="B5808" s="571" t="s">
        <v>8078</v>
      </c>
      <c r="C5808" s="574" t="s">
        <v>12458</v>
      </c>
      <c r="D5808" s="843">
        <v>11044.95</v>
      </c>
      <c r="E5808" s="844"/>
      <c r="F5808" s="844"/>
      <c r="G5808" s="25"/>
      <c r="H5808" s="25"/>
      <c r="I5808" s="25"/>
      <c r="J5808" s="25"/>
      <c r="K5808" s="25"/>
      <c r="L5808" s="25"/>
      <c r="N5808" s="25"/>
      <c r="O5808" s="25"/>
      <c r="P5808" s="35" t="s">
        <v>2496</v>
      </c>
      <c r="AS5808" s="570"/>
      <c r="AT5808" s="391"/>
      <c r="AU5808" s="222"/>
      <c r="AV5808" s="564"/>
      <c r="AW5808" s="60"/>
      <c r="AX5808" s="60"/>
      <c r="AY5808" s="60"/>
      <c r="AZ5808" s="283"/>
      <c r="BA5808" s="283"/>
      <c r="BB5808" s="283"/>
      <c r="BC5808" s="34"/>
      <c r="BD5808" s="27"/>
      <c r="BF5808" s="35"/>
      <c r="BG5808" s="35"/>
      <c r="BH5808" s="35"/>
    </row>
    <row r="5809" spans="1:60" ht="15" x14ac:dyDescent="0.25">
      <c r="A5809" s="570">
        <f t="shared" si="83"/>
        <v>5803</v>
      </c>
      <c r="B5809" s="571" t="s">
        <v>8079</v>
      </c>
      <c r="C5809" s="574" t="s">
        <v>12458</v>
      </c>
      <c r="D5809" s="843">
        <v>12171.32</v>
      </c>
      <c r="E5809" s="844"/>
      <c r="F5809" s="844"/>
      <c r="G5809" s="25"/>
      <c r="H5809" s="25"/>
      <c r="I5809" s="25"/>
      <c r="J5809" s="25"/>
      <c r="K5809" s="25"/>
      <c r="L5809" s="25"/>
      <c r="N5809" s="25"/>
      <c r="O5809" s="25"/>
      <c r="P5809" s="35" t="s">
        <v>2496</v>
      </c>
      <c r="AS5809" s="570"/>
      <c r="AT5809" s="391"/>
      <c r="AU5809" s="222"/>
      <c r="AV5809" s="564"/>
      <c r="AW5809" s="60"/>
      <c r="AX5809" s="60"/>
      <c r="AY5809" s="60"/>
      <c r="AZ5809" s="283"/>
      <c r="BA5809" s="283"/>
      <c r="BB5809" s="283"/>
      <c r="BC5809" s="34"/>
      <c r="BD5809" s="27"/>
      <c r="BF5809" s="35"/>
      <c r="BG5809" s="35"/>
      <c r="BH5809" s="35"/>
    </row>
    <row r="5810" spans="1:60" ht="15" x14ac:dyDescent="0.25">
      <c r="A5810" s="570">
        <f t="shared" si="83"/>
        <v>5804</v>
      </c>
      <c r="B5810" s="571" t="s">
        <v>8080</v>
      </c>
      <c r="C5810" s="574" t="s">
        <v>12458</v>
      </c>
      <c r="D5810" s="843">
        <v>12358.5</v>
      </c>
      <c r="E5810" s="844"/>
      <c r="F5810" s="844"/>
      <c r="G5810" s="25"/>
      <c r="H5810" s="25"/>
      <c r="I5810" s="25"/>
      <c r="J5810" s="25"/>
      <c r="K5810" s="25"/>
      <c r="L5810" s="25"/>
      <c r="N5810" s="25"/>
      <c r="O5810" s="25"/>
      <c r="P5810" s="35" t="s">
        <v>2496</v>
      </c>
      <c r="AS5810" s="570"/>
      <c r="AT5810" s="391"/>
      <c r="AU5810" s="222"/>
      <c r="AV5810" s="564"/>
      <c r="AW5810" s="60"/>
      <c r="AX5810" s="60"/>
      <c r="AY5810" s="60"/>
      <c r="AZ5810" s="283"/>
      <c r="BA5810" s="283"/>
      <c r="BB5810" s="283"/>
      <c r="BC5810" s="34"/>
      <c r="BD5810" s="27"/>
      <c r="BF5810" s="35"/>
      <c r="BG5810" s="35"/>
      <c r="BH5810" s="35"/>
    </row>
    <row r="5811" spans="1:60" ht="15" x14ac:dyDescent="0.25">
      <c r="A5811" s="570">
        <f t="shared" si="83"/>
        <v>5805</v>
      </c>
      <c r="B5811" s="571" t="s">
        <v>8081</v>
      </c>
      <c r="C5811" s="574" t="s">
        <v>12458</v>
      </c>
      <c r="D5811" s="843">
        <v>14249.55</v>
      </c>
      <c r="E5811" s="844"/>
      <c r="F5811" s="844"/>
      <c r="G5811" s="25"/>
      <c r="H5811" s="25"/>
      <c r="I5811" s="25"/>
      <c r="J5811" s="25"/>
      <c r="K5811" s="25"/>
      <c r="L5811" s="25"/>
      <c r="N5811" s="25"/>
      <c r="O5811" s="25"/>
      <c r="P5811" s="35" t="s">
        <v>2496</v>
      </c>
      <c r="AS5811" s="570"/>
      <c r="AT5811" s="391"/>
      <c r="AU5811" s="222"/>
      <c r="AV5811" s="564"/>
      <c r="AW5811" s="60"/>
      <c r="AX5811" s="60"/>
      <c r="AY5811" s="60"/>
      <c r="AZ5811" s="283"/>
      <c r="BA5811" s="283"/>
      <c r="BB5811" s="283"/>
      <c r="BC5811" s="34"/>
      <c r="BD5811" s="27"/>
      <c r="BF5811" s="35"/>
      <c r="BG5811" s="35"/>
      <c r="BH5811" s="35"/>
    </row>
    <row r="5812" spans="1:60" ht="15" x14ac:dyDescent="0.25">
      <c r="A5812" s="570">
        <f t="shared" si="83"/>
        <v>5806</v>
      </c>
      <c r="B5812" s="571" t="s">
        <v>8082</v>
      </c>
      <c r="C5812" s="574" t="s">
        <v>12458</v>
      </c>
      <c r="D5812" s="843">
        <v>16908.150000000001</v>
      </c>
      <c r="E5812" s="844"/>
      <c r="F5812" s="844"/>
      <c r="G5812" s="25"/>
      <c r="H5812" s="25"/>
      <c r="I5812" s="25"/>
      <c r="J5812" s="25"/>
      <c r="K5812" s="25"/>
      <c r="L5812" s="25"/>
      <c r="N5812" s="25"/>
      <c r="O5812" s="25"/>
      <c r="P5812" s="35" t="s">
        <v>2496</v>
      </c>
      <c r="AS5812" s="570"/>
      <c r="AT5812" s="391"/>
      <c r="AU5812" s="222"/>
      <c r="AV5812" s="564"/>
      <c r="AW5812" s="60"/>
      <c r="AX5812" s="60"/>
      <c r="AY5812" s="60"/>
      <c r="AZ5812" s="283"/>
      <c r="BA5812" s="283"/>
      <c r="BB5812" s="283"/>
      <c r="BC5812" s="34"/>
      <c r="BD5812" s="27"/>
      <c r="BF5812" s="35"/>
      <c r="BG5812" s="35"/>
      <c r="BH5812" s="35"/>
    </row>
    <row r="5813" spans="1:60" ht="15" x14ac:dyDescent="0.25">
      <c r="A5813" s="570">
        <f t="shared" si="83"/>
        <v>5807</v>
      </c>
      <c r="B5813" s="571" t="s">
        <v>8083</v>
      </c>
      <c r="C5813" s="574" t="s">
        <v>12458</v>
      </c>
      <c r="D5813" s="843">
        <v>2700.6</v>
      </c>
      <c r="E5813" s="844"/>
      <c r="F5813" s="844"/>
      <c r="G5813" s="25"/>
      <c r="H5813" s="25"/>
      <c r="I5813" s="25"/>
      <c r="J5813" s="25"/>
      <c r="K5813" s="25"/>
      <c r="L5813" s="25"/>
      <c r="N5813" s="25"/>
      <c r="O5813" s="25"/>
      <c r="P5813" s="35" t="s">
        <v>2496</v>
      </c>
      <c r="AS5813" s="570"/>
      <c r="AT5813" s="391"/>
      <c r="AU5813" s="222"/>
      <c r="AV5813" s="564"/>
      <c r="AW5813" s="60"/>
      <c r="AX5813" s="60"/>
      <c r="AY5813" s="60"/>
      <c r="AZ5813" s="283"/>
      <c r="BA5813" s="283"/>
      <c r="BB5813" s="283"/>
      <c r="BC5813" s="34"/>
      <c r="BD5813" s="27"/>
      <c r="BF5813" s="35"/>
      <c r="BG5813" s="35"/>
      <c r="BH5813" s="35"/>
    </row>
    <row r="5814" spans="1:60" ht="15" x14ac:dyDescent="0.25">
      <c r="A5814" s="570">
        <f t="shared" si="83"/>
        <v>5808</v>
      </c>
      <c r="B5814" s="571" t="s">
        <v>8084</v>
      </c>
      <c r="C5814" s="574" t="s">
        <v>12458</v>
      </c>
      <c r="D5814" s="843">
        <v>13420.05</v>
      </c>
      <c r="E5814" s="844"/>
      <c r="F5814" s="844"/>
      <c r="G5814" s="25"/>
      <c r="H5814" s="25"/>
      <c r="I5814" s="25"/>
      <c r="J5814" s="25"/>
      <c r="K5814" s="25"/>
      <c r="L5814" s="25"/>
      <c r="N5814" s="25"/>
      <c r="O5814" s="25"/>
      <c r="P5814" s="35" t="s">
        <v>2496</v>
      </c>
      <c r="AS5814" s="570"/>
      <c r="AT5814" s="391"/>
      <c r="AU5814" s="222"/>
      <c r="AV5814" s="564"/>
      <c r="AW5814" s="60"/>
      <c r="AX5814" s="60"/>
      <c r="AY5814" s="60"/>
      <c r="AZ5814" s="283"/>
      <c r="BA5814" s="283"/>
      <c r="BB5814" s="283"/>
      <c r="BC5814" s="34"/>
      <c r="BD5814" s="27"/>
      <c r="BF5814" s="35"/>
      <c r="BG5814" s="35"/>
      <c r="BH5814" s="35"/>
    </row>
    <row r="5815" spans="1:60" ht="15" x14ac:dyDescent="0.25">
      <c r="A5815" s="570">
        <f t="shared" ref="A5815:A5878" si="84">A5814+1</f>
        <v>5809</v>
      </c>
      <c r="B5815" s="571" t="s">
        <v>8085</v>
      </c>
      <c r="C5815" s="574" t="s">
        <v>12458</v>
      </c>
      <c r="D5815" s="843">
        <v>10825.5</v>
      </c>
      <c r="E5815" s="844"/>
      <c r="F5815" s="844"/>
      <c r="G5815" s="25"/>
      <c r="H5815" s="25"/>
      <c r="I5815" s="25"/>
      <c r="J5815" s="25"/>
      <c r="K5815" s="25"/>
      <c r="L5815" s="25"/>
      <c r="N5815" s="25"/>
      <c r="O5815" s="25"/>
      <c r="P5815" s="35" t="s">
        <v>2496</v>
      </c>
      <c r="AS5815" s="570"/>
      <c r="AT5815" s="391"/>
      <c r="AU5815" s="222"/>
      <c r="AV5815" s="564"/>
      <c r="AW5815" s="60"/>
      <c r="AX5815" s="60"/>
      <c r="AY5815" s="60"/>
      <c r="AZ5815" s="283"/>
      <c r="BA5815" s="283"/>
      <c r="BB5815" s="283"/>
      <c r="BC5815" s="34"/>
      <c r="BD5815" s="27"/>
      <c r="BF5815" s="35"/>
      <c r="BG5815" s="35"/>
      <c r="BH5815" s="35"/>
    </row>
    <row r="5816" spans="1:60" ht="15" x14ac:dyDescent="0.25">
      <c r="A5816" s="570">
        <f t="shared" si="84"/>
        <v>5810</v>
      </c>
      <c r="B5816" s="571" t="s">
        <v>8086</v>
      </c>
      <c r="C5816" s="574" t="s">
        <v>12458</v>
      </c>
      <c r="D5816" s="843">
        <v>9844.7999999999993</v>
      </c>
      <c r="E5816" s="844"/>
      <c r="F5816" s="844"/>
      <c r="G5816" s="25"/>
      <c r="H5816" s="25"/>
      <c r="I5816" s="25"/>
      <c r="J5816" s="25"/>
      <c r="K5816" s="25"/>
      <c r="L5816" s="25"/>
      <c r="N5816" s="25"/>
      <c r="O5816" s="25"/>
      <c r="P5816" s="35" t="s">
        <v>2496</v>
      </c>
      <c r="AS5816" s="570"/>
      <c r="AT5816" s="391"/>
      <c r="AU5816" s="222"/>
      <c r="AV5816" s="564"/>
      <c r="AW5816" s="60"/>
      <c r="AX5816" s="60"/>
      <c r="AY5816" s="60"/>
      <c r="AZ5816" s="283"/>
      <c r="BA5816" s="283"/>
      <c r="BB5816" s="283"/>
      <c r="BC5816" s="34"/>
      <c r="BD5816" s="27"/>
      <c r="BF5816" s="35"/>
      <c r="BG5816" s="35"/>
      <c r="BH5816" s="35"/>
    </row>
    <row r="5817" spans="1:60" ht="15" x14ac:dyDescent="0.25">
      <c r="A5817" s="570">
        <f t="shared" si="84"/>
        <v>5811</v>
      </c>
      <c r="B5817" s="571" t="s">
        <v>8087</v>
      </c>
      <c r="C5817" s="574" t="s">
        <v>12458</v>
      </c>
      <c r="D5817" s="843">
        <v>12054</v>
      </c>
      <c r="E5817" s="844"/>
      <c r="F5817" s="844"/>
      <c r="G5817" s="25"/>
      <c r="H5817" s="25"/>
      <c r="I5817" s="25"/>
      <c r="J5817" s="25"/>
      <c r="K5817" s="25"/>
      <c r="L5817" s="25"/>
      <c r="N5817" s="25"/>
      <c r="O5817" s="25"/>
      <c r="P5817" s="35" t="s">
        <v>2496</v>
      </c>
      <c r="AS5817" s="570"/>
      <c r="AT5817" s="391"/>
      <c r="AU5817" s="222"/>
      <c r="AV5817" s="564"/>
      <c r="AW5817" s="60"/>
      <c r="AX5817" s="60"/>
      <c r="AY5817" s="60"/>
      <c r="AZ5817" s="283"/>
      <c r="BA5817" s="283"/>
      <c r="BB5817" s="283"/>
      <c r="BC5817" s="34"/>
      <c r="BD5817" s="27"/>
      <c r="BF5817" s="35"/>
      <c r="BG5817" s="35"/>
      <c r="BH5817" s="35"/>
    </row>
    <row r="5818" spans="1:60" ht="15" x14ac:dyDescent="0.25">
      <c r="A5818" s="570">
        <f t="shared" si="84"/>
        <v>5812</v>
      </c>
      <c r="B5818" s="571" t="s">
        <v>8088</v>
      </c>
      <c r="C5818" s="574" t="s">
        <v>12458</v>
      </c>
      <c r="D5818" s="843">
        <v>15631.35</v>
      </c>
      <c r="E5818" s="844"/>
      <c r="F5818" s="844"/>
      <c r="G5818" s="25"/>
      <c r="H5818" s="25"/>
      <c r="I5818" s="25"/>
      <c r="J5818" s="25"/>
      <c r="K5818" s="25"/>
      <c r="L5818" s="25"/>
      <c r="N5818" s="25"/>
      <c r="O5818" s="25"/>
      <c r="P5818" s="35" t="s">
        <v>2496</v>
      </c>
      <c r="AS5818" s="570"/>
      <c r="AT5818" s="391"/>
      <c r="AU5818" s="222"/>
      <c r="AV5818" s="564"/>
      <c r="AW5818" s="60"/>
      <c r="AX5818" s="60"/>
      <c r="AY5818" s="60"/>
      <c r="AZ5818" s="283"/>
      <c r="BA5818" s="283"/>
      <c r="BB5818" s="283"/>
      <c r="BC5818" s="34"/>
      <c r="BD5818" s="27"/>
      <c r="BF5818" s="35"/>
      <c r="BG5818" s="35"/>
      <c r="BH5818" s="35"/>
    </row>
    <row r="5819" spans="1:60" ht="15" x14ac:dyDescent="0.25">
      <c r="A5819" s="570">
        <f t="shared" si="84"/>
        <v>5813</v>
      </c>
      <c r="B5819" s="571" t="s">
        <v>8089</v>
      </c>
      <c r="C5819" s="574" t="s">
        <v>12458</v>
      </c>
      <c r="D5819" s="843">
        <v>13870.5</v>
      </c>
      <c r="E5819" s="844"/>
      <c r="F5819" s="844"/>
      <c r="G5819" s="25"/>
      <c r="H5819" s="25"/>
      <c r="I5819" s="25"/>
      <c r="J5819" s="25"/>
      <c r="K5819" s="25"/>
      <c r="L5819" s="25"/>
      <c r="N5819" s="25"/>
      <c r="O5819" s="25"/>
      <c r="P5819" s="35" t="s">
        <v>2496</v>
      </c>
      <c r="AS5819" s="570"/>
      <c r="AT5819" s="391"/>
      <c r="AU5819" s="222"/>
      <c r="AV5819" s="564"/>
      <c r="AW5819" s="60"/>
      <c r="AX5819" s="60"/>
      <c r="AY5819" s="60"/>
      <c r="AZ5819" s="283"/>
      <c r="BA5819" s="283"/>
      <c r="BB5819" s="283"/>
      <c r="BC5819" s="34"/>
      <c r="BD5819" s="27"/>
      <c r="BF5819" s="35"/>
      <c r="BG5819" s="35"/>
      <c r="BH5819" s="35"/>
    </row>
    <row r="5820" spans="1:60" ht="15" x14ac:dyDescent="0.25">
      <c r="A5820" s="570">
        <f t="shared" si="84"/>
        <v>5814</v>
      </c>
      <c r="B5820" s="571" t="s">
        <v>8090</v>
      </c>
      <c r="C5820" s="574" t="s">
        <v>12458</v>
      </c>
      <c r="D5820" s="843">
        <v>35863.03</v>
      </c>
      <c r="E5820" s="844"/>
      <c r="F5820" s="844"/>
      <c r="G5820" s="25"/>
      <c r="H5820" s="25"/>
      <c r="I5820" s="25"/>
      <c r="J5820" s="25"/>
      <c r="K5820" s="25"/>
      <c r="L5820" s="25"/>
      <c r="N5820" s="25"/>
      <c r="O5820" s="25"/>
      <c r="P5820" s="35" t="s">
        <v>2496</v>
      </c>
      <c r="AS5820" s="570"/>
      <c r="AT5820" s="391"/>
      <c r="AU5820" s="222"/>
      <c r="AV5820" s="564"/>
      <c r="AW5820" s="60"/>
      <c r="AX5820" s="60"/>
      <c r="AY5820" s="60"/>
      <c r="AZ5820" s="283"/>
      <c r="BA5820" s="283"/>
      <c r="BB5820" s="283"/>
      <c r="BC5820" s="34"/>
      <c r="BD5820" s="27"/>
      <c r="BF5820" s="35"/>
      <c r="BG5820" s="35"/>
      <c r="BH5820" s="35"/>
    </row>
    <row r="5821" spans="1:60" ht="15" x14ac:dyDescent="0.25">
      <c r="A5821" s="570">
        <f t="shared" si="84"/>
        <v>5815</v>
      </c>
      <c r="B5821" s="571" t="s">
        <v>8091</v>
      </c>
      <c r="C5821" s="574" t="s">
        <v>12458</v>
      </c>
      <c r="D5821" s="843">
        <v>36987.58</v>
      </c>
      <c r="E5821" s="844"/>
      <c r="F5821" s="844"/>
      <c r="G5821" s="25"/>
      <c r="H5821" s="25"/>
      <c r="I5821" s="25"/>
      <c r="J5821" s="25"/>
      <c r="K5821" s="25"/>
      <c r="L5821" s="25"/>
      <c r="N5821" s="25"/>
      <c r="O5821" s="25"/>
      <c r="P5821" s="35" t="s">
        <v>2496</v>
      </c>
      <c r="AS5821" s="570"/>
      <c r="AT5821" s="391"/>
      <c r="AU5821" s="222"/>
      <c r="AV5821" s="564"/>
      <c r="AW5821" s="60"/>
      <c r="AX5821" s="60"/>
      <c r="AY5821" s="60"/>
      <c r="AZ5821" s="283"/>
      <c r="BA5821" s="283"/>
      <c r="BB5821" s="283"/>
      <c r="BC5821" s="34"/>
      <c r="BD5821" s="27"/>
      <c r="BF5821" s="35"/>
      <c r="BG5821" s="35"/>
      <c r="BH5821" s="35"/>
    </row>
    <row r="5822" spans="1:60" ht="15" x14ac:dyDescent="0.25">
      <c r="A5822" s="570">
        <f t="shared" si="84"/>
        <v>5816</v>
      </c>
      <c r="B5822" s="571" t="s">
        <v>8092</v>
      </c>
      <c r="C5822" s="574" t="s">
        <v>12458</v>
      </c>
      <c r="D5822" s="843">
        <v>36542.519999999997</v>
      </c>
      <c r="E5822" s="844"/>
      <c r="F5822" s="844"/>
      <c r="G5822" s="25"/>
      <c r="H5822" s="25"/>
      <c r="I5822" s="25"/>
      <c r="J5822" s="25"/>
      <c r="K5822" s="25"/>
      <c r="L5822" s="25"/>
      <c r="N5822" s="25"/>
      <c r="O5822" s="25"/>
      <c r="P5822" s="35" t="s">
        <v>2496</v>
      </c>
      <c r="AS5822" s="570"/>
      <c r="AT5822" s="391"/>
      <c r="AU5822" s="222"/>
      <c r="AV5822" s="564"/>
      <c r="AW5822" s="60"/>
      <c r="AX5822" s="60"/>
      <c r="AY5822" s="60"/>
      <c r="AZ5822" s="283"/>
      <c r="BA5822" s="283"/>
      <c r="BB5822" s="283"/>
      <c r="BC5822" s="34"/>
      <c r="BD5822" s="27"/>
      <c r="BF5822" s="35"/>
      <c r="BG5822" s="35"/>
      <c r="BH5822" s="35"/>
    </row>
    <row r="5823" spans="1:60" ht="15" x14ac:dyDescent="0.25">
      <c r="A5823" s="570">
        <f t="shared" si="84"/>
        <v>5817</v>
      </c>
      <c r="B5823" s="571" t="s">
        <v>8093</v>
      </c>
      <c r="C5823" s="574" t="s">
        <v>12458</v>
      </c>
      <c r="D5823" s="843">
        <v>38430</v>
      </c>
      <c r="E5823" s="844"/>
      <c r="F5823" s="844"/>
      <c r="G5823" s="25"/>
      <c r="H5823" s="25"/>
      <c r="I5823" s="25"/>
      <c r="J5823" s="25"/>
      <c r="K5823" s="25"/>
      <c r="L5823" s="25"/>
      <c r="N5823" s="25"/>
      <c r="O5823" s="25"/>
      <c r="P5823" s="35" t="s">
        <v>2496</v>
      </c>
      <c r="AS5823" s="570"/>
      <c r="AT5823" s="391"/>
      <c r="AU5823" s="222"/>
      <c r="AV5823" s="564"/>
      <c r="AW5823" s="60"/>
      <c r="AX5823" s="60"/>
      <c r="AY5823" s="60"/>
      <c r="AZ5823" s="283"/>
      <c r="BA5823" s="283"/>
      <c r="BB5823" s="283"/>
      <c r="BC5823" s="34"/>
      <c r="BD5823" s="27"/>
      <c r="BF5823" s="35"/>
      <c r="BG5823" s="35"/>
      <c r="BH5823" s="35"/>
    </row>
    <row r="5824" spans="1:60" ht="15" x14ac:dyDescent="0.25">
      <c r="A5824" s="570">
        <f t="shared" si="84"/>
        <v>5818</v>
      </c>
      <c r="B5824" s="571" t="s">
        <v>8094</v>
      </c>
      <c r="C5824" s="574" t="s">
        <v>12458</v>
      </c>
      <c r="D5824" s="843">
        <v>5263.37</v>
      </c>
      <c r="E5824" s="844"/>
      <c r="F5824" s="844"/>
      <c r="G5824" s="25"/>
      <c r="H5824" s="25"/>
      <c r="I5824" s="25"/>
      <c r="J5824" s="25"/>
      <c r="K5824" s="25"/>
      <c r="L5824" s="25"/>
      <c r="N5824" s="25"/>
      <c r="O5824" s="25"/>
      <c r="P5824" s="35" t="s">
        <v>2496</v>
      </c>
      <c r="AS5824" s="570"/>
      <c r="AT5824" s="391"/>
      <c r="AU5824" s="222"/>
      <c r="AV5824" s="564"/>
      <c r="AW5824" s="60"/>
      <c r="AX5824" s="60"/>
      <c r="AY5824" s="60"/>
      <c r="AZ5824" s="283"/>
      <c r="BA5824" s="283"/>
      <c r="BB5824" s="283"/>
      <c r="BC5824" s="34"/>
      <c r="BD5824" s="27"/>
      <c r="BF5824" s="35"/>
      <c r="BG5824" s="35"/>
      <c r="BH5824" s="35"/>
    </row>
    <row r="5825" spans="1:60" ht="15" x14ac:dyDescent="0.25">
      <c r="A5825" s="570">
        <f t="shared" si="84"/>
        <v>5819</v>
      </c>
      <c r="B5825" s="571" t="s">
        <v>8095</v>
      </c>
      <c r="C5825" s="574" t="s">
        <v>12458</v>
      </c>
      <c r="D5825" s="843">
        <v>7201.88</v>
      </c>
      <c r="E5825" s="844"/>
      <c r="F5825" s="844"/>
      <c r="G5825" s="25"/>
      <c r="H5825" s="25"/>
      <c r="I5825" s="25"/>
      <c r="J5825" s="25"/>
      <c r="K5825" s="25"/>
      <c r="L5825" s="25"/>
      <c r="N5825" s="25"/>
      <c r="O5825" s="25"/>
      <c r="P5825" s="35" t="s">
        <v>2496</v>
      </c>
      <c r="AS5825" s="570"/>
      <c r="AT5825" s="391"/>
      <c r="AU5825" s="222"/>
      <c r="AV5825" s="564"/>
      <c r="AW5825" s="60"/>
      <c r="AX5825" s="60"/>
      <c r="AY5825" s="60"/>
      <c r="AZ5825" s="283"/>
      <c r="BA5825" s="283"/>
      <c r="BB5825" s="283"/>
      <c r="BC5825" s="34"/>
      <c r="BD5825" s="27"/>
      <c r="BF5825" s="35"/>
      <c r="BG5825" s="35"/>
      <c r="BH5825" s="35"/>
    </row>
    <row r="5826" spans="1:60" ht="15" x14ac:dyDescent="0.25">
      <c r="A5826" s="570">
        <f t="shared" si="84"/>
        <v>5820</v>
      </c>
      <c r="B5826" s="571" t="s">
        <v>8096</v>
      </c>
      <c r="C5826" s="574" t="s">
        <v>12458</v>
      </c>
      <c r="D5826" s="843">
        <v>6427.19</v>
      </c>
      <c r="E5826" s="844"/>
      <c r="F5826" s="844"/>
      <c r="G5826" s="25"/>
      <c r="H5826" s="25"/>
      <c r="I5826" s="25"/>
      <c r="J5826" s="25"/>
      <c r="K5826" s="25"/>
      <c r="L5826" s="25"/>
      <c r="N5826" s="25"/>
      <c r="O5826" s="25"/>
      <c r="P5826" s="35" t="s">
        <v>2496</v>
      </c>
      <c r="AS5826" s="570"/>
      <c r="AT5826" s="391"/>
      <c r="AU5826" s="222"/>
      <c r="AV5826" s="564"/>
      <c r="AW5826" s="60"/>
      <c r="AX5826" s="60"/>
      <c r="AY5826" s="60"/>
      <c r="AZ5826" s="283"/>
      <c r="BA5826" s="283"/>
      <c r="BB5826" s="283"/>
      <c r="BC5826" s="34"/>
      <c r="BD5826" s="27"/>
      <c r="BF5826" s="35"/>
      <c r="BG5826" s="35"/>
      <c r="BH5826" s="35"/>
    </row>
    <row r="5827" spans="1:60" ht="15" x14ac:dyDescent="0.25">
      <c r="A5827" s="570">
        <f t="shared" si="84"/>
        <v>5821</v>
      </c>
      <c r="B5827" s="571" t="s">
        <v>8097</v>
      </c>
      <c r="C5827" s="574" t="s">
        <v>12458</v>
      </c>
      <c r="D5827" s="843">
        <v>14512.05</v>
      </c>
      <c r="E5827" s="844"/>
      <c r="F5827" s="844"/>
      <c r="G5827" s="25"/>
      <c r="H5827" s="25"/>
      <c r="I5827" s="25"/>
      <c r="J5827" s="25"/>
      <c r="K5827" s="25"/>
      <c r="L5827" s="25"/>
      <c r="N5827" s="25"/>
      <c r="O5827" s="25"/>
      <c r="P5827" s="35" t="s">
        <v>2496</v>
      </c>
      <c r="AS5827" s="570"/>
      <c r="AT5827" s="391"/>
      <c r="AU5827" s="222"/>
      <c r="AV5827" s="564"/>
      <c r="AW5827" s="60"/>
      <c r="AX5827" s="60"/>
      <c r="AY5827" s="60"/>
      <c r="AZ5827" s="283"/>
      <c r="BA5827" s="283"/>
      <c r="BB5827" s="283"/>
      <c r="BC5827" s="34"/>
      <c r="BD5827" s="27"/>
      <c r="BF5827" s="35"/>
      <c r="BG5827" s="35"/>
      <c r="BH5827" s="35"/>
    </row>
    <row r="5828" spans="1:60" ht="15" x14ac:dyDescent="0.25">
      <c r="A5828" s="570">
        <f t="shared" si="84"/>
        <v>5822</v>
      </c>
      <c r="B5828" s="571" t="s">
        <v>8098</v>
      </c>
      <c r="C5828" s="574" t="s">
        <v>12458</v>
      </c>
      <c r="D5828" s="843">
        <v>11614.4</v>
      </c>
      <c r="E5828" s="844"/>
      <c r="F5828" s="844"/>
      <c r="G5828" s="25"/>
      <c r="H5828" s="25"/>
      <c r="I5828" s="25"/>
      <c r="J5828" s="25"/>
      <c r="K5828" s="25"/>
      <c r="L5828" s="25"/>
      <c r="N5828" s="25"/>
      <c r="O5828" s="25"/>
      <c r="P5828" s="35" t="s">
        <v>2496</v>
      </c>
      <c r="AS5828" s="570"/>
      <c r="AT5828" s="391"/>
      <c r="AU5828" s="222"/>
      <c r="AV5828" s="564"/>
      <c r="AW5828" s="60"/>
      <c r="AX5828" s="60"/>
      <c r="AY5828" s="60"/>
      <c r="AZ5828" s="283"/>
      <c r="BA5828" s="283"/>
      <c r="BB5828" s="283"/>
      <c r="BC5828" s="34"/>
      <c r="BD5828" s="27"/>
      <c r="BF5828" s="35"/>
      <c r="BG5828" s="35"/>
      <c r="BH5828" s="35"/>
    </row>
    <row r="5829" spans="1:60" ht="15" x14ac:dyDescent="0.25">
      <c r="A5829" s="570">
        <f t="shared" si="84"/>
        <v>5823</v>
      </c>
      <c r="B5829" s="571" t="s">
        <v>8099</v>
      </c>
      <c r="C5829" s="574" t="s">
        <v>12458</v>
      </c>
      <c r="D5829" s="843">
        <v>9034.48</v>
      </c>
      <c r="E5829" s="844"/>
      <c r="F5829" s="844"/>
      <c r="G5829" s="25"/>
      <c r="H5829" s="25"/>
      <c r="I5829" s="25"/>
      <c r="J5829" s="25"/>
      <c r="K5829" s="25"/>
      <c r="L5829" s="25"/>
      <c r="N5829" s="25"/>
      <c r="O5829" s="25"/>
      <c r="P5829" s="35" t="s">
        <v>2496</v>
      </c>
      <c r="AS5829" s="570"/>
      <c r="AT5829" s="391"/>
      <c r="AU5829" s="222"/>
      <c r="AV5829" s="564"/>
      <c r="AW5829" s="60"/>
      <c r="AX5829" s="60"/>
      <c r="AY5829" s="60"/>
      <c r="AZ5829" s="283"/>
      <c r="BA5829" s="283"/>
      <c r="BB5829" s="283"/>
      <c r="BC5829" s="34"/>
      <c r="BD5829" s="27"/>
      <c r="BF5829" s="35"/>
      <c r="BG5829" s="35"/>
      <c r="BH5829" s="35"/>
    </row>
    <row r="5830" spans="1:60" ht="15" x14ac:dyDescent="0.25">
      <c r="A5830" s="570">
        <f t="shared" si="84"/>
        <v>5824</v>
      </c>
      <c r="B5830" s="571" t="s">
        <v>8100</v>
      </c>
      <c r="C5830" s="574" t="s">
        <v>12458</v>
      </c>
      <c r="D5830" s="843">
        <v>12128.48</v>
      </c>
      <c r="E5830" s="844"/>
      <c r="F5830" s="844"/>
      <c r="G5830" s="25"/>
      <c r="H5830" s="25"/>
      <c r="I5830" s="25"/>
      <c r="J5830" s="25"/>
      <c r="K5830" s="25"/>
      <c r="L5830" s="25"/>
      <c r="N5830" s="25"/>
      <c r="O5830" s="25"/>
      <c r="P5830" s="35" t="s">
        <v>2496</v>
      </c>
      <c r="AS5830" s="570"/>
      <c r="AT5830" s="391"/>
      <c r="AU5830" s="222"/>
      <c r="AV5830" s="564"/>
      <c r="AW5830" s="60"/>
      <c r="AX5830" s="60"/>
      <c r="AY5830" s="60"/>
      <c r="AZ5830" s="283"/>
      <c r="BA5830" s="283"/>
      <c r="BB5830" s="283"/>
      <c r="BC5830" s="34"/>
      <c r="BD5830" s="27"/>
      <c r="BF5830" s="35"/>
      <c r="BG5830" s="35"/>
      <c r="BH5830" s="35"/>
    </row>
    <row r="5831" spans="1:60" ht="15" x14ac:dyDescent="0.25">
      <c r="A5831" s="570">
        <f t="shared" si="84"/>
        <v>5825</v>
      </c>
      <c r="B5831" s="571" t="s">
        <v>8101</v>
      </c>
      <c r="C5831" s="574" t="s">
        <v>12458</v>
      </c>
      <c r="D5831" s="843">
        <v>4676.7</v>
      </c>
      <c r="E5831" s="844"/>
      <c r="F5831" s="844"/>
      <c r="G5831" s="25"/>
      <c r="H5831" s="25"/>
      <c r="I5831" s="25"/>
      <c r="J5831" s="25"/>
      <c r="K5831" s="25"/>
      <c r="L5831" s="25"/>
      <c r="N5831" s="25"/>
      <c r="O5831" s="25"/>
      <c r="P5831" s="35" t="s">
        <v>2496</v>
      </c>
      <c r="AS5831" s="570"/>
      <c r="AT5831" s="391"/>
      <c r="AU5831" s="222"/>
      <c r="AV5831" s="564"/>
      <c r="AW5831" s="60"/>
      <c r="AX5831" s="60"/>
      <c r="AY5831" s="60"/>
      <c r="AZ5831" s="283"/>
      <c r="BA5831" s="283"/>
      <c r="BB5831" s="283"/>
      <c r="BC5831" s="34"/>
      <c r="BD5831" s="27"/>
      <c r="BF5831" s="35"/>
      <c r="BG5831" s="35"/>
      <c r="BH5831" s="35"/>
    </row>
    <row r="5832" spans="1:60" ht="15" x14ac:dyDescent="0.25">
      <c r="A5832" s="570">
        <f t="shared" si="84"/>
        <v>5826</v>
      </c>
      <c r="B5832" s="571" t="s">
        <v>8102</v>
      </c>
      <c r="C5832" s="574" t="s">
        <v>12458</v>
      </c>
      <c r="D5832" s="843">
        <v>9280.81</v>
      </c>
      <c r="E5832" s="844"/>
      <c r="F5832" s="844"/>
      <c r="G5832" s="25"/>
      <c r="H5832" s="25"/>
      <c r="I5832" s="25"/>
      <c r="J5832" s="25"/>
      <c r="K5832" s="25"/>
      <c r="L5832" s="25"/>
      <c r="N5832" s="25"/>
      <c r="O5832" s="25"/>
      <c r="P5832" s="35" t="s">
        <v>2496</v>
      </c>
      <c r="AS5832" s="570"/>
      <c r="AT5832" s="391"/>
      <c r="AU5832" s="222"/>
      <c r="AV5832" s="564"/>
      <c r="AW5832" s="60"/>
      <c r="AX5832" s="60"/>
      <c r="AY5832" s="60"/>
      <c r="AZ5832" s="283"/>
      <c r="BA5832" s="283"/>
      <c r="BB5832" s="283"/>
      <c r="BC5832" s="34"/>
      <c r="BD5832" s="27"/>
      <c r="BF5832" s="35"/>
      <c r="BG5832" s="35"/>
      <c r="BH5832" s="35"/>
    </row>
    <row r="5833" spans="1:60" ht="15" x14ac:dyDescent="0.25">
      <c r="A5833" s="570">
        <f t="shared" si="84"/>
        <v>5827</v>
      </c>
      <c r="B5833" s="571" t="s">
        <v>8103</v>
      </c>
      <c r="C5833" s="574" t="s">
        <v>12458</v>
      </c>
      <c r="D5833" s="843">
        <v>12461.68</v>
      </c>
      <c r="E5833" s="844"/>
      <c r="F5833" s="844"/>
      <c r="G5833" s="25"/>
      <c r="H5833" s="25"/>
      <c r="I5833" s="25"/>
      <c r="J5833" s="25"/>
      <c r="K5833" s="25"/>
      <c r="L5833" s="25"/>
      <c r="N5833" s="25"/>
      <c r="O5833" s="25"/>
      <c r="P5833" s="35" t="s">
        <v>2496</v>
      </c>
      <c r="AS5833" s="570"/>
      <c r="AT5833" s="391"/>
      <c r="AU5833" s="222"/>
      <c r="AV5833" s="564"/>
      <c r="AW5833" s="60"/>
      <c r="AX5833" s="60"/>
      <c r="AY5833" s="60"/>
      <c r="AZ5833" s="283"/>
      <c r="BA5833" s="283"/>
      <c r="BB5833" s="283"/>
      <c r="BC5833" s="34"/>
      <c r="BD5833" s="27"/>
      <c r="BF5833" s="35"/>
      <c r="BG5833" s="35"/>
      <c r="BH5833" s="35"/>
    </row>
    <row r="5834" spans="1:60" ht="15" x14ac:dyDescent="0.25">
      <c r="A5834" s="570">
        <f t="shared" si="84"/>
        <v>5828</v>
      </c>
      <c r="B5834" s="571" t="s">
        <v>8104</v>
      </c>
      <c r="C5834" s="574" t="s">
        <v>12458</v>
      </c>
      <c r="D5834" s="843">
        <v>5485.9</v>
      </c>
      <c r="E5834" s="844"/>
      <c r="F5834" s="844"/>
      <c r="G5834" s="25"/>
      <c r="H5834" s="25"/>
      <c r="I5834" s="25"/>
      <c r="J5834" s="25"/>
      <c r="K5834" s="25"/>
      <c r="L5834" s="25"/>
      <c r="N5834" s="25"/>
      <c r="O5834" s="25"/>
      <c r="P5834" s="35" t="s">
        <v>2496</v>
      </c>
      <c r="AS5834" s="570"/>
      <c r="AT5834" s="391"/>
      <c r="AU5834" s="222"/>
      <c r="AV5834" s="564"/>
      <c r="AW5834" s="60"/>
      <c r="AX5834" s="60"/>
      <c r="AY5834" s="60"/>
      <c r="AZ5834" s="283"/>
      <c r="BA5834" s="283"/>
      <c r="BB5834" s="283"/>
      <c r="BC5834" s="34"/>
      <c r="BD5834" s="27"/>
      <c r="BF5834" s="35"/>
      <c r="BG5834" s="35"/>
      <c r="BH5834" s="35"/>
    </row>
    <row r="5835" spans="1:60" ht="15" x14ac:dyDescent="0.25">
      <c r="A5835" s="570">
        <f t="shared" si="84"/>
        <v>5829</v>
      </c>
      <c r="B5835" s="571" t="s">
        <v>8105</v>
      </c>
      <c r="C5835" s="574" t="s">
        <v>12458</v>
      </c>
      <c r="D5835" s="843">
        <v>10818.29</v>
      </c>
      <c r="E5835" s="844"/>
      <c r="F5835" s="844"/>
      <c r="G5835" s="25"/>
      <c r="H5835" s="25"/>
      <c r="I5835" s="25"/>
      <c r="J5835" s="25"/>
      <c r="K5835" s="25"/>
      <c r="L5835" s="25"/>
      <c r="N5835" s="25"/>
      <c r="O5835" s="25"/>
      <c r="P5835" s="35" t="s">
        <v>2496</v>
      </c>
      <c r="AS5835" s="570"/>
      <c r="AT5835" s="391"/>
      <c r="AU5835" s="222"/>
      <c r="AV5835" s="564"/>
      <c r="AW5835" s="60"/>
      <c r="AX5835" s="60"/>
      <c r="AY5835" s="60"/>
      <c r="AZ5835" s="283"/>
      <c r="BA5835" s="283"/>
      <c r="BB5835" s="283"/>
      <c r="BC5835" s="34"/>
      <c r="BD5835" s="27"/>
      <c r="BF5835" s="35"/>
      <c r="BG5835" s="35"/>
      <c r="BH5835" s="35"/>
    </row>
    <row r="5836" spans="1:60" ht="15" x14ac:dyDescent="0.25">
      <c r="A5836" s="570">
        <f t="shared" si="84"/>
        <v>5830</v>
      </c>
      <c r="B5836" s="571" t="s">
        <v>8106</v>
      </c>
      <c r="C5836" s="574" t="s">
        <v>12458</v>
      </c>
      <c r="D5836" s="843">
        <v>5982.13</v>
      </c>
      <c r="E5836" s="844"/>
      <c r="F5836" s="844"/>
      <c r="G5836" s="25"/>
      <c r="H5836" s="25"/>
      <c r="I5836" s="25"/>
      <c r="J5836" s="25"/>
      <c r="K5836" s="25"/>
      <c r="L5836" s="25"/>
      <c r="N5836" s="25"/>
      <c r="O5836" s="25"/>
      <c r="P5836" s="35" t="s">
        <v>2496</v>
      </c>
      <c r="AS5836" s="570"/>
      <c r="AT5836" s="391"/>
      <c r="AU5836" s="222"/>
      <c r="AV5836" s="564"/>
      <c r="AW5836" s="60"/>
      <c r="AX5836" s="60"/>
      <c r="AY5836" s="60"/>
      <c r="AZ5836" s="283"/>
      <c r="BA5836" s="283"/>
      <c r="BB5836" s="283"/>
      <c r="BC5836" s="34"/>
      <c r="BD5836" s="27"/>
      <c r="BF5836" s="35"/>
      <c r="BG5836" s="35"/>
      <c r="BH5836" s="35"/>
    </row>
    <row r="5837" spans="1:60" ht="15" x14ac:dyDescent="0.25">
      <c r="A5837" s="570">
        <f t="shared" si="84"/>
        <v>5831</v>
      </c>
      <c r="B5837" s="571" t="s">
        <v>8107</v>
      </c>
      <c r="C5837" s="574" t="s">
        <v>12458</v>
      </c>
      <c r="D5837" s="843">
        <v>13445.81</v>
      </c>
      <c r="E5837" s="844"/>
      <c r="F5837" s="844"/>
      <c r="G5837" s="25"/>
      <c r="H5837" s="25"/>
      <c r="I5837" s="25"/>
      <c r="J5837" s="25"/>
      <c r="K5837" s="25"/>
      <c r="L5837" s="25"/>
      <c r="N5837" s="25"/>
      <c r="O5837" s="25"/>
      <c r="P5837" s="35" t="s">
        <v>2496</v>
      </c>
      <c r="AS5837" s="570"/>
      <c r="AT5837" s="391"/>
      <c r="AU5837" s="222"/>
      <c r="AV5837" s="564"/>
      <c r="AW5837" s="60"/>
      <c r="AX5837" s="60"/>
      <c r="AY5837" s="60"/>
      <c r="AZ5837" s="283"/>
      <c r="BA5837" s="283"/>
      <c r="BB5837" s="283"/>
      <c r="BC5837" s="34"/>
      <c r="BD5837" s="27"/>
      <c r="BF5837" s="35"/>
      <c r="BG5837" s="35"/>
      <c r="BH5837" s="35"/>
    </row>
    <row r="5838" spans="1:60" ht="15" x14ac:dyDescent="0.25">
      <c r="A5838" s="570">
        <f t="shared" si="84"/>
        <v>5832</v>
      </c>
      <c r="B5838" s="571" t="s">
        <v>8108</v>
      </c>
      <c r="C5838" s="574" t="s">
        <v>12458</v>
      </c>
      <c r="D5838" s="843">
        <v>6402.2</v>
      </c>
      <c r="E5838" s="844"/>
      <c r="F5838" s="844"/>
      <c r="G5838" s="25"/>
      <c r="H5838" s="25"/>
      <c r="I5838" s="25"/>
      <c r="J5838" s="25"/>
      <c r="K5838" s="25"/>
      <c r="L5838" s="25"/>
      <c r="N5838" s="25"/>
      <c r="O5838" s="25"/>
      <c r="P5838" s="35" t="s">
        <v>2496</v>
      </c>
      <c r="AS5838" s="570"/>
      <c r="AT5838" s="391"/>
      <c r="AU5838" s="222"/>
      <c r="AV5838" s="564"/>
      <c r="AW5838" s="60"/>
      <c r="AX5838" s="60"/>
      <c r="AY5838" s="60"/>
      <c r="AZ5838" s="283"/>
      <c r="BA5838" s="283"/>
      <c r="BB5838" s="283"/>
      <c r="BC5838" s="34"/>
      <c r="BD5838" s="27"/>
      <c r="BF5838" s="35"/>
      <c r="BG5838" s="35"/>
      <c r="BH5838" s="35"/>
    </row>
    <row r="5839" spans="1:60" ht="15" x14ac:dyDescent="0.25">
      <c r="A5839" s="570">
        <f t="shared" si="84"/>
        <v>5833</v>
      </c>
      <c r="B5839" s="571" t="s">
        <v>8109</v>
      </c>
      <c r="C5839" s="574" t="s">
        <v>12458</v>
      </c>
      <c r="D5839" s="843">
        <v>8820.2800000000007</v>
      </c>
      <c r="E5839" s="844"/>
      <c r="F5839" s="844"/>
      <c r="G5839" s="25"/>
      <c r="H5839" s="25"/>
      <c r="I5839" s="25"/>
      <c r="J5839" s="25"/>
      <c r="K5839" s="25"/>
      <c r="L5839" s="25"/>
      <c r="N5839" s="25"/>
      <c r="O5839" s="25"/>
      <c r="P5839" s="35" t="s">
        <v>2496</v>
      </c>
      <c r="AS5839" s="570"/>
      <c r="AT5839" s="391"/>
      <c r="AU5839" s="222"/>
      <c r="AV5839" s="564"/>
      <c r="AW5839" s="60"/>
      <c r="AX5839" s="60"/>
      <c r="AY5839" s="60"/>
      <c r="AZ5839" s="283"/>
      <c r="BA5839" s="283"/>
      <c r="BB5839" s="283"/>
      <c r="BC5839" s="34"/>
      <c r="BD5839" s="27"/>
      <c r="BF5839" s="35"/>
      <c r="BG5839" s="35"/>
      <c r="BH5839" s="35"/>
    </row>
    <row r="5840" spans="1:60" ht="15" x14ac:dyDescent="0.25">
      <c r="A5840" s="570">
        <f t="shared" si="84"/>
        <v>5834</v>
      </c>
      <c r="B5840" s="571" t="s">
        <v>8110</v>
      </c>
      <c r="C5840" s="574" t="s">
        <v>12458</v>
      </c>
      <c r="D5840" s="843">
        <v>13827.8</v>
      </c>
      <c r="E5840" s="844"/>
      <c r="F5840" s="844"/>
      <c r="G5840" s="25"/>
      <c r="H5840" s="25"/>
      <c r="I5840" s="25"/>
      <c r="J5840" s="25"/>
      <c r="K5840" s="25"/>
      <c r="L5840" s="25"/>
      <c r="N5840" s="25"/>
      <c r="O5840" s="25"/>
      <c r="P5840" s="35" t="s">
        <v>2496</v>
      </c>
      <c r="AS5840" s="570"/>
      <c r="AT5840" s="391"/>
      <c r="AU5840" s="222"/>
      <c r="AV5840" s="564"/>
      <c r="AW5840" s="60"/>
      <c r="AX5840" s="60"/>
      <c r="AY5840" s="60"/>
      <c r="AZ5840" s="283"/>
      <c r="BA5840" s="283"/>
      <c r="BB5840" s="283"/>
      <c r="BC5840" s="34"/>
      <c r="BD5840" s="27"/>
      <c r="BF5840" s="35"/>
      <c r="BG5840" s="35"/>
      <c r="BH5840" s="35"/>
    </row>
    <row r="5841" spans="1:60" ht="15" x14ac:dyDescent="0.25">
      <c r="A5841" s="570">
        <f t="shared" si="84"/>
        <v>5835</v>
      </c>
      <c r="B5841" s="571" t="s">
        <v>8111</v>
      </c>
      <c r="C5841" s="574" t="s">
        <v>12458</v>
      </c>
      <c r="D5841" s="843">
        <v>6604.5</v>
      </c>
      <c r="E5841" s="844"/>
      <c r="F5841" s="844"/>
      <c r="G5841" s="25"/>
      <c r="H5841" s="25"/>
      <c r="I5841" s="25"/>
      <c r="J5841" s="25"/>
      <c r="K5841" s="25"/>
      <c r="L5841" s="25"/>
      <c r="N5841" s="25"/>
      <c r="O5841" s="25"/>
      <c r="P5841" s="35" t="s">
        <v>2496</v>
      </c>
      <c r="AS5841" s="570"/>
      <c r="AT5841" s="391"/>
      <c r="AU5841" s="222"/>
      <c r="AV5841" s="564"/>
      <c r="AW5841" s="60"/>
      <c r="AX5841" s="60"/>
      <c r="AY5841" s="60"/>
      <c r="AZ5841" s="283"/>
      <c r="BA5841" s="283"/>
      <c r="BB5841" s="283"/>
      <c r="BC5841" s="34"/>
      <c r="BD5841" s="27"/>
      <c r="BF5841" s="35"/>
      <c r="BG5841" s="35"/>
      <c r="BH5841" s="35"/>
    </row>
    <row r="5842" spans="1:60" ht="15" x14ac:dyDescent="0.25">
      <c r="A5842" s="570">
        <f t="shared" si="84"/>
        <v>5836</v>
      </c>
      <c r="B5842" s="571" t="s">
        <v>8112</v>
      </c>
      <c r="C5842" s="574" t="s">
        <v>12458</v>
      </c>
      <c r="D5842" s="843">
        <v>2975</v>
      </c>
      <c r="E5842" s="844"/>
      <c r="F5842" s="844"/>
      <c r="G5842" s="25"/>
      <c r="H5842" s="25"/>
      <c r="I5842" s="25"/>
      <c r="J5842" s="25"/>
      <c r="K5842" s="25"/>
      <c r="L5842" s="25"/>
      <c r="N5842" s="25"/>
      <c r="O5842" s="25"/>
      <c r="P5842" s="35" t="s">
        <v>2496</v>
      </c>
      <c r="AS5842" s="570"/>
      <c r="AT5842" s="391"/>
      <c r="AU5842" s="222"/>
      <c r="AV5842" s="564"/>
      <c r="AW5842" s="60"/>
      <c r="AX5842" s="60"/>
      <c r="AY5842" s="60"/>
      <c r="AZ5842" s="283"/>
      <c r="BA5842" s="283"/>
      <c r="BB5842" s="283"/>
      <c r="BC5842" s="34"/>
      <c r="BD5842" s="27"/>
      <c r="BF5842" s="35"/>
      <c r="BG5842" s="35"/>
      <c r="BH5842" s="35"/>
    </row>
    <row r="5843" spans="1:60" ht="15" x14ac:dyDescent="0.25">
      <c r="A5843" s="570">
        <f t="shared" si="84"/>
        <v>5837</v>
      </c>
      <c r="B5843" s="571" t="s">
        <v>8113</v>
      </c>
      <c r="C5843" s="574" t="s">
        <v>12458</v>
      </c>
      <c r="D5843" s="843">
        <v>29796.41</v>
      </c>
      <c r="E5843" s="844"/>
      <c r="F5843" s="844"/>
      <c r="G5843" s="25"/>
      <c r="H5843" s="25"/>
      <c r="I5843" s="25"/>
      <c r="J5843" s="25"/>
      <c r="K5843" s="25"/>
      <c r="L5843" s="25"/>
      <c r="N5843" s="25"/>
      <c r="O5843" s="25"/>
      <c r="P5843" s="35" t="s">
        <v>2496</v>
      </c>
      <c r="AS5843" s="570"/>
      <c r="AT5843" s="391"/>
      <c r="AU5843" s="222"/>
      <c r="AV5843" s="564"/>
      <c r="AW5843" s="60"/>
      <c r="AX5843" s="60"/>
      <c r="AY5843" s="60"/>
      <c r="AZ5843" s="283"/>
      <c r="BA5843" s="283"/>
      <c r="BB5843" s="283"/>
      <c r="BC5843" s="34"/>
      <c r="BD5843" s="27"/>
      <c r="BF5843" s="35"/>
      <c r="BG5843" s="35"/>
      <c r="BH5843" s="35"/>
    </row>
    <row r="5844" spans="1:60" ht="15" x14ac:dyDescent="0.25">
      <c r="A5844" s="570">
        <f t="shared" si="84"/>
        <v>5838</v>
      </c>
      <c r="B5844" s="571" t="s">
        <v>8114</v>
      </c>
      <c r="C5844" s="574" t="s">
        <v>12458</v>
      </c>
      <c r="D5844" s="843">
        <v>14736.75</v>
      </c>
      <c r="E5844" s="844"/>
      <c r="F5844" s="844"/>
      <c r="G5844" s="25"/>
      <c r="H5844" s="25"/>
      <c r="I5844" s="25"/>
      <c r="J5844" s="25"/>
      <c r="K5844" s="25"/>
      <c r="L5844" s="25"/>
      <c r="N5844" s="25"/>
      <c r="O5844" s="25"/>
      <c r="P5844" s="35" t="s">
        <v>2496</v>
      </c>
      <c r="AS5844" s="570"/>
      <c r="AT5844" s="391"/>
      <c r="AU5844" s="222"/>
      <c r="AV5844" s="564"/>
      <c r="AW5844" s="60"/>
      <c r="AX5844" s="60"/>
      <c r="AY5844" s="60"/>
      <c r="AZ5844" s="283"/>
      <c r="BA5844" s="283"/>
      <c r="BB5844" s="283"/>
      <c r="BC5844" s="34"/>
      <c r="BD5844" s="27"/>
      <c r="BF5844" s="35"/>
      <c r="BG5844" s="35"/>
      <c r="BH5844" s="35"/>
    </row>
    <row r="5845" spans="1:60" ht="15" x14ac:dyDescent="0.25">
      <c r="A5845" s="570">
        <f t="shared" si="84"/>
        <v>5839</v>
      </c>
      <c r="B5845" s="571" t="s">
        <v>8115</v>
      </c>
      <c r="C5845" s="574" t="s">
        <v>12458</v>
      </c>
      <c r="D5845" s="843">
        <v>14332.5</v>
      </c>
      <c r="E5845" s="844"/>
      <c r="F5845" s="844"/>
      <c r="G5845" s="25"/>
      <c r="H5845" s="25"/>
      <c r="I5845" s="25"/>
      <c r="J5845" s="25"/>
      <c r="K5845" s="25"/>
      <c r="L5845" s="25"/>
      <c r="N5845" s="25"/>
      <c r="O5845" s="25"/>
      <c r="P5845" s="35" t="s">
        <v>2496</v>
      </c>
      <c r="AS5845" s="570"/>
      <c r="AT5845" s="391"/>
      <c r="AU5845" s="222"/>
      <c r="AV5845" s="564"/>
      <c r="AW5845" s="60"/>
      <c r="AX5845" s="60"/>
      <c r="AY5845" s="60"/>
      <c r="AZ5845" s="283"/>
      <c r="BA5845" s="283"/>
      <c r="BB5845" s="283"/>
      <c r="BC5845" s="34"/>
      <c r="BD5845" s="27"/>
      <c r="BF5845" s="35"/>
      <c r="BG5845" s="35"/>
      <c r="BH5845" s="35"/>
    </row>
    <row r="5846" spans="1:60" ht="15" x14ac:dyDescent="0.25">
      <c r="A5846" s="570">
        <f t="shared" si="84"/>
        <v>5840</v>
      </c>
      <c r="B5846" s="571" t="s">
        <v>8116</v>
      </c>
      <c r="C5846" s="574" t="s">
        <v>12458</v>
      </c>
      <c r="D5846" s="843">
        <v>13870.5</v>
      </c>
      <c r="E5846" s="844"/>
      <c r="F5846" s="844"/>
      <c r="G5846" s="25"/>
      <c r="H5846" s="25"/>
      <c r="I5846" s="25"/>
      <c r="J5846" s="25"/>
      <c r="K5846" s="25"/>
      <c r="L5846" s="25"/>
      <c r="N5846" s="25"/>
      <c r="O5846" s="25"/>
      <c r="P5846" s="35" t="s">
        <v>2496</v>
      </c>
      <c r="AS5846" s="570"/>
      <c r="AT5846" s="391"/>
      <c r="AU5846" s="222"/>
      <c r="AV5846" s="564"/>
      <c r="AW5846" s="60"/>
      <c r="AX5846" s="60"/>
      <c r="AY5846" s="60"/>
      <c r="AZ5846" s="283"/>
      <c r="BA5846" s="283"/>
      <c r="BB5846" s="283"/>
      <c r="BC5846" s="34"/>
      <c r="BD5846" s="27"/>
      <c r="BF5846" s="35"/>
      <c r="BG5846" s="35"/>
      <c r="BH5846" s="35"/>
    </row>
    <row r="5847" spans="1:60" ht="15" x14ac:dyDescent="0.25">
      <c r="A5847" s="570">
        <f t="shared" si="84"/>
        <v>5841</v>
      </c>
      <c r="B5847" s="571" t="s">
        <v>8117</v>
      </c>
      <c r="C5847" s="574" t="s">
        <v>12458</v>
      </c>
      <c r="D5847" s="843">
        <v>12577.11</v>
      </c>
      <c r="E5847" s="844"/>
      <c r="F5847" s="844"/>
      <c r="G5847" s="25"/>
      <c r="H5847" s="25"/>
      <c r="I5847" s="25"/>
      <c r="J5847" s="25"/>
      <c r="K5847" s="25"/>
      <c r="L5847" s="25"/>
      <c r="N5847" s="25"/>
      <c r="O5847" s="25"/>
      <c r="P5847" s="35" t="s">
        <v>2496</v>
      </c>
      <c r="AS5847" s="570"/>
      <c r="AT5847" s="391"/>
      <c r="AU5847" s="222"/>
      <c r="AV5847" s="564"/>
      <c r="AW5847" s="60"/>
      <c r="AX5847" s="60"/>
      <c r="AY5847" s="60"/>
      <c r="AZ5847" s="283"/>
      <c r="BA5847" s="283"/>
      <c r="BB5847" s="283"/>
      <c r="BC5847" s="34"/>
      <c r="BD5847" s="27"/>
      <c r="BF5847" s="35"/>
      <c r="BG5847" s="35"/>
      <c r="BH5847" s="35"/>
    </row>
    <row r="5848" spans="1:60" ht="15" x14ac:dyDescent="0.25">
      <c r="A5848" s="570">
        <f t="shared" si="84"/>
        <v>5842</v>
      </c>
      <c r="B5848" s="571" t="s">
        <v>8118</v>
      </c>
      <c r="C5848" s="574" t="s">
        <v>12458</v>
      </c>
      <c r="D5848" s="843">
        <v>13566</v>
      </c>
      <c r="E5848" s="844"/>
      <c r="F5848" s="844"/>
      <c r="G5848" s="25"/>
      <c r="H5848" s="25"/>
      <c r="I5848" s="25"/>
      <c r="J5848" s="25"/>
      <c r="K5848" s="25"/>
      <c r="L5848" s="25"/>
      <c r="N5848" s="25"/>
      <c r="O5848" s="25"/>
      <c r="P5848" s="35" t="s">
        <v>2496</v>
      </c>
      <c r="AS5848" s="570"/>
      <c r="AT5848" s="391"/>
      <c r="AU5848" s="222"/>
      <c r="AV5848" s="564"/>
      <c r="AW5848" s="60"/>
      <c r="AX5848" s="60"/>
      <c r="AY5848" s="60"/>
      <c r="AZ5848" s="283"/>
      <c r="BA5848" s="283"/>
      <c r="BB5848" s="283"/>
      <c r="BC5848" s="34"/>
      <c r="BD5848" s="27"/>
      <c r="BF5848" s="35"/>
      <c r="BG5848" s="35"/>
      <c r="BH5848" s="35"/>
    </row>
    <row r="5849" spans="1:60" ht="15" x14ac:dyDescent="0.25">
      <c r="A5849" s="570">
        <f t="shared" si="84"/>
        <v>5843</v>
      </c>
      <c r="B5849" s="571" t="s">
        <v>8119</v>
      </c>
      <c r="C5849" s="574" t="s">
        <v>12458</v>
      </c>
      <c r="D5849" s="843">
        <v>14284.2</v>
      </c>
      <c r="E5849" s="844"/>
      <c r="F5849" s="844"/>
      <c r="G5849" s="25"/>
      <c r="H5849" s="25"/>
      <c r="I5849" s="25"/>
      <c r="J5849" s="25"/>
      <c r="K5849" s="25"/>
      <c r="L5849" s="25"/>
      <c r="N5849" s="25"/>
      <c r="O5849" s="25"/>
      <c r="P5849" s="35" t="s">
        <v>2496</v>
      </c>
      <c r="AS5849" s="570"/>
      <c r="AT5849" s="391"/>
      <c r="AU5849" s="222"/>
      <c r="AV5849" s="564"/>
      <c r="AW5849" s="60"/>
      <c r="AX5849" s="60"/>
      <c r="AY5849" s="60"/>
      <c r="AZ5849" s="283"/>
      <c r="BA5849" s="283"/>
      <c r="BB5849" s="283"/>
      <c r="BC5849" s="34"/>
      <c r="BD5849" s="27"/>
      <c r="BF5849" s="35"/>
      <c r="BG5849" s="35"/>
      <c r="BH5849" s="35"/>
    </row>
    <row r="5850" spans="1:60" ht="15" x14ac:dyDescent="0.25">
      <c r="A5850" s="570">
        <f t="shared" si="84"/>
        <v>5844</v>
      </c>
      <c r="B5850" s="571" t="s">
        <v>8120</v>
      </c>
      <c r="C5850" s="574" t="s">
        <v>12458</v>
      </c>
      <c r="D5850" s="843">
        <v>11760</v>
      </c>
      <c r="E5850" s="844"/>
      <c r="F5850" s="844"/>
      <c r="G5850" s="25"/>
      <c r="H5850" s="25"/>
      <c r="I5850" s="25"/>
      <c r="J5850" s="25"/>
      <c r="K5850" s="25"/>
      <c r="L5850" s="25"/>
      <c r="N5850" s="25"/>
      <c r="O5850" s="25"/>
      <c r="P5850" s="35" t="s">
        <v>2496</v>
      </c>
      <c r="AS5850" s="570"/>
      <c r="AT5850" s="391"/>
      <c r="AU5850" s="222"/>
      <c r="AV5850" s="564"/>
      <c r="AW5850" s="60"/>
      <c r="AX5850" s="60"/>
      <c r="AY5850" s="60"/>
      <c r="AZ5850" s="283"/>
      <c r="BA5850" s="283"/>
      <c r="BB5850" s="283"/>
      <c r="BC5850" s="34"/>
      <c r="BD5850" s="27"/>
      <c r="BF5850" s="35"/>
      <c r="BG5850" s="35"/>
      <c r="BH5850" s="35"/>
    </row>
    <row r="5851" spans="1:60" ht="15" x14ac:dyDescent="0.25">
      <c r="A5851" s="570">
        <f t="shared" si="84"/>
        <v>5845</v>
      </c>
      <c r="B5851" s="571" t="s">
        <v>8121</v>
      </c>
      <c r="C5851" s="574" t="s">
        <v>12458</v>
      </c>
      <c r="D5851" s="843">
        <v>821100</v>
      </c>
      <c r="E5851" s="844"/>
      <c r="F5851" s="844"/>
      <c r="G5851" s="25"/>
      <c r="H5851" s="25"/>
      <c r="I5851" s="25"/>
      <c r="J5851" s="25"/>
      <c r="K5851" s="25"/>
      <c r="L5851" s="25"/>
      <c r="N5851" s="25"/>
      <c r="O5851" s="25"/>
      <c r="P5851" s="35" t="s">
        <v>2496</v>
      </c>
      <c r="AS5851" s="570"/>
      <c r="AT5851" s="391"/>
      <c r="AU5851" s="222"/>
      <c r="AV5851" s="564"/>
      <c r="AW5851" s="60"/>
      <c r="AX5851" s="60"/>
      <c r="AY5851" s="60"/>
      <c r="AZ5851" s="283"/>
      <c r="BA5851" s="283"/>
      <c r="BB5851" s="283"/>
      <c r="BC5851" s="34"/>
      <c r="BD5851" s="27"/>
      <c r="BF5851" s="35"/>
      <c r="BG5851" s="35"/>
      <c r="BH5851" s="35"/>
    </row>
    <row r="5852" spans="1:60" ht="15" x14ac:dyDescent="0.25">
      <c r="A5852" s="570">
        <f t="shared" si="84"/>
        <v>5846</v>
      </c>
      <c r="B5852" s="571" t="s">
        <v>8122</v>
      </c>
      <c r="C5852" s="574" t="s">
        <v>12458</v>
      </c>
      <c r="D5852" s="843">
        <v>678300</v>
      </c>
      <c r="E5852" s="844"/>
      <c r="F5852" s="844"/>
      <c r="G5852" s="25"/>
      <c r="H5852" s="25"/>
      <c r="I5852" s="25"/>
      <c r="J5852" s="25"/>
      <c r="K5852" s="25"/>
      <c r="L5852" s="25"/>
      <c r="N5852" s="25"/>
      <c r="O5852" s="25"/>
      <c r="P5852" s="35" t="s">
        <v>2496</v>
      </c>
      <c r="AS5852" s="570"/>
      <c r="AT5852" s="391"/>
      <c r="AU5852" s="222"/>
      <c r="AV5852" s="564"/>
      <c r="AW5852" s="60"/>
      <c r="AX5852" s="60"/>
      <c r="AY5852" s="60"/>
      <c r="AZ5852" s="283"/>
      <c r="BA5852" s="283"/>
      <c r="BB5852" s="283"/>
      <c r="BC5852" s="34"/>
      <c r="BD5852" s="27"/>
      <c r="BF5852" s="35"/>
      <c r="BG5852" s="35"/>
      <c r="BH5852" s="35"/>
    </row>
    <row r="5853" spans="1:60" ht="15" x14ac:dyDescent="0.25">
      <c r="A5853" s="570">
        <f t="shared" si="84"/>
        <v>5847</v>
      </c>
      <c r="B5853" s="571" t="s">
        <v>8123</v>
      </c>
      <c r="C5853" s="574" t="s">
        <v>12458</v>
      </c>
      <c r="D5853" s="843">
        <v>5831</v>
      </c>
      <c r="E5853" s="844"/>
      <c r="F5853" s="844"/>
      <c r="G5853" s="25"/>
      <c r="H5853" s="25"/>
      <c r="I5853" s="25"/>
      <c r="J5853" s="25"/>
      <c r="K5853" s="25"/>
      <c r="L5853" s="25"/>
      <c r="N5853" s="25"/>
      <c r="O5853" s="25"/>
      <c r="P5853" s="35" t="s">
        <v>2496</v>
      </c>
      <c r="AS5853" s="570"/>
      <c r="AT5853" s="391"/>
      <c r="AU5853" s="222"/>
      <c r="AV5853" s="564"/>
      <c r="AW5853" s="60"/>
      <c r="AX5853" s="60"/>
      <c r="AY5853" s="60"/>
      <c r="AZ5853" s="283"/>
      <c r="BA5853" s="283"/>
      <c r="BB5853" s="283"/>
      <c r="BC5853" s="34"/>
      <c r="BD5853" s="27"/>
      <c r="BF5853" s="35"/>
      <c r="BG5853" s="35"/>
      <c r="BH5853" s="35"/>
    </row>
    <row r="5854" spans="1:60" ht="15" x14ac:dyDescent="0.25">
      <c r="A5854" s="570">
        <f t="shared" si="84"/>
        <v>5848</v>
      </c>
      <c r="B5854" s="571" t="s">
        <v>8124</v>
      </c>
      <c r="C5854" s="574" t="s">
        <v>12469</v>
      </c>
      <c r="D5854" s="843">
        <v>18740.12</v>
      </c>
      <c r="E5854" s="844"/>
      <c r="F5854" s="844"/>
      <c r="G5854" s="25"/>
      <c r="H5854" s="25"/>
      <c r="I5854" s="25"/>
      <c r="J5854" s="25"/>
      <c r="K5854" s="25"/>
      <c r="L5854" s="25"/>
      <c r="N5854" s="25"/>
      <c r="O5854" s="25"/>
      <c r="P5854" s="35" t="s">
        <v>2496</v>
      </c>
      <c r="AS5854" s="570"/>
      <c r="AT5854" s="391"/>
      <c r="AU5854" s="222"/>
      <c r="AV5854" s="564"/>
      <c r="AW5854" s="60"/>
      <c r="AX5854" s="60"/>
      <c r="AY5854" s="60"/>
      <c r="AZ5854" s="283"/>
      <c r="BA5854" s="283"/>
      <c r="BB5854" s="283"/>
      <c r="BC5854" s="34"/>
      <c r="BD5854" s="27"/>
      <c r="BF5854" s="35"/>
      <c r="BG5854" s="35"/>
      <c r="BH5854" s="35"/>
    </row>
    <row r="5855" spans="1:60" ht="28.5" x14ac:dyDescent="0.25">
      <c r="A5855" s="570">
        <f t="shared" si="84"/>
        <v>5849</v>
      </c>
      <c r="B5855" s="571" t="s">
        <v>8125</v>
      </c>
      <c r="C5855" s="574" t="s">
        <v>12474</v>
      </c>
      <c r="D5855" s="843">
        <v>12136.81</v>
      </c>
      <c r="E5855" s="844"/>
      <c r="F5855" s="844"/>
      <c r="G5855" s="25"/>
      <c r="H5855" s="25"/>
      <c r="I5855" s="25"/>
      <c r="J5855" s="25"/>
      <c r="K5855" s="25"/>
      <c r="L5855" s="25"/>
      <c r="N5855" s="25"/>
      <c r="O5855" s="25"/>
      <c r="P5855" s="35" t="s">
        <v>2496</v>
      </c>
      <c r="AS5855" s="570"/>
      <c r="AT5855" s="391"/>
      <c r="AU5855" s="222"/>
      <c r="AV5855" s="564"/>
      <c r="AW5855" s="60"/>
      <c r="AX5855" s="60"/>
      <c r="AY5855" s="60"/>
      <c r="AZ5855" s="283"/>
      <c r="BA5855" s="283"/>
      <c r="BB5855" s="283"/>
      <c r="BC5855" s="34"/>
      <c r="BD5855" s="27"/>
      <c r="BF5855" s="35"/>
      <c r="BG5855" s="35"/>
      <c r="BH5855" s="35"/>
    </row>
    <row r="5856" spans="1:60" ht="15" x14ac:dyDescent="0.25">
      <c r="A5856" s="570">
        <f t="shared" si="84"/>
        <v>5850</v>
      </c>
      <c r="B5856" s="571" t="s">
        <v>8126</v>
      </c>
      <c r="C5856" s="574" t="s">
        <v>12458</v>
      </c>
      <c r="D5856" s="843">
        <v>77667.73</v>
      </c>
      <c r="E5856" s="844"/>
      <c r="F5856" s="844"/>
      <c r="G5856" s="25"/>
      <c r="H5856" s="25"/>
      <c r="I5856" s="25"/>
      <c r="J5856" s="25"/>
      <c r="K5856" s="25"/>
      <c r="L5856" s="25"/>
      <c r="N5856" s="25"/>
      <c r="O5856" s="25"/>
      <c r="P5856" s="35" t="s">
        <v>2496</v>
      </c>
      <c r="AS5856" s="570"/>
      <c r="AT5856" s="391"/>
      <c r="AU5856" s="222"/>
      <c r="AV5856" s="564"/>
      <c r="AW5856" s="60"/>
      <c r="AX5856" s="60"/>
      <c r="AY5856" s="60"/>
      <c r="AZ5856" s="283"/>
      <c r="BA5856" s="283"/>
      <c r="BB5856" s="283"/>
      <c r="BC5856" s="34"/>
      <c r="BD5856" s="27"/>
      <c r="BF5856" s="35"/>
      <c r="BG5856" s="35"/>
      <c r="BH5856" s="35"/>
    </row>
    <row r="5857" spans="1:60" ht="15" x14ac:dyDescent="0.25">
      <c r="A5857" s="570">
        <f t="shared" si="84"/>
        <v>5851</v>
      </c>
      <c r="B5857" s="571" t="s">
        <v>8127</v>
      </c>
      <c r="C5857" s="574" t="s">
        <v>12458</v>
      </c>
      <c r="D5857" s="843">
        <v>17969</v>
      </c>
      <c r="E5857" s="844"/>
      <c r="F5857" s="844"/>
      <c r="G5857" s="25"/>
      <c r="H5857" s="25"/>
      <c r="I5857" s="25"/>
      <c r="J5857" s="25"/>
      <c r="K5857" s="25"/>
      <c r="L5857" s="25"/>
      <c r="N5857" s="25"/>
      <c r="O5857" s="25"/>
      <c r="P5857" s="35" t="s">
        <v>2496</v>
      </c>
      <c r="AS5857" s="570"/>
      <c r="AT5857" s="391"/>
      <c r="AU5857" s="222"/>
      <c r="AV5857" s="564"/>
      <c r="AW5857" s="60"/>
      <c r="AX5857" s="60"/>
      <c r="AY5857" s="60"/>
      <c r="AZ5857" s="283"/>
      <c r="BA5857" s="283"/>
      <c r="BB5857" s="283"/>
      <c r="BC5857" s="34"/>
      <c r="BD5857" s="27"/>
      <c r="BF5857" s="35"/>
      <c r="BG5857" s="35"/>
      <c r="BH5857" s="35"/>
    </row>
    <row r="5858" spans="1:60" ht="42.75" x14ac:dyDescent="0.25">
      <c r="A5858" s="570">
        <f t="shared" si="84"/>
        <v>5852</v>
      </c>
      <c r="B5858" s="571" t="s">
        <v>8128</v>
      </c>
      <c r="C5858" s="574" t="s">
        <v>12476</v>
      </c>
      <c r="D5858" s="843">
        <v>49631.33</v>
      </c>
      <c r="E5858" s="844"/>
      <c r="F5858" s="844"/>
      <c r="G5858" s="25"/>
      <c r="H5858" s="25"/>
      <c r="I5858" s="25"/>
      <c r="J5858" s="25"/>
      <c r="K5858" s="25"/>
      <c r="L5858" s="25"/>
      <c r="N5858" s="25"/>
      <c r="O5858" s="25"/>
      <c r="P5858" s="35" t="s">
        <v>2496</v>
      </c>
      <c r="AS5858" s="570"/>
      <c r="AT5858" s="391"/>
      <c r="AU5858" s="222"/>
      <c r="AV5858" s="564"/>
      <c r="AW5858" s="60"/>
      <c r="AX5858" s="60"/>
      <c r="AY5858" s="60"/>
      <c r="AZ5858" s="283"/>
      <c r="BA5858" s="283"/>
      <c r="BB5858" s="283"/>
      <c r="BC5858" s="34"/>
      <c r="BD5858" s="27"/>
      <c r="BF5858" s="35"/>
      <c r="BG5858" s="35"/>
      <c r="BH5858" s="35"/>
    </row>
    <row r="5859" spans="1:60" ht="42.75" x14ac:dyDescent="0.25">
      <c r="A5859" s="570">
        <f t="shared" si="84"/>
        <v>5853</v>
      </c>
      <c r="B5859" s="571" t="s">
        <v>8129</v>
      </c>
      <c r="C5859" s="574" t="s">
        <v>12476</v>
      </c>
      <c r="D5859" s="843">
        <v>23609.599999999999</v>
      </c>
      <c r="E5859" s="844"/>
      <c r="F5859" s="844"/>
      <c r="G5859" s="25"/>
      <c r="H5859" s="25"/>
      <c r="I5859" s="25"/>
      <c r="J5859" s="25"/>
      <c r="K5859" s="25"/>
      <c r="L5859" s="25"/>
      <c r="N5859" s="25"/>
      <c r="O5859" s="25"/>
      <c r="P5859" s="35" t="s">
        <v>2496</v>
      </c>
      <c r="AS5859" s="570"/>
      <c r="AT5859" s="391"/>
      <c r="AU5859" s="222"/>
      <c r="AV5859" s="564"/>
      <c r="AW5859" s="60"/>
      <c r="AX5859" s="60"/>
      <c r="AY5859" s="60"/>
      <c r="AZ5859" s="283"/>
      <c r="BA5859" s="283"/>
      <c r="BB5859" s="283"/>
      <c r="BC5859" s="34"/>
      <c r="BD5859" s="27"/>
      <c r="BF5859" s="35"/>
      <c r="BG5859" s="35"/>
      <c r="BH5859" s="35"/>
    </row>
    <row r="5860" spans="1:60" ht="42.75" x14ac:dyDescent="0.25">
      <c r="A5860" s="570">
        <f t="shared" si="84"/>
        <v>5854</v>
      </c>
      <c r="B5860" s="571" t="s">
        <v>8130</v>
      </c>
      <c r="C5860" s="574" t="s">
        <v>12476</v>
      </c>
      <c r="D5860" s="843">
        <v>12217.73</v>
      </c>
      <c r="E5860" s="844"/>
      <c r="F5860" s="844"/>
      <c r="G5860" s="25"/>
      <c r="H5860" s="25"/>
      <c r="I5860" s="25"/>
      <c r="J5860" s="25"/>
      <c r="K5860" s="25"/>
      <c r="L5860" s="25"/>
      <c r="N5860" s="25"/>
      <c r="O5860" s="25"/>
      <c r="P5860" s="35" t="s">
        <v>2496</v>
      </c>
      <c r="AS5860" s="570"/>
      <c r="AT5860" s="391"/>
      <c r="AU5860" s="222"/>
      <c r="AV5860" s="564"/>
      <c r="AW5860" s="60"/>
      <c r="AX5860" s="60"/>
      <c r="AY5860" s="60"/>
      <c r="AZ5860" s="283"/>
      <c r="BA5860" s="283"/>
      <c r="BB5860" s="283"/>
      <c r="BC5860" s="34"/>
      <c r="BD5860" s="27"/>
      <c r="BF5860" s="35"/>
      <c r="BG5860" s="35"/>
      <c r="BH5860" s="35"/>
    </row>
    <row r="5861" spans="1:60" ht="42.75" x14ac:dyDescent="0.25">
      <c r="A5861" s="570">
        <f t="shared" si="84"/>
        <v>5855</v>
      </c>
      <c r="B5861" s="571" t="s">
        <v>8131</v>
      </c>
      <c r="C5861" s="574" t="s">
        <v>12476</v>
      </c>
      <c r="D5861" s="843">
        <v>98056</v>
      </c>
      <c r="E5861" s="844"/>
      <c r="F5861" s="844"/>
      <c r="G5861" s="25"/>
      <c r="H5861" s="25"/>
      <c r="I5861" s="25"/>
      <c r="J5861" s="25"/>
      <c r="K5861" s="25"/>
      <c r="L5861" s="25"/>
      <c r="N5861" s="25"/>
      <c r="O5861" s="25"/>
      <c r="P5861" s="35" t="s">
        <v>2496</v>
      </c>
      <c r="AS5861" s="570"/>
      <c r="AT5861" s="391"/>
      <c r="AU5861" s="222"/>
      <c r="AV5861" s="564"/>
      <c r="AW5861" s="60"/>
      <c r="AX5861" s="60"/>
      <c r="AY5861" s="60"/>
      <c r="AZ5861" s="283"/>
      <c r="BA5861" s="283"/>
      <c r="BB5861" s="283"/>
      <c r="BC5861" s="34"/>
      <c r="BD5861" s="27"/>
      <c r="BF5861" s="35"/>
      <c r="BG5861" s="35"/>
      <c r="BH5861" s="35"/>
    </row>
    <row r="5862" spans="1:60" ht="15" x14ac:dyDescent="0.25">
      <c r="A5862" s="570">
        <f t="shared" si="84"/>
        <v>5856</v>
      </c>
      <c r="B5862" s="571" t="s">
        <v>8132</v>
      </c>
      <c r="C5862" s="574" t="s">
        <v>12458</v>
      </c>
      <c r="D5862" s="843">
        <v>28867.02</v>
      </c>
      <c r="E5862" s="844"/>
      <c r="F5862" s="844"/>
      <c r="G5862" s="25"/>
      <c r="H5862" s="25"/>
      <c r="I5862" s="25"/>
      <c r="J5862" s="25"/>
      <c r="K5862" s="25"/>
      <c r="L5862" s="25"/>
      <c r="N5862" s="25"/>
      <c r="O5862" s="25"/>
      <c r="P5862" s="35" t="s">
        <v>2496</v>
      </c>
      <c r="AS5862" s="570"/>
      <c r="AT5862" s="391"/>
      <c r="AU5862" s="222"/>
      <c r="AV5862" s="564"/>
      <c r="AW5862" s="60"/>
      <c r="AX5862" s="60"/>
      <c r="AY5862" s="60"/>
      <c r="AZ5862" s="283"/>
      <c r="BA5862" s="283"/>
      <c r="BB5862" s="283"/>
      <c r="BC5862" s="34"/>
      <c r="BD5862" s="27"/>
      <c r="BF5862" s="35"/>
      <c r="BG5862" s="35"/>
      <c r="BH5862" s="35"/>
    </row>
    <row r="5863" spans="1:60" ht="15" x14ac:dyDescent="0.25">
      <c r="A5863" s="570">
        <f t="shared" si="84"/>
        <v>5857</v>
      </c>
      <c r="B5863" s="571" t="s">
        <v>8133</v>
      </c>
      <c r="C5863" s="574" t="s">
        <v>12463</v>
      </c>
      <c r="D5863" s="843">
        <v>188879.18</v>
      </c>
      <c r="E5863" s="844"/>
      <c r="F5863" s="844"/>
      <c r="G5863" s="25"/>
      <c r="H5863" s="25"/>
      <c r="I5863" s="25"/>
      <c r="J5863" s="25"/>
      <c r="K5863" s="25"/>
      <c r="L5863" s="25"/>
      <c r="N5863" s="25"/>
      <c r="O5863" s="25"/>
      <c r="P5863" s="35" t="s">
        <v>2496</v>
      </c>
      <c r="AS5863" s="570"/>
      <c r="AT5863" s="391"/>
      <c r="AU5863" s="222"/>
      <c r="AV5863" s="564"/>
      <c r="AW5863" s="60"/>
      <c r="AX5863" s="60"/>
      <c r="AY5863" s="60"/>
      <c r="AZ5863" s="283"/>
      <c r="BA5863" s="283"/>
      <c r="BB5863" s="283"/>
      <c r="BC5863" s="34"/>
      <c r="BD5863" s="27"/>
      <c r="BF5863" s="35"/>
      <c r="BG5863" s="35"/>
      <c r="BH5863" s="35"/>
    </row>
    <row r="5864" spans="1:60" ht="15" x14ac:dyDescent="0.25">
      <c r="A5864" s="570">
        <f t="shared" si="84"/>
        <v>5858</v>
      </c>
      <c r="B5864" s="571" t="s">
        <v>8133</v>
      </c>
      <c r="C5864" s="574" t="s">
        <v>12460</v>
      </c>
      <c r="D5864" s="843">
        <v>45220</v>
      </c>
      <c r="E5864" s="844"/>
      <c r="F5864" s="844"/>
      <c r="G5864" s="25"/>
      <c r="H5864" s="25"/>
      <c r="I5864" s="25"/>
      <c r="J5864" s="25"/>
      <c r="K5864" s="25"/>
      <c r="L5864" s="25"/>
      <c r="N5864" s="25"/>
      <c r="O5864" s="25"/>
      <c r="P5864" s="35" t="s">
        <v>2496</v>
      </c>
      <c r="AS5864" s="570"/>
      <c r="AT5864" s="391"/>
      <c r="AU5864" s="222"/>
      <c r="AV5864" s="564"/>
      <c r="AW5864" s="60"/>
      <c r="AX5864" s="60"/>
      <c r="AY5864" s="60"/>
      <c r="AZ5864" s="283"/>
      <c r="BA5864" s="283"/>
      <c r="BB5864" s="283"/>
      <c r="BC5864" s="34"/>
      <c r="BD5864" s="27"/>
      <c r="BF5864" s="35"/>
      <c r="BG5864" s="35"/>
      <c r="BH5864" s="35"/>
    </row>
    <row r="5865" spans="1:60" ht="15" x14ac:dyDescent="0.25">
      <c r="A5865" s="570">
        <f t="shared" si="84"/>
        <v>5859</v>
      </c>
      <c r="B5865" s="571" t="s">
        <v>8134</v>
      </c>
      <c r="C5865" s="574" t="s">
        <v>12463</v>
      </c>
      <c r="D5865" s="843">
        <v>258468</v>
      </c>
      <c r="E5865" s="844"/>
      <c r="F5865" s="844"/>
      <c r="G5865" s="25"/>
      <c r="H5865" s="25"/>
      <c r="I5865" s="25"/>
      <c r="J5865" s="25"/>
      <c r="K5865" s="25"/>
      <c r="L5865" s="25"/>
      <c r="N5865" s="25"/>
      <c r="O5865" s="25"/>
      <c r="P5865" s="35" t="s">
        <v>2496</v>
      </c>
      <c r="AS5865" s="570"/>
      <c r="AT5865" s="391"/>
      <c r="AU5865" s="222"/>
      <c r="AV5865" s="564"/>
      <c r="AW5865" s="60"/>
      <c r="AX5865" s="60"/>
      <c r="AY5865" s="60"/>
      <c r="AZ5865" s="283"/>
      <c r="BA5865" s="283"/>
      <c r="BB5865" s="283"/>
      <c r="BC5865" s="34"/>
      <c r="BD5865" s="27"/>
      <c r="BF5865" s="35"/>
      <c r="BG5865" s="35"/>
      <c r="BH5865" s="35"/>
    </row>
    <row r="5866" spans="1:60" ht="15" x14ac:dyDescent="0.25">
      <c r="A5866" s="570">
        <f t="shared" si="84"/>
        <v>5860</v>
      </c>
      <c r="B5866" s="571" t="s">
        <v>8134</v>
      </c>
      <c r="C5866" s="574" t="s">
        <v>12460</v>
      </c>
      <c r="D5866" s="843">
        <v>62736.800000000003</v>
      </c>
      <c r="E5866" s="844"/>
      <c r="F5866" s="844"/>
      <c r="G5866" s="25"/>
      <c r="H5866" s="25"/>
      <c r="I5866" s="25"/>
      <c r="J5866" s="25"/>
      <c r="K5866" s="25"/>
      <c r="L5866" s="25"/>
      <c r="N5866" s="25"/>
      <c r="O5866" s="25"/>
      <c r="P5866" s="35" t="s">
        <v>2496</v>
      </c>
      <c r="AS5866" s="570"/>
      <c r="AT5866" s="391"/>
      <c r="AU5866" s="222"/>
      <c r="AV5866" s="564"/>
      <c r="AW5866" s="60"/>
      <c r="AX5866" s="60"/>
      <c r="AY5866" s="60"/>
      <c r="AZ5866" s="283"/>
      <c r="BA5866" s="283"/>
      <c r="BB5866" s="283"/>
      <c r="BC5866" s="34"/>
      <c r="BD5866" s="27"/>
      <c r="BF5866" s="35"/>
      <c r="BG5866" s="35"/>
      <c r="BH5866" s="35"/>
    </row>
    <row r="5867" spans="1:60" ht="15" x14ac:dyDescent="0.25">
      <c r="A5867" s="570">
        <f t="shared" si="84"/>
        <v>5861</v>
      </c>
      <c r="B5867" s="571" t="s">
        <v>8135</v>
      </c>
      <c r="C5867" s="574" t="s">
        <v>12458</v>
      </c>
      <c r="D5867" s="843">
        <v>1799.28</v>
      </c>
      <c r="E5867" s="844"/>
      <c r="F5867" s="844"/>
      <c r="G5867" s="25"/>
      <c r="H5867" s="25"/>
      <c r="I5867" s="25"/>
      <c r="J5867" s="25"/>
      <c r="K5867" s="25"/>
      <c r="L5867" s="25"/>
      <c r="N5867" s="25"/>
      <c r="O5867" s="25"/>
      <c r="P5867" s="35" t="s">
        <v>2496</v>
      </c>
      <c r="AS5867" s="570"/>
      <c r="AT5867" s="391"/>
      <c r="AU5867" s="222"/>
      <c r="AV5867" s="564"/>
      <c r="AW5867" s="60"/>
      <c r="AX5867" s="60"/>
      <c r="AY5867" s="60"/>
      <c r="AZ5867" s="283"/>
      <c r="BA5867" s="283"/>
      <c r="BB5867" s="283"/>
      <c r="BC5867" s="34"/>
      <c r="BD5867" s="27"/>
      <c r="BF5867" s="35"/>
      <c r="BG5867" s="35"/>
      <c r="BH5867" s="35"/>
    </row>
    <row r="5868" spans="1:60" ht="15" x14ac:dyDescent="0.25">
      <c r="A5868" s="570">
        <f t="shared" si="84"/>
        <v>5862</v>
      </c>
      <c r="B5868" s="571" t="s">
        <v>8136</v>
      </c>
      <c r="C5868" s="574" t="s">
        <v>12458</v>
      </c>
      <c r="D5868" s="843">
        <v>954.38</v>
      </c>
      <c r="E5868" s="844"/>
      <c r="F5868" s="844"/>
      <c r="G5868" s="25"/>
      <c r="H5868" s="25"/>
      <c r="I5868" s="25"/>
      <c r="J5868" s="25"/>
      <c r="K5868" s="25"/>
      <c r="L5868" s="25"/>
      <c r="N5868" s="25"/>
      <c r="O5868" s="25"/>
      <c r="P5868" s="35" t="s">
        <v>2496</v>
      </c>
      <c r="AS5868" s="570"/>
      <c r="AT5868" s="391"/>
      <c r="AU5868" s="222"/>
      <c r="AV5868" s="564"/>
      <c r="AW5868" s="60"/>
      <c r="AX5868" s="60"/>
      <c r="AY5868" s="60"/>
      <c r="AZ5868" s="283"/>
      <c r="BA5868" s="283"/>
      <c r="BB5868" s="283"/>
      <c r="BC5868" s="34"/>
      <c r="BD5868" s="27"/>
      <c r="BF5868" s="35"/>
      <c r="BG5868" s="35"/>
      <c r="BH5868" s="35"/>
    </row>
    <row r="5869" spans="1:60" ht="15" x14ac:dyDescent="0.25">
      <c r="A5869" s="570">
        <f t="shared" si="84"/>
        <v>5863</v>
      </c>
      <c r="B5869" s="571" t="s">
        <v>8137</v>
      </c>
      <c r="C5869" s="574" t="s">
        <v>12458</v>
      </c>
      <c r="D5869" s="843">
        <v>2954.77</v>
      </c>
      <c r="E5869" s="844"/>
      <c r="F5869" s="844"/>
      <c r="G5869" s="25"/>
      <c r="H5869" s="25"/>
      <c r="I5869" s="25"/>
      <c r="J5869" s="25"/>
      <c r="K5869" s="25"/>
      <c r="L5869" s="25"/>
      <c r="N5869" s="25"/>
      <c r="O5869" s="25"/>
      <c r="P5869" s="35" t="s">
        <v>2496</v>
      </c>
      <c r="AS5869" s="570"/>
      <c r="AT5869" s="391"/>
      <c r="AU5869" s="222"/>
      <c r="AV5869" s="564"/>
      <c r="AW5869" s="60"/>
      <c r="AX5869" s="60"/>
      <c r="AY5869" s="60"/>
      <c r="AZ5869" s="283"/>
      <c r="BA5869" s="283"/>
      <c r="BB5869" s="283"/>
      <c r="BC5869" s="34"/>
      <c r="BD5869" s="27"/>
      <c r="BF5869" s="35"/>
      <c r="BG5869" s="35"/>
      <c r="BH5869" s="35"/>
    </row>
    <row r="5870" spans="1:60" ht="15" x14ac:dyDescent="0.25">
      <c r="A5870" s="570">
        <f t="shared" si="84"/>
        <v>5864</v>
      </c>
      <c r="B5870" s="571" t="s">
        <v>8138</v>
      </c>
      <c r="C5870" s="574" t="s">
        <v>12458</v>
      </c>
      <c r="D5870" s="843">
        <v>3391.5</v>
      </c>
      <c r="E5870" s="844"/>
      <c r="F5870" s="844"/>
      <c r="G5870" s="25"/>
      <c r="H5870" s="25"/>
      <c r="I5870" s="25"/>
      <c r="J5870" s="25"/>
      <c r="K5870" s="25"/>
      <c r="L5870" s="25"/>
      <c r="N5870" s="25"/>
      <c r="O5870" s="25"/>
      <c r="P5870" s="35" t="s">
        <v>2496</v>
      </c>
      <c r="AS5870" s="570"/>
      <c r="AT5870" s="391"/>
      <c r="AU5870" s="222"/>
      <c r="AV5870" s="564"/>
      <c r="AW5870" s="60"/>
      <c r="AX5870" s="60"/>
      <c r="AY5870" s="60"/>
      <c r="AZ5870" s="283"/>
      <c r="BA5870" s="283"/>
      <c r="BB5870" s="283"/>
      <c r="BC5870" s="34"/>
      <c r="BD5870" s="27"/>
      <c r="BF5870" s="35"/>
      <c r="BG5870" s="35"/>
      <c r="BH5870" s="35"/>
    </row>
    <row r="5871" spans="1:60" ht="15" x14ac:dyDescent="0.25">
      <c r="A5871" s="570">
        <f t="shared" si="84"/>
        <v>5865</v>
      </c>
      <c r="B5871" s="571" t="s">
        <v>8139</v>
      </c>
      <c r="C5871" s="574" t="s">
        <v>12458</v>
      </c>
      <c r="D5871" s="843">
        <v>25354.14</v>
      </c>
      <c r="E5871" s="844"/>
      <c r="F5871" s="844"/>
      <c r="G5871" s="25"/>
      <c r="H5871" s="25"/>
      <c r="I5871" s="25"/>
      <c r="J5871" s="25"/>
      <c r="K5871" s="25"/>
      <c r="L5871" s="25"/>
      <c r="N5871" s="25"/>
      <c r="O5871" s="25"/>
      <c r="P5871" s="35" t="s">
        <v>2496</v>
      </c>
      <c r="AS5871" s="570"/>
      <c r="AT5871" s="391"/>
      <c r="AU5871" s="222"/>
      <c r="AV5871" s="564"/>
      <c r="AW5871" s="60"/>
      <c r="AX5871" s="60"/>
      <c r="AY5871" s="60"/>
      <c r="AZ5871" s="283"/>
      <c r="BA5871" s="283"/>
      <c r="BB5871" s="283"/>
      <c r="BC5871" s="34"/>
      <c r="BD5871" s="27"/>
      <c r="BF5871" s="35"/>
      <c r="BG5871" s="35"/>
      <c r="BH5871" s="35"/>
    </row>
    <row r="5872" spans="1:60" ht="15" x14ac:dyDescent="0.25">
      <c r="A5872" s="570">
        <f t="shared" si="84"/>
        <v>5866</v>
      </c>
      <c r="B5872" s="571" t="s">
        <v>8140</v>
      </c>
      <c r="C5872" s="574" t="s">
        <v>12458</v>
      </c>
      <c r="D5872" s="843">
        <v>3127.32</v>
      </c>
      <c r="E5872" s="844"/>
      <c r="F5872" s="844"/>
      <c r="G5872" s="25"/>
      <c r="H5872" s="25"/>
      <c r="I5872" s="25"/>
      <c r="J5872" s="25"/>
      <c r="K5872" s="25"/>
      <c r="L5872" s="25"/>
      <c r="N5872" s="25"/>
      <c r="O5872" s="25"/>
      <c r="P5872" s="35" t="s">
        <v>2496</v>
      </c>
      <c r="AS5872" s="570"/>
      <c r="AT5872" s="391"/>
      <c r="AU5872" s="222"/>
      <c r="AV5872" s="564"/>
      <c r="AW5872" s="60"/>
      <c r="AX5872" s="60"/>
      <c r="AY5872" s="60"/>
      <c r="AZ5872" s="283"/>
      <c r="BA5872" s="283"/>
      <c r="BB5872" s="283"/>
      <c r="BC5872" s="34"/>
      <c r="BD5872" s="27"/>
      <c r="BF5872" s="35"/>
      <c r="BG5872" s="35"/>
      <c r="BH5872" s="35"/>
    </row>
    <row r="5873" spans="1:60" ht="15" x14ac:dyDescent="0.25">
      <c r="A5873" s="570">
        <f t="shared" si="84"/>
        <v>5867</v>
      </c>
      <c r="B5873" s="571" t="s">
        <v>8141</v>
      </c>
      <c r="C5873" s="574" t="s">
        <v>12458</v>
      </c>
      <c r="D5873" s="843">
        <v>2677.5</v>
      </c>
      <c r="E5873" s="844"/>
      <c r="F5873" s="844"/>
      <c r="G5873" s="25"/>
      <c r="H5873" s="25"/>
      <c r="I5873" s="25"/>
      <c r="J5873" s="25"/>
      <c r="K5873" s="25"/>
      <c r="L5873" s="25"/>
      <c r="N5873" s="25"/>
      <c r="O5873" s="25"/>
      <c r="P5873" s="35" t="s">
        <v>2496</v>
      </c>
      <c r="AS5873" s="570"/>
      <c r="AT5873" s="391"/>
      <c r="AU5873" s="222"/>
      <c r="AV5873" s="564"/>
      <c r="AW5873" s="60"/>
      <c r="AX5873" s="60"/>
      <c r="AY5873" s="60"/>
      <c r="AZ5873" s="283"/>
      <c r="BA5873" s="283"/>
      <c r="BB5873" s="283"/>
      <c r="BC5873" s="34"/>
      <c r="BD5873" s="27"/>
      <c r="BF5873" s="35"/>
      <c r="BG5873" s="35"/>
      <c r="BH5873" s="35"/>
    </row>
    <row r="5874" spans="1:60" ht="15" x14ac:dyDescent="0.25">
      <c r="A5874" s="570">
        <f t="shared" si="84"/>
        <v>5868</v>
      </c>
      <c r="B5874" s="571" t="s">
        <v>8142</v>
      </c>
      <c r="C5874" s="574" t="s">
        <v>12458</v>
      </c>
      <c r="D5874" s="843">
        <v>4013.87</v>
      </c>
      <c r="E5874" s="844"/>
      <c r="F5874" s="844"/>
      <c r="G5874" s="25"/>
      <c r="H5874" s="25"/>
      <c r="I5874" s="25"/>
      <c r="J5874" s="25"/>
      <c r="K5874" s="25"/>
      <c r="L5874" s="25"/>
      <c r="N5874" s="25"/>
      <c r="O5874" s="25"/>
      <c r="P5874" s="35" t="s">
        <v>2496</v>
      </c>
      <c r="AS5874" s="570"/>
      <c r="AT5874" s="391"/>
      <c r="AU5874" s="222"/>
      <c r="AV5874" s="564"/>
      <c r="AW5874" s="60"/>
      <c r="AX5874" s="60"/>
      <c r="AY5874" s="60"/>
      <c r="AZ5874" s="283"/>
      <c r="BA5874" s="283"/>
      <c r="BB5874" s="283"/>
      <c r="BC5874" s="34"/>
      <c r="BD5874" s="27"/>
      <c r="BF5874" s="35"/>
      <c r="BG5874" s="35"/>
      <c r="BH5874" s="35"/>
    </row>
    <row r="5875" spans="1:60" ht="15" x14ac:dyDescent="0.25">
      <c r="A5875" s="570">
        <f t="shared" si="84"/>
        <v>5869</v>
      </c>
      <c r="B5875" s="571" t="s">
        <v>8143</v>
      </c>
      <c r="C5875" s="574" t="s">
        <v>12458</v>
      </c>
      <c r="D5875" s="843">
        <v>7232.82</v>
      </c>
      <c r="E5875" s="844"/>
      <c r="F5875" s="844"/>
      <c r="G5875" s="25"/>
      <c r="H5875" s="25"/>
      <c r="I5875" s="25"/>
      <c r="J5875" s="25"/>
      <c r="K5875" s="25"/>
      <c r="L5875" s="25"/>
      <c r="N5875" s="25"/>
      <c r="O5875" s="25"/>
      <c r="P5875" s="35" t="s">
        <v>2496</v>
      </c>
      <c r="AS5875" s="570"/>
      <c r="AT5875" s="391"/>
      <c r="AU5875" s="222"/>
      <c r="AV5875" s="564"/>
      <c r="AW5875" s="60"/>
      <c r="AX5875" s="60"/>
      <c r="AY5875" s="60"/>
      <c r="AZ5875" s="283"/>
      <c r="BA5875" s="283"/>
      <c r="BB5875" s="283"/>
      <c r="BC5875" s="34"/>
      <c r="BD5875" s="27"/>
      <c r="BF5875" s="35"/>
      <c r="BG5875" s="35"/>
      <c r="BH5875" s="35"/>
    </row>
    <row r="5876" spans="1:60" ht="15" x14ac:dyDescent="0.25">
      <c r="A5876" s="570">
        <f t="shared" si="84"/>
        <v>5870</v>
      </c>
      <c r="B5876" s="571" t="s">
        <v>8144</v>
      </c>
      <c r="C5876" s="574" t="s">
        <v>12458</v>
      </c>
      <c r="D5876" s="843">
        <v>1812.37</v>
      </c>
      <c r="E5876" s="844"/>
      <c r="F5876" s="844"/>
      <c r="G5876" s="25"/>
      <c r="H5876" s="25"/>
      <c r="I5876" s="25"/>
      <c r="J5876" s="25"/>
      <c r="K5876" s="25"/>
      <c r="L5876" s="25"/>
      <c r="N5876" s="25"/>
      <c r="O5876" s="25"/>
      <c r="P5876" s="35" t="s">
        <v>2496</v>
      </c>
      <c r="AS5876" s="570"/>
      <c r="AT5876" s="391"/>
      <c r="AU5876" s="222"/>
      <c r="AV5876" s="564"/>
      <c r="AW5876" s="60"/>
      <c r="AX5876" s="60"/>
      <c r="AY5876" s="60"/>
      <c r="AZ5876" s="283"/>
      <c r="BA5876" s="283"/>
      <c r="BB5876" s="283"/>
      <c r="BC5876" s="34"/>
      <c r="BD5876" s="27"/>
      <c r="BF5876" s="35"/>
      <c r="BG5876" s="35"/>
      <c r="BH5876" s="35"/>
    </row>
    <row r="5877" spans="1:60" ht="15" x14ac:dyDescent="0.25">
      <c r="A5877" s="570">
        <f t="shared" si="84"/>
        <v>5871</v>
      </c>
      <c r="B5877" s="571" t="s">
        <v>8145</v>
      </c>
      <c r="C5877" s="574" t="s">
        <v>12458</v>
      </c>
      <c r="D5877" s="843">
        <v>12497.38</v>
      </c>
      <c r="E5877" s="844"/>
      <c r="F5877" s="844"/>
      <c r="G5877" s="25"/>
      <c r="H5877" s="25"/>
      <c r="I5877" s="25"/>
      <c r="J5877" s="25"/>
      <c r="K5877" s="25"/>
      <c r="L5877" s="25"/>
      <c r="N5877" s="25"/>
      <c r="O5877" s="25"/>
      <c r="P5877" s="35" t="s">
        <v>2496</v>
      </c>
      <c r="AS5877" s="570"/>
      <c r="AT5877" s="391"/>
      <c r="AU5877" s="222"/>
      <c r="AV5877" s="564"/>
      <c r="AW5877" s="60"/>
      <c r="AX5877" s="60"/>
      <c r="AY5877" s="60"/>
      <c r="AZ5877" s="283"/>
      <c r="BA5877" s="283"/>
      <c r="BB5877" s="283"/>
      <c r="BC5877" s="34"/>
      <c r="BD5877" s="27"/>
      <c r="BF5877" s="35"/>
      <c r="BG5877" s="35"/>
      <c r="BH5877" s="35"/>
    </row>
    <row r="5878" spans="1:60" ht="15" x14ac:dyDescent="0.25">
      <c r="A5878" s="570">
        <f t="shared" si="84"/>
        <v>5872</v>
      </c>
      <c r="B5878" s="571" t="s">
        <v>8146</v>
      </c>
      <c r="C5878" s="574" t="s">
        <v>12458</v>
      </c>
      <c r="D5878" s="843">
        <v>9649.7099999999991</v>
      </c>
      <c r="E5878" s="844"/>
      <c r="F5878" s="844"/>
      <c r="G5878" s="25"/>
      <c r="H5878" s="25"/>
      <c r="I5878" s="25"/>
      <c r="J5878" s="25"/>
      <c r="K5878" s="25"/>
      <c r="L5878" s="25"/>
      <c r="N5878" s="25"/>
      <c r="O5878" s="25"/>
      <c r="P5878" s="35" t="s">
        <v>2496</v>
      </c>
      <c r="AS5878" s="570"/>
      <c r="AT5878" s="391"/>
      <c r="AU5878" s="222"/>
      <c r="AV5878" s="564"/>
      <c r="AW5878" s="60"/>
      <c r="AX5878" s="60"/>
      <c r="AY5878" s="60"/>
      <c r="AZ5878" s="283"/>
      <c r="BA5878" s="283"/>
      <c r="BB5878" s="283"/>
      <c r="BC5878" s="34"/>
      <c r="BD5878" s="27"/>
      <c r="BF5878" s="35"/>
      <c r="BG5878" s="35"/>
      <c r="BH5878" s="35"/>
    </row>
    <row r="5879" spans="1:60" ht="15" x14ac:dyDescent="0.25">
      <c r="A5879" s="570">
        <f t="shared" ref="A5879:A5942" si="85">A5878+1</f>
        <v>5873</v>
      </c>
      <c r="B5879" s="571" t="s">
        <v>8147</v>
      </c>
      <c r="C5879" s="574" t="s">
        <v>12458</v>
      </c>
      <c r="D5879" s="843">
        <v>17493</v>
      </c>
      <c r="E5879" s="844"/>
      <c r="F5879" s="844"/>
      <c r="G5879" s="25"/>
      <c r="H5879" s="25"/>
      <c r="I5879" s="25"/>
      <c r="J5879" s="25"/>
      <c r="K5879" s="25"/>
      <c r="L5879" s="25"/>
      <c r="N5879" s="25"/>
      <c r="O5879" s="25"/>
      <c r="P5879" s="35" t="s">
        <v>2496</v>
      </c>
      <c r="AS5879" s="570"/>
      <c r="AT5879" s="391"/>
      <c r="AU5879" s="222"/>
      <c r="AV5879" s="564"/>
      <c r="AW5879" s="60"/>
      <c r="AX5879" s="60"/>
      <c r="AY5879" s="60"/>
      <c r="AZ5879" s="283"/>
      <c r="BA5879" s="283"/>
      <c r="BB5879" s="283"/>
      <c r="BC5879" s="34"/>
      <c r="BD5879" s="27"/>
      <c r="BF5879" s="35"/>
      <c r="BG5879" s="35"/>
      <c r="BH5879" s="35"/>
    </row>
    <row r="5880" spans="1:60" ht="15" x14ac:dyDescent="0.25">
      <c r="A5880" s="570">
        <f t="shared" si="85"/>
        <v>5874</v>
      </c>
      <c r="B5880" s="571" t="s">
        <v>8148</v>
      </c>
      <c r="C5880" s="574" t="s">
        <v>12458</v>
      </c>
      <c r="D5880" s="843">
        <v>51159.29</v>
      </c>
      <c r="E5880" s="844"/>
      <c r="F5880" s="844"/>
      <c r="G5880" s="25"/>
      <c r="H5880" s="25"/>
      <c r="I5880" s="25"/>
      <c r="J5880" s="25"/>
      <c r="K5880" s="25"/>
      <c r="L5880" s="25"/>
      <c r="N5880" s="25"/>
      <c r="O5880" s="25"/>
      <c r="P5880" s="35" t="s">
        <v>2496</v>
      </c>
      <c r="AS5880" s="570"/>
      <c r="AT5880" s="391"/>
      <c r="AU5880" s="222"/>
      <c r="AV5880" s="564"/>
      <c r="AW5880" s="60"/>
      <c r="AX5880" s="60"/>
      <c r="AY5880" s="60"/>
      <c r="AZ5880" s="283"/>
      <c r="BA5880" s="283"/>
      <c r="BB5880" s="283"/>
      <c r="BC5880" s="34"/>
      <c r="BD5880" s="27"/>
      <c r="BF5880" s="35"/>
      <c r="BG5880" s="35"/>
      <c r="BH5880" s="35"/>
    </row>
    <row r="5881" spans="1:60" ht="15" x14ac:dyDescent="0.25">
      <c r="A5881" s="570">
        <f t="shared" si="85"/>
        <v>5875</v>
      </c>
      <c r="B5881" s="571" t="s">
        <v>8149</v>
      </c>
      <c r="C5881" s="574" t="s">
        <v>12458</v>
      </c>
      <c r="D5881" s="843">
        <v>30944.76</v>
      </c>
      <c r="E5881" s="844"/>
      <c r="F5881" s="844"/>
      <c r="G5881" s="25"/>
      <c r="H5881" s="25"/>
      <c r="I5881" s="25"/>
      <c r="J5881" s="25"/>
      <c r="K5881" s="25"/>
      <c r="L5881" s="25"/>
      <c r="N5881" s="25"/>
      <c r="O5881" s="25"/>
      <c r="P5881" s="35" t="s">
        <v>2496</v>
      </c>
      <c r="AS5881" s="570"/>
      <c r="AT5881" s="391"/>
      <c r="AU5881" s="222"/>
      <c r="AV5881" s="564"/>
      <c r="AW5881" s="60"/>
      <c r="AX5881" s="60"/>
      <c r="AY5881" s="60"/>
      <c r="AZ5881" s="283"/>
      <c r="BA5881" s="283"/>
      <c r="BB5881" s="283"/>
      <c r="BC5881" s="34"/>
      <c r="BD5881" s="27"/>
      <c r="BF5881" s="35"/>
      <c r="BG5881" s="35"/>
      <c r="BH5881" s="35"/>
    </row>
    <row r="5882" spans="1:60" ht="15" x14ac:dyDescent="0.25">
      <c r="A5882" s="570">
        <f t="shared" si="85"/>
        <v>5876</v>
      </c>
      <c r="B5882" s="571" t="s">
        <v>8150</v>
      </c>
      <c r="C5882" s="574" t="s">
        <v>12458</v>
      </c>
      <c r="D5882" s="843">
        <v>26814.27</v>
      </c>
      <c r="E5882" s="844"/>
      <c r="F5882" s="844"/>
      <c r="G5882" s="25"/>
      <c r="H5882" s="25"/>
      <c r="I5882" s="25"/>
      <c r="J5882" s="25"/>
      <c r="K5882" s="25"/>
      <c r="L5882" s="25"/>
      <c r="N5882" s="25"/>
      <c r="O5882" s="25"/>
      <c r="P5882" s="35" t="s">
        <v>2496</v>
      </c>
      <c r="AS5882" s="570"/>
      <c r="AT5882" s="391"/>
      <c r="AU5882" s="222"/>
      <c r="AV5882" s="564"/>
      <c r="AW5882" s="60"/>
      <c r="AX5882" s="60"/>
      <c r="AY5882" s="60"/>
      <c r="AZ5882" s="283"/>
      <c r="BA5882" s="283"/>
      <c r="BB5882" s="283"/>
      <c r="BC5882" s="34"/>
      <c r="BD5882" s="27"/>
      <c r="BF5882" s="35"/>
      <c r="BG5882" s="35"/>
      <c r="BH5882" s="35"/>
    </row>
    <row r="5883" spans="1:60" ht="15" x14ac:dyDescent="0.25">
      <c r="A5883" s="570">
        <f t="shared" si="85"/>
        <v>5877</v>
      </c>
      <c r="B5883" s="571" t="s">
        <v>8151</v>
      </c>
      <c r="C5883" s="574" t="s">
        <v>12458</v>
      </c>
      <c r="D5883" s="843">
        <v>26026.49</v>
      </c>
      <c r="E5883" s="844"/>
      <c r="F5883" s="844"/>
      <c r="G5883" s="25"/>
      <c r="H5883" s="25"/>
      <c r="I5883" s="25"/>
      <c r="J5883" s="25"/>
      <c r="K5883" s="25"/>
      <c r="L5883" s="25"/>
      <c r="N5883" s="25"/>
      <c r="O5883" s="25"/>
      <c r="P5883" s="35" t="s">
        <v>2496</v>
      </c>
      <c r="AS5883" s="570"/>
      <c r="AT5883" s="391"/>
      <c r="AU5883" s="222"/>
      <c r="AV5883" s="564"/>
      <c r="AW5883" s="60"/>
      <c r="AX5883" s="60"/>
      <c r="AY5883" s="60"/>
      <c r="AZ5883" s="283"/>
      <c r="BA5883" s="283"/>
      <c r="BB5883" s="283"/>
      <c r="BC5883" s="34"/>
      <c r="BD5883" s="27"/>
      <c r="BF5883" s="35"/>
      <c r="BG5883" s="35"/>
      <c r="BH5883" s="35"/>
    </row>
    <row r="5884" spans="1:60" ht="15" x14ac:dyDescent="0.25">
      <c r="A5884" s="570">
        <f t="shared" si="85"/>
        <v>5878</v>
      </c>
      <c r="B5884" s="571" t="s">
        <v>8152</v>
      </c>
      <c r="C5884" s="574" t="s">
        <v>12458</v>
      </c>
      <c r="D5884" s="843">
        <v>38347.75</v>
      </c>
      <c r="E5884" s="844"/>
      <c r="F5884" s="844"/>
      <c r="G5884" s="25"/>
      <c r="H5884" s="25"/>
      <c r="I5884" s="25"/>
      <c r="J5884" s="25"/>
      <c r="K5884" s="25"/>
      <c r="L5884" s="25"/>
      <c r="N5884" s="25"/>
      <c r="O5884" s="25"/>
      <c r="P5884" s="35" t="s">
        <v>2496</v>
      </c>
      <c r="AS5884" s="570"/>
      <c r="AT5884" s="391"/>
      <c r="AU5884" s="222"/>
      <c r="AV5884" s="564"/>
      <c r="AW5884" s="60"/>
      <c r="AX5884" s="60"/>
      <c r="AY5884" s="60"/>
      <c r="AZ5884" s="283"/>
      <c r="BA5884" s="283"/>
      <c r="BB5884" s="283"/>
      <c r="BC5884" s="34"/>
      <c r="BD5884" s="27"/>
      <c r="BF5884" s="35"/>
      <c r="BG5884" s="35"/>
      <c r="BH5884" s="35"/>
    </row>
    <row r="5885" spans="1:60" ht="15" x14ac:dyDescent="0.25">
      <c r="A5885" s="570">
        <f t="shared" si="85"/>
        <v>5879</v>
      </c>
      <c r="B5885" s="571" t="s">
        <v>8153</v>
      </c>
      <c r="C5885" s="574" t="s">
        <v>12458</v>
      </c>
      <c r="D5885" s="843">
        <v>62949.81</v>
      </c>
      <c r="E5885" s="844"/>
      <c r="F5885" s="844"/>
      <c r="G5885" s="25"/>
      <c r="H5885" s="25"/>
      <c r="I5885" s="25"/>
      <c r="J5885" s="25"/>
      <c r="K5885" s="25"/>
      <c r="L5885" s="25"/>
      <c r="N5885" s="25"/>
      <c r="O5885" s="25"/>
      <c r="P5885" s="35" t="s">
        <v>2496</v>
      </c>
      <c r="AS5885" s="570"/>
      <c r="AT5885" s="391"/>
      <c r="AU5885" s="222"/>
      <c r="AV5885" s="564"/>
      <c r="AW5885" s="60"/>
      <c r="AX5885" s="60"/>
      <c r="AY5885" s="60"/>
      <c r="AZ5885" s="283"/>
      <c r="BA5885" s="283"/>
      <c r="BB5885" s="283"/>
      <c r="BC5885" s="34"/>
      <c r="BD5885" s="27"/>
      <c r="BF5885" s="35"/>
      <c r="BG5885" s="35"/>
      <c r="BH5885" s="35"/>
    </row>
    <row r="5886" spans="1:60" ht="15" x14ac:dyDescent="0.25">
      <c r="A5886" s="570">
        <f t="shared" si="85"/>
        <v>5880</v>
      </c>
      <c r="B5886" s="571" t="s">
        <v>8154</v>
      </c>
      <c r="C5886" s="574" t="s">
        <v>12458</v>
      </c>
      <c r="D5886" s="843">
        <v>96436.41</v>
      </c>
      <c r="E5886" s="844"/>
      <c r="F5886" s="844"/>
      <c r="G5886" s="25"/>
      <c r="H5886" s="25"/>
      <c r="I5886" s="25"/>
      <c r="J5886" s="25"/>
      <c r="K5886" s="25"/>
      <c r="L5886" s="25"/>
      <c r="N5886" s="25"/>
      <c r="O5886" s="25"/>
      <c r="P5886" s="35" t="s">
        <v>2496</v>
      </c>
      <c r="AS5886" s="570"/>
      <c r="AT5886" s="391"/>
      <c r="AU5886" s="222"/>
      <c r="AV5886" s="564"/>
      <c r="AW5886" s="60"/>
      <c r="AX5886" s="60"/>
      <c r="AY5886" s="60"/>
      <c r="AZ5886" s="283"/>
      <c r="BA5886" s="283"/>
      <c r="BB5886" s="283"/>
      <c r="BC5886" s="34"/>
      <c r="BD5886" s="27"/>
      <c r="BF5886" s="35"/>
      <c r="BG5886" s="35"/>
      <c r="BH5886" s="35"/>
    </row>
    <row r="5887" spans="1:60" ht="15" x14ac:dyDescent="0.25">
      <c r="A5887" s="570">
        <f t="shared" si="85"/>
        <v>5881</v>
      </c>
      <c r="B5887" s="571" t="s">
        <v>8155</v>
      </c>
      <c r="C5887" s="574" t="s">
        <v>12458</v>
      </c>
      <c r="D5887" s="843">
        <v>154986.79</v>
      </c>
      <c r="E5887" s="844"/>
      <c r="F5887" s="844"/>
      <c r="G5887" s="25"/>
      <c r="H5887" s="25"/>
      <c r="I5887" s="25"/>
      <c r="J5887" s="25"/>
      <c r="K5887" s="25"/>
      <c r="L5887" s="25"/>
      <c r="N5887" s="25"/>
      <c r="O5887" s="25"/>
      <c r="P5887" s="35" t="s">
        <v>2496</v>
      </c>
      <c r="AS5887" s="570"/>
      <c r="AT5887" s="391"/>
      <c r="AU5887" s="222"/>
      <c r="AV5887" s="564"/>
      <c r="AW5887" s="60"/>
      <c r="AX5887" s="60"/>
      <c r="AY5887" s="60"/>
      <c r="AZ5887" s="283"/>
      <c r="BA5887" s="283"/>
      <c r="BB5887" s="283"/>
      <c r="BC5887" s="34"/>
      <c r="BD5887" s="27"/>
      <c r="BF5887" s="35"/>
      <c r="BG5887" s="35"/>
      <c r="BH5887" s="35"/>
    </row>
    <row r="5888" spans="1:60" ht="15" x14ac:dyDescent="0.25">
      <c r="A5888" s="570">
        <f t="shared" si="85"/>
        <v>5882</v>
      </c>
      <c r="B5888" s="571" t="s">
        <v>8156</v>
      </c>
      <c r="C5888" s="574" t="s">
        <v>12458</v>
      </c>
      <c r="D5888" s="843">
        <v>62987.89</v>
      </c>
      <c r="E5888" s="844"/>
      <c r="F5888" s="844"/>
      <c r="G5888" s="25"/>
      <c r="H5888" s="25"/>
      <c r="I5888" s="25"/>
      <c r="J5888" s="25"/>
      <c r="K5888" s="25"/>
      <c r="L5888" s="25"/>
      <c r="N5888" s="25"/>
      <c r="O5888" s="25"/>
      <c r="P5888" s="35" t="s">
        <v>2496</v>
      </c>
      <c r="AS5888" s="570"/>
      <c r="AT5888" s="391"/>
      <c r="AU5888" s="222"/>
      <c r="AV5888" s="564"/>
      <c r="AW5888" s="60"/>
      <c r="AX5888" s="60"/>
      <c r="AY5888" s="60"/>
      <c r="AZ5888" s="283"/>
      <c r="BA5888" s="283"/>
      <c r="BB5888" s="283"/>
      <c r="BC5888" s="34"/>
      <c r="BD5888" s="27"/>
      <c r="BF5888" s="35"/>
      <c r="BG5888" s="35"/>
      <c r="BH5888" s="35"/>
    </row>
    <row r="5889" spans="1:60" ht="15" x14ac:dyDescent="0.25">
      <c r="A5889" s="570">
        <f t="shared" si="85"/>
        <v>5883</v>
      </c>
      <c r="B5889" s="571" t="s">
        <v>8157</v>
      </c>
      <c r="C5889" s="574" t="s">
        <v>12458</v>
      </c>
      <c r="D5889" s="843">
        <v>4379.2</v>
      </c>
      <c r="E5889" s="844"/>
      <c r="F5889" s="844"/>
      <c r="G5889" s="25"/>
      <c r="H5889" s="25"/>
      <c r="I5889" s="25"/>
      <c r="J5889" s="25"/>
      <c r="K5889" s="25"/>
      <c r="L5889" s="25"/>
      <c r="N5889" s="25"/>
      <c r="O5889" s="25"/>
      <c r="P5889" s="35" t="s">
        <v>2496</v>
      </c>
      <c r="AS5889" s="570"/>
      <c r="AT5889" s="391"/>
      <c r="AU5889" s="222"/>
      <c r="AV5889" s="564"/>
      <c r="AW5889" s="60"/>
      <c r="AX5889" s="60"/>
      <c r="AY5889" s="60"/>
      <c r="AZ5889" s="283"/>
      <c r="BA5889" s="283"/>
      <c r="BB5889" s="283"/>
      <c r="BC5889" s="34"/>
      <c r="BD5889" s="27"/>
      <c r="BF5889" s="35"/>
      <c r="BG5889" s="35"/>
      <c r="BH5889" s="35"/>
    </row>
    <row r="5890" spans="1:60" ht="15" x14ac:dyDescent="0.25">
      <c r="A5890" s="570">
        <f t="shared" si="85"/>
        <v>5884</v>
      </c>
      <c r="B5890" s="571" t="s">
        <v>8158</v>
      </c>
      <c r="C5890" s="574" t="s">
        <v>12458</v>
      </c>
      <c r="D5890" s="843">
        <v>2737</v>
      </c>
      <c r="E5890" s="844"/>
      <c r="F5890" s="844"/>
      <c r="G5890" s="25"/>
      <c r="H5890" s="25"/>
      <c r="I5890" s="25"/>
      <c r="J5890" s="25"/>
      <c r="K5890" s="25"/>
      <c r="L5890" s="25"/>
      <c r="N5890" s="25"/>
      <c r="O5890" s="25"/>
      <c r="P5890" s="35" t="s">
        <v>2496</v>
      </c>
      <c r="AS5890" s="570"/>
      <c r="AT5890" s="391"/>
      <c r="AU5890" s="222"/>
      <c r="AV5890" s="564"/>
      <c r="AW5890" s="60"/>
      <c r="AX5890" s="60"/>
      <c r="AY5890" s="60"/>
      <c r="AZ5890" s="283"/>
      <c r="BA5890" s="283"/>
      <c r="BB5890" s="283"/>
      <c r="BC5890" s="34"/>
      <c r="BD5890" s="27"/>
      <c r="BF5890" s="35"/>
      <c r="BG5890" s="35"/>
      <c r="BH5890" s="35"/>
    </row>
    <row r="5891" spans="1:60" ht="15" x14ac:dyDescent="0.25">
      <c r="A5891" s="570">
        <f t="shared" si="85"/>
        <v>5885</v>
      </c>
      <c r="B5891" s="571" t="s">
        <v>8159</v>
      </c>
      <c r="C5891" s="574" t="s">
        <v>12458</v>
      </c>
      <c r="D5891" s="843">
        <v>1761.2</v>
      </c>
      <c r="E5891" s="844"/>
      <c r="F5891" s="844"/>
      <c r="G5891" s="25"/>
      <c r="H5891" s="25"/>
      <c r="I5891" s="25"/>
      <c r="J5891" s="25"/>
      <c r="K5891" s="25"/>
      <c r="L5891" s="25"/>
      <c r="N5891" s="25"/>
      <c r="O5891" s="25"/>
      <c r="P5891" s="35" t="s">
        <v>2496</v>
      </c>
      <c r="AS5891" s="570"/>
      <c r="AT5891" s="391"/>
      <c r="AU5891" s="222"/>
      <c r="AV5891" s="564"/>
      <c r="AW5891" s="60"/>
      <c r="AX5891" s="60"/>
      <c r="AY5891" s="60"/>
      <c r="AZ5891" s="283"/>
      <c r="BA5891" s="283"/>
      <c r="BB5891" s="283"/>
      <c r="BC5891" s="34"/>
      <c r="BD5891" s="27"/>
      <c r="BF5891" s="35"/>
      <c r="BG5891" s="35"/>
      <c r="BH5891" s="35"/>
    </row>
    <row r="5892" spans="1:60" ht="15" x14ac:dyDescent="0.25">
      <c r="A5892" s="570">
        <f t="shared" si="85"/>
        <v>5886</v>
      </c>
      <c r="B5892" s="571" t="s">
        <v>8160</v>
      </c>
      <c r="C5892" s="574" t="s">
        <v>12458</v>
      </c>
      <c r="D5892" s="843">
        <v>20653.64</v>
      </c>
      <c r="E5892" s="844"/>
      <c r="F5892" s="844"/>
      <c r="G5892" s="25"/>
      <c r="H5892" s="25"/>
      <c r="I5892" s="25"/>
      <c r="J5892" s="25"/>
      <c r="K5892" s="25"/>
      <c r="L5892" s="25"/>
      <c r="N5892" s="25"/>
      <c r="O5892" s="25"/>
      <c r="P5892" s="35" t="s">
        <v>2496</v>
      </c>
      <c r="AS5892" s="570"/>
      <c r="AT5892" s="391"/>
      <c r="AU5892" s="222"/>
      <c r="AV5892" s="564"/>
      <c r="AW5892" s="60"/>
      <c r="AX5892" s="60"/>
      <c r="AY5892" s="60"/>
      <c r="AZ5892" s="283"/>
      <c r="BA5892" s="283"/>
      <c r="BB5892" s="283"/>
      <c r="BC5892" s="34"/>
      <c r="BD5892" s="27"/>
      <c r="BF5892" s="35"/>
      <c r="BG5892" s="35"/>
      <c r="BH5892" s="35"/>
    </row>
    <row r="5893" spans="1:60" ht="15" x14ac:dyDescent="0.25">
      <c r="A5893" s="570">
        <f t="shared" si="85"/>
        <v>5887</v>
      </c>
      <c r="B5893" s="571" t="s">
        <v>8161</v>
      </c>
      <c r="C5893" s="574" t="s">
        <v>12458</v>
      </c>
      <c r="D5893" s="843">
        <v>26561.99</v>
      </c>
      <c r="E5893" s="844"/>
      <c r="F5893" s="844"/>
      <c r="G5893" s="25"/>
      <c r="H5893" s="25"/>
      <c r="I5893" s="25"/>
      <c r="J5893" s="25"/>
      <c r="K5893" s="25"/>
      <c r="L5893" s="25"/>
      <c r="N5893" s="25"/>
      <c r="O5893" s="25"/>
      <c r="P5893" s="35" t="s">
        <v>2496</v>
      </c>
      <c r="AS5893" s="570"/>
      <c r="AT5893" s="391"/>
      <c r="AU5893" s="222"/>
      <c r="AV5893" s="564"/>
      <c r="AW5893" s="60"/>
      <c r="AX5893" s="60"/>
      <c r="AY5893" s="60"/>
      <c r="AZ5893" s="283"/>
      <c r="BA5893" s="283"/>
      <c r="BB5893" s="283"/>
      <c r="BC5893" s="34"/>
      <c r="BD5893" s="27"/>
      <c r="BF5893" s="35"/>
      <c r="BG5893" s="35"/>
      <c r="BH5893" s="35"/>
    </row>
    <row r="5894" spans="1:60" ht="15" x14ac:dyDescent="0.25">
      <c r="A5894" s="570">
        <f t="shared" si="85"/>
        <v>5888</v>
      </c>
      <c r="B5894" s="571" t="s">
        <v>8162</v>
      </c>
      <c r="C5894" s="574" t="s">
        <v>12458</v>
      </c>
      <c r="D5894" s="843">
        <v>34442.17</v>
      </c>
      <c r="E5894" s="844"/>
      <c r="F5894" s="844"/>
      <c r="G5894" s="25"/>
      <c r="H5894" s="25"/>
      <c r="I5894" s="25"/>
      <c r="J5894" s="25"/>
      <c r="K5894" s="25"/>
      <c r="L5894" s="25"/>
      <c r="N5894" s="25"/>
      <c r="O5894" s="25"/>
      <c r="P5894" s="35" t="s">
        <v>2496</v>
      </c>
      <c r="AS5894" s="570"/>
      <c r="AT5894" s="391"/>
      <c r="AU5894" s="222"/>
      <c r="AV5894" s="564"/>
      <c r="AW5894" s="60"/>
      <c r="AX5894" s="60"/>
      <c r="AY5894" s="60"/>
      <c r="AZ5894" s="283"/>
      <c r="BA5894" s="283"/>
      <c r="BB5894" s="283"/>
      <c r="BC5894" s="34"/>
      <c r="BD5894" s="27"/>
      <c r="BF5894" s="35"/>
      <c r="BG5894" s="35"/>
      <c r="BH5894" s="35"/>
    </row>
    <row r="5895" spans="1:60" ht="15" x14ac:dyDescent="0.25">
      <c r="A5895" s="570">
        <f t="shared" si="85"/>
        <v>5889</v>
      </c>
      <c r="B5895" s="571" t="s">
        <v>8163</v>
      </c>
      <c r="C5895" s="574" t="s">
        <v>12458</v>
      </c>
      <c r="D5895" s="843">
        <v>66863.72</v>
      </c>
      <c r="E5895" s="844"/>
      <c r="F5895" s="844"/>
      <c r="G5895" s="25"/>
      <c r="H5895" s="25"/>
      <c r="I5895" s="25"/>
      <c r="J5895" s="25"/>
      <c r="K5895" s="25"/>
      <c r="L5895" s="25"/>
      <c r="N5895" s="25"/>
      <c r="O5895" s="25"/>
      <c r="P5895" s="35" t="s">
        <v>2496</v>
      </c>
      <c r="AS5895" s="570"/>
      <c r="AT5895" s="391"/>
      <c r="AU5895" s="222"/>
      <c r="AV5895" s="564"/>
      <c r="AW5895" s="60"/>
      <c r="AX5895" s="60"/>
      <c r="AY5895" s="60"/>
      <c r="AZ5895" s="283"/>
      <c r="BA5895" s="283"/>
      <c r="BB5895" s="283"/>
      <c r="BC5895" s="34"/>
      <c r="BD5895" s="27"/>
      <c r="BF5895" s="35"/>
      <c r="BG5895" s="35"/>
      <c r="BH5895" s="35"/>
    </row>
    <row r="5896" spans="1:60" ht="15" x14ac:dyDescent="0.25">
      <c r="A5896" s="570">
        <f t="shared" si="85"/>
        <v>5890</v>
      </c>
      <c r="B5896" s="571" t="s">
        <v>8164</v>
      </c>
      <c r="C5896" s="574" t="s">
        <v>12458</v>
      </c>
      <c r="D5896" s="843">
        <v>96084.17</v>
      </c>
      <c r="E5896" s="844"/>
      <c r="F5896" s="844"/>
      <c r="G5896" s="25"/>
      <c r="H5896" s="25"/>
      <c r="I5896" s="25"/>
      <c r="J5896" s="25"/>
      <c r="K5896" s="25"/>
      <c r="L5896" s="25"/>
      <c r="N5896" s="25"/>
      <c r="O5896" s="25"/>
      <c r="P5896" s="35" t="s">
        <v>2496</v>
      </c>
      <c r="AS5896" s="570"/>
      <c r="AT5896" s="391"/>
      <c r="AU5896" s="222"/>
      <c r="AV5896" s="564"/>
      <c r="AW5896" s="60"/>
      <c r="AX5896" s="60"/>
      <c r="AY5896" s="60"/>
      <c r="AZ5896" s="283"/>
      <c r="BA5896" s="283"/>
      <c r="BB5896" s="283"/>
      <c r="BC5896" s="34"/>
      <c r="BD5896" s="27"/>
      <c r="BF5896" s="35"/>
      <c r="BG5896" s="35"/>
      <c r="BH5896" s="35"/>
    </row>
    <row r="5897" spans="1:60" ht="15" x14ac:dyDescent="0.25">
      <c r="A5897" s="570">
        <f t="shared" si="85"/>
        <v>5891</v>
      </c>
      <c r="B5897" s="571" t="s">
        <v>8165</v>
      </c>
      <c r="C5897" s="574" t="s">
        <v>12458</v>
      </c>
      <c r="D5897" s="843">
        <v>88221.84</v>
      </c>
      <c r="E5897" s="844"/>
      <c r="F5897" s="844"/>
      <c r="G5897" s="25"/>
      <c r="H5897" s="25"/>
      <c r="I5897" s="25"/>
      <c r="J5897" s="25"/>
      <c r="K5897" s="25"/>
      <c r="L5897" s="25"/>
      <c r="N5897" s="25"/>
      <c r="O5897" s="25"/>
      <c r="P5897" s="35" t="s">
        <v>2496</v>
      </c>
      <c r="AS5897" s="570"/>
      <c r="AT5897" s="391"/>
      <c r="AU5897" s="222"/>
      <c r="AV5897" s="564"/>
      <c r="AW5897" s="60"/>
      <c r="AX5897" s="60"/>
      <c r="AY5897" s="60"/>
      <c r="AZ5897" s="283"/>
      <c r="BA5897" s="283"/>
      <c r="BB5897" s="283"/>
      <c r="BC5897" s="34"/>
      <c r="BD5897" s="27"/>
      <c r="BF5897" s="35"/>
      <c r="BG5897" s="35"/>
      <c r="BH5897" s="35"/>
    </row>
    <row r="5898" spans="1:60" ht="15" x14ac:dyDescent="0.25">
      <c r="A5898" s="570">
        <f t="shared" si="85"/>
        <v>5892</v>
      </c>
      <c r="B5898" s="571" t="s">
        <v>8166</v>
      </c>
      <c r="C5898" s="574" t="s">
        <v>12458</v>
      </c>
      <c r="D5898" s="843">
        <v>31231.55</v>
      </c>
      <c r="E5898" s="844"/>
      <c r="F5898" s="844"/>
      <c r="G5898" s="25"/>
      <c r="H5898" s="25"/>
      <c r="I5898" s="25"/>
      <c r="J5898" s="25"/>
      <c r="K5898" s="25"/>
      <c r="L5898" s="25"/>
      <c r="N5898" s="25"/>
      <c r="O5898" s="25"/>
      <c r="P5898" s="35" t="s">
        <v>2496</v>
      </c>
      <c r="AS5898" s="570"/>
      <c r="AT5898" s="391"/>
      <c r="AU5898" s="222"/>
      <c r="AV5898" s="564"/>
      <c r="AW5898" s="60"/>
      <c r="AX5898" s="60"/>
      <c r="AY5898" s="60"/>
      <c r="AZ5898" s="283"/>
      <c r="BA5898" s="283"/>
      <c r="BB5898" s="283"/>
      <c r="BC5898" s="34"/>
      <c r="BD5898" s="27"/>
      <c r="BF5898" s="35"/>
      <c r="BG5898" s="35"/>
      <c r="BH5898" s="35"/>
    </row>
    <row r="5899" spans="1:60" ht="15" x14ac:dyDescent="0.25">
      <c r="A5899" s="570">
        <f t="shared" si="85"/>
        <v>5893</v>
      </c>
      <c r="B5899" s="571" t="s">
        <v>8167</v>
      </c>
      <c r="C5899" s="574" t="s">
        <v>12458</v>
      </c>
      <c r="D5899" s="843">
        <v>193192.93</v>
      </c>
      <c r="E5899" s="844"/>
      <c r="F5899" s="844"/>
      <c r="G5899" s="25"/>
      <c r="H5899" s="25"/>
      <c r="I5899" s="25"/>
      <c r="J5899" s="25"/>
      <c r="K5899" s="25"/>
      <c r="L5899" s="25"/>
      <c r="N5899" s="25"/>
      <c r="O5899" s="25"/>
      <c r="P5899" s="35" t="s">
        <v>2496</v>
      </c>
      <c r="AS5899" s="570"/>
      <c r="AT5899" s="391"/>
      <c r="AU5899" s="222"/>
      <c r="AV5899" s="564"/>
      <c r="AW5899" s="60"/>
      <c r="AX5899" s="60"/>
      <c r="AY5899" s="60"/>
      <c r="AZ5899" s="283"/>
      <c r="BA5899" s="283"/>
      <c r="BB5899" s="283"/>
      <c r="BC5899" s="34"/>
      <c r="BD5899" s="27"/>
      <c r="BF5899" s="35"/>
      <c r="BG5899" s="35"/>
      <c r="BH5899" s="35"/>
    </row>
    <row r="5900" spans="1:60" ht="15" x14ac:dyDescent="0.25">
      <c r="A5900" s="570">
        <f t="shared" si="85"/>
        <v>5894</v>
      </c>
      <c r="B5900" s="571" t="s">
        <v>8168</v>
      </c>
      <c r="C5900" s="574" t="s">
        <v>12458</v>
      </c>
      <c r="D5900" s="843">
        <v>43137.5</v>
      </c>
      <c r="E5900" s="844"/>
      <c r="F5900" s="844"/>
      <c r="G5900" s="25"/>
      <c r="H5900" s="25"/>
      <c r="I5900" s="25"/>
      <c r="J5900" s="25"/>
      <c r="K5900" s="25"/>
      <c r="L5900" s="25"/>
      <c r="N5900" s="25"/>
      <c r="O5900" s="25"/>
      <c r="P5900" s="35" t="s">
        <v>2496</v>
      </c>
      <c r="AS5900" s="570"/>
      <c r="AT5900" s="391"/>
      <c r="AU5900" s="222"/>
      <c r="AV5900" s="564"/>
      <c r="AW5900" s="60"/>
      <c r="AX5900" s="60"/>
      <c r="AY5900" s="60"/>
      <c r="AZ5900" s="283"/>
      <c r="BA5900" s="283"/>
      <c r="BB5900" s="283"/>
      <c r="BC5900" s="34"/>
      <c r="BD5900" s="27"/>
      <c r="BF5900" s="35"/>
      <c r="BG5900" s="35"/>
      <c r="BH5900" s="35"/>
    </row>
    <row r="5901" spans="1:60" ht="15" x14ac:dyDescent="0.25">
      <c r="A5901" s="570">
        <f t="shared" si="85"/>
        <v>5895</v>
      </c>
      <c r="B5901" s="571" t="s">
        <v>8169</v>
      </c>
      <c r="C5901" s="574" t="s">
        <v>12458</v>
      </c>
      <c r="D5901" s="843">
        <v>6029.73</v>
      </c>
      <c r="E5901" s="844"/>
      <c r="F5901" s="844"/>
      <c r="G5901" s="25"/>
      <c r="H5901" s="25"/>
      <c r="I5901" s="25"/>
      <c r="J5901" s="25"/>
      <c r="K5901" s="25"/>
      <c r="L5901" s="25"/>
      <c r="N5901" s="25"/>
      <c r="O5901" s="25"/>
      <c r="P5901" s="35" t="s">
        <v>2496</v>
      </c>
      <c r="AS5901" s="570"/>
      <c r="AT5901" s="391"/>
      <c r="AU5901" s="222"/>
      <c r="AV5901" s="564"/>
      <c r="AW5901" s="60"/>
      <c r="AX5901" s="60"/>
      <c r="AY5901" s="60"/>
      <c r="AZ5901" s="283"/>
      <c r="BA5901" s="283"/>
      <c r="BB5901" s="283"/>
      <c r="BC5901" s="34"/>
      <c r="BD5901" s="27"/>
      <c r="BF5901" s="35"/>
      <c r="BG5901" s="35"/>
      <c r="BH5901" s="35"/>
    </row>
    <row r="5902" spans="1:60" ht="15" x14ac:dyDescent="0.25">
      <c r="A5902" s="570">
        <f t="shared" si="85"/>
        <v>5896</v>
      </c>
      <c r="B5902" s="571" t="s">
        <v>8170</v>
      </c>
      <c r="C5902" s="574" t="s">
        <v>12458</v>
      </c>
      <c r="D5902" s="843">
        <v>57461.53</v>
      </c>
      <c r="E5902" s="844"/>
      <c r="F5902" s="844"/>
      <c r="G5902" s="25"/>
      <c r="H5902" s="25"/>
      <c r="I5902" s="25"/>
      <c r="J5902" s="25"/>
      <c r="K5902" s="25"/>
      <c r="L5902" s="25"/>
      <c r="N5902" s="25"/>
      <c r="O5902" s="25"/>
      <c r="P5902" s="35" t="s">
        <v>2496</v>
      </c>
      <c r="AS5902" s="570"/>
      <c r="AT5902" s="391"/>
      <c r="AU5902" s="222"/>
      <c r="AV5902" s="564"/>
      <c r="AW5902" s="60"/>
      <c r="AX5902" s="60"/>
      <c r="AY5902" s="60"/>
      <c r="AZ5902" s="283"/>
      <c r="BA5902" s="283"/>
      <c r="BB5902" s="283"/>
      <c r="BC5902" s="34"/>
      <c r="BD5902" s="27"/>
      <c r="BF5902" s="35"/>
      <c r="BG5902" s="35"/>
      <c r="BH5902" s="35"/>
    </row>
    <row r="5903" spans="1:60" ht="15" x14ac:dyDescent="0.25">
      <c r="A5903" s="570">
        <f t="shared" si="85"/>
        <v>5897</v>
      </c>
      <c r="B5903" s="571" t="s">
        <v>8171</v>
      </c>
      <c r="C5903" s="574" t="s">
        <v>12460</v>
      </c>
      <c r="D5903" s="843">
        <v>64765.75</v>
      </c>
      <c r="E5903" s="844"/>
      <c r="F5903" s="844"/>
      <c r="G5903" s="25"/>
      <c r="H5903" s="25"/>
      <c r="I5903" s="25"/>
      <c r="J5903" s="25"/>
      <c r="K5903" s="25"/>
      <c r="L5903" s="25"/>
      <c r="N5903" s="25"/>
      <c r="O5903" s="25"/>
      <c r="P5903" s="35" t="s">
        <v>2496</v>
      </c>
      <c r="AS5903" s="570"/>
      <c r="AT5903" s="391"/>
      <c r="AU5903" s="222"/>
      <c r="AV5903" s="564"/>
      <c r="AW5903" s="60"/>
      <c r="AX5903" s="60"/>
      <c r="AY5903" s="60"/>
      <c r="AZ5903" s="283"/>
      <c r="BA5903" s="283"/>
      <c r="BB5903" s="283"/>
      <c r="BC5903" s="34"/>
      <c r="BD5903" s="27"/>
      <c r="BF5903" s="35"/>
      <c r="BG5903" s="35"/>
      <c r="BH5903" s="35"/>
    </row>
    <row r="5904" spans="1:60" ht="15" x14ac:dyDescent="0.25">
      <c r="A5904" s="570">
        <f t="shared" si="85"/>
        <v>5898</v>
      </c>
      <c r="B5904" s="571" t="s">
        <v>8172</v>
      </c>
      <c r="C5904" s="574" t="s">
        <v>12458</v>
      </c>
      <c r="D5904" s="843">
        <v>8960.7000000000007</v>
      </c>
      <c r="E5904" s="844"/>
      <c r="F5904" s="844"/>
      <c r="G5904" s="25"/>
      <c r="H5904" s="25"/>
      <c r="I5904" s="25"/>
      <c r="J5904" s="25"/>
      <c r="K5904" s="25"/>
      <c r="L5904" s="25"/>
      <c r="N5904" s="25"/>
      <c r="O5904" s="25"/>
      <c r="P5904" s="35" t="s">
        <v>2496</v>
      </c>
      <c r="AS5904" s="570"/>
      <c r="AT5904" s="391"/>
      <c r="AU5904" s="222"/>
      <c r="AV5904" s="564"/>
      <c r="AW5904" s="60"/>
      <c r="AX5904" s="60"/>
      <c r="AY5904" s="60"/>
      <c r="AZ5904" s="283"/>
      <c r="BA5904" s="283"/>
      <c r="BB5904" s="283"/>
      <c r="BC5904" s="34"/>
      <c r="BD5904" s="27"/>
      <c r="BF5904" s="35"/>
      <c r="BG5904" s="35"/>
      <c r="BH5904" s="35"/>
    </row>
    <row r="5905" spans="1:60" ht="15" x14ac:dyDescent="0.25">
      <c r="A5905" s="570">
        <f t="shared" si="85"/>
        <v>5899</v>
      </c>
      <c r="B5905" s="571" t="s">
        <v>8173</v>
      </c>
      <c r="C5905" s="574" t="s">
        <v>12460</v>
      </c>
      <c r="D5905" s="843">
        <v>31297</v>
      </c>
      <c r="E5905" s="844"/>
      <c r="F5905" s="844"/>
      <c r="G5905" s="25"/>
      <c r="H5905" s="25"/>
      <c r="I5905" s="25"/>
      <c r="J5905" s="25"/>
      <c r="K5905" s="25"/>
      <c r="L5905" s="25"/>
      <c r="N5905" s="25"/>
      <c r="O5905" s="25"/>
      <c r="P5905" s="35" t="s">
        <v>2496</v>
      </c>
      <c r="AS5905" s="570"/>
      <c r="AT5905" s="391"/>
      <c r="AU5905" s="222"/>
      <c r="AV5905" s="564"/>
      <c r="AW5905" s="60"/>
      <c r="AX5905" s="60"/>
      <c r="AY5905" s="60"/>
      <c r="AZ5905" s="283"/>
      <c r="BA5905" s="283"/>
      <c r="BB5905" s="283"/>
      <c r="BC5905" s="34"/>
      <c r="BD5905" s="27"/>
      <c r="BF5905" s="35"/>
      <c r="BG5905" s="35"/>
      <c r="BH5905" s="35"/>
    </row>
    <row r="5906" spans="1:60" ht="15" x14ac:dyDescent="0.25">
      <c r="A5906" s="570">
        <f t="shared" si="85"/>
        <v>5900</v>
      </c>
      <c r="B5906" s="571" t="s">
        <v>8174</v>
      </c>
      <c r="C5906" s="574" t="s">
        <v>12460</v>
      </c>
      <c r="D5906" s="843">
        <v>24685.360000000001</v>
      </c>
      <c r="E5906" s="844"/>
      <c r="F5906" s="844"/>
      <c r="G5906" s="25"/>
      <c r="H5906" s="25"/>
      <c r="I5906" s="25"/>
      <c r="J5906" s="25"/>
      <c r="K5906" s="25"/>
      <c r="L5906" s="25"/>
      <c r="N5906" s="25"/>
      <c r="O5906" s="25"/>
      <c r="P5906" s="35" t="s">
        <v>2496</v>
      </c>
      <c r="AS5906" s="570"/>
      <c r="AT5906" s="391"/>
      <c r="AU5906" s="222"/>
      <c r="AV5906" s="564"/>
      <c r="AW5906" s="60"/>
      <c r="AX5906" s="60"/>
      <c r="AY5906" s="60"/>
      <c r="AZ5906" s="283"/>
      <c r="BA5906" s="283"/>
      <c r="BB5906" s="283"/>
      <c r="BC5906" s="34"/>
      <c r="BD5906" s="27"/>
      <c r="BF5906" s="35"/>
      <c r="BG5906" s="35"/>
      <c r="BH5906" s="35"/>
    </row>
    <row r="5907" spans="1:60" ht="15" x14ac:dyDescent="0.25">
      <c r="A5907" s="570">
        <f t="shared" si="85"/>
        <v>5901</v>
      </c>
      <c r="B5907" s="571" t="s">
        <v>8175</v>
      </c>
      <c r="C5907" s="574" t="s">
        <v>12460</v>
      </c>
      <c r="D5907" s="843">
        <v>28592.13</v>
      </c>
      <c r="E5907" s="844"/>
      <c r="F5907" s="844"/>
      <c r="G5907" s="25"/>
      <c r="H5907" s="25"/>
      <c r="I5907" s="25"/>
      <c r="J5907" s="25"/>
      <c r="K5907" s="25"/>
      <c r="L5907" s="25"/>
      <c r="N5907" s="25"/>
      <c r="O5907" s="25"/>
      <c r="P5907" s="35" t="s">
        <v>2496</v>
      </c>
      <c r="AS5907" s="570"/>
      <c r="AT5907" s="391"/>
      <c r="AU5907" s="222"/>
      <c r="AV5907" s="564"/>
      <c r="AW5907" s="60"/>
      <c r="AX5907" s="60"/>
      <c r="AY5907" s="60"/>
      <c r="AZ5907" s="283"/>
      <c r="BA5907" s="283"/>
      <c r="BB5907" s="283"/>
      <c r="BC5907" s="34"/>
      <c r="BD5907" s="27"/>
      <c r="BF5907" s="35"/>
      <c r="BG5907" s="35"/>
      <c r="BH5907" s="35"/>
    </row>
    <row r="5908" spans="1:60" ht="15" x14ac:dyDescent="0.25">
      <c r="A5908" s="570">
        <f t="shared" si="85"/>
        <v>5902</v>
      </c>
      <c r="B5908" s="571" t="s">
        <v>8176</v>
      </c>
      <c r="C5908" s="574" t="s">
        <v>12458</v>
      </c>
      <c r="D5908" s="843">
        <v>7631.47</v>
      </c>
      <c r="E5908" s="844"/>
      <c r="F5908" s="844"/>
      <c r="G5908" s="25"/>
      <c r="H5908" s="25"/>
      <c r="I5908" s="25"/>
      <c r="J5908" s="25"/>
      <c r="K5908" s="25"/>
      <c r="L5908" s="25"/>
      <c r="N5908" s="25"/>
      <c r="O5908" s="25"/>
      <c r="P5908" s="35" t="s">
        <v>2496</v>
      </c>
      <c r="AS5908" s="570"/>
      <c r="AT5908" s="391"/>
      <c r="AU5908" s="222"/>
      <c r="AV5908" s="564"/>
      <c r="AW5908" s="60"/>
      <c r="AX5908" s="60"/>
      <c r="AY5908" s="60"/>
      <c r="AZ5908" s="283"/>
      <c r="BA5908" s="283"/>
      <c r="BB5908" s="283"/>
      <c r="BC5908" s="34"/>
      <c r="BD5908" s="27"/>
      <c r="BF5908" s="35"/>
      <c r="BG5908" s="35"/>
      <c r="BH5908" s="35"/>
    </row>
    <row r="5909" spans="1:60" ht="15" x14ac:dyDescent="0.25">
      <c r="A5909" s="570">
        <f t="shared" si="85"/>
        <v>5903</v>
      </c>
      <c r="B5909" s="571" t="s">
        <v>8177</v>
      </c>
      <c r="C5909" s="574" t="s">
        <v>12458</v>
      </c>
      <c r="D5909" s="843">
        <v>8008.7</v>
      </c>
      <c r="E5909" s="844"/>
      <c r="F5909" s="844"/>
      <c r="G5909" s="25"/>
      <c r="H5909" s="25"/>
      <c r="I5909" s="25"/>
      <c r="J5909" s="25"/>
      <c r="K5909" s="25"/>
      <c r="L5909" s="25"/>
      <c r="N5909" s="25"/>
      <c r="O5909" s="25"/>
      <c r="P5909" s="35" t="s">
        <v>2496</v>
      </c>
      <c r="AS5909" s="570"/>
      <c r="AT5909" s="391"/>
      <c r="AU5909" s="222"/>
      <c r="AV5909" s="564"/>
      <c r="AW5909" s="60"/>
      <c r="AX5909" s="60"/>
      <c r="AY5909" s="60"/>
      <c r="AZ5909" s="283"/>
      <c r="BA5909" s="283"/>
      <c r="BB5909" s="283"/>
      <c r="BC5909" s="34"/>
      <c r="BD5909" s="27"/>
      <c r="BF5909" s="35"/>
      <c r="BG5909" s="35"/>
      <c r="BH5909" s="35"/>
    </row>
    <row r="5910" spans="1:60" ht="15" x14ac:dyDescent="0.25">
      <c r="A5910" s="570">
        <f t="shared" si="85"/>
        <v>5904</v>
      </c>
      <c r="B5910" s="571" t="s">
        <v>8178</v>
      </c>
      <c r="C5910" s="574" t="s">
        <v>12460</v>
      </c>
      <c r="D5910" s="843">
        <v>26408.48</v>
      </c>
      <c r="E5910" s="844"/>
      <c r="F5910" s="844"/>
      <c r="G5910" s="25"/>
      <c r="H5910" s="25"/>
      <c r="I5910" s="25"/>
      <c r="J5910" s="25"/>
      <c r="K5910" s="25"/>
      <c r="L5910" s="25"/>
      <c r="N5910" s="25"/>
      <c r="O5910" s="25"/>
      <c r="P5910" s="35" t="s">
        <v>2496</v>
      </c>
      <c r="AS5910" s="570"/>
      <c r="AT5910" s="391"/>
      <c r="AU5910" s="222"/>
      <c r="AV5910" s="564"/>
      <c r="AW5910" s="60"/>
      <c r="AX5910" s="60"/>
      <c r="AY5910" s="60"/>
      <c r="AZ5910" s="283"/>
      <c r="BA5910" s="283"/>
      <c r="BB5910" s="283"/>
      <c r="BC5910" s="34"/>
      <c r="BD5910" s="27"/>
      <c r="BF5910" s="35"/>
      <c r="BG5910" s="35"/>
      <c r="BH5910" s="35"/>
    </row>
    <row r="5911" spans="1:60" ht="15" x14ac:dyDescent="0.25">
      <c r="A5911" s="570">
        <f t="shared" si="85"/>
        <v>5905</v>
      </c>
      <c r="B5911" s="571" t="s">
        <v>8179</v>
      </c>
      <c r="C5911" s="574" t="s">
        <v>12458</v>
      </c>
      <c r="D5911" s="843">
        <v>6420.05</v>
      </c>
      <c r="E5911" s="844"/>
      <c r="F5911" s="844"/>
      <c r="G5911" s="25"/>
      <c r="H5911" s="25"/>
      <c r="I5911" s="25"/>
      <c r="J5911" s="25"/>
      <c r="K5911" s="25"/>
      <c r="L5911" s="25"/>
      <c r="N5911" s="25"/>
      <c r="O5911" s="25"/>
      <c r="P5911" s="35" t="s">
        <v>2496</v>
      </c>
      <c r="AS5911" s="570"/>
      <c r="AT5911" s="391"/>
      <c r="AU5911" s="222"/>
      <c r="AV5911" s="564"/>
      <c r="AW5911" s="60"/>
      <c r="AX5911" s="60"/>
      <c r="AY5911" s="60"/>
      <c r="AZ5911" s="283"/>
      <c r="BA5911" s="283"/>
      <c r="BB5911" s="283"/>
      <c r="BC5911" s="34"/>
      <c r="BD5911" s="27"/>
      <c r="BF5911" s="35"/>
      <c r="BG5911" s="35"/>
      <c r="BH5911" s="35"/>
    </row>
    <row r="5912" spans="1:60" ht="15" x14ac:dyDescent="0.25">
      <c r="A5912" s="570">
        <f t="shared" si="85"/>
        <v>5906</v>
      </c>
      <c r="B5912" s="571" t="s">
        <v>8180</v>
      </c>
      <c r="C5912" s="574" t="s">
        <v>12458</v>
      </c>
      <c r="D5912" s="843">
        <v>2479.96</v>
      </c>
      <c r="E5912" s="844"/>
      <c r="F5912" s="844"/>
      <c r="G5912" s="25"/>
      <c r="H5912" s="25"/>
      <c r="I5912" s="25"/>
      <c r="J5912" s="25"/>
      <c r="K5912" s="25"/>
      <c r="L5912" s="25"/>
      <c r="N5912" s="25"/>
      <c r="O5912" s="25"/>
      <c r="P5912" s="35" t="s">
        <v>2496</v>
      </c>
      <c r="AS5912" s="570"/>
      <c r="AT5912" s="391"/>
      <c r="AU5912" s="222"/>
      <c r="AV5912" s="564"/>
      <c r="AW5912" s="60"/>
      <c r="AX5912" s="60"/>
      <c r="AY5912" s="60"/>
      <c r="AZ5912" s="283"/>
      <c r="BA5912" s="283"/>
      <c r="BB5912" s="283"/>
      <c r="BC5912" s="34"/>
      <c r="BD5912" s="27"/>
      <c r="BF5912" s="35"/>
      <c r="BG5912" s="35"/>
      <c r="BH5912" s="35"/>
    </row>
    <row r="5913" spans="1:60" ht="15" x14ac:dyDescent="0.25">
      <c r="A5913" s="570">
        <f t="shared" si="85"/>
        <v>5907</v>
      </c>
      <c r="B5913" s="571" t="s">
        <v>8181</v>
      </c>
      <c r="C5913" s="574" t="s">
        <v>12458</v>
      </c>
      <c r="D5913" s="843">
        <v>92582</v>
      </c>
      <c r="E5913" s="844"/>
      <c r="F5913" s="844"/>
      <c r="G5913" s="25"/>
      <c r="H5913" s="25"/>
      <c r="I5913" s="25"/>
      <c r="J5913" s="25"/>
      <c r="K5913" s="25"/>
      <c r="L5913" s="25"/>
      <c r="N5913" s="25"/>
      <c r="O5913" s="25"/>
      <c r="P5913" s="35" t="s">
        <v>2496</v>
      </c>
      <c r="AS5913" s="570"/>
      <c r="AT5913" s="391"/>
      <c r="AU5913" s="222"/>
      <c r="AV5913" s="564"/>
      <c r="AW5913" s="60"/>
      <c r="AX5913" s="60"/>
      <c r="AY5913" s="60"/>
      <c r="AZ5913" s="283"/>
      <c r="BA5913" s="283"/>
      <c r="BB5913" s="283"/>
      <c r="BC5913" s="34"/>
      <c r="BD5913" s="27"/>
      <c r="BF5913" s="35"/>
      <c r="BG5913" s="35"/>
      <c r="BH5913" s="35"/>
    </row>
    <row r="5914" spans="1:60" ht="15" x14ac:dyDescent="0.25">
      <c r="A5914" s="570">
        <f t="shared" si="85"/>
        <v>5908</v>
      </c>
      <c r="B5914" s="571" t="s">
        <v>8182</v>
      </c>
      <c r="C5914" s="574" t="s">
        <v>12458</v>
      </c>
      <c r="D5914" s="843">
        <v>89498.71</v>
      </c>
      <c r="E5914" s="844"/>
      <c r="F5914" s="844"/>
      <c r="G5914" s="25"/>
      <c r="H5914" s="25"/>
      <c r="I5914" s="25"/>
      <c r="J5914" s="25"/>
      <c r="K5914" s="25"/>
      <c r="L5914" s="25"/>
      <c r="N5914" s="25"/>
      <c r="O5914" s="25"/>
      <c r="P5914" s="35" t="s">
        <v>2496</v>
      </c>
      <c r="AS5914" s="570"/>
      <c r="AT5914" s="391"/>
      <c r="AU5914" s="222"/>
      <c r="AV5914" s="564"/>
      <c r="AW5914" s="60"/>
      <c r="AX5914" s="60"/>
      <c r="AY5914" s="60"/>
      <c r="AZ5914" s="283"/>
      <c r="BA5914" s="283"/>
      <c r="BB5914" s="283"/>
      <c r="BC5914" s="34"/>
      <c r="BD5914" s="27"/>
      <c r="BF5914" s="35"/>
      <c r="BG5914" s="35"/>
      <c r="BH5914" s="35"/>
    </row>
    <row r="5915" spans="1:60" ht="15" x14ac:dyDescent="0.25">
      <c r="A5915" s="570">
        <f t="shared" si="85"/>
        <v>5909</v>
      </c>
      <c r="B5915" s="571" t="s">
        <v>8183</v>
      </c>
      <c r="C5915" s="574" t="s">
        <v>12458</v>
      </c>
      <c r="D5915" s="843">
        <v>70637.210000000006</v>
      </c>
      <c r="E5915" s="844"/>
      <c r="F5915" s="844"/>
      <c r="G5915" s="25"/>
      <c r="H5915" s="25"/>
      <c r="I5915" s="25"/>
      <c r="J5915" s="25"/>
      <c r="K5915" s="25"/>
      <c r="L5915" s="25"/>
      <c r="N5915" s="25"/>
      <c r="O5915" s="25"/>
      <c r="P5915" s="35" t="s">
        <v>2496</v>
      </c>
      <c r="AS5915" s="570"/>
      <c r="AT5915" s="391"/>
      <c r="AU5915" s="222"/>
      <c r="AV5915" s="564"/>
      <c r="AW5915" s="60"/>
      <c r="AX5915" s="60"/>
      <c r="AY5915" s="60"/>
      <c r="AZ5915" s="283"/>
      <c r="BA5915" s="283"/>
      <c r="BB5915" s="283"/>
      <c r="BC5915" s="34"/>
      <c r="BD5915" s="27"/>
      <c r="BF5915" s="35"/>
      <c r="BG5915" s="35"/>
      <c r="BH5915" s="35"/>
    </row>
    <row r="5916" spans="1:60" ht="15" x14ac:dyDescent="0.25">
      <c r="A5916" s="570">
        <f t="shared" si="85"/>
        <v>5910</v>
      </c>
      <c r="B5916" s="571" t="s">
        <v>8184</v>
      </c>
      <c r="C5916" s="574" t="s">
        <v>12458</v>
      </c>
      <c r="D5916" s="843">
        <v>71558.27</v>
      </c>
      <c r="E5916" s="844"/>
      <c r="F5916" s="844"/>
      <c r="G5916" s="25"/>
      <c r="H5916" s="25"/>
      <c r="I5916" s="25"/>
      <c r="J5916" s="25"/>
      <c r="K5916" s="25"/>
      <c r="L5916" s="25"/>
      <c r="N5916" s="25"/>
      <c r="O5916" s="25"/>
      <c r="P5916" s="35" t="s">
        <v>2496</v>
      </c>
      <c r="AS5916" s="570"/>
      <c r="AT5916" s="391"/>
      <c r="AU5916" s="222"/>
      <c r="AV5916" s="564"/>
      <c r="AW5916" s="60"/>
      <c r="AX5916" s="60"/>
      <c r="AY5916" s="60"/>
      <c r="AZ5916" s="283"/>
      <c r="BA5916" s="283"/>
      <c r="BB5916" s="283"/>
      <c r="BC5916" s="34"/>
      <c r="BD5916" s="27"/>
      <c r="BF5916" s="35"/>
      <c r="BG5916" s="35"/>
      <c r="BH5916" s="35"/>
    </row>
    <row r="5917" spans="1:60" ht="15" x14ac:dyDescent="0.25">
      <c r="A5917" s="570">
        <f t="shared" si="85"/>
        <v>5911</v>
      </c>
      <c r="B5917" s="571" t="s">
        <v>8185</v>
      </c>
      <c r="C5917" s="574" t="s">
        <v>12458</v>
      </c>
      <c r="D5917" s="843">
        <v>3184.44</v>
      </c>
      <c r="E5917" s="844"/>
      <c r="F5917" s="844"/>
      <c r="G5917" s="25"/>
      <c r="H5917" s="25"/>
      <c r="I5917" s="25"/>
      <c r="J5917" s="25"/>
      <c r="K5917" s="25"/>
      <c r="L5917" s="25"/>
      <c r="N5917" s="25"/>
      <c r="O5917" s="25"/>
      <c r="P5917" s="35" t="s">
        <v>2496</v>
      </c>
      <c r="AS5917" s="570"/>
      <c r="AT5917" s="391"/>
      <c r="AU5917" s="222"/>
      <c r="AV5917" s="564"/>
      <c r="AW5917" s="60"/>
      <c r="AX5917" s="60"/>
      <c r="AY5917" s="60"/>
      <c r="AZ5917" s="283"/>
      <c r="BA5917" s="283"/>
      <c r="BB5917" s="283"/>
      <c r="BC5917" s="34"/>
      <c r="BD5917" s="27"/>
      <c r="BF5917" s="35"/>
      <c r="BG5917" s="35"/>
      <c r="BH5917" s="35"/>
    </row>
    <row r="5918" spans="1:60" ht="15" x14ac:dyDescent="0.25">
      <c r="A5918" s="570">
        <f t="shared" si="85"/>
        <v>5912</v>
      </c>
      <c r="B5918" s="571" t="s">
        <v>8186</v>
      </c>
      <c r="C5918" s="574" t="s">
        <v>12458</v>
      </c>
      <c r="D5918" s="843">
        <v>15279.6</v>
      </c>
      <c r="E5918" s="844"/>
      <c r="F5918" s="844"/>
      <c r="G5918" s="25"/>
      <c r="H5918" s="25"/>
      <c r="I5918" s="25"/>
      <c r="J5918" s="25"/>
      <c r="K5918" s="25"/>
      <c r="L5918" s="25"/>
      <c r="N5918" s="25"/>
      <c r="O5918" s="25"/>
      <c r="P5918" s="35" t="s">
        <v>2496</v>
      </c>
      <c r="AS5918" s="570"/>
      <c r="AT5918" s="391"/>
      <c r="AU5918" s="222"/>
      <c r="AV5918" s="564"/>
      <c r="AW5918" s="60"/>
      <c r="AX5918" s="60"/>
      <c r="AY5918" s="60"/>
      <c r="AZ5918" s="283"/>
      <c r="BA5918" s="283"/>
      <c r="BB5918" s="283"/>
      <c r="BC5918" s="34"/>
      <c r="BD5918" s="27"/>
      <c r="BF5918" s="35"/>
      <c r="BG5918" s="35"/>
      <c r="BH5918" s="35"/>
    </row>
    <row r="5919" spans="1:60" ht="15" x14ac:dyDescent="0.25">
      <c r="A5919" s="570">
        <f t="shared" si="85"/>
        <v>5913</v>
      </c>
      <c r="B5919" s="571" t="s">
        <v>8187</v>
      </c>
      <c r="C5919" s="574" t="s">
        <v>12458</v>
      </c>
      <c r="D5919" s="843">
        <v>9786.56</v>
      </c>
      <c r="E5919" s="844"/>
      <c r="F5919" s="844"/>
      <c r="G5919" s="25"/>
      <c r="H5919" s="25"/>
      <c r="I5919" s="25"/>
      <c r="J5919" s="25"/>
      <c r="K5919" s="25"/>
      <c r="L5919" s="25"/>
      <c r="N5919" s="25"/>
      <c r="O5919" s="25"/>
      <c r="P5919" s="35" t="s">
        <v>2496</v>
      </c>
      <c r="AS5919" s="570"/>
      <c r="AT5919" s="391"/>
      <c r="AU5919" s="222"/>
      <c r="AV5919" s="564"/>
      <c r="AW5919" s="60"/>
      <c r="AX5919" s="60"/>
      <c r="AY5919" s="60"/>
      <c r="AZ5919" s="283"/>
      <c r="BA5919" s="283"/>
      <c r="BB5919" s="283"/>
      <c r="BC5919" s="34"/>
      <c r="BD5919" s="27"/>
      <c r="BF5919" s="35"/>
      <c r="BG5919" s="35"/>
      <c r="BH5919" s="35"/>
    </row>
    <row r="5920" spans="1:60" ht="15" x14ac:dyDescent="0.25">
      <c r="A5920" s="570">
        <f t="shared" si="85"/>
        <v>5914</v>
      </c>
      <c r="B5920" s="571" t="s">
        <v>8188</v>
      </c>
      <c r="C5920" s="574" t="s">
        <v>12458</v>
      </c>
      <c r="D5920" s="843">
        <v>15073.73</v>
      </c>
      <c r="E5920" s="844"/>
      <c r="F5920" s="844"/>
      <c r="G5920" s="25"/>
      <c r="H5920" s="25"/>
      <c r="I5920" s="25"/>
      <c r="J5920" s="25"/>
      <c r="K5920" s="25"/>
      <c r="L5920" s="25"/>
      <c r="N5920" s="25"/>
      <c r="O5920" s="25"/>
      <c r="P5920" s="35" t="s">
        <v>2496</v>
      </c>
      <c r="AS5920" s="570"/>
      <c r="AT5920" s="391"/>
      <c r="AU5920" s="222"/>
      <c r="AV5920" s="564"/>
      <c r="AW5920" s="60"/>
      <c r="AX5920" s="60"/>
      <c r="AY5920" s="60"/>
      <c r="AZ5920" s="283"/>
      <c r="BA5920" s="283"/>
      <c r="BB5920" s="283"/>
      <c r="BC5920" s="34"/>
      <c r="BD5920" s="27"/>
      <c r="BF5920" s="35"/>
      <c r="BG5920" s="35"/>
      <c r="BH5920" s="35"/>
    </row>
    <row r="5921" spans="1:60" ht="15" x14ac:dyDescent="0.25">
      <c r="A5921" s="570">
        <f t="shared" si="85"/>
        <v>5915</v>
      </c>
      <c r="B5921" s="571" t="s">
        <v>8189</v>
      </c>
      <c r="C5921" s="574" t="s">
        <v>12458</v>
      </c>
      <c r="D5921" s="843">
        <v>63037.87</v>
      </c>
      <c r="E5921" s="844"/>
      <c r="F5921" s="844"/>
      <c r="G5921" s="25"/>
      <c r="H5921" s="25"/>
      <c r="I5921" s="25"/>
      <c r="J5921" s="25"/>
      <c r="K5921" s="25"/>
      <c r="L5921" s="25"/>
      <c r="N5921" s="25"/>
      <c r="O5921" s="25"/>
      <c r="P5921" s="35" t="s">
        <v>2496</v>
      </c>
      <c r="AS5921" s="570"/>
      <c r="AT5921" s="391"/>
      <c r="AU5921" s="222"/>
      <c r="AV5921" s="564"/>
      <c r="AW5921" s="60"/>
      <c r="AX5921" s="60"/>
      <c r="AY5921" s="60"/>
      <c r="AZ5921" s="283"/>
      <c r="BA5921" s="283"/>
      <c r="BB5921" s="283"/>
      <c r="BC5921" s="34"/>
      <c r="BD5921" s="27"/>
      <c r="BF5921" s="35"/>
      <c r="BG5921" s="35"/>
      <c r="BH5921" s="35"/>
    </row>
    <row r="5922" spans="1:60" ht="15" x14ac:dyDescent="0.25">
      <c r="A5922" s="570">
        <f t="shared" si="85"/>
        <v>5916</v>
      </c>
      <c r="B5922" s="571" t="s">
        <v>8190</v>
      </c>
      <c r="C5922" s="574" t="s">
        <v>12458</v>
      </c>
      <c r="D5922" s="843">
        <v>3744.93</v>
      </c>
      <c r="E5922" s="844"/>
      <c r="F5922" s="844"/>
      <c r="G5922" s="25"/>
      <c r="H5922" s="25"/>
      <c r="I5922" s="25"/>
      <c r="J5922" s="25"/>
      <c r="K5922" s="25"/>
      <c r="L5922" s="25"/>
      <c r="N5922" s="25"/>
      <c r="O5922" s="25"/>
      <c r="P5922" s="35" t="s">
        <v>2496</v>
      </c>
      <c r="AS5922" s="570"/>
      <c r="AT5922" s="391"/>
      <c r="AU5922" s="222"/>
      <c r="AV5922" s="564"/>
      <c r="AW5922" s="60"/>
      <c r="AX5922" s="60"/>
      <c r="AY5922" s="60"/>
      <c r="AZ5922" s="283"/>
      <c r="BA5922" s="283"/>
      <c r="BB5922" s="283"/>
      <c r="BC5922" s="34"/>
      <c r="BD5922" s="27"/>
      <c r="BF5922" s="35"/>
      <c r="BG5922" s="35"/>
      <c r="BH5922" s="35"/>
    </row>
    <row r="5923" spans="1:60" ht="15" x14ac:dyDescent="0.25">
      <c r="A5923" s="570">
        <f t="shared" si="85"/>
        <v>5917</v>
      </c>
      <c r="B5923" s="571" t="s">
        <v>8191</v>
      </c>
      <c r="C5923" s="574" t="s">
        <v>12458</v>
      </c>
      <c r="D5923" s="843">
        <v>35509.599999999999</v>
      </c>
      <c r="E5923" s="844"/>
      <c r="F5923" s="844"/>
      <c r="G5923" s="25"/>
      <c r="H5923" s="25"/>
      <c r="I5923" s="25"/>
      <c r="J5923" s="25"/>
      <c r="K5923" s="25"/>
      <c r="L5923" s="25"/>
      <c r="N5923" s="25"/>
      <c r="O5923" s="25"/>
      <c r="P5923" s="35" t="s">
        <v>2496</v>
      </c>
      <c r="AS5923" s="570"/>
      <c r="AT5923" s="391"/>
      <c r="AU5923" s="222"/>
      <c r="AV5923" s="564"/>
      <c r="AW5923" s="60"/>
      <c r="AX5923" s="60"/>
      <c r="AY5923" s="60"/>
      <c r="AZ5923" s="283"/>
      <c r="BA5923" s="283"/>
      <c r="BB5923" s="283"/>
      <c r="BC5923" s="34"/>
      <c r="BD5923" s="27"/>
      <c r="BF5923" s="35"/>
      <c r="BG5923" s="35"/>
      <c r="BH5923" s="35"/>
    </row>
    <row r="5924" spans="1:60" ht="15" x14ac:dyDescent="0.25">
      <c r="A5924" s="570">
        <f t="shared" si="85"/>
        <v>5918</v>
      </c>
      <c r="B5924" s="571" t="s">
        <v>8192</v>
      </c>
      <c r="C5924" s="574" t="s">
        <v>12458</v>
      </c>
      <c r="D5924" s="843">
        <v>7631.47</v>
      </c>
      <c r="E5924" s="844"/>
      <c r="F5924" s="844"/>
      <c r="G5924" s="25"/>
      <c r="H5924" s="25"/>
      <c r="I5924" s="25"/>
      <c r="J5924" s="25"/>
      <c r="K5924" s="25"/>
      <c r="L5924" s="25"/>
      <c r="N5924" s="25"/>
      <c r="O5924" s="25"/>
      <c r="P5924" s="35" t="s">
        <v>2496</v>
      </c>
      <c r="AS5924" s="570"/>
      <c r="AT5924" s="391"/>
      <c r="AU5924" s="222"/>
      <c r="AV5924" s="564"/>
      <c r="AW5924" s="60"/>
      <c r="AX5924" s="60"/>
      <c r="AY5924" s="60"/>
      <c r="AZ5924" s="283"/>
      <c r="BA5924" s="283"/>
      <c r="BB5924" s="283"/>
      <c r="BC5924" s="34"/>
      <c r="BD5924" s="27"/>
      <c r="BF5924" s="35"/>
      <c r="BG5924" s="35"/>
      <c r="BH5924" s="35"/>
    </row>
    <row r="5925" spans="1:60" ht="15" x14ac:dyDescent="0.25">
      <c r="A5925" s="570">
        <f t="shared" si="85"/>
        <v>5919</v>
      </c>
      <c r="B5925" s="571" t="s">
        <v>8193</v>
      </c>
      <c r="C5925" s="574" t="s">
        <v>12458</v>
      </c>
      <c r="D5925" s="843">
        <v>13026.93</v>
      </c>
      <c r="E5925" s="844"/>
      <c r="F5925" s="844"/>
      <c r="G5925" s="25"/>
      <c r="H5925" s="25"/>
      <c r="I5925" s="25"/>
      <c r="J5925" s="25"/>
      <c r="K5925" s="25"/>
      <c r="L5925" s="25"/>
      <c r="N5925" s="25"/>
      <c r="O5925" s="25"/>
      <c r="P5925" s="35" t="s">
        <v>2496</v>
      </c>
      <c r="AS5925" s="570"/>
      <c r="AT5925" s="391"/>
      <c r="AU5925" s="222"/>
      <c r="AV5925" s="564"/>
      <c r="AW5925" s="60"/>
      <c r="AX5925" s="60"/>
      <c r="AY5925" s="60"/>
      <c r="AZ5925" s="283"/>
      <c r="BA5925" s="283"/>
      <c r="BB5925" s="283"/>
      <c r="BC5925" s="34"/>
      <c r="BD5925" s="27"/>
      <c r="BF5925" s="35"/>
      <c r="BG5925" s="35"/>
      <c r="BH5925" s="35"/>
    </row>
    <row r="5926" spans="1:60" ht="15" x14ac:dyDescent="0.25">
      <c r="A5926" s="570">
        <f t="shared" si="85"/>
        <v>5920</v>
      </c>
      <c r="B5926" s="571" t="s">
        <v>8194</v>
      </c>
      <c r="C5926" s="574" t="s">
        <v>12458</v>
      </c>
      <c r="D5926" s="843">
        <v>41507.199999999997</v>
      </c>
      <c r="E5926" s="844"/>
      <c r="F5926" s="844"/>
      <c r="G5926" s="25"/>
      <c r="H5926" s="25"/>
      <c r="I5926" s="25"/>
      <c r="J5926" s="25"/>
      <c r="K5926" s="25"/>
      <c r="L5926" s="25"/>
      <c r="N5926" s="25"/>
      <c r="O5926" s="25"/>
      <c r="P5926" s="35" t="s">
        <v>2496</v>
      </c>
      <c r="AS5926" s="570"/>
      <c r="AT5926" s="391"/>
      <c r="AU5926" s="222"/>
      <c r="AV5926" s="564"/>
      <c r="AW5926" s="60"/>
      <c r="AX5926" s="60"/>
      <c r="AY5926" s="60"/>
      <c r="AZ5926" s="283"/>
      <c r="BA5926" s="283"/>
      <c r="BB5926" s="283"/>
      <c r="BC5926" s="34"/>
      <c r="BD5926" s="27"/>
      <c r="BF5926" s="35"/>
      <c r="BG5926" s="35"/>
      <c r="BH5926" s="35"/>
    </row>
    <row r="5927" spans="1:60" ht="15" x14ac:dyDescent="0.25">
      <c r="A5927" s="570">
        <f t="shared" si="85"/>
        <v>5921</v>
      </c>
      <c r="B5927" s="571" t="s">
        <v>8195</v>
      </c>
      <c r="C5927" s="574" t="s">
        <v>12458</v>
      </c>
      <c r="D5927" s="843">
        <v>37485</v>
      </c>
      <c r="E5927" s="844"/>
      <c r="F5927" s="844"/>
      <c r="G5927" s="25"/>
      <c r="H5927" s="25"/>
      <c r="I5927" s="25"/>
      <c r="J5927" s="25"/>
      <c r="K5927" s="25"/>
      <c r="L5927" s="25"/>
      <c r="N5927" s="25"/>
      <c r="O5927" s="25"/>
      <c r="P5927" s="35" t="s">
        <v>2496</v>
      </c>
      <c r="AS5927" s="570"/>
      <c r="AT5927" s="391"/>
      <c r="AU5927" s="222"/>
      <c r="AV5927" s="564"/>
      <c r="AW5927" s="60"/>
      <c r="AX5927" s="60"/>
      <c r="AY5927" s="60"/>
      <c r="AZ5927" s="283"/>
      <c r="BA5927" s="283"/>
      <c r="BB5927" s="283"/>
      <c r="BC5927" s="34"/>
      <c r="BD5927" s="27"/>
      <c r="BF5927" s="35"/>
      <c r="BG5927" s="35"/>
      <c r="BH5927" s="35"/>
    </row>
    <row r="5928" spans="1:60" ht="15" x14ac:dyDescent="0.25">
      <c r="A5928" s="570">
        <f t="shared" si="85"/>
        <v>5922</v>
      </c>
      <c r="B5928" s="571" t="s">
        <v>8196</v>
      </c>
      <c r="C5928" s="574" t="s">
        <v>12458</v>
      </c>
      <c r="D5928" s="843">
        <v>41650</v>
      </c>
      <c r="E5928" s="844"/>
      <c r="F5928" s="844"/>
      <c r="G5928" s="25"/>
      <c r="H5928" s="25"/>
      <c r="I5928" s="25"/>
      <c r="J5928" s="25"/>
      <c r="K5928" s="25"/>
      <c r="L5928" s="25"/>
      <c r="N5928" s="25"/>
      <c r="O5928" s="25"/>
      <c r="P5928" s="35" t="s">
        <v>2496</v>
      </c>
      <c r="AS5928" s="570"/>
      <c r="AT5928" s="391"/>
      <c r="AU5928" s="222"/>
      <c r="AV5928" s="564"/>
      <c r="AW5928" s="60"/>
      <c r="AX5928" s="60"/>
      <c r="AY5928" s="60"/>
      <c r="AZ5928" s="283"/>
      <c r="BA5928" s="283"/>
      <c r="BB5928" s="283"/>
      <c r="BC5928" s="34"/>
      <c r="BD5928" s="27"/>
      <c r="BF5928" s="35"/>
      <c r="BG5928" s="35"/>
      <c r="BH5928" s="35"/>
    </row>
    <row r="5929" spans="1:60" ht="15" x14ac:dyDescent="0.25">
      <c r="A5929" s="570">
        <f t="shared" si="85"/>
        <v>5923</v>
      </c>
      <c r="B5929" s="571" t="s">
        <v>8197</v>
      </c>
      <c r="C5929" s="574" t="s">
        <v>12458</v>
      </c>
      <c r="D5929" s="843">
        <v>54740</v>
      </c>
      <c r="E5929" s="844"/>
      <c r="F5929" s="844"/>
      <c r="G5929" s="25"/>
      <c r="H5929" s="25"/>
      <c r="I5929" s="25"/>
      <c r="J5929" s="25"/>
      <c r="K5929" s="25"/>
      <c r="L5929" s="25"/>
      <c r="N5929" s="25"/>
      <c r="O5929" s="25"/>
      <c r="P5929" s="35" t="s">
        <v>2496</v>
      </c>
      <c r="AS5929" s="570"/>
      <c r="AT5929" s="391"/>
      <c r="AU5929" s="222"/>
      <c r="AV5929" s="564"/>
      <c r="AW5929" s="60"/>
      <c r="AX5929" s="60"/>
      <c r="AY5929" s="60"/>
      <c r="AZ5929" s="283"/>
      <c r="BA5929" s="283"/>
      <c r="BB5929" s="283"/>
      <c r="BC5929" s="34"/>
      <c r="BD5929" s="27"/>
      <c r="BF5929" s="35"/>
      <c r="BG5929" s="35"/>
      <c r="BH5929" s="35"/>
    </row>
    <row r="5930" spans="1:60" ht="15" x14ac:dyDescent="0.25">
      <c r="A5930" s="570">
        <f t="shared" si="85"/>
        <v>5924</v>
      </c>
      <c r="B5930" s="571" t="s">
        <v>8198</v>
      </c>
      <c r="C5930" s="574" t="s">
        <v>12458</v>
      </c>
      <c r="D5930" s="843">
        <v>38588.129999999997</v>
      </c>
      <c r="E5930" s="844"/>
      <c r="F5930" s="844"/>
      <c r="G5930" s="25"/>
      <c r="H5930" s="25"/>
      <c r="I5930" s="25"/>
      <c r="J5930" s="25"/>
      <c r="K5930" s="25"/>
      <c r="L5930" s="25"/>
      <c r="N5930" s="25"/>
      <c r="O5930" s="25"/>
      <c r="P5930" s="35" t="s">
        <v>2496</v>
      </c>
      <c r="AS5930" s="570"/>
      <c r="AT5930" s="391"/>
      <c r="AU5930" s="222"/>
      <c r="AV5930" s="564"/>
      <c r="AW5930" s="60"/>
      <c r="AX5930" s="60"/>
      <c r="AY5930" s="60"/>
      <c r="AZ5930" s="283"/>
      <c r="BA5930" s="283"/>
      <c r="BB5930" s="283"/>
      <c r="BC5930" s="34"/>
      <c r="BD5930" s="27"/>
      <c r="BF5930" s="35"/>
      <c r="BG5930" s="35"/>
      <c r="BH5930" s="35"/>
    </row>
    <row r="5931" spans="1:60" ht="15" x14ac:dyDescent="0.25">
      <c r="A5931" s="570">
        <f t="shared" si="85"/>
        <v>5925</v>
      </c>
      <c r="B5931" s="571" t="s">
        <v>8199</v>
      </c>
      <c r="C5931" s="574" t="s">
        <v>12458</v>
      </c>
      <c r="D5931" s="843">
        <v>6268.92</v>
      </c>
      <c r="E5931" s="844"/>
      <c r="F5931" s="844"/>
      <c r="G5931" s="25"/>
      <c r="H5931" s="25"/>
      <c r="I5931" s="25"/>
      <c r="J5931" s="25"/>
      <c r="K5931" s="25"/>
      <c r="L5931" s="25"/>
      <c r="N5931" s="25"/>
      <c r="O5931" s="25"/>
      <c r="P5931" s="35" t="s">
        <v>2496</v>
      </c>
      <c r="AS5931" s="570"/>
      <c r="AT5931" s="391"/>
      <c r="AU5931" s="222"/>
      <c r="AV5931" s="564"/>
      <c r="AW5931" s="60"/>
      <c r="AX5931" s="60"/>
      <c r="AY5931" s="60"/>
      <c r="AZ5931" s="283"/>
      <c r="BA5931" s="283"/>
      <c r="BB5931" s="283"/>
      <c r="BC5931" s="34"/>
      <c r="BD5931" s="27"/>
      <c r="BF5931" s="35"/>
      <c r="BG5931" s="35"/>
      <c r="BH5931" s="35"/>
    </row>
    <row r="5932" spans="1:60" ht="15" x14ac:dyDescent="0.25">
      <c r="A5932" s="570">
        <f t="shared" si="85"/>
        <v>5926</v>
      </c>
      <c r="B5932" s="571" t="s">
        <v>8200</v>
      </c>
      <c r="C5932" s="574" t="s">
        <v>12458</v>
      </c>
      <c r="D5932" s="843">
        <v>10241.14</v>
      </c>
      <c r="E5932" s="844"/>
      <c r="F5932" s="844"/>
      <c r="G5932" s="25"/>
      <c r="H5932" s="25"/>
      <c r="I5932" s="25"/>
      <c r="J5932" s="25"/>
      <c r="K5932" s="25"/>
      <c r="L5932" s="25"/>
      <c r="N5932" s="25"/>
      <c r="O5932" s="25"/>
      <c r="P5932" s="35" t="s">
        <v>2496</v>
      </c>
      <c r="AS5932" s="570"/>
      <c r="AT5932" s="391"/>
      <c r="AU5932" s="222"/>
      <c r="AV5932" s="564"/>
      <c r="AW5932" s="60"/>
      <c r="AX5932" s="60"/>
      <c r="AY5932" s="60"/>
      <c r="AZ5932" s="283"/>
      <c r="BA5932" s="283"/>
      <c r="BB5932" s="283"/>
      <c r="BC5932" s="34"/>
      <c r="BD5932" s="27"/>
      <c r="BF5932" s="35"/>
      <c r="BG5932" s="35"/>
      <c r="BH5932" s="35"/>
    </row>
    <row r="5933" spans="1:60" ht="15" x14ac:dyDescent="0.25">
      <c r="A5933" s="570">
        <f t="shared" si="85"/>
        <v>5927</v>
      </c>
      <c r="B5933" s="571" t="s">
        <v>8201</v>
      </c>
      <c r="C5933" s="574" t="s">
        <v>12458</v>
      </c>
      <c r="D5933" s="843">
        <v>6723.5</v>
      </c>
      <c r="E5933" s="844"/>
      <c r="F5933" s="844"/>
      <c r="G5933" s="25"/>
      <c r="H5933" s="25"/>
      <c r="I5933" s="25"/>
      <c r="J5933" s="25"/>
      <c r="K5933" s="25"/>
      <c r="L5933" s="25"/>
      <c r="N5933" s="25"/>
      <c r="O5933" s="25"/>
      <c r="P5933" s="35" t="s">
        <v>2496</v>
      </c>
      <c r="AS5933" s="570"/>
      <c r="AT5933" s="391"/>
      <c r="AU5933" s="222"/>
      <c r="AV5933" s="564"/>
      <c r="AW5933" s="60"/>
      <c r="AX5933" s="60"/>
      <c r="AY5933" s="60"/>
      <c r="AZ5933" s="283"/>
      <c r="BA5933" s="283"/>
      <c r="BB5933" s="283"/>
      <c r="BC5933" s="34"/>
      <c r="BD5933" s="27"/>
      <c r="BF5933" s="35"/>
      <c r="BG5933" s="35"/>
      <c r="BH5933" s="35"/>
    </row>
    <row r="5934" spans="1:60" ht="15" x14ac:dyDescent="0.25">
      <c r="A5934" s="570">
        <f t="shared" si="85"/>
        <v>5928</v>
      </c>
      <c r="B5934" s="571" t="s">
        <v>8202</v>
      </c>
      <c r="C5934" s="574" t="s">
        <v>12458</v>
      </c>
      <c r="D5934" s="843">
        <v>4652.8999999999996</v>
      </c>
      <c r="E5934" s="844"/>
      <c r="F5934" s="844"/>
      <c r="G5934" s="25"/>
      <c r="H5934" s="25"/>
      <c r="I5934" s="25"/>
      <c r="J5934" s="25"/>
      <c r="K5934" s="25"/>
      <c r="L5934" s="25"/>
      <c r="N5934" s="25"/>
      <c r="O5934" s="25"/>
      <c r="P5934" s="35" t="s">
        <v>2496</v>
      </c>
      <c r="AS5934" s="570"/>
      <c r="AT5934" s="391"/>
      <c r="AU5934" s="222"/>
      <c r="AV5934" s="564"/>
      <c r="AW5934" s="60"/>
      <c r="AX5934" s="60"/>
      <c r="AY5934" s="60"/>
      <c r="AZ5934" s="283"/>
      <c r="BA5934" s="283"/>
      <c r="BB5934" s="283"/>
      <c r="BC5934" s="34"/>
      <c r="BD5934" s="27"/>
      <c r="BF5934" s="35"/>
      <c r="BG5934" s="35"/>
      <c r="BH5934" s="35"/>
    </row>
    <row r="5935" spans="1:60" ht="15" x14ac:dyDescent="0.25">
      <c r="A5935" s="570">
        <f t="shared" si="85"/>
        <v>5929</v>
      </c>
      <c r="B5935" s="571" t="s">
        <v>8203</v>
      </c>
      <c r="C5935" s="574" t="s">
        <v>12458</v>
      </c>
      <c r="D5935" s="843">
        <v>14433.51</v>
      </c>
      <c r="E5935" s="844"/>
      <c r="F5935" s="844"/>
      <c r="G5935" s="25"/>
      <c r="H5935" s="25"/>
      <c r="I5935" s="25"/>
      <c r="J5935" s="25"/>
      <c r="K5935" s="25"/>
      <c r="L5935" s="25"/>
      <c r="N5935" s="25"/>
      <c r="O5935" s="25"/>
      <c r="P5935" s="35" t="s">
        <v>2496</v>
      </c>
      <c r="AS5935" s="570"/>
      <c r="AT5935" s="391"/>
      <c r="AU5935" s="222"/>
      <c r="AV5935" s="564"/>
      <c r="AW5935" s="60"/>
      <c r="AX5935" s="60"/>
      <c r="AY5935" s="60"/>
      <c r="AZ5935" s="283"/>
      <c r="BA5935" s="283"/>
      <c r="BB5935" s="283"/>
      <c r="BC5935" s="34"/>
      <c r="BD5935" s="27"/>
      <c r="BF5935" s="35"/>
      <c r="BG5935" s="35"/>
      <c r="BH5935" s="35"/>
    </row>
    <row r="5936" spans="1:60" ht="15" x14ac:dyDescent="0.25">
      <c r="A5936" s="570">
        <f t="shared" si="85"/>
        <v>5930</v>
      </c>
      <c r="B5936" s="571" t="s">
        <v>8204</v>
      </c>
      <c r="C5936" s="574" t="s">
        <v>12458</v>
      </c>
      <c r="D5936" s="843">
        <v>3731.84</v>
      </c>
      <c r="E5936" s="844"/>
      <c r="F5936" s="844"/>
      <c r="G5936" s="25"/>
      <c r="H5936" s="25"/>
      <c r="I5936" s="25"/>
      <c r="J5936" s="25"/>
      <c r="K5936" s="25"/>
      <c r="L5936" s="25"/>
      <c r="N5936" s="25"/>
      <c r="O5936" s="25"/>
      <c r="P5936" s="35" t="s">
        <v>2496</v>
      </c>
      <c r="AS5936" s="570"/>
      <c r="AT5936" s="391"/>
      <c r="AU5936" s="222"/>
      <c r="AV5936" s="564"/>
      <c r="AW5936" s="60"/>
      <c r="AX5936" s="60"/>
      <c r="AY5936" s="60"/>
      <c r="AZ5936" s="283"/>
      <c r="BA5936" s="283"/>
      <c r="BB5936" s="283"/>
      <c r="BC5936" s="34"/>
      <c r="BD5936" s="27"/>
      <c r="BF5936" s="35"/>
      <c r="BG5936" s="35"/>
      <c r="BH5936" s="35"/>
    </row>
    <row r="5937" spans="1:60" ht="15" x14ac:dyDescent="0.25">
      <c r="A5937" s="570">
        <f t="shared" si="85"/>
        <v>5931</v>
      </c>
      <c r="B5937" s="571" t="s">
        <v>8205</v>
      </c>
      <c r="C5937" s="574" t="s">
        <v>12458</v>
      </c>
      <c r="D5937" s="843">
        <v>5996.41</v>
      </c>
      <c r="E5937" s="844"/>
      <c r="F5937" s="844"/>
      <c r="G5937" s="25"/>
      <c r="H5937" s="25"/>
      <c r="I5937" s="25"/>
      <c r="J5937" s="25"/>
      <c r="K5937" s="25"/>
      <c r="L5937" s="25"/>
      <c r="N5937" s="25"/>
      <c r="O5937" s="25"/>
      <c r="P5937" s="35" t="s">
        <v>2496</v>
      </c>
      <c r="AS5937" s="570"/>
      <c r="AT5937" s="391"/>
      <c r="AU5937" s="222"/>
      <c r="AV5937" s="564"/>
      <c r="AW5937" s="60"/>
      <c r="AX5937" s="60"/>
      <c r="AY5937" s="60"/>
      <c r="AZ5937" s="283"/>
      <c r="BA5937" s="283"/>
      <c r="BB5937" s="283"/>
      <c r="BC5937" s="34"/>
      <c r="BD5937" s="27"/>
      <c r="BF5937" s="35"/>
      <c r="BG5937" s="35"/>
      <c r="BH5937" s="35"/>
    </row>
    <row r="5938" spans="1:60" ht="15" x14ac:dyDescent="0.25">
      <c r="A5938" s="570">
        <f t="shared" si="85"/>
        <v>5932</v>
      </c>
      <c r="B5938" s="571" t="s">
        <v>8206</v>
      </c>
      <c r="C5938" s="574" t="s">
        <v>12458</v>
      </c>
      <c r="D5938" s="843">
        <v>4343.5</v>
      </c>
      <c r="E5938" s="844"/>
      <c r="F5938" s="844"/>
      <c r="G5938" s="25"/>
      <c r="H5938" s="25"/>
      <c r="I5938" s="25"/>
      <c r="J5938" s="25"/>
      <c r="K5938" s="25"/>
      <c r="L5938" s="25"/>
      <c r="N5938" s="25"/>
      <c r="O5938" s="25"/>
      <c r="P5938" s="35" t="s">
        <v>2496</v>
      </c>
      <c r="AS5938" s="570"/>
      <c r="AT5938" s="391"/>
      <c r="AU5938" s="222"/>
      <c r="AV5938" s="564"/>
      <c r="AW5938" s="60"/>
      <c r="AX5938" s="60"/>
      <c r="AY5938" s="60"/>
      <c r="AZ5938" s="283"/>
      <c r="BA5938" s="283"/>
      <c r="BB5938" s="283"/>
      <c r="BC5938" s="34"/>
      <c r="BD5938" s="27"/>
      <c r="BF5938" s="35"/>
      <c r="BG5938" s="35"/>
      <c r="BH5938" s="35"/>
    </row>
    <row r="5939" spans="1:60" ht="15" x14ac:dyDescent="0.25">
      <c r="A5939" s="570">
        <f t="shared" si="85"/>
        <v>5933</v>
      </c>
      <c r="B5939" s="571" t="s">
        <v>8207</v>
      </c>
      <c r="C5939" s="574" t="s">
        <v>12458</v>
      </c>
      <c r="D5939" s="843">
        <v>7454.16</v>
      </c>
      <c r="E5939" s="844"/>
      <c r="F5939" s="844"/>
      <c r="G5939" s="25"/>
      <c r="H5939" s="25"/>
      <c r="I5939" s="25"/>
      <c r="J5939" s="25"/>
      <c r="K5939" s="25"/>
      <c r="L5939" s="25"/>
      <c r="N5939" s="25"/>
      <c r="O5939" s="25"/>
      <c r="P5939" s="35" t="s">
        <v>2496</v>
      </c>
      <c r="AS5939" s="570"/>
      <c r="AT5939" s="391"/>
      <c r="AU5939" s="222"/>
      <c r="AV5939" s="564"/>
      <c r="AW5939" s="60"/>
      <c r="AX5939" s="60"/>
      <c r="AY5939" s="60"/>
      <c r="AZ5939" s="283"/>
      <c r="BA5939" s="283"/>
      <c r="BB5939" s="283"/>
      <c r="BC5939" s="34"/>
      <c r="BD5939" s="27"/>
      <c r="BF5939" s="35"/>
      <c r="BG5939" s="35"/>
      <c r="BH5939" s="35"/>
    </row>
    <row r="5940" spans="1:60" ht="15" x14ac:dyDescent="0.25">
      <c r="A5940" s="570">
        <f t="shared" si="85"/>
        <v>5934</v>
      </c>
      <c r="B5940" s="571" t="s">
        <v>8208</v>
      </c>
      <c r="C5940" s="574" t="s">
        <v>12458</v>
      </c>
      <c r="D5940" s="843">
        <v>11900</v>
      </c>
      <c r="E5940" s="844"/>
      <c r="F5940" s="844"/>
      <c r="G5940" s="25"/>
      <c r="H5940" s="25"/>
      <c r="I5940" s="25"/>
      <c r="J5940" s="25"/>
      <c r="K5940" s="25"/>
      <c r="L5940" s="25"/>
      <c r="N5940" s="25"/>
      <c r="O5940" s="25"/>
      <c r="P5940" s="35" t="s">
        <v>2496</v>
      </c>
      <c r="AS5940" s="570"/>
      <c r="AT5940" s="391"/>
      <c r="AU5940" s="222"/>
      <c r="AV5940" s="564"/>
      <c r="AW5940" s="60"/>
      <c r="AX5940" s="60"/>
      <c r="AY5940" s="60"/>
      <c r="AZ5940" s="283"/>
      <c r="BA5940" s="283"/>
      <c r="BB5940" s="283"/>
      <c r="BC5940" s="34"/>
      <c r="BD5940" s="27"/>
      <c r="BF5940" s="35"/>
      <c r="BG5940" s="35"/>
      <c r="BH5940" s="35"/>
    </row>
    <row r="5941" spans="1:60" ht="15" x14ac:dyDescent="0.25">
      <c r="A5941" s="570">
        <f t="shared" si="85"/>
        <v>5935</v>
      </c>
      <c r="B5941" s="571" t="s">
        <v>8209</v>
      </c>
      <c r="C5941" s="574" t="s">
        <v>12458</v>
      </c>
      <c r="D5941" s="843">
        <v>12498.57</v>
      </c>
      <c r="E5941" s="844"/>
      <c r="F5941" s="844"/>
      <c r="G5941" s="25"/>
      <c r="H5941" s="25"/>
      <c r="I5941" s="25"/>
      <c r="J5941" s="25"/>
      <c r="K5941" s="25"/>
      <c r="L5941" s="25"/>
      <c r="N5941" s="25"/>
      <c r="O5941" s="25"/>
      <c r="P5941" s="35" t="s">
        <v>2496</v>
      </c>
      <c r="AS5941" s="570"/>
      <c r="AT5941" s="391"/>
      <c r="AU5941" s="222"/>
      <c r="AV5941" s="564"/>
      <c r="AW5941" s="60"/>
      <c r="AX5941" s="60"/>
      <c r="AY5941" s="60"/>
      <c r="AZ5941" s="283"/>
      <c r="BA5941" s="283"/>
      <c r="BB5941" s="283"/>
      <c r="BC5941" s="34"/>
      <c r="BD5941" s="27"/>
      <c r="BF5941" s="35"/>
      <c r="BG5941" s="35"/>
      <c r="BH5941" s="35"/>
    </row>
    <row r="5942" spans="1:60" ht="15" x14ac:dyDescent="0.25">
      <c r="A5942" s="570">
        <f t="shared" si="85"/>
        <v>5936</v>
      </c>
      <c r="B5942" s="571" t="s">
        <v>8210</v>
      </c>
      <c r="C5942" s="574" t="s">
        <v>12458</v>
      </c>
      <c r="D5942" s="843">
        <v>4347.07</v>
      </c>
      <c r="E5942" s="844"/>
      <c r="F5942" s="844"/>
      <c r="G5942" s="25"/>
      <c r="H5942" s="25"/>
      <c r="I5942" s="25"/>
      <c r="J5942" s="25"/>
      <c r="K5942" s="25"/>
      <c r="L5942" s="25"/>
      <c r="N5942" s="25"/>
      <c r="O5942" s="25"/>
      <c r="P5942" s="35" t="s">
        <v>2496</v>
      </c>
      <c r="AS5942" s="570"/>
      <c r="AT5942" s="391"/>
      <c r="AU5942" s="222"/>
      <c r="AV5942" s="564"/>
      <c r="AW5942" s="60"/>
      <c r="AX5942" s="60"/>
      <c r="AY5942" s="60"/>
      <c r="AZ5942" s="283"/>
      <c r="BA5942" s="283"/>
      <c r="BB5942" s="283"/>
      <c r="BC5942" s="34"/>
      <c r="BD5942" s="27"/>
      <c r="BF5942" s="35"/>
      <c r="BG5942" s="35"/>
      <c r="BH5942" s="35"/>
    </row>
    <row r="5943" spans="1:60" ht="15" x14ac:dyDescent="0.25">
      <c r="A5943" s="570">
        <f t="shared" ref="A5943:A6006" si="86">A5942+1</f>
        <v>5937</v>
      </c>
      <c r="B5943" s="571" t="s">
        <v>8211</v>
      </c>
      <c r="C5943" s="574" t="s">
        <v>12458</v>
      </c>
      <c r="D5943" s="843">
        <v>5796.49</v>
      </c>
      <c r="E5943" s="844"/>
      <c r="F5943" s="844"/>
      <c r="G5943" s="25"/>
      <c r="H5943" s="25"/>
      <c r="I5943" s="25"/>
      <c r="J5943" s="25"/>
      <c r="K5943" s="25"/>
      <c r="L5943" s="25"/>
      <c r="N5943" s="25"/>
      <c r="O5943" s="25"/>
      <c r="P5943" s="35" t="s">
        <v>2496</v>
      </c>
      <c r="AS5943" s="570"/>
      <c r="AT5943" s="391"/>
      <c r="AU5943" s="222"/>
      <c r="AV5943" s="564"/>
      <c r="AW5943" s="60"/>
      <c r="AX5943" s="60"/>
      <c r="AY5943" s="60"/>
      <c r="AZ5943" s="283"/>
      <c r="BA5943" s="283"/>
      <c r="BB5943" s="283"/>
      <c r="BC5943" s="34"/>
      <c r="BD5943" s="27"/>
      <c r="BF5943" s="35"/>
      <c r="BG5943" s="35"/>
      <c r="BH5943" s="35"/>
    </row>
    <row r="5944" spans="1:60" ht="15" x14ac:dyDescent="0.25">
      <c r="A5944" s="570">
        <f t="shared" si="86"/>
        <v>5938</v>
      </c>
      <c r="B5944" s="571" t="s">
        <v>8212</v>
      </c>
      <c r="C5944" s="574" t="s">
        <v>12458</v>
      </c>
      <c r="D5944" s="843">
        <v>11305</v>
      </c>
      <c r="E5944" s="844"/>
      <c r="F5944" s="844"/>
      <c r="G5944" s="25"/>
      <c r="H5944" s="25"/>
      <c r="I5944" s="25"/>
      <c r="J5944" s="25"/>
      <c r="K5944" s="25"/>
      <c r="L5944" s="25"/>
      <c r="N5944" s="25"/>
      <c r="O5944" s="25"/>
      <c r="P5944" s="35" t="s">
        <v>2496</v>
      </c>
      <c r="AS5944" s="570"/>
      <c r="AT5944" s="391"/>
      <c r="AU5944" s="222"/>
      <c r="AV5944" s="564"/>
      <c r="AW5944" s="60"/>
      <c r="AX5944" s="60"/>
      <c r="AY5944" s="60"/>
      <c r="AZ5944" s="283"/>
      <c r="BA5944" s="283"/>
      <c r="BB5944" s="283"/>
      <c r="BC5944" s="34"/>
      <c r="BD5944" s="27"/>
      <c r="BF5944" s="35"/>
      <c r="BG5944" s="35"/>
      <c r="BH5944" s="35"/>
    </row>
    <row r="5945" spans="1:60" ht="15" x14ac:dyDescent="0.25">
      <c r="A5945" s="570">
        <f t="shared" si="86"/>
        <v>5939</v>
      </c>
      <c r="B5945" s="571" t="s">
        <v>8213</v>
      </c>
      <c r="C5945" s="574" t="s">
        <v>12458</v>
      </c>
      <c r="D5945" s="843">
        <v>5246.71</v>
      </c>
      <c r="E5945" s="844"/>
      <c r="F5945" s="844"/>
      <c r="G5945" s="25"/>
      <c r="H5945" s="25"/>
      <c r="I5945" s="25"/>
      <c r="J5945" s="25"/>
      <c r="K5945" s="25"/>
      <c r="L5945" s="25"/>
      <c r="N5945" s="25"/>
      <c r="O5945" s="25"/>
      <c r="P5945" s="35" t="s">
        <v>2496</v>
      </c>
      <c r="AS5945" s="570"/>
      <c r="AT5945" s="391"/>
      <c r="AU5945" s="222"/>
      <c r="AV5945" s="564"/>
      <c r="AW5945" s="60"/>
      <c r="AX5945" s="60"/>
      <c r="AY5945" s="60"/>
      <c r="AZ5945" s="283"/>
      <c r="BA5945" s="283"/>
      <c r="BB5945" s="283"/>
      <c r="BC5945" s="34"/>
      <c r="BD5945" s="27"/>
      <c r="BF5945" s="35"/>
      <c r="BG5945" s="35"/>
      <c r="BH5945" s="35"/>
    </row>
    <row r="5946" spans="1:60" ht="15" x14ac:dyDescent="0.25">
      <c r="A5946" s="570">
        <f t="shared" si="86"/>
        <v>5940</v>
      </c>
      <c r="B5946" s="571" t="s">
        <v>8214</v>
      </c>
      <c r="C5946" s="574" t="s">
        <v>12458</v>
      </c>
      <c r="D5946" s="843">
        <v>6473.6</v>
      </c>
      <c r="E5946" s="844"/>
      <c r="F5946" s="844"/>
      <c r="G5946" s="25"/>
      <c r="H5946" s="25"/>
      <c r="I5946" s="25"/>
      <c r="J5946" s="25"/>
      <c r="K5946" s="25"/>
      <c r="L5946" s="25"/>
      <c r="N5946" s="25"/>
      <c r="O5946" s="25"/>
      <c r="P5946" s="35" t="s">
        <v>2496</v>
      </c>
      <c r="AS5946" s="570"/>
      <c r="AT5946" s="391"/>
      <c r="AU5946" s="222"/>
      <c r="AV5946" s="564"/>
      <c r="AW5946" s="60"/>
      <c r="AX5946" s="60"/>
      <c r="AY5946" s="60"/>
      <c r="AZ5946" s="283"/>
      <c r="BA5946" s="283"/>
      <c r="BB5946" s="283"/>
      <c r="BC5946" s="34"/>
      <c r="BD5946" s="27"/>
      <c r="BF5946" s="35"/>
      <c r="BG5946" s="35"/>
      <c r="BH5946" s="35"/>
    </row>
    <row r="5947" spans="1:60" ht="15" x14ac:dyDescent="0.25">
      <c r="A5947" s="570">
        <f t="shared" si="86"/>
        <v>5941</v>
      </c>
      <c r="B5947" s="571" t="s">
        <v>2562</v>
      </c>
      <c r="C5947" s="574" t="s">
        <v>12458</v>
      </c>
      <c r="D5947" s="843">
        <v>5246.71</v>
      </c>
      <c r="E5947" s="844"/>
      <c r="F5947" s="844"/>
      <c r="G5947" s="25"/>
      <c r="H5947" s="25"/>
      <c r="I5947" s="25"/>
      <c r="J5947" s="25"/>
      <c r="K5947" s="25"/>
      <c r="L5947" s="25"/>
      <c r="N5947" s="25"/>
      <c r="O5947" s="25"/>
      <c r="P5947" s="35" t="s">
        <v>2496</v>
      </c>
      <c r="AS5947" s="570"/>
      <c r="AT5947" s="391"/>
      <c r="AU5947" s="222"/>
      <c r="AV5947" s="564"/>
      <c r="AW5947" s="60"/>
      <c r="AX5947" s="60"/>
      <c r="AY5947" s="60"/>
      <c r="AZ5947" s="283"/>
      <c r="BA5947" s="283"/>
      <c r="BB5947" s="283"/>
      <c r="BC5947" s="34"/>
      <c r="BD5947" s="27"/>
      <c r="BF5947" s="35"/>
      <c r="BG5947" s="35"/>
      <c r="BH5947" s="35"/>
    </row>
    <row r="5948" spans="1:60" ht="15" x14ac:dyDescent="0.25">
      <c r="A5948" s="570">
        <f t="shared" si="86"/>
        <v>5942</v>
      </c>
      <c r="B5948" s="571" t="s">
        <v>8215</v>
      </c>
      <c r="C5948" s="574" t="s">
        <v>12458</v>
      </c>
      <c r="D5948" s="843">
        <v>4680.2700000000004</v>
      </c>
      <c r="E5948" s="844"/>
      <c r="F5948" s="844"/>
      <c r="G5948" s="25"/>
      <c r="H5948" s="25"/>
      <c r="I5948" s="25"/>
      <c r="J5948" s="25"/>
      <c r="K5948" s="25"/>
      <c r="L5948" s="25"/>
      <c r="N5948" s="25"/>
      <c r="O5948" s="25"/>
      <c r="P5948" s="35" t="s">
        <v>2496</v>
      </c>
      <c r="AS5948" s="570"/>
      <c r="AT5948" s="391"/>
      <c r="AU5948" s="222"/>
      <c r="AV5948" s="564"/>
      <c r="AW5948" s="60"/>
      <c r="AX5948" s="60"/>
      <c r="AY5948" s="60"/>
      <c r="AZ5948" s="283"/>
      <c r="BA5948" s="283"/>
      <c r="BB5948" s="283"/>
      <c r="BC5948" s="34"/>
      <c r="BD5948" s="27"/>
      <c r="BF5948" s="35"/>
      <c r="BG5948" s="35"/>
      <c r="BH5948" s="35"/>
    </row>
    <row r="5949" spans="1:60" ht="15" x14ac:dyDescent="0.25">
      <c r="A5949" s="570">
        <f t="shared" si="86"/>
        <v>5943</v>
      </c>
      <c r="B5949" s="571" t="s">
        <v>8216</v>
      </c>
      <c r="C5949" s="574" t="s">
        <v>12458</v>
      </c>
      <c r="D5949" s="843">
        <v>4165</v>
      </c>
      <c r="E5949" s="844"/>
      <c r="F5949" s="844"/>
      <c r="G5949" s="25"/>
      <c r="H5949" s="25"/>
      <c r="I5949" s="25"/>
      <c r="J5949" s="25"/>
      <c r="K5949" s="25"/>
      <c r="L5949" s="25"/>
      <c r="N5949" s="25"/>
      <c r="O5949" s="25"/>
      <c r="P5949" s="35" t="s">
        <v>2496</v>
      </c>
      <c r="AS5949" s="570"/>
      <c r="AT5949" s="391"/>
      <c r="AU5949" s="222"/>
      <c r="AV5949" s="564"/>
      <c r="AW5949" s="60"/>
      <c r="AX5949" s="60"/>
      <c r="AY5949" s="60"/>
      <c r="AZ5949" s="283"/>
      <c r="BA5949" s="283"/>
      <c r="BB5949" s="283"/>
      <c r="BC5949" s="34"/>
      <c r="BD5949" s="27"/>
      <c r="BF5949" s="35"/>
      <c r="BG5949" s="35"/>
      <c r="BH5949" s="35"/>
    </row>
    <row r="5950" spans="1:60" ht="15" x14ac:dyDescent="0.25">
      <c r="A5950" s="570">
        <f t="shared" si="86"/>
        <v>5944</v>
      </c>
      <c r="B5950" s="571" t="s">
        <v>8217</v>
      </c>
      <c r="C5950" s="574" t="s">
        <v>12458</v>
      </c>
      <c r="D5950" s="843">
        <v>15271.27</v>
      </c>
      <c r="E5950" s="844"/>
      <c r="F5950" s="844"/>
      <c r="G5950" s="25"/>
      <c r="H5950" s="25"/>
      <c r="I5950" s="25"/>
      <c r="J5950" s="25"/>
      <c r="K5950" s="25"/>
      <c r="L5950" s="25"/>
      <c r="N5950" s="25"/>
      <c r="O5950" s="25"/>
      <c r="P5950" s="35" t="s">
        <v>2496</v>
      </c>
      <c r="AS5950" s="570"/>
      <c r="AT5950" s="391"/>
      <c r="AU5950" s="222"/>
      <c r="AV5950" s="564"/>
      <c r="AW5950" s="60"/>
      <c r="AX5950" s="60"/>
      <c r="AY5950" s="60"/>
      <c r="AZ5950" s="283"/>
      <c r="BA5950" s="283"/>
      <c r="BB5950" s="283"/>
      <c r="BC5950" s="34"/>
      <c r="BD5950" s="27"/>
      <c r="BF5950" s="35"/>
      <c r="BG5950" s="35"/>
      <c r="BH5950" s="35"/>
    </row>
    <row r="5951" spans="1:60" ht="15" x14ac:dyDescent="0.25">
      <c r="A5951" s="570">
        <f t="shared" si="86"/>
        <v>5945</v>
      </c>
      <c r="B5951" s="571" t="s">
        <v>8218</v>
      </c>
      <c r="C5951" s="574" t="s">
        <v>12458</v>
      </c>
      <c r="D5951" s="843">
        <v>8409.73</v>
      </c>
      <c r="E5951" s="844"/>
      <c r="F5951" s="844"/>
      <c r="G5951" s="25"/>
      <c r="H5951" s="25"/>
      <c r="I5951" s="25"/>
      <c r="J5951" s="25"/>
      <c r="K5951" s="25"/>
      <c r="L5951" s="25"/>
      <c r="N5951" s="25"/>
      <c r="O5951" s="25"/>
      <c r="P5951" s="35" t="s">
        <v>2496</v>
      </c>
      <c r="AS5951" s="570"/>
      <c r="AT5951" s="391"/>
      <c r="AU5951" s="222"/>
      <c r="AV5951" s="564"/>
      <c r="AW5951" s="60"/>
      <c r="AX5951" s="60"/>
      <c r="AY5951" s="60"/>
      <c r="AZ5951" s="283"/>
      <c r="BA5951" s="283"/>
      <c r="BB5951" s="283"/>
      <c r="BC5951" s="34"/>
      <c r="BD5951" s="27"/>
      <c r="BF5951" s="35"/>
      <c r="BG5951" s="35"/>
      <c r="BH5951" s="35"/>
    </row>
    <row r="5952" spans="1:60" ht="15" x14ac:dyDescent="0.25">
      <c r="A5952" s="570">
        <f t="shared" si="86"/>
        <v>5946</v>
      </c>
      <c r="B5952" s="571" t="s">
        <v>8219</v>
      </c>
      <c r="C5952" s="574" t="s">
        <v>12458</v>
      </c>
      <c r="D5952" s="843">
        <v>9738.9599999999991</v>
      </c>
      <c r="E5952" s="844"/>
      <c r="F5952" s="844"/>
      <c r="G5952" s="25"/>
      <c r="H5952" s="25"/>
      <c r="I5952" s="25"/>
      <c r="J5952" s="25"/>
      <c r="K5952" s="25"/>
      <c r="L5952" s="25"/>
      <c r="N5952" s="25"/>
      <c r="O5952" s="25"/>
      <c r="P5952" s="35" t="s">
        <v>2496</v>
      </c>
      <c r="AS5952" s="570"/>
      <c r="AT5952" s="391"/>
      <c r="AU5952" s="222"/>
      <c r="AV5952" s="564"/>
      <c r="AW5952" s="60"/>
      <c r="AX5952" s="60"/>
      <c r="AY5952" s="60"/>
      <c r="AZ5952" s="283"/>
      <c r="BA5952" s="283"/>
      <c r="BB5952" s="283"/>
      <c r="BC5952" s="34"/>
      <c r="BD5952" s="27"/>
      <c r="BF5952" s="35"/>
      <c r="BG5952" s="35"/>
      <c r="BH5952" s="35"/>
    </row>
    <row r="5953" spans="1:60" ht="15" x14ac:dyDescent="0.25">
      <c r="A5953" s="570">
        <f t="shared" si="86"/>
        <v>5947</v>
      </c>
      <c r="B5953" s="571" t="s">
        <v>8220</v>
      </c>
      <c r="C5953" s="574" t="s">
        <v>12458</v>
      </c>
      <c r="D5953" s="843">
        <v>9049.9500000000007</v>
      </c>
      <c r="E5953" s="844"/>
      <c r="F5953" s="844"/>
      <c r="G5953" s="25"/>
      <c r="H5953" s="25"/>
      <c r="I5953" s="25"/>
      <c r="J5953" s="25"/>
      <c r="K5953" s="25"/>
      <c r="L5953" s="25"/>
      <c r="N5953" s="25"/>
      <c r="O5953" s="25"/>
      <c r="P5953" s="35" t="s">
        <v>2496</v>
      </c>
      <c r="AS5953" s="570"/>
      <c r="AT5953" s="391"/>
      <c r="AU5953" s="222"/>
      <c r="AV5953" s="564"/>
      <c r="AW5953" s="60"/>
      <c r="AX5953" s="60"/>
      <c r="AY5953" s="60"/>
      <c r="AZ5953" s="283"/>
      <c r="BA5953" s="283"/>
      <c r="BB5953" s="283"/>
      <c r="BC5953" s="34"/>
      <c r="BD5953" s="27"/>
      <c r="BF5953" s="35"/>
      <c r="BG5953" s="35"/>
      <c r="BH5953" s="35"/>
    </row>
    <row r="5954" spans="1:60" ht="15" x14ac:dyDescent="0.25">
      <c r="A5954" s="570">
        <f t="shared" si="86"/>
        <v>5948</v>
      </c>
      <c r="B5954" s="571" t="s">
        <v>8221</v>
      </c>
      <c r="C5954" s="574" t="s">
        <v>12458</v>
      </c>
      <c r="D5954" s="843">
        <v>12042.8</v>
      </c>
      <c r="E5954" s="844"/>
      <c r="F5954" s="844"/>
      <c r="G5954" s="25"/>
      <c r="H5954" s="25"/>
      <c r="I5954" s="25"/>
      <c r="J5954" s="25"/>
      <c r="K5954" s="25"/>
      <c r="L5954" s="25"/>
      <c r="N5954" s="25"/>
      <c r="O5954" s="25"/>
      <c r="P5954" s="35" t="s">
        <v>2496</v>
      </c>
      <c r="AS5954" s="570"/>
      <c r="AT5954" s="391"/>
      <c r="AU5954" s="222"/>
      <c r="AV5954" s="564"/>
      <c r="AW5954" s="60"/>
      <c r="AX5954" s="60"/>
      <c r="AY5954" s="60"/>
      <c r="AZ5954" s="283"/>
      <c r="BA5954" s="283"/>
      <c r="BB5954" s="283"/>
      <c r="BC5954" s="34"/>
      <c r="BD5954" s="27"/>
      <c r="BF5954" s="35"/>
      <c r="BG5954" s="35"/>
      <c r="BH5954" s="35"/>
    </row>
    <row r="5955" spans="1:60" ht="15" x14ac:dyDescent="0.25">
      <c r="A5955" s="570">
        <f t="shared" si="86"/>
        <v>5949</v>
      </c>
      <c r="B5955" s="571" t="s">
        <v>8222</v>
      </c>
      <c r="C5955" s="574" t="s">
        <v>12458</v>
      </c>
      <c r="D5955" s="843">
        <v>3202.29</v>
      </c>
      <c r="E5955" s="844"/>
      <c r="F5955" s="844"/>
      <c r="G5955" s="25"/>
      <c r="H5955" s="25"/>
      <c r="I5955" s="25"/>
      <c r="J5955" s="25"/>
      <c r="K5955" s="25"/>
      <c r="L5955" s="25"/>
      <c r="N5955" s="25"/>
      <c r="O5955" s="25"/>
      <c r="P5955" s="35" t="s">
        <v>2496</v>
      </c>
      <c r="AS5955" s="570"/>
      <c r="AT5955" s="391"/>
      <c r="AU5955" s="222"/>
      <c r="AV5955" s="564"/>
      <c r="AW5955" s="60"/>
      <c r="AX5955" s="60"/>
      <c r="AY5955" s="60"/>
      <c r="AZ5955" s="283"/>
      <c r="BA5955" s="283"/>
      <c r="BB5955" s="283"/>
      <c r="BC5955" s="34"/>
      <c r="BD5955" s="27"/>
      <c r="BF5955" s="35"/>
      <c r="BG5955" s="35"/>
      <c r="BH5955" s="35"/>
    </row>
    <row r="5956" spans="1:60" ht="15" x14ac:dyDescent="0.25">
      <c r="A5956" s="570">
        <f t="shared" si="86"/>
        <v>5950</v>
      </c>
      <c r="B5956" s="571" t="s">
        <v>8223</v>
      </c>
      <c r="C5956" s="574" t="s">
        <v>12458</v>
      </c>
      <c r="D5956" s="843">
        <v>12042.8</v>
      </c>
      <c r="E5956" s="844"/>
      <c r="F5956" s="844"/>
      <c r="G5956" s="25"/>
      <c r="H5956" s="25"/>
      <c r="I5956" s="25"/>
      <c r="J5956" s="25"/>
      <c r="K5956" s="25"/>
      <c r="L5956" s="25"/>
      <c r="N5956" s="25"/>
      <c r="O5956" s="25"/>
      <c r="P5956" s="35" t="s">
        <v>2496</v>
      </c>
      <c r="AS5956" s="570"/>
      <c r="AT5956" s="391"/>
      <c r="AU5956" s="222"/>
      <c r="AV5956" s="564"/>
      <c r="AW5956" s="60"/>
      <c r="AX5956" s="60"/>
      <c r="AY5956" s="60"/>
      <c r="AZ5956" s="283"/>
      <c r="BA5956" s="283"/>
      <c r="BB5956" s="283"/>
      <c r="BC5956" s="34"/>
      <c r="BD5956" s="27"/>
      <c r="BF5956" s="35"/>
      <c r="BG5956" s="35"/>
      <c r="BH5956" s="35"/>
    </row>
    <row r="5957" spans="1:60" ht="15" x14ac:dyDescent="0.25">
      <c r="A5957" s="570">
        <f t="shared" si="86"/>
        <v>5951</v>
      </c>
      <c r="B5957" s="571" t="s">
        <v>8224</v>
      </c>
      <c r="C5957" s="574" t="s">
        <v>12458</v>
      </c>
      <c r="D5957" s="843">
        <v>7663.6</v>
      </c>
      <c r="E5957" s="844"/>
      <c r="F5957" s="844"/>
      <c r="G5957" s="25"/>
      <c r="H5957" s="25"/>
      <c r="I5957" s="25"/>
      <c r="J5957" s="25"/>
      <c r="K5957" s="25"/>
      <c r="L5957" s="25"/>
      <c r="N5957" s="25"/>
      <c r="O5957" s="25"/>
      <c r="P5957" s="35" t="s">
        <v>2496</v>
      </c>
      <c r="AS5957" s="570"/>
      <c r="AT5957" s="391"/>
      <c r="AU5957" s="222"/>
      <c r="AV5957" s="564"/>
      <c r="AW5957" s="60"/>
      <c r="AX5957" s="60"/>
      <c r="AY5957" s="60"/>
      <c r="AZ5957" s="283"/>
      <c r="BA5957" s="283"/>
      <c r="BB5957" s="283"/>
      <c r="BC5957" s="34"/>
      <c r="BD5957" s="27"/>
      <c r="BF5957" s="35"/>
      <c r="BG5957" s="35"/>
      <c r="BH5957" s="35"/>
    </row>
    <row r="5958" spans="1:60" ht="15" x14ac:dyDescent="0.25">
      <c r="A5958" s="570">
        <f t="shared" si="86"/>
        <v>5952</v>
      </c>
      <c r="B5958" s="571" t="s">
        <v>8225</v>
      </c>
      <c r="C5958" s="574" t="s">
        <v>12480</v>
      </c>
      <c r="D5958" s="843">
        <v>8638.2099999999991</v>
      </c>
      <c r="E5958" s="844"/>
      <c r="F5958" s="844"/>
      <c r="G5958" s="25"/>
      <c r="H5958" s="25"/>
      <c r="I5958" s="25"/>
      <c r="J5958" s="25"/>
      <c r="K5958" s="25"/>
      <c r="L5958" s="25"/>
      <c r="N5958" s="25"/>
      <c r="O5958" s="25"/>
      <c r="P5958" s="35" t="s">
        <v>2496</v>
      </c>
      <c r="AS5958" s="570"/>
      <c r="AT5958" s="391"/>
      <c r="AU5958" s="222"/>
      <c r="AV5958" s="564"/>
      <c r="AW5958" s="60"/>
      <c r="AX5958" s="60"/>
      <c r="AY5958" s="60"/>
      <c r="AZ5958" s="283"/>
      <c r="BA5958" s="283"/>
      <c r="BB5958" s="283"/>
      <c r="BC5958" s="34"/>
      <c r="BD5958" s="27"/>
      <c r="BF5958" s="35"/>
      <c r="BG5958" s="35"/>
      <c r="BH5958" s="35"/>
    </row>
    <row r="5959" spans="1:60" ht="15" x14ac:dyDescent="0.25">
      <c r="A5959" s="570">
        <f t="shared" si="86"/>
        <v>5953</v>
      </c>
      <c r="B5959" s="571" t="s">
        <v>8226</v>
      </c>
      <c r="C5959" s="574" t="s">
        <v>12480</v>
      </c>
      <c r="D5959" s="843">
        <v>7938.49</v>
      </c>
      <c r="E5959" s="844"/>
      <c r="F5959" s="844"/>
      <c r="G5959" s="25"/>
      <c r="H5959" s="25"/>
      <c r="I5959" s="25"/>
      <c r="J5959" s="25"/>
      <c r="K5959" s="25"/>
      <c r="L5959" s="25"/>
      <c r="N5959" s="25"/>
      <c r="O5959" s="25"/>
      <c r="P5959" s="35" t="s">
        <v>2496</v>
      </c>
      <c r="AS5959" s="570"/>
      <c r="AT5959" s="391"/>
      <c r="AU5959" s="222"/>
      <c r="AV5959" s="564"/>
      <c r="AW5959" s="60"/>
      <c r="AX5959" s="60"/>
      <c r="AY5959" s="60"/>
      <c r="AZ5959" s="283"/>
      <c r="BA5959" s="283"/>
      <c r="BB5959" s="283"/>
      <c r="BC5959" s="34"/>
      <c r="BD5959" s="27"/>
      <c r="BF5959" s="35"/>
      <c r="BG5959" s="35"/>
      <c r="BH5959" s="35"/>
    </row>
    <row r="5960" spans="1:60" ht="15" x14ac:dyDescent="0.25">
      <c r="A5960" s="570">
        <f t="shared" si="86"/>
        <v>5954</v>
      </c>
      <c r="B5960" s="571" t="s">
        <v>8227</v>
      </c>
      <c r="C5960" s="574" t="s">
        <v>12458</v>
      </c>
      <c r="D5960" s="843">
        <v>4260.2</v>
      </c>
      <c r="E5960" s="844"/>
      <c r="F5960" s="844"/>
      <c r="G5960" s="25"/>
      <c r="H5960" s="25"/>
      <c r="I5960" s="25"/>
      <c r="J5960" s="25"/>
      <c r="K5960" s="25"/>
      <c r="L5960" s="25"/>
      <c r="N5960" s="25"/>
      <c r="O5960" s="25"/>
      <c r="P5960" s="35" t="s">
        <v>2496</v>
      </c>
      <c r="AS5960" s="570"/>
      <c r="AT5960" s="391"/>
      <c r="AU5960" s="222"/>
      <c r="AV5960" s="564"/>
      <c r="AW5960" s="60"/>
      <c r="AX5960" s="60"/>
      <c r="AY5960" s="60"/>
      <c r="AZ5960" s="283"/>
      <c r="BA5960" s="283"/>
      <c r="BB5960" s="283"/>
      <c r="BC5960" s="34"/>
      <c r="BD5960" s="27"/>
      <c r="BF5960" s="35"/>
      <c r="BG5960" s="35"/>
      <c r="BH5960" s="35"/>
    </row>
    <row r="5961" spans="1:60" ht="15" x14ac:dyDescent="0.25">
      <c r="A5961" s="570">
        <f t="shared" si="86"/>
        <v>5955</v>
      </c>
      <c r="B5961" s="571" t="s">
        <v>8228</v>
      </c>
      <c r="C5961" s="574" t="s">
        <v>12458</v>
      </c>
      <c r="D5961" s="843">
        <v>21824.6</v>
      </c>
      <c r="E5961" s="844"/>
      <c r="F5961" s="844"/>
      <c r="G5961" s="25"/>
      <c r="H5961" s="25"/>
      <c r="I5961" s="25"/>
      <c r="J5961" s="25"/>
      <c r="K5961" s="25"/>
      <c r="L5961" s="25"/>
      <c r="N5961" s="25"/>
      <c r="O5961" s="25"/>
      <c r="P5961" s="35" t="s">
        <v>2496</v>
      </c>
      <c r="AS5961" s="570"/>
      <c r="AT5961" s="391"/>
      <c r="AU5961" s="222"/>
      <c r="AV5961" s="564"/>
      <c r="AW5961" s="60"/>
      <c r="AX5961" s="60"/>
      <c r="AY5961" s="60"/>
      <c r="AZ5961" s="283"/>
      <c r="BA5961" s="283"/>
      <c r="BB5961" s="283"/>
      <c r="BC5961" s="34"/>
      <c r="BD5961" s="27"/>
      <c r="BF5961" s="35"/>
      <c r="BG5961" s="35"/>
      <c r="BH5961" s="35"/>
    </row>
    <row r="5962" spans="1:60" ht="15" x14ac:dyDescent="0.25">
      <c r="A5962" s="570">
        <f t="shared" si="86"/>
        <v>5956</v>
      </c>
      <c r="B5962" s="571" t="s">
        <v>8229</v>
      </c>
      <c r="C5962" s="574" t="s">
        <v>12458</v>
      </c>
      <c r="D5962" s="843">
        <v>13209</v>
      </c>
      <c r="E5962" s="844"/>
      <c r="F5962" s="844"/>
      <c r="G5962" s="25"/>
      <c r="H5962" s="25"/>
      <c r="I5962" s="25"/>
      <c r="J5962" s="25"/>
      <c r="K5962" s="25"/>
      <c r="L5962" s="25"/>
      <c r="N5962" s="25"/>
      <c r="O5962" s="25"/>
      <c r="P5962" s="35" t="s">
        <v>2496</v>
      </c>
      <c r="AS5962" s="570"/>
      <c r="AT5962" s="391"/>
      <c r="AU5962" s="222"/>
      <c r="AV5962" s="564"/>
      <c r="AW5962" s="60"/>
      <c r="AX5962" s="60"/>
      <c r="AY5962" s="60"/>
      <c r="AZ5962" s="283"/>
      <c r="BA5962" s="283"/>
      <c r="BB5962" s="283"/>
      <c r="BC5962" s="34"/>
      <c r="BD5962" s="27"/>
      <c r="BF5962" s="35"/>
      <c r="BG5962" s="35"/>
      <c r="BH5962" s="35"/>
    </row>
    <row r="5963" spans="1:60" ht="15" x14ac:dyDescent="0.25">
      <c r="A5963" s="570">
        <f t="shared" si="86"/>
        <v>5957</v>
      </c>
      <c r="B5963" s="571" t="s">
        <v>8230</v>
      </c>
      <c r="C5963" s="574" t="s">
        <v>12458</v>
      </c>
      <c r="D5963" s="843">
        <v>7462.49</v>
      </c>
      <c r="E5963" s="844"/>
      <c r="F5963" s="844"/>
      <c r="G5963" s="25"/>
      <c r="H5963" s="25"/>
      <c r="I5963" s="25"/>
      <c r="J5963" s="25"/>
      <c r="K5963" s="25"/>
      <c r="L5963" s="25"/>
      <c r="N5963" s="25"/>
      <c r="O5963" s="25"/>
      <c r="P5963" s="35" t="s">
        <v>2496</v>
      </c>
      <c r="AS5963" s="570"/>
      <c r="AT5963" s="391"/>
      <c r="AU5963" s="222"/>
      <c r="AV5963" s="564"/>
      <c r="AW5963" s="60"/>
      <c r="AX5963" s="60"/>
      <c r="AY5963" s="60"/>
      <c r="AZ5963" s="283"/>
      <c r="BA5963" s="283"/>
      <c r="BB5963" s="283"/>
      <c r="BC5963" s="34"/>
      <c r="BD5963" s="27"/>
      <c r="BF5963" s="35"/>
      <c r="BG5963" s="35"/>
      <c r="BH5963" s="35"/>
    </row>
    <row r="5964" spans="1:60" ht="15" x14ac:dyDescent="0.25">
      <c r="A5964" s="570">
        <f t="shared" si="86"/>
        <v>5958</v>
      </c>
      <c r="B5964" s="571" t="s">
        <v>8231</v>
      </c>
      <c r="C5964" s="574" t="s">
        <v>12458</v>
      </c>
      <c r="D5964" s="843">
        <v>2700.11</v>
      </c>
      <c r="E5964" s="844"/>
      <c r="F5964" s="844"/>
      <c r="G5964" s="25"/>
      <c r="H5964" s="25"/>
      <c r="I5964" s="25"/>
      <c r="J5964" s="25"/>
      <c r="K5964" s="25"/>
      <c r="L5964" s="25"/>
      <c r="N5964" s="25"/>
      <c r="O5964" s="25"/>
      <c r="P5964" s="35" t="s">
        <v>2496</v>
      </c>
      <c r="AS5964" s="570"/>
      <c r="AT5964" s="391"/>
      <c r="AU5964" s="222"/>
      <c r="AV5964" s="564"/>
      <c r="AW5964" s="60"/>
      <c r="AX5964" s="60"/>
      <c r="AY5964" s="60"/>
      <c r="AZ5964" s="283"/>
      <c r="BA5964" s="283"/>
      <c r="BB5964" s="283"/>
      <c r="BC5964" s="34"/>
      <c r="BD5964" s="27"/>
      <c r="BF5964" s="35"/>
      <c r="BG5964" s="35"/>
      <c r="BH5964" s="35"/>
    </row>
    <row r="5965" spans="1:60" ht="15" x14ac:dyDescent="0.25">
      <c r="A5965" s="570">
        <f t="shared" si="86"/>
        <v>5959</v>
      </c>
      <c r="B5965" s="571" t="s">
        <v>8231</v>
      </c>
      <c r="C5965" s="574" t="s">
        <v>12458</v>
      </c>
      <c r="D5965" s="843">
        <v>2591.8200000000002</v>
      </c>
      <c r="E5965" s="844"/>
      <c r="F5965" s="844"/>
      <c r="G5965" s="25"/>
      <c r="H5965" s="25"/>
      <c r="I5965" s="25"/>
      <c r="J5965" s="25"/>
      <c r="K5965" s="25"/>
      <c r="L5965" s="25"/>
      <c r="N5965" s="25"/>
      <c r="O5965" s="25"/>
      <c r="P5965" s="35" t="s">
        <v>2496</v>
      </c>
      <c r="AS5965" s="570"/>
      <c r="AT5965" s="391"/>
      <c r="AU5965" s="222"/>
      <c r="AV5965" s="564"/>
      <c r="AW5965" s="60"/>
      <c r="AX5965" s="60"/>
      <c r="AY5965" s="60"/>
      <c r="AZ5965" s="283"/>
      <c r="BA5965" s="283"/>
      <c r="BB5965" s="283"/>
      <c r="BC5965" s="34"/>
      <c r="BD5965" s="27"/>
      <c r="BF5965" s="35"/>
      <c r="BG5965" s="35"/>
      <c r="BH5965" s="35"/>
    </row>
    <row r="5966" spans="1:60" ht="15" x14ac:dyDescent="0.25">
      <c r="A5966" s="570">
        <f t="shared" si="86"/>
        <v>5960</v>
      </c>
      <c r="B5966" s="571" t="s">
        <v>8232</v>
      </c>
      <c r="C5966" s="574" t="s">
        <v>12458</v>
      </c>
      <c r="D5966" s="843">
        <v>4426.8</v>
      </c>
      <c r="E5966" s="844"/>
      <c r="F5966" s="844"/>
      <c r="G5966" s="25"/>
      <c r="H5966" s="25"/>
      <c r="I5966" s="25"/>
      <c r="J5966" s="25"/>
      <c r="K5966" s="25"/>
      <c r="L5966" s="25"/>
      <c r="N5966" s="25"/>
      <c r="O5966" s="25"/>
      <c r="P5966" s="35" t="s">
        <v>2496</v>
      </c>
      <c r="AS5966" s="570"/>
      <c r="AT5966" s="391"/>
      <c r="AU5966" s="222"/>
      <c r="AV5966" s="564"/>
      <c r="AW5966" s="60"/>
      <c r="AX5966" s="60"/>
      <c r="AY5966" s="60"/>
      <c r="AZ5966" s="283"/>
      <c r="BA5966" s="283"/>
      <c r="BB5966" s="283"/>
      <c r="BC5966" s="34"/>
      <c r="BD5966" s="27"/>
      <c r="BF5966" s="35"/>
      <c r="BG5966" s="35"/>
      <c r="BH5966" s="35"/>
    </row>
    <row r="5967" spans="1:60" ht="15" x14ac:dyDescent="0.25">
      <c r="A5967" s="570">
        <f t="shared" si="86"/>
        <v>5961</v>
      </c>
      <c r="B5967" s="571" t="s">
        <v>8233</v>
      </c>
      <c r="C5967" s="574" t="s">
        <v>12458</v>
      </c>
      <c r="D5967" s="843">
        <v>51344.93</v>
      </c>
      <c r="E5967" s="844"/>
      <c r="F5967" s="844"/>
      <c r="G5967" s="25"/>
      <c r="H5967" s="25"/>
      <c r="I5967" s="25"/>
      <c r="J5967" s="25"/>
      <c r="K5967" s="25"/>
      <c r="L5967" s="25"/>
      <c r="N5967" s="25"/>
      <c r="O5967" s="25"/>
      <c r="P5967" s="35" t="s">
        <v>2496</v>
      </c>
      <c r="AS5967" s="570"/>
      <c r="AT5967" s="391"/>
      <c r="AU5967" s="222"/>
      <c r="AV5967" s="564"/>
      <c r="AW5967" s="60"/>
      <c r="AX5967" s="60"/>
      <c r="AY5967" s="60"/>
      <c r="AZ5967" s="283"/>
      <c r="BA5967" s="283"/>
      <c r="BB5967" s="283"/>
      <c r="BC5967" s="34"/>
      <c r="BD5967" s="27"/>
      <c r="BF5967" s="35"/>
      <c r="BG5967" s="35"/>
      <c r="BH5967" s="35"/>
    </row>
    <row r="5968" spans="1:60" ht="15" x14ac:dyDescent="0.25">
      <c r="A5968" s="570">
        <f t="shared" si="86"/>
        <v>5962</v>
      </c>
      <c r="B5968" s="571" t="s">
        <v>8234</v>
      </c>
      <c r="C5968" s="574" t="s">
        <v>12458</v>
      </c>
      <c r="D5968" s="843">
        <v>35955.85</v>
      </c>
      <c r="E5968" s="844"/>
      <c r="F5968" s="844"/>
      <c r="G5968" s="25"/>
      <c r="H5968" s="25"/>
      <c r="I5968" s="25"/>
      <c r="J5968" s="25"/>
      <c r="K5968" s="25"/>
      <c r="L5968" s="25"/>
      <c r="N5968" s="25"/>
      <c r="O5968" s="25"/>
      <c r="P5968" s="35" t="s">
        <v>2496</v>
      </c>
      <c r="AS5968" s="570"/>
      <c r="AT5968" s="391"/>
      <c r="AU5968" s="222"/>
      <c r="AV5968" s="564"/>
      <c r="AW5968" s="60"/>
      <c r="AX5968" s="60"/>
      <c r="AY5968" s="60"/>
      <c r="AZ5968" s="283"/>
      <c r="BA5968" s="283"/>
      <c r="BB5968" s="283"/>
      <c r="BC5968" s="34"/>
      <c r="BD5968" s="27"/>
      <c r="BF5968" s="35"/>
      <c r="BG5968" s="35"/>
      <c r="BH5968" s="35"/>
    </row>
    <row r="5969" spans="1:60" ht="15" x14ac:dyDescent="0.25">
      <c r="A5969" s="570">
        <f t="shared" si="86"/>
        <v>5963</v>
      </c>
      <c r="B5969" s="571" t="s">
        <v>8235</v>
      </c>
      <c r="C5969" s="574" t="s">
        <v>2526</v>
      </c>
      <c r="D5969" s="843">
        <v>16124.5</v>
      </c>
      <c r="E5969" s="844"/>
      <c r="F5969" s="844"/>
      <c r="G5969" s="25"/>
      <c r="H5969" s="25"/>
      <c r="I5969" s="25"/>
      <c r="J5969" s="25"/>
      <c r="K5969" s="25"/>
      <c r="L5969" s="25"/>
      <c r="N5969" s="25"/>
      <c r="O5969" s="25"/>
      <c r="P5969" s="35" t="s">
        <v>2496</v>
      </c>
      <c r="AS5969" s="570"/>
      <c r="AT5969" s="391"/>
      <c r="AU5969" s="222"/>
      <c r="AV5969" s="564"/>
      <c r="AW5969" s="60"/>
      <c r="AX5969" s="60"/>
      <c r="AY5969" s="60"/>
      <c r="AZ5969" s="283"/>
      <c r="BA5969" s="283"/>
      <c r="BB5969" s="283"/>
      <c r="BC5969" s="34"/>
      <c r="BD5969" s="27"/>
      <c r="BF5969" s="35"/>
      <c r="BG5969" s="35"/>
      <c r="BH5969" s="35"/>
    </row>
    <row r="5970" spans="1:60" ht="15" x14ac:dyDescent="0.25">
      <c r="A5970" s="570">
        <f t="shared" si="86"/>
        <v>5964</v>
      </c>
      <c r="B5970" s="571" t="s">
        <v>2525</v>
      </c>
      <c r="C5970" s="574" t="s">
        <v>2526</v>
      </c>
      <c r="D5970" s="843">
        <v>23205</v>
      </c>
      <c r="E5970" s="844"/>
      <c r="F5970" s="844"/>
      <c r="G5970" s="25"/>
      <c r="H5970" s="25"/>
      <c r="I5970" s="25"/>
      <c r="J5970" s="25"/>
      <c r="K5970" s="25"/>
      <c r="L5970" s="25"/>
      <c r="N5970" s="25"/>
      <c r="O5970" s="25"/>
      <c r="P5970" s="35" t="s">
        <v>2496</v>
      </c>
      <c r="AS5970" s="570"/>
      <c r="AT5970" s="391"/>
      <c r="AU5970" s="222"/>
      <c r="AV5970" s="564"/>
      <c r="AW5970" s="60"/>
      <c r="AX5970" s="60"/>
      <c r="AY5970" s="60"/>
      <c r="AZ5970" s="283"/>
      <c r="BA5970" s="283"/>
      <c r="BB5970" s="283"/>
      <c r="BC5970" s="34"/>
      <c r="BD5970" s="27"/>
      <c r="BF5970" s="35"/>
      <c r="BG5970" s="35"/>
      <c r="BH5970" s="35"/>
    </row>
    <row r="5971" spans="1:60" ht="15" x14ac:dyDescent="0.25">
      <c r="A5971" s="570">
        <f t="shared" si="86"/>
        <v>5965</v>
      </c>
      <c r="B5971" s="571" t="s">
        <v>8236</v>
      </c>
      <c r="C5971" s="574" t="s">
        <v>2526</v>
      </c>
      <c r="D5971" s="843">
        <v>31208.94</v>
      </c>
      <c r="E5971" s="844"/>
      <c r="F5971" s="844"/>
      <c r="G5971" s="25"/>
      <c r="H5971" s="25"/>
      <c r="I5971" s="25"/>
      <c r="J5971" s="25"/>
      <c r="K5971" s="25"/>
      <c r="L5971" s="25"/>
      <c r="N5971" s="25"/>
      <c r="O5971" s="25"/>
      <c r="P5971" s="35" t="s">
        <v>2496</v>
      </c>
      <c r="AS5971" s="570"/>
      <c r="AT5971" s="391"/>
      <c r="AU5971" s="222"/>
      <c r="AV5971" s="564"/>
      <c r="AW5971" s="60"/>
      <c r="AX5971" s="60"/>
      <c r="AY5971" s="60"/>
      <c r="AZ5971" s="283"/>
      <c r="BA5971" s="283"/>
      <c r="BB5971" s="283"/>
      <c r="BC5971" s="34"/>
      <c r="BD5971" s="27"/>
      <c r="BF5971" s="35"/>
      <c r="BG5971" s="35"/>
      <c r="BH5971" s="35"/>
    </row>
    <row r="5972" spans="1:60" ht="15" x14ac:dyDescent="0.25">
      <c r="A5972" s="570">
        <f t="shared" si="86"/>
        <v>5966</v>
      </c>
      <c r="B5972" s="571" t="s">
        <v>8237</v>
      </c>
      <c r="C5972" s="574" t="s">
        <v>2526</v>
      </c>
      <c r="D5972" s="843">
        <v>16673.09</v>
      </c>
      <c r="E5972" s="844"/>
      <c r="F5972" s="844"/>
      <c r="G5972" s="25"/>
      <c r="H5972" s="25"/>
      <c r="I5972" s="25"/>
      <c r="J5972" s="25"/>
      <c r="K5972" s="25"/>
      <c r="L5972" s="25"/>
      <c r="N5972" s="25"/>
      <c r="O5972" s="25"/>
      <c r="P5972" s="35" t="s">
        <v>2496</v>
      </c>
      <c r="AS5972" s="570"/>
      <c r="AT5972" s="391"/>
      <c r="AU5972" s="222"/>
      <c r="AV5972" s="564"/>
      <c r="AW5972" s="60"/>
      <c r="AX5972" s="60"/>
      <c r="AY5972" s="60"/>
      <c r="AZ5972" s="283"/>
      <c r="BA5972" s="283"/>
      <c r="BB5972" s="283"/>
      <c r="BC5972" s="34"/>
      <c r="BD5972" s="27"/>
      <c r="BF5972" s="35"/>
      <c r="BG5972" s="35"/>
      <c r="BH5972" s="35"/>
    </row>
    <row r="5973" spans="1:60" ht="15" x14ac:dyDescent="0.25">
      <c r="A5973" s="570">
        <f t="shared" si="86"/>
        <v>5967</v>
      </c>
      <c r="B5973" s="571" t="s">
        <v>8238</v>
      </c>
      <c r="C5973" s="574" t="s">
        <v>12472</v>
      </c>
      <c r="D5973" s="843">
        <v>22193.5</v>
      </c>
      <c r="E5973" s="844"/>
      <c r="F5973" s="844"/>
      <c r="G5973" s="25"/>
      <c r="H5973" s="25"/>
      <c r="I5973" s="25"/>
      <c r="J5973" s="25"/>
      <c r="K5973" s="25"/>
      <c r="L5973" s="25"/>
      <c r="N5973" s="25"/>
      <c r="O5973" s="25"/>
      <c r="P5973" s="35" t="s">
        <v>2496</v>
      </c>
      <c r="AS5973" s="570"/>
      <c r="AT5973" s="391"/>
      <c r="AU5973" s="222"/>
      <c r="AV5973" s="564"/>
      <c r="AW5973" s="60"/>
      <c r="AX5973" s="60"/>
      <c r="AY5973" s="60"/>
      <c r="AZ5973" s="283"/>
      <c r="BA5973" s="283"/>
      <c r="BB5973" s="283"/>
      <c r="BC5973" s="34"/>
      <c r="BD5973" s="27"/>
      <c r="BF5973" s="35"/>
      <c r="BG5973" s="35"/>
      <c r="BH5973" s="35"/>
    </row>
    <row r="5974" spans="1:60" ht="15" x14ac:dyDescent="0.25">
      <c r="A5974" s="570">
        <f t="shared" si="86"/>
        <v>5968</v>
      </c>
      <c r="B5974" s="571" t="s">
        <v>8239</v>
      </c>
      <c r="C5974" s="574" t="s">
        <v>2526</v>
      </c>
      <c r="D5974" s="843">
        <v>15683.01</v>
      </c>
      <c r="E5974" s="844"/>
      <c r="F5974" s="844"/>
      <c r="G5974" s="25"/>
      <c r="H5974" s="25"/>
      <c r="I5974" s="25"/>
      <c r="J5974" s="25"/>
      <c r="K5974" s="25"/>
      <c r="L5974" s="25"/>
      <c r="N5974" s="25"/>
      <c r="O5974" s="25"/>
      <c r="P5974" s="35" t="s">
        <v>2496</v>
      </c>
      <c r="AS5974" s="570"/>
      <c r="AT5974" s="391"/>
      <c r="AU5974" s="222"/>
      <c r="AV5974" s="564"/>
      <c r="AW5974" s="60"/>
      <c r="AX5974" s="60"/>
      <c r="AY5974" s="60"/>
      <c r="AZ5974" s="283"/>
      <c r="BA5974" s="283"/>
      <c r="BB5974" s="283"/>
      <c r="BC5974" s="34"/>
      <c r="BD5974" s="27"/>
      <c r="BF5974" s="35"/>
      <c r="BG5974" s="35"/>
      <c r="BH5974" s="35"/>
    </row>
    <row r="5975" spans="1:60" ht="15" x14ac:dyDescent="0.25">
      <c r="A5975" s="570">
        <f t="shared" si="86"/>
        <v>5969</v>
      </c>
      <c r="B5975" s="571" t="s">
        <v>8240</v>
      </c>
      <c r="C5975" s="574" t="s">
        <v>2526</v>
      </c>
      <c r="D5975" s="843">
        <v>41551.230000000003</v>
      </c>
      <c r="E5975" s="844"/>
      <c r="F5975" s="844"/>
      <c r="G5975" s="25"/>
      <c r="H5975" s="25"/>
      <c r="I5975" s="25"/>
      <c r="J5975" s="25"/>
      <c r="K5975" s="25"/>
      <c r="L5975" s="25"/>
      <c r="N5975" s="25"/>
      <c r="O5975" s="25"/>
      <c r="P5975" s="35" t="s">
        <v>2496</v>
      </c>
      <c r="AS5975" s="570"/>
      <c r="AT5975" s="391"/>
      <c r="AU5975" s="222"/>
      <c r="AV5975" s="564"/>
      <c r="AW5975" s="60"/>
      <c r="AX5975" s="60"/>
      <c r="AY5975" s="60"/>
      <c r="AZ5975" s="283"/>
      <c r="BA5975" s="283"/>
      <c r="BB5975" s="283"/>
      <c r="BC5975" s="34"/>
      <c r="BD5975" s="27"/>
      <c r="BF5975" s="35"/>
      <c r="BG5975" s="35"/>
      <c r="BH5975" s="35"/>
    </row>
    <row r="5976" spans="1:60" ht="15" x14ac:dyDescent="0.25">
      <c r="A5976" s="570">
        <f t="shared" si="86"/>
        <v>5970</v>
      </c>
      <c r="B5976" s="571" t="s">
        <v>8241</v>
      </c>
      <c r="C5976" s="574" t="s">
        <v>2526</v>
      </c>
      <c r="D5976" s="843">
        <v>33677</v>
      </c>
      <c r="E5976" s="844"/>
      <c r="F5976" s="844"/>
      <c r="G5976" s="25"/>
      <c r="H5976" s="25"/>
      <c r="I5976" s="25"/>
      <c r="J5976" s="25"/>
      <c r="K5976" s="25"/>
      <c r="L5976" s="25"/>
      <c r="N5976" s="25"/>
      <c r="O5976" s="25"/>
      <c r="P5976" s="35" t="s">
        <v>2496</v>
      </c>
      <c r="AS5976" s="570"/>
      <c r="AT5976" s="391"/>
      <c r="AU5976" s="222"/>
      <c r="AV5976" s="564"/>
      <c r="AW5976" s="60"/>
      <c r="AX5976" s="60"/>
      <c r="AY5976" s="60"/>
      <c r="AZ5976" s="283"/>
      <c r="BA5976" s="283"/>
      <c r="BB5976" s="283"/>
      <c r="BC5976" s="34"/>
      <c r="BD5976" s="27"/>
      <c r="BF5976" s="35"/>
      <c r="BG5976" s="35"/>
      <c r="BH5976" s="35"/>
    </row>
    <row r="5977" spans="1:60" ht="15" x14ac:dyDescent="0.25">
      <c r="A5977" s="570">
        <f t="shared" si="86"/>
        <v>5971</v>
      </c>
      <c r="B5977" s="571" t="s">
        <v>8242</v>
      </c>
      <c r="C5977" s="574" t="s">
        <v>2526</v>
      </c>
      <c r="D5977" s="843">
        <v>41888</v>
      </c>
      <c r="E5977" s="844"/>
      <c r="F5977" s="844"/>
      <c r="G5977" s="25"/>
      <c r="H5977" s="25"/>
      <c r="I5977" s="25"/>
      <c r="J5977" s="25"/>
      <c r="K5977" s="25"/>
      <c r="L5977" s="25"/>
      <c r="N5977" s="25"/>
      <c r="O5977" s="25"/>
      <c r="P5977" s="35" t="s">
        <v>2496</v>
      </c>
      <c r="AS5977" s="570"/>
      <c r="AT5977" s="391"/>
      <c r="AU5977" s="222"/>
      <c r="AV5977" s="564"/>
      <c r="AW5977" s="60"/>
      <c r="AX5977" s="60"/>
      <c r="AY5977" s="60"/>
      <c r="AZ5977" s="283"/>
      <c r="BA5977" s="283"/>
      <c r="BB5977" s="283"/>
      <c r="BC5977" s="34"/>
      <c r="BD5977" s="27"/>
      <c r="BF5977" s="35"/>
      <c r="BG5977" s="35"/>
      <c r="BH5977" s="35"/>
    </row>
    <row r="5978" spans="1:60" ht="15" x14ac:dyDescent="0.25">
      <c r="A5978" s="570">
        <f t="shared" si="86"/>
        <v>5972</v>
      </c>
      <c r="B5978" s="571" t="s">
        <v>8243</v>
      </c>
      <c r="C5978" s="574" t="s">
        <v>2526</v>
      </c>
      <c r="D5978" s="843">
        <v>54502</v>
      </c>
      <c r="E5978" s="844"/>
      <c r="F5978" s="844"/>
      <c r="G5978" s="25"/>
      <c r="H5978" s="25"/>
      <c r="I5978" s="25"/>
      <c r="J5978" s="25"/>
      <c r="K5978" s="25"/>
      <c r="L5978" s="25"/>
      <c r="N5978" s="25"/>
      <c r="O5978" s="25"/>
      <c r="P5978" s="35" t="s">
        <v>2496</v>
      </c>
      <c r="AS5978" s="570"/>
      <c r="AT5978" s="391"/>
      <c r="AU5978" s="222"/>
      <c r="AV5978" s="564"/>
      <c r="AW5978" s="60"/>
      <c r="AX5978" s="60"/>
      <c r="AY5978" s="60"/>
      <c r="AZ5978" s="283"/>
      <c r="BA5978" s="283"/>
      <c r="BB5978" s="283"/>
      <c r="BC5978" s="34"/>
      <c r="BD5978" s="27"/>
      <c r="BF5978" s="35"/>
      <c r="BG5978" s="35"/>
      <c r="BH5978" s="35"/>
    </row>
    <row r="5979" spans="1:60" ht="15" x14ac:dyDescent="0.25">
      <c r="A5979" s="570">
        <f t="shared" si="86"/>
        <v>5973</v>
      </c>
      <c r="B5979" s="571" t="s">
        <v>2449</v>
      </c>
      <c r="C5979" s="574" t="s">
        <v>12458</v>
      </c>
      <c r="D5979" s="843">
        <v>129493.42</v>
      </c>
      <c r="E5979" s="844"/>
      <c r="F5979" s="844"/>
      <c r="G5979" s="25"/>
      <c r="H5979" s="25"/>
      <c r="I5979" s="25"/>
      <c r="J5979" s="25"/>
      <c r="K5979" s="25"/>
      <c r="L5979" s="25"/>
      <c r="N5979" s="25"/>
      <c r="O5979" s="25"/>
      <c r="P5979" s="35" t="s">
        <v>2496</v>
      </c>
      <c r="AS5979" s="570"/>
      <c r="AT5979" s="391"/>
      <c r="AU5979" s="222"/>
      <c r="AV5979" s="564"/>
      <c r="AW5979" s="60"/>
      <c r="AX5979" s="60"/>
      <c r="AY5979" s="60"/>
      <c r="AZ5979" s="283"/>
      <c r="BA5979" s="283"/>
      <c r="BB5979" s="283"/>
      <c r="BC5979" s="34"/>
      <c r="BD5979" s="27"/>
      <c r="BF5979" s="35"/>
      <c r="BG5979" s="35"/>
      <c r="BH5979" s="35"/>
    </row>
    <row r="5980" spans="1:60" ht="15" x14ac:dyDescent="0.25">
      <c r="A5980" s="570">
        <f t="shared" si="86"/>
        <v>5974</v>
      </c>
      <c r="B5980" s="571" t="s">
        <v>8244</v>
      </c>
      <c r="C5980" s="574" t="s">
        <v>2526</v>
      </c>
      <c r="D5980" s="843">
        <v>15172.5</v>
      </c>
      <c r="E5980" s="844"/>
      <c r="F5980" s="844"/>
      <c r="G5980" s="25"/>
      <c r="H5980" s="25"/>
      <c r="I5980" s="25"/>
      <c r="J5980" s="25"/>
      <c r="K5980" s="25"/>
      <c r="L5980" s="25"/>
      <c r="N5980" s="25"/>
      <c r="O5980" s="25"/>
      <c r="P5980" s="35" t="s">
        <v>2496</v>
      </c>
      <c r="AS5980" s="570"/>
      <c r="AT5980" s="391"/>
      <c r="AU5980" s="222"/>
      <c r="AV5980" s="564"/>
      <c r="AW5980" s="60"/>
      <c r="AX5980" s="60"/>
      <c r="AY5980" s="60"/>
      <c r="AZ5980" s="283"/>
      <c r="BA5980" s="283"/>
      <c r="BB5980" s="283"/>
      <c r="BC5980" s="34"/>
      <c r="BD5980" s="27"/>
      <c r="BF5980" s="35"/>
      <c r="BG5980" s="35"/>
      <c r="BH5980" s="35"/>
    </row>
    <row r="5981" spans="1:60" ht="15" x14ac:dyDescent="0.25">
      <c r="A5981" s="570">
        <f t="shared" si="86"/>
        <v>5975</v>
      </c>
      <c r="B5981" s="571" t="s">
        <v>8245</v>
      </c>
      <c r="C5981" s="574" t="s">
        <v>2526</v>
      </c>
      <c r="D5981" s="843">
        <v>18445</v>
      </c>
      <c r="E5981" s="844"/>
      <c r="F5981" s="844"/>
      <c r="G5981" s="25"/>
      <c r="H5981" s="25"/>
      <c r="I5981" s="25"/>
      <c r="J5981" s="25"/>
      <c r="K5981" s="25"/>
      <c r="L5981" s="25"/>
      <c r="N5981" s="25"/>
      <c r="O5981" s="25"/>
      <c r="P5981" s="35" t="s">
        <v>2496</v>
      </c>
      <c r="AS5981" s="570"/>
      <c r="AT5981" s="391"/>
      <c r="AU5981" s="222"/>
      <c r="AV5981" s="564"/>
      <c r="AW5981" s="60"/>
      <c r="AX5981" s="60"/>
      <c r="AY5981" s="60"/>
      <c r="AZ5981" s="283"/>
      <c r="BA5981" s="283"/>
      <c r="BB5981" s="283"/>
      <c r="BC5981" s="34"/>
      <c r="BD5981" s="27"/>
      <c r="BF5981" s="35"/>
      <c r="BG5981" s="35"/>
      <c r="BH5981" s="35"/>
    </row>
    <row r="5982" spans="1:60" ht="15" x14ac:dyDescent="0.25">
      <c r="A5982" s="570">
        <f t="shared" si="86"/>
        <v>5976</v>
      </c>
      <c r="B5982" s="571" t="s">
        <v>8246</v>
      </c>
      <c r="C5982" s="574" t="s">
        <v>12458</v>
      </c>
      <c r="D5982" s="843">
        <v>63665</v>
      </c>
      <c r="E5982" s="844"/>
      <c r="F5982" s="844"/>
      <c r="G5982" s="25"/>
      <c r="H5982" s="25"/>
      <c r="I5982" s="25"/>
      <c r="J5982" s="25"/>
      <c r="K5982" s="25"/>
      <c r="L5982" s="25"/>
      <c r="N5982" s="25"/>
      <c r="O5982" s="25"/>
      <c r="P5982" s="35" t="s">
        <v>2496</v>
      </c>
      <c r="AS5982" s="570"/>
      <c r="AT5982" s="391"/>
      <c r="AU5982" s="222"/>
      <c r="AV5982" s="564"/>
      <c r="AW5982" s="60"/>
      <c r="AX5982" s="60"/>
      <c r="AY5982" s="60"/>
      <c r="AZ5982" s="283"/>
      <c r="BA5982" s="283"/>
      <c r="BB5982" s="283"/>
      <c r="BC5982" s="34"/>
      <c r="BD5982" s="27"/>
      <c r="BF5982" s="35"/>
      <c r="BG5982" s="35"/>
      <c r="BH5982" s="35"/>
    </row>
    <row r="5983" spans="1:60" ht="15" x14ac:dyDescent="0.25">
      <c r="A5983" s="570">
        <f t="shared" si="86"/>
        <v>5977</v>
      </c>
      <c r="B5983" s="571" t="s">
        <v>8247</v>
      </c>
      <c r="C5983" s="574" t="s">
        <v>2526</v>
      </c>
      <c r="D5983" s="843">
        <v>22015</v>
      </c>
      <c r="E5983" s="844"/>
      <c r="F5983" s="844"/>
      <c r="G5983" s="25"/>
      <c r="H5983" s="25"/>
      <c r="I5983" s="25"/>
      <c r="J5983" s="25"/>
      <c r="K5983" s="25"/>
      <c r="L5983" s="25"/>
      <c r="N5983" s="25"/>
      <c r="O5983" s="25"/>
      <c r="P5983" s="35" t="s">
        <v>2496</v>
      </c>
      <c r="AS5983" s="570"/>
      <c r="AT5983" s="391"/>
      <c r="AU5983" s="222"/>
      <c r="AV5983" s="564"/>
      <c r="AW5983" s="60"/>
      <c r="AX5983" s="60"/>
      <c r="AY5983" s="60"/>
      <c r="AZ5983" s="283"/>
      <c r="BA5983" s="283"/>
      <c r="BB5983" s="283"/>
      <c r="BC5983" s="34"/>
      <c r="BD5983" s="27"/>
      <c r="BF5983" s="35"/>
      <c r="BG5983" s="35"/>
      <c r="BH5983" s="35"/>
    </row>
    <row r="5984" spans="1:60" ht="15" x14ac:dyDescent="0.25">
      <c r="A5984" s="570">
        <f t="shared" si="86"/>
        <v>5978</v>
      </c>
      <c r="B5984" s="571" t="s">
        <v>8248</v>
      </c>
      <c r="C5984" s="574" t="s">
        <v>2526</v>
      </c>
      <c r="D5984" s="843">
        <v>19144.72</v>
      </c>
      <c r="E5984" s="844"/>
      <c r="F5984" s="844"/>
      <c r="G5984" s="25"/>
      <c r="H5984" s="25"/>
      <c r="I5984" s="25"/>
      <c r="J5984" s="25"/>
      <c r="K5984" s="25"/>
      <c r="L5984" s="25"/>
      <c r="N5984" s="25"/>
      <c r="O5984" s="25"/>
      <c r="P5984" s="35" t="s">
        <v>2496</v>
      </c>
      <c r="AS5984" s="570"/>
      <c r="AT5984" s="391"/>
      <c r="AU5984" s="222"/>
      <c r="AV5984" s="564"/>
      <c r="AW5984" s="60"/>
      <c r="AX5984" s="60"/>
      <c r="AY5984" s="60"/>
      <c r="AZ5984" s="283"/>
      <c r="BA5984" s="283"/>
      <c r="BB5984" s="283"/>
      <c r="BC5984" s="34"/>
      <c r="BD5984" s="27"/>
      <c r="BF5984" s="35"/>
      <c r="BG5984" s="35"/>
      <c r="BH5984" s="35"/>
    </row>
    <row r="5985" spans="1:60" ht="15" x14ac:dyDescent="0.25">
      <c r="A5985" s="570">
        <f t="shared" si="86"/>
        <v>5979</v>
      </c>
      <c r="B5985" s="571" t="s">
        <v>8249</v>
      </c>
      <c r="C5985" s="574" t="s">
        <v>12458</v>
      </c>
      <c r="D5985" s="843">
        <v>5500.0015000000003</v>
      </c>
      <c r="E5985" s="844"/>
      <c r="F5985" s="844"/>
      <c r="G5985" s="25"/>
      <c r="H5985" s="25"/>
      <c r="I5985" s="25"/>
      <c r="J5985" s="25"/>
      <c r="K5985" s="25"/>
      <c r="L5985" s="25"/>
      <c r="N5985" s="25"/>
      <c r="O5985" s="25"/>
      <c r="P5985" s="35" t="s">
        <v>2496</v>
      </c>
      <c r="AS5985" s="570"/>
      <c r="AT5985" s="391"/>
      <c r="AU5985" s="222"/>
      <c r="AV5985" s="564"/>
      <c r="AW5985" s="60"/>
      <c r="AX5985" s="60"/>
      <c r="AY5985" s="60"/>
      <c r="AZ5985" s="283"/>
      <c r="BA5985" s="283"/>
      <c r="BB5985" s="283"/>
      <c r="BC5985" s="34"/>
      <c r="BD5985" s="27"/>
      <c r="BF5985" s="35"/>
      <c r="BG5985" s="35"/>
      <c r="BH5985" s="35"/>
    </row>
    <row r="5986" spans="1:60" ht="15" x14ac:dyDescent="0.25">
      <c r="A5986" s="570">
        <f t="shared" si="86"/>
        <v>5980</v>
      </c>
      <c r="B5986" s="571" t="s">
        <v>8250</v>
      </c>
      <c r="C5986" s="574" t="s">
        <v>12458</v>
      </c>
      <c r="D5986" s="843">
        <v>267240.68</v>
      </c>
      <c r="E5986" s="844"/>
      <c r="F5986" s="844"/>
      <c r="G5986" s="25"/>
      <c r="H5986" s="25"/>
      <c r="I5986" s="25"/>
      <c r="J5986" s="25"/>
      <c r="K5986" s="25"/>
      <c r="L5986" s="25"/>
      <c r="N5986" s="25"/>
      <c r="O5986" s="25"/>
      <c r="P5986" s="35" t="s">
        <v>2496</v>
      </c>
      <c r="AS5986" s="570"/>
      <c r="AT5986" s="391"/>
      <c r="AU5986" s="222"/>
      <c r="AV5986" s="564"/>
      <c r="AW5986" s="60"/>
      <c r="AX5986" s="60"/>
      <c r="AY5986" s="60"/>
      <c r="AZ5986" s="283"/>
      <c r="BA5986" s="283"/>
      <c r="BB5986" s="283"/>
      <c r="BC5986" s="34"/>
      <c r="BD5986" s="27"/>
      <c r="BF5986" s="35"/>
      <c r="BG5986" s="35"/>
      <c r="BH5986" s="35"/>
    </row>
    <row r="5987" spans="1:60" ht="15" x14ac:dyDescent="0.25">
      <c r="A5987" s="570">
        <f t="shared" si="86"/>
        <v>5981</v>
      </c>
      <c r="B5987" s="571" t="s">
        <v>8251</v>
      </c>
      <c r="C5987" s="574" t="s">
        <v>12458</v>
      </c>
      <c r="D5987" s="843">
        <v>41035.96</v>
      </c>
      <c r="E5987" s="844"/>
      <c r="F5987" s="844"/>
      <c r="G5987" s="25"/>
      <c r="H5987" s="25"/>
      <c r="I5987" s="25"/>
      <c r="J5987" s="25"/>
      <c r="K5987" s="25"/>
      <c r="L5987" s="25"/>
      <c r="N5987" s="25"/>
      <c r="O5987" s="25"/>
      <c r="P5987" s="35" t="s">
        <v>2496</v>
      </c>
      <c r="AS5987" s="570"/>
      <c r="AT5987" s="391"/>
      <c r="AU5987" s="222"/>
      <c r="AV5987" s="564"/>
      <c r="AW5987" s="60"/>
      <c r="AX5987" s="60"/>
      <c r="AY5987" s="60"/>
      <c r="AZ5987" s="283"/>
      <c r="BA5987" s="283"/>
      <c r="BB5987" s="283"/>
      <c r="BC5987" s="34"/>
      <c r="BD5987" s="27"/>
      <c r="BF5987" s="35"/>
      <c r="BG5987" s="35"/>
      <c r="BH5987" s="35"/>
    </row>
    <row r="5988" spans="1:60" ht="15" x14ac:dyDescent="0.25">
      <c r="A5988" s="570">
        <f t="shared" si="86"/>
        <v>5982</v>
      </c>
      <c r="B5988" s="571" t="s">
        <v>8252</v>
      </c>
      <c r="C5988" s="574" t="s">
        <v>12458</v>
      </c>
      <c r="D5988" s="843">
        <v>16413.669999999998</v>
      </c>
      <c r="E5988" s="844"/>
      <c r="F5988" s="844"/>
      <c r="G5988" s="25"/>
      <c r="H5988" s="25"/>
      <c r="I5988" s="25"/>
      <c r="J5988" s="25"/>
      <c r="K5988" s="25"/>
      <c r="L5988" s="25"/>
      <c r="N5988" s="25"/>
      <c r="O5988" s="25"/>
      <c r="P5988" s="35" t="s">
        <v>2496</v>
      </c>
      <c r="AS5988" s="570"/>
      <c r="AT5988" s="391"/>
      <c r="AU5988" s="222"/>
      <c r="AV5988" s="564"/>
      <c r="AW5988" s="60"/>
      <c r="AX5988" s="60"/>
      <c r="AY5988" s="60"/>
      <c r="AZ5988" s="283"/>
      <c r="BA5988" s="283"/>
      <c r="BB5988" s="283"/>
      <c r="BC5988" s="34"/>
      <c r="BD5988" s="27"/>
      <c r="BF5988" s="35"/>
      <c r="BG5988" s="35"/>
      <c r="BH5988" s="35"/>
    </row>
    <row r="5989" spans="1:60" ht="15" x14ac:dyDescent="0.25">
      <c r="A5989" s="570">
        <f t="shared" si="86"/>
        <v>5983</v>
      </c>
      <c r="B5989" s="571" t="s">
        <v>8253</v>
      </c>
      <c r="C5989" s="574" t="s">
        <v>12458</v>
      </c>
      <c r="D5989" s="843">
        <v>29750</v>
      </c>
      <c r="E5989" s="844"/>
      <c r="F5989" s="844"/>
      <c r="G5989" s="25"/>
      <c r="H5989" s="25"/>
      <c r="I5989" s="25"/>
      <c r="J5989" s="25"/>
      <c r="K5989" s="25"/>
      <c r="L5989" s="25"/>
      <c r="N5989" s="25"/>
      <c r="O5989" s="25"/>
      <c r="P5989" s="35" t="s">
        <v>2496</v>
      </c>
      <c r="AS5989" s="570"/>
      <c r="AT5989" s="391"/>
      <c r="AU5989" s="222"/>
      <c r="AV5989" s="564"/>
      <c r="AW5989" s="60"/>
      <c r="AX5989" s="60"/>
      <c r="AY5989" s="60"/>
      <c r="AZ5989" s="283"/>
      <c r="BA5989" s="283"/>
      <c r="BB5989" s="283"/>
      <c r="BC5989" s="34"/>
      <c r="BD5989" s="27"/>
      <c r="BF5989" s="35"/>
      <c r="BG5989" s="35"/>
      <c r="BH5989" s="35"/>
    </row>
    <row r="5990" spans="1:60" ht="30" customHeight="1" x14ac:dyDescent="0.25">
      <c r="A5990" s="570">
        <f t="shared" si="86"/>
        <v>5984</v>
      </c>
      <c r="B5990" s="571" t="s">
        <v>8254</v>
      </c>
      <c r="C5990" s="574" t="s">
        <v>12488</v>
      </c>
      <c r="D5990" s="843">
        <v>9643.76</v>
      </c>
      <c r="E5990" s="844"/>
      <c r="F5990" s="844"/>
      <c r="G5990" s="25"/>
      <c r="H5990" s="25"/>
      <c r="I5990" s="25"/>
      <c r="J5990" s="25"/>
      <c r="K5990" s="25"/>
      <c r="L5990" s="25"/>
      <c r="N5990" s="25"/>
      <c r="O5990" s="25"/>
      <c r="P5990" s="35" t="s">
        <v>2496</v>
      </c>
      <c r="AS5990" s="570"/>
      <c r="AT5990" s="391"/>
      <c r="AU5990" s="222"/>
      <c r="AV5990" s="564"/>
      <c r="AW5990" s="60"/>
      <c r="AX5990" s="60"/>
      <c r="AY5990" s="60"/>
      <c r="AZ5990" s="283"/>
      <c r="BA5990" s="283"/>
      <c r="BB5990" s="283"/>
      <c r="BC5990" s="34"/>
      <c r="BD5990" s="27"/>
      <c r="BF5990" s="35"/>
      <c r="BG5990" s="35"/>
      <c r="BH5990" s="35"/>
    </row>
    <row r="5991" spans="1:60" ht="15" x14ac:dyDescent="0.25">
      <c r="A5991" s="570">
        <f t="shared" si="86"/>
        <v>5985</v>
      </c>
      <c r="B5991" s="571" t="s">
        <v>8255</v>
      </c>
      <c r="C5991" s="574" t="s">
        <v>12458</v>
      </c>
      <c r="D5991" s="843">
        <v>15462.978999999999</v>
      </c>
      <c r="E5991" s="844"/>
      <c r="F5991" s="844"/>
      <c r="G5991" s="25"/>
      <c r="H5991" s="25"/>
      <c r="I5991" s="25"/>
      <c r="J5991" s="25"/>
      <c r="K5991" s="25"/>
      <c r="L5991" s="25"/>
      <c r="N5991" s="25"/>
      <c r="O5991" s="25"/>
      <c r="P5991" s="35" t="s">
        <v>2496</v>
      </c>
      <c r="AS5991" s="570"/>
      <c r="AT5991" s="391"/>
      <c r="AU5991" s="222"/>
      <c r="AV5991" s="564"/>
      <c r="AW5991" s="60"/>
      <c r="AX5991" s="60"/>
      <c r="AY5991" s="60"/>
      <c r="AZ5991" s="283"/>
      <c r="BA5991" s="283"/>
      <c r="BB5991" s="283"/>
      <c r="BC5991" s="34"/>
      <c r="BD5991" s="27"/>
      <c r="BF5991" s="35"/>
      <c r="BG5991" s="35"/>
      <c r="BH5991" s="35"/>
    </row>
    <row r="5992" spans="1:60" ht="24.75" customHeight="1" x14ac:dyDescent="0.25">
      <c r="A5992" s="570">
        <f t="shared" si="86"/>
        <v>5986</v>
      </c>
      <c r="B5992" s="571" t="s">
        <v>8256</v>
      </c>
      <c r="C5992" s="574" t="s">
        <v>12488</v>
      </c>
      <c r="D5992" s="843">
        <v>11889.29</v>
      </c>
      <c r="E5992" s="844"/>
      <c r="F5992" s="844"/>
      <c r="G5992" s="25"/>
      <c r="H5992" s="25"/>
      <c r="I5992" s="25"/>
      <c r="J5992" s="25"/>
      <c r="K5992" s="25"/>
      <c r="L5992" s="25"/>
      <c r="N5992" s="25"/>
      <c r="O5992" s="25"/>
      <c r="P5992" s="35" t="s">
        <v>2496</v>
      </c>
      <c r="AS5992" s="570"/>
      <c r="AT5992" s="391"/>
      <c r="AU5992" s="222"/>
      <c r="AV5992" s="564"/>
      <c r="AW5992" s="60"/>
      <c r="AX5992" s="60"/>
      <c r="AY5992" s="60"/>
      <c r="AZ5992" s="283"/>
      <c r="BA5992" s="283"/>
      <c r="BB5992" s="283"/>
      <c r="BC5992" s="34"/>
      <c r="BD5992" s="27"/>
      <c r="BF5992" s="35"/>
      <c r="BG5992" s="35"/>
      <c r="BH5992" s="35"/>
    </row>
    <row r="5993" spans="1:60" ht="28.5" customHeight="1" x14ac:dyDescent="0.25">
      <c r="A5993" s="570">
        <f t="shared" si="86"/>
        <v>5987</v>
      </c>
      <c r="B5993" s="571" t="s">
        <v>8257</v>
      </c>
      <c r="C5993" s="574" t="s">
        <v>12488</v>
      </c>
      <c r="D5993" s="843">
        <v>9996</v>
      </c>
      <c r="E5993" s="844"/>
      <c r="F5993" s="844"/>
      <c r="G5993" s="25"/>
      <c r="H5993" s="25"/>
      <c r="I5993" s="25"/>
      <c r="J5993" s="25"/>
      <c r="K5993" s="25"/>
      <c r="L5993" s="25"/>
      <c r="N5993" s="25"/>
      <c r="O5993" s="25"/>
      <c r="P5993" s="35" t="s">
        <v>2496</v>
      </c>
      <c r="AS5993" s="570"/>
      <c r="AT5993" s="391"/>
      <c r="AU5993" s="222"/>
      <c r="AV5993" s="564"/>
      <c r="AW5993" s="60"/>
      <c r="AX5993" s="60"/>
      <c r="AY5993" s="60"/>
      <c r="AZ5993" s="283"/>
      <c r="BA5993" s="283"/>
      <c r="BB5993" s="283"/>
      <c r="BC5993" s="34"/>
      <c r="BD5993" s="27"/>
      <c r="BF5993" s="35"/>
      <c r="BG5993" s="35"/>
      <c r="BH5993" s="35"/>
    </row>
    <row r="5994" spans="1:60" ht="25.5" customHeight="1" x14ac:dyDescent="0.25">
      <c r="A5994" s="570">
        <f t="shared" si="86"/>
        <v>5988</v>
      </c>
      <c r="B5994" s="571" t="s">
        <v>8258</v>
      </c>
      <c r="C5994" s="574" t="s">
        <v>12488</v>
      </c>
      <c r="D5994" s="843">
        <v>12195.12</v>
      </c>
      <c r="E5994" s="844"/>
      <c r="F5994" s="844"/>
      <c r="G5994" s="25"/>
      <c r="H5994" s="25"/>
      <c r="I5994" s="25"/>
      <c r="J5994" s="25"/>
      <c r="K5994" s="25"/>
      <c r="L5994" s="25"/>
      <c r="N5994" s="25"/>
      <c r="O5994" s="25"/>
      <c r="P5994" s="35" t="s">
        <v>2496</v>
      </c>
      <c r="AS5994" s="570"/>
      <c r="AT5994" s="391"/>
      <c r="AU5994" s="222"/>
      <c r="AV5994" s="564"/>
      <c r="AW5994" s="60"/>
      <c r="AX5994" s="60"/>
      <c r="AY5994" s="60"/>
      <c r="AZ5994" s="283"/>
      <c r="BA5994" s="283"/>
      <c r="BB5994" s="283"/>
      <c r="BC5994" s="34"/>
      <c r="BD5994" s="27"/>
      <c r="BF5994" s="35"/>
      <c r="BG5994" s="35"/>
      <c r="BH5994" s="35"/>
    </row>
    <row r="5995" spans="1:60" ht="23.25" customHeight="1" x14ac:dyDescent="0.25">
      <c r="A5995" s="570">
        <f t="shared" si="86"/>
        <v>5989</v>
      </c>
      <c r="B5995" s="571" t="s">
        <v>8259</v>
      </c>
      <c r="C5995" s="574" t="s">
        <v>12488</v>
      </c>
      <c r="D5995" s="843">
        <v>8157.45</v>
      </c>
      <c r="E5995" s="844"/>
      <c r="F5995" s="844"/>
      <c r="G5995" s="25"/>
      <c r="H5995" s="25"/>
      <c r="I5995" s="25"/>
      <c r="J5995" s="25"/>
      <c r="K5995" s="25"/>
      <c r="L5995" s="25"/>
      <c r="N5995" s="25"/>
      <c r="O5995" s="25"/>
      <c r="P5995" s="35" t="s">
        <v>2496</v>
      </c>
      <c r="AS5995" s="570"/>
      <c r="AT5995" s="391"/>
      <c r="AU5995" s="222"/>
      <c r="AV5995" s="564"/>
      <c r="AW5995" s="60"/>
      <c r="AX5995" s="60"/>
      <c r="AY5995" s="60"/>
      <c r="AZ5995" s="283"/>
      <c r="BA5995" s="283"/>
      <c r="BB5995" s="283"/>
      <c r="BC5995" s="34"/>
      <c r="BD5995" s="27"/>
      <c r="BF5995" s="35"/>
      <c r="BG5995" s="35"/>
      <c r="BH5995" s="35"/>
    </row>
    <row r="5996" spans="1:60" ht="15" x14ac:dyDescent="0.25">
      <c r="A5996" s="570">
        <f t="shared" si="86"/>
        <v>5990</v>
      </c>
      <c r="B5996" s="571" t="s">
        <v>8259</v>
      </c>
      <c r="C5996" s="574" t="s">
        <v>12458</v>
      </c>
      <c r="D5996" s="843">
        <v>6318.9</v>
      </c>
      <c r="E5996" s="844"/>
      <c r="F5996" s="844"/>
      <c r="G5996" s="25"/>
      <c r="H5996" s="25"/>
      <c r="I5996" s="25"/>
      <c r="J5996" s="25"/>
      <c r="K5996" s="25"/>
      <c r="L5996" s="25"/>
      <c r="N5996" s="25"/>
      <c r="O5996" s="25"/>
      <c r="P5996" s="35" t="s">
        <v>2496</v>
      </c>
      <c r="AS5996" s="570"/>
      <c r="AT5996" s="391"/>
      <c r="AU5996" s="222"/>
      <c r="AV5996" s="564"/>
      <c r="AW5996" s="60"/>
      <c r="AX5996" s="60"/>
      <c r="AY5996" s="60"/>
      <c r="AZ5996" s="283"/>
      <c r="BA5996" s="283"/>
      <c r="BB5996" s="283"/>
      <c r="BC5996" s="34"/>
      <c r="BD5996" s="27"/>
      <c r="BF5996" s="35"/>
      <c r="BG5996" s="35"/>
      <c r="BH5996" s="35"/>
    </row>
    <row r="5997" spans="1:60" ht="42.75" x14ac:dyDescent="0.25">
      <c r="A5997" s="570">
        <f t="shared" si="86"/>
        <v>5991</v>
      </c>
      <c r="B5997" s="571" t="s">
        <v>8260</v>
      </c>
      <c r="C5997" s="574" t="s">
        <v>12488</v>
      </c>
      <c r="D5997" s="843">
        <v>15585.43</v>
      </c>
      <c r="E5997" s="844"/>
      <c r="F5997" s="844"/>
      <c r="G5997" s="25"/>
      <c r="H5997" s="25"/>
      <c r="I5997" s="25"/>
      <c r="J5997" s="25"/>
      <c r="K5997" s="25"/>
      <c r="L5997" s="25"/>
      <c r="N5997" s="25"/>
      <c r="O5997" s="25"/>
      <c r="P5997" s="35" t="s">
        <v>2496</v>
      </c>
      <c r="AS5997" s="570"/>
      <c r="AT5997" s="391"/>
      <c r="AU5997" s="222"/>
      <c r="AV5997" s="564"/>
      <c r="AW5997" s="60"/>
      <c r="AX5997" s="60"/>
      <c r="AY5997" s="60"/>
      <c r="AZ5997" s="283"/>
      <c r="BA5997" s="283"/>
      <c r="BB5997" s="283"/>
      <c r="BC5997" s="34"/>
      <c r="BD5997" s="27"/>
      <c r="BF5997" s="35"/>
      <c r="BG5997" s="35"/>
      <c r="BH5997" s="35"/>
    </row>
    <row r="5998" spans="1:60" ht="42.75" x14ac:dyDescent="0.25">
      <c r="A5998" s="570">
        <f t="shared" si="86"/>
        <v>5992</v>
      </c>
      <c r="B5998" s="571" t="s">
        <v>8261</v>
      </c>
      <c r="C5998" s="574" t="s">
        <v>12488</v>
      </c>
      <c r="D5998" s="843">
        <v>24242.68</v>
      </c>
      <c r="E5998" s="844"/>
      <c r="F5998" s="844"/>
      <c r="G5998" s="25"/>
      <c r="H5998" s="25"/>
      <c r="I5998" s="25"/>
      <c r="J5998" s="25"/>
      <c r="K5998" s="25"/>
      <c r="L5998" s="25"/>
      <c r="N5998" s="25"/>
      <c r="O5998" s="25"/>
      <c r="P5998" s="35" t="s">
        <v>2496</v>
      </c>
      <c r="AS5998" s="570"/>
      <c r="AT5998" s="391"/>
      <c r="AU5998" s="222"/>
      <c r="AV5998" s="564"/>
      <c r="AW5998" s="60"/>
      <c r="AX5998" s="60"/>
      <c r="AY5998" s="60"/>
      <c r="AZ5998" s="283"/>
      <c r="BA5998" s="283"/>
      <c r="BB5998" s="283"/>
      <c r="BC5998" s="34"/>
      <c r="BD5998" s="27"/>
      <c r="BF5998" s="35"/>
      <c r="BG5998" s="35"/>
      <c r="BH5998" s="35"/>
    </row>
    <row r="5999" spans="1:60" ht="42.75" x14ac:dyDescent="0.25">
      <c r="A5999" s="570">
        <f t="shared" si="86"/>
        <v>5993</v>
      </c>
      <c r="B5999" s="571" t="s">
        <v>8262</v>
      </c>
      <c r="C5999" s="574" t="s">
        <v>12488</v>
      </c>
      <c r="D5999" s="843">
        <v>11615.59</v>
      </c>
      <c r="E5999" s="844"/>
      <c r="F5999" s="844"/>
      <c r="G5999" s="25"/>
      <c r="H5999" s="25"/>
      <c r="I5999" s="25"/>
      <c r="J5999" s="25"/>
      <c r="K5999" s="25"/>
      <c r="L5999" s="25"/>
      <c r="N5999" s="25"/>
      <c r="O5999" s="25"/>
      <c r="P5999" s="35" t="s">
        <v>2496</v>
      </c>
      <c r="AS5999" s="570"/>
      <c r="AT5999" s="391"/>
      <c r="AU5999" s="222"/>
      <c r="AV5999" s="564"/>
      <c r="AW5999" s="60"/>
      <c r="AX5999" s="60"/>
      <c r="AY5999" s="60"/>
      <c r="AZ5999" s="283"/>
      <c r="BA5999" s="283"/>
      <c r="BB5999" s="283"/>
      <c r="BC5999" s="34"/>
      <c r="BD5999" s="27"/>
      <c r="BF5999" s="35"/>
      <c r="BG5999" s="35"/>
      <c r="BH5999" s="35"/>
    </row>
    <row r="6000" spans="1:60" ht="15" x14ac:dyDescent="0.25">
      <c r="A6000" s="570">
        <f t="shared" si="86"/>
        <v>5994</v>
      </c>
      <c r="B6000" s="571" t="s">
        <v>8263</v>
      </c>
      <c r="C6000" s="574" t="s">
        <v>12458</v>
      </c>
      <c r="D6000" s="843">
        <v>1723.12</v>
      </c>
      <c r="E6000" s="844"/>
      <c r="F6000" s="844"/>
      <c r="G6000" s="25"/>
      <c r="H6000" s="25"/>
      <c r="I6000" s="25"/>
      <c r="J6000" s="25"/>
      <c r="K6000" s="25"/>
      <c r="L6000" s="25"/>
      <c r="N6000" s="25"/>
      <c r="O6000" s="25"/>
      <c r="P6000" s="35" t="s">
        <v>2496</v>
      </c>
      <c r="AS6000" s="570"/>
      <c r="AT6000" s="391"/>
      <c r="AU6000" s="222"/>
      <c r="AV6000" s="564"/>
      <c r="AW6000" s="60"/>
      <c r="AX6000" s="60"/>
      <c r="AY6000" s="60"/>
      <c r="AZ6000" s="283"/>
      <c r="BA6000" s="283"/>
      <c r="BB6000" s="283"/>
      <c r="BC6000" s="34"/>
      <c r="BD6000" s="27"/>
      <c r="BF6000" s="35"/>
      <c r="BG6000" s="35"/>
      <c r="BH6000" s="35"/>
    </row>
    <row r="6001" spans="1:60" ht="15" x14ac:dyDescent="0.25">
      <c r="A6001" s="570">
        <f t="shared" si="86"/>
        <v>5995</v>
      </c>
      <c r="B6001" s="571" t="s">
        <v>8263</v>
      </c>
      <c r="C6001" s="574" t="s">
        <v>12458</v>
      </c>
      <c r="D6001" s="843">
        <v>1707.65</v>
      </c>
      <c r="E6001" s="844"/>
      <c r="F6001" s="844"/>
      <c r="G6001" s="25"/>
      <c r="H6001" s="25"/>
      <c r="I6001" s="25"/>
      <c r="J6001" s="25"/>
      <c r="K6001" s="25"/>
      <c r="L6001" s="25"/>
      <c r="N6001" s="25"/>
      <c r="O6001" s="25"/>
      <c r="P6001" s="35" t="s">
        <v>2496</v>
      </c>
      <c r="AS6001" s="570"/>
      <c r="AT6001" s="391"/>
      <c r="AU6001" s="222"/>
      <c r="AV6001" s="564"/>
      <c r="AW6001" s="60"/>
      <c r="AX6001" s="60"/>
      <c r="AY6001" s="60"/>
      <c r="AZ6001" s="283"/>
      <c r="BA6001" s="283"/>
      <c r="BB6001" s="283"/>
      <c r="BC6001" s="34"/>
      <c r="BD6001" s="27"/>
      <c r="BF6001" s="35"/>
      <c r="BG6001" s="35"/>
      <c r="BH6001" s="35"/>
    </row>
    <row r="6002" spans="1:60" ht="15" x14ac:dyDescent="0.25">
      <c r="A6002" s="570">
        <f t="shared" si="86"/>
        <v>5996</v>
      </c>
      <c r="B6002" s="571" t="s">
        <v>8264</v>
      </c>
      <c r="C6002" s="574" t="s">
        <v>12458</v>
      </c>
      <c r="D6002" s="843">
        <v>1707.65</v>
      </c>
      <c r="E6002" s="844"/>
      <c r="F6002" s="844"/>
      <c r="G6002" s="25"/>
      <c r="H6002" s="25"/>
      <c r="I6002" s="25"/>
      <c r="J6002" s="25"/>
      <c r="K6002" s="25"/>
      <c r="L6002" s="25"/>
      <c r="N6002" s="25"/>
      <c r="O6002" s="25"/>
      <c r="P6002" s="35" t="s">
        <v>2496</v>
      </c>
      <c r="AS6002" s="570"/>
      <c r="AT6002" s="391"/>
      <c r="AU6002" s="222"/>
      <c r="AV6002" s="564"/>
      <c r="AW6002" s="60"/>
      <c r="AX6002" s="60"/>
      <c r="AY6002" s="60"/>
      <c r="AZ6002" s="283"/>
      <c r="BA6002" s="283"/>
      <c r="BB6002" s="283"/>
      <c r="BC6002" s="34"/>
      <c r="BD6002" s="27"/>
      <c r="BF6002" s="35"/>
      <c r="BG6002" s="35"/>
      <c r="BH6002" s="35"/>
    </row>
    <row r="6003" spans="1:60" ht="15" x14ac:dyDescent="0.25">
      <c r="A6003" s="570">
        <f t="shared" si="86"/>
        <v>5997</v>
      </c>
      <c r="B6003" s="571" t="s">
        <v>8265</v>
      </c>
      <c r="C6003" s="574" t="s">
        <v>12458</v>
      </c>
      <c r="D6003" s="843">
        <v>3126.13</v>
      </c>
      <c r="E6003" s="844"/>
      <c r="F6003" s="844"/>
      <c r="G6003" s="25"/>
      <c r="H6003" s="25"/>
      <c r="I6003" s="25"/>
      <c r="J6003" s="25"/>
      <c r="K6003" s="25"/>
      <c r="L6003" s="25"/>
      <c r="N6003" s="25"/>
      <c r="O6003" s="25"/>
      <c r="P6003" s="35" t="s">
        <v>2496</v>
      </c>
      <c r="AS6003" s="570"/>
      <c r="AT6003" s="391"/>
      <c r="AU6003" s="222"/>
      <c r="AV6003" s="564"/>
      <c r="AW6003" s="60"/>
      <c r="AX6003" s="60"/>
      <c r="AY6003" s="60"/>
      <c r="AZ6003" s="283"/>
      <c r="BA6003" s="283"/>
      <c r="BB6003" s="283"/>
      <c r="BC6003" s="34"/>
      <c r="BD6003" s="27"/>
      <c r="BF6003" s="35"/>
      <c r="BG6003" s="35"/>
      <c r="BH6003" s="35"/>
    </row>
    <row r="6004" spans="1:60" ht="15" x14ac:dyDescent="0.25">
      <c r="A6004" s="570">
        <f t="shared" si="86"/>
        <v>5998</v>
      </c>
      <c r="B6004" s="571" t="s">
        <v>8266</v>
      </c>
      <c r="C6004" s="574" t="s">
        <v>12458</v>
      </c>
      <c r="D6004" s="843">
        <v>4761.1899999999996</v>
      </c>
      <c r="E6004" s="844"/>
      <c r="F6004" s="844"/>
      <c r="G6004" s="25"/>
      <c r="H6004" s="25"/>
      <c r="I6004" s="25"/>
      <c r="J6004" s="25"/>
      <c r="K6004" s="25"/>
      <c r="L6004" s="25"/>
      <c r="N6004" s="25"/>
      <c r="O6004" s="25"/>
      <c r="P6004" s="35" t="s">
        <v>2496</v>
      </c>
      <c r="AS6004" s="570"/>
      <c r="AT6004" s="391"/>
      <c r="AU6004" s="222"/>
      <c r="AV6004" s="564"/>
      <c r="AW6004" s="60"/>
      <c r="AX6004" s="60"/>
      <c r="AY6004" s="60"/>
      <c r="AZ6004" s="283"/>
      <c r="BA6004" s="283"/>
      <c r="BB6004" s="283"/>
      <c r="BC6004" s="34"/>
      <c r="BD6004" s="27"/>
      <c r="BF6004" s="35"/>
      <c r="BG6004" s="35"/>
      <c r="BH6004" s="35"/>
    </row>
    <row r="6005" spans="1:60" ht="15" x14ac:dyDescent="0.25">
      <c r="A6005" s="570">
        <f t="shared" si="86"/>
        <v>5999</v>
      </c>
      <c r="B6005" s="571" t="s">
        <v>8267</v>
      </c>
      <c r="C6005" s="574" t="s">
        <v>12458</v>
      </c>
      <c r="D6005" s="843">
        <v>5099.1499999999996</v>
      </c>
      <c r="E6005" s="844"/>
      <c r="F6005" s="844"/>
      <c r="G6005" s="25"/>
      <c r="H6005" s="25"/>
      <c r="I6005" s="25"/>
      <c r="J6005" s="25"/>
      <c r="K6005" s="25"/>
      <c r="L6005" s="25"/>
      <c r="N6005" s="25"/>
      <c r="O6005" s="25"/>
      <c r="P6005" s="35" t="s">
        <v>2496</v>
      </c>
      <c r="AS6005" s="570"/>
      <c r="AT6005" s="391"/>
      <c r="AU6005" s="222"/>
      <c r="AV6005" s="564"/>
      <c r="AW6005" s="60"/>
      <c r="AX6005" s="60"/>
      <c r="AY6005" s="60"/>
      <c r="AZ6005" s="283"/>
      <c r="BA6005" s="283"/>
      <c r="BB6005" s="283"/>
      <c r="BC6005" s="34"/>
      <c r="BD6005" s="27"/>
      <c r="BF6005" s="35"/>
      <c r="BG6005" s="35"/>
      <c r="BH6005" s="35"/>
    </row>
    <row r="6006" spans="1:60" ht="15" x14ac:dyDescent="0.25">
      <c r="A6006" s="570">
        <f t="shared" si="86"/>
        <v>6000</v>
      </c>
      <c r="B6006" s="571" t="s">
        <v>8268</v>
      </c>
      <c r="C6006" s="574" t="s">
        <v>12458</v>
      </c>
      <c r="D6006" s="843">
        <v>6188</v>
      </c>
      <c r="E6006" s="844"/>
      <c r="F6006" s="844"/>
      <c r="G6006" s="25"/>
      <c r="H6006" s="25"/>
      <c r="I6006" s="25"/>
      <c r="J6006" s="25"/>
      <c r="K6006" s="25"/>
      <c r="L6006" s="25"/>
      <c r="N6006" s="25"/>
      <c r="O6006" s="25"/>
      <c r="P6006" s="35" t="s">
        <v>2496</v>
      </c>
      <c r="AS6006" s="570"/>
      <c r="AT6006" s="391"/>
      <c r="AU6006" s="222"/>
      <c r="AV6006" s="564"/>
      <c r="AW6006" s="60"/>
      <c r="AX6006" s="60"/>
      <c r="AY6006" s="60"/>
      <c r="AZ6006" s="283"/>
      <c r="BA6006" s="283"/>
      <c r="BB6006" s="283"/>
      <c r="BC6006" s="34"/>
      <c r="BD6006" s="27"/>
      <c r="BF6006" s="35"/>
      <c r="BG6006" s="35"/>
      <c r="BH6006" s="35"/>
    </row>
    <row r="6007" spans="1:60" ht="15" x14ac:dyDescent="0.25">
      <c r="A6007" s="570">
        <f t="shared" ref="A6007:A6070" si="87">A6006+1</f>
        <v>6001</v>
      </c>
      <c r="B6007" s="571" t="s">
        <v>8269</v>
      </c>
      <c r="C6007" s="574" t="s">
        <v>12458</v>
      </c>
      <c r="D6007" s="843">
        <v>157080</v>
      </c>
      <c r="E6007" s="844"/>
      <c r="F6007" s="844"/>
      <c r="G6007" s="25"/>
      <c r="H6007" s="25"/>
      <c r="I6007" s="25"/>
      <c r="J6007" s="25"/>
      <c r="K6007" s="25"/>
      <c r="L6007" s="25"/>
      <c r="N6007" s="25"/>
      <c r="O6007" s="25"/>
      <c r="P6007" s="35" t="s">
        <v>2496</v>
      </c>
      <c r="AS6007" s="570"/>
      <c r="AT6007" s="391"/>
      <c r="AU6007" s="222"/>
      <c r="AV6007" s="564"/>
      <c r="AW6007" s="60"/>
      <c r="AX6007" s="60"/>
      <c r="AY6007" s="60"/>
      <c r="AZ6007" s="283"/>
      <c r="BA6007" s="283"/>
      <c r="BB6007" s="283"/>
      <c r="BC6007" s="34"/>
      <c r="BD6007" s="27"/>
      <c r="BF6007" s="35"/>
      <c r="BG6007" s="35"/>
      <c r="BH6007" s="35"/>
    </row>
    <row r="6008" spans="1:60" ht="15" x14ac:dyDescent="0.25">
      <c r="A6008" s="570">
        <f t="shared" si="87"/>
        <v>6002</v>
      </c>
      <c r="B6008" s="571" t="s">
        <v>8270</v>
      </c>
      <c r="C6008" s="574" t="s">
        <v>12458</v>
      </c>
      <c r="D6008" s="843">
        <v>465585.12</v>
      </c>
      <c r="E6008" s="844"/>
      <c r="F6008" s="844"/>
      <c r="G6008" s="25"/>
      <c r="H6008" s="25"/>
      <c r="I6008" s="25"/>
      <c r="J6008" s="25"/>
      <c r="K6008" s="25"/>
      <c r="L6008" s="25"/>
      <c r="N6008" s="25"/>
      <c r="O6008" s="25"/>
      <c r="P6008" s="35" t="s">
        <v>2496</v>
      </c>
      <c r="AS6008" s="570"/>
      <c r="AT6008" s="391"/>
      <c r="AU6008" s="222"/>
      <c r="AV6008" s="564"/>
      <c r="AW6008" s="60"/>
      <c r="AX6008" s="60"/>
      <c r="AY6008" s="60"/>
      <c r="AZ6008" s="283"/>
      <c r="BA6008" s="283"/>
      <c r="BB6008" s="283"/>
      <c r="BC6008" s="34"/>
      <c r="BD6008" s="27"/>
      <c r="BF6008" s="35"/>
      <c r="BG6008" s="35"/>
      <c r="BH6008" s="35"/>
    </row>
    <row r="6009" spans="1:60" ht="15" x14ac:dyDescent="0.25">
      <c r="A6009" s="570">
        <f t="shared" si="87"/>
        <v>6003</v>
      </c>
      <c r="B6009" s="571" t="s">
        <v>8271</v>
      </c>
      <c r="C6009" s="574" t="s">
        <v>12458</v>
      </c>
      <c r="D6009" s="843">
        <v>3279.64</v>
      </c>
      <c r="E6009" s="844"/>
      <c r="F6009" s="844"/>
      <c r="G6009" s="25"/>
      <c r="H6009" s="25"/>
      <c r="I6009" s="25"/>
      <c r="J6009" s="25"/>
      <c r="K6009" s="25"/>
      <c r="L6009" s="25"/>
      <c r="N6009" s="25"/>
      <c r="O6009" s="25"/>
      <c r="P6009" s="35" t="s">
        <v>2496</v>
      </c>
      <c r="AS6009" s="570"/>
      <c r="AT6009" s="391"/>
      <c r="AU6009" s="222"/>
      <c r="AV6009" s="564"/>
      <c r="AW6009" s="60"/>
      <c r="AX6009" s="60"/>
      <c r="AY6009" s="60"/>
      <c r="AZ6009" s="283"/>
      <c r="BA6009" s="283"/>
      <c r="BB6009" s="283"/>
      <c r="BC6009" s="34"/>
      <c r="BD6009" s="27"/>
      <c r="BF6009" s="35"/>
      <c r="BG6009" s="35"/>
      <c r="BH6009" s="35"/>
    </row>
    <row r="6010" spans="1:60" ht="15" x14ac:dyDescent="0.25">
      <c r="A6010" s="570">
        <f t="shared" si="87"/>
        <v>6004</v>
      </c>
      <c r="B6010" s="571" t="s">
        <v>8271</v>
      </c>
      <c r="C6010" s="574" t="s">
        <v>12458</v>
      </c>
      <c r="D6010" s="843">
        <v>3546.2</v>
      </c>
      <c r="E6010" s="844"/>
      <c r="F6010" s="844"/>
      <c r="G6010" s="25"/>
      <c r="H6010" s="25"/>
      <c r="I6010" s="25"/>
      <c r="J6010" s="25"/>
      <c r="K6010" s="25"/>
      <c r="L6010" s="25"/>
      <c r="N6010" s="25"/>
      <c r="O6010" s="25"/>
      <c r="P6010" s="35" t="s">
        <v>2496</v>
      </c>
      <c r="AS6010" s="570"/>
      <c r="AT6010" s="391"/>
      <c r="AU6010" s="222"/>
      <c r="AV6010" s="564"/>
      <c r="AW6010" s="60"/>
      <c r="AX6010" s="60"/>
      <c r="AY6010" s="60"/>
      <c r="AZ6010" s="283"/>
      <c r="BA6010" s="283"/>
      <c r="BB6010" s="283"/>
      <c r="BC6010" s="34"/>
      <c r="BD6010" s="27"/>
      <c r="BF6010" s="35"/>
      <c r="BG6010" s="35"/>
      <c r="BH6010" s="35"/>
    </row>
    <row r="6011" spans="1:60" ht="15" x14ac:dyDescent="0.25">
      <c r="A6011" s="570">
        <f t="shared" si="87"/>
        <v>6005</v>
      </c>
      <c r="B6011" s="571" t="s">
        <v>8272</v>
      </c>
      <c r="C6011" s="574" t="s">
        <v>12458</v>
      </c>
      <c r="D6011" s="843">
        <v>3546.2</v>
      </c>
      <c r="E6011" s="844"/>
      <c r="F6011" s="844"/>
      <c r="G6011" s="25"/>
      <c r="H6011" s="25"/>
      <c r="I6011" s="25"/>
      <c r="J6011" s="25"/>
      <c r="K6011" s="25"/>
      <c r="L6011" s="25"/>
      <c r="N6011" s="25"/>
      <c r="O6011" s="25"/>
      <c r="P6011" s="35" t="s">
        <v>2496</v>
      </c>
      <c r="AS6011" s="570"/>
      <c r="AT6011" s="391"/>
      <c r="AU6011" s="222"/>
      <c r="AV6011" s="564"/>
      <c r="AW6011" s="60"/>
      <c r="AX6011" s="60"/>
      <c r="AY6011" s="60"/>
      <c r="AZ6011" s="283"/>
      <c r="BA6011" s="283"/>
      <c r="BB6011" s="283"/>
      <c r="BC6011" s="34"/>
      <c r="BD6011" s="27"/>
      <c r="BF6011" s="35"/>
      <c r="BG6011" s="35"/>
      <c r="BH6011" s="35"/>
    </row>
    <row r="6012" spans="1:60" ht="15" x14ac:dyDescent="0.25">
      <c r="A6012" s="570">
        <f t="shared" si="87"/>
        <v>6006</v>
      </c>
      <c r="B6012" s="571" t="s">
        <v>8273</v>
      </c>
      <c r="C6012" s="574" t="s">
        <v>12458</v>
      </c>
      <c r="D6012" s="843">
        <v>178500</v>
      </c>
      <c r="E6012" s="844"/>
      <c r="F6012" s="844"/>
      <c r="G6012" s="25"/>
      <c r="H6012" s="25"/>
      <c r="I6012" s="25"/>
      <c r="J6012" s="25"/>
      <c r="K6012" s="25"/>
      <c r="L6012" s="25"/>
      <c r="N6012" s="25"/>
      <c r="O6012" s="25"/>
      <c r="P6012" s="35" t="s">
        <v>2496</v>
      </c>
      <c r="AS6012" s="570"/>
      <c r="AT6012" s="391"/>
      <c r="AU6012" s="222"/>
      <c r="AV6012" s="564"/>
      <c r="AW6012" s="60"/>
      <c r="AX6012" s="60"/>
      <c r="AY6012" s="60"/>
      <c r="AZ6012" s="283"/>
      <c r="BA6012" s="283"/>
      <c r="BB6012" s="283"/>
      <c r="BC6012" s="34"/>
      <c r="BD6012" s="27"/>
      <c r="BF6012" s="35"/>
      <c r="BG6012" s="35"/>
      <c r="BH6012" s="35"/>
    </row>
    <row r="6013" spans="1:60" ht="15" x14ac:dyDescent="0.25">
      <c r="A6013" s="570">
        <f t="shared" si="87"/>
        <v>6007</v>
      </c>
      <c r="B6013" s="571" t="s">
        <v>8274</v>
      </c>
      <c r="C6013" s="574" t="s">
        <v>12458</v>
      </c>
      <c r="D6013" s="843">
        <v>5694.15</v>
      </c>
      <c r="E6013" s="844"/>
      <c r="F6013" s="844"/>
      <c r="G6013" s="25"/>
      <c r="H6013" s="25"/>
      <c r="I6013" s="25"/>
      <c r="J6013" s="25"/>
      <c r="K6013" s="25"/>
      <c r="L6013" s="25"/>
      <c r="N6013" s="25"/>
      <c r="O6013" s="25"/>
      <c r="P6013" s="35" t="s">
        <v>2496</v>
      </c>
      <c r="AS6013" s="570"/>
      <c r="AT6013" s="391"/>
      <c r="AU6013" s="222"/>
      <c r="AV6013" s="564"/>
      <c r="AW6013" s="60"/>
      <c r="AX6013" s="60"/>
      <c r="AY6013" s="60"/>
      <c r="AZ6013" s="283"/>
      <c r="BA6013" s="283"/>
      <c r="BB6013" s="283"/>
      <c r="BC6013" s="34"/>
      <c r="BD6013" s="27"/>
      <c r="BF6013" s="35"/>
      <c r="BG6013" s="35"/>
      <c r="BH6013" s="35"/>
    </row>
    <row r="6014" spans="1:60" ht="15" x14ac:dyDescent="0.25">
      <c r="A6014" s="570">
        <f t="shared" si="87"/>
        <v>6008</v>
      </c>
      <c r="B6014" s="571" t="s">
        <v>8275</v>
      </c>
      <c r="C6014" s="574" t="s">
        <v>12458</v>
      </c>
      <c r="D6014" s="843">
        <v>5783.4</v>
      </c>
      <c r="E6014" s="844"/>
      <c r="F6014" s="844"/>
      <c r="G6014" s="25"/>
      <c r="H6014" s="25"/>
      <c r="I6014" s="25"/>
      <c r="J6014" s="25"/>
      <c r="K6014" s="25"/>
      <c r="L6014" s="25"/>
      <c r="N6014" s="25"/>
      <c r="O6014" s="25"/>
      <c r="P6014" s="35" t="s">
        <v>2496</v>
      </c>
      <c r="AS6014" s="570"/>
      <c r="AT6014" s="391"/>
      <c r="AU6014" s="222"/>
      <c r="AV6014" s="564"/>
      <c r="AW6014" s="60"/>
      <c r="AX6014" s="60"/>
      <c r="AY6014" s="60"/>
      <c r="AZ6014" s="283"/>
      <c r="BA6014" s="283"/>
      <c r="BB6014" s="283"/>
      <c r="BC6014" s="34"/>
      <c r="BD6014" s="27"/>
      <c r="BF6014" s="35"/>
      <c r="BG6014" s="35"/>
      <c r="BH6014" s="35"/>
    </row>
    <row r="6015" spans="1:60" ht="15" x14ac:dyDescent="0.25">
      <c r="A6015" s="570">
        <f t="shared" si="87"/>
        <v>6009</v>
      </c>
      <c r="B6015" s="571" t="s">
        <v>8276</v>
      </c>
      <c r="C6015" s="574" t="s">
        <v>12458</v>
      </c>
      <c r="D6015" s="843">
        <v>7157.85</v>
      </c>
      <c r="E6015" s="844"/>
      <c r="F6015" s="844"/>
      <c r="G6015" s="25"/>
      <c r="H6015" s="25"/>
      <c r="I6015" s="25"/>
      <c r="J6015" s="25"/>
      <c r="K6015" s="25"/>
      <c r="L6015" s="25"/>
      <c r="N6015" s="25"/>
      <c r="O6015" s="25"/>
      <c r="P6015" s="35" t="s">
        <v>2496</v>
      </c>
      <c r="AS6015" s="570"/>
      <c r="AT6015" s="391"/>
      <c r="AU6015" s="222"/>
      <c r="AV6015" s="564"/>
      <c r="AW6015" s="60"/>
      <c r="AX6015" s="60"/>
      <c r="AY6015" s="60"/>
      <c r="AZ6015" s="283"/>
      <c r="BA6015" s="283"/>
      <c r="BB6015" s="283"/>
      <c r="BC6015" s="34"/>
      <c r="BD6015" s="27"/>
      <c r="BF6015" s="35"/>
      <c r="BG6015" s="35"/>
      <c r="BH6015" s="35"/>
    </row>
    <row r="6016" spans="1:60" ht="15" x14ac:dyDescent="0.25">
      <c r="A6016" s="570">
        <f t="shared" si="87"/>
        <v>6010</v>
      </c>
      <c r="B6016" s="571" t="s">
        <v>8277</v>
      </c>
      <c r="C6016" s="574" t="s">
        <v>12458</v>
      </c>
      <c r="D6016" s="843">
        <v>68068</v>
      </c>
      <c r="E6016" s="844"/>
      <c r="F6016" s="844"/>
      <c r="G6016" s="25"/>
      <c r="H6016" s="25"/>
      <c r="I6016" s="25"/>
      <c r="J6016" s="25"/>
      <c r="K6016" s="25"/>
      <c r="L6016" s="25"/>
      <c r="N6016" s="25"/>
      <c r="O6016" s="25"/>
      <c r="P6016" s="35" t="s">
        <v>2496</v>
      </c>
      <c r="AS6016" s="570"/>
      <c r="AT6016" s="391"/>
      <c r="AU6016" s="222"/>
      <c r="AV6016" s="564"/>
      <c r="AW6016" s="60"/>
      <c r="AX6016" s="60"/>
      <c r="AY6016" s="60"/>
      <c r="AZ6016" s="283"/>
      <c r="BA6016" s="283"/>
      <c r="BB6016" s="283"/>
      <c r="BC6016" s="34"/>
      <c r="BD6016" s="27"/>
      <c r="BF6016" s="35"/>
      <c r="BG6016" s="35"/>
      <c r="BH6016" s="35"/>
    </row>
    <row r="6017" spans="1:60" ht="15" x14ac:dyDescent="0.25">
      <c r="A6017" s="570">
        <f t="shared" si="87"/>
        <v>6011</v>
      </c>
      <c r="B6017" s="571" t="s">
        <v>8278</v>
      </c>
      <c r="C6017" s="574" t="s">
        <v>12458</v>
      </c>
      <c r="D6017" s="843">
        <v>61201.7</v>
      </c>
      <c r="E6017" s="844"/>
      <c r="F6017" s="844"/>
      <c r="G6017" s="25"/>
      <c r="H6017" s="25"/>
      <c r="I6017" s="25"/>
      <c r="J6017" s="25"/>
      <c r="K6017" s="25"/>
      <c r="L6017" s="25"/>
      <c r="N6017" s="25"/>
      <c r="O6017" s="25"/>
      <c r="P6017" s="35" t="s">
        <v>2496</v>
      </c>
      <c r="AS6017" s="570"/>
      <c r="AT6017" s="391"/>
      <c r="AU6017" s="222"/>
      <c r="AV6017" s="564"/>
      <c r="AW6017" s="60"/>
      <c r="AX6017" s="60"/>
      <c r="AY6017" s="60"/>
      <c r="AZ6017" s="283"/>
      <c r="BA6017" s="283"/>
      <c r="BB6017" s="283"/>
      <c r="BC6017" s="34"/>
      <c r="BD6017" s="27"/>
      <c r="BF6017" s="35"/>
      <c r="BG6017" s="35"/>
      <c r="BH6017" s="35"/>
    </row>
    <row r="6018" spans="1:60" ht="15" x14ac:dyDescent="0.25">
      <c r="A6018" s="570">
        <f t="shared" si="87"/>
        <v>6012</v>
      </c>
      <c r="B6018" s="571" t="s">
        <v>8279</v>
      </c>
      <c r="C6018" s="574" t="s">
        <v>12458</v>
      </c>
      <c r="D6018" s="843">
        <v>73843.070000000007</v>
      </c>
      <c r="E6018" s="844"/>
      <c r="F6018" s="844"/>
      <c r="G6018" s="25"/>
      <c r="H6018" s="25"/>
      <c r="I6018" s="25"/>
      <c r="J6018" s="25"/>
      <c r="K6018" s="25"/>
      <c r="L6018" s="25"/>
      <c r="N6018" s="25"/>
      <c r="O6018" s="25"/>
      <c r="P6018" s="35" t="s">
        <v>2496</v>
      </c>
      <c r="AS6018" s="570"/>
      <c r="AT6018" s="391"/>
      <c r="AU6018" s="222"/>
      <c r="AV6018" s="564"/>
      <c r="AW6018" s="60"/>
      <c r="AX6018" s="60"/>
      <c r="AY6018" s="60"/>
      <c r="AZ6018" s="283"/>
      <c r="BA6018" s="283"/>
      <c r="BB6018" s="283"/>
      <c r="BC6018" s="34"/>
      <c r="BD6018" s="27"/>
      <c r="BF6018" s="35"/>
      <c r="BG6018" s="35"/>
      <c r="BH6018" s="35"/>
    </row>
    <row r="6019" spans="1:60" ht="15" x14ac:dyDescent="0.25">
      <c r="A6019" s="570">
        <f t="shared" si="87"/>
        <v>6013</v>
      </c>
      <c r="B6019" s="571" t="s">
        <v>8280</v>
      </c>
      <c r="C6019" s="574" t="s">
        <v>12458</v>
      </c>
      <c r="D6019" s="843">
        <v>88179</v>
      </c>
      <c r="E6019" s="844"/>
      <c r="F6019" s="844"/>
      <c r="G6019" s="25"/>
      <c r="H6019" s="25"/>
      <c r="I6019" s="25"/>
      <c r="J6019" s="25"/>
      <c r="K6019" s="25"/>
      <c r="L6019" s="25"/>
      <c r="N6019" s="25"/>
      <c r="O6019" s="25"/>
      <c r="P6019" s="35" t="s">
        <v>2496</v>
      </c>
      <c r="AS6019" s="570"/>
      <c r="AT6019" s="391"/>
      <c r="AU6019" s="222"/>
      <c r="AV6019" s="564"/>
      <c r="AW6019" s="60"/>
      <c r="AX6019" s="60"/>
      <c r="AY6019" s="60"/>
      <c r="AZ6019" s="283"/>
      <c r="BA6019" s="283"/>
      <c r="BB6019" s="283"/>
      <c r="BC6019" s="34"/>
      <c r="BD6019" s="27"/>
      <c r="BF6019" s="35"/>
      <c r="BG6019" s="35"/>
      <c r="BH6019" s="35"/>
    </row>
    <row r="6020" spans="1:60" ht="15" x14ac:dyDescent="0.25">
      <c r="A6020" s="570">
        <f t="shared" si="87"/>
        <v>6014</v>
      </c>
      <c r="B6020" s="571" t="s">
        <v>8281</v>
      </c>
      <c r="C6020" s="574" t="s">
        <v>12458</v>
      </c>
      <c r="D6020" s="843">
        <v>268938.81</v>
      </c>
      <c r="E6020" s="844"/>
      <c r="F6020" s="844"/>
      <c r="G6020" s="25"/>
      <c r="H6020" s="25"/>
      <c r="I6020" s="25"/>
      <c r="J6020" s="25"/>
      <c r="K6020" s="25"/>
      <c r="L6020" s="25"/>
      <c r="N6020" s="25"/>
      <c r="O6020" s="25"/>
      <c r="P6020" s="35" t="s">
        <v>2496</v>
      </c>
      <c r="AS6020" s="570"/>
      <c r="AT6020" s="391"/>
      <c r="AU6020" s="222"/>
      <c r="AV6020" s="564"/>
      <c r="AW6020" s="60"/>
      <c r="AX6020" s="60"/>
      <c r="AY6020" s="60"/>
      <c r="AZ6020" s="283"/>
      <c r="BA6020" s="283"/>
      <c r="BB6020" s="283"/>
      <c r="BC6020" s="34"/>
      <c r="BD6020" s="27"/>
      <c r="BF6020" s="35"/>
      <c r="BG6020" s="35"/>
      <c r="BH6020" s="35"/>
    </row>
    <row r="6021" spans="1:60" ht="15" x14ac:dyDescent="0.25">
      <c r="A6021" s="570">
        <f t="shared" si="87"/>
        <v>6015</v>
      </c>
      <c r="B6021" s="571" t="s">
        <v>8282</v>
      </c>
      <c r="C6021" s="574" t="s">
        <v>12458</v>
      </c>
      <c r="D6021" s="843">
        <v>62915.3</v>
      </c>
      <c r="E6021" s="844"/>
      <c r="F6021" s="844"/>
      <c r="G6021" s="25"/>
      <c r="H6021" s="25"/>
      <c r="I6021" s="25"/>
      <c r="J6021" s="25"/>
      <c r="K6021" s="25"/>
      <c r="L6021" s="25"/>
      <c r="N6021" s="25"/>
      <c r="O6021" s="25"/>
      <c r="P6021" s="35" t="s">
        <v>2496</v>
      </c>
      <c r="AS6021" s="570"/>
      <c r="AT6021" s="391"/>
      <c r="AU6021" s="222"/>
      <c r="AV6021" s="564"/>
      <c r="AW6021" s="60"/>
      <c r="AX6021" s="60"/>
      <c r="AY6021" s="60"/>
      <c r="AZ6021" s="283"/>
      <c r="BA6021" s="283"/>
      <c r="BB6021" s="283"/>
      <c r="BC6021" s="34"/>
      <c r="BD6021" s="27"/>
      <c r="BF6021" s="35"/>
      <c r="BG6021" s="35"/>
      <c r="BH6021" s="35"/>
    </row>
    <row r="6022" spans="1:60" ht="15" x14ac:dyDescent="0.25">
      <c r="A6022" s="570">
        <f t="shared" si="87"/>
        <v>6016</v>
      </c>
      <c r="B6022" s="571" t="s">
        <v>8283</v>
      </c>
      <c r="C6022" s="574" t="s">
        <v>12458</v>
      </c>
      <c r="D6022" s="843">
        <v>93058</v>
      </c>
      <c r="E6022" s="844"/>
      <c r="F6022" s="844"/>
      <c r="G6022" s="25"/>
      <c r="H6022" s="25"/>
      <c r="I6022" s="25"/>
      <c r="J6022" s="25"/>
      <c r="K6022" s="25"/>
      <c r="L6022" s="25"/>
      <c r="N6022" s="25"/>
      <c r="O6022" s="25"/>
      <c r="P6022" s="35" t="s">
        <v>2496</v>
      </c>
      <c r="AS6022" s="570"/>
      <c r="AT6022" s="391"/>
      <c r="AU6022" s="222"/>
      <c r="AV6022" s="564"/>
      <c r="AW6022" s="60"/>
      <c r="AX6022" s="60"/>
      <c r="AY6022" s="60"/>
      <c r="AZ6022" s="283"/>
      <c r="BA6022" s="283"/>
      <c r="BB6022" s="283"/>
      <c r="BC6022" s="34"/>
      <c r="BD6022" s="27"/>
      <c r="BF6022" s="35"/>
      <c r="BG6022" s="35"/>
      <c r="BH6022" s="35"/>
    </row>
    <row r="6023" spans="1:60" ht="15" x14ac:dyDescent="0.25">
      <c r="A6023" s="570">
        <f t="shared" si="87"/>
        <v>6017</v>
      </c>
      <c r="B6023" s="571" t="s">
        <v>8284</v>
      </c>
      <c r="C6023" s="574" t="s">
        <v>12458</v>
      </c>
      <c r="D6023" s="843">
        <v>109777.5</v>
      </c>
      <c r="E6023" s="844"/>
      <c r="F6023" s="844"/>
      <c r="G6023" s="25"/>
      <c r="H6023" s="25"/>
      <c r="I6023" s="25"/>
      <c r="J6023" s="25"/>
      <c r="K6023" s="25"/>
      <c r="L6023" s="25"/>
      <c r="N6023" s="25"/>
      <c r="O6023" s="25"/>
      <c r="P6023" s="35" t="s">
        <v>2496</v>
      </c>
      <c r="AS6023" s="570"/>
      <c r="AT6023" s="391"/>
      <c r="AU6023" s="222"/>
      <c r="AV6023" s="564"/>
      <c r="AW6023" s="60"/>
      <c r="AX6023" s="60"/>
      <c r="AY6023" s="60"/>
      <c r="AZ6023" s="283"/>
      <c r="BA6023" s="283"/>
      <c r="BB6023" s="283"/>
      <c r="BC6023" s="34"/>
      <c r="BD6023" s="27"/>
      <c r="BF6023" s="35"/>
      <c r="BG6023" s="35"/>
      <c r="BH6023" s="35"/>
    </row>
    <row r="6024" spans="1:60" ht="15" x14ac:dyDescent="0.25">
      <c r="A6024" s="570">
        <f t="shared" si="87"/>
        <v>6018</v>
      </c>
      <c r="B6024" s="571" t="s">
        <v>8285</v>
      </c>
      <c r="C6024" s="574" t="s">
        <v>12458</v>
      </c>
      <c r="D6024" s="843">
        <v>217649.81</v>
      </c>
      <c r="E6024" s="844"/>
      <c r="F6024" s="844"/>
      <c r="G6024" s="25"/>
      <c r="H6024" s="25"/>
      <c r="I6024" s="25"/>
      <c r="J6024" s="25"/>
      <c r="K6024" s="25"/>
      <c r="L6024" s="25"/>
      <c r="N6024" s="25"/>
      <c r="O6024" s="25"/>
      <c r="P6024" s="35" t="s">
        <v>2496</v>
      </c>
      <c r="AS6024" s="570"/>
      <c r="AT6024" s="391"/>
      <c r="AU6024" s="222"/>
      <c r="AV6024" s="564"/>
      <c r="AW6024" s="60"/>
      <c r="AX6024" s="60"/>
      <c r="AY6024" s="60"/>
      <c r="AZ6024" s="283"/>
      <c r="BA6024" s="283"/>
      <c r="BB6024" s="283"/>
      <c r="BC6024" s="34"/>
      <c r="BD6024" s="27"/>
      <c r="BF6024" s="35"/>
      <c r="BG6024" s="35"/>
      <c r="BH6024" s="35"/>
    </row>
    <row r="6025" spans="1:60" ht="15" x14ac:dyDescent="0.25">
      <c r="A6025" s="570">
        <f t="shared" si="87"/>
        <v>6019</v>
      </c>
      <c r="B6025" s="571" t="s">
        <v>8286</v>
      </c>
      <c r="C6025" s="574" t="s">
        <v>12458</v>
      </c>
      <c r="D6025" s="843">
        <v>139408.5</v>
      </c>
      <c r="E6025" s="844"/>
      <c r="F6025" s="844"/>
      <c r="G6025" s="25"/>
      <c r="H6025" s="25"/>
      <c r="I6025" s="25"/>
      <c r="J6025" s="25"/>
      <c r="K6025" s="25"/>
      <c r="L6025" s="25"/>
      <c r="N6025" s="25"/>
      <c r="O6025" s="25"/>
      <c r="P6025" s="35" t="s">
        <v>2496</v>
      </c>
      <c r="AS6025" s="570"/>
      <c r="AT6025" s="391"/>
      <c r="AU6025" s="222"/>
      <c r="AV6025" s="564"/>
      <c r="AW6025" s="60"/>
      <c r="AX6025" s="60"/>
      <c r="AY6025" s="60"/>
      <c r="AZ6025" s="283"/>
      <c r="BA6025" s="283"/>
      <c r="BB6025" s="283"/>
      <c r="BC6025" s="34"/>
      <c r="BD6025" s="27"/>
      <c r="BF6025" s="35"/>
      <c r="BG6025" s="35"/>
      <c r="BH6025" s="35"/>
    </row>
    <row r="6026" spans="1:60" ht="15" x14ac:dyDescent="0.25">
      <c r="A6026" s="570">
        <f t="shared" si="87"/>
        <v>6020</v>
      </c>
      <c r="B6026" s="571" t="s">
        <v>8287</v>
      </c>
      <c r="C6026" s="574" t="s">
        <v>12458</v>
      </c>
      <c r="D6026" s="843">
        <v>198730</v>
      </c>
      <c r="E6026" s="844"/>
      <c r="F6026" s="844"/>
      <c r="G6026" s="25"/>
      <c r="H6026" s="25"/>
      <c r="I6026" s="25"/>
      <c r="J6026" s="25"/>
      <c r="K6026" s="25"/>
      <c r="L6026" s="25"/>
      <c r="N6026" s="25"/>
      <c r="O6026" s="25"/>
      <c r="P6026" s="35" t="s">
        <v>2496</v>
      </c>
      <c r="AS6026" s="570"/>
      <c r="AT6026" s="391"/>
      <c r="AU6026" s="222"/>
      <c r="AV6026" s="564"/>
      <c r="AW6026" s="60"/>
      <c r="AX6026" s="60"/>
      <c r="AY6026" s="60"/>
      <c r="AZ6026" s="283"/>
      <c r="BA6026" s="283"/>
      <c r="BB6026" s="283"/>
      <c r="BC6026" s="34"/>
      <c r="BD6026" s="27"/>
      <c r="BF6026" s="35"/>
      <c r="BG6026" s="35"/>
      <c r="BH6026" s="35"/>
    </row>
    <row r="6027" spans="1:60" ht="15" x14ac:dyDescent="0.25">
      <c r="A6027" s="570">
        <f t="shared" si="87"/>
        <v>6021</v>
      </c>
      <c r="B6027" s="571" t="s">
        <v>8288</v>
      </c>
      <c r="C6027" s="574" t="s">
        <v>12458</v>
      </c>
      <c r="D6027" s="843">
        <v>127306.2</v>
      </c>
      <c r="E6027" s="844"/>
      <c r="F6027" s="844"/>
      <c r="G6027" s="25"/>
      <c r="H6027" s="25"/>
      <c r="I6027" s="25"/>
      <c r="J6027" s="25"/>
      <c r="K6027" s="25"/>
      <c r="L6027" s="25"/>
      <c r="N6027" s="25"/>
      <c r="O6027" s="25"/>
      <c r="P6027" s="35" t="s">
        <v>2496</v>
      </c>
      <c r="AS6027" s="570"/>
      <c r="AT6027" s="391"/>
      <c r="AU6027" s="222"/>
      <c r="AV6027" s="564"/>
      <c r="AW6027" s="60"/>
      <c r="AX6027" s="60"/>
      <c r="AY6027" s="60"/>
      <c r="AZ6027" s="283"/>
      <c r="BA6027" s="283"/>
      <c r="BB6027" s="283"/>
      <c r="BC6027" s="34"/>
      <c r="BD6027" s="27"/>
      <c r="BF6027" s="35"/>
      <c r="BG6027" s="35"/>
      <c r="BH6027" s="35"/>
    </row>
    <row r="6028" spans="1:60" ht="15" x14ac:dyDescent="0.25">
      <c r="A6028" s="570">
        <f t="shared" si="87"/>
        <v>6022</v>
      </c>
      <c r="B6028" s="571" t="s">
        <v>8289</v>
      </c>
      <c r="C6028" s="574" t="s">
        <v>12458</v>
      </c>
      <c r="D6028" s="843">
        <v>190400</v>
      </c>
      <c r="E6028" s="844"/>
      <c r="F6028" s="844"/>
      <c r="G6028" s="25"/>
      <c r="H6028" s="25"/>
      <c r="I6028" s="25"/>
      <c r="J6028" s="25"/>
      <c r="K6028" s="25"/>
      <c r="L6028" s="25"/>
      <c r="N6028" s="25"/>
      <c r="O6028" s="25"/>
      <c r="P6028" s="35" t="s">
        <v>2496</v>
      </c>
      <c r="AS6028" s="570"/>
      <c r="AT6028" s="391"/>
      <c r="AU6028" s="222"/>
      <c r="AV6028" s="564"/>
      <c r="AW6028" s="60"/>
      <c r="AX6028" s="60"/>
      <c r="AY6028" s="60"/>
      <c r="AZ6028" s="283"/>
      <c r="BA6028" s="283"/>
      <c r="BB6028" s="283"/>
      <c r="BC6028" s="34"/>
      <c r="BD6028" s="27"/>
      <c r="BF6028" s="35"/>
      <c r="BG6028" s="35"/>
      <c r="BH6028" s="35"/>
    </row>
    <row r="6029" spans="1:60" ht="42.75" x14ac:dyDescent="0.25">
      <c r="A6029" s="570">
        <f t="shared" si="87"/>
        <v>6023</v>
      </c>
      <c r="B6029" s="571" t="s">
        <v>246</v>
      </c>
      <c r="C6029" s="574" t="s">
        <v>12488</v>
      </c>
      <c r="D6029" s="843">
        <v>9678.27</v>
      </c>
      <c r="E6029" s="844"/>
      <c r="F6029" s="844"/>
      <c r="G6029" s="25"/>
      <c r="H6029" s="25"/>
      <c r="I6029" s="25"/>
      <c r="J6029" s="25"/>
      <c r="K6029" s="25"/>
      <c r="L6029" s="25"/>
      <c r="N6029" s="25"/>
      <c r="O6029" s="25"/>
      <c r="P6029" s="35" t="s">
        <v>2496</v>
      </c>
      <c r="AS6029" s="570"/>
      <c r="AT6029" s="391"/>
      <c r="AU6029" s="222"/>
      <c r="AV6029" s="564"/>
      <c r="AW6029" s="60"/>
      <c r="AX6029" s="60"/>
      <c r="AY6029" s="60"/>
      <c r="AZ6029" s="283"/>
      <c r="BA6029" s="283"/>
      <c r="BB6029" s="283"/>
      <c r="BC6029" s="34"/>
      <c r="BD6029" s="27"/>
      <c r="BF6029" s="35"/>
      <c r="BG6029" s="35"/>
      <c r="BH6029" s="35"/>
    </row>
    <row r="6030" spans="1:60" ht="15" x14ac:dyDescent="0.25">
      <c r="A6030" s="570">
        <f t="shared" si="87"/>
        <v>6024</v>
      </c>
      <c r="B6030" s="571" t="s">
        <v>8290</v>
      </c>
      <c r="C6030" s="574" t="s">
        <v>12458</v>
      </c>
      <c r="D6030" s="843">
        <v>3290.35</v>
      </c>
      <c r="E6030" s="844"/>
      <c r="F6030" s="844"/>
      <c r="G6030" s="25"/>
      <c r="H6030" s="25"/>
      <c r="I6030" s="25"/>
      <c r="J6030" s="25"/>
      <c r="K6030" s="25"/>
      <c r="L6030" s="25"/>
      <c r="N6030" s="25"/>
      <c r="O6030" s="25"/>
      <c r="P6030" s="35" t="s">
        <v>2496</v>
      </c>
      <c r="AS6030" s="570"/>
      <c r="AT6030" s="391"/>
      <c r="AU6030" s="222"/>
      <c r="AV6030" s="564"/>
      <c r="AW6030" s="60"/>
      <c r="AX6030" s="60"/>
      <c r="AY6030" s="60"/>
      <c r="AZ6030" s="283"/>
      <c r="BA6030" s="283"/>
      <c r="BB6030" s="283"/>
      <c r="BC6030" s="34"/>
      <c r="BD6030" s="27"/>
      <c r="BF6030" s="35"/>
      <c r="BG6030" s="35"/>
      <c r="BH6030" s="35"/>
    </row>
    <row r="6031" spans="1:60" ht="15" x14ac:dyDescent="0.25">
      <c r="A6031" s="570">
        <f t="shared" si="87"/>
        <v>6025</v>
      </c>
      <c r="B6031" s="571" t="s">
        <v>8290</v>
      </c>
      <c r="C6031" s="574" t="s">
        <v>12458</v>
      </c>
      <c r="D6031" s="843">
        <v>3296.3</v>
      </c>
      <c r="E6031" s="844"/>
      <c r="F6031" s="844"/>
      <c r="G6031" s="25"/>
      <c r="H6031" s="25"/>
      <c r="I6031" s="25"/>
      <c r="J6031" s="25"/>
      <c r="K6031" s="25"/>
      <c r="L6031" s="25"/>
      <c r="N6031" s="25"/>
      <c r="O6031" s="25"/>
      <c r="P6031" s="35" t="s">
        <v>2496</v>
      </c>
      <c r="AS6031" s="570"/>
      <c r="AT6031" s="391"/>
      <c r="AU6031" s="222"/>
      <c r="AV6031" s="564"/>
      <c r="AW6031" s="60"/>
      <c r="AX6031" s="60"/>
      <c r="AY6031" s="60"/>
      <c r="AZ6031" s="283"/>
      <c r="BA6031" s="283"/>
      <c r="BB6031" s="283"/>
      <c r="BC6031" s="34"/>
      <c r="BD6031" s="27"/>
      <c r="BF6031" s="35"/>
      <c r="BG6031" s="35"/>
      <c r="BH6031" s="35"/>
    </row>
    <row r="6032" spans="1:60" ht="15" x14ac:dyDescent="0.25">
      <c r="A6032" s="570">
        <f t="shared" si="87"/>
        <v>6026</v>
      </c>
      <c r="B6032" s="571" t="s">
        <v>8291</v>
      </c>
      <c r="C6032" s="574" t="s">
        <v>12458</v>
      </c>
      <c r="D6032" s="843">
        <v>3451</v>
      </c>
      <c r="E6032" s="844"/>
      <c r="F6032" s="844"/>
      <c r="G6032" s="25"/>
      <c r="H6032" s="25"/>
      <c r="I6032" s="25"/>
      <c r="J6032" s="25"/>
      <c r="K6032" s="25"/>
      <c r="L6032" s="25"/>
      <c r="N6032" s="25"/>
      <c r="O6032" s="25"/>
      <c r="P6032" s="35" t="s">
        <v>2496</v>
      </c>
      <c r="AS6032" s="570"/>
      <c r="AT6032" s="391"/>
      <c r="AU6032" s="222"/>
      <c r="AV6032" s="564"/>
      <c r="AW6032" s="60"/>
      <c r="AX6032" s="60"/>
      <c r="AY6032" s="60"/>
      <c r="AZ6032" s="283"/>
      <c r="BA6032" s="283"/>
      <c r="BB6032" s="283"/>
      <c r="BC6032" s="34"/>
      <c r="BD6032" s="27"/>
      <c r="BF6032" s="35"/>
      <c r="BG6032" s="35"/>
      <c r="BH6032" s="35"/>
    </row>
    <row r="6033" spans="1:60" ht="15" x14ac:dyDescent="0.25">
      <c r="A6033" s="570">
        <f t="shared" si="87"/>
        <v>6027</v>
      </c>
      <c r="B6033" s="571" t="s">
        <v>8292</v>
      </c>
      <c r="C6033" s="574" t="s">
        <v>12458</v>
      </c>
      <c r="D6033" s="843">
        <v>4042.43</v>
      </c>
      <c r="E6033" s="844"/>
      <c r="F6033" s="844"/>
      <c r="G6033" s="25"/>
      <c r="H6033" s="25"/>
      <c r="I6033" s="25"/>
      <c r="J6033" s="25"/>
      <c r="K6033" s="25"/>
      <c r="L6033" s="25"/>
      <c r="N6033" s="25"/>
      <c r="O6033" s="25"/>
      <c r="P6033" s="35" t="s">
        <v>2496</v>
      </c>
      <c r="AS6033" s="570"/>
      <c r="AT6033" s="391"/>
      <c r="AU6033" s="222"/>
      <c r="AV6033" s="564"/>
      <c r="AW6033" s="60"/>
      <c r="AX6033" s="60"/>
      <c r="AY6033" s="60"/>
      <c r="AZ6033" s="283"/>
      <c r="BA6033" s="283"/>
      <c r="BB6033" s="283"/>
      <c r="BC6033" s="34"/>
      <c r="BD6033" s="27"/>
      <c r="BF6033" s="35"/>
      <c r="BG6033" s="35"/>
      <c r="BH6033" s="35"/>
    </row>
    <row r="6034" spans="1:60" ht="15" x14ac:dyDescent="0.25">
      <c r="A6034" s="570">
        <f t="shared" si="87"/>
        <v>6028</v>
      </c>
      <c r="B6034" s="571" t="s">
        <v>8293</v>
      </c>
      <c r="C6034" s="574" t="s">
        <v>12458</v>
      </c>
      <c r="D6034" s="843">
        <v>4807.6000000000004</v>
      </c>
      <c r="E6034" s="844"/>
      <c r="F6034" s="844"/>
      <c r="G6034" s="25"/>
      <c r="H6034" s="25"/>
      <c r="I6034" s="25"/>
      <c r="J6034" s="25"/>
      <c r="K6034" s="25"/>
      <c r="L6034" s="25"/>
      <c r="N6034" s="25"/>
      <c r="O6034" s="25"/>
      <c r="P6034" s="35" t="s">
        <v>2496</v>
      </c>
      <c r="AS6034" s="570"/>
      <c r="AT6034" s="391"/>
      <c r="AU6034" s="222"/>
      <c r="AV6034" s="564"/>
      <c r="AW6034" s="60"/>
      <c r="AX6034" s="60"/>
      <c r="AY6034" s="60"/>
      <c r="AZ6034" s="283"/>
      <c r="BA6034" s="283"/>
      <c r="BB6034" s="283"/>
      <c r="BC6034" s="34"/>
      <c r="BD6034" s="27"/>
      <c r="BF6034" s="35"/>
      <c r="BG6034" s="35"/>
      <c r="BH6034" s="35"/>
    </row>
    <row r="6035" spans="1:60" ht="15" x14ac:dyDescent="0.25">
      <c r="A6035" s="570">
        <f t="shared" si="87"/>
        <v>6029</v>
      </c>
      <c r="B6035" s="571" t="s">
        <v>8294</v>
      </c>
      <c r="C6035" s="574" t="s">
        <v>12458</v>
      </c>
      <c r="D6035" s="843">
        <v>11456.13</v>
      </c>
      <c r="E6035" s="844"/>
      <c r="F6035" s="844"/>
      <c r="G6035" s="25"/>
      <c r="H6035" s="25"/>
      <c r="I6035" s="25"/>
      <c r="J6035" s="25"/>
      <c r="K6035" s="25"/>
      <c r="L6035" s="25"/>
      <c r="N6035" s="25"/>
      <c r="O6035" s="25"/>
      <c r="P6035" s="35" t="s">
        <v>2496</v>
      </c>
      <c r="AS6035" s="570"/>
      <c r="AT6035" s="391"/>
      <c r="AU6035" s="222"/>
      <c r="AV6035" s="564"/>
      <c r="AW6035" s="60"/>
      <c r="AX6035" s="60"/>
      <c r="AY6035" s="60"/>
      <c r="AZ6035" s="283"/>
      <c r="BA6035" s="283"/>
      <c r="BB6035" s="283"/>
      <c r="BC6035" s="34"/>
      <c r="BD6035" s="27"/>
      <c r="BF6035" s="35"/>
      <c r="BG6035" s="35"/>
      <c r="BH6035" s="35"/>
    </row>
    <row r="6036" spans="1:60" ht="15" x14ac:dyDescent="0.25">
      <c r="A6036" s="570">
        <f t="shared" si="87"/>
        <v>6030</v>
      </c>
      <c r="B6036" s="571" t="s">
        <v>8295</v>
      </c>
      <c r="C6036" s="574" t="s">
        <v>12458</v>
      </c>
      <c r="D6036" s="843">
        <v>1558.9</v>
      </c>
      <c r="E6036" s="844"/>
      <c r="F6036" s="844"/>
      <c r="G6036" s="25"/>
      <c r="H6036" s="25"/>
      <c r="I6036" s="25"/>
      <c r="J6036" s="25"/>
      <c r="K6036" s="25"/>
      <c r="L6036" s="25"/>
      <c r="N6036" s="25"/>
      <c r="O6036" s="25"/>
      <c r="P6036" s="35" t="s">
        <v>2496</v>
      </c>
      <c r="AS6036" s="570"/>
      <c r="AT6036" s="391"/>
      <c r="AU6036" s="222"/>
      <c r="AV6036" s="564"/>
      <c r="AW6036" s="60"/>
      <c r="AX6036" s="60"/>
      <c r="AY6036" s="60"/>
      <c r="AZ6036" s="283"/>
      <c r="BA6036" s="283"/>
      <c r="BB6036" s="283"/>
      <c r="BC6036" s="34"/>
      <c r="BD6036" s="27"/>
      <c r="BF6036" s="35"/>
      <c r="BG6036" s="35"/>
      <c r="BH6036" s="35"/>
    </row>
    <row r="6037" spans="1:60" ht="15" x14ac:dyDescent="0.25">
      <c r="A6037" s="570">
        <f t="shared" si="87"/>
        <v>6031</v>
      </c>
      <c r="B6037" s="571" t="s">
        <v>8296</v>
      </c>
      <c r="C6037" s="574" t="s">
        <v>12458</v>
      </c>
      <c r="D6037" s="843">
        <v>6878.2</v>
      </c>
      <c r="E6037" s="844"/>
      <c r="F6037" s="844"/>
      <c r="G6037" s="25"/>
      <c r="H6037" s="25"/>
      <c r="I6037" s="25"/>
      <c r="J6037" s="25"/>
      <c r="K6037" s="25"/>
      <c r="L6037" s="25"/>
      <c r="N6037" s="25"/>
      <c r="O6037" s="25"/>
      <c r="P6037" s="35" t="s">
        <v>2496</v>
      </c>
      <c r="AS6037" s="570"/>
      <c r="AT6037" s="391"/>
      <c r="AU6037" s="222"/>
      <c r="AV6037" s="564"/>
      <c r="AW6037" s="60"/>
      <c r="AX6037" s="60"/>
      <c r="AY6037" s="60"/>
      <c r="AZ6037" s="283"/>
      <c r="BA6037" s="283"/>
      <c r="BB6037" s="283"/>
      <c r="BC6037" s="34"/>
      <c r="BD6037" s="27"/>
      <c r="BF6037" s="35"/>
      <c r="BG6037" s="35"/>
      <c r="BH6037" s="35"/>
    </row>
    <row r="6038" spans="1:60" ht="15" x14ac:dyDescent="0.25">
      <c r="A6038" s="570">
        <f t="shared" si="87"/>
        <v>6032</v>
      </c>
      <c r="B6038" s="571" t="s">
        <v>8297</v>
      </c>
      <c r="C6038" s="574" t="s">
        <v>12458</v>
      </c>
      <c r="D6038" s="843">
        <v>2338.35</v>
      </c>
      <c r="E6038" s="844"/>
      <c r="F6038" s="844"/>
      <c r="G6038" s="25"/>
      <c r="H6038" s="25"/>
      <c r="I6038" s="25"/>
      <c r="J6038" s="25"/>
      <c r="K6038" s="25"/>
      <c r="L6038" s="25"/>
      <c r="N6038" s="25"/>
      <c r="O6038" s="25"/>
      <c r="P6038" s="35" t="s">
        <v>2496</v>
      </c>
      <c r="AS6038" s="570"/>
      <c r="AT6038" s="391"/>
      <c r="AU6038" s="222"/>
      <c r="AV6038" s="564"/>
      <c r="AW6038" s="60"/>
      <c r="AX6038" s="60"/>
      <c r="AY6038" s="60"/>
      <c r="AZ6038" s="283"/>
      <c r="BA6038" s="283"/>
      <c r="BB6038" s="283"/>
      <c r="BC6038" s="34"/>
      <c r="BD6038" s="27"/>
      <c r="BF6038" s="35"/>
      <c r="BG6038" s="35"/>
      <c r="BH6038" s="35"/>
    </row>
    <row r="6039" spans="1:60" ht="15" x14ac:dyDescent="0.25">
      <c r="A6039" s="570">
        <f t="shared" si="87"/>
        <v>6033</v>
      </c>
      <c r="B6039" s="571" t="s">
        <v>8298</v>
      </c>
      <c r="C6039" s="574" t="s">
        <v>12458</v>
      </c>
      <c r="D6039" s="843">
        <v>2494.2399999999998</v>
      </c>
      <c r="E6039" s="844"/>
      <c r="F6039" s="844"/>
      <c r="G6039" s="25"/>
      <c r="H6039" s="25"/>
      <c r="I6039" s="25"/>
      <c r="J6039" s="25"/>
      <c r="K6039" s="25"/>
      <c r="L6039" s="25"/>
      <c r="N6039" s="25"/>
      <c r="O6039" s="25"/>
      <c r="P6039" s="35" t="s">
        <v>2496</v>
      </c>
      <c r="AS6039" s="570"/>
      <c r="AT6039" s="391"/>
      <c r="AU6039" s="222"/>
      <c r="AV6039" s="564"/>
      <c r="AW6039" s="60"/>
      <c r="AX6039" s="60"/>
      <c r="AY6039" s="60"/>
      <c r="AZ6039" s="283"/>
      <c r="BA6039" s="283"/>
      <c r="BB6039" s="283"/>
      <c r="BC6039" s="34"/>
      <c r="BD6039" s="27"/>
      <c r="BF6039" s="35"/>
      <c r="BG6039" s="35"/>
      <c r="BH6039" s="35"/>
    </row>
    <row r="6040" spans="1:60" ht="15" x14ac:dyDescent="0.25">
      <c r="A6040" s="570">
        <f t="shared" si="87"/>
        <v>6034</v>
      </c>
      <c r="B6040" s="571" t="s">
        <v>8299</v>
      </c>
      <c r="C6040" s="574" t="s">
        <v>12458</v>
      </c>
      <c r="D6040" s="843">
        <v>1502.97</v>
      </c>
      <c r="E6040" s="844"/>
      <c r="F6040" s="844"/>
      <c r="G6040" s="25"/>
      <c r="H6040" s="25"/>
      <c r="I6040" s="25"/>
      <c r="J6040" s="25"/>
      <c r="K6040" s="25"/>
      <c r="L6040" s="25"/>
      <c r="N6040" s="25"/>
      <c r="O6040" s="25"/>
      <c r="P6040" s="35" t="s">
        <v>2496</v>
      </c>
      <c r="AS6040" s="570"/>
      <c r="AT6040" s="391"/>
      <c r="AU6040" s="222"/>
      <c r="AV6040" s="564"/>
      <c r="AW6040" s="60"/>
      <c r="AX6040" s="60"/>
      <c r="AY6040" s="60"/>
      <c r="AZ6040" s="283"/>
      <c r="BA6040" s="283"/>
      <c r="BB6040" s="283"/>
      <c r="BC6040" s="34"/>
      <c r="BD6040" s="27"/>
      <c r="BF6040" s="35"/>
      <c r="BG6040" s="35"/>
      <c r="BH6040" s="35"/>
    </row>
    <row r="6041" spans="1:60" ht="15" x14ac:dyDescent="0.25">
      <c r="A6041" s="570">
        <f t="shared" si="87"/>
        <v>6035</v>
      </c>
      <c r="B6041" s="571" t="s">
        <v>8300</v>
      </c>
      <c r="C6041" s="574" t="s">
        <v>12458</v>
      </c>
      <c r="D6041" s="843">
        <v>340.34</v>
      </c>
      <c r="E6041" s="844"/>
      <c r="F6041" s="844"/>
      <c r="G6041" s="25"/>
      <c r="H6041" s="25"/>
      <c r="I6041" s="25"/>
      <c r="J6041" s="25"/>
      <c r="K6041" s="25"/>
      <c r="L6041" s="25"/>
      <c r="N6041" s="25"/>
      <c r="O6041" s="25"/>
      <c r="P6041" s="35" t="s">
        <v>2496</v>
      </c>
      <c r="AS6041" s="570"/>
      <c r="AT6041" s="391"/>
      <c r="AU6041" s="222"/>
      <c r="AV6041" s="564"/>
      <c r="AW6041" s="60"/>
      <c r="AX6041" s="60"/>
      <c r="AY6041" s="60"/>
      <c r="AZ6041" s="283"/>
      <c r="BA6041" s="283"/>
      <c r="BB6041" s="283"/>
      <c r="BC6041" s="34"/>
      <c r="BD6041" s="27"/>
      <c r="BF6041" s="35"/>
      <c r="BG6041" s="35"/>
      <c r="BH6041" s="35"/>
    </row>
    <row r="6042" spans="1:60" ht="15" x14ac:dyDescent="0.25">
      <c r="A6042" s="570">
        <f t="shared" si="87"/>
        <v>6036</v>
      </c>
      <c r="B6042" s="571" t="s">
        <v>8301</v>
      </c>
      <c r="C6042" s="574" t="s">
        <v>12458</v>
      </c>
      <c r="D6042" s="843">
        <v>301.07</v>
      </c>
      <c r="E6042" s="844"/>
      <c r="F6042" s="844"/>
      <c r="G6042" s="25"/>
      <c r="H6042" s="25"/>
      <c r="I6042" s="25"/>
      <c r="J6042" s="25"/>
      <c r="K6042" s="25"/>
      <c r="L6042" s="25"/>
      <c r="N6042" s="25"/>
      <c r="O6042" s="25"/>
      <c r="P6042" s="35" t="s">
        <v>2496</v>
      </c>
      <c r="AS6042" s="570"/>
      <c r="AT6042" s="391"/>
      <c r="AU6042" s="222"/>
      <c r="AV6042" s="564"/>
      <c r="AW6042" s="60"/>
      <c r="AX6042" s="60"/>
      <c r="AY6042" s="60"/>
      <c r="AZ6042" s="283"/>
      <c r="BA6042" s="283"/>
      <c r="BB6042" s="283"/>
      <c r="BC6042" s="34"/>
      <c r="BD6042" s="27"/>
      <c r="BF6042" s="35"/>
      <c r="BG6042" s="35"/>
      <c r="BH6042" s="35"/>
    </row>
    <row r="6043" spans="1:60" ht="15" x14ac:dyDescent="0.25">
      <c r="A6043" s="570">
        <f t="shared" si="87"/>
        <v>6037</v>
      </c>
      <c r="B6043" s="571" t="s">
        <v>8302</v>
      </c>
      <c r="C6043" s="574" t="s">
        <v>12458</v>
      </c>
      <c r="D6043" s="843">
        <v>3716.37</v>
      </c>
      <c r="E6043" s="844"/>
      <c r="F6043" s="844"/>
      <c r="G6043" s="25"/>
      <c r="H6043" s="25"/>
      <c r="I6043" s="25"/>
      <c r="J6043" s="25"/>
      <c r="K6043" s="25"/>
      <c r="L6043" s="25"/>
      <c r="N6043" s="25"/>
      <c r="O6043" s="25"/>
      <c r="P6043" s="35" t="s">
        <v>2496</v>
      </c>
      <c r="AS6043" s="570"/>
      <c r="AT6043" s="391"/>
      <c r="AU6043" s="222"/>
      <c r="AV6043" s="564"/>
      <c r="AW6043" s="60"/>
      <c r="AX6043" s="60"/>
      <c r="AY6043" s="60"/>
      <c r="AZ6043" s="283"/>
      <c r="BA6043" s="283"/>
      <c r="BB6043" s="283"/>
      <c r="BC6043" s="34"/>
      <c r="BD6043" s="27"/>
      <c r="BF6043" s="35"/>
      <c r="BG6043" s="35"/>
      <c r="BH6043" s="35"/>
    </row>
    <row r="6044" spans="1:60" ht="15" x14ac:dyDescent="0.25">
      <c r="A6044" s="570">
        <f t="shared" si="87"/>
        <v>6038</v>
      </c>
      <c r="B6044" s="571" t="s">
        <v>8303</v>
      </c>
      <c r="C6044" s="574" t="s">
        <v>12458</v>
      </c>
      <c r="D6044" s="843">
        <v>880.6</v>
      </c>
      <c r="E6044" s="844"/>
      <c r="F6044" s="844"/>
      <c r="G6044" s="25"/>
      <c r="H6044" s="25"/>
      <c r="I6044" s="25"/>
      <c r="J6044" s="25"/>
      <c r="K6044" s="25"/>
      <c r="L6044" s="25"/>
      <c r="N6044" s="25"/>
      <c r="O6044" s="25"/>
      <c r="P6044" s="35" t="s">
        <v>2496</v>
      </c>
      <c r="AS6044" s="570"/>
      <c r="AT6044" s="391"/>
      <c r="AU6044" s="222"/>
      <c r="AV6044" s="564"/>
      <c r="AW6044" s="60"/>
      <c r="AX6044" s="60"/>
      <c r="AY6044" s="60"/>
      <c r="AZ6044" s="283"/>
      <c r="BA6044" s="283"/>
      <c r="BB6044" s="283"/>
      <c r="BC6044" s="34"/>
      <c r="BD6044" s="27"/>
      <c r="BF6044" s="35"/>
      <c r="BG6044" s="35"/>
      <c r="BH6044" s="35"/>
    </row>
    <row r="6045" spans="1:60" ht="15" x14ac:dyDescent="0.25">
      <c r="A6045" s="570">
        <f t="shared" si="87"/>
        <v>6039</v>
      </c>
      <c r="B6045" s="571" t="s">
        <v>8304</v>
      </c>
      <c r="C6045" s="574" t="s">
        <v>12458</v>
      </c>
      <c r="D6045" s="843">
        <v>524.79</v>
      </c>
      <c r="E6045" s="844"/>
      <c r="F6045" s="844"/>
      <c r="G6045" s="25"/>
      <c r="H6045" s="25"/>
      <c r="I6045" s="25"/>
      <c r="J6045" s="25"/>
      <c r="K6045" s="25"/>
      <c r="L6045" s="25"/>
      <c r="N6045" s="25"/>
      <c r="O6045" s="25"/>
      <c r="P6045" s="35" t="s">
        <v>2496</v>
      </c>
      <c r="AS6045" s="570"/>
      <c r="AT6045" s="391"/>
      <c r="AU6045" s="222"/>
      <c r="AV6045" s="564"/>
      <c r="AW6045" s="60"/>
      <c r="AX6045" s="60"/>
      <c r="AY6045" s="60"/>
      <c r="AZ6045" s="283"/>
      <c r="BA6045" s="283"/>
      <c r="BB6045" s="283"/>
      <c r="BC6045" s="34"/>
      <c r="BD6045" s="27"/>
      <c r="BF6045" s="35"/>
      <c r="BG6045" s="35"/>
      <c r="BH6045" s="35"/>
    </row>
    <row r="6046" spans="1:60" ht="15" x14ac:dyDescent="0.25">
      <c r="A6046" s="570">
        <f t="shared" si="87"/>
        <v>6040</v>
      </c>
      <c r="B6046" s="571" t="s">
        <v>8305</v>
      </c>
      <c r="C6046" s="574" t="s">
        <v>12458</v>
      </c>
      <c r="D6046" s="843">
        <v>2364.5300000000002</v>
      </c>
      <c r="E6046" s="844"/>
      <c r="F6046" s="844"/>
      <c r="G6046" s="25"/>
      <c r="H6046" s="25"/>
      <c r="I6046" s="25"/>
      <c r="J6046" s="25"/>
      <c r="K6046" s="25"/>
      <c r="L6046" s="25"/>
      <c r="N6046" s="25"/>
      <c r="O6046" s="25"/>
      <c r="P6046" s="35" t="s">
        <v>2496</v>
      </c>
      <c r="AS6046" s="570"/>
      <c r="AT6046" s="391"/>
      <c r="AU6046" s="222"/>
      <c r="AV6046" s="564"/>
      <c r="AW6046" s="60"/>
      <c r="AX6046" s="60"/>
      <c r="AY6046" s="60"/>
      <c r="AZ6046" s="283"/>
      <c r="BA6046" s="283"/>
      <c r="BB6046" s="283"/>
      <c r="BC6046" s="34"/>
      <c r="BD6046" s="27"/>
      <c r="BF6046" s="35"/>
      <c r="BG6046" s="35"/>
      <c r="BH6046" s="35"/>
    </row>
    <row r="6047" spans="1:60" ht="15" x14ac:dyDescent="0.25">
      <c r="A6047" s="570">
        <f t="shared" si="87"/>
        <v>6041</v>
      </c>
      <c r="B6047" s="571" t="s">
        <v>8306</v>
      </c>
      <c r="C6047" s="574" t="s">
        <v>12458</v>
      </c>
      <c r="D6047" s="843">
        <v>5272.89</v>
      </c>
      <c r="E6047" s="844"/>
      <c r="F6047" s="844"/>
      <c r="G6047" s="25"/>
      <c r="H6047" s="25"/>
      <c r="I6047" s="25"/>
      <c r="J6047" s="25"/>
      <c r="K6047" s="25"/>
      <c r="L6047" s="25"/>
      <c r="N6047" s="25"/>
      <c r="O6047" s="25"/>
      <c r="P6047" s="35" t="s">
        <v>2496</v>
      </c>
      <c r="AS6047" s="570"/>
      <c r="AT6047" s="391"/>
      <c r="AU6047" s="222"/>
      <c r="AV6047" s="564"/>
      <c r="AW6047" s="60"/>
      <c r="AX6047" s="60"/>
      <c r="AY6047" s="60"/>
      <c r="AZ6047" s="283"/>
      <c r="BA6047" s="283"/>
      <c r="BB6047" s="283"/>
      <c r="BC6047" s="34"/>
      <c r="BD6047" s="27"/>
      <c r="BF6047" s="35"/>
      <c r="BG6047" s="35"/>
      <c r="BH6047" s="35"/>
    </row>
    <row r="6048" spans="1:60" ht="15" x14ac:dyDescent="0.25">
      <c r="A6048" s="570">
        <f t="shared" si="87"/>
        <v>6042</v>
      </c>
      <c r="B6048" s="571" t="s">
        <v>8307</v>
      </c>
      <c r="C6048" s="574" t="s">
        <v>12458</v>
      </c>
      <c r="D6048" s="843">
        <v>258.23</v>
      </c>
      <c r="E6048" s="844"/>
      <c r="F6048" s="844"/>
      <c r="G6048" s="25"/>
      <c r="H6048" s="25"/>
      <c r="I6048" s="25"/>
      <c r="J6048" s="25"/>
      <c r="K6048" s="25"/>
      <c r="L6048" s="25"/>
      <c r="N6048" s="25"/>
      <c r="O6048" s="25"/>
      <c r="P6048" s="35" t="s">
        <v>2496</v>
      </c>
      <c r="AS6048" s="570"/>
      <c r="AT6048" s="391"/>
      <c r="AU6048" s="222"/>
      <c r="AV6048" s="564"/>
      <c r="AW6048" s="60"/>
      <c r="AX6048" s="60"/>
      <c r="AY6048" s="60"/>
      <c r="AZ6048" s="283"/>
      <c r="BA6048" s="283"/>
      <c r="BB6048" s="283"/>
      <c r="BC6048" s="34"/>
      <c r="BD6048" s="27"/>
      <c r="BF6048" s="35"/>
      <c r="BG6048" s="35"/>
      <c r="BH6048" s="35"/>
    </row>
    <row r="6049" spans="1:60" ht="15" x14ac:dyDescent="0.25">
      <c r="A6049" s="570">
        <f t="shared" si="87"/>
        <v>6043</v>
      </c>
      <c r="B6049" s="571" t="s">
        <v>8308</v>
      </c>
      <c r="C6049" s="574" t="s">
        <v>12458</v>
      </c>
      <c r="D6049" s="843">
        <v>5684.63</v>
      </c>
      <c r="E6049" s="844"/>
      <c r="F6049" s="844"/>
      <c r="G6049" s="25"/>
      <c r="H6049" s="25"/>
      <c r="I6049" s="25"/>
      <c r="J6049" s="25"/>
      <c r="K6049" s="25"/>
      <c r="L6049" s="25"/>
      <c r="N6049" s="25"/>
      <c r="O6049" s="25"/>
      <c r="P6049" s="35" t="s">
        <v>2496</v>
      </c>
      <c r="AS6049" s="570"/>
      <c r="AT6049" s="391"/>
      <c r="AU6049" s="222"/>
      <c r="AV6049" s="564"/>
      <c r="AW6049" s="60"/>
      <c r="AX6049" s="60"/>
      <c r="AY6049" s="60"/>
      <c r="AZ6049" s="283"/>
      <c r="BA6049" s="283"/>
      <c r="BB6049" s="283"/>
      <c r="BC6049" s="34"/>
      <c r="BD6049" s="27"/>
      <c r="BF6049" s="35"/>
      <c r="BG6049" s="35"/>
      <c r="BH6049" s="35"/>
    </row>
    <row r="6050" spans="1:60" ht="15" x14ac:dyDescent="0.25">
      <c r="A6050" s="570">
        <f t="shared" si="87"/>
        <v>6044</v>
      </c>
      <c r="B6050" s="571" t="s">
        <v>8309</v>
      </c>
      <c r="C6050" s="574" t="s">
        <v>12458</v>
      </c>
      <c r="D6050" s="843">
        <v>1745.73</v>
      </c>
      <c r="E6050" s="844"/>
      <c r="F6050" s="844"/>
      <c r="G6050" s="25"/>
      <c r="H6050" s="25"/>
      <c r="I6050" s="25"/>
      <c r="J6050" s="25"/>
      <c r="K6050" s="25"/>
      <c r="L6050" s="25"/>
      <c r="N6050" s="25"/>
      <c r="O6050" s="25"/>
      <c r="P6050" s="35" t="s">
        <v>2496</v>
      </c>
      <c r="AS6050" s="570"/>
      <c r="AT6050" s="391"/>
      <c r="AU6050" s="222"/>
      <c r="AV6050" s="564"/>
      <c r="AW6050" s="60"/>
      <c r="AX6050" s="60"/>
      <c r="AY6050" s="60"/>
      <c r="AZ6050" s="283"/>
      <c r="BA6050" s="283"/>
      <c r="BB6050" s="283"/>
      <c r="BC6050" s="34"/>
      <c r="BD6050" s="27"/>
      <c r="BF6050" s="35"/>
      <c r="BG6050" s="35"/>
      <c r="BH6050" s="35"/>
    </row>
    <row r="6051" spans="1:60" ht="15" x14ac:dyDescent="0.25">
      <c r="A6051" s="570">
        <f t="shared" si="87"/>
        <v>6045</v>
      </c>
      <c r="B6051" s="571" t="s">
        <v>8310</v>
      </c>
      <c r="C6051" s="574" t="s">
        <v>12458</v>
      </c>
      <c r="D6051" s="843">
        <v>8449</v>
      </c>
      <c r="E6051" s="844"/>
      <c r="F6051" s="844"/>
      <c r="G6051" s="25"/>
      <c r="H6051" s="25"/>
      <c r="I6051" s="25"/>
      <c r="J6051" s="25"/>
      <c r="K6051" s="25"/>
      <c r="L6051" s="25"/>
      <c r="N6051" s="25"/>
      <c r="O6051" s="25"/>
      <c r="P6051" s="35" t="s">
        <v>2496</v>
      </c>
      <c r="AS6051" s="570"/>
      <c r="AT6051" s="391"/>
      <c r="AU6051" s="222"/>
      <c r="AV6051" s="564"/>
      <c r="AW6051" s="60"/>
      <c r="AX6051" s="60"/>
      <c r="AY6051" s="60"/>
      <c r="AZ6051" s="283"/>
      <c r="BA6051" s="283"/>
      <c r="BB6051" s="283"/>
      <c r="BC6051" s="34"/>
      <c r="BD6051" s="27"/>
      <c r="BF6051" s="35"/>
      <c r="BG6051" s="35"/>
      <c r="BH6051" s="35"/>
    </row>
    <row r="6052" spans="1:60" ht="15" x14ac:dyDescent="0.25">
      <c r="A6052" s="570">
        <f t="shared" si="87"/>
        <v>6046</v>
      </c>
      <c r="B6052" s="571" t="s">
        <v>8311</v>
      </c>
      <c r="C6052" s="574" t="s">
        <v>12458</v>
      </c>
      <c r="D6052" s="843">
        <v>3471.23</v>
      </c>
      <c r="E6052" s="844"/>
      <c r="F6052" s="844"/>
      <c r="G6052" s="25"/>
      <c r="H6052" s="25"/>
      <c r="I6052" s="25"/>
      <c r="J6052" s="25"/>
      <c r="K6052" s="25"/>
      <c r="L6052" s="25"/>
      <c r="N6052" s="25"/>
      <c r="O6052" s="25"/>
      <c r="P6052" s="35" t="s">
        <v>2496</v>
      </c>
      <c r="AS6052" s="570"/>
      <c r="AT6052" s="391"/>
      <c r="AU6052" s="222"/>
      <c r="AV6052" s="564"/>
      <c r="AW6052" s="60"/>
      <c r="AX6052" s="60"/>
      <c r="AY6052" s="60"/>
      <c r="AZ6052" s="283"/>
      <c r="BA6052" s="283"/>
      <c r="BB6052" s="283"/>
      <c r="BC6052" s="34"/>
      <c r="BD6052" s="27"/>
      <c r="BF6052" s="35"/>
      <c r="BG6052" s="35"/>
      <c r="BH6052" s="35"/>
    </row>
    <row r="6053" spans="1:60" ht="15" x14ac:dyDescent="0.25">
      <c r="A6053" s="570">
        <f t="shared" si="87"/>
        <v>6047</v>
      </c>
      <c r="B6053" s="571" t="s">
        <v>8312</v>
      </c>
      <c r="C6053" s="574" t="s">
        <v>12458</v>
      </c>
      <c r="D6053" s="843">
        <v>5355</v>
      </c>
      <c r="E6053" s="844"/>
      <c r="F6053" s="844"/>
      <c r="G6053" s="25"/>
      <c r="H6053" s="25"/>
      <c r="I6053" s="25"/>
      <c r="J6053" s="25"/>
      <c r="K6053" s="25"/>
      <c r="L6053" s="25"/>
      <c r="N6053" s="25"/>
      <c r="O6053" s="25"/>
      <c r="P6053" s="35" t="s">
        <v>2496</v>
      </c>
      <c r="AS6053" s="570"/>
      <c r="AT6053" s="391"/>
      <c r="AU6053" s="222"/>
      <c r="AV6053" s="564"/>
      <c r="AW6053" s="60"/>
      <c r="AX6053" s="60"/>
      <c r="AY6053" s="60"/>
      <c r="AZ6053" s="283"/>
      <c r="BA6053" s="283"/>
      <c r="BB6053" s="283"/>
      <c r="BC6053" s="34"/>
      <c r="BD6053" s="27"/>
      <c r="BF6053" s="35"/>
      <c r="BG6053" s="35"/>
      <c r="BH6053" s="35"/>
    </row>
    <row r="6054" spans="1:60" ht="15" x14ac:dyDescent="0.25">
      <c r="A6054" s="570">
        <f t="shared" si="87"/>
        <v>6048</v>
      </c>
      <c r="B6054" s="571" t="s">
        <v>8313</v>
      </c>
      <c r="C6054" s="574" t="s">
        <v>12458</v>
      </c>
      <c r="D6054" s="843">
        <v>25017.37</v>
      </c>
      <c r="E6054" s="844"/>
      <c r="F6054" s="844"/>
      <c r="G6054" s="25"/>
      <c r="H6054" s="25"/>
      <c r="I6054" s="25"/>
      <c r="J6054" s="25"/>
      <c r="K6054" s="25"/>
      <c r="L6054" s="25"/>
      <c r="N6054" s="25"/>
      <c r="O6054" s="25"/>
      <c r="P6054" s="35" t="s">
        <v>2496</v>
      </c>
      <c r="AS6054" s="570"/>
      <c r="AT6054" s="391"/>
      <c r="AU6054" s="222"/>
      <c r="AV6054" s="564"/>
      <c r="AW6054" s="60"/>
      <c r="AX6054" s="60"/>
      <c r="AY6054" s="60"/>
      <c r="AZ6054" s="283"/>
      <c r="BA6054" s="283"/>
      <c r="BB6054" s="283"/>
      <c r="BC6054" s="34"/>
      <c r="BD6054" s="27"/>
      <c r="BF6054" s="35"/>
      <c r="BG6054" s="35"/>
      <c r="BH6054" s="35"/>
    </row>
    <row r="6055" spans="1:60" ht="15" x14ac:dyDescent="0.25">
      <c r="A6055" s="570">
        <f t="shared" si="87"/>
        <v>6049</v>
      </c>
      <c r="B6055" s="571" t="s">
        <v>8314</v>
      </c>
      <c r="C6055" s="574" t="s">
        <v>12458</v>
      </c>
      <c r="D6055" s="843">
        <v>42424.69</v>
      </c>
      <c r="E6055" s="844"/>
      <c r="F6055" s="844"/>
      <c r="G6055" s="25"/>
      <c r="H6055" s="25"/>
      <c r="I6055" s="25"/>
      <c r="J6055" s="25"/>
      <c r="K6055" s="25"/>
      <c r="L6055" s="25"/>
      <c r="N6055" s="25"/>
      <c r="O6055" s="25"/>
      <c r="P6055" s="35" t="s">
        <v>2496</v>
      </c>
      <c r="AS6055" s="570"/>
      <c r="AT6055" s="391"/>
      <c r="AU6055" s="222"/>
      <c r="AV6055" s="564"/>
      <c r="AW6055" s="60"/>
      <c r="AX6055" s="60"/>
      <c r="AY6055" s="60"/>
      <c r="AZ6055" s="283"/>
      <c r="BA6055" s="283"/>
      <c r="BB6055" s="283"/>
      <c r="BC6055" s="34"/>
      <c r="BD6055" s="27"/>
      <c r="BF6055" s="35"/>
      <c r="BG6055" s="35"/>
      <c r="BH6055" s="35"/>
    </row>
    <row r="6056" spans="1:60" ht="15" x14ac:dyDescent="0.25">
      <c r="A6056" s="570">
        <f t="shared" si="87"/>
        <v>6050</v>
      </c>
      <c r="B6056" s="571" t="s">
        <v>8315</v>
      </c>
      <c r="C6056" s="574" t="s">
        <v>12458</v>
      </c>
      <c r="D6056" s="843">
        <v>14889.28</v>
      </c>
      <c r="E6056" s="844"/>
      <c r="F6056" s="844"/>
      <c r="G6056" s="25"/>
      <c r="H6056" s="25"/>
      <c r="I6056" s="25"/>
      <c r="J6056" s="25"/>
      <c r="K6056" s="25"/>
      <c r="L6056" s="25"/>
      <c r="N6056" s="25"/>
      <c r="O6056" s="25"/>
      <c r="P6056" s="35" t="s">
        <v>2496</v>
      </c>
      <c r="AS6056" s="570"/>
      <c r="AT6056" s="391"/>
      <c r="AU6056" s="222"/>
      <c r="AV6056" s="564"/>
      <c r="AW6056" s="60"/>
      <c r="AX6056" s="60"/>
      <c r="AY6056" s="60"/>
      <c r="AZ6056" s="283"/>
      <c r="BA6056" s="283"/>
      <c r="BB6056" s="283"/>
      <c r="BC6056" s="34"/>
      <c r="BD6056" s="27"/>
      <c r="BF6056" s="35"/>
      <c r="BG6056" s="35"/>
      <c r="BH6056" s="35"/>
    </row>
    <row r="6057" spans="1:60" ht="15" x14ac:dyDescent="0.25">
      <c r="A6057" s="570">
        <f t="shared" si="87"/>
        <v>6051</v>
      </c>
      <c r="B6057" s="571" t="s">
        <v>8316</v>
      </c>
      <c r="C6057" s="574" t="s">
        <v>12458</v>
      </c>
      <c r="D6057" s="843">
        <v>30082.01</v>
      </c>
      <c r="E6057" s="844"/>
      <c r="F6057" s="844"/>
      <c r="G6057" s="25"/>
      <c r="H6057" s="25"/>
      <c r="I6057" s="25"/>
      <c r="J6057" s="25"/>
      <c r="K6057" s="25"/>
      <c r="L6057" s="25"/>
      <c r="N6057" s="25"/>
      <c r="O6057" s="25"/>
      <c r="P6057" s="35" t="s">
        <v>2496</v>
      </c>
      <c r="AS6057" s="570"/>
      <c r="AT6057" s="391"/>
      <c r="AU6057" s="222"/>
      <c r="AV6057" s="564"/>
      <c r="AW6057" s="60"/>
      <c r="AX6057" s="60"/>
      <c r="AY6057" s="60"/>
      <c r="AZ6057" s="283"/>
      <c r="BA6057" s="283"/>
      <c r="BB6057" s="283"/>
      <c r="BC6057" s="34"/>
      <c r="BD6057" s="27"/>
      <c r="BF6057" s="35"/>
      <c r="BG6057" s="35"/>
      <c r="BH6057" s="35"/>
    </row>
    <row r="6058" spans="1:60" ht="15" x14ac:dyDescent="0.25">
      <c r="A6058" s="570">
        <f t="shared" si="87"/>
        <v>6052</v>
      </c>
      <c r="B6058" s="571" t="s">
        <v>8317</v>
      </c>
      <c r="C6058" s="574" t="s">
        <v>12458</v>
      </c>
      <c r="D6058" s="843">
        <v>47329.87</v>
      </c>
      <c r="E6058" s="844"/>
      <c r="F6058" s="844"/>
      <c r="G6058" s="25"/>
      <c r="H6058" s="25"/>
      <c r="I6058" s="25"/>
      <c r="J6058" s="25"/>
      <c r="K6058" s="25"/>
      <c r="L6058" s="25"/>
      <c r="N6058" s="25"/>
      <c r="O6058" s="25"/>
      <c r="P6058" s="35" t="s">
        <v>2496</v>
      </c>
      <c r="AS6058" s="570"/>
      <c r="AT6058" s="391"/>
      <c r="AU6058" s="222"/>
      <c r="AV6058" s="564"/>
      <c r="AW6058" s="60"/>
      <c r="AX6058" s="60"/>
      <c r="AY6058" s="60"/>
      <c r="AZ6058" s="283"/>
      <c r="BA6058" s="283"/>
      <c r="BB6058" s="283"/>
      <c r="BC6058" s="34"/>
      <c r="BD6058" s="27"/>
      <c r="BF6058" s="35"/>
      <c r="BG6058" s="35"/>
      <c r="BH6058" s="35"/>
    </row>
    <row r="6059" spans="1:60" ht="15" x14ac:dyDescent="0.25">
      <c r="A6059" s="570">
        <f t="shared" si="87"/>
        <v>6053</v>
      </c>
      <c r="B6059" s="571" t="s">
        <v>8318</v>
      </c>
      <c r="C6059" s="574" t="s">
        <v>12458</v>
      </c>
      <c r="D6059" s="843">
        <v>100584.75</v>
      </c>
      <c r="E6059" s="844"/>
      <c r="F6059" s="844"/>
      <c r="G6059" s="25"/>
      <c r="H6059" s="25"/>
      <c r="I6059" s="25"/>
      <c r="J6059" s="25"/>
      <c r="K6059" s="25"/>
      <c r="L6059" s="25"/>
      <c r="N6059" s="25"/>
      <c r="O6059" s="25"/>
      <c r="P6059" s="35" t="s">
        <v>2496</v>
      </c>
      <c r="AS6059" s="570"/>
      <c r="AT6059" s="391"/>
      <c r="AU6059" s="222"/>
      <c r="AV6059" s="564"/>
      <c r="AW6059" s="60"/>
      <c r="AX6059" s="60"/>
      <c r="AY6059" s="60"/>
      <c r="AZ6059" s="283"/>
      <c r="BA6059" s="283"/>
      <c r="BB6059" s="283"/>
      <c r="BC6059" s="34"/>
      <c r="BD6059" s="27"/>
      <c r="BF6059" s="35"/>
      <c r="BG6059" s="35"/>
      <c r="BH6059" s="35"/>
    </row>
    <row r="6060" spans="1:60" ht="15" x14ac:dyDescent="0.25">
      <c r="A6060" s="570">
        <f t="shared" si="87"/>
        <v>6054</v>
      </c>
      <c r="B6060" s="571" t="s">
        <v>8319</v>
      </c>
      <c r="C6060" s="574" t="s">
        <v>12458</v>
      </c>
      <c r="D6060" s="843">
        <v>80891.44</v>
      </c>
      <c r="E6060" s="844"/>
      <c r="F6060" s="844"/>
      <c r="G6060" s="25"/>
      <c r="H6060" s="25"/>
      <c r="I6060" s="25"/>
      <c r="J6060" s="25"/>
      <c r="K6060" s="25"/>
      <c r="L6060" s="25"/>
      <c r="N6060" s="25"/>
      <c r="O6060" s="25"/>
      <c r="P6060" s="35" t="s">
        <v>2496</v>
      </c>
      <c r="AS6060" s="570"/>
      <c r="AT6060" s="391"/>
      <c r="AU6060" s="222"/>
      <c r="AV6060" s="564"/>
      <c r="AW6060" s="60"/>
      <c r="AX6060" s="60"/>
      <c r="AY6060" s="60"/>
      <c r="AZ6060" s="283"/>
      <c r="BA6060" s="283"/>
      <c r="BB6060" s="283"/>
      <c r="BC6060" s="34"/>
      <c r="BD6060" s="27"/>
      <c r="BF6060" s="35"/>
      <c r="BG6060" s="35"/>
      <c r="BH6060" s="35"/>
    </row>
    <row r="6061" spans="1:60" ht="15" x14ac:dyDescent="0.25">
      <c r="A6061" s="570">
        <f t="shared" si="87"/>
        <v>6055</v>
      </c>
      <c r="B6061" s="571" t="s">
        <v>8320</v>
      </c>
      <c r="C6061" s="574" t="s">
        <v>12458</v>
      </c>
      <c r="D6061" s="843">
        <v>2165321</v>
      </c>
      <c r="E6061" s="844"/>
      <c r="F6061" s="844"/>
      <c r="G6061" s="25"/>
      <c r="H6061" s="25"/>
      <c r="I6061" s="25"/>
      <c r="J6061" s="25"/>
      <c r="K6061" s="25"/>
      <c r="L6061" s="25"/>
      <c r="N6061" s="25"/>
      <c r="O6061" s="25"/>
      <c r="P6061" s="35" t="s">
        <v>2496</v>
      </c>
      <c r="AS6061" s="570"/>
      <c r="AT6061" s="391"/>
      <c r="AU6061" s="222"/>
      <c r="AV6061" s="564"/>
      <c r="AW6061" s="60"/>
      <c r="AX6061" s="60"/>
      <c r="AY6061" s="60"/>
      <c r="AZ6061" s="283"/>
      <c r="BA6061" s="283"/>
      <c r="BB6061" s="283"/>
      <c r="BC6061" s="34"/>
      <c r="BD6061" s="27"/>
      <c r="BF6061" s="35"/>
      <c r="BG6061" s="35"/>
      <c r="BH6061" s="35"/>
    </row>
    <row r="6062" spans="1:60" ht="15" x14ac:dyDescent="0.25">
      <c r="A6062" s="570">
        <f t="shared" si="87"/>
        <v>6056</v>
      </c>
      <c r="B6062" s="571" t="s">
        <v>8321</v>
      </c>
      <c r="C6062" s="574" t="s">
        <v>12458</v>
      </c>
      <c r="D6062" s="843">
        <v>1539906.41</v>
      </c>
      <c r="E6062" s="844"/>
      <c r="F6062" s="844"/>
      <c r="G6062" s="25"/>
      <c r="H6062" s="25"/>
      <c r="I6062" s="25"/>
      <c r="J6062" s="25"/>
      <c r="K6062" s="25"/>
      <c r="L6062" s="25"/>
      <c r="N6062" s="25"/>
      <c r="O6062" s="25"/>
      <c r="P6062" s="35" t="s">
        <v>2496</v>
      </c>
      <c r="AS6062" s="570"/>
      <c r="AT6062" s="391"/>
      <c r="AU6062" s="222"/>
      <c r="AV6062" s="564"/>
      <c r="AW6062" s="60"/>
      <c r="AX6062" s="60"/>
      <c r="AY6062" s="60"/>
      <c r="AZ6062" s="283"/>
      <c r="BA6062" s="283"/>
      <c r="BB6062" s="283"/>
      <c r="BC6062" s="34"/>
      <c r="BD6062" s="27"/>
      <c r="BF6062" s="35"/>
      <c r="BG6062" s="35"/>
      <c r="BH6062" s="35"/>
    </row>
    <row r="6063" spans="1:60" ht="15" x14ac:dyDescent="0.25">
      <c r="A6063" s="570">
        <f t="shared" si="87"/>
        <v>6057</v>
      </c>
      <c r="B6063" s="571" t="s">
        <v>8322</v>
      </c>
      <c r="C6063" s="574" t="s">
        <v>12458</v>
      </c>
      <c r="D6063" s="843">
        <v>18658.5</v>
      </c>
      <c r="E6063" s="844"/>
      <c r="F6063" s="844"/>
      <c r="G6063" s="25"/>
      <c r="H6063" s="25"/>
      <c r="I6063" s="25"/>
      <c r="J6063" s="25"/>
      <c r="K6063" s="25"/>
      <c r="L6063" s="25"/>
      <c r="N6063" s="25"/>
      <c r="O6063" s="25"/>
      <c r="P6063" s="35" t="s">
        <v>2496</v>
      </c>
      <c r="AS6063" s="570"/>
      <c r="AT6063" s="391"/>
      <c r="AU6063" s="222"/>
      <c r="AV6063" s="564"/>
      <c r="AW6063" s="60"/>
      <c r="AX6063" s="60"/>
      <c r="AY6063" s="60"/>
      <c r="AZ6063" s="283"/>
      <c r="BA6063" s="283"/>
      <c r="BB6063" s="283"/>
      <c r="BC6063" s="34"/>
      <c r="BD6063" s="27"/>
      <c r="BF6063" s="35"/>
      <c r="BG6063" s="35"/>
      <c r="BH6063" s="35"/>
    </row>
    <row r="6064" spans="1:60" ht="15" x14ac:dyDescent="0.25">
      <c r="A6064" s="570">
        <f t="shared" si="87"/>
        <v>6058</v>
      </c>
      <c r="B6064" s="571" t="s">
        <v>8323</v>
      </c>
      <c r="C6064" s="574" t="s">
        <v>12458</v>
      </c>
      <c r="D6064" s="843">
        <v>21892.5</v>
      </c>
      <c r="E6064" s="844"/>
      <c r="F6064" s="844"/>
      <c r="G6064" s="25"/>
      <c r="H6064" s="25"/>
      <c r="I6064" s="25"/>
      <c r="J6064" s="25"/>
      <c r="K6064" s="25"/>
      <c r="L6064" s="25"/>
      <c r="N6064" s="25"/>
      <c r="O6064" s="25"/>
      <c r="P6064" s="35" t="s">
        <v>2496</v>
      </c>
      <c r="AS6064" s="570"/>
      <c r="AT6064" s="391"/>
      <c r="AU6064" s="222"/>
      <c r="AV6064" s="564"/>
      <c r="AW6064" s="60"/>
      <c r="AX6064" s="60"/>
      <c r="AY6064" s="60"/>
      <c r="AZ6064" s="283"/>
      <c r="BA6064" s="283"/>
      <c r="BB6064" s="283"/>
      <c r="BC6064" s="34"/>
      <c r="BD6064" s="27"/>
      <c r="BF6064" s="35"/>
      <c r="BG6064" s="35"/>
      <c r="BH6064" s="35"/>
    </row>
    <row r="6065" spans="1:60" ht="15" x14ac:dyDescent="0.25">
      <c r="A6065" s="570">
        <f t="shared" si="87"/>
        <v>6059</v>
      </c>
      <c r="B6065" s="571" t="s">
        <v>8324</v>
      </c>
      <c r="C6065" s="574" t="s">
        <v>12458</v>
      </c>
      <c r="D6065" s="843">
        <v>18658.5</v>
      </c>
      <c r="E6065" s="844"/>
      <c r="F6065" s="844"/>
      <c r="G6065" s="25"/>
      <c r="H6065" s="25"/>
      <c r="I6065" s="25"/>
      <c r="J6065" s="25"/>
      <c r="K6065" s="25"/>
      <c r="L6065" s="25"/>
      <c r="N6065" s="25"/>
      <c r="O6065" s="25"/>
      <c r="P6065" s="35" t="s">
        <v>2496</v>
      </c>
      <c r="AS6065" s="570"/>
      <c r="AT6065" s="391"/>
      <c r="AU6065" s="222"/>
      <c r="AV6065" s="564"/>
      <c r="AW6065" s="60"/>
      <c r="AX6065" s="60"/>
      <c r="AY6065" s="60"/>
      <c r="AZ6065" s="283"/>
      <c r="BA6065" s="283"/>
      <c r="BB6065" s="283"/>
      <c r="BC6065" s="34"/>
      <c r="BD6065" s="27"/>
      <c r="BF6065" s="35"/>
      <c r="BG6065" s="35"/>
      <c r="BH6065" s="35"/>
    </row>
    <row r="6066" spans="1:60" ht="15" x14ac:dyDescent="0.25">
      <c r="A6066" s="570">
        <f t="shared" si="87"/>
        <v>6060</v>
      </c>
      <c r="B6066" s="571" t="s">
        <v>8325</v>
      </c>
      <c r="C6066" s="574" t="s">
        <v>12473</v>
      </c>
      <c r="D6066" s="843">
        <v>2484.7199999999998</v>
      </c>
      <c r="E6066" s="844"/>
      <c r="F6066" s="844"/>
      <c r="G6066" s="25"/>
      <c r="H6066" s="25"/>
      <c r="I6066" s="25"/>
      <c r="J6066" s="25"/>
      <c r="K6066" s="25"/>
      <c r="L6066" s="25"/>
      <c r="N6066" s="25"/>
      <c r="O6066" s="25"/>
      <c r="P6066" s="35" t="s">
        <v>2496</v>
      </c>
      <c r="AS6066" s="570"/>
      <c r="AT6066" s="391"/>
      <c r="AU6066" s="222"/>
      <c r="AV6066" s="564"/>
      <c r="AW6066" s="60"/>
      <c r="AX6066" s="60"/>
      <c r="AY6066" s="60"/>
      <c r="AZ6066" s="283"/>
      <c r="BA6066" s="283"/>
      <c r="BB6066" s="283"/>
      <c r="BC6066" s="34"/>
      <c r="BD6066" s="27"/>
      <c r="BF6066" s="35"/>
      <c r="BG6066" s="35"/>
      <c r="BH6066" s="35"/>
    </row>
    <row r="6067" spans="1:60" ht="15" x14ac:dyDescent="0.25">
      <c r="A6067" s="570">
        <f t="shared" si="87"/>
        <v>6061</v>
      </c>
      <c r="B6067" s="571" t="s">
        <v>8326</v>
      </c>
      <c r="C6067" s="574" t="s">
        <v>12473</v>
      </c>
      <c r="D6067" s="843">
        <v>4328.03</v>
      </c>
      <c r="E6067" s="844"/>
      <c r="F6067" s="844"/>
      <c r="G6067" s="25"/>
      <c r="H6067" s="25"/>
      <c r="I6067" s="25"/>
      <c r="J6067" s="25"/>
      <c r="K6067" s="25"/>
      <c r="L6067" s="25"/>
      <c r="N6067" s="25"/>
      <c r="O6067" s="25"/>
      <c r="P6067" s="35" t="s">
        <v>2496</v>
      </c>
      <c r="AS6067" s="570"/>
      <c r="AT6067" s="391"/>
      <c r="AU6067" s="222"/>
      <c r="AV6067" s="564"/>
      <c r="AW6067" s="60"/>
      <c r="AX6067" s="60"/>
      <c r="AY6067" s="60"/>
      <c r="AZ6067" s="283"/>
      <c r="BA6067" s="283"/>
      <c r="BB6067" s="283"/>
      <c r="BC6067" s="34"/>
      <c r="BD6067" s="27"/>
      <c r="BF6067" s="35"/>
      <c r="BG6067" s="35"/>
      <c r="BH6067" s="35"/>
    </row>
    <row r="6068" spans="1:60" ht="15" x14ac:dyDescent="0.25">
      <c r="A6068" s="570">
        <f t="shared" si="87"/>
        <v>6062</v>
      </c>
      <c r="B6068" s="571" t="s">
        <v>8327</v>
      </c>
      <c r="C6068" s="574" t="s">
        <v>12473</v>
      </c>
      <c r="D6068" s="843">
        <v>5200.3</v>
      </c>
      <c r="E6068" s="844"/>
      <c r="F6068" s="844"/>
      <c r="G6068" s="25"/>
      <c r="H6068" s="25"/>
      <c r="I6068" s="25"/>
      <c r="J6068" s="25"/>
      <c r="K6068" s="25"/>
      <c r="L6068" s="25"/>
      <c r="N6068" s="25"/>
      <c r="O6068" s="25"/>
      <c r="P6068" s="35" t="s">
        <v>2496</v>
      </c>
      <c r="AS6068" s="570"/>
      <c r="AT6068" s="391"/>
      <c r="AU6068" s="222"/>
      <c r="AV6068" s="564"/>
      <c r="AW6068" s="60"/>
      <c r="AX6068" s="60"/>
      <c r="AY6068" s="60"/>
      <c r="AZ6068" s="283"/>
      <c r="BA6068" s="283"/>
      <c r="BB6068" s="283"/>
      <c r="BC6068" s="34"/>
      <c r="BD6068" s="27"/>
      <c r="BF6068" s="35"/>
      <c r="BG6068" s="35"/>
      <c r="BH6068" s="35"/>
    </row>
    <row r="6069" spans="1:60" ht="15" x14ac:dyDescent="0.25">
      <c r="A6069" s="570">
        <f t="shared" si="87"/>
        <v>6063</v>
      </c>
      <c r="B6069" s="571" t="s">
        <v>8328</v>
      </c>
      <c r="C6069" s="574" t="s">
        <v>12473</v>
      </c>
      <c r="D6069" s="843">
        <v>1547</v>
      </c>
      <c r="E6069" s="844"/>
      <c r="F6069" s="844"/>
      <c r="G6069" s="25"/>
      <c r="H6069" s="25"/>
      <c r="I6069" s="25"/>
      <c r="J6069" s="25"/>
      <c r="K6069" s="25"/>
      <c r="L6069" s="25"/>
      <c r="N6069" s="25"/>
      <c r="O6069" s="25"/>
      <c r="P6069" s="35" t="s">
        <v>2496</v>
      </c>
      <c r="AS6069" s="570"/>
      <c r="AT6069" s="391"/>
      <c r="AU6069" s="222"/>
      <c r="AV6069" s="564"/>
      <c r="AW6069" s="60"/>
      <c r="AX6069" s="60"/>
      <c r="AY6069" s="60"/>
      <c r="AZ6069" s="283"/>
      <c r="BA6069" s="283"/>
      <c r="BB6069" s="283"/>
      <c r="BC6069" s="34"/>
      <c r="BD6069" s="27"/>
      <c r="BF6069" s="35"/>
      <c r="BG6069" s="35"/>
      <c r="BH6069" s="35"/>
    </row>
    <row r="6070" spans="1:60" ht="15" x14ac:dyDescent="0.25">
      <c r="A6070" s="570">
        <f t="shared" si="87"/>
        <v>6064</v>
      </c>
      <c r="B6070" s="571" t="s">
        <v>8329</v>
      </c>
      <c r="C6070" s="574" t="s">
        <v>12473</v>
      </c>
      <c r="D6070" s="843">
        <v>1998.01</v>
      </c>
      <c r="E6070" s="844"/>
      <c r="F6070" s="844"/>
      <c r="G6070" s="25"/>
      <c r="H6070" s="25"/>
      <c r="I6070" s="25"/>
      <c r="J6070" s="25"/>
      <c r="K6070" s="25"/>
      <c r="L6070" s="25"/>
      <c r="N6070" s="25"/>
      <c r="O6070" s="25"/>
      <c r="P6070" s="35" t="s">
        <v>2496</v>
      </c>
      <c r="AS6070" s="570"/>
      <c r="AT6070" s="391"/>
      <c r="AU6070" s="222"/>
      <c r="AV6070" s="564"/>
      <c r="AW6070" s="60"/>
      <c r="AX6070" s="60"/>
      <c r="AY6070" s="60"/>
      <c r="AZ6070" s="283"/>
      <c r="BA6070" s="283"/>
      <c r="BB6070" s="283"/>
      <c r="BC6070" s="34"/>
      <c r="BD6070" s="27"/>
      <c r="BF6070" s="35"/>
      <c r="BG6070" s="35"/>
      <c r="BH6070" s="35"/>
    </row>
    <row r="6071" spans="1:60" ht="15" x14ac:dyDescent="0.25">
      <c r="A6071" s="570">
        <f t="shared" ref="A6071:A6134" si="88">A6070+1</f>
        <v>6065</v>
      </c>
      <c r="B6071" s="571" t="s">
        <v>8330</v>
      </c>
      <c r="C6071" s="574" t="s">
        <v>12473</v>
      </c>
      <c r="D6071" s="843">
        <v>2978.57</v>
      </c>
      <c r="E6071" s="844"/>
      <c r="F6071" s="844"/>
      <c r="G6071" s="25"/>
      <c r="H6071" s="25"/>
      <c r="I6071" s="25"/>
      <c r="J6071" s="25"/>
      <c r="K6071" s="25"/>
      <c r="L6071" s="25"/>
      <c r="N6071" s="25"/>
      <c r="O6071" s="25"/>
      <c r="P6071" s="35" t="s">
        <v>2496</v>
      </c>
      <c r="AS6071" s="570"/>
      <c r="AT6071" s="391"/>
      <c r="AU6071" s="222"/>
      <c r="AV6071" s="564"/>
      <c r="AW6071" s="60"/>
      <c r="AX6071" s="60"/>
      <c r="AY6071" s="60"/>
      <c r="AZ6071" s="283"/>
      <c r="BA6071" s="283"/>
      <c r="BB6071" s="283"/>
      <c r="BC6071" s="34"/>
      <c r="BD6071" s="27"/>
      <c r="BF6071" s="35"/>
      <c r="BG6071" s="35"/>
      <c r="BH6071" s="35"/>
    </row>
    <row r="6072" spans="1:60" ht="15" x14ac:dyDescent="0.25">
      <c r="A6072" s="570">
        <f t="shared" si="88"/>
        <v>6066</v>
      </c>
      <c r="B6072" s="571" t="s">
        <v>8331</v>
      </c>
      <c r="C6072" s="574" t="s">
        <v>12458</v>
      </c>
      <c r="D6072" s="843">
        <v>25669.49</v>
      </c>
      <c r="E6072" s="844"/>
      <c r="F6072" s="844"/>
      <c r="G6072" s="25"/>
      <c r="H6072" s="25"/>
      <c r="I6072" s="25"/>
      <c r="J6072" s="25"/>
      <c r="K6072" s="25"/>
      <c r="L6072" s="25"/>
      <c r="N6072" s="25"/>
      <c r="O6072" s="25"/>
      <c r="P6072" s="35" t="s">
        <v>2496</v>
      </c>
      <c r="AS6072" s="570"/>
      <c r="AT6072" s="391"/>
      <c r="AU6072" s="222"/>
      <c r="AV6072" s="564"/>
      <c r="AW6072" s="60"/>
      <c r="AX6072" s="60"/>
      <c r="AY6072" s="60"/>
      <c r="AZ6072" s="283"/>
      <c r="BA6072" s="283"/>
      <c r="BB6072" s="283"/>
      <c r="BC6072" s="34"/>
      <c r="BD6072" s="27"/>
      <c r="BF6072" s="35"/>
      <c r="BG6072" s="35"/>
      <c r="BH6072" s="35"/>
    </row>
    <row r="6073" spans="1:60" ht="15" x14ac:dyDescent="0.25">
      <c r="A6073" s="570">
        <f t="shared" si="88"/>
        <v>6067</v>
      </c>
      <c r="B6073" s="571" t="s">
        <v>8332</v>
      </c>
      <c r="C6073" s="574" t="s">
        <v>12458</v>
      </c>
      <c r="D6073" s="843">
        <v>33759.11</v>
      </c>
      <c r="E6073" s="844"/>
      <c r="F6073" s="844"/>
      <c r="G6073" s="25"/>
      <c r="H6073" s="25"/>
      <c r="I6073" s="25"/>
      <c r="J6073" s="25"/>
      <c r="K6073" s="25"/>
      <c r="L6073" s="25"/>
      <c r="N6073" s="25"/>
      <c r="O6073" s="25"/>
      <c r="P6073" s="35" t="s">
        <v>2496</v>
      </c>
      <c r="AS6073" s="570"/>
      <c r="AT6073" s="391"/>
      <c r="AU6073" s="222"/>
      <c r="AV6073" s="564"/>
      <c r="AW6073" s="60"/>
      <c r="AX6073" s="60"/>
      <c r="AY6073" s="60"/>
      <c r="AZ6073" s="283"/>
      <c r="BA6073" s="283"/>
      <c r="BB6073" s="283"/>
      <c r="BC6073" s="34"/>
      <c r="BD6073" s="27"/>
      <c r="BF6073" s="35"/>
      <c r="BG6073" s="35"/>
      <c r="BH6073" s="35"/>
    </row>
    <row r="6074" spans="1:60" ht="15" x14ac:dyDescent="0.25">
      <c r="A6074" s="570">
        <f t="shared" si="88"/>
        <v>6068</v>
      </c>
      <c r="B6074" s="571" t="s">
        <v>8333</v>
      </c>
      <c r="C6074" s="574" t="s">
        <v>2526</v>
      </c>
      <c r="D6074" s="843">
        <v>2221.73</v>
      </c>
      <c r="E6074" s="844"/>
      <c r="F6074" s="844"/>
      <c r="G6074" s="25"/>
      <c r="H6074" s="25"/>
      <c r="I6074" s="25"/>
      <c r="J6074" s="25"/>
      <c r="K6074" s="25"/>
      <c r="L6074" s="25"/>
      <c r="N6074" s="25"/>
      <c r="O6074" s="25"/>
      <c r="P6074" s="35" t="s">
        <v>2496</v>
      </c>
      <c r="AS6074" s="570"/>
      <c r="AT6074" s="391"/>
      <c r="AU6074" s="222"/>
      <c r="AV6074" s="564"/>
      <c r="AW6074" s="60"/>
      <c r="AX6074" s="60"/>
      <c r="AY6074" s="60"/>
      <c r="AZ6074" s="283"/>
      <c r="BA6074" s="283"/>
      <c r="BB6074" s="283"/>
      <c r="BC6074" s="34"/>
      <c r="BD6074" s="27"/>
      <c r="BF6074" s="35"/>
      <c r="BG6074" s="35"/>
      <c r="BH6074" s="35"/>
    </row>
    <row r="6075" spans="1:60" ht="15" x14ac:dyDescent="0.25">
      <c r="A6075" s="570">
        <f t="shared" si="88"/>
        <v>6069</v>
      </c>
      <c r="B6075" s="571" t="s">
        <v>8334</v>
      </c>
      <c r="C6075" s="574" t="s">
        <v>2526</v>
      </c>
      <c r="D6075" s="843">
        <v>1975.4</v>
      </c>
      <c r="E6075" s="844"/>
      <c r="F6075" s="844"/>
      <c r="G6075" s="25"/>
      <c r="H6075" s="25"/>
      <c r="I6075" s="25"/>
      <c r="J6075" s="25"/>
      <c r="K6075" s="25"/>
      <c r="L6075" s="25"/>
      <c r="N6075" s="25"/>
      <c r="O6075" s="25"/>
      <c r="P6075" s="35" t="s">
        <v>2496</v>
      </c>
      <c r="AS6075" s="570"/>
      <c r="AT6075" s="391"/>
      <c r="AU6075" s="222"/>
      <c r="AV6075" s="564"/>
      <c r="AW6075" s="60"/>
      <c r="AX6075" s="60"/>
      <c r="AY6075" s="60"/>
      <c r="AZ6075" s="283"/>
      <c r="BA6075" s="283"/>
      <c r="BB6075" s="283"/>
      <c r="BC6075" s="34"/>
      <c r="BD6075" s="27"/>
      <c r="BF6075" s="35"/>
      <c r="BG6075" s="35"/>
      <c r="BH6075" s="35"/>
    </row>
    <row r="6076" spans="1:60" ht="15" x14ac:dyDescent="0.25">
      <c r="A6076" s="570">
        <f t="shared" si="88"/>
        <v>6070</v>
      </c>
      <c r="B6076" s="571" t="s">
        <v>8335</v>
      </c>
      <c r="C6076" s="574" t="s">
        <v>12458</v>
      </c>
      <c r="D6076" s="843">
        <v>53657.1</v>
      </c>
      <c r="E6076" s="844"/>
      <c r="F6076" s="844"/>
      <c r="G6076" s="25"/>
      <c r="H6076" s="25"/>
      <c r="I6076" s="25"/>
      <c r="J6076" s="25"/>
      <c r="K6076" s="25"/>
      <c r="L6076" s="25"/>
      <c r="N6076" s="25"/>
      <c r="O6076" s="25"/>
      <c r="P6076" s="35" t="s">
        <v>2496</v>
      </c>
      <c r="AS6076" s="570"/>
      <c r="AT6076" s="391"/>
      <c r="AU6076" s="222"/>
      <c r="AV6076" s="564"/>
      <c r="AW6076" s="60"/>
      <c r="AX6076" s="60"/>
      <c r="AY6076" s="60"/>
      <c r="AZ6076" s="283"/>
      <c r="BA6076" s="283"/>
      <c r="BB6076" s="283"/>
      <c r="BC6076" s="34"/>
      <c r="BD6076" s="27"/>
      <c r="BF6076" s="35"/>
      <c r="BG6076" s="35"/>
      <c r="BH6076" s="35"/>
    </row>
    <row r="6077" spans="1:60" ht="15" x14ac:dyDescent="0.25">
      <c r="A6077" s="570">
        <f t="shared" si="88"/>
        <v>6071</v>
      </c>
      <c r="B6077" s="571" t="s">
        <v>8336</v>
      </c>
      <c r="C6077" s="574" t="s">
        <v>12458</v>
      </c>
      <c r="D6077" s="843">
        <v>53598.79</v>
      </c>
      <c r="E6077" s="844"/>
      <c r="F6077" s="844"/>
      <c r="G6077" s="25"/>
      <c r="H6077" s="25"/>
      <c r="I6077" s="25"/>
      <c r="J6077" s="25"/>
      <c r="K6077" s="25"/>
      <c r="L6077" s="25"/>
      <c r="N6077" s="25"/>
      <c r="O6077" s="25"/>
      <c r="P6077" s="35" t="s">
        <v>2496</v>
      </c>
      <c r="AS6077" s="570"/>
      <c r="AT6077" s="391"/>
      <c r="AU6077" s="222"/>
      <c r="AV6077" s="564"/>
      <c r="AW6077" s="60"/>
      <c r="AX6077" s="60"/>
      <c r="AY6077" s="60"/>
      <c r="AZ6077" s="283"/>
      <c r="BA6077" s="283"/>
      <c r="BB6077" s="283"/>
      <c r="BC6077" s="34"/>
      <c r="BD6077" s="27"/>
      <c r="BF6077" s="35"/>
      <c r="BG6077" s="35"/>
      <c r="BH6077" s="35"/>
    </row>
    <row r="6078" spans="1:60" ht="15" x14ac:dyDescent="0.25">
      <c r="A6078" s="570">
        <f t="shared" si="88"/>
        <v>6072</v>
      </c>
      <c r="B6078" s="571" t="s">
        <v>8337</v>
      </c>
      <c r="C6078" s="574" t="s">
        <v>12458</v>
      </c>
      <c r="D6078" s="843">
        <v>53657.1</v>
      </c>
      <c r="E6078" s="844"/>
      <c r="F6078" s="844"/>
      <c r="G6078" s="25"/>
      <c r="H6078" s="25"/>
      <c r="I6078" s="25"/>
      <c r="J6078" s="25"/>
      <c r="K6078" s="25"/>
      <c r="L6078" s="25"/>
      <c r="N6078" s="25"/>
      <c r="O6078" s="25"/>
      <c r="P6078" s="35" t="s">
        <v>2496</v>
      </c>
      <c r="AS6078" s="570"/>
      <c r="AT6078" s="391"/>
      <c r="AU6078" s="222"/>
      <c r="AV6078" s="564"/>
      <c r="AW6078" s="60"/>
      <c r="AX6078" s="60"/>
      <c r="AY6078" s="60"/>
      <c r="AZ6078" s="283"/>
      <c r="BA6078" s="283"/>
      <c r="BB6078" s="283"/>
      <c r="BC6078" s="34"/>
      <c r="BD6078" s="27"/>
      <c r="BF6078" s="35"/>
      <c r="BG6078" s="35"/>
      <c r="BH6078" s="35"/>
    </row>
    <row r="6079" spans="1:60" ht="15" x14ac:dyDescent="0.25">
      <c r="A6079" s="570">
        <f t="shared" si="88"/>
        <v>6073</v>
      </c>
      <c r="B6079" s="571" t="s">
        <v>8338</v>
      </c>
      <c r="C6079" s="574" t="s">
        <v>12458</v>
      </c>
      <c r="D6079" s="843">
        <v>53657.1</v>
      </c>
      <c r="E6079" s="844"/>
      <c r="F6079" s="844"/>
      <c r="G6079" s="25"/>
      <c r="H6079" s="25"/>
      <c r="I6079" s="25"/>
      <c r="J6079" s="25"/>
      <c r="K6079" s="25"/>
      <c r="L6079" s="25"/>
      <c r="N6079" s="25"/>
      <c r="O6079" s="25"/>
      <c r="P6079" s="35" t="s">
        <v>2496</v>
      </c>
      <c r="AS6079" s="570"/>
      <c r="AT6079" s="391"/>
      <c r="AU6079" s="222"/>
      <c r="AV6079" s="564"/>
      <c r="AW6079" s="60"/>
      <c r="AX6079" s="60"/>
      <c r="AY6079" s="60"/>
      <c r="AZ6079" s="283"/>
      <c r="BA6079" s="283"/>
      <c r="BB6079" s="283"/>
      <c r="BC6079" s="34"/>
      <c r="BD6079" s="27"/>
      <c r="BF6079" s="35"/>
      <c r="BG6079" s="35"/>
      <c r="BH6079" s="35"/>
    </row>
    <row r="6080" spans="1:60" ht="15" x14ac:dyDescent="0.25">
      <c r="A6080" s="570">
        <f t="shared" si="88"/>
        <v>6074</v>
      </c>
      <c r="B6080" s="571" t="s">
        <v>8339</v>
      </c>
      <c r="C6080" s="574" t="s">
        <v>12458</v>
      </c>
      <c r="D6080" s="843">
        <v>40757.5</v>
      </c>
      <c r="E6080" s="844"/>
      <c r="F6080" s="844"/>
      <c r="G6080" s="25"/>
      <c r="H6080" s="25"/>
      <c r="I6080" s="25"/>
      <c r="J6080" s="25"/>
      <c r="K6080" s="25"/>
      <c r="L6080" s="25"/>
      <c r="N6080" s="25"/>
      <c r="O6080" s="25"/>
      <c r="P6080" s="35" t="s">
        <v>2496</v>
      </c>
      <c r="AS6080" s="570"/>
      <c r="AT6080" s="391"/>
      <c r="AU6080" s="222"/>
      <c r="AV6080" s="564"/>
      <c r="AW6080" s="60"/>
      <c r="AX6080" s="60"/>
      <c r="AY6080" s="60"/>
      <c r="AZ6080" s="283"/>
      <c r="BA6080" s="283"/>
      <c r="BB6080" s="283"/>
      <c r="BC6080" s="34"/>
      <c r="BD6080" s="27"/>
      <c r="BF6080" s="35"/>
      <c r="BG6080" s="35"/>
      <c r="BH6080" s="35"/>
    </row>
    <row r="6081" spans="1:60" ht="15" x14ac:dyDescent="0.25">
      <c r="A6081" s="570">
        <f t="shared" si="88"/>
        <v>6075</v>
      </c>
      <c r="B6081" s="571" t="s">
        <v>8340</v>
      </c>
      <c r="C6081" s="574" t="s">
        <v>12458</v>
      </c>
      <c r="D6081" s="843">
        <v>62922.44</v>
      </c>
      <c r="E6081" s="844"/>
      <c r="F6081" s="844"/>
      <c r="G6081" s="25"/>
      <c r="H6081" s="25"/>
      <c r="I6081" s="25"/>
      <c r="J6081" s="25"/>
      <c r="K6081" s="25"/>
      <c r="L6081" s="25"/>
      <c r="N6081" s="25"/>
      <c r="O6081" s="25"/>
      <c r="P6081" s="35" t="s">
        <v>2496</v>
      </c>
      <c r="AS6081" s="570"/>
      <c r="AT6081" s="391"/>
      <c r="AU6081" s="222"/>
      <c r="AV6081" s="564"/>
      <c r="AW6081" s="60"/>
      <c r="AX6081" s="60"/>
      <c r="AY6081" s="60"/>
      <c r="AZ6081" s="283"/>
      <c r="BA6081" s="283"/>
      <c r="BB6081" s="283"/>
      <c r="BC6081" s="34"/>
      <c r="BD6081" s="27"/>
      <c r="BF6081" s="35"/>
      <c r="BG6081" s="35"/>
      <c r="BH6081" s="35"/>
    </row>
    <row r="6082" spans="1:60" ht="15" x14ac:dyDescent="0.25">
      <c r="A6082" s="570">
        <f t="shared" si="88"/>
        <v>6076</v>
      </c>
      <c r="B6082" s="571" t="s">
        <v>8341</v>
      </c>
      <c r="C6082" s="574" t="s">
        <v>12458</v>
      </c>
      <c r="D6082" s="843">
        <v>62922.44</v>
      </c>
      <c r="E6082" s="844"/>
      <c r="F6082" s="844"/>
      <c r="G6082" s="25"/>
      <c r="H6082" s="25"/>
      <c r="I6082" s="25"/>
      <c r="J6082" s="25"/>
      <c r="K6082" s="25"/>
      <c r="L6082" s="25"/>
      <c r="N6082" s="25"/>
      <c r="O6082" s="25"/>
      <c r="P6082" s="35" t="s">
        <v>2496</v>
      </c>
      <c r="AS6082" s="570"/>
      <c r="AT6082" s="391"/>
      <c r="AU6082" s="222"/>
      <c r="AV6082" s="564"/>
      <c r="AW6082" s="60"/>
      <c r="AX6082" s="60"/>
      <c r="AY6082" s="60"/>
      <c r="AZ6082" s="283"/>
      <c r="BA6082" s="283"/>
      <c r="BB6082" s="283"/>
      <c r="BC6082" s="34"/>
      <c r="BD6082" s="27"/>
      <c r="BF6082" s="35"/>
      <c r="BG6082" s="35"/>
      <c r="BH6082" s="35"/>
    </row>
    <row r="6083" spans="1:60" ht="15" x14ac:dyDescent="0.25">
      <c r="A6083" s="570">
        <f t="shared" si="88"/>
        <v>6077</v>
      </c>
      <c r="B6083" s="571" t="s">
        <v>8342</v>
      </c>
      <c r="C6083" s="574" t="s">
        <v>12458</v>
      </c>
      <c r="D6083" s="843">
        <v>62922.44</v>
      </c>
      <c r="E6083" s="844"/>
      <c r="F6083" s="844"/>
      <c r="G6083" s="25"/>
      <c r="H6083" s="25"/>
      <c r="I6083" s="25"/>
      <c r="J6083" s="25"/>
      <c r="K6083" s="25"/>
      <c r="L6083" s="25"/>
      <c r="N6083" s="25"/>
      <c r="O6083" s="25"/>
      <c r="P6083" s="35" t="s">
        <v>2496</v>
      </c>
      <c r="AS6083" s="570"/>
      <c r="AT6083" s="391"/>
      <c r="AU6083" s="222"/>
      <c r="AV6083" s="564"/>
      <c r="AW6083" s="60"/>
      <c r="AX6083" s="60"/>
      <c r="AY6083" s="60"/>
      <c r="AZ6083" s="283"/>
      <c r="BA6083" s="283"/>
      <c r="BB6083" s="283"/>
      <c r="BC6083" s="34"/>
      <c r="BD6083" s="27"/>
      <c r="BF6083" s="35"/>
      <c r="BG6083" s="35"/>
      <c r="BH6083" s="35"/>
    </row>
    <row r="6084" spans="1:60" ht="15" x14ac:dyDescent="0.25">
      <c r="A6084" s="570">
        <f t="shared" si="88"/>
        <v>6078</v>
      </c>
      <c r="B6084" s="571" t="s">
        <v>8343</v>
      </c>
      <c r="C6084" s="574" t="s">
        <v>12458</v>
      </c>
      <c r="D6084" s="843">
        <v>41410.81</v>
      </c>
      <c r="E6084" s="844"/>
      <c r="F6084" s="844"/>
      <c r="G6084" s="25"/>
      <c r="H6084" s="25"/>
      <c r="I6084" s="25"/>
      <c r="J6084" s="25"/>
      <c r="K6084" s="25"/>
      <c r="L6084" s="25"/>
      <c r="N6084" s="25"/>
      <c r="O6084" s="25"/>
      <c r="P6084" s="35" t="s">
        <v>2496</v>
      </c>
      <c r="AS6084" s="570"/>
      <c r="AT6084" s="391"/>
      <c r="AU6084" s="222"/>
      <c r="AV6084" s="564"/>
      <c r="AW6084" s="60"/>
      <c r="AX6084" s="60"/>
      <c r="AY6084" s="60"/>
      <c r="AZ6084" s="283"/>
      <c r="BA6084" s="283"/>
      <c r="BB6084" s="283"/>
      <c r="BC6084" s="34"/>
      <c r="BD6084" s="27"/>
      <c r="BF6084" s="35"/>
      <c r="BG6084" s="35"/>
      <c r="BH6084" s="35"/>
    </row>
    <row r="6085" spans="1:60" ht="15" x14ac:dyDescent="0.25">
      <c r="A6085" s="570">
        <f t="shared" si="88"/>
        <v>6079</v>
      </c>
      <c r="B6085" s="571" t="s">
        <v>8344</v>
      </c>
      <c r="C6085" s="574" t="s">
        <v>12458</v>
      </c>
      <c r="D6085" s="843">
        <v>66275.86</v>
      </c>
      <c r="E6085" s="844"/>
      <c r="F6085" s="844"/>
      <c r="G6085" s="25"/>
      <c r="H6085" s="25"/>
      <c r="I6085" s="25"/>
      <c r="J6085" s="25"/>
      <c r="K6085" s="25"/>
      <c r="L6085" s="25"/>
      <c r="N6085" s="25"/>
      <c r="O6085" s="25"/>
      <c r="P6085" s="35" t="s">
        <v>2496</v>
      </c>
      <c r="AS6085" s="570"/>
      <c r="AT6085" s="391"/>
      <c r="AU6085" s="222"/>
      <c r="AV6085" s="564"/>
      <c r="AW6085" s="60"/>
      <c r="AX6085" s="60"/>
      <c r="AY6085" s="60"/>
      <c r="AZ6085" s="283"/>
      <c r="BA6085" s="283"/>
      <c r="BB6085" s="283"/>
      <c r="BC6085" s="34"/>
      <c r="BD6085" s="27"/>
      <c r="BF6085" s="35"/>
      <c r="BG6085" s="35"/>
      <c r="BH6085" s="35"/>
    </row>
    <row r="6086" spans="1:60" ht="15" x14ac:dyDescent="0.25">
      <c r="A6086" s="570">
        <f t="shared" si="88"/>
        <v>6080</v>
      </c>
      <c r="B6086" s="571" t="s">
        <v>8345</v>
      </c>
      <c r="C6086" s="574" t="s">
        <v>12458</v>
      </c>
      <c r="D6086" s="843">
        <v>35494.129999999997</v>
      </c>
      <c r="E6086" s="844"/>
      <c r="F6086" s="844"/>
      <c r="G6086" s="25"/>
      <c r="H6086" s="25"/>
      <c r="I6086" s="25"/>
      <c r="J6086" s="25"/>
      <c r="K6086" s="25"/>
      <c r="L6086" s="25"/>
      <c r="N6086" s="25"/>
      <c r="O6086" s="25"/>
      <c r="P6086" s="35" t="s">
        <v>2496</v>
      </c>
      <c r="AS6086" s="570"/>
      <c r="AT6086" s="391"/>
      <c r="AU6086" s="222"/>
      <c r="AV6086" s="564"/>
      <c r="AW6086" s="60"/>
      <c r="AX6086" s="60"/>
      <c r="AY6086" s="60"/>
      <c r="AZ6086" s="283"/>
      <c r="BA6086" s="283"/>
      <c r="BB6086" s="283"/>
      <c r="BC6086" s="34"/>
      <c r="BD6086" s="27"/>
      <c r="BF6086" s="35"/>
      <c r="BG6086" s="35"/>
      <c r="BH6086" s="35"/>
    </row>
    <row r="6087" spans="1:60" ht="15" x14ac:dyDescent="0.25">
      <c r="A6087" s="570">
        <f t="shared" si="88"/>
        <v>6081</v>
      </c>
      <c r="B6087" s="571" t="s">
        <v>8346</v>
      </c>
      <c r="C6087" s="574" t="s">
        <v>12458</v>
      </c>
      <c r="D6087" s="843">
        <v>62922.44</v>
      </c>
      <c r="E6087" s="844"/>
      <c r="F6087" s="844"/>
      <c r="G6087" s="25"/>
      <c r="H6087" s="25"/>
      <c r="I6087" s="25"/>
      <c r="J6087" s="25"/>
      <c r="K6087" s="25"/>
      <c r="L6087" s="25"/>
      <c r="N6087" s="25"/>
      <c r="O6087" s="25"/>
      <c r="P6087" s="35" t="s">
        <v>2496</v>
      </c>
      <c r="AS6087" s="570"/>
      <c r="AT6087" s="391"/>
      <c r="AU6087" s="222"/>
      <c r="AV6087" s="564"/>
      <c r="AW6087" s="60"/>
      <c r="AX6087" s="60"/>
      <c r="AY6087" s="60"/>
      <c r="AZ6087" s="283"/>
      <c r="BA6087" s="283"/>
      <c r="BB6087" s="283"/>
      <c r="BC6087" s="34"/>
      <c r="BD6087" s="27"/>
      <c r="BF6087" s="35"/>
      <c r="BG6087" s="35"/>
      <c r="BH6087" s="35"/>
    </row>
    <row r="6088" spans="1:60" ht="15" x14ac:dyDescent="0.25">
      <c r="A6088" s="570">
        <f t="shared" si="88"/>
        <v>6082</v>
      </c>
      <c r="B6088" s="571" t="s">
        <v>8347</v>
      </c>
      <c r="C6088" s="574" t="s">
        <v>12458</v>
      </c>
      <c r="D6088" s="843">
        <v>62922.44</v>
      </c>
      <c r="E6088" s="844"/>
      <c r="F6088" s="844"/>
      <c r="G6088" s="25"/>
      <c r="H6088" s="25"/>
      <c r="I6088" s="25"/>
      <c r="J6088" s="25"/>
      <c r="K6088" s="25"/>
      <c r="L6088" s="25"/>
      <c r="N6088" s="25"/>
      <c r="O6088" s="25"/>
      <c r="P6088" s="35" t="s">
        <v>2496</v>
      </c>
      <c r="AS6088" s="570"/>
      <c r="AT6088" s="391"/>
      <c r="AU6088" s="222"/>
      <c r="AV6088" s="564"/>
      <c r="AW6088" s="60"/>
      <c r="AX6088" s="60"/>
      <c r="AY6088" s="60"/>
      <c r="AZ6088" s="283"/>
      <c r="BA6088" s="283"/>
      <c r="BB6088" s="283"/>
      <c r="BC6088" s="34"/>
      <c r="BD6088" s="27"/>
      <c r="BF6088" s="35"/>
      <c r="BG6088" s="35"/>
      <c r="BH6088" s="35"/>
    </row>
    <row r="6089" spans="1:60" ht="15" x14ac:dyDescent="0.25">
      <c r="A6089" s="570">
        <f t="shared" si="88"/>
        <v>6083</v>
      </c>
      <c r="B6089" s="571" t="s">
        <v>8348</v>
      </c>
      <c r="C6089" s="574" t="s">
        <v>79</v>
      </c>
      <c r="D6089" s="843">
        <v>73185</v>
      </c>
      <c r="E6089" s="844"/>
      <c r="F6089" s="844"/>
      <c r="G6089" s="25"/>
      <c r="H6089" s="25"/>
      <c r="I6089" s="25"/>
      <c r="J6089" s="25"/>
      <c r="K6089" s="25"/>
      <c r="L6089" s="25"/>
      <c r="N6089" s="25"/>
      <c r="O6089" s="25"/>
      <c r="P6089" s="35" t="s">
        <v>2496</v>
      </c>
      <c r="AS6089" s="570"/>
      <c r="AT6089" s="391"/>
      <c r="AU6089" s="222"/>
      <c r="AV6089" s="564"/>
      <c r="AW6089" s="60"/>
      <c r="AX6089" s="60"/>
      <c r="AY6089" s="60"/>
      <c r="AZ6089" s="283"/>
      <c r="BA6089" s="283"/>
      <c r="BB6089" s="283"/>
      <c r="BC6089" s="34"/>
      <c r="BD6089" s="27"/>
      <c r="BF6089" s="35"/>
      <c r="BG6089" s="35"/>
      <c r="BH6089" s="35"/>
    </row>
    <row r="6090" spans="1:60" ht="15" x14ac:dyDescent="0.25">
      <c r="A6090" s="570">
        <f t="shared" si="88"/>
        <v>6084</v>
      </c>
      <c r="B6090" s="571" t="s">
        <v>8349</v>
      </c>
      <c r="C6090" s="574" t="s">
        <v>12458</v>
      </c>
      <c r="D6090" s="843">
        <v>654.5</v>
      </c>
      <c r="E6090" s="844"/>
      <c r="F6090" s="844"/>
      <c r="G6090" s="25"/>
      <c r="H6090" s="25"/>
      <c r="I6090" s="25"/>
      <c r="J6090" s="25"/>
      <c r="K6090" s="25"/>
      <c r="L6090" s="25"/>
      <c r="N6090" s="25"/>
      <c r="O6090" s="25"/>
      <c r="P6090" s="35" t="s">
        <v>2496</v>
      </c>
      <c r="AS6090" s="570"/>
      <c r="AT6090" s="391"/>
      <c r="AU6090" s="222"/>
      <c r="AV6090" s="564"/>
      <c r="AW6090" s="60"/>
      <c r="AX6090" s="60"/>
      <c r="AY6090" s="60"/>
      <c r="AZ6090" s="283"/>
      <c r="BA6090" s="283"/>
      <c r="BB6090" s="283"/>
      <c r="BC6090" s="34"/>
      <c r="BD6090" s="27"/>
      <c r="BF6090" s="35"/>
      <c r="BG6090" s="35"/>
      <c r="BH6090" s="35"/>
    </row>
    <row r="6091" spans="1:60" ht="15" x14ac:dyDescent="0.25">
      <c r="A6091" s="570">
        <f t="shared" si="88"/>
        <v>6085</v>
      </c>
      <c r="B6091" s="571" t="s">
        <v>8350</v>
      </c>
      <c r="C6091" s="574" t="s">
        <v>12458</v>
      </c>
      <c r="D6091" s="843">
        <v>40536.160000000003</v>
      </c>
      <c r="E6091" s="844"/>
      <c r="F6091" s="844"/>
      <c r="G6091" s="25"/>
      <c r="H6091" s="25"/>
      <c r="I6091" s="25"/>
      <c r="J6091" s="25"/>
      <c r="K6091" s="25"/>
      <c r="L6091" s="25"/>
      <c r="N6091" s="25"/>
      <c r="O6091" s="25"/>
      <c r="P6091" s="35" t="s">
        <v>2496</v>
      </c>
      <c r="AS6091" s="570"/>
      <c r="AT6091" s="391"/>
      <c r="AU6091" s="222"/>
      <c r="AV6091" s="564"/>
      <c r="AW6091" s="60"/>
      <c r="AX6091" s="60"/>
      <c r="AY6091" s="60"/>
      <c r="AZ6091" s="283"/>
      <c r="BA6091" s="283"/>
      <c r="BB6091" s="283"/>
      <c r="BC6091" s="34"/>
      <c r="BD6091" s="27"/>
      <c r="BF6091" s="35"/>
      <c r="BG6091" s="35"/>
      <c r="BH6091" s="35"/>
    </row>
    <row r="6092" spans="1:60" ht="15" x14ac:dyDescent="0.25">
      <c r="A6092" s="570">
        <f t="shared" si="88"/>
        <v>6086</v>
      </c>
      <c r="B6092" s="571" t="s">
        <v>8351</v>
      </c>
      <c r="C6092" s="574" t="s">
        <v>12458</v>
      </c>
      <c r="D6092" s="843">
        <v>40536.160000000003</v>
      </c>
      <c r="E6092" s="844"/>
      <c r="F6092" s="844"/>
      <c r="G6092" s="25"/>
      <c r="H6092" s="25"/>
      <c r="I6092" s="25"/>
      <c r="J6092" s="25"/>
      <c r="K6092" s="25"/>
      <c r="L6092" s="25"/>
      <c r="N6092" s="25"/>
      <c r="O6092" s="25"/>
      <c r="P6092" s="35" t="s">
        <v>2496</v>
      </c>
      <c r="AS6092" s="570"/>
      <c r="AT6092" s="391"/>
      <c r="AU6092" s="222"/>
      <c r="AV6092" s="564"/>
      <c r="AW6092" s="60"/>
      <c r="AX6092" s="60"/>
      <c r="AY6092" s="60"/>
      <c r="AZ6092" s="283"/>
      <c r="BA6092" s="283"/>
      <c r="BB6092" s="283"/>
      <c r="BC6092" s="34"/>
      <c r="BD6092" s="27"/>
      <c r="BF6092" s="35"/>
      <c r="BG6092" s="35"/>
      <c r="BH6092" s="35"/>
    </row>
    <row r="6093" spans="1:60" ht="15" x14ac:dyDescent="0.25">
      <c r="A6093" s="570">
        <f t="shared" si="88"/>
        <v>6087</v>
      </c>
      <c r="B6093" s="571" t="s">
        <v>8352</v>
      </c>
      <c r="C6093" s="574" t="s">
        <v>12458</v>
      </c>
      <c r="D6093" s="843">
        <v>31809.89</v>
      </c>
      <c r="E6093" s="844"/>
      <c r="F6093" s="844"/>
      <c r="G6093" s="25"/>
      <c r="H6093" s="25"/>
      <c r="I6093" s="25"/>
      <c r="J6093" s="25"/>
      <c r="K6093" s="25"/>
      <c r="L6093" s="25"/>
      <c r="N6093" s="25"/>
      <c r="O6093" s="25"/>
      <c r="P6093" s="35" t="s">
        <v>2496</v>
      </c>
      <c r="AS6093" s="570"/>
      <c r="AT6093" s="391"/>
      <c r="AU6093" s="222"/>
      <c r="AV6093" s="564"/>
      <c r="AW6093" s="60"/>
      <c r="AX6093" s="60"/>
      <c r="AY6093" s="60"/>
      <c r="AZ6093" s="283"/>
      <c r="BA6093" s="283"/>
      <c r="BB6093" s="283"/>
      <c r="BC6093" s="34"/>
      <c r="BD6093" s="27"/>
      <c r="BF6093" s="35"/>
      <c r="BG6093" s="35"/>
      <c r="BH6093" s="35"/>
    </row>
    <row r="6094" spans="1:60" ht="15" x14ac:dyDescent="0.25">
      <c r="A6094" s="570">
        <f t="shared" si="88"/>
        <v>6088</v>
      </c>
      <c r="B6094" s="571" t="s">
        <v>8353</v>
      </c>
      <c r="C6094" s="574" t="s">
        <v>12458</v>
      </c>
      <c r="D6094" s="843">
        <v>289765</v>
      </c>
      <c r="E6094" s="844"/>
      <c r="F6094" s="844"/>
      <c r="G6094" s="25"/>
      <c r="H6094" s="25"/>
      <c r="I6094" s="25"/>
      <c r="J6094" s="25"/>
      <c r="K6094" s="25"/>
      <c r="L6094" s="25"/>
      <c r="N6094" s="25"/>
      <c r="O6094" s="25"/>
      <c r="P6094" s="35" t="s">
        <v>2496</v>
      </c>
      <c r="AS6094" s="570"/>
      <c r="AT6094" s="391"/>
      <c r="AU6094" s="222"/>
      <c r="AV6094" s="564"/>
      <c r="AW6094" s="60"/>
      <c r="AX6094" s="60"/>
      <c r="AY6094" s="60"/>
      <c r="AZ6094" s="283"/>
      <c r="BA6094" s="283"/>
      <c r="BB6094" s="283"/>
      <c r="BC6094" s="34"/>
      <c r="BD6094" s="27"/>
      <c r="BF6094" s="35"/>
      <c r="BG6094" s="35"/>
      <c r="BH6094" s="35"/>
    </row>
    <row r="6095" spans="1:60" ht="15" x14ac:dyDescent="0.25">
      <c r="A6095" s="570">
        <f t="shared" si="88"/>
        <v>6089</v>
      </c>
      <c r="B6095" s="571" t="s">
        <v>8354</v>
      </c>
      <c r="C6095" s="574" t="s">
        <v>12458</v>
      </c>
      <c r="D6095" s="843">
        <v>18065.39</v>
      </c>
      <c r="E6095" s="844"/>
      <c r="F6095" s="844"/>
      <c r="G6095" s="25"/>
      <c r="H6095" s="25"/>
      <c r="I6095" s="25"/>
      <c r="J6095" s="25"/>
      <c r="K6095" s="25"/>
      <c r="L6095" s="25"/>
      <c r="N6095" s="25"/>
      <c r="O6095" s="25"/>
      <c r="P6095" s="35" t="s">
        <v>2496</v>
      </c>
      <c r="AS6095" s="570"/>
      <c r="AT6095" s="391"/>
      <c r="AU6095" s="222"/>
      <c r="AV6095" s="564"/>
      <c r="AW6095" s="60"/>
      <c r="AX6095" s="60"/>
      <c r="AY6095" s="60"/>
      <c r="AZ6095" s="283"/>
      <c r="BA6095" s="283"/>
      <c r="BB6095" s="283"/>
      <c r="BC6095" s="34"/>
      <c r="BD6095" s="27"/>
      <c r="BF6095" s="35"/>
      <c r="BG6095" s="35"/>
      <c r="BH6095" s="35"/>
    </row>
    <row r="6096" spans="1:60" ht="15" x14ac:dyDescent="0.25">
      <c r="A6096" s="570">
        <f t="shared" si="88"/>
        <v>6090</v>
      </c>
      <c r="B6096" s="571" t="s">
        <v>8355</v>
      </c>
      <c r="C6096" s="574" t="s">
        <v>12458</v>
      </c>
      <c r="D6096" s="843">
        <v>58310</v>
      </c>
      <c r="E6096" s="844"/>
      <c r="F6096" s="844"/>
      <c r="G6096" s="25"/>
      <c r="H6096" s="25"/>
      <c r="I6096" s="25"/>
      <c r="J6096" s="25"/>
      <c r="K6096" s="25"/>
      <c r="L6096" s="25"/>
      <c r="N6096" s="25"/>
      <c r="O6096" s="25"/>
      <c r="P6096" s="35" t="s">
        <v>2496</v>
      </c>
      <c r="AS6096" s="570"/>
      <c r="AT6096" s="391"/>
      <c r="AU6096" s="222"/>
      <c r="AV6096" s="564"/>
      <c r="AW6096" s="60"/>
      <c r="AX6096" s="60"/>
      <c r="AY6096" s="60"/>
      <c r="AZ6096" s="283"/>
      <c r="BA6096" s="283"/>
      <c r="BB6096" s="283"/>
      <c r="BC6096" s="34"/>
      <c r="BD6096" s="27"/>
      <c r="BF6096" s="35"/>
      <c r="BG6096" s="35"/>
      <c r="BH6096" s="35"/>
    </row>
    <row r="6097" spans="1:60" ht="15" x14ac:dyDescent="0.25">
      <c r="A6097" s="570">
        <f t="shared" si="88"/>
        <v>6091</v>
      </c>
      <c r="B6097" s="571" t="s">
        <v>8356</v>
      </c>
      <c r="C6097" s="574" t="s">
        <v>12458</v>
      </c>
      <c r="D6097" s="843">
        <v>88514.58</v>
      </c>
      <c r="E6097" s="844"/>
      <c r="F6097" s="844"/>
      <c r="G6097" s="25"/>
      <c r="H6097" s="25"/>
      <c r="I6097" s="25"/>
      <c r="J6097" s="25"/>
      <c r="K6097" s="25"/>
      <c r="L6097" s="25"/>
      <c r="N6097" s="25"/>
      <c r="O6097" s="25"/>
      <c r="P6097" s="35" t="s">
        <v>2496</v>
      </c>
      <c r="AS6097" s="570"/>
      <c r="AT6097" s="391"/>
      <c r="AU6097" s="222"/>
      <c r="AV6097" s="564"/>
      <c r="AW6097" s="60"/>
      <c r="AX6097" s="60"/>
      <c r="AY6097" s="60"/>
      <c r="AZ6097" s="283"/>
      <c r="BA6097" s="283"/>
      <c r="BB6097" s="283"/>
      <c r="BC6097" s="34"/>
      <c r="BD6097" s="27"/>
      <c r="BF6097" s="35"/>
      <c r="BG6097" s="35"/>
      <c r="BH6097" s="35"/>
    </row>
    <row r="6098" spans="1:60" ht="15" x14ac:dyDescent="0.25">
      <c r="A6098" s="570">
        <f t="shared" si="88"/>
        <v>6092</v>
      </c>
      <c r="B6098" s="571" t="s">
        <v>8357</v>
      </c>
      <c r="C6098" s="574" t="s">
        <v>12458</v>
      </c>
      <c r="D6098" s="843">
        <v>22458.87</v>
      </c>
      <c r="E6098" s="844"/>
      <c r="F6098" s="844"/>
      <c r="G6098" s="25"/>
      <c r="H6098" s="25"/>
      <c r="I6098" s="25"/>
      <c r="J6098" s="25"/>
      <c r="K6098" s="25"/>
      <c r="L6098" s="25"/>
      <c r="N6098" s="25"/>
      <c r="O6098" s="25"/>
      <c r="P6098" s="35" t="s">
        <v>2496</v>
      </c>
      <c r="AS6098" s="570"/>
      <c r="AT6098" s="391"/>
      <c r="AU6098" s="222"/>
      <c r="AV6098" s="564"/>
      <c r="AW6098" s="60"/>
      <c r="AX6098" s="60"/>
      <c r="AY6098" s="60"/>
      <c r="AZ6098" s="283"/>
      <c r="BA6098" s="283"/>
      <c r="BB6098" s="283"/>
      <c r="BC6098" s="34"/>
      <c r="BD6098" s="27"/>
      <c r="BF6098" s="35"/>
      <c r="BG6098" s="35"/>
      <c r="BH6098" s="35"/>
    </row>
    <row r="6099" spans="1:60" ht="15" x14ac:dyDescent="0.25">
      <c r="A6099" s="570">
        <f t="shared" si="88"/>
        <v>6093</v>
      </c>
      <c r="B6099" s="571" t="s">
        <v>8358</v>
      </c>
      <c r="C6099" s="574" t="s">
        <v>12458</v>
      </c>
      <c r="D6099" s="843">
        <v>22771.84</v>
      </c>
      <c r="E6099" s="844"/>
      <c r="F6099" s="844"/>
      <c r="G6099" s="25"/>
      <c r="H6099" s="25"/>
      <c r="I6099" s="25"/>
      <c r="J6099" s="25"/>
      <c r="K6099" s="25"/>
      <c r="L6099" s="25"/>
      <c r="N6099" s="25"/>
      <c r="O6099" s="25"/>
      <c r="P6099" s="35" t="s">
        <v>2496</v>
      </c>
      <c r="AS6099" s="570"/>
      <c r="AT6099" s="391"/>
      <c r="AU6099" s="222"/>
      <c r="AV6099" s="564"/>
      <c r="AW6099" s="60"/>
      <c r="AX6099" s="60"/>
      <c r="AY6099" s="60"/>
      <c r="AZ6099" s="283"/>
      <c r="BA6099" s="283"/>
      <c r="BB6099" s="283"/>
      <c r="BC6099" s="34"/>
      <c r="BD6099" s="27"/>
      <c r="BF6099" s="35"/>
      <c r="BG6099" s="35"/>
      <c r="BH6099" s="35"/>
    </row>
    <row r="6100" spans="1:60" ht="15" x14ac:dyDescent="0.25">
      <c r="A6100" s="570">
        <f t="shared" si="88"/>
        <v>6094</v>
      </c>
      <c r="B6100" s="571" t="s">
        <v>8359</v>
      </c>
      <c r="C6100" s="574" t="s">
        <v>12458</v>
      </c>
      <c r="D6100" s="843">
        <v>33939.99</v>
      </c>
      <c r="E6100" s="844"/>
      <c r="F6100" s="844"/>
      <c r="G6100" s="25"/>
      <c r="H6100" s="25"/>
      <c r="I6100" s="25"/>
      <c r="J6100" s="25"/>
      <c r="K6100" s="25"/>
      <c r="L6100" s="25"/>
      <c r="N6100" s="25"/>
      <c r="O6100" s="25"/>
      <c r="P6100" s="35" t="s">
        <v>2496</v>
      </c>
      <c r="AS6100" s="570"/>
      <c r="AT6100" s="391"/>
      <c r="AU6100" s="222"/>
      <c r="AV6100" s="564"/>
      <c r="AW6100" s="60"/>
      <c r="AX6100" s="60"/>
      <c r="AY6100" s="60"/>
      <c r="AZ6100" s="283"/>
      <c r="BA6100" s="283"/>
      <c r="BB6100" s="283"/>
      <c r="BC6100" s="34"/>
      <c r="BD6100" s="27"/>
      <c r="BF6100" s="35"/>
      <c r="BG6100" s="35"/>
      <c r="BH6100" s="35"/>
    </row>
    <row r="6101" spans="1:60" ht="15" x14ac:dyDescent="0.25">
      <c r="A6101" s="570">
        <f t="shared" si="88"/>
        <v>6095</v>
      </c>
      <c r="B6101" s="571" t="s">
        <v>8360</v>
      </c>
      <c r="C6101" s="574" t="s">
        <v>12458</v>
      </c>
      <c r="D6101" s="843">
        <v>131728.24</v>
      </c>
      <c r="E6101" s="844"/>
      <c r="F6101" s="844"/>
      <c r="G6101" s="25"/>
      <c r="H6101" s="25"/>
      <c r="I6101" s="25"/>
      <c r="J6101" s="25"/>
      <c r="K6101" s="25"/>
      <c r="L6101" s="25"/>
      <c r="N6101" s="25"/>
      <c r="O6101" s="25"/>
      <c r="P6101" s="35" t="s">
        <v>2496</v>
      </c>
      <c r="AS6101" s="570"/>
      <c r="AT6101" s="391"/>
      <c r="AU6101" s="222"/>
      <c r="AV6101" s="564"/>
      <c r="AW6101" s="60"/>
      <c r="AX6101" s="60"/>
      <c r="AY6101" s="60"/>
      <c r="AZ6101" s="283"/>
      <c r="BA6101" s="283"/>
      <c r="BB6101" s="283"/>
      <c r="BC6101" s="34"/>
      <c r="BD6101" s="27"/>
      <c r="BF6101" s="35"/>
      <c r="BG6101" s="35"/>
      <c r="BH6101" s="35"/>
    </row>
    <row r="6102" spans="1:60" ht="15" x14ac:dyDescent="0.25">
      <c r="A6102" s="570">
        <f t="shared" si="88"/>
        <v>6096</v>
      </c>
      <c r="B6102" s="571" t="s">
        <v>8361</v>
      </c>
      <c r="C6102" s="574" t="s">
        <v>12458</v>
      </c>
      <c r="D6102" s="843">
        <v>241264.17</v>
      </c>
      <c r="E6102" s="844"/>
      <c r="F6102" s="844"/>
      <c r="G6102" s="25"/>
      <c r="H6102" s="25"/>
      <c r="I6102" s="25"/>
      <c r="J6102" s="25"/>
      <c r="K6102" s="25"/>
      <c r="L6102" s="25"/>
      <c r="N6102" s="25"/>
      <c r="O6102" s="25"/>
      <c r="P6102" s="35" t="s">
        <v>2496</v>
      </c>
      <c r="AS6102" s="570"/>
      <c r="AT6102" s="391"/>
      <c r="AU6102" s="222"/>
      <c r="AV6102" s="564"/>
      <c r="AW6102" s="60"/>
      <c r="AX6102" s="60"/>
      <c r="AY6102" s="60"/>
      <c r="AZ6102" s="283"/>
      <c r="BA6102" s="283"/>
      <c r="BB6102" s="283"/>
      <c r="BC6102" s="34"/>
      <c r="BD6102" s="27"/>
      <c r="BF6102" s="35"/>
      <c r="BG6102" s="35"/>
      <c r="BH6102" s="35"/>
    </row>
    <row r="6103" spans="1:60" ht="15" x14ac:dyDescent="0.25">
      <c r="A6103" s="570">
        <f t="shared" si="88"/>
        <v>6097</v>
      </c>
      <c r="B6103" s="571" t="s">
        <v>8362</v>
      </c>
      <c r="C6103" s="574" t="s">
        <v>12458</v>
      </c>
      <c r="D6103" s="843">
        <v>273898.73</v>
      </c>
      <c r="E6103" s="844"/>
      <c r="F6103" s="844"/>
      <c r="G6103" s="25"/>
      <c r="H6103" s="25"/>
      <c r="I6103" s="25"/>
      <c r="J6103" s="25"/>
      <c r="K6103" s="25"/>
      <c r="L6103" s="25"/>
      <c r="N6103" s="25"/>
      <c r="O6103" s="25"/>
      <c r="P6103" s="35" t="s">
        <v>2496</v>
      </c>
      <c r="AS6103" s="570"/>
      <c r="AT6103" s="391"/>
      <c r="AU6103" s="222"/>
      <c r="AV6103" s="564"/>
      <c r="AW6103" s="60"/>
      <c r="AX6103" s="60"/>
      <c r="AY6103" s="60"/>
      <c r="AZ6103" s="283"/>
      <c r="BA6103" s="283"/>
      <c r="BB6103" s="283"/>
      <c r="BC6103" s="34"/>
      <c r="BD6103" s="27"/>
      <c r="BF6103" s="35"/>
      <c r="BG6103" s="35"/>
      <c r="BH6103" s="35"/>
    </row>
    <row r="6104" spans="1:60" ht="15" x14ac:dyDescent="0.25">
      <c r="A6104" s="570">
        <f t="shared" si="88"/>
        <v>6098</v>
      </c>
      <c r="B6104" s="571" t="s">
        <v>8363</v>
      </c>
      <c r="C6104" s="574" t="s">
        <v>12458</v>
      </c>
      <c r="D6104" s="843">
        <v>18065.39</v>
      </c>
      <c r="E6104" s="844"/>
      <c r="F6104" s="844"/>
      <c r="G6104" s="25"/>
      <c r="H6104" s="25"/>
      <c r="I6104" s="25"/>
      <c r="J6104" s="25"/>
      <c r="K6104" s="25"/>
      <c r="L6104" s="25"/>
      <c r="N6104" s="25"/>
      <c r="O6104" s="25"/>
      <c r="P6104" s="35" t="s">
        <v>2496</v>
      </c>
      <c r="AS6104" s="570"/>
      <c r="AT6104" s="391"/>
      <c r="AU6104" s="222"/>
      <c r="AV6104" s="564"/>
      <c r="AW6104" s="60"/>
      <c r="AX6104" s="60"/>
      <c r="AY6104" s="60"/>
      <c r="AZ6104" s="283"/>
      <c r="BA6104" s="283"/>
      <c r="BB6104" s="283"/>
      <c r="BC6104" s="34"/>
      <c r="BD6104" s="27"/>
      <c r="BF6104" s="35"/>
      <c r="BG6104" s="35"/>
      <c r="BH6104" s="35"/>
    </row>
    <row r="6105" spans="1:60" ht="15" x14ac:dyDescent="0.25">
      <c r="A6105" s="570">
        <f t="shared" si="88"/>
        <v>6099</v>
      </c>
      <c r="B6105" s="571" t="s">
        <v>8364</v>
      </c>
      <c r="C6105" s="574" t="s">
        <v>12458</v>
      </c>
      <c r="D6105" s="843">
        <v>31642.1</v>
      </c>
      <c r="E6105" s="844"/>
      <c r="F6105" s="844"/>
      <c r="G6105" s="25"/>
      <c r="H6105" s="25"/>
      <c r="I6105" s="25"/>
      <c r="J6105" s="25"/>
      <c r="K6105" s="25"/>
      <c r="L6105" s="25"/>
      <c r="N6105" s="25"/>
      <c r="O6105" s="25"/>
      <c r="P6105" s="35" t="s">
        <v>2496</v>
      </c>
      <c r="AS6105" s="570"/>
      <c r="AT6105" s="391"/>
      <c r="AU6105" s="222"/>
      <c r="AV6105" s="564"/>
      <c r="AW6105" s="60"/>
      <c r="AX6105" s="60"/>
      <c r="AY6105" s="60"/>
      <c r="AZ6105" s="283"/>
      <c r="BA6105" s="283"/>
      <c r="BB6105" s="283"/>
      <c r="BC6105" s="34"/>
      <c r="BD6105" s="27"/>
      <c r="BF6105" s="35"/>
      <c r="BG6105" s="35"/>
      <c r="BH6105" s="35"/>
    </row>
    <row r="6106" spans="1:60" ht="15" x14ac:dyDescent="0.25">
      <c r="A6106" s="570">
        <f t="shared" si="88"/>
        <v>6100</v>
      </c>
      <c r="B6106" s="571" t="s">
        <v>8365</v>
      </c>
      <c r="C6106" s="574" t="s">
        <v>12458</v>
      </c>
      <c r="D6106" s="843">
        <v>1428</v>
      </c>
      <c r="E6106" s="844"/>
      <c r="F6106" s="844"/>
      <c r="G6106" s="25"/>
      <c r="H6106" s="25"/>
      <c r="I6106" s="25"/>
      <c r="J6106" s="25"/>
      <c r="K6106" s="25"/>
      <c r="L6106" s="25"/>
      <c r="N6106" s="25"/>
      <c r="O6106" s="25"/>
      <c r="P6106" s="35" t="s">
        <v>2496</v>
      </c>
      <c r="AS6106" s="570"/>
      <c r="AT6106" s="391"/>
      <c r="AU6106" s="222"/>
      <c r="AV6106" s="564"/>
      <c r="AW6106" s="60"/>
      <c r="AX6106" s="60"/>
      <c r="AY6106" s="60"/>
      <c r="AZ6106" s="283"/>
      <c r="BA6106" s="283"/>
      <c r="BB6106" s="283"/>
      <c r="BC6106" s="34"/>
      <c r="BD6106" s="27"/>
      <c r="BF6106" s="35"/>
      <c r="BG6106" s="35"/>
      <c r="BH6106" s="35"/>
    </row>
    <row r="6107" spans="1:60" ht="15" x14ac:dyDescent="0.25">
      <c r="A6107" s="570">
        <f t="shared" si="88"/>
        <v>6101</v>
      </c>
      <c r="B6107" s="571" t="s">
        <v>8366</v>
      </c>
      <c r="C6107" s="574" t="s">
        <v>12458</v>
      </c>
      <c r="D6107" s="843">
        <v>22269.66</v>
      </c>
      <c r="E6107" s="844"/>
      <c r="F6107" s="844"/>
      <c r="G6107" s="25"/>
      <c r="H6107" s="25"/>
      <c r="I6107" s="25"/>
      <c r="J6107" s="25"/>
      <c r="K6107" s="25"/>
      <c r="L6107" s="25"/>
      <c r="N6107" s="25"/>
      <c r="O6107" s="25"/>
      <c r="P6107" s="35" t="s">
        <v>2496</v>
      </c>
      <c r="AS6107" s="570"/>
      <c r="AT6107" s="391"/>
      <c r="AU6107" s="222"/>
      <c r="AV6107" s="564"/>
      <c r="AW6107" s="60"/>
      <c r="AX6107" s="60"/>
      <c r="AY6107" s="60"/>
      <c r="AZ6107" s="283"/>
      <c r="BA6107" s="283"/>
      <c r="BB6107" s="283"/>
      <c r="BC6107" s="34"/>
      <c r="BD6107" s="27"/>
      <c r="BF6107" s="35"/>
      <c r="BG6107" s="35"/>
      <c r="BH6107" s="35"/>
    </row>
    <row r="6108" spans="1:60" ht="15" x14ac:dyDescent="0.25">
      <c r="A6108" s="570">
        <f t="shared" si="88"/>
        <v>6102</v>
      </c>
      <c r="B6108" s="571" t="s">
        <v>8367</v>
      </c>
      <c r="C6108" s="574" t="s">
        <v>12458</v>
      </c>
      <c r="D6108" s="843">
        <v>22200.639999999999</v>
      </c>
      <c r="E6108" s="844"/>
      <c r="F6108" s="844"/>
      <c r="G6108" s="25"/>
      <c r="H6108" s="25"/>
      <c r="I6108" s="25"/>
      <c r="J6108" s="25"/>
      <c r="K6108" s="25"/>
      <c r="L6108" s="25"/>
      <c r="N6108" s="25"/>
      <c r="O6108" s="25"/>
      <c r="P6108" s="35" t="s">
        <v>2496</v>
      </c>
      <c r="AS6108" s="570"/>
      <c r="AT6108" s="391"/>
      <c r="AU6108" s="222"/>
      <c r="AV6108" s="564"/>
      <c r="AW6108" s="60"/>
      <c r="AX6108" s="60"/>
      <c r="AY6108" s="60"/>
      <c r="AZ6108" s="283"/>
      <c r="BA6108" s="283"/>
      <c r="BB6108" s="283"/>
      <c r="BC6108" s="34"/>
      <c r="BD6108" s="27"/>
      <c r="BF6108" s="35"/>
      <c r="BG6108" s="35"/>
      <c r="BH6108" s="35"/>
    </row>
    <row r="6109" spans="1:60" ht="15" x14ac:dyDescent="0.25">
      <c r="A6109" s="570">
        <f t="shared" si="88"/>
        <v>6103</v>
      </c>
      <c r="B6109" s="571" t="s">
        <v>8368</v>
      </c>
      <c r="C6109" s="574" t="s">
        <v>12458</v>
      </c>
      <c r="D6109" s="843">
        <v>22200.639999999999</v>
      </c>
      <c r="E6109" s="844"/>
      <c r="F6109" s="844"/>
      <c r="G6109" s="25"/>
      <c r="H6109" s="25"/>
      <c r="I6109" s="25"/>
      <c r="J6109" s="25"/>
      <c r="K6109" s="25"/>
      <c r="L6109" s="25"/>
      <c r="N6109" s="25"/>
      <c r="O6109" s="25"/>
      <c r="P6109" s="35" t="s">
        <v>2496</v>
      </c>
      <c r="AS6109" s="570"/>
      <c r="AT6109" s="391"/>
      <c r="AU6109" s="222"/>
      <c r="AV6109" s="564"/>
      <c r="AW6109" s="60"/>
      <c r="AX6109" s="60"/>
      <c r="AY6109" s="60"/>
      <c r="AZ6109" s="283"/>
      <c r="BA6109" s="283"/>
      <c r="BB6109" s="283"/>
      <c r="BC6109" s="34"/>
      <c r="BD6109" s="27"/>
      <c r="BF6109" s="35"/>
      <c r="BG6109" s="35"/>
      <c r="BH6109" s="35"/>
    </row>
    <row r="6110" spans="1:60" ht="15" x14ac:dyDescent="0.25">
      <c r="A6110" s="570">
        <f t="shared" si="88"/>
        <v>6104</v>
      </c>
      <c r="B6110" s="571" t="s">
        <v>8369</v>
      </c>
      <c r="C6110" s="574" t="s">
        <v>12458</v>
      </c>
      <c r="D6110" s="843">
        <v>22193.5</v>
      </c>
      <c r="E6110" s="844"/>
      <c r="F6110" s="844"/>
      <c r="G6110" s="25"/>
      <c r="H6110" s="25"/>
      <c r="I6110" s="25"/>
      <c r="J6110" s="25"/>
      <c r="K6110" s="25"/>
      <c r="L6110" s="25"/>
      <c r="N6110" s="25"/>
      <c r="O6110" s="25"/>
      <c r="P6110" s="35" t="s">
        <v>2496</v>
      </c>
      <c r="AS6110" s="570"/>
      <c r="AT6110" s="391"/>
      <c r="AU6110" s="222"/>
      <c r="AV6110" s="564"/>
      <c r="AW6110" s="60"/>
      <c r="AX6110" s="60"/>
      <c r="AY6110" s="60"/>
      <c r="AZ6110" s="283"/>
      <c r="BA6110" s="283"/>
      <c r="BB6110" s="283"/>
      <c r="BC6110" s="34"/>
      <c r="BD6110" s="27"/>
      <c r="BF6110" s="35"/>
      <c r="BG6110" s="35"/>
      <c r="BH6110" s="35"/>
    </row>
    <row r="6111" spans="1:60" ht="15" x14ac:dyDescent="0.25">
      <c r="A6111" s="570">
        <f t="shared" si="88"/>
        <v>6105</v>
      </c>
      <c r="B6111" s="571" t="s">
        <v>8370</v>
      </c>
      <c r="C6111" s="574" t="s">
        <v>12458</v>
      </c>
      <c r="D6111" s="843">
        <v>22200.639999999999</v>
      </c>
      <c r="E6111" s="844"/>
      <c r="F6111" s="844"/>
      <c r="G6111" s="25"/>
      <c r="H6111" s="25"/>
      <c r="I6111" s="25"/>
      <c r="J6111" s="25"/>
      <c r="K6111" s="25"/>
      <c r="L6111" s="25"/>
      <c r="N6111" s="25"/>
      <c r="O6111" s="25"/>
      <c r="P6111" s="35" t="s">
        <v>2496</v>
      </c>
      <c r="AS6111" s="570"/>
      <c r="AT6111" s="391"/>
      <c r="AU6111" s="222"/>
      <c r="AV6111" s="564"/>
      <c r="AW6111" s="60"/>
      <c r="AX6111" s="60"/>
      <c r="AY6111" s="60"/>
      <c r="AZ6111" s="283"/>
      <c r="BA6111" s="283"/>
      <c r="BB6111" s="283"/>
      <c r="BC6111" s="34"/>
      <c r="BD6111" s="27"/>
      <c r="BF6111" s="35"/>
      <c r="BG6111" s="35"/>
      <c r="BH6111" s="35"/>
    </row>
    <row r="6112" spans="1:60" ht="15" x14ac:dyDescent="0.25">
      <c r="A6112" s="570">
        <f t="shared" si="88"/>
        <v>6106</v>
      </c>
      <c r="B6112" s="571" t="s">
        <v>8371</v>
      </c>
      <c r="C6112" s="574" t="s">
        <v>12458</v>
      </c>
      <c r="D6112" s="843">
        <v>23507.26</v>
      </c>
      <c r="E6112" s="844"/>
      <c r="F6112" s="844"/>
      <c r="G6112" s="25"/>
      <c r="H6112" s="25"/>
      <c r="I6112" s="25"/>
      <c r="J6112" s="25"/>
      <c r="K6112" s="25"/>
      <c r="L6112" s="25"/>
      <c r="N6112" s="25"/>
      <c r="O6112" s="25"/>
      <c r="P6112" s="35" t="s">
        <v>2496</v>
      </c>
      <c r="AS6112" s="570"/>
      <c r="AT6112" s="391"/>
      <c r="AU6112" s="222"/>
      <c r="AV6112" s="564"/>
      <c r="AW6112" s="60"/>
      <c r="AX6112" s="60"/>
      <c r="AY6112" s="60"/>
      <c r="AZ6112" s="283"/>
      <c r="BA6112" s="283"/>
      <c r="BB6112" s="283"/>
      <c r="BC6112" s="34"/>
      <c r="BD6112" s="27"/>
      <c r="BF6112" s="35"/>
      <c r="BG6112" s="35"/>
      <c r="BH6112" s="35"/>
    </row>
    <row r="6113" spans="1:60" ht="15" x14ac:dyDescent="0.25">
      <c r="A6113" s="570">
        <f t="shared" si="88"/>
        <v>6107</v>
      </c>
      <c r="B6113" s="571" t="s">
        <v>8372</v>
      </c>
      <c r="C6113" s="574" t="s">
        <v>12458</v>
      </c>
      <c r="D6113" s="843">
        <v>23347.8</v>
      </c>
      <c r="E6113" s="844"/>
      <c r="F6113" s="844"/>
      <c r="G6113" s="25"/>
      <c r="H6113" s="25"/>
      <c r="I6113" s="25"/>
      <c r="J6113" s="25"/>
      <c r="K6113" s="25"/>
      <c r="L6113" s="25"/>
      <c r="N6113" s="25"/>
      <c r="O6113" s="25"/>
      <c r="P6113" s="35" t="s">
        <v>2496</v>
      </c>
      <c r="AS6113" s="570"/>
      <c r="AT6113" s="391"/>
      <c r="AU6113" s="222"/>
      <c r="AV6113" s="564"/>
      <c r="AW6113" s="60"/>
      <c r="AX6113" s="60"/>
      <c r="AY6113" s="60"/>
      <c r="AZ6113" s="283"/>
      <c r="BA6113" s="283"/>
      <c r="BB6113" s="283"/>
      <c r="BC6113" s="34"/>
      <c r="BD6113" s="27"/>
      <c r="BF6113" s="35"/>
      <c r="BG6113" s="35"/>
      <c r="BH6113" s="35"/>
    </row>
    <row r="6114" spans="1:60" ht="15" x14ac:dyDescent="0.25">
      <c r="A6114" s="570">
        <f t="shared" si="88"/>
        <v>6108</v>
      </c>
      <c r="B6114" s="571" t="s">
        <v>8373</v>
      </c>
      <c r="C6114" s="574" t="s">
        <v>12458</v>
      </c>
      <c r="D6114" s="843">
        <v>22887.27</v>
      </c>
      <c r="E6114" s="844"/>
      <c r="F6114" s="844"/>
      <c r="G6114" s="25"/>
      <c r="H6114" s="25"/>
      <c r="I6114" s="25"/>
      <c r="J6114" s="25"/>
      <c r="K6114" s="25"/>
      <c r="L6114" s="25"/>
      <c r="N6114" s="25"/>
      <c r="O6114" s="25"/>
      <c r="P6114" s="35" t="s">
        <v>2496</v>
      </c>
      <c r="AS6114" s="570"/>
      <c r="AT6114" s="391"/>
      <c r="AU6114" s="222"/>
      <c r="AV6114" s="564"/>
      <c r="AW6114" s="60"/>
      <c r="AX6114" s="60"/>
      <c r="AY6114" s="60"/>
      <c r="AZ6114" s="283"/>
      <c r="BA6114" s="283"/>
      <c r="BB6114" s="283"/>
      <c r="BC6114" s="34"/>
      <c r="BD6114" s="27"/>
      <c r="BF6114" s="35"/>
      <c r="BG6114" s="35"/>
      <c r="BH6114" s="35"/>
    </row>
    <row r="6115" spans="1:60" ht="15" x14ac:dyDescent="0.25">
      <c r="A6115" s="570">
        <f t="shared" si="88"/>
        <v>6109</v>
      </c>
      <c r="B6115" s="571" t="s">
        <v>8374</v>
      </c>
      <c r="C6115" s="574" t="s">
        <v>12458</v>
      </c>
      <c r="D6115" s="843">
        <v>22193.5</v>
      </c>
      <c r="E6115" s="844"/>
      <c r="F6115" s="844"/>
      <c r="G6115" s="25"/>
      <c r="H6115" s="25"/>
      <c r="I6115" s="25"/>
      <c r="J6115" s="25"/>
      <c r="K6115" s="25"/>
      <c r="L6115" s="25"/>
      <c r="N6115" s="25"/>
      <c r="O6115" s="25"/>
      <c r="P6115" s="35" t="s">
        <v>2496</v>
      </c>
      <c r="AS6115" s="570"/>
      <c r="AT6115" s="391"/>
      <c r="AU6115" s="222"/>
      <c r="AV6115" s="564"/>
      <c r="AW6115" s="60"/>
      <c r="AX6115" s="60"/>
      <c r="AY6115" s="60"/>
      <c r="AZ6115" s="283"/>
      <c r="BA6115" s="283"/>
      <c r="BB6115" s="283"/>
      <c r="BC6115" s="34"/>
      <c r="BD6115" s="27"/>
      <c r="BF6115" s="35"/>
      <c r="BG6115" s="35"/>
      <c r="BH6115" s="35"/>
    </row>
    <row r="6116" spans="1:60" ht="15" x14ac:dyDescent="0.25">
      <c r="A6116" s="570">
        <f t="shared" si="88"/>
        <v>6110</v>
      </c>
      <c r="B6116" s="571" t="s">
        <v>8375</v>
      </c>
      <c r="C6116" s="574" t="s">
        <v>12458</v>
      </c>
      <c r="D6116" s="843">
        <v>23069.34</v>
      </c>
      <c r="E6116" s="844"/>
      <c r="F6116" s="844"/>
      <c r="G6116" s="25"/>
      <c r="H6116" s="25"/>
      <c r="I6116" s="25"/>
      <c r="J6116" s="25"/>
      <c r="K6116" s="25"/>
      <c r="L6116" s="25"/>
      <c r="N6116" s="25"/>
      <c r="O6116" s="25"/>
      <c r="P6116" s="35" t="s">
        <v>2496</v>
      </c>
      <c r="AS6116" s="570"/>
      <c r="AT6116" s="391"/>
      <c r="AU6116" s="222"/>
      <c r="AV6116" s="564"/>
      <c r="AW6116" s="60"/>
      <c r="AX6116" s="60"/>
      <c r="AY6116" s="60"/>
      <c r="AZ6116" s="283"/>
      <c r="BA6116" s="283"/>
      <c r="BB6116" s="283"/>
      <c r="BC6116" s="34"/>
      <c r="BD6116" s="27"/>
      <c r="BF6116" s="35"/>
      <c r="BG6116" s="35"/>
      <c r="BH6116" s="35"/>
    </row>
    <row r="6117" spans="1:60" ht="15" x14ac:dyDescent="0.25">
      <c r="A6117" s="570">
        <f t="shared" si="88"/>
        <v>6111</v>
      </c>
      <c r="B6117" s="571" t="s">
        <v>8376</v>
      </c>
      <c r="C6117" s="574" t="s">
        <v>12458</v>
      </c>
      <c r="D6117" s="843">
        <v>21182</v>
      </c>
      <c r="E6117" s="844"/>
      <c r="F6117" s="844"/>
      <c r="G6117" s="25"/>
      <c r="H6117" s="25"/>
      <c r="I6117" s="25"/>
      <c r="J6117" s="25"/>
      <c r="K6117" s="25"/>
      <c r="L6117" s="25"/>
      <c r="N6117" s="25"/>
      <c r="O6117" s="25"/>
      <c r="P6117" s="35" t="s">
        <v>2496</v>
      </c>
      <c r="AS6117" s="570"/>
      <c r="AT6117" s="391"/>
      <c r="AU6117" s="222"/>
      <c r="AV6117" s="564"/>
      <c r="AW6117" s="60"/>
      <c r="AX6117" s="60"/>
      <c r="AY6117" s="60"/>
      <c r="AZ6117" s="283"/>
      <c r="BA6117" s="283"/>
      <c r="BB6117" s="283"/>
      <c r="BC6117" s="34"/>
      <c r="BD6117" s="27"/>
      <c r="BF6117" s="35"/>
      <c r="BG6117" s="35"/>
      <c r="BH6117" s="35"/>
    </row>
    <row r="6118" spans="1:60" ht="15" x14ac:dyDescent="0.25">
      <c r="A6118" s="570">
        <f t="shared" si="88"/>
        <v>6112</v>
      </c>
      <c r="B6118" s="571" t="s">
        <v>8377</v>
      </c>
      <c r="C6118" s="574" t="s">
        <v>12489</v>
      </c>
      <c r="D6118" s="843">
        <v>19407.71</v>
      </c>
      <c r="E6118" s="844"/>
      <c r="F6118" s="844"/>
      <c r="G6118" s="25"/>
      <c r="H6118" s="25"/>
      <c r="I6118" s="25"/>
      <c r="J6118" s="25"/>
      <c r="K6118" s="25"/>
      <c r="L6118" s="25"/>
      <c r="N6118" s="25"/>
      <c r="O6118" s="25"/>
      <c r="P6118" s="35" t="s">
        <v>2496</v>
      </c>
      <c r="AS6118" s="570"/>
      <c r="AT6118" s="391"/>
      <c r="AU6118" s="222"/>
      <c r="AV6118" s="564"/>
      <c r="AW6118" s="60"/>
      <c r="AX6118" s="60"/>
      <c r="AY6118" s="60"/>
      <c r="AZ6118" s="283"/>
      <c r="BA6118" s="283"/>
      <c r="BB6118" s="283"/>
      <c r="BC6118" s="34"/>
      <c r="BD6118" s="27"/>
      <c r="BF6118" s="35"/>
      <c r="BG6118" s="35"/>
      <c r="BH6118" s="35"/>
    </row>
    <row r="6119" spans="1:60" ht="15" x14ac:dyDescent="0.25">
      <c r="A6119" s="570">
        <f t="shared" si="88"/>
        <v>6113</v>
      </c>
      <c r="B6119" s="571" t="s">
        <v>8378</v>
      </c>
      <c r="C6119" s="574" t="s">
        <v>12489</v>
      </c>
      <c r="D6119" s="843">
        <v>19646.900000000001</v>
      </c>
      <c r="E6119" s="844"/>
      <c r="F6119" s="844"/>
      <c r="G6119" s="25"/>
      <c r="H6119" s="25"/>
      <c r="I6119" s="25"/>
      <c r="J6119" s="25"/>
      <c r="K6119" s="25"/>
      <c r="L6119" s="25"/>
      <c r="N6119" s="25"/>
      <c r="O6119" s="25"/>
      <c r="P6119" s="35" t="s">
        <v>2496</v>
      </c>
      <c r="AS6119" s="570"/>
      <c r="AT6119" s="391"/>
      <c r="AU6119" s="222"/>
      <c r="AV6119" s="564"/>
      <c r="AW6119" s="60"/>
      <c r="AX6119" s="60"/>
      <c r="AY6119" s="60"/>
      <c r="AZ6119" s="283"/>
      <c r="BA6119" s="283"/>
      <c r="BB6119" s="283"/>
      <c r="BC6119" s="34"/>
      <c r="BD6119" s="27"/>
      <c r="BF6119" s="35"/>
      <c r="BG6119" s="35"/>
      <c r="BH6119" s="35"/>
    </row>
    <row r="6120" spans="1:60" ht="15" x14ac:dyDescent="0.25">
      <c r="A6120" s="570">
        <f t="shared" si="88"/>
        <v>6114</v>
      </c>
      <c r="B6120" s="571" t="s">
        <v>8379</v>
      </c>
      <c r="C6120" s="574" t="s">
        <v>12458</v>
      </c>
      <c r="D6120" s="843">
        <v>1807.61</v>
      </c>
      <c r="E6120" s="844"/>
      <c r="F6120" s="844"/>
      <c r="G6120" s="25"/>
      <c r="H6120" s="25"/>
      <c r="I6120" s="25"/>
      <c r="J6120" s="25"/>
      <c r="K6120" s="25"/>
      <c r="L6120" s="25"/>
      <c r="N6120" s="25"/>
      <c r="O6120" s="25"/>
      <c r="P6120" s="35" t="s">
        <v>2496</v>
      </c>
      <c r="AS6120" s="570"/>
      <c r="AT6120" s="391"/>
      <c r="AU6120" s="222"/>
      <c r="AV6120" s="564"/>
      <c r="AW6120" s="60"/>
      <c r="AX6120" s="60"/>
      <c r="AY6120" s="60"/>
      <c r="AZ6120" s="283"/>
      <c r="BA6120" s="283"/>
      <c r="BB6120" s="283"/>
      <c r="BC6120" s="34"/>
      <c r="BD6120" s="27"/>
      <c r="BF6120" s="35"/>
      <c r="BG6120" s="35"/>
      <c r="BH6120" s="35"/>
    </row>
    <row r="6121" spans="1:60" ht="15" x14ac:dyDescent="0.25">
      <c r="A6121" s="570">
        <f t="shared" si="88"/>
        <v>6115</v>
      </c>
      <c r="B6121" s="571" t="s">
        <v>8380</v>
      </c>
      <c r="C6121" s="574" t="s">
        <v>12458</v>
      </c>
      <c r="D6121" s="843">
        <v>2214.59</v>
      </c>
      <c r="E6121" s="844"/>
      <c r="F6121" s="844"/>
      <c r="G6121" s="25"/>
      <c r="H6121" s="25"/>
      <c r="I6121" s="25"/>
      <c r="J6121" s="25"/>
      <c r="K6121" s="25"/>
      <c r="L6121" s="25"/>
      <c r="N6121" s="25"/>
      <c r="O6121" s="25"/>
      <c r="P6121" s="35" t="s">
        <v>2496</v>
      </c>
      <c r="AS6121" s="570"/>
      <c r="AT6121" s="391"/>
      <c r="AU6121" s="222"/>
      <c r="AV6121" s="564"/>
      <c r="AW6121" s="60"/>
      <c r="AX6121" s="60"/>
      <c r="AY6121" s="60"/>
      <c r="AZ6121" s="283"/>
      <c r="BA6121" s="283"/>
      <c r="BB6121" s="283"/>
      <c r="BC6121" s="34"/>
      <c r="BD6121" s="27"/>
      <c r="BF6121" s="35"/>
      <c r="BG6121" s="35"/>
      <c r="BH6121" s="35"/>
    </row>
    <row r="6122" spans="1:60" ht="15" x14ac:dyDescent="0.25">
      <c r="A6122" s="570">
        <f t="shared" si="88"/>
        <v>6116</v>
      </c>
      <c r="B6122" s="571" t="s">
        <v>8381</v>
      </c>
      <c r="C6122" s="574" t="s">
        <v>12489</v>
      </c>
      <c r="D6122" s="843">
        <v>4128.1099999999997</v>
      </c>
      <c r="E6122" s="844"/>
      <c r="F6122" s="844"/>
      <c r="G6122" s="25"/>
      <c r="H6122" s="25"/>
      <c r="I6122" s="25"/>
      <c r="J6122" s="25"/>
      <c r="K6122" s="25"/>
      <c r="L6122" s="25"/>
      <c r="N6122" s="25"/>
      <c r="O6122" s="25"/>
      <c r="P6122" s="35" t="s">
        <v>2496</v>
      </c>
      <c r="AS6122" s="570"/>
      <c r="AT6122" s="391"/>
      <c r="AU6122" s="222"/>
      <c r="AV6122" s="564"/>
      <c r="AW6122" s="60"/>
      <c r="AX6122" s="60"/>
      <c r="AY6122" s="60"/>
      <c r="AZ6122" s="283"/>
      <c r="BA6122" s="283"/>
      <c r="BB6122" s="283"/>
      <c r="BC6122" s="34"/>
      <c r="BD6122" s="27"/>
      <c r="BF6122" s="35"/>
      <c r="BG6122" s="35"/>
      <c r="BH6122" s="35"/>
    </row>
    <row r="6123" spans="1:60" ht="15" x14ac:dyDescent="0.25">
      <c r="A6123" s="570">
        <f t="shared" si="88"/>
        <v>6117</v>
      </c>
      <c r="B6123" s="571" t="s">
        <v>8382</v>
      </c>
      <c r="C6123" s="574" t="s">
        <v>12458</v>
      </c>
      <c r="D6123" s="843">
        <v>9520</v>
      </c>
      <c r="E6123" s="844"/>
      <c r="F6123" s="844"/>
      <c r="G6123" s="25"/>
      <c r="H6123" s="25"/>
      <c r="I6123" s="25"/>
      <c r="J6123" s="25"/>
      <c r="K6123" s="25"/>
      <c r="L6123" s="25"/>
      <c r="N6123" s="25"/>
      <c r="O6123" s="25"/>
      <c r="P6123" s="35" t="s">
        <v>2496</v>
      </c>
      <c r="AS6123" s="570"/>
      <c r="AT6123" s="391"/>
      <c r="AU6123" s="222"/>
      <c r="AV6123" s="564"/>
      <c r="AW6123" s="60"/>
      <c r="AX6123" s="60"/>
      <c r="AY6123" s="60"/>
      <c r="AZ6123" s="283"/>
      <c r="BA6123" s="283"/>
      <c r="BB6123" s="283"/>
      <c r="BC6123" s="34"/>
      <c r="BD6123" s="27"/>
      <c r="BF6123" s="35"/>
      <c r="BG6123" s="35"/>
      <c r="BH6123" s="35"/>
    </row>
    <row r="6124" spans="1:60" ht="15" x14ac:dyDescent="0.25">
      <c r="A6124" s="570">
        <f t="shared" si="88"/>
        <v>6118</v>
      </c>
      <c r="B6124" s="571" t="s">
        <v>8383</v>
      </c>
      <c r="C6124" s="574" t="s">
        <v>12458</v>
      </c>
      <c r="D6124" s="843">
        <v>10201.870000000001</v>
      </c>
      <c r="E6124" s="844"/>
      <c r="F6124" s="844"/>
      <c r="G6124" s="25"/>
      <c r="H6124" s="25"/>
      <c r="I6124" s="25"/>
      <c r="J6124" s="25"/>
      <c r="K6124" s="25"/>
      <c r="L6124" s="25"/>
      <c r="N6124" s="25"/>
      <c r="O6124" s="25"/>
      <c r="P6124" s="35" t="s">
        <v>2496</v>
      </c>
      <c r="AS6124" s="570"/>
      <c r="AT6124" s="391"/>
      <c r="AU6124" s="222"/>
      <c r="AV6124" s="564"/>
      <c r="AW6124" s="60"/>
      <c r="AX6124" s="60"/>
      <c r="AY6124" s="60"/>
      <c r="AZ6124" s="283"/>
      <c r="BA6124" s="283"/>
      <c r="BB6124" s="283"/>
      <c r="BC6124" s="34"/>
      <c r="BD6124" s="27"/>
      <c r="BF6124" s="35"/>
      <c r="BG6124" s="35"/>
      <c r="BH6124" s="35"/>
    </row>
    <row r="6125" spans="1:60" ht="15" x14ac:dyDescent="0.25">
      <c r="A6125" s="570">
        <f t="shared" si="88"/>
        <v>6119</v>
      </c>
      <c r="B6125" s="571" t="s">
        <v>8384</v>
      </c>
      <c r="C6125" s="574" t="s">
        <v>12458</v>
      </c>
      <c r="D6125" s="843">
        <v>2975</v>
      </c>
      <c r="E6125" s="844"/>
      <c r="F6125" s="844"/>
      <c r="G6125" s="25"/>
      <c r="H6125" s="25"/>
      <c r="I6125" s="25"/>
      <c r="J6125" s="25"/>
      <c r="K6125" s="25"/>
      <c r="L6125" s="25"/>
      <c r="N6125" s="25"/>
      <c r="O6125" s="25"/>
      <c r="P6125" s="35" t="s">
        <v>2496</v>
      </c>
      <c r="AS6125" s="570"/>
      <c r="AT6125" s="391"/>
      <c r="AU6125" s="222"/>
      <c r="AV6125" s="564"/>
      <c r="AW6125" s="60"/>
      <c r="AX6125" s="60"/>
      <c r="AY6125" s="60"/>
      <c r="AZ6125" s="283"/>
      <c r="BA6125" s="283"/>
      <c r="BB6125" s="283"/>
      <c r="BC6125" s="34"/>
      <c r="BD6125" s="27"/>
      <c r="BF6125" s="35"/>
      <c r="BG6125" s="35"/>
      <c r="BH6125" s="35"/>
    </row>
    <row r="6126" spans="1:60" ht="15" x14ac:dyDescent="0.25">
      <c r="A6126" s="570">
        <f t="shared" si="88"/>
        <v>6120</v>
      </c>
      <c r="B6126" s="571" t="s">
        <v>8385</v>
      </c>
      <c r="C6126" s="574" t="s">
        <v>12458</v>
      </c>
      <c r="D6126" s="843">
        <v>874.65</v>
      </c>
      <c r="E6126" s="844"/>
      <c r="F6126" s="844"/>
      <c r="G6126" s="25"/>
      <c r="H6126" s="25"/>
      <c r="I6126" s="25"/>
      <c r="J6126" s="25"/>
      <c r="K6126" s="25"/>
      <c r="L6126" s="25"/>
      <c r="N6126" s="25"/>
      <c r="O6126" s="25"/>
      <c r="P6126" s="35" t="s">
        <v>2496</v>
      </c>
      <c r="AS6126" s="570"/>
      <c r="AT6126" s="391"/>
      <c r="AU6126" s="222"/>
      <c r="AV6126" s="564"/>
      <c r="AW6126" s="60"/>
      <c r="AX6126" s="60"/>
      <c r="AY6126" s="60"/>
      <c r="AZ6126" s="283"/>
      <c r="BA6126" s="283"/>
      <c r="BB6126" s="283"/>
      <c r="BC6126" s="34"/>
      <c r="BD6126" s="27"/>
      <c r="BF6126" s="35"/>
      <c r="BG6126" s="35"/>
      <c r="BH6126" s="35"/>
    </row>
    <row r="6127" spans="1:60" ht="15" x14ac:dyDescent="0.25">
      <c r="A6127" s="570">
        <f t="shared" si="88"/>
        <v>6121</v>
      </c>
      <c r="B6127" s="571" t="s">
        <v>8386</v>
      </c>
      <c r="C6127" s="574" t="s">
        <v>12458</v>
      </c>
      <c r="D6127" s="843">
        <v>761.6</v>
      </c>
      <c r="E6127" s="844"/>
      <c r="F6127" s="844"/>
      <c r="G6127" s="25"/>
      <c r="H6127" s="25"/>
      <c r="I6127" s="25"/>
      <c r="J6127" s="25"/>
      <c r="K6127" s="25"/>
      <c r="L6127" s="25"/>
      <c r="N6127" s="25"/>
      <c r="O6127" s="25"/>
      <c r="P6127" s="35" t="s">
        <v>2496</v>
      </c>
      <c r="AS6127" s="570"/>
      <c r="AT6127" s="391"/>
      <c r="AU6127" s="222"/>
      <c r="AV6127" s="564"/>
      <c r="AW6127" s="60"/>
      <c r="AX6127" s="60"/>
      <c r="AY6127" s="60"/>
      <c r="AZ6127" s="283"/>
      <c r="BA6127" s="283"/>
      <c r="BB6127" s="283"/>
      <c r="BC6127" s="34"/>
      <c r="BD6127" s="27"/>
      <c r="BF6127" s="35"/>
      <c r="BG6127" s="35"/>
      <c r="BH6127" s="35"/>
    </row>
    <row r="6128" spans="1:60" ht="15" x14ac:dyDescent="0.25">
      <c r="A6128" s="570">
        <f t="shared" si="88"/>
        <v>6122</v>
      </c>
      <c r="B6128" s="571" t="s">
        <v>8387</v>
      </c>
      <c r="C6128" s="574" t="s">
        <v>12458</v>
      </c>
      <c r="D6128" s="843">
        <v>999.6</v>
      </c>
      <c r="E6128" s="844"/>
      <c r="F6128" s="844"/>
      <c r="G6128" s="25"/>
      <c r="H6128" s="25"/>
      <c r="I6128" s="25"/>
      <c r="J6128" s="25"/>
      <c r="K6128" s="25"/>
      <c r="L6128" s="25"/>
      <c r="N6128" s="25"/>
      <c r="O6128" s="25"/>
      <c r="P6128" s="35" t="s">
        <v>2496</v>
      </c>
      <c r="AS6128" s="570"/>
      <c r="AT6128" s="391"/>
      <c r="AU6128" s="222"/>
      <c r="AV6128" s="564"/>
      <c r="AW6128" s="60"/>
      <c r="AX6128" s="60"/>
      <c r="AY6128" s="60"/>
      <c r="AZ6128" s="283"/>
      <c r="BA6128" s="283"/>
      <c r="BB6128" s="283"/>
      <c r="BC6128" s="34"/>
      <c r="BD6128" s="27"/>
      <c r="BF6128" s="35"/>
      <c r="BG6128" s="35"/>
      <c r="BH6128" s="35"/>
    </row>
    <row r="6129" spans="1:60" ht="15" x14ac:dyDescent="0.25">
      <c r="A6129" s="570">
        <f t="shared" si="88"/>
        <v>6123</v>
      </c>
      <c r="B6129" s="571" t="s">
        <v>8388</v>
      </c>
      <c r="C6129" s="574" t="s">
        <v>12458</v>
      </c>
      <c r="D6129" s="843">
        <v>1248.31</v>
      </c>
      <c r="E6129" s="844"/>
      <c r="F6129" s="844"/>
      <c r="G6129" s="25"/>
      <c r="H6129" s="25"/>
      <c r="I6129" s="25"/>
      <c r="J6129" s="25"/>
      <c r="K6129" s="25"/>
      <c r="L6129" s="25"/>
      <c r="N6129" s="25"/>
      <c r="O6129" s="25"/>
      <c r="P6129" s="35" t="s">
        <v>2496</v>
      </c>
      <c r="AS6129" s="570"/>
      <c r="AT6129" s="391"/>
      <c r="AU6129" s="222"/>
      <c r="AV6129" s="564"/>
      <c r="AW6129" s="60"/>
      <c r="AX6129" s="60"/>
      <c r="AY6129" s="60"/>
      <c r="AZ6129" s="283"/>
      <c r="BA6129" s="283"/>
      <c r="BB6129" s="283"/>
      <c r="BC6129" s="34"/>
      <c r="BD6129" s="27"/>
      <c r="BF6129" s="35"/>
      <c r="BG6129" s="35"/>
      <c r="BH6129" s="35"/>
    </row>
    <row r="6130" spans="1:60" ht="15" x14ac:dyDescent="0.25">
      <c r="A6130" s="570">
        <f t="shared" si="88"/>
        <v>6124</v>
      </c>
      <c r="B6130" s="571" t="s">
        <v>8389</v>
      </c>
      <c r="C6130" s="574" t="s">
        <v>12458</v>
      </c>
      <c r="D6130" s="843">
        <v>1666</v>
      </c>
      <c r="E6130" s="844"/>
      <c r="F6130" s="844"/>
      <c r="G6130" s="25"/>
      <c r="H6130" s="25"/>
      <c r="I6130" s="25"/>
      <c r="J6130" s="25"/>
      <c r="K6130" s="25"/>
      <c r="L6130" s="25"/>
      <c r="N6130" s="25"/>
      <c r="O6130" s="25"/>
      <c r="P6130" s="35" t="s">
        <v>2496</v>
      </c>
      <c r="AS6130" s="570"/>
      <c r="AT6130" s="391"/>
      <c r="AU6130" s="222"/>
      <c r="AV6130" s="564"/>
      <c r="AW6130" s="60"/>
      <c r="AX6130" s="60"/>
      <c r="AY6130" s="60"/>
      <c r="AZ6130" s="283"/>
      <c r="BA6130" s="283"/>
      <c r="BB6130" s="283"/>
      <c r="BC6130" s="34"/>
      <c r="BD6130" s="27"/>
      <c r="BF6130" s="35"/>
      <c r="BG6130" s="35"/>
      <c r="BH6130" s="35"/>
    </row>
    <row r="6131" spans="1:60" ht="15" x14ac:dyDescent="0.25">
      <c r="A6131" s="570">
        <f t="shared" si="88"/>
        <v>6125</v>
      </c>
      <c r="B6131" s="571" t="s">
        <v>8390</v>
      </c>
      <c r="C6131" s="574" t="s">
        <v>12458</v>
      </c>
      <c r="D6131" s="843">
        <v>1661.24</v>
      </c>
      <c r="E6131" s="844"/>
      <c r="F6131" s="844"/>
      <c r="G6131" s="25"/>
      <c r="H6131" s="25"/>
      <c r="I6131" s="25"/>
      <c r="J6131" s="25"/>
      <c r="K6131" s="25"/>
      <c r="L6131" s="25"/>
      <c r="N6131" s="25"/>
      <c r="O6131" s="25"/>
      <c r="P6131" s="35" t="s">
        <v>2496</v>
      </c>
      <c r="AS6131" s="570"/>
      <c r="AT6131" s="391"/>
      <c r="AU6131" s="222"/>
      <c r="AV6131" s="564"/>
      <c r="AW6131" s="60"/>
      <c r="AX6131" s="60"/>
      <c r="AY6131" s="60"/>
      <c r="AZ6131" s="283"/>
      <c r="BA6131" s="283"/>
      <c r="BB6131" s="283"/>
      <c r="BC6131" s="34"/>
      <c r="BD6131" s="27"/>
      <c r="BF6131" s="35"/>
      <c r="BG6131" s="35"/>
      <c r="BH6131" s="35"/>
    </row>
    <row r="6132" spans="1:60" ht="15" x14ac:dyDescent="0.25">
      <c r="A6132" s="570">
        <f t="shared" si="88"/>
        <v>6126</v>
      </c>
      <c r="B6132" s="571" t="s">
        <v>8391</v>
      </c>
      <c r="C6132" s="574" t="s">
        <v>12490</v>
      </c>
      <c r="D6132" s="843">
        <v>9662.7999999999993</v>
      </c>
      <c r="E6132" s="844"/>
      <c r="F6132" s="844"/>
      <c r="G6132" s="25"/>
      <c r="H6132" s="25"/>
      <c r="I6132" s="25"/>
      <c r="J6132" s="25"/>
      <c r="K6132" s="25"/>
      <c r="L6132" s="25"/>
      <c r="N6132" s="25"/>
      <c r="O6132" s="25"/>
      <c r="P6132" s="35" t="s">
        <v>2496</v>
      </c>
      <c r="AS6132" s="570"/>
      <c r="AT6132" s="391"/>
      <c r="AU6132" s="222"/>
      <c r="AV6132" s="564"/>
      <c r="AW6132" s="60"/>
      <c r="AX6132" s="60"/>
      <c r="AY6132" s="60"/>
      <c r="AZ6132" s="283"/>
      <c r="BA6132" s="283"/>
      <c r="BB6132" s="283"/>
      <c r="BC6132" s="34"/>
      <c r="BD6132" s="27"/>
      <c r="BF6132" s="35"/>
      <c r="BG6132" s="35"/>
      <c r="BH6132" s="35"/>
    </row>
    <row r="6133" spans="1:60" ht="15" x14ac:dyDescent="0.25">
      <c r="A6133" s="570">
        <f t="shared" si="88"/>
        <v>6127</v>
      </c>
      <c r="B6133" s="571" t="s">
        <v>8392</v>
      </c>
      <c r="C6133" s="574" t="s">
        <v>12490</v>
      </c>
      <c r="D6133" s="843">
        <v>16767.099999999999</v>
      </c>
      <c r="E6133" s="844"/>
      <c r="F6133" s="844"/>
      <c r="G6133" s="25"/>
      <c r="H6133" s="25"/>
      <c r="I6133" s="25"/>
      <c r="J6133" s="25"/>
      <c r="K6133" s="25"/>
      <c r="L6133" s="25"/>
      <c r="N6133" s="25"/>
      <c r="O6133" s="25"/>
      <c r="P6133" s="35" t="s">
        <v>2496</v>
      </c>
      <c r="AS6133" s="570"/>
      <c r="AT6133" s="391"/>
      <c r="AU6133" s="222"/>
      <c r="AV6133" s="564"/>
      <c r="AW6133" s="60"/>
      <c r="AX6133" s="60"/>
      <c r="AY6133" s="60"/>
      <c r="AZ6133" s="283"/>
      <c r="BA6133" s="283"/>
      <c r="BB6133" s="283"/>
      <c r="BC6133" s="34"/>
      <c r="BD6133" s="27"/>
      <c r="BF6133" s="35"/>
      <c r="BG6133" s="35"/>
      <c r="BH6133" s="35"/>
    </row>
    <row r="6134" spans="1:60" ht="15" x14ac:dyDescent="0.25">
      <c r="A6134" s="570">
        <f t="shared" si="88"/>
        <v>6128</v>
      </c>
      <c r="B6134" s="571" t="s">
        <v>8393</v>
      </c>
      <c r="C6134" s="574" t="s">
        <v>12490</v>
      </c>
      <c r="D6134" s="843">
        <v>7735</v>
      </c>
      <c r="E6134" s="844"/>
      <c r="F6134" s="844"/>
      <c r="G6134" s="25"/>
      <c r="H6134" s="25"/>
      <c r="I6134" s="25"/>
      <c r="J6134" s="25"/>
      <c r="K6134" s="25"/>
      <c r="L6134" s="25"/>
      <c r="N6134" s="25"/>
      <c r="O6134" s="25"/>
      <c r="P6134" s="35" t="s">
        <v>2496</v>
      </c>
      <c r="AS6134" s="570"/>
      <c r="AT6134" s="391"/>
      <c r="AU6134" s="222"/>
      <c r="AV6134" s="564"/>
      <c r="AW6134" s="60"/>
      <c r="AX6134" s="60"/>
      <c r="AY6134" s="60"/>
      <c r="AZ6134" s="283"/>
      <c r="BA6134" s="283"/>
      <c r="BB6134" s="283"/>
      <c r="BC6134" s="34"/>
      <c r="BD6134" s="27"/>
      <c r="BF6134" s="35"/>
      <c r="BG6134" s="35"/>
      <c r="BH6134" s="35"/>
    </row>
    <row r="6135" spans="1:60" ht="15" x14ac:dyDescent="0.25">
      <c r="A6135" s="570">
        <f t="shared" ref="A6135:A6198" si="89">A6134+1</f>
        <v>6129</v>
      </c>
      <c r="B6135" s="571" t="s">
        <v>8394</v>
      </c>
      <c r="C6135" s="574" t="s">
        <v>12491</v>
      </c>
      <c r="D6135" s="843">
        <v>6698.51</v>
      </c>
      <c r="E6135" s="844"/>
      <c r="F6135" s="844"/>
      <c r="G6135" s="25"/>
      <c r="H6135" s="25"/>
      <c r="I6135" s="25"/>
      <c r="J6135" s="25"/>
      <c r="K6135" s="25"/>
      <c r="L6135" s="25"/>
      <c r="N6135" s="25"/>
      <c r="O6135" s="25"/>
      <c r="P6135" s="35" t="s">
        <v>2496</v>
      </c>
      <c r="AS6135" s="570"/>
      <c r="AT6135" s="391"/>
      <c r="AU6135" s="222"/>
      <c r="AV6135" s="564"/>
      <c r="AW6135" s="60"/>
      <c r="AX6135" s="60"/>
      <c r="AY6135" s="60"/>
      <c r="AZ6135" s="283"/>
      <c r="BA6135" s="283"/>
      <c r="BB6135" s="283"/>
      <c r="BC6135" s="34"/>
      <c r="BD6135" s="27"/>
      <c r="BF6135" s="35"/>
      <c r="BG6135" s="35"/>
      <c r="BH6135" s="35"/>
    </row>
    <row r="6136" spans="1:60" ht="15" x14ac:dyDescent="0.25">
      <c r="A6136" s="570">
        <f t="shared" si="89"/>
        <v>6130</v>
      </c>
      <c r="B6136" s="571" t="s">
        <v>8395</v>
      </c>
      <c r="C6136" s="574" t="s">
        <v>12490</v>
      </c>
      <c r="D6136" s="843">
        <v>6672.33</v>
      </c>
      <c r="E6136" s="844"/>
      <c r="F6136" s="844"/>
      <c r="G6136" s="25"/>
      <c r="H6136" s="25"/>
      <c r="I6136" s="25"/>
      <c r="J6136" s="25"/>
      <c r="K6136" s="25"/>
      <c r="L6136" s="25"/>
      <c r="N6136" s="25"/>
      <c r="O6136" s="25"/>
      <c r="P6136" s="35" t="s">
        <v>2496</v>
      </c>
      <c r="AS6136" s="570"/>
      <c r="AT6136" s="391"/>
      <c r="AU6136" s="222"/>
      <c r="AV6136" s="564"/>
      <c r="AW6136" s="60"/>
      <c r="AX6136" s="60"/>
      <c r="AY6136" s="60"/>
      <c r="AZ6136" s="283"/>
      <c r="BA6136" s="283"/>
      <c r="BB6136" s="283"/>
      <c r="BC6136" s="34"/>
      <c r="BD6136" s="27"/>
      <c r="BF6136" s="35"/>
      <c r="BG6136" s="35"/>
      <c r="BH6136" s="35"/>
    </row>
    <row r="6137" spans="1:60" ht="15" x14ac:dyDescent="0.25">
      <c r="A6137" s="570">
        <f t="shared" si="89"/>
        <v>6131</v>
      </c>
      <c r="B6137" s="571" t="s">
        <v>8396</v>
      </c>
      <c r="C6137" s="574" t="s">
        <v>12490</v>
      </c>
      <c r="D6137" s="843">
        <v>6698.51</v>
      </c>
      <c r="E6137" s="844"/>
      <c r="F6137" s="844"/>
      <c r="G6137" s="25"/>
      <c r="H6137" s="25"/>
      <c r="I6137" s="25"/>
      <c r="J6137" s="25"/>
      <c r="K6137" s="25"/>
      <c r="L6137" s="25"/>
      <c r="N6137" s="25"/>
      <c r="O6137" s="25"/>
      <c r="P6137" s="35" t="s">
        <v>2496</v>
      </c>
      <c r="AS6137" s="570"/>
      <c r="AT6137" s="391"/>
      <c r="AU6137" s="222"/>
      <c r="AV6137" s="564"/>
      <c r="AW6137" s="60"/>
      <c r="AX6137" s="60"/>
      <c r="AY6137" s="60"/>
      <c r="AZ6137" s="283"/>
      <c r="BA6137" s="283"/>
      <c r="BB6137" s="283"/>
      <c r="BC6137" s="34"/>
      <c r="BD6137" s="27"/>
      <c r="BF6137" s="35"/>
      <c r="BG6137" s="35"/>
      <c r="BH6137" s="35"/>
    </row>
    <row r="6138" spans="1:60" ht="15" x14ac:dyDescent="0.25">
      <c r="A6138" s="570">
        <f t="shared" si="89"/>
        <v>6132</v>
      </c>
      <c r="B6138" s="571" t="s">
        <v>8397</v>
      </c>
      <c r="C6138" s="574" t="s">
        <v>12490</v>
      </c>
      <c r="D6138" s="843">
        <v>20873.79</v>
      </c>
      <c r="E6138" s="844"/>
      <c r="F6138" s="844"/>
      <c r="G6138" s="25"/>
      <c r="H6138" s="25"/>
      <c r="I6138" s="25"/>
      <c r="J6138" s="25"/>
      <c r="K6138" s="25"/>
      <c r="L6138" s="25"/>
      <c r="N6138" s="25"/>
      <c r="O6138" s="25"/>
      <c r="P6138" s="35" t="s">
        <v>2496</v>
      </c>
      <c r="AS6138" s="570"/>
      <c r="AT6138" s="391"/>
      <c r="AU6138" s="222"/>
      <c r="AV6138" s="564"/>
      <c r="AW6138" s="60"/>
      <c r="AX6138" s="60"/>
      <c r="AY6138" s="60"/>
      <c r="AZ6138" s="283"/>
      <c r="BA6138" s="283"/>
      <c r="BB6138" s="283"/>
      <c r="BC6138" s="34"/>
      <c r="BD6138" s="27"/>
      <c r="BF6138" s="35"/>
      <c r="BG6138" s="35"/>
      <c r="BH6138" s="35"/>
    </row>
    <row r="6139" spans="1:60" ht="15" x14ac:dyDescent="0.25">
      <c r="A6139" s="570">
        <f t="shared" si="89"/>
        <v>6133</v>
      </c>
      <c r="B6139" s="571" t="s">
        <v>8398</v>
      </c>
      <c r="C6139" s="574" t="s">
        <v>12490</v>
      </c>
      <c r="D6139" s="843">
        <v>17890.46</v>
      </c>
      <c r="E6139" s="844"/>
      <c r="F6139" s="844"/>
      <c r="G6139" s="25"/>
      <c r="H6139" s="25"/>
      <c r="I6139" s="25"/>
      <c r="J6139" s="25"/>
      <c r="K6139" s="25"/>
      <c r="L6139" s="25"/>
      <c r="N6139" s="25"/>
      <c r="O6139" s="25"/>
      <c r="P6139" s="35" t="s">
        <v>2496</v>
      </c>
      <c r="AS6139" s="570"/>
      <c r="AT6139" s="391"/>
      <c r="AU6139" s="222"/>
      <c r="AV6139" s="564"/>
      <c r="AW6139" s="60"/>
      <c r="AX6139" s="60"/>
      <c r="AY6139" s="60"/>
      <c r="AZ6139" s="283"/>
      <c r="BA6139" s="283"/>
      <c r="BB6139" s="283"/>
      <c r="BC6139" s="34"/>
      <c r="BD6139" s="27"/>
      <c r="BF6139" s="35"/>
      <c r="BG6139" s="35"/>
      <c r="BH6139" s="35"/>
    </row>
    <row r="6140" spans="1:60" ht="15" x14ac:dyDescent="0.25">
      <c r="A6140" s="570">
        <f t="shared" si="89"/>
        <v>6134</v>
      </c>
      <c r="B6140" s="571" t="s">
        <v>8399</v>
      </c>
      <c r="C6140" s="574" t="s">
        <v>12490</v>
      </c>
      <c r="D6140" s="843">
        <v>12019</v>
      </c>
      <c r="E6140" s="844"/>
      <c r="F6140" s="844"/>
      <c r="G6140" s="25"/>
      <c r="H6140" s="25"/>
      <c r="I6140" s="25"/>
      <c r="J6140" s="25"/>
      <c r="K6140" s="25"/>
      <c r="L6140" s="25"/>
      <c r="N6140" s="25"/>
      <c r="O6140" s="25"/>
      <c r="P6140" s="35" t="s">
        <v>2496</v>
      </c>
      <c r="AS6140" s="570"/>
      <c r="AT6140" s="391"/>
      <c r="AU6140" s="222"/>
      <c r="AV6140" s="564"/>
      <c r="AW6140" s="60"/>
      <c r="AX6140" s="60"/>
      <c r="AY6140" s="60"/>
      <c r="AZ6140" s="283"/>
      <c r="BA6140" s="283"/>
      <c r="BB6140" s="283"/>
      <c r="BC6140" s="34"/>
      <c r="BD6140" s="27"/>
      <c r="BF6140" s="35"/>
      <c r="BG6140" s="35"/>
      <c r="BH6140" s="35"/>
    </row>
    <row r="6141" spans="1:60" ht="15" x14ac:dyDescent="0.25">
      <c r="A6141" s="570">
        <f t="shared" si="89"/>
        <v>6135</v>
      </c>
      <c r="B6141" s="571" t="s">
        <v>8400</v>
      </c>
      <c r="C6141" s="574" t="s">
        <v>12490</v>
      </c>
      <c r="D6141" s="843">
        <v>9508.1</v>
      </c>
      <c r="E6141" s="844"/>
      <c r="F6141" s="844"/>
      <c r="G6141" s="25"/>
      <c r="H6141" s="25"/>
      <c r="I6141" s="25"/>
      <c r="J6141" s="25"/>
      <c r="K6141" s="25"/>
      <c r="L6141" s="25"/>
      <c r="N6141" s="25"/>
      <c r="O6141" s="25"/>
      <c r="P6141" s="35" t="s">
        <v>2496</v>
      </c>
      <c r="AS6141" s="570"/>
      <c r="AT6141" s="391"/>
      <c r="AU6141" s="222"/>
      <c r="AV6141" s="564"/>
      <c r="AW6141" s="60"/>
      <c r="AX6141" s="60"/>
      <c r="AY6141" s="60"/>
      <c r="AZ6141" s="283"/>
      <c r="BA6141" s="283"/>
      <c r="BB6141" s="283"/>
      <c r="BC6141" s="34"/>
      <c r="BD6141" s="27"/>
      <c r="BF6141" s="35"/>
      <c r="BG6141" s="35"/>
      <c r="BH6141" s="35"/>
    </row>
    <row r="6142" spans="1:60" ht="15" x14ac:dyDescent="0.25">
      <c r="A6142" s="570">
        <f t="shared" si="89"/>
        <v>6136</v>
      </c>
      <c r="B6142" s="571" t="s">
        <v>8401</v>
      </c>
      <c r="C6142" s="574" t="s">
        <v>12490</v>
      </c>
      <c r="D6142" s="843">
        <v>6698.51</v>
      </c>
      <c r="E6142" s="844"/>
      <c r="F6142" s="844"/>
      <c r="G6142" s="25"/>
      <c r="H6142" s="25"/>
      <c r="I6142" s="25"/>
      <c r="J6142" s="25"/>
      <c r="K6142" s="25"/>
      <c r="L6142" s="25"/>
      <c r="N6142" s="25"/>
      <c r="O6142" s="25"/>
      <c r="P6142" s="35" t="s">
        <v>2496</v>
      </c>
      <c r="AS6142" s="570"/>
      <c r="AT6142" s="391"/>
      <c r="AU6142" s="222"/>
      <c r="AV6142" s="564"/>
      <c r="AW6142" s="60"/>
      <c r="AX6142" s="60"/>
      <c r="AY6142" s="60"/>
      <c r="AZ6142" s="283"/>
      <c r="BA6142" s="283"/>
      <c r="BB6142" s="283"/>
      <c r="BC6142" s="34"/>
      <c r="BD6142" s="27"/>
      <c r="BF6142" s="35"/>
      <c r="BG6142" s="35"/>
      <c r="BH6142" s="35"/>
    </row>
    <row r="6143" spans="1:60" ht="15" x14ac:dyDescent="0.25">
      <c r="A6143" s="570">
        <f t="shared" si="89"/>
        <v>6137</v>
      </c>
      <c r="B6143" s="571" t="s">
        <v>8402</v>
      </c>
      <c r="C6143" s="574" t="s">
        <v>12458</v>
      </c>
      <c r="D6143" s="843">
        <v>7735</v>
      </c>
      <c r="E6143" s="844"/>
      <c r="F6143" s="844"/>
      <c r="G6143" s="25"/>
      <c r="H6143" s="25"/>
      <c r="I6143" s="25"/>
      <c r="J6143" s="25"/>
      <c r="K6143" s="25"/>
      <c r="L6143" s="25"/>
      <c r="N6143" s="25"/>
      <c r="O6143" s="25"/>
      <c r="P6143" s="35" t="s">
        <v>2496</v>
      </c>
      <c r="AS6143" s="570"/>
      <c r="AT6143" s="391"/>
      <c r="AU6143" s="222"/>
      <c r="AV6143" s="564"/>
      <c r="AW6143" s="60"/>
      <c r="AX6143" s="60"/>
      <c r="AY6143" s="60"/>
      <c r="AZ6143" s="283"/>
      <c r="BA6143" s="283"/>
      <c r="BB6143" s="283"/>
      <c r="BC6143" s="34"/>
      <c r="BD6143" s="27"/>
      <c r="BF6143" s="35"/>
      <c r="BG6143" s="35"/>
      <c r="BH6143" s="35"/>
    </row>
    <row r="6144" spans="1:60" ht="15" x14ac:dyDescent="0.25">
      <c r="A6144" s="570">
        <f t="shared" si="89"/>
        <v>6138</v>
      </c>
      <c r="B6144" s="571" t="s">
        <v>8403</v>
      </c>
      <c r="C6144" s="574" t="s">
        <v>12458</v>
      </c>
      <c r="D6144" s="843">
        <v>6925.8</v>
      </c>
      <c r="E6144" s="844"/>
      <c r="F6144" s="844"/>
      <c r="G6144" s="25"/>
      <c r="H6144" s="25"/>
      <c r="I6144" s="25"/>
      <c r="J6144" s="25"/>
      <c r="K6144" s="25"/>
      <c r="L6144" s="25"/>
      <c r="N6144" s="25"/>
      <c r="O6144" s="25"/>
      <c r="P6144" s="35" t="s">
        <v>2496</v>
      </c>
      <c r="AS6144" s="570"/>
      <c r="AT6144" s="391"/>
      <c r="AU6144" s="222"/>
      <c r="AV6144" s="564"/>
      <c r="AW6144" s="60"/>
      <c r="AX6144" s="60"/>
      <c r="AY6144" s="60"/>
      <c r="AZ6144" s="283"/>
      <c r="BA6144" s="283"/>
      <c r="BB6144" s="283"/>
      <c r="BC6144" s="34"/>
      <c r="BD6144" s="27"/>
      <c r="BF6144" s="35"/>
      <c r="BG6144" s="35"/>
      <c r="BH6144" s="35"/>
    </row>
    <row r="6145" spans="1:60" ht="15" x14ac:dyDescent="0.25">
      <c r="A6145" s="570">
        <f t="shared" si="89"/>
        <v>6139</v>
      </c>
      <c r="B6145" s="571" t="s">
        <v>8404</v>
      </c>
      <c r="C6145" s="574" t="s">
        <v>12491</v>
      </c>
      <c r="D6145" s="843">
        <v>13702.85</v>
      </c>
      <c r="E6145" s="844"/>
      <c r="F6145" s="844"/>
      <c r="G6145" s="25"/>
      <c r="H6145" s="25"/>
      <c r="I6145" s="25"/>
      <c r="J6145" s="25"/>
      <c r="K6145" s="25"/>
      <c r="L6145" s="25"/>
      <c r="N6145" s="25"/>
      <c r="O6145" s="25"/>
      <c r="P6145" s="35" t="s">
        <v>2496</v>
      </c>
      <c r="AS6145" s="570"/>
      <c r="AT6145" s="391"/>
      <c r="AU6145" s="222"/>
      <c r="AV6145" s="564"/>
      <c r="AW6145" s="60"/>
      <c r="AX6145" s="60"/>
      <c r="AY6145" s="60"/>
      <c r="AZ6145" s="283"/>
      <c r="BA6145" s="283"/>
      <c r="BB6145" s="283"/>
      <c r="BC6145" s="34"/>
      <c r="BD6145" s="27"/>
      <c r="BF6145" s="35"/>
      <c r="BG6145" s="35"/>
      <c r="BH6145" s="35"/>
    </row>
    <row r="6146" spans="1:60" ht="15" x14ac:dyDescent="0.25">
      <c r="A6146" s="570">
        <f t="shared" si="89"/>
        <v>6140</v>
      </c>
      <c r="B6146" s="571" t="s">
        <v>8405</v>
      </c>
      <c r="C6146" s="574" t="s">
        <v>12490</v>
      </c>
      <c r="D6146" s="843">
        <v>18192.72</v>
      </c>
      <c r="E6146" s="844"/>
      <c r="F6146" s="844"/>
      <c r="G6146" s="25"/>
      <c r="H6146" s="25"/>
      <c r="I6146" s="25"/>
      <c r="J6146" s="25"/>
      <c r="K6146" s="25"/>
      <c r="L6146" s="25"/>
      <c r="N6146" s="25"/>
      <c r="O6146" s="25"/>
      <c r="P6146" s="35" t="s">
        <v>2496</v>
      </c>
      <c r="AS6146" s="570"/>
      <c r="AT6146" s="391"/>
      <c r="AU6146" s="222"/>
      <c r="AV6146" s="564"/>
      <c r="AW6146" s="60"/>
      <c r="AX6146" s="60"/>
      <c r="AY6146" s="60"/>
      <c r="AZ6146" s="283"/>
      <c r="BA6146" s="283"/>
      <c r="BB6146" s="283"/>
      <c r="BC6146" s="34"/>
      <c r="BD6146" s="27"/>
      <c r="BF6146" s="35"/>
      <c r="BG6146" s="35"/>
      <c r="BH6146" s="35"/>
    </row>
    <row r="6147" spans="1:60" ht="15" x14ac:dyDescent="0.25">
      <c r="A6147" s="570">
        <f t="shared" si="89"/>
        <v>6141</v>
      </c>
      <c r="B6147" s="571" t="s">
        <v>8406</v>
      </c>
      <c r="C6147" s="574" t="s">
        <v>12490</v>
      </c>
      <c r="D6147" s="843">
        <v>6824.65</v>
      </c>
      <c r="E6147" s="844"/>
      <c r="F6147" s="844"/>
      <c r="G6147" s="25"/>
      <c r="H6147" s="25"/>
      <c r="I6147" s="25"/>
      <c r="J6147" s="25"/>
      <c r="K6147" s="25"/>
      <c r="L6147" s="25"/>
      <c r="N6147" s="25"/>
      <c r="O6147" s="25"/>
      <c r="P6147" s="35" t="s">
        <v>2496</v>
      </c>
      <c r="AS6147" s="570"/>
      <c r="AT6147" s="391"/>
      <c r="AU6147" s="222"/>
      <c r="AV6147" s="564"/>
      <c r="AW6147" s="60"/>
      <c r="AX6147" s="60"/>
      <c r="AY6147" s="60"/>
      <c r="AZ6147" s="283"/>
      <c r="BA6147" s="283"/>
      <c r="BB6147" s="283"/>
      <c r="BC6147" s="34"/>
      <c r="BD6147" s="27"/>
      <c r="BF6147" s="35"/>
      <c r="BG6147" s="35"/>
      <c r="BH6147" s="35"/>
    </row>
    <row r="6148" spans="1:60" ht="15" x14ac:dyDescent="0.25">
      <c r="A6148" s="570">
        <f t="shared" si="89"/>
        <v>6142</v>
      </c>
      <c r="B6148" s="571" t="s">
        <v>8407</v>
      </c>
      <c r="C6148" s="574" t="s">
        <v>12490</v>
      </c>
      <c r="D6148" s="843">
        <v>6672.33</v>
      </c>
      <c r="E6148" s="844"/>
      <c r="F6148" s="844"/>
      <c r="G6148" s="25"/>
      <c r="H6148" s="25"/>
      <c r="I6148" s="25"/>
      <c r="J6148" s="25"/>
      <c r="K6148" s="25"/>
      <c r="L6148" s="25"/>
      <c r="N6148" s="25"/>
      <c r="O6148" s="25"/>
      <c r="P6148" s="35" t="s">
        <v>2496</v>
      </c>
      <c r="AS6148" s="570"/>
      <c r="AT6148" s="391"/>
      <c r="AU6148" s="222"/>
      <c r="AV6148" s="564"/>
      <c r="AW6148" s="60"/>
      <c r="AX6148" s="60"/>
      <c r="AY6148" s="60"/>
      <c r="AZ6148" s="283"/>
      <c r="BA6148" s="283"/>
      <c r="BB6148" s="283"/>
      <c r="BC6148" s="34"/>
      <c r="BD6148" s="27"/>
      <c r="BF6148" s="35"/>
      <c r="BG6148" s="35"/>
      <c r="BH6148" s="35"/>
    </row>
    <row r="6149" spans="1:60" ht="15" x14ac:dyDescent="0.25">
      <c r="A6149" s="570">
        <f t="shared" si="89"/>
        <v>6143</v>
      </c>
      <c r="B6149" s="571" t="s">
        <v>8408</v>
      </c>
      <c r="C6149" s="574" t="s">
        <v>12490</v>
      </c>
      <c r="D6149" s="843">
        <v>20873.79</v>
      </c>
      <c r="E6149" s="844"/>
      <c r="F6149" s="844"/>
      <c r="G6149" s="25"/>
      <c r="H6149" s="25"/>
      <c r="I6149" s="25"/>
      <c r="J6149" s="25"/>
      <c r="K6149" s="25"/>
      <c r="L6149" s="25"/>
      <c r="N6149" s="25"/>
      <c r="O6149" s="25"/>
      <c r="P6149" s="35" t="s">
        <v>2496</v>
      </c>
      <c r="AS6149" s="570"/>
      <c r="AT6149" s="391"/>
      <c r="AU6149" s="222"/>
      <c r="AV6149" s="564"/>
      <c r="AW6149" s="60"/>
      <c r="AX6149" s="60"/>
      <c r="AY6149" s="60"/>
      <c r="AZ6149" s="283"/>
      <c r="BA6149" s="283"/>
      <c r="BB6149" s="283"/>
      <c r="BC6149" s="34"/>
      <c r="BD6149" s="27"/>
      <c r="BF6149" s="35"/>
      <c r="BG6149" s="35"/>
      <c r="BH6149" s="35"/>
    </row>
    <row r="6150" spans="1:60" ht="15" x14ac:dyDescent="0.25">
      <c r="A6150" s="570">
        <f t="shared" si="89"/>
        <v>6144</v>
      </c>
      <c r="B6150" s="571" t="s">
        <v>8409</v>
      </c>
      <c r="C6150" s="574" t="s">
        <v>12490</v>
      </c>
      <c r="D6150" s="843">
        <v>6698.51</v>
      </c>
      <c r="E6150" s="844"/>
      <c r="F6150" s="844"/>
      <c r="G6150" s="25"/>
      <c r="H6150" s="25"/>
      <c r="I6150" s="25"/>
      <c r="J6150" s="25"/>
      <c r="K6150" s="25"/>
      <c r="L6150" s="25"/>
      <c r="N6150" s="25"/>
      <c r="O6150" s="25"/>
      <c r="P6150" s="35" t="s">
        <v>2496</v>
      </c>
      <c r="AS6150" s="570"/>
      <c r="AT6150" s="391"/>
      <c r="AU6150" s="222"/>
      <c r="AV6150" s="564"/>
      <c r="AW6150" s="60"/>
      <c r="AX6150" s="60"/>
      <c r="AY6150" s="60"/>
      <c r="AZ6150" s="283"/>
      <c r="BA6150" s="283"/>
      <c r="BB6150" s="283"/>
      <c r="BC6150" s="34"/>
      <c r="BD6150" s="27"/>
      <c r="BF6150" s="35"/>
      <c r="BG6150" s="35"/>
      <c r="BH6150" s="35"/>
    </row>
    <row r="6151" spans="1:60" ht="15" x14ac:dyDescent="0.25">
      <c r="A6151" s="570">
        <f t="shared" si="89"/>
        <v>6145</v>
      </c>
      <c r="B6151" s="571" t="s">
        <v>8410</v>
      </c>
      <c r="C6151" s="574" t="s">
        <v>12490</v>
      </c>
      <c r="D6151" s="843">
        <v>10685.01</v>
      </c>
      <c r="E6151" s="844"/>
      <c r="F6151" s="844"/>
      <c r="G6151" s="25"/>
      <c r="H6151" s="25"/>
      <c r="I6151" s="25"/>
      <c r="J6151" s="25"/>
      <c r="K6151" s="25"/>
      <c r="L6151" s="25"/>
      <c r="N6151" s="25"/>
      <c r="O6151" s="25"/>
      <c r="P6151" s="35" t="s">
        <v>2496</v>
      </c>
      <c r="AS6151" s="570"/>
      <c r="AT6151" s="391"/>
      <c r="AU6151" s="222"/>
      <c r="AV6151" s="564"/>
      <c r="AW6151" s="60"/>
      <c r="AX6151" s="60"/>
      <c r="AY6151" s="60"/>
      <c r="AZ6151" s="283"/>
      <c r="BA6151" s="283"/>
      <c r="BB6151" s="283"/>
      <c r="BC6151" s="34"/>
      <c r="BD6151" s="27"/>
      <c r="BF6151" s="35"/>
      <c r="BG6151" s="35"/>
      <c r="BH6151" s="35"/>
    </row>
    <row r="6152" spans="1:60" ht="15" x14ac:dyDescent="0.25">
      <c r="A6152" s="570">
        <f t="shared" si="89"/>
        <v>6146</v>
      </c>
      <c r="B6152" s="571" t="s">
        <v>8411</v>
      </c>
      <c r="C6152" s="574" t="s">
        <v>12490</v>
      </c>
      <c r="D6152" s="843">
        <v>6698.51</v>
      </c>
      <c r="E6152" s="844"/>
      <c r="F6152" s="844"/>
      <c r="G6152" s="25"/>
      <c r="H6152" s="25"/>
      <c r="I6152" s="25"/>
      <c r="J6152" s="25"/>
      <c r="K6152" s="25"/>
      <c r="L6152" s="25"/>
      <c r="N6152" s="25"/>
      <c r="O6152" s="25"/>
      <c r="P6152" s="35" t="s">
        <v>2496</v>
      </c>
      <c r="AS6152" s="570"/>
      <c r="AT6152" s="391"/>
      <c r="AU6152" s="222"/>
      <c r="AV6152" s="564"/>
      <c r="AW6152" s="60"/>
      <c r="AX6152" s="60"/>
      <c r="AY6152" s="60"/>
      <c r="AZ6152" s="283"/>
      <c r="BA6152" s="283"/>
      <c r="BB6152" s="283"/>
      <c r="BC6152" s="34"/>
      <c r="BD6152" s="27"/>
      <c r="BF6152" s="35"/>
      <c r="BG6152" s="35"/>
      <c r="BH6152" s="35"/>
    </row>
    <row r="6153" spans="1:60" ht="15" x14ac:dyDescent="0.25">
      <c r="A6153" s="570">
        <f t="shared" si="89"/>
        <v>6147</v>
      </c>
      <c r="B6153" s="571" t="s">
        <v>8412</v>
      </c>
      <c r="C6153" s="574" t="s">
        <v>12458</v>
      </c>
      <c r="D6153" s="843">
        <v>5890.5</v>
      </c>
      <c r="E6153" s="844"/>
      <c r="F6153" s="844"/>
      <c r="G6153" s="25"/>
      <c r="H6153" s="25"/>
      <c r="I6153" s="25"/>
      <c r="J6153" s="25"/>
      <c r="K6153" s="25"/>
      <c r="L6153" s="25"/>
      <c r="N6153" s="25"/>
      <c r="O6153" s="25"/>
      <c r="P6153" s="35" t="s">
        <v>2496</v>
      </c>
      <c r="AS6153" s="570"/>
      <c r="AT6153" s="391"/>
      <c r="AU6153" s="222"/>
      <c r="AV6153" s="564"/>
      <c r="AW6153" s="60"/>
      <c r="AX6153" s="60"/>
      <c r="AY6153" s="60"/>
      <c r="AZ6153" s="283"/>
      <c r="BA6153" s="283"/>
      <c r="BB6153" s="283"/>
      <c r="BC6153" s="34"/>
      <c r="BD6153" s="27"/>
      <c r="BF6153" s="35"/>
      <c r="BG6153" s="35"/>
      <c r="BH6153" s="35"/>
    </row>
    <row r="6154" spans="1:60" ht="15" x14ac:dyDescent="0.25">
      <c r="A6154" s="570">
        <f t="shared" si="89"/>
        <v>6148</v>
      </c>
      <c r="B6154" s="571" t="s">
        <v>8413</v>
      </c>
      <c r="C6154" s="574" t="s">
        <v>12458</v>
      </c>
      <c r="D6154" s="843">
        <v>5890.5</v>
      </c>
      <c r="E6154" s="844"/>
      <c r="F6154" s="844"/>
      <c r="G6154" s="25"/>
      <c r="H6154" s="25"/>
      <c r="I6154" s="25"/>
      <c r="J6154" s="25"/>
      <c r="K6154" s="25"/>
      <c r="L6154" s="25"/>
      <c r="N6154" s="25"/>
      <c r="O6154" s="25"/>
      <c r="P6154" s="35" t="s">
        <v>2496</v>
      </c>
      <c r="AS6154" s="570"/>
      <c r="AT6154" s="391"/>
      <c r="AU6154" s="222"/>
      <c r="AV6154" s="564"/>
      <c r="AW6154" s="60"/>
      <c r="AX6154" s="60"/>
      <c r="AY6154" s="60"/>
      <c r="AZ6154" s="283"/>
      <c r="BA6154" s="283"/>
      <c r="BB6154" s="283"/>
      <c r="BC6154" s="34"/>
      <c r="BD6154" s="27"/>
      <c r="BF6154" s="35"/>
      <c r="BG6154" s="35"/>
      <c r="BH6154" s="35"/>
    </row>
    <row r="6155" spans="1:60" ht="15" x14ac:dyDescent="0.25">
      <c r="A6155" s="570">
        <f t="shared" si="89"/>
        <v>6149</v>
      </c>
      <c r="B6155" s="571" t="s">
        <v>8414</v>
      </c>
      <c r="C6155" s="574" t="s">
        <v>12458</v>
      </c>
      <c r="D6155" s="843">
        <v>5890.5</v>
      </c>
      <c r="E6155" s="844"/>
      <c r="F6155" s="844"/>
      <c r="G6155" s="25"/>
      <c r="H6155" s="25"/>
      <c r="I6155" s="25"/>
      <c r="J6155" s="25"/>
      <c r="K6155" s="25"/>
      <c r="L6155" s="25"/>
      <c r="N6155" s="25"/>
      <c r="O6155" s="25"/>
      <c r="P6155" s="35" t="s">
        <v>2496</v>
      </c>
      <c r="AS6155" s="570"/>
      <c r="AT6155" s="391"/>
      <c r="AU6155" s="222"/>
      <c r="AV6155" s="564"/>
      <c r="AW6155" s="60"/>
      <c r="AX6155" s="60"/>
      <c r="AY6155" s="60"/>
      <c r="AZ6155" s="283"/>
      <c r="BA6155" s="283"/>
      <c r="BB6155" s="283"/>
      <c r="BC6155" s="34"/>
      <c r="BD6155" s="27"/>
      <c r="BF6155" s="35"/>
      <c r="BG6155" s="35"/>
      <c r="BH6155" s="35"/>
    </row>
    <row r="6156" spans="1:60" ht="15" x14ac:dyDescent="0.25">
      <c r="A6156" s="570">
        <f t="shared" si="89"/>
        <v>6150</v>
      </c>
      <c r="B6156" s="571" t="s">
        <v>8415</v>
      </c>
      <c r="C6156" s="574" t="s">
        <v>12458</v>
      </c>
      <c r="D6156" s="843">
        <v>5890.5</v>
      </c>
      <c r="E6156" s="844"/>
      <c r="F6156" s="844"/>
      <c r="G6156" s="25"/>
      <c r="H6156" s="25"/>
      <c r="I6156" s="25"/>
      <c r="J6156" s="25"/>
      <c r="K6156" s="25"/>
      <c r="L6156" s="25"/>
      <c r="N6156" s="25"/>
      <c r="O6156" s="25"/>
      <c r="P6156" s="35" t="s">
        <v>2496</v>
      </c>
      <c r="AS6156" s="570"/>
      <c r="AT6156" s="391"/>
      <c r="AU6156" s="222"/>
      <c r="AV6156" s="564"/>
      <c r="AW6156" s="60"/>
      <c r="AX6156" s="60"/>
      <c r="AY6156" s="60"/>
      <c r="AZ6156" s="283"/>
      <c r="BA6156" s="283"/>
      <c r="BB6156" s="283"/>
      <c r="BC6156" s="34"/>
      <c r="BD6156" s="27"/>
      <c r="BF6156" s="35"/>
      <c r="BG6156" s="35"/>
      <c r="BH6156" s="35"/>
    </row>
    <row r="6157" spans="1:60" ht="15" x14ac:dyDescent="0.25">
      <c r="A6157" s="570">
        <f t="shared" si="89"/>
        <v>6151</v>
      </c>
      <c r="B6157" s="571" t="s">
        <v>8416</v>
      </c>
      <c r="C6157" s="574" t="s">
        <v>12458</v>
      </c>
      <c r="D6157" s="843">
        <v>6009.5</v>
      </c>
      <c r="E6157" s="844"/>
      <c r="F6157" s="844"/>
      <c r="G6157" s="25"/>
      <c r="H6157" s="25"/>
      <c r="I6157" s="25"/>
      <c r="J6157" s="25"/>
      <c r="K6157" s="25"/>
      <c r="L6157" s="25"/>
      <c r="N6157" s="25"/>
      <c r="O6157" s="25"/>
      <c r="P6157" s="35" t="s">
        <v>2496</v>
      </c>
      <c r="AS6157" s="570"/>
      <c r="AT6157" s="391"/>
      <c r="AU6157" s="222"/>
      <c r="AV6157" s="564"/>
      <c r="AW6157" s="60"/>
      <c r="AX6157" s="60"/>
      <c r="AY6157" s="60"/>
      <c r="AZ6157" s="283"/>
      <c r="BA6157" s="283"/>
      <c r="BB6157" s="283"/>
      <c r="BC6157" s="34"/>
      <c r="BD6157" s="27"/>
      <c r="BF6157" s="35"/>
      <c r="BG6157" s="35"/>
      <c r="BH6157" s="35"/>
    </row>
    <row r="6158" spans="1:60" ht="15" x14ac:dyDescent="0.25">
      <c r="A6158" s="570">
        <f t="shared" si="89"/>
        <v>6152</v>
      </c>
      <c r="B6158" s="571" t="s">
        <v>8417</v>
      </c>
      <c r="C6158" s="574" t="s">
        <v>12458</v>
      </c>
      <c r="D6158" s="843">
        <v>6009.5</v>
      </c>
      <c r="E6158" s="844"/>
      <c r="F6158" s="844"/>
      <c r="G6158" s="25"/>
      <c r="H6158" s="25"/>
      <c r="I6158" s="25"/>
      <c r="J6158" s="25"/>
      <c r="K6158" s="25"/>
      <c r="L6158" s="25"/>
      <c r="N6158" s="25"/>
      <c r="O6158" s="25"/>
      <c r="P6158" s="35" t="s">
        <v>2496</v>
      </c>
      <c r="AS6158" s="570"/>
      <c r="AT6158" s="391"/>
      <c r="AU6158" s="222"/>
      <c r="AV6158" s="564"/>
      <c r="AW6158" s="60"/>
      <c r="AX6158" s="60"/>
      <c r="AY6158" s="60"/>
      <c r="AZ6158" s="283"/>
      <c r="BA6158" s="283"/>
      <c r="BB6158" s="283"/>
      <c r="BC6158" s="34"/>
      <c r="BD6158" s="27"/>
      <c r="BF6158" s="35"/>
      <c r="BG6158" s="35"/>
      <c r="BH6158" s="35"/>
    </row>
    <row r="6159" spans="1:60" ht="15" x14ac:dyDescent="0.25">
      <c r="A6159" s="570">
        <f t="shared" si="89"/>
        <v>6153</v>
      </c>
      <c r="B6159" s="571" t="s">
        <v>8418</v>
      </c>
      <c r="C6159" s="574" t="s">
        <v>12460</v>
      </c>
      <c r="D6159" s="843">
        <v>157141.88</v>
      </c>
      <c r="E6159" s="844"/>
      <c r="F6159" s="844"/>
      <c r="G6159" s="25"/>
      <c r="H6159" s="25"/>
      <c r="I6159" s="25"/>
      <c r="J6159" s="25"/>
      <c r="K6159" s="25"/>
      <c r="L6159" s="25"/>
      <c r="N6159" s="25"/>
      <c r="O6159" s="25"/>
      <c r="P6159" s="35" t="s">
        <v>2496</v>
      </c>
      <c r="AS6159" s="570"/>
      <c r="AT6159" s="391"/>
      <c r="AU6159" s="222"/>
      <c r="AV6159" s="564"/>
      <c r="AW6159" s="60"/>
      <c r="AX6159" s="60"/>
      <c r="AY6159" s="60"/>
      <c r="AZ6159" s="283"/>
      <c r="BA6159" s="283"/>
      <c r="BB6159" s="283"/>
      <c r="BC6159" s="34"/>
      <c r="BD6159" s="27"/>
      <c r="BF6159" s="35"/>
      <c r="BG6159" s="35"/>
      <c r="BH6159" s="35"/>
    </row>
    <row r="6160" spans="1:60" ht="15" x14ac:dyDescent="0.25">
      <c r="A6160" s="570">
        <f t="shared" si="89"/>
        <v>6154</v>
      </c>
      <c r="B6160" s="571" t="s">
        <v>8419</v>
      </c>
      <c r="C6160" s="574" t="s">
        <v>12464</v>
      </c>
      <c r="D6160" s="843">
        <v>207060</v>
      </c>
      <c r="E6160" s="844"/>
      <c r="F6160" s="844"/>
      <c r="G6160" s="25"/>
      <c r="H6160" s="25"/>
      <c r="I6160" s="25"/>
      <c r="J6160" s="25"/>
      <c r="K6160" s="25"/>
      <c r="L6160" s="25"/>
      <c r="N6160" s="25"/>
      <c r="O6160" s="25"/>
      <c r="P6160" s="35" t="s">
        <v>2496</v>
      </c>
      <c r="AS6160" s="570"/>
      <c r="AT6160" s="391"/>
      <c r="AU6160" s="222"/>
      <c r="AV6160" s="564"/>
      <c r="AW6160" s="60"/>
      <c r="AX6160" s="60"/>
      <c r="AY6160" s="60"/>
      <c r="AZ6160" s="283"/>
      <c r="BA6160" s="283"/>
      <c r="BB6160" s="283"/>
      <c r="BC6160" s="34"/>
      <c r="BD6160" s="27"/>
      <c r="BF6160" s="35"/>
      <c r="BG6160" s="35"/>
      <c r="BH6160" s="35"/>
    </row>
    <row r="6161" spans="1:60" ht="15" x14ac:dyDescent="0.25">
      <c r="A6161" s="570">
        <f t="shared" si="89"/>
        <v>6155</v>
      </c>
      <c r="B6161" s="571" t="s">
        <v>8420</v>
      </c>
      <c r="C6161" s="574" t="s">
        <v>12492</v>
      </c>
      <c r="D6161" s="843">
        <v>103490.73</v>
      </c>
      <c r="E6161" s="844"/>
      <c r="F6161" s="844"/>
      <c r="G6161" s="25"/>
      <c r="H6161" s="25"/>
      <c r="I6161" s="25"/>
      <c r="J6161" s="25"/>
      <c r="K6161" s="25"/>
      <c r="L6161" s="25"/>
      <c r="N6161" s="25"/>
      <c r="O6161" s="25"/>
      <c r="P6161" s="35" t="s">
        <v>2496</v>
      </c>
      <c r="AS6161" s="570"/>
      <c r="AT6161" s="391"/>
      <c r="AU6161" s="222"/>
      <c r="AV6161" s="564"/>
      <c r="AW6161" s="60"/>
      <c r="AX6161" s="60"/>
      <c r="AY6161" s="60"/>
      <c r="AZ6161" s="283"/>
      <c r="BA6161" s="283"/>
      <c r="BB6161" s="283"/>
      <c r="BC6161" s="34"/>
      <c r="BD6161" s="27"/>
      <c r="BF6161" s="35"/>
      <c r="BG6161" s="35"/>
      <c r="BH6161" s="35"/>
    </row>
    <row r="6162" spans="1:60" ht="15" x14ac:dyDescent="0.25">
      <c r="A6162" s="570">
        <f t="shared" si="89"/>
        <v>6156</v>
      </c>
      <c r="B6162" s="571" t="s">
        <v>8421</v>
      </c>
      <c r="C6162" s="574" t="s">
        <v>12492</v>
      </c>
      <c r="D6162" s="843">
        <v>10217.34</v>
      </c>
      <c r="E6162" s="844"/>
      <c r="F6162" s="844"/>
      <c r="G6162" s="25"/>
      <c r="H6162" s="25"/>
      <c r="I6162" s="25"/>
      <c r="J6162" s="25"/>
      <c r="K6162" s="25"/>
      <c r="L6162" s="25"/>
      <c r="N6162" s="25"/>
      <c r="O6162" s="25"/>
      <c r="P6162" s="35" t="s">
        <v>2496</v>
      </c>
      <c r="AS6162" s="570"/>
      <c r="AT6162" s="391"/>
      <c r="AU6162" s="222"/>
      <c r="AV6162" s="564"/>
      <c r="AW6162" s="60"/>
      <c r="AX6162" s="60"/>
      <c r="AY6162" s="60"/>
      <c r="AZ6162" s="283"/>
      <c r="BA6162" s="283"/>
      <c r="BB6162" s="283"/>
      <c r="BC6162" s="34"/>
      <c r="BD6162" s="27"/>
      <c r="BF6162" s="35"/>
      <c r="BG6162" s="35"/>
      <c r="BH6162" s="35"/>
    </row>
    <row r="6163" spans="1:60" ht="15" x14ac:dyDescent="0.25">
      <c r="A6163" s="570">
        <f t="shared" si="89"/>
        <v>6157</v>
      </c>
      <c r="B6163" s="571" t="s">
        <v>8421</v>
      </c>
      <c r="C6163" s="574" t="s">
        <v>12460</v>
      </c>
      <c r="D6163" s="843">
        <v>31959.83</v>
      </c>
      <c r="E6163" s="844"/>
      <c r="F6163" s="844"/>
      <c r="G6163" s="25"/>
      <c r="H6163" s="25"/>
      <c r="I6163" s="25"/>
      <c r="J6163" s="25"/>
      <c r="K6163" s="25"/>
      <c r="L6163" s="25"/>
      <c r="N6163" s="25"/>
      <c r="O6163" s="25"/>
      <c r="P6163" s="35" t="s">
        <v>2496</v>
      </c>
      <c r="AS6163" s="570"/>
      <c r="AT6163" s="391"/>
      <c r="AU6163" s="222"/>
      <c r="AV6163" s="564"/>
      <c r="AW6163" s="60"/>
      <c r="AX6163" s="60"/>
      <c r="AY6163" s="60"/>
      <c r="AZ6163" s="283"/>
      <c r="BA6163" s="283"/>
      <c r="BB6163" s="283"/>
      <c r="BC6163" s="34"/>
      <c r="BD6163" s="27"/>
      <c r="BF6163" s="35"/>
      <c r="BG6163" s="35"/>
      <c r="BH6163" s="35"/>
    </row>
    <row r="6164" spans="1:60" ht="15" x14ac:dyDescent="0.25">
      <c r="A6164" s="570">
        <f t="shared" si="89"/>
        <v>6158</v>
      </c>
      <c r="B6164" s="571" t="s">
        <v>8422</v>
      </c>
      <c r="C6164" s="574" t="s">
        <v>12458</v>
      </c>
      <c r="D6164" s="843">
        <v>31166.1</v>
      </c>
      <c r="E6164" s="844"/>
      <c r="F6164" s="844"/>
      <c r="G6164" s="25"/>
      <c r="H6164" s="25"/>
      <c r="I6164" s="25"/>
      <c r="J6164" s="25"/>
      <c r="K6164" s="25"/>
      <c r="L6164" s="25"/>
      <c r="N6164" s="25"/>
      <c r="O6164" s="25"/>
      <c r="P6164" s="35" t="s">
        <v>2496</v>
      </c>
      <c r="AS6164" s="570"/>
      <c r="AT6164" s="391"/>
      <c r="AU6164" s="222"/>
      <c r="AV6164" s="564"/>
      <c r="AW6164" s="60"/>
      <c r="AX6164" s="60"/>
      <c r="AY6164" s="60"/>
      <c r="AZ6164" s="283"/>
      <c r="BA6164" s="283"/>
      <c r="BB6164" s="283"/>
      <c r="BC6164" s="34"/>
      <c r="BD6164" s="27"/>
      <c r="BF6164" s="35"/>
      <c r="BG6164" s="35"/>
      <c r="BH6164" s="35"/>
    </row>
    <row r="6165" spans="1:60" ht="15" x14ac:dyDescent="0.25">
      <c r="A6165" s="570">
        <f t="shared" si="89"/>
        <v>6159</v>
      </c>
      <c r="B6165" s="571" t="s">
        <v>8423</v>
      </c>
      <c r="C6165" s="574" t="s">
        <v>12460</v>
      </c>
      <c r="D6165" s="843">
        <v>34900.32</v>
      </c>
      <c r="E6165" s="844"/>
      <c r="F6165" s="844"/>
      <c r="G6165" s="25"/>
      <c r="H6165" s="25"/>
      <c r="I6165" s="25"/>
      <c r="J6165" s="25"/>
      <c r="K6165" s="25"/>
      <c r="L6165" s="25"/>
      <c r="N6165" s="25"/>
      <c r="O6165" s="25"/>
      <c r="P6165" s="35" t="s">
        <v>2496</v>
      </c>
      <c r="AS6165" s="570"/>
      <c r="AT6165" s="391"/>
      <c r="AU6165" s="222"/>
      <c r="AV6165" s="564"/>
      <c r="AW6165" s="60"/>
      <c r="AX6165" s="60"/>
      <c r="AY6165" s="60"/>
      <c r="AZ6165" s="283"/>
      <c r="BA6165" s="283"/>
      <c r="BB6165" s="283"/>
      <c r="BC6165" s="34"/>
      <c r="BD6165" s="27"/>
      <c r="BF6165" s="35"/>
      <c r="BG6165" s="35"/>
      <c r="BH6165" s="35"/>
    </row>
    <row r="6166" spans="1:60" ht="15" x14ac:dyDescent="0.25">
      <c r="A6166" s="570">
        <f t="shared" si="89"/>
        <v>6160</v>
      </c>
      <c r="B6166" s="571" t="s">
        <v>8424</v>
      </c>
      <c r="C6166" s="574" t="s">
        <v>12460</v>
      </c>
      <c r="D6166" s="843">
        <v>34900.32</v>
      </c>
      <c r="E6166" s="844"/>
      <c r="F6166" s="844"/>
      <c r="G6166" s="25"/>
      <c r="H6166" s="25"/>
      <c r="I6166" s="25"/>
      <c r="J6166" s="25"/>
      <c r="K6166" s="25"/>
      <c r="L6166" s="25"/>
      <c r="N6166" s="25"/>
      <c r="O6166" s="25"/>
      <c r="P6166" s="35" t="s">
        <v>2496</v>
      </c>
      <c r="AS6166" s="570"/>
      <c r="AT6166" s="391"/>
      <c r="AU6166" s="222"/>
      <c r="AV6166" s="564"/>
      <c r="AW6166" s="60"/>
      <c r="AX6166" s="60"/>
      <c r="AY6166" s="60"/>
      <c r="AZ6166" s="283"/>
      <c r="BA6166" s="283"/>
      <c r="BB6166" s="283"/>
      <c r="BC6166" s="34"/>
      <c r="BD6166" s="27"/>
      <c r="BF6166" s="35"/>
      <c r="BG6166" s="35"/>
      <c r="BH6166" s="35"/>
    </row>
    <row r="6167" spans="1:60" ht="15" x14ac:dyDescent="0.25">
      <c r="A6167" s="570">
        <f t="shared" si="89"/>
        <v>6161</v>
      </c>
      <c r="B6167" s="571" t="s">
        <v>8425</v>
      </c>
      <c r="C6167" s="574" t="s">
        <v>12460</v>
      </c>
      <c r="D6167" s="843">
        <v>34900.32</v>
      </c>
      <c r="E6167" s="844"/>
      <c r="F6167" s="844"/>
      <c r="G6167" s="25"/>
      <c r="H6167" s="25"/>
      <c r="I6167" s="25"/>
      <c r="J6167" s="25"/>
      <c r="K6167" s="25"/>
      <c r="L6167" s="25"/>
      <c r="N6167" s="25"/>
      <c r="O6167" s="25"/>
      <c r="P6167" s="35" t="s">
        <v>2496</v>
      </c>
      <c r="AS6167" s="570"/>
      <c r="AT6167" s="391"/>
      <c r="AU6167" s="222"/>
      <c r="AV6167" s="564"/>
      <c r="AW6167" s="60"/>
      <c r="AX6167" s="60"/>
      <c r="AY6167" s="60"/>
      <c r="AZ6167" s="283"/>
      <c r="BA6167" s="283"/>
      <c r="BB6167" s="283"/>
      <c r="BC6167" s="34"/>
      <c r="BD6167" s="27"/>
      <c r="BF6167" s="35"/>
      <c r="BG6167" s="35"/>
      <c r="BH6167" s="35"/>
    </row>
    <row r="6168" spans="1:60" ht="15" x14ac:dyDescent="0.25">
      <c r="A6168" s="570">
        <f t="shared" si="89"/>
        <v>6162</v>
      </c>
      <c r="B6168" s="571" t="s">
        <v>8426</v>
      </c>
      <c r="C6168" s="574" t="s">
        <v>12460</v>
      </c>
      <c r="D6168" s="843">
        <v>34900.32</v>
      </c>
      <c r="E6168" s="844"/>
      <c r="F6168" s="844"/>
      <c r="G6168" s="25"/>
      <c r="H6168" s="25"/>
      <c r="I6168" s="25"/>
      <c r="J6168" s="25"/>
      <c r="K6168" s="25"/>
      <c r="L6168" s="25"/>
      <c r="N6168" s="25"/>
      <c r="O6168" s="25"/>
      <c r="P6168" s="35" t="s">
        <v>2496</v>
      </c>
      <c r="AS6168" s="570"/>
      <c r="AT6168" s="391"/>
      <c r="AU6168" s="222"/>
      <c r="AV6168" s="564"/>
      <c r="AW6168" s="60"/>
      <c r="AX6168" s="60"/>
      <c r="AY6168" s="60"/>
      <c r="AZ6168" s="283"/>
      <c r="BA6168" s="283"/>
      <c r="BB6168" s="283"/>
      <c r="BC6168" s="34"/>
      <c r="BD6168" s="27"/>
      <c r="BF6168" s="35"/>
      <c r="BG6168" s="35"/>
      <c r="BH6168" s="35"/>
    </row>
    <row r="6169" spans="1:60" ht="28.5" x14ac:dyDescent="0.25">
      <c r="A6169" s="570">
        <f t="shared" si="89"/>
        <v>6163</v>
      </c>
      <c r="B6169" s="571" t="s">
        <v>8427</v>
      </c>
      <c r="C6169" s="574" t="s">
        <v>12461</v>
      </c>
      <c r="D6169" s="843">
        <v>47957</v>
      </c>
      <c r="E6169" s="844"/>
      <c r="F6169" s="844"/>
      <c r="G6169" s="25"/>
      <c r="H6169" s="25"/>
      <c r="I6169" s="25"/>
      <c r="J6169" s="25"/>
      <c r="K6169" s="25"/>
      <c r="L6169" s="25"/>
      <c r="N6169" s="25"/>
      <c r="O6169" s="25"/>
      <c r="P6169" s="35" t="s">
        <v>2496</v>
      </c>
      <c r="AS6169" s="570"/>
      <c r="AT6169" s="391"/>
      <c r="AU6169" s="222"/>
      <c r="AV6169" s="564"/>
      <c r="AW6169" s="60"/>
      <c r="AX6169" s="60"/>
      <c r="AY6169" s="60"/>
      <c r="AZ6169" s="283"/>
      <c r="BA6169" s="283"/>
      <c r="BB6169" s="283"/>
      <c r="BC6169" s="34"/>
      <c r="BD6169" s="27"/>
      <c r="BF6169" s="35"/>
      <c r="BG6169" s="35"/>
      <c r="BH6169" s="35"/>
    </row>
    <row r="6170" spans="1:60" ht="15" x14ac:dyDescent="0.25">
      <c r="A6170" s="570">
        <f t="shared" si="89"/>
        <v>6164</v>
      </c>
      <c r="B6170" s="571" t="s">
        <v>8428</v>
      </c>
      <c r="C6170" s="574" t="s">
        <v>12460</v>
      </c>
      <c r="D6170" s="843">
        <v>41769</v>
      </c>
      <c r="E6170" s="844"/>
      <c r="F6170" s="844"/>
      <c r="G6170" s="25"/>
      <c r="H6170" s="25"/>
      <c r="I6170" s="25"/>
      <c r="J6170" s="25"/>
      <c r="K6170" s="25"/>
      <c r="L6170" s="25"/>
      <c r="N6170" s="25"/>
      <c r="O6170" s="25"/>
      <c r="P6170" s="35" t="s">
        <v>2496</v>
      </c>
      <c r="AS6170" s="570"/>
      <c r="AT6170" s="391"/>
      <c r="AU6170" s="222"/>
      <c r="AV6170" s="564"/>
      <c r="AW6170" s="60"/>
      <c r="AX6170" s="60"/>
      <c r="AY6170" s="60"/>
      <c r="AZ6170" s="283"/>
      <c r="BA6170" s="283"/>
      <c r="BB6170" s="283"/>
      <c r="BC6170" s="34"/>
      <c r="BD6170" s="27"/>
      <c r="BF6170" s="35"/>
      <c r="BG6170" s="35"/>
      <c r="BH6170" s="35"/>
    </row>
    <row r="6171" spans="1:60" ht="15" x14ac:dyDescent="0.25">
      <c r="A6171" s="570">
        <f t="shared" si="89"/>
        <v>6165</v>
      </c>
      <c r="B6171" s="571" t="s">
        <v>8428</v>
      </c>
      <c r="C6171" s="574" t="s">
        <v>12459</v>
      </c>
      <c r="D6171" s="843">
        <v>11294.29</v>
      </c>
      <c r="E6171" s="844"/>
      <c r="F6171" s="844"/>
      <c r="G6171" s="25"/>
      <c r="H6171" s="25"/>
      <c r="I6171" s="25"/>
      <c r="J6171" s="25"/>
      <c r="K6171" s="25"/>
      <c r="L6171" s="25"/>
      <c r="N6171" s="25"/>
      <c r="O6171" s="25"/>
      <c r="P6171" s="35" t="s">
        <v>2496</v>
      </c>
      <c r="AS6171" s="570"/>
      <c r="AT6171" s="391"/>
      <c r="AU6171" s="222"/>
      <c r="AV6171" s="564"/>
      <c r="AW6171" s="60"/>
      <c r="AX6171" s="60"/>
      <c r="AY6171" s="60"/>
      <c r="AZ6171" s="283"/>
      <c r="BA6171" s="283"/>
      <c r="BB6171" s="283"/>
      <c r="BC6171" s="34"/>
      <c r="BD6171" s="27"/>
      <c r="BF6171" s="35"/>
      <c r="BG6171" s="35"/>
      <c r="BH6171" s="35"/>
    </row>
    <row r="6172" spans="1:60" ht="15" x14ac:dyDescent="0.25">
      <c r="A6172" s="570">
        <f t="shared" si="89"/>
        <v>6166</v>
      </c>
      <c r="B6172" s="571" t="s">
        <v>8429</v>
      </c>
      <c r="C6172" s="574" t="s">
        <v>12460</v>
      </c>
      <c r="D6172" s="843">
        <v>96985</v>
      </c>
      <c r="E6172" s="844"/>
      <c r="F6172" s="844"/>
      <c r="G6172" s="25"/>
      <c r="H6172" s="25"/>
      <c r="I6172" s="25"/>
      <c r="J6172" s="25"/>
      <c r="K6172" s="25"/>
      <c r="L6172" s="25"/>
      <c r="N6172" s="25"/>
      <c r="O6172" s="25"/>
      <c r="P6172" s="35" t="s">
        <v>2496</v>
      </c>
      <c r="AS6172" s="570"/>
      <c r="AT6172" s="391"/>
      <c r="AU6172" s="222"/>
      <c r="AV6172" s="564"/>
      <c r="AW6172" s="60"/>
      <c r="AX6172" s="60"/>
      <c r="AY6172" s="60"/>
      <c r="AZ6172" s="283"/>
      <c r="BA6172" s="283"/>
      <c r="BB6172" s="283"/>
      <c r="BC6172" s="34"/>
      <c r="BD6172" s="27"/>
      <c r="BF6172" s="35"/>
      <c r="BG6172" s="35"/>
      <c r="BH6172" s="35"/>
    </row>
    <row r="6173" spans="1:60" ht="15" x14ac:dyDescent="0.25">
      <c r="A6173" s="570">
        <f t="shared" si="89"/>
        <v>6167</v>
      </c>
      <c r="B6173" s="571" t="s">
        <v>8430</v>
      </c>
      <c r="C6173" s="574" t="s">
        <v>12459</v>
      </c>
      <c r="D6173" s="843">
        <v>11067</v>
      </c>
      <c r="E6173" s="844"/>
      <c r="F6173" s="844"/>
      <c r="G6173" s="25"/>
      <c r="H6173" s="25"/>
      <c r="I6173" s="25"/>
      <c r="J6173" s="25"/>
      <c r="K6173" s="25"/>
      <c r="L6173" s="25"/>
      <c r="N6173" s="25"/>
      <c r="O6173" s="25"/>
      <c r="P6173" s="35" t="s">
        <v>2496</v>
      </c>
      <c r="AS6173" s="570"/>
      <c r="AT6173" s="391"/>
      <c r="AU6173" s="222"/>
      <c r="AV6173" s="564"/>
      <c r="AW6173" s="60"/>
      <c r="AX6173" s="60"/>
      <c r="AY6173" s="60"/>
      <c r="AZ6173" s="283"/>
      <c r="BA6173" s="283"/>
      <c r="BB6173" s="283"/>
      <c r="BC6173" s="34"/>
      <c r="BD6173" s="27"/>
      <c r="BF6173" s="35"/>
      <c r="BG6173" s="35"/>
      <c r="BH6173" s="35"/>
    </row>
    <row r="6174" spans="1:60" ht="15" x14ac:dyDescent="0.25">
      <c r="A6174" s="570">
        <f t="shared" si="89"/>
        <v>6168</v>
      </c>
      <c r="B6174" s="571" t="s">
        <v>8430</v>
      </c>
      <c r="C6174" s="574" t="s">
        <v>12460</v>
      </c>
      <c r="D6174" s="843">
        <v>41769</v>
      </c>
      <c r="E6174" s="844"/>
      <c r="F6174" s="844"/>
      <c r="G6174" s="25"/>
      <c r="H6174" s="25"/>
      <c r="I6174" s="25"/>
      <c r="J6174" s="25"/>
      <c r="K6174" s="25"/>
      <c r="L6174" s="25"/>
      <c r="N6174" s="25"/>
      <c r="O6174" s="25"/>
      <c r="P6174" s="35" t="s">
        <v>2496</v>
      </c>
      <c r="AS6174" s="570"/>
      <c r="AT6174" s="391"/>
      <c r="AU6174" s="222"/>
      <c r="AV6174" s="564"/>
      <c r="AW6174" s="60"/>
      <c r="AX6174" s="60"/>
      <c r="AY6174" s="60"/>
      <c r="AZ6174" s="283"/>
      <c r="BA6174" s="283"/>
      <c r="BB6174" s="283"/>
      <c r="BC6174" s="34"/>
      <c r="BD6174" s="27"/>
      <c r="BF6174" s="35"/>
      <c r="BG6174" s="35"/>
      <c r="BH6174" s="35"/>
    </row>
    <row r="6175" spans="1:60" ht="15" x14ac:dyDescent="0.25">
      <c r="A6175" s="570">
        <f t="shared" si="89"/>
        <v>6169</v>
      </c>
      <c r="B6175" s="571" t="s">
        <v>8431</v>
      </c>
      <c r="C6175" s="574" t="s">
        <v>12460</v>
      </c>
      <c r="D6175" s="843">
        <v>41769</v>
      </c>
      <c r="E6175" s="844"/>
      <c r="F6175" s="844"/>
      <c r="G6175" s="25"/>
      <c r="H6175" s="25"/>
      <c r="I6175" s="25"/>
      <c r="J6175" s="25"/>
      <c r="K6175" s="25"/>
      <c r="L6175" s="25"/>
      <c r="N6175" s="25"/>
      <c r="O6175" s="25"/>
      <c r="P6175" s="35" t="s">
        <v>2496</v>
      </c>
      <c r="AS6175" s="570"/>
      <c r="AT6175" s="391"/>
      <c r="AU6175" s="222"/>
      <c r="AV6175" s="564"/>
      <c r="AW6175" s="60"/>
      <c r="AX6175" s="60"/>
      <c r="AY6175" s="60"/>
      <c r="AZ6175" s="283"/>
      <c r="BA6175" s="283"/>
      <c r="BB6175" s="283"/>
      <c r="BC6175" s="34"/>
      <c r="BD6175" s="27"/>
      <c r="BF6175" s="35"/>
      <c r="BG6175" s="35"/>
      <c r="BH6175" s="35"/>
    </row>
    <row r="6176" spans="1:60" ht="15" x14ac:dyDescent="0.25">
      <c r="A6176" s="570">
        <f t="shared" si="89"/>
        <v>6170</v>
      </c>
      <c r="B6176" s="571" t="s">
        <v>8431</v>
      </c>
      <c r="C6176" s="574" t="s">
        <v>12459</v>
      </c>
      <c r="D6176" s="843">
        <v>11067</v>
      </c>
      <c r="E6176" s="844"/>
      <c r="F6176" s="844"/>
      <c r="G6176" s="25"/>
      <c r="H6176" s="25"/>
      <c r="I6176" s="25"/>
      <c r="J6176" s="25"/>
      <c r="K6176" s="25"/>
      <c r="L6176" s="25"/>
      <c r="N6176" s="25"/>
      <c r="O6176" s="25"/>
      <c r="P6176" s="35" t="s">
        <v>2496</v>
      </c>
      <c r="AS6176" s="570"/>
      <c r="AT6176" s="391"/>
      <c r="AU6176" s="222"/>
      <c r="AV6176" s="564"/>
      <c r="AW6176" s="60"/>
      <c r="AX6176" s="60"/>
      <c r="AY6176" s="60"/>
      <c r="AZ6176" s="283"/>
      <c r="BA6176" s="283"/>
      <c r="BB6176" s="283"/>
      <c r="BC6176" s="34"/>
      <c r="BD6176" s="27"/>
      <c r="BF6176" s="35"/>
      <c r="BG6176" s="35"/>
      <c r="BH6176" s="35"/>
    </row>
    <row r="6177" spans="1:60" ht="15" x14ac:dyDescent="0.25">
      <c r="A6177" s="570">
        <f t="shared" si="89"/>
        <v>6171</v>
      </c>
      <c r="B6177" s="571" t="s">
        <v>8432</v>
      </c>
      <c r="C6177" s="574" t="s">
        <v>12460</v>
      </c>
      <c r="D6177" s="843">
        <v>41769</v>
      </c>
      <c r="E6177" s="844"/>
      <c r="F6177" s="844"/>
      <c r="G6177" s="25"/>
      <c r="H6177" s="25"/>
      <c r="I6177" s="25"/>
      <c r="J6177" s="25"/>
      <c r="K6177" s="25"/>
      <c r="L6177" s="25"/>
      <c r="N6177" s="25"/>
      <c r="O6177" s="25"/>
      <c r="P6177" s="35" t="s">
        <v>2496</v>
      </c>
      <c r="AS6177" s="570"/>
      <c r="AT6177" s="391"/>
      <c r="AU6177" s="222"/>
      <c r="AV6177" s="564"/>
      <c r="AW6177" s="60"/>
      <c r="AX6177" s="60"/>
      <c r="AY6177" s="60"/>
      <c r="AZ6177" s="283"/>
      <c r="BA6177" s="283"/>
      <c r="BB6177" s="283"/>
      <c r="BC6177" s="34"/>
      <c r="BD6177" s="27"/>
      <c r="BF6177" s="35"/>
      <c r="BG6177" s="35"/>
      <c r="BH6177" s="35"/>
    </row>
    <row r="6178" spans="1:60" ht="15" x14ac:dyDescent="0.25">
      <c r="A6178" s="570">
        <f t="shared" si="89"/>
        <v>6172</v>
      </c>
      <c r="B6178" s="571" t="s">
        <v>8433</v>
      </c>
      <c r="C6178" s="574" t="s">
        <v>12459</v>
      </c>
      <c r="D6178" s="843">
        <v>15597.33</v>
      </c>
      <c r="E6178" s="844"/>
      <c r="F6178" s="844"/>
      <c r="G6178" s="25"/>
      <c r="H6178" s="25"/>
      <c r="I6178" s="25"/>
      <c r="J6178" s="25"/>
      <c r="K6178" s="25"/>
      <c r="L6178" s="25"/>
      <c r="N6178" s="25"/>
      <c r="O6178" s="25"/>
      <c r="P6178" s="35" t="s">
        <v>2496</v>
      </c>
      <c r="AS6178" s="570"/>
      <c r="AT6178" s="391"/>
      <c r="AU6178" s="222"/>
      <c r="AV6178" s="564"/>
      <c r="AW6178" s="60"/>
      <c r="AX6178" s="60"/>
      <c r="AY6178" s="60"/>
      <c r="AZ6178" s="283"/>
      <c r="BA6178" s="283"/>
      <c r="BB6178" s="283"/>
      <c r="BC6178" s="34"/>
      <c r="BD6178" s="27"/>
      <c r="BF6178" s="35"/>
      <c r="BG6178" s="35"/>
      <c r="BH6178" s="35"/>
    </row>
    <row r="6179" spans="1:60" ht="15" x14ac:dyDescent="0.25">
      <c r="A6179" s="570">
        <f t="shared" si="89"/>
        <v>6173</v>
      </c>
      <c r="B6179" s="571" t="s">
        <v>8433</v>
      </c>
      <c r="C6179" s="574" t="s">
        <v>12460</v>
      </c>
      <c r="D6179" s="843">
        <v>41769</v>
      </c>
      <c r="E6179" s="844"/>
      <c r="F6179" s="844"/>
      <c r="G6179" s="25"/>
      <c r="H6179" s="25"/>
      <c r="I6179" s="25"/>
      <c r="J6179" s="25"/>
      <c r="K6179" s="25"/>
      <c r="L6179" s="25"/>
      <c r="N6179" s="25"/>
      <c r="O6179" s="25"/>
      <c r="P6179" s="35" t="s">
        <v>2496</v>
      </c>
      <c r="AS6179" s="570"/>
      <c r="AT6179" s="391"/>
      <c r="AU6179" s="222"/>
      <c r="AV6179" s="564"/>
      <c r="AW6179" s="60"/>
      <c r="AX6179" s="60"/>
      <c r="AY6179" s="60"/>
      <c r="AZ6179" s="283"/>
      <c r="BA6179" s="283"/>
      <c r="BB6179" s="283"/>
      <c r="BC6179" s="34"/>
      <c r="BD6179" s="27"/>
      <c r="BF6179" s="35"/>
      <c r="BG6179" s="35"/>
      <c r="BH6179" s="35"/>
    </row>
    <row r="6180" spans="1:60" ht="15" x14ac:dyDescent="0.25">
      <c r="A6180" s="570">
        <f t="shared" si="89"/>
        <v>6174</v>
      </c>
      <c r="B6180" s="571" t="s">
        <v>8434</v>
      </c>
      <c r="C6180" s="574" t="s">
        <v>12460</v>
      </c>
      <c r="D6180" s="843">
        <v>127925</v>
      </c>
      <c r="E6180" s="844"/>
      <c r="F6180" s="844"/>
      <c r="G6180" s="25"/>
      <c r="H6180" s="25"/>
      <c r="I6180" s="25"/>
      <c r="J6180" s="25"/>
      <c r="K6180" s="25"/>
      <c r="L6180" s="25"/>
      <c r="N6180" s="25"/>
      <c r="O6180" s="25"/>
      <c r="P6180" s="35" t="s">
        <v>2496</v>
      </c>
      <c r="AS6180" s="570"/>
      <c r="AT6180" s="391"/>
      <c r="AU6180" s="222"/>
      <c r="AV6180" s="564"/>
      <c r="AW6180" s="60"/>
      <c r="AX6180" s="60"/>
      <c r="AY6180" s="60"/>
      <c r="AZ6180" s="283"/>
      <c r="BA6180" s="283"/>
      <c r="BB6180" s="283"/>
      <c r="BC6180" s="34"/>
      <c r="BD6180" s="27"/>
      <c r="BF6180" s="35"/>
      <c r="BG6180" s="35"/>
      <c r="BH6180" s="35"/>
    </row>
    <row r="6181" spans="1:60" ht="15" x14ac:dyDescent="0.25">
      <c r="A6181" s="570">
        <f t="shared" si="89"/>
        <v>6175</v>
      </c>
      <c r="B6181" s="571" t="s">
        <v>8434</v>
      </c>
      <c r="C6181" s="574" t="s">
        <v>12459</v>
      </c>
      <c r="D6181" s="843">
        <v>30345</v>
      </c>
      <c r="E6181" s="844"/>
      <c r="F6181" s="844"/>
      <c r="G6181" s="25"/>
      <c r="H6181" s="25"/>
      <c r="I6181" s="25"/>
      <c r="J6181" s="25"/>
      <c r="K6181" s="25"/>
      <c r="L6181" s="25"/>
      <c r="N6181" s="25"/>
      <c r="O6181" s="25"/>
      <c r="P6181" s="35" t="s">
        <v>2496</v>
      </c>
      <c r="AS6181" s="570"/>
      <c r="AT6181" s="391"/>
      <c r="AU6181" s="222"/>
      <c r="AV6181" s="564"/>
      <c r="AW6181" s="60"/>
      <c r="AX6181" s="60"/>
      <c r="AY6181" s="60"/>
      <c r="AZ6181" s="283"/>
      <c r="BA6181" s="283"/>
      <c r="BB6181" s="283"/>
      <c r="BC6181" s="34"/>
      <c r="BD6181" s="27"/>
      <c r="BF6181" s="35"/>
      <c r="BG6181" s="35"/>
      <c r="BH6181" s="35"/>
    </row>
    <row r="6182" spans="1:60" ht="15" x14ac:dyDescent="0.25">
      <c r="A6182" s="570">
        <f t="shared" si="89"/>
        <v>6176</v>
      </c>
      <c r="B6182" s="571" t="s">
        <v>8435</v>
      </c>
      <c r="C6182" s="574" t="s">
        <v>12460</v>
      </c>
      <c r="D6182" s="843">
        <v>34900.32</v>
      </c>
      <c r="E6182" s="844"/>
      <c r="F6182" s="844"/>
      <c r="G6182" s="25"/>
      <c r="H6182" s="25"/>
      <c r="I6182" s="25"/>
      <c r="J6182" s="25"/>
      <c r="K6182" s="25"/>
      <c r="L6182" s="25"/>
      <c r="N6182" s="25"/>
      <c r="O6182" s="25"/>
      <c r="P6182" s="35" t="s">
        <v>2496</v>
      </c>
      <c r="AS6182" s="570"/>
      <c r="AT6182" s="391"/>
      <c r="AU6182" s="222"/>
      <c r="AV6182" s="564"/>
      <c r="AW6182" s="60"/>
      <c r="AX6182" s="60"/>
      <c r="AY6182" s="60"/>
      <c r="AZ6182" s="283"/>
      <c r="BA6182" s="283"/>
      <c r="BB6182" s="283"/>
      <c r="BC6182" s="34"/>
      <c r="BD6182" s="27"/>
      <c r="BF6182" s="35"/>
      <c r="BG6182" s="35"/>
      <c r="BH6182" s="35"/>
    </row>
    <row r="6183" spans="1:60" ht="15" x14ac:dyDescent="0.25">
      <c r="A6183" s="570">
        <f t="shared" si="89"/>
        <v>6177</v>
      </c>
      <c r="B6183" s="571" t="s">
        <v>8436</v>
      </c>
      <c r="C6183" s="574" t="s">
        <v>12492</v>
      </c>
      <c r="D6183" s="843">
        <v>11508.49</v>
      </c>
      <c r="E6183" s="844"/>
      <c r="F6183" s="844"/>
      <c r="G6183" s="25"/>
      <c r="H6183" s="25"/>
      <c r="I6183" s="25"/>
      <c r="J6183" s="25"/>
      <c r="K6183" s="25"/>
      <c r="L6183" s="25"/>
      <c r="N6183" s="25"/>
      <c r="O6183" s="25"/>
      <c r="P6183" s="35" t="s">
        <v>2496</v>
      </c>
      <c r="AS6183" s="570"/>
      <c r="AT6183" s="391"/>
      <c r="AU6183" s="222"/>
      <c r="AV6183" s="564"/>
      <c r="AW6183" s="60"/>
      <c r="AX6183" s="60"/>
      <c r="AY6183" s="60"/>
      <c r="AZ6183" s="283"/>
      <c r="BA6183" s="283"/>
      <c r="BB6183" s="283"/>
      <c r="BC6183" s="34"/>
      <c r="BD6183" s="27"/>
      <c r="BF6183" s="35"/>
      <c r="BG6183" s="35"/>
      <c r="BH6183" s="35"/>
    </row>
    <row r="6184" spans="1:60" ht="15" x14ac:dyDescent="0.25">
      <c r="A6184" s="570">
        <f t="shared" si="89"/>
        <v>6178</v>
      </c>
      <c r="B6184" s="571" t="s">
        <v>8437</v>
      </c>
      <c r="C6184" s="574" t="s">
        <v>12464</v>
      </c>
      <c r="D6184" s="843">
        <v>205870</v>
      </c>
      <c r="E6184" s="844"/>
      <c r="F6184" s="844"/>
      <c r="G6184" s="25"/>
      <c r="H6184" s="25"/>
      <c r="I6184" s="25"/>
      <c r="J6184" s="25"/>
      <c r="K6184" s="25"/>
      <c r="L6184" s="25"/>
      <c r="N6184" s="25"/>
      <c r="O6184" s="25"/>
      <c r="P6184" s="35" t="s">
        <v>2496</v>
      </c>
      <c r="AS6184" s="570"/>
      <c r="AT6184" s="391"/>
      <c r="AU6184" s="222"/>
      <c r="AV6184" s="564"/>
      <c r="AW6184" s="60"/>
      <c r="AX6184" s="60"/>
      <c r="AY6184" s="60"/>
      <c r="AZ6184" s="283"/>
      <c r="BA6184" s="283"/>
      <c r="BB6184" s="283"/>
      <c r="BC6184" s="34"/>
      <c r="BD6184" s="27"/>
      <c r="BF6184" s="35"/>
      <c r="BG6184" s="35"/>
      <c r="BH6184" s="35"/>
    </row>
    <row r="6185" spans="1:60" ht="15" x14ac:dyDescent="0.25">
      <c r="A6185" s="570">
        <f t="shared" si="89"/>
        <v>6179</v>
      </c>
      <c r="B6185" s="571" t="s">
        <v>8438</v>
      </c>
      <c r="C6185" s="574" t="s">
        <v>12463</v>
      </c>
      <c r="D6185" s="843">
        <v>666809.36</v>
      </c>
      <c r="E6185" s="844"/>
      <c r="F6185" s="844"/>
      <c r="G6185" s="25"/>
      <c r="H6185" s="25"/>
      <c r="I6185" s="25"/>
      <c r="J6185" s="25"/>
      <c r="K6185" s="25"/>
      <c r="L6185" s="25"/>
      <c r="N6185" s="25"/>
      <c r="O6185" s="25"/>
      <c r="P6185" s="35" t="s">
        <v>2496</v>
      </c>
      <c r="AS6185" s="570"/>
      <c r="AT6185" s="391"/>
      <c r="AU6185" s="222"/>
      <c r="AV6185" s="564"/>
      <c r="AW6185" s="60"/>
      <c r="AX6185" s="60"/>
      <c r="AY6185" s="60"/>
      <c r="AZ6185" s="283"/>
      <c r="BA6185" s="283"/>
      <c r="BB6185" s="283"/>
      <c r="BC6185" s="34"/>
      <c r="BD6185" s="27"/>
      <c r="BF6185" s="35"/>
      <c r="BG6185" s="35"/>
      <c r="BH6185" s="35"/>
    </row>
    <row r="6186" spans="1:60" ht="15" x14ac:dyDescent="0.25">
      <c r="A6186" s="570">
        <f t="shared" si="89"/>
        <v>6180</v>
      </c>
      <c r="B6186" s="571" t="s">
        <v>8439</v>
      </c>
      <c r="C6186" s="574" t="s">
        <v>12492</v>
      </c>
      <c r="D6186" s="843">
        <v>12261.76</v>
      </c>
      <c r="E6186" s="844"/>
      <c r="F6186" s="844"/>
      <c r="G6186" s="25"/>
      <c r="H6186" s="25"/>
      <c r="I6186" s="25"/>
      <c r="J6186" s="25"/>
      <c r="K6186" s="25"/>
      <c r="L6186" s="25"/>
      <c r="N6186" s="25"/>
      <c r="O6186" s="25"/>
      <c r="P6186" s="35" t="s">
        <v>2496</v>
      </c>
      <c r="AS6186" s="570"/>
      <c r="AT6186" s="391"/>
      <c r="AU6186" s="222"/>
      <c r="AV6186" s="564"/>
      <c r="AW6186" s="60"/>
      <c r="AX6186" s="60"/>
      <c r="AY6186" s="60"/>
      <c r="AZ6186" s="283"/>
      <c r="BA6186" s="283"/>
      <c r="BB6186" s="283"/>
      <c r="BC6186" s="34"/>
      <c r="BD6186" s="27"/>
      <c r="BF6186" s="35"/>
      <c r="BG6186" s="35"/>
      <c r="BH6186" s="35"/>
    </row>
    <row r="6187" spans="1:60" ht="15" x14ac:dyDescent="0.25">
      <c r="A6187" s="570">
        <f t="shared" si="89"/>
        <v>6181</v>
      </c>
      <c r="B6187" s="571" t="s">
        <v>8440</v>
      </c>
      <c r="C6187" s="574" t="s">
        <v>12460</v>
      </c>
      <c r="D6187" s="843">
        <v>47873.7</v>
      </c>
      <c r="E6187" s="844"/>
      <c r="F6187" s="844"/>
      <c r="G6187" s="25"/>
      <c r="H6187" s="25"/>
      <c r="I6187" s="25"/>
      <c r="J6187" s="25"/>
      <c r="K6187" s="25"/>
      <c r="L6187" s="25"/>
      <c r="N6187" s="25"/>
      <c r="O6187" s="25"/>
      <c r="P6187" s="35" t="s">
        <v>2496</v>
      </c>
      <c r="AS6187" s="570"/>
      <c r="AT6187" s="391"/>
      <c r="AU6187" s="222"/>
      <c r="AV6187" s="564"/>
      <c r="AW6187" s="60"/>
      <c r="AX6187" s="60"/>
      <c r="AY6187" s="60"/>
      <c r="AZ6187" s="283"/>
      <c r="BA6187" s="283"/>
      <c r="BB6187" s="283"/>
      <c r="BC6187" s="34"/>
      <c r="BD6187" s="27"/>
      <c r="BF6187" s="35"/>
      <c r="BG6187" s="35"/>
      <c r="BH6187" s="35"/>
    </row>
    <row r="6188" spans="1:60" ht="15" x14ac:dyDescent="0.25">
      <c r="A6188" s="570">
        <f t="shared" si="89"/>
        <v>6182</v>
      </c>
      <c r="B6188" s="571" t="s">
        <v>8441</v>
      </c>
      <c r="C6188" s="574" t="s">
        <v>12460</v>
      </c>
      <c r="D6188" s="843">
        <v>47189.45</v>
      </c>
      <c r="E6188" s="844"/>
      <c r="F6188" s="844"/>
      <c r="G6188" s="25"/>
      <c r="H6188" s="25"/>
      <c r="I6188" s="25"/>
      <c r="J6188" s="25"/>
      <c r="K6188" s="25"/>
      <c r="L6188" s="25"/>
      <c r="N6188" s="25"/>
      <c r="O6188" s="25"/>
      <c r="P6188" s="35" t="s">
        <v>2496</v>
      </c>
      <c r="AS6188" s="570"/>
      <c r="AT6188" s="391"/>
      <c r="AU6188" s="222"/>
      <c r="AV6188" s="564"/>
      <c r="AW6188" s="60"/>
      <c r="AX6188" s="60"/>
      <c r="AY6188" s="60"/>
      <c r="AZ6188" s="283"/>
      <c r="BA6188" s="283"/>
      <c r="BB6188" s="283"/>
      <c r="BC6188" s="34"/>
      <c r="BD6188" s="27"/>
      <c r="BF6188" s="35"/>
      <c r="BG6188" s="35"/>
      <c r="BH6188" s="35"/>
    </row>
    <row r="6189" spans="1:60" ht="15" x14ac:dyDescent="0.25">
      <c r="A6189" s="570">
        <f t="shared" si="89"/>
        <v>6183</v>
      </c>
      <c r="B6189" s="571" t="s">
        <v>8442</v>
      </c>
      <c r="C6189" s="574" t="s">
        <v>12460</v>
      </c>
      <c r="D6189" s="843">
        <v>47873.7</v>
      </c>
      <c r="E6189" s="844"/>
      <c r="F6189" s="844"/>
      <c r="G6189" s="25"/>
      <c r="H6189" s="25"/>
      <c r="I6189" s="25"/>
      <c r="J6189" s="25"/>
      <c r="K6189" s="25"/>
      <c r="L6189" s="25"/>
      <c r="N6189" s="25"/>
      <c r="O6189" s="25"/>
      <c r="P6189" s="35" t="s">
        <v>2496</v>
      </c>
      <c r="AS6189" s="570"/>
      <c r="AT6189" s="391"/>
      <c r="AU6189" s="222"/>
      <c r="AV6189" s="564"/>
      <c r="AW6189" s="60"/>
      <c r="AX6189" s="60"/>
      <c r="AY6189" s="60"/>
      <c r="AZ6189" s="283"/>
      <c r="BA6189" s="283"/>
      <c r="BB6189" s="283"/>
      <c r="BC6189" s="34"/>
      <c r="BD6189" s="27"/>
      <c r="BF6189" s="35"/>
      <c r="BG6189" s="35"/>
      <c r="BH6189" s="35"/>
    </row>
    <row r="6190" spans="1:60" ht="15" x14ac:dyDescent="0.25">
      <c r="A6190" s="570">
        <f t="shared" si="89"/>
        <v>6184</v>
      </c>
      <c r="B6190" s="571" t="s">
        <v>8443</v>
      </c>
      <c r="C6190" s="574" t="s">
        <v>12460</v>
      </c>
      <c r="D6190" s="843">
        <v>108178.14</v>
      </c>
      <c r="E6190" s="844"/>
      <c r="F6190" s="844"/>
      <c r="G6190" s="25"/>
      <c r="H6190" s="25"/>
      <c r="I6190" s="25"/>
      <c r="J6190" s="25"/>
      <c r="K6190" s="25"/>
      <c r="L6190" s="25"/>
      <c r="N6190" s="25"/>
      <c r="O6190" s="25"/>
      <c r="P6190" s="35" t="s">
        <v>2496</v>
      </c>
      <c r="AS6190" s="570"/>
      <c r="AT6190" s="391"/>
      <c r="AU6190" s="222"/>
      <c r="AV6190" s="564"/>
      <c r="AW6190" s="60"/>
      <c r="AX6190" s="60"/>
      <c r="AY6190" s="60"/>
      <c r="AZ6190" s="283"/>
      <c r="BA6190" s="283"/>
      <c r="BB6190" s="283"/>
      <c r="BC6190" s="34"/>
      <c r="BD6190" s="27"/>
      <c r="BF6190" s="35"/>
      <c r="BG6190" s="35"/>
      <c r="BH6190" s="35"/>
    </row>
    <row r="6191" spans="1:60" ht="15" x14ac:dyDescent="0.25">
      <c r="A6191" s="570">
        <f t="shared" si="89"/>
        <v>6185</v>
      </c>
      <c r="B6191" s="571" t="s">
        <v>8444</v>
      </c>
      <c r="C6191" s="574" t="s">
        <v>12460</v>
      </c>
      <c r="D6191" s="843">
        <v>32378.71</v>
      </c>
      <c r="E6191" s="844"/>
      <c r="F6191" s="844"/>
      <c r="G6191" s="25"/>
      <c r="H6191" s="25"/>
      <c r="I6191" s="25"/>
      <c r="J6191" s="25"/>
      <c r="K6191" s="25"/>
      <c r="L6191" s="25"/>
      <c r="N6191" s="25"/>
      <c r="O6191" s="25"/>
      <c r="P6191" s="35" t="s">
        <v>2496</v>
      </c>
      <c r="AS6191" s="570"/>
      <c r="AT6191" s="391"/>
      <c r="AU6191" s="222"/>
      <c r="AV6191" s="564"/>
      <c r="AW6191" s="60"/>
      <c r="AX6191" s="60"/>
      <c r="AY6191" s="60"/>
      <c r="AZ6191" s="283"/>
      <c r="BA6191" s="283"/>
      <c r="BB6191" s="283"/>
      <c r="BC6191" s="34"/>
      <c r="BD6191" s="27"/>
      <c r="BF6191" s="35"/>
      <c r="BG6191" s="35"/>
      <c r="BH6191" s="35"/>
    </row>
    <row r="6192" spans="1:60" ht="15" x14ac:dyDescent="0.25">
      <c r="A6192" s="570">
        <f t="shared" si="89"/>
        <v>6186</v>
      </c>
      <c r="B6192" s="571" t="s">
        <v>8445</v>
      </c>
      <c r="C6192" s="574" t="s">
        <v>12460</v>
      </c>
      <c r="D6192" s="843">
        <v>32373.95</v>
      </c>
      <c r="E6192" s="844"/>
      <c r="F6192" s="844"/>
      <c r="G6192" s="25"/>
      <c r="H6192" s="25"/>
      <c r="I6192" s="25"/>
      <c r="J6192" s="25"/>
      <c r="K6192" s="25"/>
      <c r="L6192" s="25"/>
      <c r="N6192" s="25"/>
      <c r="O6192" s="25"/>
      <c r="P6192" s="35" t="s">
        <v>2496</v>
      </c>
      <c r="AS6192" s="570"/>
      <c r="AT6192" s="391"/>
      <c r="AU6192" s="222"/>
      <c r="AV6192" s="564"/>
      <c r="AW6192" s="60"/>
      <c r="AX6192" s="60"/>
      <c r="AY6192" s="60"/>
      <c r="AZ6192" s="283"/>
      <c r="BA6192" s="283"/>
      <c r="BB6192" s="283"/>
      <c r="BC6192" s="34"/>
      <c r="BD6192" s="27"/>
      <c r="BF6192" s="35"/>
      <c r="BG6192" s="35"/>
      <c r="BH6192" s="35"/>
    </row>
    <row r="6193" spans="1:60" ht="15" x14ac:dyDescent="0.25">
      <c r="A6193" s="570">
        <f t="shared" si="89"/>
        <v>6187</v>
      </c>
      <c r="B6193" s="571" t="s">
        <v>8446</v>
      </c>
      <c r="C6193" s="574" t="s">
        <v>12460</v>
      </c>
      <c r="D6193" s="843">
        <v>32373.95</v>
      </c>
      <c r="E6193" s="844"/>
      <c r="F6193" s="844"/>
      <c r="G6193" s="25"/>
      <c r="H6193" s="25"/>
      <c r="I6193" s="25"/>
      <c r="J6193" s="25"/>
      <c r="K6193" s="25"/>
      <c r="L6193" s="25"/>
      <c r="N6193" s="25"/>
      <c r="O6193" s="25"/>
      <c r="P6193" s="35" t="s">
        <v>2496</v>
      </c>
      <c r="AS6193" s="570"/>
      <c r="AT6193" s="391"/>
      <c r="AU6193" s="222"/>
      <c r="AV6193" s="564"/>
      <c r="AW6193" s="60"/>
      <c r="AX6193" s="60"/>
      <c r="AY6193" s="60"/>
      <c r="AZ6193" s="283"/>
      <c r="BA6193" s="283"/>
      <c r="BB6193" s="283"/>
      <c r="BC6193" s="34"/>
      <c r="BD6193" s="27"/>
      <c r="BF6193" s="35"/>
      <c r="BG6193" s="35"/>
      <c r="BH6193" s="35"/>
    </row>
    <row r="6194" spans="1:60" ht="15" x14ac:dyDescent="0.25">
      <c r="A6194" s="570">
        <f t="shared" si="89"/>
        <v>6188</v>
      </c>
      <c r="B6194" s="571" t="s">
        <v>8447</v>
      </c>
      <c r="C6194" s="574" t="s">
        <v>12463</v>
      </c>
      <c r="D6194" s="843">
        <v>157567.9</v>
      </c>
      <c r="E6194" s="844"/>
      <c r="F6194" s="844"/>
      <c r="G6194" s="25"/>
      <c r="H6194" s="25"/>
      <c r="I6194" s="25"/>
      <c r="J6194" s="25"/>
      <c r="K6194" s="25"/>
      <c r="L6194" s="25"/>
      <c r="N6194" s="25"/>
      <c r="O6194" s="25"/>
      <c r="P6194" s="35" t="s">
        <v>2496</v>
      </c>
      <c r="AS6194" s="570"/>
      <c r="AT6194" s="391"/>
      <c r="AU6194" s="222"/>
      <c r="AV6194" s="564"/>
      <c r="AW6194" s="60"/>
      <c r="AX6194" s="60"/>
      <c r="AY6194" s="60"/>
      <c r="AZ6194" s="283"/>
      <c r="BA6194" s="283"/>
      <c r="BB6194" s="283"/>
      <c r="BC6194" s="34"/>
      <c r="BD6194" s="27"/>
      <c r="BF6194" s="35"/>
      <c r="BG6194" s="35"/>
      <c r="BH6194" s="35"/>
    </row>
    <row r="6195" spans="1:60" ht="15" x14ac:dyDescent="0.25">
      <c r="A6195" s="570">
        <f t="shared" si="89"/>
        <v>6189</v>
      </c>
      <c r="B6195" s="571" t="s">
        <v>8448</v>
      </c>
      <c r="C6195" s="574" t="s">
        <v>12463</v>
      </c>
      <c r="D6195" s="843">
        <v>157566.71</v>
      </c>
      <c r="E6195" s="844"/>
      <c r="F6195" s="844"/>
      <c r="G6195" s="25"/>
      <c r="H6195" s="25"/>
      <c r="I6195" s="25"/>
      <c r="J6195" s="25"/>
      <c r="K6195" s="25"/>
      <c r="L6195" s="25"/>
      <c r="N6195" s="25"/>
      <c r="O6195" s="25"/>
      <c r="P6195" s="35" t="s">
        <v>2496</v>
      </c>
      <c r="AS6195" s="570"/>
      <c r="AT6195" s="391"/>
      <c r="AU6195" s="222"/>
      <c r="AV6195" s="564"/>
      <c r="AW6195" s="60"/>
      <c r="AX6195" s="60"/>
      <c r="AY6195" s="60"/>
      <c r="AZ6195" s="283"/>
      <c r="BA6195" s="283"/>
      <c r="BB6195" s="283"/>
      <c r="BC6195" s="34"/>
      <c r="BD6195" s="27"/>
      <c r="BF6195" s="35"/>
      <c r="BG6195" s="35"/>
      <c r="BH6195" s="35"/>
    </row>
    <row r="6196" spans="1:60" ht="15" x14ac:dyDescent="0.25">
      <c r="A6196" s="570">
        <f t="shared" si="89"/>
        <v>6190</v>
      </c>
      <c r="B6196" s="571" t="s">
        <v>8449</v>
      </c>
      <c r="C6196" s="574" t="s">
        <v>12460</v>
      </c>
      <c r="D6196" s="843">
        <v>32373.95</v>
      </c>
      <c r="E6196" s="844"/>
      <c r="F6196" s="844"/>
      <c r="G6196" s="25"/>
      <c r="H6196" s="25"/>
      <c r="I6196" s="25"/>
      <c r="J6196" s="25"/>
      <c r="K6196" s="25"/>
      <c r="L6196" s="25"/>
      <c r="N6196" s="25"/>
      <c r="O6196" s="25"/>
      <c r="P6196" s="35" t="s">
        <v>2496</v>
      </c>
      <c r="AS6196" s="570"/>
      <c r="AT6196" s="391"/>
      <c r="AU6196" s="222"/>
      <c r="AV6196" s="564"/>
      <c r="AW6196" s="60"/>
      <c r="AX6196" s="60"/>
      <c r="AY6196" s="60"/>
      <c r="AZ6196" s="283"/>
      <c r="BA6196" s="283"/>
      <c r="BB6196" s="283"/>
      <c r="BC6196" s="34"/>
      <c r="BD6196" s="27"/>
      <c r="BF6196" s="35"/>
      <c r="BG6196" s="35"/>
      <c r="BH6196" s="35"/>
    </row>
    <row r="6197" spans="1:60" ht="15" x14ac:dyDescent="0.25">
      <c r="A6197" s="570">
        <f t="shared" si="89"/>
        <v>6191</v>
      </c>
      <c r="B6197" s="571" t="s">
        <v>8450</v>
      </c>
      <c r="C6197" s="574" t="s">
        <v>12460</v>
      </c>
      <c r="D6197" s="843">
        <v>157675</v>
      </c>
      <c r="E6197" s="844"/>
      <c r="F6197" s="844"/>
      <c r="G6197" s="25"/>
      <c r="H6197" s="25"/>
      <c r="I6197" s="25"/>
      <c r="J6197" s="25"/>
      <c r="K6197" s="25"/>
      <c r="L6197" s="25"/>
      <c r="N6197" s="25"/>
      <c r="O6197" s="25"/>
      <c r="P6197" s="35" t="s">
        <v>2496</v>
      </c>
      <c r="AS6197" s="570"/>
      <c r="AT6197" s="391"/>
      <c r="AU6197" s="222"/>
      <c r="AV6197" s="564"/>
      <c r="AW6197" s="60"/>
      <c r="AX6197" s="60"/>
      <c r="AY6197" s="60"/>
      <c r="AZ6197" s="283"/>
      <c r="BA6197" s="283"/>
      <c r="BB6197" s="283"/>
      <c r="BC6197" s="34"/>
      <c r="BD6197" s="27"/>
      <c r="BF6197" s="35"/>
      <c r="BG6197" s="35"/>
      <c r="BH6197" s="35"/>
    </row>
    <row r="6198" spans="1:60" ht="15" x14ac:dyDescent="0.25">
      <c r="A6198" s="570">
        <f t="shared" si="89"/>
        <v>6192</v>
      </c>
      <c r="B6198" s="571" t="s">
        <v>8451</v>
      </c>
      <c r="C6198" s="574" t="s">
        <v>12460</v>
      </c>
      <c r="D6198" s="843">
        <v>43856.26</v>
      </c>
      <c r="E6198" s="844"/>
      <c r="F6198" s="844"/>
      <c r="G6198" s="25"/>
      <c r="H6198" s="25"/>
      <c r="I6198" s="25"/>
      <c r="J6198" s="25"/>
      <c r="K6198" s="25"/>
      <c r="L6198" s="25"/>
      <c r="N6198" s="25"/>
      <c r="O6198" s="25"/>
      <c r="P6198" s="35" t="s">
        <v>2496</v>
      </c>
      <c r="AS6198" s="570"/>
      <c r="AT6198" s="391"/>
      <c r="AU6198" s="222"/>
      <c r="AV6198" s="564"/>
      <c r="AW6198" s="60"/>
      <c r="AX6198" s="60"/>
      <c r="AY6198" s="60"/>
      <c r="AZ6198" s="283"/>
      <c r="BA6198" s="283"/>
      <c r="BB6198" s="283"/>
      <c r="BC6198" s="34"/>
      <c r="BD6198" s="27"/>
      <c r="BF6198" s="35"/>
      <c r="BG6198" s="35"/>
      <c r="BH6198" s="35"/>
    </row>
    <row r="6199" spans="1:60" ht="15" x14ac:dyDescent="0.25">
      <c r="A6199" s="570">
        <f t="shared" ref="A6199:A6262" si="90">A6198+1</f>
        <v>6193</v>
      </c>
      <c r="B6199" s="571" t="s">
        <v>8452</v>
      </c>
      <c r="C6199" s="574" t="s">
        <v>12460</v>
      </c>
      <c r="D6199" s="843">
        <v>35250.18</v>
      </c>
      <c r="E6199" s="844"/>
      <c r="F6199" s="844"/>
      <c r="G6199" s="25"/>
      <c r="H6199" s="25"/>
      <c r="I6199" s="25"/>
      <c r="J6199" s="25"/>
      <c r="K6199" s="25"/>
      <c r="L6199" s="25"/>
      <c r="N6199" s="25"/>
      <c r="O6199" s="25"/>
      <c r="P6199" s="35" t="s">
        <v>2496</v>
      </c>
      <c r="AS6199" s="570"/>
      <c r="AT6199" s="391"/>
      <c r="AU6199" s="222"/>
      <c r="AV6199" s="564"/>
      <c r="AW6199" s="60"/>
      <c r="AX6199" s="60"/>
      <c r="AY6199" s="60"/>
      <c r="AZ6199" s="283"/>
      <c r="BA6199" s="283"/>
      <c r="BB6199" s="283"/>
      <c r="BC6199" s="34"/>
      <c r="BD6199" s="27"/>
      <c r="BF6199" s="35"/>
      <c r="BG6199" s="35"/>
      <c r="BH6199" s="35"/>
    </row>
    <row r="6200" spans="1:60" ht="15" x14ac:dyDescent="0.25">
      <c r="A6200" s="570">
        <f t="shared" si="90"/>
        <v>6194</v>
      </c>
      <c r="B6200" s="571" t="s">
        <v>8453</v>
      </c>
      <c r="C6200" s="574" t="s">
        <v>12460</v>
      </c>
      <c r="D6200" s="843">
        <v>43856.26</v>
      </c>
      <c r="E6200" s="844"/>
      <c r="F6200" s="844"/>
      <c r="G6200" s="25"/>
      <c r="H6200" s="25"/>
      <c r="I6200" s="25"/>
      <c r="J6200" s="25"/>
      <c r="K6200" s="25"/>
      <c r="L6200" s="25"/>
      <c r="N6200" s="25"/>
      <c r="O6200" s="25"/>
      <c r="P6200" s="35" t="s">
        <v>2496</v>
      </c>
      <c r="AS6200" s="570"/>
      <c r="AT6200" s="391"/>
      <c r="AU6200" s="222"/>
      <c r="AV6200" s="564"/>
      <c r="AW6200" s="60"/>
      <c r="AX6200" s="60"/>
      <c r="AY6200" s="60"/>
      <c r="AZ6200" s="283"/>
      <c r="BA6200" s="283"/>
      <c r="BB6200" s="283"/>
      <c r="BC6200" s="34"/>
      <c r="BD6200" s="27"/>
      <c r="BF6200" s="35"/>
      <c r="BG6200" s="35"/>
      <c r="BH6200" s="35"/>
    </row>
    <row r="6201" spans="1:60" ht="15" x14ac:dyDescent="0.25">
      <c r="A6201" s="570">
        <f t="shared" si="90"/>
        <v>6195</v>
      </c>
      <c r="B6201" s="571" t="s">
        <v>8453</v>
      </c>
      <c r="C6201" s="574" t="s">
        <v>12463</v>
      </c>
      <c r="D6201" s="843">
        <v>195512.24</v>
      </c>
      <c r="E6201" s="844"/>
      <c r="F6201" s="844"/>
      <c r="G6201" s="25"/>
      <c r="H6201" s="25"/>
      <c r="I6201" s="25"/>
      <c r="J6201" s="25"/>
      <c r="K6201" s="25"/>
      <c r="L6201" s="25"/>
      <c r="N6201" s="25"/>
      <c r="O6201" s="25"/>
      <c r="P6201" s="35" t="s">
        <v>2496</v>
      </c>
      <c r="AS6201" s="570"/>
      <c r="AT6201" s="391"/>
      <c r="AU6201" s="222"/>
      <c r="AV6201" s="564"/>
      <c r="AW6201" s="60"/>
      <c r="AX6201" s="60"/>
      <c r="AY6201" s="60"/>
      <c r="AZ6201" s="283"/>
      <c r="BA6201" s="283"/>
      <c r="BB6201" s="283"/>
      <c r="BC6201" s="34"/>
      <c r="BD6201" s="27"/>
      <c r="BF6201" s="35"/>
      <c r="BG6201" s="35"/>
      <c r="BH6201" s="35"/>
    </row>
    <row r="6202" spans="1:60" ht="15" x14ac:dyDescent="0.25">
      <c r="A6202" s="570">
        <f t="shared" si="90"/>
        <v>6196</v>
      </c>
      <c r="B6202" s="571" t="s">
        <v>8454</v>
      </c>
      <c r="C6202" s="574" t="s">
        <v>12460</v>
      </c>
      <c r="D6202" s="843">
        <v>51423.47</v>
      </c>
      <c r="E6202" s="844"/>
      <c r="F6202" s="844"/>
      <c r="G6202" s="25"/>
      <c r="H6202" s="25"/>
      <c r="I6202" s="25"/>
      <c r="J6202" s="25"/>
      <c r="K6202" s="25"/>
      <c r="L6202" s="25"/>
      <c r="N6202" s="25"/>
      <c r="O6202" s="25"/>
      <c r="P6202" s="35" t="s">
        <v>2496</v>
      </c>
      <c r="AS6202" s="570"/>
      <c r="AT6202" s="391"/>
      <c r="AU6202" s="222"/>
      <c r="AV6202" s="564"/>
      <c r="AW6202" s="60"/>
      <c r="AX6202" s="60"/>
      <c r="AY6202" s="60"/>
      <c r="AZ6202" s="283"/>
      <c r="BA6202" s="283"/>
      <c r="BB6202" s="283"/>
      <c r="BC6202" s="34"/>
      <c r="BD6202" s="27"/>
      <c r="BF6202" s="35"/>
      <c r="BG6202" s="35"/>
      <c r="BH6202" s="35"/>
    </row>
    <row r="6203" spans="1:60" ht="15" x14ac:dyDescent="0.25">
      <c r="A6203" s="570">
        <f t="shared" si="90"/>
        <v>6197</v>
      </c>
      <c r="B6203" s="571" t="s">
        <v>8455</v>
      </c>
      <c r="C6203" s="574" t="s">
        <v>12460</v>
      </c>
      <c r="D6203" s="843">
        <v>44007.39</v>
      </c>
      <c r="E6203" s="844"/>
      <c r="F6203" s="844"/>
      <c r="G6203" s="25"/>
      <c r="H6203" s="25"/>
      <c r="I6203" s="25"/>
      <c r="J6203" s="25"/>
      <c r="K6203" s="25"/>
      <c r="L6203" s="25"/>
      <c r="N6203" s="25"/>
      <c r="O6203" s="25"/>
      <c r="P6203" s="35" t="s">
        <v>2496</v>
      </c>
      <c r="AS6203" s="570"/>
      <c r="AT6203" s="391"/>
      <c r="AU6203" s="222"/>
      <c r="AV6203" s="564"/>
      <c r="AW6203" s="60"/>
      <c r="AX6203" s="60"/>
      <c r="AY6203" s="60"/>
      <c r="AZ6203" s="283"/>
      <c r="BA6203" s="283"/>
      <c r="BB6203" s="283"/>
      <c r="BC6203" s="34"/>
      <c r="BD6203" s="27"/>
      <c r="BF6203" s="35"/>
      <c r="BG6203" s="35"/>
      <c r="BH6203" s="35"/>
    </row>
    <row r="6204" spans="1:60" ht="15" x14ac:dyDescent="0.25">
      <c r="A6204" s="570">
        <f t="shared" si="90"/>
        <v>6198</v>
      </c>
      <c r="B6204" s="571" t="s">
        <v>8456</v>
      </c>
      <c r="C6204" s="574" t="s">
        <v>12460</v>
      </c>
      <c r="D6204" s="843">
        <v>101150</v>
      </c>
      <c r="E6204" s="844"/>
      <c r="F6204" s="844"/>
      <c r="G6204" s="25"/>
      <c r="H6204" s="25"/>
      <c r="I6204" s="25"/>
      <c r="J6204" s="25"/>
      <c r="K6204" s="25"/>
      <c r="L6204" s="25"/>
      <c r="N6204" s="25"/>
      <c r="O6204" s="25"/>
      <c r="P6204" s="35" t="s">
        <v>2496</v>
      </c>
      <c r="AS6204" s="570"/>
      <c r="AT6204" s="391"/>
      <c r="AU6204" s="222"/>
      <c r="AV6204" s="564"/>
      <c r="AW6204" s="60"/>
      <c r="AX6204" s="60"/>
      <c r="AY6204" s="60"/>
      <c r="AZ6204" s="283"/>
      <c r="BA6204" s="283"/>
      <c r="BB6204" s="283"/>
      <c r="BC6204" s="34"/>
      <c r="BD6204" s="27"/>
      <c r="BF6204" s="35"/>
      <c r="BG6204" s="35"/>
      <c r="BH6204" s="35"/>
    </row>
    <row r="6205" spans="1:60" ht="15" x14ac:dyDescent="0.25">
      <c r="A6205" s="570">
        <f t="shared" si="90"/>
        <v>6199</v>
      </c>
      <c r="B6205" s="571" t="s">
        <v>8457</v>
      </c>
      <c r="C6205" s="574" t="s">
        <v>12463</v>
      </c>
      <c r="D6205" s="843">
        <v>466420.5</v>
      </c>
      <c r="E6205" s="844"/>
      <c r="F6205" s="844"/>
      <c r="G6205" s="25"/>
      <c r="H6205" s="25"/>
      <c r="I6205" s="25"/>
      <c r="J6205" s="25"/>
      <c r="K6205" s="25"/>
      <c r="L6205" s="25"/>
      <c r="N6205" s="25"/>
      <c r="O6205" s="25"/>
      <c r="P6205" s="35" t="s">
        <v>2496</v>
      </c>
      <c r="AS6205" s="570"/>
      <c r="AT6205" s="391"/>
      <c r="AU6205" s="222"/>
      <c r="AV6205" s="564"/>
      <c r="AW6205" s="60"/>
      <c r="AX6205" s="60"/>
      <c r="AY6205" s="60"/>
      <c r="AZ6205" s="283"/>
      <c r="BA6205" s="283"/>
      <c r="BB6205" s="283"/>
      <c r="BC6205" s="34"/>
      <c r="BD6205" s="27"/>
      <c r="BF6205" s="35"/>
      <c r="BG6205" s="35"/>
      <c r="BH6205" s="35"/>
    </row>
    <row r="6206" spans="1:60" ht="15" x14ac:dyDescent="0.25">
      <c r="A6206" s="570">
        <f t="shared" si="90"/>
        <v>6200</v>
      </c>
      <c r="B6206" s="571" t="s">
        <v>8458</v>
      </c>
      <c r="C6206" s="574" t="s">
        <v>12460</v>
      </c>
      <c r="D6206" s="843">
        <v>97056.4</v>
      </c>
      <c r="E6206" s="844"/>
      <c r="F6206" s="844"/>
      <c r="G6206" s="25"/>
      <c r="H6206" s="25"/>
      <c r="I6206" s="25"/>
      <c r="J6206" s="25"/>
      <c r="K6206" s="25"/>
      <c r="L6206" s="25"/>
      <c r="N6206" s="25"/>
      <c r="O6206" s="25"/>
      <c r="P6206" s="35" t="s">
        <v>2496</v>
      </c>
      <c r="AS6206" s="570"/>
      <c r="AT6206" s="391"/>
      <c r="AU6206" s="222"/>
      <c r="AV6206" s="564"/>
      <c r="AW6206" s="60"/>
      <c r="AX6206" s="60"/>
      <c r="AY6206" s="60"/>
      <c r="AZ6206" s="283"/>
      <c r="BA6206" s="283"/>
      <c r="BB6206" s="283"/>
      <c r="BC6206" s="34"/>
      <c r="BD6206" s="27"/>
      <c r="BF6206" s="35"/>
      <c r="BG6206" s="35"/>
      <c r="BH6206" s="35"/>
    </row>
    <row r="6207" spans="1:60" ht="15" x14ac:dyDescent="0.25">
      <c r="A6207" s="570">
        <f t="shared" si="90"/>
        <v>6201</v>
      </c>
      <c r="B6207" s="571" t="s">
        <v>8459</v>
      </c>
      <c r="C6207" s="574" t="s">
        <v>12460</v>
      </c>
      <c r="D6207" s="843">
        <v>48195</v>
      </c>
      <c r="E6207" s="844"/>
      <c r="F6207" s="844"/>
      <c r="G6207" s="25"/>
      <c r="H6207" s="25"/>
      <c r="I6207" s="25"/>
      <c r="J6207" s="25"/>
      <c r="K6207" s="25"/>
      <c r="L6207" s="25"/>
      <c r="N6207" s="25"/>
      <c r="O6207" s="25"/>
      <c r="P6207" s="35" t="s">
        <v>2496</v>
      </c>
      <c r="AS6207" s="570"/>
      <c r="AT6207" s="391"/>
      <c r="AU6207" s="222"/>
      <c r="AV6207" s="564"/>
      <c r="AW6207" s="60"/>
      <c r="AX6207" s="60"/>
      <c r="AY6207" s="60"/>
      <c r="AZ6207" s="283"/>
      <c r="BA6207" s="283"/>
      <c r="BB6207" s="283"/>
      <c r="BC6207" s="34"/>
      <c r="BD6207" s="27"/>
      <c r="BF6207" s="35"/>
      <c r="BG6207" s="35"/>
      <c r="BH6207" s="35"/>
    </row>
    <row r="6208" spans="1:60" ht="15" x14ac:dyDescent="0.25">
      <c r="A6208" s="570">
        <f t="shared" si="90"/>
        <v>6202</v>
      </c>
      <c r="B6208" s="571" t="s">
        <v>8460</v>
      </c>
      <c r="C6208" s="574" t="s">
        <v>12459</v>
      </c>
      <c r="D6208" s="843">
        <v>9556.89</v>
      </c>
      <c r="E6208" s="844"/>
      <c r="F6208" s="844"/>
      <c r="G6208" s="25"/>
      <c r="H6208" s="25"/>
      <c r="I6208" s="25"/>
      <c r="J6208" s="25"/>
      <c r="K6208" s="25"/>
      <c r="L6208" s="25"/>
      <c r="N6208" s="25"/>
      <c r="O6208" s="25"/>
      <c r="P6208" s="35" t="s">
        <v>2496</v>
      </c>
      <c r="AS6208" s="570"/>
      <c r="AT6208" s="391"/>
      <c r="AU6208" s="222"/>
      <c r="AV6208" s="564"/>
      <c r="AW6208" s="60"/>
      <c r="AX6208" s="60"/>
      <c r="AY6208" s="60"/>
      <c r="AZ6208" s="283"/>
      <c r="BA6208" s="283"/>
      <c r="BB6208" s="283"/>
      <c r="BC6208" s="34"/>
      <c r="BD6208" s="27"/>
      <c r="BF6208" s="35"/>
      <c r="BG6208" s="35"/>
      <c r="BH6208" s="35"/>
    </row>
    <row r="6209" spans="1:60" ht="15" x14ac:dyDescent="0.25">
      <c r="A6209" s="570">
        <f t="shared" si="90"/>
        <v>6203</v>
      </c>
      <c r="B6209" s="571" t="s">
        <v>8461</v>
      </c>
      <c r="C6209" s="574" t="s">
        <v>12459</v>
      </c>
      <c r="D6209" s="843">
        <v>9556.89</v>
      </c>
      <c r="E6209" s="844"/>
      <c r="F6209" s="844"/>
      <c r="G6209" s="25"/>
      <c r="H6209" s="25"/>
      <c r="I6209" s="25"/>
      <c r="J6209" s="25"/>
      <c r="K6209" s="25"/>
      <c r="L6209" s="25"/>
      <c r="N6209" s="25"/>
      <c r="O6209" s="25"/>
      <c r="P6209" s="35" t="s">
        <v>2496</v>
      </c>
      <c r="AS6209" s="570"/>
      <c r="AT6209" s="391"/>
      <c r="AU6209" s="222"/>
      <c r="AV6209" s="564"/>
      <c r="AW6209" s="60"/>
      <c r="AX6209" s="60"/>
      <c r="AY6209" s="60"/>
      <c r="AZ6209" s="283"/>
      <c r="BA6209" s="283"/>
      <c r="BB6209" s="283"/>
      <c r="BC6209" s="34"/>
      <c r="BD6209" s="27"/>
      <c r="BF6209" s="35"/>
      <c r="BG6209" s="35"/>
      <c r="BH6209" s="35"/>
    </row>
    <row r="6210" spans="1:60" ht="15" x14ac:dyDescent="0.25">
      <c r="A6210" s="570">
        <f t="shared" si="90"/>
        <v>6204</v>
      </c>
      <c r="B6210" s="571" t="s">
        <v>8462</v>
      </c>
      <c r="C6210" s="574" t="s">
        <v>12459</v>
      </c>
      <c r="D6210" s="843">
        <v>9556.89</v>
      </c>
      <c r="E6210" s="844"/>
      <c r="F6210" s="844"/>
      <c r="G6210" s="25"/>
      <c r="H6210" s="25"/>
      <c r="I6210" s="25"/>
      <c r="J6210" s="25"/>
      <c r="K6210" s="25"/>
      <c r="L6210" s="25"/>
      <c r="N6210" s="25"/>
      <c r="O6210" s="25"/>
      <c r="P6210" s="35" t="s">
        <v>2496</v>
      </c>
      <c r="AS6210" s="570"/>
      <c r="AT6210" s="391"/>
      <c r="AU6210" s="222"/>
      <c r="AV6210" s="564"/>
      <c r="AW6210" s="60"/>
      <c r="AX6210" s="60"/>
      <c r="AY6210" s="60"/>
      <c r="AZ6210" s="283"/>
      <c r="BA6210" s="283"/>
      <c r="BB6210" s="283"/>
      <c r="BC6210" s="34"/>
      <c r="BD6210" s="27"/>
      <c r="BF6210" s="35"/>
      <c r="BG6210" s="35"/>
      <c r="BH6210" s="35"/>
    </row>
    <row r="6211" spans="1:60" ht="15" x14ac:dyDescent="0.25">
      <c r="A6211" s="570">
        <f t="shared" si="90"/>
        <v>6205</v>
      </c>
      <c r="B6211" s="571" t="s">
        <v>8463</v>
      </c>
      <c r="C6211" s="574" t="s">
        <v>12460</v>
      </c>
      <c r="D6211" s="843">
        <v>42685.3</v>
      </c>
      <c r="E6211" s="844"/>
      <c r="F6211" s="844"/>
      <c r="G6211" s="25"/>
      <c r="H6211" s="25"/>
      <c r="I6211" s="25"/>
      <c r="J6211" s="25"/>
      <c r="K6211" s="25"/>
      <c r="L6211" s="25"/>
      <c r="N6211" s="25"/>
      <c r="O6211" s="25"/>
      <c r="P6211" s="35" t="s">
        <v>2496</v>
      </c>
      <c r="AS6211" s="570"/>
      <c r="AT6211" s="391"/>
      <c r="AU6211" s="222"/>
      <c r="AV6211" s="564"/>
      <c r="AW6211" s="60"/>
      <c r="AX6211" s="60"/>
      <c r="AY6211" s="60"/>
      <c r="AZ6211" s="283"/>
      <c r="BA6211" s="283"/>
      <c r="BB6211" s="283"/>
      <c r="BC6211" s="34"/>
      <c r="BD6211" s="27"/>
      <c r="BF6211" s="35"/>
      <c r="BG6211" s="35"/>
      <c r="BH6211" s="35"/>
    </row>
    <row r="6212" spans="1:60" ht="15" x14ac:dyDescent="0.25">
      <c r="A6212" s="570">
        <f t="shared" si="90"/>
        <v>6206</v>
      </c>
      <c r="B6212" s="571" t="s">
        <v>8464</v>
      </c>
      <c r="C6212" s="574" t="s">
        <v>12460</v>
      </c>
      <c r="D6212" s="843">
        <v>38406.06</v>
      </c>
      <c r="E6212" s="844"/>
      <c r="F6212" s="844"/>
      <c r="G6212" s="25"/>
      <c r="H6212" s="25"/>
      <c r="I6212" s="25"/>
      <c r="J6212" s="25"/>
      <c r="K6212" s="25"/>
      <c r="L6212" s="25"/>
      <c r="N6212" s="25"/>
      <c r="O6212" s="25"/>
      <c r="P6212" s="35" t="s">
        <v>2496</v>
      </c>
      <c r="AS6212" s="570"/>
      <c r="AT6212" s="391"/>
      <c r="AU6212" s="222"/>
      <c r="AV6212" s="564"/>
      <c r="AW6212" s="60"/>
      <c r="AX6212" s="60"/>
      <c r="AY6212" s="60"/>
      <c r="AZ6212" s="283"/>
      <c r="BA6212" s="283"/>
      <c r="BB6212" s="283"/>
      <c r="BC6212" s="34"/>
      <c r="BD6212" s="27"/>
      <c r="BF6212" s="35"/>
      <c r="BG6212" s="35"/>
      <c r="BH6212" s="35"/>
    </row>
    <row r="6213" spans="1:60" ht="15" x14ac:dyDescent="0.25">
      <c r="A6213" s="570">
        <f t="shared" si="90"/>
        <v>6207</v>
      </c>
      <c r="B6213" s="571" t="s">
        <v>8465</v>
      </c>
      <c r="C6213" s="574" t="s">
        <v>12460</v>
      </c>
      <c r="D6213" s="843">
        <v>42685.3</v>
      </c>
      <c r="E6213" s="844"/>
      <c r="F6213" s="844"/>
      <c r="G6213" s="25"/>
      <c r="H6213" s="25"/>
      <c r="I6213" s="25"/>
      <c r="J6213" s="25"/>
      <c r="K6213" s="25"/>
      <c r="L6213" s="25"/>
      <c r="N6213" s="25"/>
      <c r="O6213" s="25"/>
      <c r="P6213" s="35" t="s">
        <v>2496</v>
      </c>
      <c r="AS6213" s="570"/>
      <c r="AT6213" s="391"/>
      <c r="AU6213" s="222"/>
      <c r="AV6213" s="564"/>
      <c r="AW6213" s="60"/>
      <c r="AX6213" s="60"/>
      <c r="AY6213" s="60"/>
      <c r="AZ6213" s="283"/>
      <c r="BA6213" s="283"/>
      <c r="BB6213" s="283"/>
      <c r="BC6213" s="34"/>
      <c r="BD6213" s="27"/>
      <c r="BF6213" s="35"/>
      <c r="BG6213" s="35"/>
      <c r="BH6213" s="35"/>
    </row>
    <row r="6214" spans="1:60" ht="15" x14ac:dyDescent="0.25">
      <c r="A6214" s="570">
        <f t="shared" si="90"/>
        <v>6208</v>
      </c>
      <c r="B6214" s="571" t="s">
        <v>8466</v>
      </c>
      <c r="C6214" s="574" t="s">
        <v>12460</v>
      </c>
      <c r="D6214" s="843">
        <v>37537.360000000001</v>
      </c>
      <c r="E6214" s="844"/>
      <c r="F6214" s="844"/>
      <c r="G6214" s="25"/>
      <c r="H6214" s="25"/>
      <c r="I6214" s="25"/>
      <c r="J6214" s="25"/>
      <c r="K6214" s="25"/>
      <c r="L6214" s="25"/>
      <c r="N6214" s="25"/>
      <c r="O6214" s="25"/>
      <c r="P6214" s="35" t="s">
        <v>2496</v>
      </c>
      <c r="AS6214" s="570"/>
      <c r="AT6214" s="391"/>
      <c r="AU6214" s="222"/>
      <c r="AV6214" s="564"/>
      <c r="AW6214" s="60"/>
      <c r="AX6214" s="60"/>
      <c r="AY6214" s="60"/>
      <c r="AZ6214" s="283"/>
      <c r="BA6214" s="283"/>
      <c r="BB6214" s="283"/>
      <c r="BC6214" s="34"/>
      <c r="BD6214" s="27"/>
      <c r="BF6214" s="35"/>
      <c r="BG6214" s="35"/>
      <c r="BH6214" s="35"/>
    </row>
    <row r="6215" spans="1:60" ht="15" x14ac:dyDescent="0.25">
      <c r="A6215" s="570">
        <f t="shared" si="90"/>
        <v>6209</v>
      </c>
      <c r="B6215" s="571" t="s">
        <v>8467</v>
      </c>
      <c r="C6215" s="574" t="s">
        <v>12460</v>
      </c>
      <c r="D6215" s="843">
        <v>38406.06</v>
      </c>
      <c r="E6215" s="844"/>
      <c r="F6215" s="844"/>
      <c r="G6215" s="25"/>
      <c r="H6215" s="25"/>
      <c r="I6215" s="25"/>
      <c r="J6215" s="25"/>
      <c r="K6215" s="25"/>
      <c r="L6215" s="25"/>
      <c r="N6215" s="25"/>
      <c r="O6215" s="25"/>
      <c r="P6215" s="35" t="s">
        <v>2496</v>
      </c>
      <c r="AS6215" s="570"/>
      <c r="AT6215" s="391"/>
      <c r="AU6215" s="222"/>
      <c r="AV6215" s="564"/>
      <c r="AW6215" s="60"/>
      <c r="AX6215" s="60"/>
      <c r="AY6215" s="60"/>
      <c r="AZ6215" s="283"/>
      <c r="BA6215" s="283"/>
      <c r="BB6215" s="283"/>
      <c r="BC6215" s="34"/>
      <c r="BD6215" s="27"/>
      <c r="BF6215" s="35"/>
      <c r="BG6215" s="35"/>
      <c r="BH6215" s="35"/>
    </row>
    <row r="6216" spans="1:60" ht="15" x14ac:dyDescent="0.25">
      <c r="A6216" s="570">
        <f t="shared" si="90"/>
        <v>6210</v>
      </c>
      <c r="B6216" s="571" t="s">
        <v>8468</v>
      </c>
      <c r="C6216" s="574" t="s">
        <v>12460</v>
      </c>
      <c r="D6216" s="843">
        <v>38406.06</v>
      </c>
      <c r="E6216" s="844"/>
      <c r="F6216" s="844"/>
      <c r="G6216" s="25"/>
      <c r="H6216" s="25"/>
      <c r="I6216" s="25"/>
      <c r="J6216" s="25"/>
      <c r="K6216" s="25"/>
      <c r="L6216" s="25"/>
      <c r="N6216" s="25"/>
      <c r="O6216" s="25"/>
      <c r="P6216" s="35" t="s">
        <v>2496</v>
      </c>
      <c r="AS6216" s="570"/>
      <c r="AT6216" s="391"/>
      <c r="AU6216" s="222"/>
      <c r="AV6216" s="564"/>
      <c r="AW6216" s="60"/>
      <c r="AX6216" s="60"/>
      <c r="AY6216" s="60"/>
      <c r="AZ6216" s="283"/>
      <c r="BA6216" s="283"/>
      <c r="BB6216" s="283"/>
      <c r="BC6216" s="34"/>
      <c r="BD6216" s="27"/>
      <c r="BF6216" s="35"/>
      <c r="BG6216" s="35"/>
      <c r="BH6216" s="35"/>
    </row>
    <row r="6217" spans="1:60" ht="15" x14ac:dyDescent="0.25">
      <c r="A6217" s="570">
        <f t="shared" si="90"/>
        <v>6211</v>
      </c>
      <c r="B6217" s="571" t="s">
        <v>8469</v>
      </c>
      <c r="C6217" s="574" t="s">
        <v>12460</v>
      </c>
      <c r="D6217" s="843">
        <v>38406.06</v>
      </c>
      <c r="E6217" s="844"/>
      <c r="F6217" s="844"/>
      <c r="G6217" s="25"/>
      <c r="H6217" s="25"/>
      <c r="I6217" s="25"/>
      <c r="J6217" s="25"/>
      <c r="K6217" s="25"/>
      <c r="L6217" s="25"/>
      <c r="N6217" s="25"/>
      <c r="O6217" s="25"/>
      <c r="P6217" s="35" t="s">
        <v>2496</v>
      </c>
      <c r="AS6217" s="570"/>
      <c r="AT6217" s="391"/>
      <c r="AU6217" s="222"/>
      <c r="AV6217" s="564"/>
      <c r="AW6217" s="60"/>
      <c r="AX6217" s="60"/>
      <c r="AY6217" s="60"/>
      <c r="AZ6217" s="283"/>
      <c r="BA6217" s="283"/>
      <c r="BB6217" s="283"/>
      <c r="BC6217" s="34"/>
      <c r="BD6217" s="27"/>
      <c r="BF6217" s="35"/>
      <c r="BG6217" s="35"/>
      <c r="BH6217" s="35"/>
    </row>
    <row r="6218" spans="1:60" ht="15" x14ac:dyDescent="0.25">
      <c r="A6218" s="570">
        <f t="shared" si="90"/>
        <v>6212</v>
      </c>
      <c r="B6218" s="571" t="s">
        <v>8470</v>
      </c>
      <c r="C6218" s="574" t="s">
        <v>12460</v>
      </c>
      <c r="D6218" s="843">
        <v>39899.51</v>
      </c>
      <c r="E6218" s="844"/>
      <c r="F6218" s="844"/>
      <c r="G6218" s="25"/>
      <c r="H6218" s="25"/>
      <c r="I6218" s="25"/>
      <c r="J6218" s="25"/>
      <c r="K6218" s="25"/>
      <c r="L6218" s="25"/>
      <c r="N6218" s="25"/>
      <c r="O6218" s="25"/>
      <c r="P6218" s="35" t="s">
        <v>2496</v>
      </c>
      <c r="AS6218" s="570"/>
      <c r="AT6218" s="391"/>
      <c r="AU6218" s="222"/>
      <c r="AV6218" s="564"/>
      <c r="AW6218" s="60"/>
      <c r="AX6218" s="60"/>
      <c r="AY6218" s="60"/>
      <c r="AZ6218" s="283"/>
      <c r="BA6218" s="283"/>
      <c r="BB6218" s="283"/>
      <c r="BC6218" s="34"/>
      <c r="BD6218" s="27"/>
      <c r="BF6218" s="35"/>
      <c r="BG6218" s="35"/>
      <c r="BH6218" s="35"/>
    </row>
    <row r="6219" spans="1:60" ht="15" x14ac:dyDescent="0.25">
      <c r="A6219" s="570">
        <f t="shared" si="90"/>
        <v>6213</v>
      </c>
      <c r="B6219" s="571" t="s">
        <v>8470</v>
      </c>
      <c r="C6219" s="574" t="s">
        <v>12459</v>
      </c>
      <c r="D6219" s="843">
        <v>12899.6</v>
      </c>
      <c r="E6219" s="844"/>
      <c r="F6219" s="844"/>
      <c r="G6219" s="25"/>
      <c r="H6219" s="25"/>
      <c r="I6219" s="25"/>
      <c r="J6219" s="25"/>
      <c r="K6219" s="25"/>
      <c r="L6219" s="25"/>
      <c r="N6219" s="25"/>
      <c r="O6219" s="25"/>
      <c r="P6219" s="35" t="s">
        <v>2496</v>
      </c>
      <c r="AS6219" s="570"/>
      <c r="AT6219" s="391"/>
      <c r="AU6219" s="222"/>
      <c r="AV6219" s="564"/>
      <c r="AW6219" s="60"/>
      <c r="AX6219" s="60"/>
      <c r="AY6219" s="60"/>
      <c r="AZ6219" s="283"/>
      <c r="BA6219" s="283"/>
      <c r="BB6219" s="283"/>
      <c r="BC6219" s="34"/>
      <c r="BD6219" s="27"/>
      <c r="BF6219" s="35"/>
      <c r="BG6219" s="35"/>
      <c r="BH6219" s="35"/>
    </row>
    <row r="6220" spans="1:60" ht="15" x14ac:dyDescent="0.25">
      <c r="A6220" s="570">
        <f t="shared" si="90"/>
        <v>6214</v>
      </c>
      <c r="B6220" s="571" t="s">
        <v>8471</v>
      </c>
      <c r="C6220" s="574" t="s">
        <v>12460</v>
      </c>
      <c r="D6220" s="843">
        <v>39899.51</v>
      </c>
      <c r="E6220" s="844"/>
      <c r="F6220" s="844"/>
      <c r="G6220" s="25"/>
      <c r="H6220" s="25"/>
      <c r="I6220" s="25"/>
      <c r="J6220" s="25"/>
      <c r="K6220" s="25"/>
      <c r="L6220" s="25"/>
      <c r="N6220" s="25"/>
      <c r="O6220" s="25"/>
      <c r="P6220" s="35" t="s">
        <v>2496</v>
      </c>
      <c r="AS6220" s="570"/>
      <c r="AT6220" s="391"/>
      <c r="AU6220" s="222"/>
      <c r="AV6220" s="564"/>
      <c r="AW6220" s="60"/>
      <c r="AX6220" s="60"/>
      <c r="AY6220" s="60"/>
      <c r="AZ6220" s="283"/>
      <c r="BA6220" s="283"/>
      <c r="BB6220" s="283"/>
      <c r="BC6220" s="34"/>
      <c r="BD6220" s="27"/>
      <c r="BF6220" s="35"/>
      <c r="BG6220" s="35"/>
      <c r="BH6220" s="35"/>
    </row>
    <row r="6221" spans="1:60" ht="15" x14ac:dyDescent="0.25">
      <c r="A6221" s="570">
        <f t="shared" si="90"/>
        <v>6215</v>
      </c>
      <c r="B6221" s="571" t="s">
        <v>8471</v>
      </c>
      <c r="C6221" s="574" t="s">
        <v>12459</v>
      </c>
      <c r="D6221" s="843">
        <v>12899.6</v>
      </c>
      <c r="E6221" s="844"/>
      <c r="F6221" s="844"/>
      <c r="G6221" s="25"/>
      <c r="H6221" s="25"/>
      <c r="I6221" s="25"/>
      <c r="J6221" s="25"/>
      <c r="K6221" s="25"/>
      <c r="L6221" s="25"/>
      <c r="N6221" s="25"/>
      <c r="O6221" s="25"/>
      <c r="P6221" s="35" t="s">
        <v>2496</v>
      </c>
      <c r="AS6221" s="570"/>
      <c r="AT6221" s="391"/>
      <c r="AU6221" s="222"/>
      <c r="AV6221" s="564"/>
      <c r="AW6221" s="60"/>
      <c r="AX6221" s="60"/>
      <c r="AY6221" s="60"/>
      <c r="AZ6221" s="283"/>
      <c r="BA6221" s="283"/>
      <c r="BB6221" s="283"/>
      <c r="BC6221" s="34"/>
      <c r="BD6221" s="27"/>
      <c r="BF6221" s="35"/>
      <c r="BG6221" s="35"/>
      <c r="BH6221" s="35"/>
    </row>
    <row r="6222" spans="1:60" ht="15" x14ac:dyDescent="0.25">
      <c r="A6222" s="570">
        <f t="shared" si="90"/>
        <v>6216</v>
      </c>
      <c r="B6222" s="571" t="s">
        <v>8472</v>
      </c>
      <c r="C6222" s="574" t="s">
        <v>12459</v>
      </c>
      <c r="D6222" s="843">
        <v>12899.6</v>
      </c>
      <c r="E6222" s="844"/>
      <c r="F6222" s="844"/>
      <c r="G6222" s="25"/>
      <c r="H6222" s="25"/>
      <c r="I6222" s="25"/>
      <c r="J6222" s="25"/>
      <c r="K6222" s="25"/>
      <c r="L6222" s="25"/>
      <c r="N6222" s="25"/>
      <c r="O6222" s="25"/>
      <c r="P6222" s="35" t="s">
        <v>2496</v>
      </c>
      <c r="AS6222" s="570"/>
      <c r="AT6222" s="391"/>
      <c r="AU6222" s="222"/>
      <c r="AV6222" s="564"/>
      <c r="AW6222" s="60"/>
      <c r="AX6222" s="60"/>
      <c r="AY6222" s="60"/>
      <c r="AZ6222" s="283"/>
      <c r="BA6222" s="283"/>
      <c r="BB6222" s="283"/>
      <c r="BC6222" s="34"/>
      <c r="BD6222" s="27"/>
      <c r="BF6222" s="35"/>
      <c r="BG6222" s="35"/>
      <c r="BH6222" s="35"/>
    </row>
    <row r="6223" spans="1:60" ht="15" x14ac:dyDescent="0.25">
      <c r="A6223" s="570">
        <f t="shared" si="90"/>
        <v>6217</v>
      </c>
      <c r="B6223" s="571" t="s">
        <v>8472</v>
      </c>
      <c r="C6223" s="574" t="s">
        <v>12460</v>
      </c>
      <c r="D6223" s="843">
        <v>39899.51</v>
      </c>
      <c r="E6223" s="844"/>
      <c r="F6223" s="844"/>
      <c r="G6223" s="25"/>
      <c r="H6223" s="25"/>
      <c r="I6223" s="25"/>
      <c r="J6223" s="25"/>
      <c r="K6223" s="25"/>
      <c r="L6223" s="25"/>
      <c r="N6223" s="25"/>
      <c r="O6223" s="25"/>
      <c r="P6223" s="35" t="s">
        <v>2496</v>
      </c>
      <c r="AS6223" s="570"/>
      <c r="AT6223" s="391"/>
      <c r="AU6223" s="222"/>
      <c r="AV6223" s="564"/>
      <c r="AW6223" s="60"/>
      <c r="AX6223" s="60"/>
      <c r="AY6223" s="60"/>
      <c r="AZ6223" s="283"/>
      <c r="BA6223" s="283"/>
      <c r="BB6223" s="283"/>
      <c r="BC6223" s="34"/>
      <c r="BD6223" s="27"/>
      <c r="BF6223" s="35"/>
      <c r="BG6223" s="35"/>
      <c r="BH6223" s="35"/>
    </row>
    <row r="6224" spans="1:60" ht="15" x14ac:dyDescent="0.25">
      <c r="A6224" s="570">
        <f t="shared" si="90"/>
        <v>6218</v>
      </c>
      <c r="B6224" s="571" t="s">
        <v>8473</v>
      </c>
      <c r="C6224" s="574" t="s">
        <v>12460</v>
      </c>
      <c r="D6224" s="843">
        <v>39899.51</v>
      </c>
      <c r="E6224" s="844"/>
      <c r="F6224" s="844"/>
      <c r="G6224" s="25"/>
      <c r="H6224" s="25"/>
      <c r="I6224" s="25"/>
      <c r="J6224" s="25"/>
      <c r="K6224" s="25"/>
      <c r="L6224" s="25"/>
      <c r="N6224" s="25"/>
      <c r="O6224" s="25"/>
      <c r="P6224" s="35" t="s">
        <v>2496</v>
      </c>
      <c r="AS6224" s="570"/>
      <c r="AT6224" s="391"/>
      <c r="AU6224" s="222"/>
      <c r="AV6224" s="564"/>
      <c r="AW6224" s="60"/>
      <c r="AX6224" s="60"/>
      <c r="AY6224" s="60"/>
      <c r="AZ6224" s="283"/>
      <c r="BA6224" s="283"/>
      <c r="BB6224" s="283"/>
      <c r="BC6224" s="34"/>
      <c r="BD6224" s="27"/>
      <c r="BF6224" s="35"/>
      <c r="BG6224" s="35"/>
      <c r="BH6224" s="35"/>
    </row>
    <row r="6225" spans="1:60" ht="15" x14ac:dyDescent="0.25">
      <c r="A6225" s="570">
        <f t="shared" si="90"/>
        <v>6219</v>
      </c>
      <c r="B6225" s="571" t="s">
        <v>8474</v>
      </c>
      <c r="C6225" s="574" t="s">
        <v>12460</v>
      </c>
      <c r="D6225" s="843">
        <v>39899.51</v>
      </c>
      <c r="E6225" s="844"/>
      <c r="F6225" s="844"/>
      <c r="G6225" s="25"/>
      <c r="H6225" s="25"/>
      <c r="I6225" s="25"/>
      <c r="J6225" s="25"/>
      <c r="K6225" s="25"/>
      <c r="L6225" s="25"/>
      <c r="N6225" s="25"/>
      <c r="O6225" s="25"/>
      <c r="P6225" s="35" t="s">
        <v>2496</v>
      </c>
      <c r="AS6225" s="570"/>
      <c r="AT6225" s="391"/>
      <c r="AU6225" s="222"/>
      <c r="AV6225" s="564"/>
      <c r="AW6225" s="60"/>
      <c r="AX6225" s="60"/>
      <c r="AY6225" s="60"/>
      <c r="AZ6225" s="283"/>
      <c r="BA6225" s="283"/>
      <c r="BB6225" s="283"/>
      <c r="BC6225" s="34"/>
      <c r="BD6225" s="27"/>
      <c r="BF6225" s="35"/>
      <c r="BG6225" s="35"/>
      <c r="BH6225" s="35"/>
    </row>
    <row r="6226" spans="1:60" ht="15" x14ac:dyDescent="0.25">
      <c r="A6226" s="570">
        <f t="shared" si="90"/>
        <v>6220</v>
      </c>
      <c r="B6226" s="571" t="s">
        <v>8474</v>
      </c>
      <c r="C6226" s="574" t="s">
        <v>12459</v>
      </c>
      <c r="D6226" s="843">
        <v>12899.6</v>
      </c>
      <c r="E6226" s="844"/>
      <c r="F6226" s="844"/>
      <c r="G6226" s="25"/>
      <c r="H6226" s="25"/>
      <c r="I6226" s="25"/>
      <c r="J6226" s="25"/>
      <c r="K6226" s="25"/>
      <c r="L6226" s="25"/>
      <c r="N6226" s="25"/>
      <c r="O6226" s="25"/>
      <c r="P6226" s="35" t="s">
        <v>2496</v>
      </c>
      <c r="AS6226" s="570"/>
      <c r="AT6226" s="391"/>
      <c r="AU6226" s="222"/>
      <c r="AV6226" s="564"/>
      <c r="AW6226" s="60"/>
      <c r="AX6226" s="60"/>
      <c r="AY6226" s="60"/>
      <c r="AZ6226" s="283"/>
      <c r="BA6226" s="283"/>
      <c r="BB6226" s="283"/>
      <c r="BC6226" s="34"/>
      <c r="BD6226" s="27"/>
      <c r="BF6226" s="35"/>
      <c r="BG6226" s="35"/>
      <c r="BH6226" s="35"/>
    </row>
    <row r="6227" spans="1:60" ht="15" x14ac:dyDescent="0.25">
      <c r="A6227" s="570">
        <f t="shared" si="90"/>
        <v>6221</v>
      </c>
      <c r="B6227" s="571" t="s">
        <v>8475</v>
      </c>
      <c r="C6227" s="574" t="s">
        <v>12460</v>
      </c>
      <c r="D6227" s="843">
        <v>39899.51</v>
      </c>
      <c r="E6227" s="844"/>
      <c r="F6227" s="844"/>
      <c r="G6227" s="25"/>
      <c r="H6227" s="25"/>
      <c r="I6227" s="25"/>
      <c r="J6227" s="25"/>
      <c r="K6227" s="25"/>
      <c r="L6227" s="25"/>
      <c r="N6227" s="25"/>
      <c r="O6227" s="25"/>
      <c r="P6227" s="35" t="s">
        <v>2496</v>
      </c>
      <c r="AS6227" s="570"/>
      <c r="AT6227" s="391"/>
      <c r="AU6227" s="222"/>
      <c r="AV6227" s="564"/>
      <c r="AW6227" s="60"/>
      <c r="AX6227" s="60"/>
      <c r="AY6227" s="60"/>
      <c r="AZ6227" s="283"/>
      <c r="BA6227" s="283"/>
      <c r="BB6227" s="283"/>
      <c r="BC6227" s="34"/>
      <c r="BD6227" s="27"/>
      <c r="BF6227" s="35"/>
      <c r="BG6227" s="35"/>
      <c r="BH6227" s="35"/>
    </row>
    <row r="6228" spans="1:60" ht="15" x14ac:dyDescent="0.25">
      <c r="A6228" s="570">
        <f t="shared" si="90"/>
        <v>6222</v>
      </c>
      <c r="B6228" s="571" t="s">
        <v>8475</v>
      </c>
      <c r="C6228" s="574" t="s">
        <v>12459</v>
      </c>
      <c r="D6228" s="843">
        <v>12899.6</v>
      </c>
      <c r="E6228" s="844"/>
      <c r="F6228" s="844"/>
      <c r="G6228" s="25"/>
      <c r="H6228" s="25"/>
      <c r="I6228" s="25"/>
      <c r="J6228" s="25"/>
      <c r="K6228" s="25"/>
      <c r="L6228" s="25"/>
      <c r="N6228" s="25"/>
      <c r="O6228" s="25"/>
      <c r="P6228" s="35" t="s">
        <v>2496</v>
      </c>
      <c r="AS6228" s="570"/>
      <c r="AT6228" s="391"/>
      <c r="AU6228" s="222"/>
      <c r="AV6228" s="564"/>
      <c r="AW6228" s="60"/>
      <c r="AX6228" s="60"/>
      <c r="AY6228" s="60"/>
      <c r="AZ6228" s="283"/>
      <c r="BA6228" s="283"/>
      <c r="BB6228" s="283"/>
      <c r="BC6228" s="34"/>
      <c r="BD6228" s="27"/>
      <c r="BF6228" s="35"/>
      <c r="BG6228" s="35"/>
      <c r="BH6228" s="35"/>
    </row>
    <row r="6229" spans="1:60" ht="15" x14ac:dyDescent="0.25">
      <c r="A6229" s="570">
        <f t="shared" si="90"/>
        <v>6223</v>
      </c>
      <c r="B6229" s="571" t="s">
        <v>8476</v>
      </c>
      <c r="C6229" s="574" t="s">
        <v>12460</v>
      </c>
      <c r="D6229" s="843">
        <v>36899.519999999997</v>
      </c>
      <c r="E6229" s="844"/>
      <c r="F6229" s="844"/>
      <c r="G6229" s="25"/>
      <c r="H6229" s="25"/>
      <c r="I6229" s="25"/>
      <c r="J6229" s="25"/>
      <c r="K6229" s="25"/>
      <c r="L6229" s="25"/>
      <c r="N6229" s="25"/>
      <c r="O6229" s="25"/>
      <c r="P6229" s="35" t="s">
        <v>2496</v>
      </c>
      <c r="AS6229" s="570"/>
      <c r="AT6229" s="391"/>
      <c r="AU6229" s="222"/>
      <c r="AV6229" s="564"/>
      <c r="AW6229" s="60"/>
      <c r="AX6229" s="60"/>
      <c r="AY6229" s="60"/>
      <c r="AZ6229" s="283"/>
      <c r="BA6229" s="283"/>
      <c r="BB6229" s="283"/>
      <c r="BC6229" s="34"/>
      <c r="BD6229" s="27"/>
      <c r="BF6229" s="35"/>
      <c r="BG6229" s="35"/>
      <c r="BH6229" s="35"/>
    </row>
    <row r="6230" spans="1:60" ht="15" x14ac:dyDescent="0.25">
      <c r="A6230" s="570">
        <f t="shared" si="90"/>
        <v>6224</v>
      </c>
      <c r="B6230" s="571" t="s">
        <v>8476</v>
      </c>
      <c r="C6230" s="574" t="s">
        <v>12459</v>
      </c>
      <c r="D6230" s="843">
        <v>12899.6</v>
      </c>
      <c r="E6230" s="844"/>
      <c r="F6230" s="844"/>
      <c r="G6230" s="25"/>
      <c r="H6230" s="25"/>
      <c r="I6230" s="25"/>
      <c r="J6230" s="25"/>
      <c r="K6230" s="25"/>
      <c r="L6230" s="25"/>
      <c r="N6230" s="25"/>
      <c r="O6230" s="25"/>
      <c r="P6230" s="35" t="s">
        <v>2496</v>
      </c>
      <c r="AS6230" s="570"/>
      <c r="AT6230" s="391"/>
      <c r="AU6230" s="222"/>
      <c r="AV6230" s="564"/>
      <c r="AW6230" s="60"/>
      <c r="AX6230" s="60"/>
      <c r="AY6230" s="60"/>
      <c r="AZ6230" s="283"/>
      <c r="BA6230" s="283"/>
      <c r="BB6230" s="283"/>
      <c r="BC6230" s="34"/>
      <c r="BD6230" s="27"/>
      <c r="BF6230" s="35"/>
      <c r="BG6230" s="35"/>
      <c r="BH6230" s="35"/>
    </row>
    <row r="6231" spans="1:60" ht="15" x14ac:dyDescent="0.25">
      <c r="A6231" s="570">
        <f t="shared" si="90"/>
        <v>6225</v>
      </c>
      <c r="B6231" s="571" t="s">
        <v>8477</v>
      </c>
      <c r="C6231" s="574" t="s">
        <v>12459</v>
      </c>
      <c r="D6231" s="843">
        <v>19575.5</v>
      </c>
      <c r="E6231" s="844"/>
      <c r="F6231" s="844"/>
      <c r="G6231" s="25"/>
      <c r="H6231" s="25"/>
      <c r="I6231" s="25"/>
      <c r="J6231" s="25"/>
      <c r="K6231" s="25"/>
      <c r="L6231" s="25"/>
      <c r="N6231" s="25"/>
      <c r="O6231" s="25"/>
      <c r="P6231" s="35" t="s">
        <v>2496</v>
      </c>
      <c r="AS6231" s="570"/>
      <c r="AT6231" s="391"/>
      <c r="AU6231" s="222"/>
      <c r="AV6231" s="564"/>
      <c r="AW6231" s="60"/>
      <c r="AX6231" s="60"/>
      <c r="AY6231" s="60"/>
      <c r="AZ6231" s="283"/>
      <c r="BA6231" s="283"/>
      <c r="BB6231" s="283"/>
      <c r="BC6231" s="34"/>
      <c r="BD6231" s="27"/>
      <c r="BF6231" s="35"/>
      <c r="BG6231" s="35"/>
      <c r="BH6231" s="35"/>
    </row>
    <row r="6232" spans="1:60" ht="15" x14ac:dyDescent="0.25">
      <c r="A6232" s="570">
        <f t="shared" si="90"/>
        <v>6226</v>
      </c>
      <c r="B6232" s="571" t="s">
        <v>8478</v>
      </c>
      <c r="C6232" s="574" t="s">
        <v>12460</v>
      </c>
      <c r="D6232" s="843">
        <v>61285</v>
      </c>
      <c r="E6232" s="844"/>
      <c r="F6232" s="844"/>
      <c r="G6232" s="25"/>
      <c r="H6232" s="25"/>
      <c r="I6232" s="25"/>
      <c r="J6232" s="25"/>
      <c r="K6232" s="25"/>
      <c r="L6232" s="25"/>
      <c r="N6232" s="25"/>
      <c r="O6232" s="25"/>
      <c r="P6232" s="35" t="s">
        <v>2496</v>
      </c>
      <c r="AS6232" s="570"/>
      <c r="AT6232" s="391"/>
      <c r="AU6232" s="222"/>
      <c r="AV6232" s="564"/>
      <c r="AW6232" s="60"/>
      <c r="AX6232" s="60"/>
      <c r="AY6232" s="60"/>
      <c r="AZ6232" s="283"/>
      <c r="BA6232" s="283"/>
      <c r="BB6232" s="283"/>
      <c r="BC6232" s="34"/>
      <c r="BD6232" s="27"/>
      <c r="BF6232" s="35"/>
      <c r="BG6232" s="35"/>
      <c r="BH6232" s="35"/>
    </row>
    <row r="6233" spans="1:60" ht="15" x14ac:dyDescent="0.25">
      <c r="A6233" s="570">
        <f t="shared" si="90"/>
        <v>6227</v>
      </c>
      <c r="B6233" s="571" t="s">
        <v>8479</v>
      </c>
      <c r="C6233" s="574" t="s">
        <v>12460</v>
      </c>
      <c r="D6233" s="843">
        <v>70210</v>
      </c>
      <c r="E6233" s="844"/>
      <c r="F6233" s="844"/>
      <c r="G6233" s="25"/>
      <c r="H6233" s="25"/>
      <c r="I6233" s="25"/>
      <c r="J6233" s="25"/>
      <c r="K6233" s="25"/>
      <c r="L6233" s="25"/>
      <c r="N6233" s="25"/>
      <c r="O6233" s="25"/>
      <c r="P6233" s="35" t="s">
        <v>2496</v>
      </c>
      <c r="AS6233" s="570"/>
      <c r="AT6233" s="391"/>
      <c r="AU6233" s="222"/>
      <c r="AV6233" s="564"/>
      <c r="AW6233" s="60"/>
      <c r="AX6233" s="60"/>
      <c r="AY6233" s="60"/>
      <c r="AZ6233" s="283"/>
      <c r="BA6233" s="283"/>
      <c r="BB6233" s="283"/>
      <c r="BC6233" s="34"/>
      <c r="BD6233" s="27"/>
      <c r="BF6233" s="35"/>
      <c r="BG6233" s="35"/>
      <c r="BH6233" s="35"/>
    </row>
    <row r="6234" spans="1:60" ht="15" x14ac:dyDescent="0.25">
      <c r="A6234" s="570">
        <f t="shared" si="90"/>
        <v>6228</v>
      </c>
      <c r="B6234" s="571" t="s">
        <v>8480</v>
      </c>
      <c r="C6234" s="574" t="s">
        <v>12459</v>
      </c>
      <c r="D6234" s="843">
        <v>15893.64</v>
      </c>
      <c r="E6234" s="844"/>
      <c r="F6234" s="844"/>
      <c r="G6234" s="25"/>
      <c r="H6234" s="25"/>
      <c r="I6234" s="25"/>
      <c r="J6234" s="25"/>
      <c r="K6234" s="25"/>
      <c r="L6234" s="25"/>
      <c r="N6234" s="25"/>
      <c r="O6234" s="25"/>
      <c r="P6234" s="35" t="s">
        <v>2496</v>
      </c>
      <c r="AS6234" s="570"/>
      <c r="AT6234" s="391"/>
      <c r="AU6234" s="222"/>
      <c r="AV6234" s="564"/>
      <c r="AW6234" s="60"/>
      <c r="AX6234" s="60"/>
      <c r="AY6234" s="60"/>
      <c r="AZ6234" s="283"/>
      <c r="BA6234" s="283"/>
      <c r="BB6234" s="283"/>
      <c r="BC6234" s="34"/>
      <c r="BD6234" s="27"/>
      <c r="BF6234" s="35"/>
      <c r="BG6234" s="35"/>
      <c r="BH6234" s="35"/>
    </row>
    <row r="6235" spans="1:60" ht="15" x14ac:dyDescent="0.25">
      <c r="A6235" s="570">
        <f t="shared" si="90"/>
        <v>6229</v>
      </c>
      <c r="B6235" s="571" t="s">
        <v>8481</v>
      </c>
      <c r="C6235" s="574" t="s">
        <v>12460</v>
      </c>
      <c r="D6235" s="843">
        <v>61285</v>
      </c>
      <c r="E6235" s="844"/>
      <c r="F6235" s="844"/>
      <c r="G6235" s="25"/>
      <c r="H6235" s="25"/>
      <c r="I6235" s="25"/>
      <c r="J6235" s="25"/>
      <c r="K6235" s="25"/>
      <c r="L6235" s="25"/>
      <c r="N6235" s="25"/>
      <c r="O6235" s="25"/>
      <c r="P6235" s="35" t="s">
        <v>2496</v>
      </c>
      <c r="AS6235" s="570"/>
      <c r="AT6235" s="391"/>
      <c r="AU6235" s="222"/>
      <c r="AV6235" s="564"/>
      <c r="AW6235" s="60"/>
      <c r="AX6235" s="60"/>
      <c r="AY6235" s="60"/>
      <c r="AZ6235" s="283"/>
      <c r="BA6235" s="283"/>
      <c r="BB6235" s="283"/>
      <c r="BC6235" s="34"/>
      <c r="BD6235" s="27"/>
      <c r="BF6235" s="35"/>
      <c r="BG6235" s="35"/>
      <c r="BH6235" s="35"/>
    </row>
    <row r="6236" spans="1:60" ht="15" x14ac:dyDescent="0.25">
      <c r="A6236" s="570">
        <f t="shared" si="90"/>
        <v>6230</v>
      </c>
      <c r="B6236" s="571" t="s">
        <v>8482</v>
      </c>
      <c r="C6236" s="574" t="s">
        <v>12460</v>
      </c>
      <c r="D6236" s="843">
        <v>61285</v>
      </c>
      <c r="E6236" s="844"/>
      <c r="F6236" s="844"/>
      <c r="G6236" s="25"/>
      <c r="H6236" s="25"/>
      <c r="I6236" s="25"/>
      <c r="J6236" s="25"/>
      <c r="K6236" s="25"/>
      <c r="L6236" s="25"/>
      <c r="N6236" s="25"/>
      <c r="O6236" s="25"/>
      <c r="P6236" s="35" t="s">
        <v>2496</v>
      </c>
      <c r="AS6236" s="570"/>
      <c r="AT6236" s="391"/>
      <c r="AU6236" s="222"/>
      <c r="AV6236" s="564"/>
      <c r="AW6236" s="60"/>
      <c r="AX6236" s="60"/>
      <c r="AY6236" s="60"/>
      <c r="AZ6236" s="283"/>
      <c r="BA6236" s="283"/>
      <c r="BB6236" s="283"/>
      <c r="BC6236" s="34"/>
      <c r="BD6236" s="27"/>
      <c r="BF6236" s="35"/>
      <c r="BG6236" s="35"/>
      <c r="BH6236" s="35"/>
    </row>
    <row r="6237" spans="1:60" ht="15" x14ac:dyDescent="0.25">
      <c r="A6237" s="570">
        <f t="shared" si="90"/>
        <v>6231</v>
      </c>
      <c r="B6237" s="571" t="s">
        <v>8483</v>
      </c>
      <c r="C6237" s="574" t="s">
        <v>12460</v>
      </c>
      <c r="D6237" s="843">
        <v>61285</v>
      </c>
      <c r="E6237" s="844"/>
      <c r="F6237" s="844"/>
      <c r="G6237" s="25"/>
      <c r="H6237" s="25"/>
      <c r="I6237" s="25"/>
      <c r="J6237" s="25"/>
      <c r="K6237" s="25"/>
      <c r="L6237" s="25"/>
      <c r="N6237" s="25"/>
      <c r="O6237" s="25"/>
      <c r="P6237" s="35" t="s">
        <v>2496</v>
      </c>
      <c r="AS6237" s="570"/>
      <c r="AT6237" s="391"/>
      <c r="AU6237" s="222"/>
      <c r="AV6237" s="564"/>
      <c r="AW6237" s="60"/>
      <c r="AX6237" s="60"/>
      <c r="AY6237" s="60"/>
      <c r="AZ6237" s="283"/>
      <c r="BA6237" s="283"/>
      <c r="BB6237" s="283"/>
      <c r="BC6237" s="34"/>
      <c r="BD6237" s="27"/>
      <c r="BF6237" s="35"/>
      <c r="BG6237" s="35"/>
      <c r="BH6237" s="35"/>
    </row>
    <row r="6238" spans="1:60" ht="15" x14ac:dyDescent="0.25">
      <c r="A6238" s="570">
        <f t="shared" si="90"/>
        <v>6232</v>
      </c>
      <c r="B6238" s="571" t="s">
        <v>8484</v>
      </c>
      <c r="C6238" s="574" t="s">
        <v>12459</v>
      </c>
      <c r="D6238" s="843">
        <v>19111.400000000001</v>
      </c>
      <c r="E6238" s="844"/>
      <c r="F6238" s="844"/>
      <c r="G6238" s="25"/>
      <c r="H6238" s="25"/>
      <c r="I6238" s="25"/>
      <c r="J6238" s="25"/>
      <c r="K6238" s="25"/>
      <c r="L6238" s="25"/>
      <c r="N6238" s="25"/>
      <c r="O6238" s="25"/>
      <c r="P6238" s="35" t="s">
        <v>2496</v>
      </c>
      <c r="AS6238" s="570"/>
      <c r="AT6238" s="391"/>
      <c r="AU6238" s="222"/>
      <c r="AV6238" s="564"/>
      <c r="AW6238" s="60"/>
      <c r="AX6238" s="60"/>
      <c r="AY6238" s="60"/>
      <c r="AZ6238" s="283"/>
      <c r="BA6238" s="283"/>
      <c r="BB6238" s="283"/>
      <c r="BC6238" s="34"/>
      <c r="BD6238" s="27"/>
      <c r="BF6238" s="35"/>
      <c r="BG6238" s="35"/>
      <c r="BH6238" s="35"/>
    </row>
    <row r="6239" spans="1:60" ht="15" x14ac:dyDescent="0.25">
      <c r="A6239" s="570">
        <f t="shared" si="90"/>
        <v>6233</v>
      </c>
      <c r="B6239" s="571" t="s">
        <v>8485</v>
      </c>
      <c r="C6239" s="574" t="s">
        <v>12460</v>
      </c>
      <c r="D6239" s="843">
        <v>61285</v>
      </c>
      <c r="E6239" s="844"/>
      <c r="F6239" s="844"/>
      <c r="G6239" s="25"/>
      <c r="H6239" s="25"/>
      <c r="I6239" s="25"/>
      <c r="J6239" s="25"/>
      <c r="K6239" s="25"/>
      <c r="L6239" s="25"/>
      <c r="N6239" s="25"/>
      <c r="O6239" s="25"/>
      <c r="P6239" s="35" t="s">
        <v>2496</v>
      </c>
      <c r="AS6239" s="570"/>
      <c r="AT6239" s="391"/>
      <c r="AU6239" s="222"/>
      <c r="AV6239" s="564"/>
      <c r="AW6239" s="60"/>
      <c r="AX6239" s="60"/>
      <c r="AY6239" s="60"/>
      <c r="AZ6239" s="283"/>
      <c r="BA6239" s="283"/>
      <c r="BB6239" s="283"/>
      <c r="BC6239" s="34"/>
      <c r="BD6239" s="27"/>
      <c r="BF6239" s="35"/>
      <c r="BG6239" s="35"/>
      <c r="BH6239" s="35"/>
    </row>
    <row r="6240" spans="1:60" ht="15" x14ac:dyDescent="0.25">
      <c r="A6240" s="570">
        <f t="shared" si="90"/>
        <v>6234</v>
      </c>
      <c r="B6240" s="571" t="s">
        <v>8486</v>
      </c>
      <c r="C6240" s="574" t="s">
        <v>12460</v>
      </c>
      <c r="D6240" s="843">
        <v>56287</v>
      </c>
      <c r="E6240" s="844"/>
      <c r="F6240" s="844"/>
      <c r="G6240" s="25"/>
      <c r="H6240" s="25"/>
      <c r="I6240" s="25"/>
      <c r="J6240" s="25"/>
      <c r="K6240" s="25"/>
      <c r="L6240" s="25"/>
      <c r="N6240" s="25"/>
      <c r="O6240" s="25"/>
      <c r="P6240" s="35" t="s">
        <v>2496</v>
      </c>
      <c r="AS6240" s="570"/>
      <c r="AT6240" s="391"/>
      <c r="AU6240" s="222"/>
      <c r="AV6240" s="564"/>
      <c r="AW6240" s="60"/>
      <c r="AX6240" s="60"/>
      <c r="AY6240" s="60"/>
      <c r="AZ6240" s="283"/>
      <c r="BA6240" s="283"/>
      <c r="BB6240" s="283"/>
      <c r="BC6240" s="34"/>
      <c r="BD6240" s="27"/>
      <c r="BF6240" s="35"/>
      <c r="BG6240" s="35"/>
      <c r="BH6240" s="35"/>
    </row>
    <row r="6241" spans="1:60" ht="15" x14ac:dyDescent="0.25">
      <c r="A6241" s="570">
        <f t="shared" si="90"/>
        <v>6235</v>
      </c>
      <c r="B6241" s="571" t="s">
        <v>8487</v>
      </c>
      <c r="C6241" s="574" t="s">
        <v>12460</v>
      </c>
      <c r="D6241" s="843">
        <v>61285</v>
      </c>
      <c r="E6241" s="844"/>
      <c r="F6241" s="844"/>
      <c r="G6241" s="25"/>
      <c r="H6241" s="25"/>
      <c r="I6241" s="25"/>
      <c r="J6241" s="25"/>
      <c r="K6241" s="25"/>
      <c r="L6241" s="25"/>
      <c r="N6241" s="25"/>
      <c r="O6241" s="25"/>
      <c r="P6241" s="35" t="s">
        <v>2496</v>
      </c>
      <c r="AS6241" s="570"/>
      <c r="AT6241" s="391"/>
      <c r="AU6241" s="222"/>
      <c r="AV6241" s="564"/>
      <c r="AW6241" s="60"/>
      <c r="AX6241" s="60"/>
      <c r="AY6241" s="60"/>
      <c r="AZ6241" s="283"/>
      <c r="BA6241" s="283"/>
      <c r="BB6241" s="283"/>
      <c r="BC6241" s="34"/>
      <c r="BD6241" s="27"/>
      <c r="BF6241" s="35"/>
      <c r="BG6241" s="35"/>
      <c r="BH6241" s="35"/>
    </row>
    <row r="6242" spans="1:60" ht="15" x14ac:dyDescent="0.25">
      <c r="A6242" s="570">
        <f t="shared" si="90"/>
        <v>6236</v>
      </c>
      <c r="B6242" s="571" t="s">
        <v>8487</v>
      </c>
      <c r="C6242" s="574" t="s">
        <v>12459</v>
      </c>
      <c r="D6242" s="843">
        <v>19111.400000000001</v>
      </c>
      <c r="E6242" s="844"/>
      <c r="F6242" s="844"/>
      <c r="G6242" s="25"/>
      <c r="H6242" s="25"/>
      <c r="I6242" s="25"/>
      <c r="J6242" s="25"/>
      <c r="K6242" s="25"/>
      <c r="L6242" s="25"/>
      <c r="N6242" s="25"/>
      <c r="O6242" s="25"/>
      <c r="P6242" s="35" t="s">
        <v>2496</v>
      </c>
      <c r="AS6242" s="570"/>
      <c r="AT6242" s="391"/>
      <c r="AU6242" s="222"/>
      <c r="AV6242" s="564"/>
      <c r="AW6242" s="60"/>
      <c r="AX6242" s="60"/>
      <c r="AY6242" s="60"/>
      <c r="AZ6242" s="283"/>
      <c r="BA6242" s="283"/>
      <c r="BB6242" s="283"/>
      <c r="BC6242" s="34"/>
      <c r="BD6242" s="27"/>
      <c r="BF6242" s="35"/>
      <c r="BG6242" s="35"/>
      <c r="BH6242" s="35"/>
    </row>
    <row r="6243" spans="1:60" ht="15" x14ac:dyDescent="0.25">
      <c r="A6243" s="570">
        <f t="shared" si="90"/>
        <v>6237</v>
      </c>
      <c r="B6243" s="571" t="s">
        <v>8488</v>
      </c>
      <c r="C6243" s="574" t="s">
        <v>12460</v>
      </c>
      <c r="D6243" s="843">
        <v>61285</v>
      </c>
      <c r="E6243" s="844"/>
      <c r="F6243" s="844"/>
      <c r="G6243" s="25"/>
      <c r="H6243" s="25"/>
      <c r="I6243" s="25"/>
      <c r="J6243" s="25"/>
      <c r="K6243" s="25"/>
      <c r="L6243" s="25"/>
      <c r="N6243" s="25"/>
      <c r="O6243" s="25"/>
      <c r="P6243" s="35" t="s">
        <v>2496</v>
      </c>
      <c r="AS6243" s="570"/>
      <c r="AT6243" s="391"/>
      <c r="AU6243" s="222"/>
      <c r="AV6243" s="564"/>
      <c r="AW6243" s="60"/>
      <c r="AX6243" s="60"/>
      <c r="AY6243" s="60"/>
      <c r="AZ6243" s="283"/>
      <c r="BA6243" s="283"/>
      <c r="BB6243" s="283"/>
      <c r="BC6243" s="34"/>
      <c r="BD6243" s="27"/>
      <c r="BF6243" s="35"/>
      <c r="BG6243" s="35"/>
      <c r="BH6243" s="35"/>
    </row>
    <row r="6244" spans="1:60" ht="15" x14ac:dyDescent="0.25">
      <c r="A6244" s="570">
        <f t="shared" si="90"/>
        <v>6238</v>
      </c>
      <c r="B6244" s="571" t="s">
        <v>8489</v>
      </c>
      <c r="C6244" s="574" t="s">
        <v>12460</v>
      </c>
      <c r="D6244" s="843">
        <v>61285</v>
      </c>
      <c r="E6244" s="844"/>
      <c r="F6244" s="844"/>
      <c r="G6244" s="25"/>
      <c r="H6244" s="25"/>
      <c r="I6244" s="25"/>
      <c r="J6244" s="25"/>
      <c r="K6244" s="25"/>
      <c r="L6244" s="25"/>
      <c r="N6244" s="25"/>
      <c r="O6244" s="25"/>
      <c r="P6244" s="35" t="s">
        <v>2496</v>
      </c>
      <c r="AS6244" s="570"/>
      <c r="AT6244" s="391"/>
      <c r="AU6244" s="222"/>
      <c r="AV6244" s="564"/>
      <c r="AW6244" s="60"/>
      <c r="AX6244" s="60"/>
      <c r="AY6244" s="60"/>
      <c r="AZ6244" s="283"/>
      <c r="BA6244" s="283"/>
      <c r="BB6244" s="283"/>
      <c r="BC6244" s="34"/>
      <c r="BD6244" s="27"/>
      <c r="BF6244" s="35"/>
      <c r="BG6244" s="35"/>
      <c r="BH6244" s="35"/>
    </row>
    <row r="6245" spans="1:60" ht="15" x14ac:dyDescent="0.25">
      <c r="A6245" s="570">
        <f t="shared" si="90"/>
        <v>6239</v>
      </c>
      <c r="B6245" s="571" t="s">
        <v>8489</v>
      </c>
      <c r="C6245" s="574" t="s">
        <v>12459</v>
      </c>
      <c r="D6245" s="843">
        <v>19111.400000000001</v>
      </c>
      <c r="E6245" s="844"/>
      <c r="F6245" s="844"/>
      <c r="G6245" s="25"/>
      <c r="H6245" s="25"/>
      <c r="I6245" s="25"/>
      <c r="J6245" s="25"/>
      <c r="K6245" s="25"/>
      <c r="L6245" s="25"/>
      <c r="N6245" s="25"/>
      <c r="O6245" s="25"/>
      <c r="P6245" s="35" t="s">
        <v>2496</v>
      </c>
      <c r="AS6245" s="570"/>
      <c r="AT6245" s="391"/>
      <c r="AU6245" s="222"/>
      <c r="AV6245" s="564"/>
      <c r="AW6245" s="60"/>
      <c r="AX6245" s="60"/>
      <c r="AY6245" s="60"/>
      <c r="AZ6245" s="283"/>
      <c r="BA6245" s="283"/>
      <c r="BB6245" s="283"/>
      <c r="BC6245" s="34"/>
      <c r="BD6245" s="27"/>
      <c r="BF6245" s="35"/>
      <c r="BG6245" s="35"/>
      <c r="BH6245" s="35"/>
    </row>
    <row r="6246" spans="1:60" ht="15" x14ac:dyDescent="0.25">
      <c r="A6246" s="570">
        <f t="shared" si="90"/>
        <v>6240</v>
      </c>
      <c r="B6246" s="571" t="s">
        <v>8490</v>
      </c>
      <c r="C6246" s="574" t="s">
        <v>12460</v>
      </c>
      <c r="D6246" s="843">
        <v>146489</v>
      </c>
      <c r="E6246" s="844"/>
      <c r="F6246" s="844"/>
      <c r="G6246" s="25"/>
      <c r="H6246" s="25"/>
      <c r="I6246" s="25"/>
      <c r="J6246" s="25"/>
      <c r="K6246" s="25"/>
      <c r="L6246" s="25"/>
      <c r="N6246" s="25"/>
      <c r="O6246" s="25"/>
      <c r="P6246" s="35" t="s">
        <v>2496</v>
      </c>
      <c r="AS6246" s="570"/>
      <c r="AT6246" s="391"/>
      <c r="AU6246" s="222"/>
      <c r="AV6246" s="564"/>
      <c r="AW6246" s="60"/>
      <c r="AX6246" s="60"/>
      <c r="AY6246" s="60"/>
      <c r="AZ6246" s="283"/>
      <c r="BA6246" s="283"/>
      <c r="BB6246" s="283"/>
      <c r="BC6246" s="34"/>
      <c r="BD6246" s="27"/>
      <c r="BF6246" s="35"/>
      <c r="BG6246" s="35"/>
      <c r="BH6246" s="35"/>
    </row>
    <row r="6247" spans="1:60" ht="15" x14ac:dyDescent="0.25">
      <c r="A6247" s="570">
        <f t="shared" si="90"/>
        <v>6241</v>
      </c>
      <c r="B6247" s="571" t="s">
        <v>8491</v>
      </c>
      <c r="C6247" s="574" t="s">
        <v>12460</v>
      </c>
      <c r="D6247" s="843">
        <v>136493</v>
      </c>
      <c r="E6247" s="844"/>
      <c r="F6247" s="844"/>
      <c r="G6247" s="25"/>
      <c r="H6247" s="25"/>
      <c r="I6247" s="25"/>
      <c r="J6247" s="25"/>
      <c r="K6247" s="25"/>
      <c r="L6247" s="25"/>
      <c r="N6247" s="25"/>
      <c r="O6247" s="25"/>
      <c r="P6247" s="35" t="s">
        <v>2496</v>
      </c>
      <c r="AS6247" s="570"/>
      <c r="AT6247" s="391"/>
      <c r="AU6247" s="222"/>
      <c r="AV6247" s="564"/>
      <c r="AW6247" s="60"/>
      <c r="AX6247" s="60"/>
      <c r="AY6247" s="60"/>
      <c r="AZ6247" s="283"/>
      <c r="BA6247" s="283"/>
      <c r="BB6247" s="283"/>
      <c r="BC6247" s="34"/>
      <c r="BD6247" s="27"/>
      <c r="BF6247" s="35"/>
      <c r="BG6247" s="35"/>
      <c r="BH6247" s="35"/>
    </row>
    <row r="6248" spans="1:60" ht="15" x14ac:dyDescent="0.25">
      <c r="A6248" s="570">
        <f t="shared" si="90"/>
        <v>6242</v>
      </c>
      <c r="B6248" s="571" t="s">
        <v>8492</v>
      </c>
      <c r="C6248" s="574" t="s">
        <v>12460</v>
      </c>
      <c r="D6248" s="843">
        <v>136493</v>
      </c>
      <c r="E6248" s="844"/>
      <c r="F6248" s="844"/>
      <c r="G6248" s="25"/>
      <c r="H6248" s="25"/>
      <c r="I6248" s="25"/>
      <c r="J6248" s="25"/>
      <c r="K6248" s="25"/>
      <c r="L6248" s="25"/>
      <c r="N6248" s="25"/>
      <c r="O6248" s="25"/>
      <c r="P6248" s="35" t="s">
        <v>2496</v>
      </c>
      <c r="AS6248" s="570"/>
      <c r="AT6248" s="391"/>
      <c r="AU6248" s="222"/>
      <c r="AV6248" s="564"/>
      <c r="AW6248" s="60"/>
      <c r="AX6248" s="60"/>
      <c r="AY6248" s="60"/>
      <c r="AZ6248" s="283"/>
      <c r="BA6248" s="283"/>
      <c r="BB6248" s="283"/>
      <c r="BC6248" s="34"/>
      <c r="BD6248" s="27"/>
      <c r="BF6248" s="35"/>
      <c r="BG6248" s="35"/>
      <c r="BH6248" s="35"/>
    </row>
    <row r="6249" spans="1:60" ht="15" x14ac:dyDescent="0.25">
      <c r="A6249" s="570">
        <f t="shared" si="90"/>
        <v>6243</v>
      </c>
      <c r="B6249" s="571" t="s">
        <v>8493</v>
      </c>
      <c r="C6249" s="574" t="s">
        <v>12460</v>
      </c>
      <c r="D6249" s="843">
        <v>136493</v>
      </c>
      <c r="E6249" s="844"/>
      <c r="F6249" s="844"/>
      <c r="G6249" s="25"/>
      <c r="H6249" s="25"/>
      <c r="I6249" s="25"/>
      <c r="J6249" s="25"/>
      <c r="K6249" s="25"/>
      <c r="L6249" s="25"/>
      <c r="N6249" s="25"/>
      <c r="O6249" s="25"/>
      <c r="P6249" s="35" t="s">
        <v>2496</v>
      </c>
      <c r="AS6249" s="570"/>
      <c r="AT6249" s="391"/>
      <c r="AU6249" s="222"/>
      <c r="AV6249" s="564"/>
      <c r="AW6249" s="60"/>
      <c r="AX6249" s="60"/>
      <c r="AY6249" s="60"/>
      <c r="AZ6249" s="283"/>
      <c r="BA6249" s="283"/>
      <c r="BB6249" s="283"/>
      <c r="BC6249" s="34"/>
      <c r="BD6249" s="27"/>
      <c r="BF6249" s="35"/>
      <c r="BG6249" s="35"/>
      <c r="BH6249" s="35"/>
    </row>
    <row r="6250" spans="1:60" ht="15" x14ac:dyDescent="0.25">
      <c r="A6250" s="570">
        <f t="shared" si="90"/>
        <v>6244</v>
      </c>
      <c r="B6250" s="571" t="s">
        <v>8494</v>
      </c>
      <c r="C6250" s="574" t="s">
        <v>12460</v>
      </c>
      <c r="D6250" s="843">
        <v>136493</v>
      </c>
      <c r="E6250" s="844"/>
      <c r="F6250" s="844"/>
      <c r="G6250" s="25"/>
      <c r="H6250" s="25"/>
      <c r="I6250" s="25"/>
      <c r="J6250" s="25"/>
      <c r="K6250" s="25"/>
      <c r="L6250" s="25"/>
      <c r="N6250" s="25"/>
      <c r="O6250" s="25"/>
      <c r="P6250" s="35" t="s">
        <v>2496</v>
      </c>
      <c r="AS6250" s="570"/>
      <c r="AT6250" s="391"/>
      <c r="AU6250" s="222"/>
      <c r="AV6250" s="564"/>
      <c r="AW6250" s="60"/>
      <c r="AX6250" s="60"/>
      <c r="AY6250" s="60"/>
      <c r="AZ6250" s="283"/>
      <c r="BA6250" s="283"/>
      <c r="BB6250" s="283"/>
      <c r="BC6250" s="34"/>
      <c r="BD6250" s="27"/>
      <c r="BF6250" s="35"/>
      <c r="BG6250" s="35"/>
      <c r="BH6250" s="35"/>
    </row>
    <row r="6251" spans="1:60" ht="15" x14ac:dyDescent="0.25">
      <c r="A6251" s="570">
        <f t="shared" si="90"/>
        <v>6245</v>
      </c>
      <c r="B6251" s="571" t="s">
        <v>8495</v>
      </c>
      <c r="C6251" s="574" t="s">
        <v>12460</v>
      </c>
      <c r="D6251" s="843">
        <v>136493</v>
      </c>
      <c r="E6251" s="844"/>
      <c r="F6251" s="844"/>
      <c r="G6251" s="25"/>
      <c r="H6251" s="25"/>
      <c r="I6251" s="25"/>
      <c r="J6251" s="25"/>
      <c r="K6251" s="25"/>
      <c r="L6251" s="25"/>
      <c r="N6251" s="25"/>
      <c r="O6251" s="25"/>
      <c r="P6251" s="35" t="s">
        <v>2496</v>
      </c>
      <c r="AS6251" s="570"/>
      <c r="AT6251" s="391"/>
      <c r="AU6251" s="222"/>
      <c r="AV6251" s="564"/>
      <c r="AW6251" s="60"/>
      <c r="AX6251" s="60"/>
      <c r="AY6251" s="60"/>
      <c r="AZ6251" s="283"/>
      <c r="BA6251" s="283"/>
      <c r="BB6251" s="283"/>
      <c r="BC6251" s="34"/>
      <c r="BD6251" s="27"/>
      <c r="BF6251" s="35"/>
      <c r="BG6251" s="35"/>
      <c r="BH6251" s="35"/>
    </row>
    <row r="6252" spans="1:60" ht="15" x14ac:dyDescent="0.25">
      <c r="A6252" s="570">
        <f t="shared" si="90"/>
        <v>6246</v>
      </c>
      <c r="B6252" s="571" t="s">
        <v>8496</v>
      </c>
      <c r="C6252" s="574" t="s">
        <v>12460</v>
      </c>
      <c r="D6252" s="843">
        <v>61285</v>
      </c>
      <c r="E6252" s="844"/>
      <c r="F6252" s="844"/>
      <c r="G6252" s="25"/>
      <c r="H6252" s="25"/>
      <c r="I6252" s="25"/>
      <c r="J6252" s="25"/>
      <c r="K6252" s="25"/>
      <c r="L6252" s="25"/>
      <c r="N6252" s="25"/>
      <c r="O6252" s="25"/>
      <c r="P6252" s="35" t="s">
        <v>2496</v>
      </c>
      <c r="AS6252" s="570"/>
      <c r="AT6252" s="391"/>
      <c r="AU6252" s="222"/>
      <c r="AV6252" s="564"/>
      <c r="AW6252" s="60"/>
      <c r="AX6252" s="60"/>
      <c r="AY6252" s="60"/>
      <c r="AZ6252" s="283"/>
      <c r="BA6252" s="283"/>
      <c r="BB6252" s="283"/>
      <c r="BC6252" s="34"/>
      <c r="BD6252" s="27"/>
      <c r="BF6252" s="35"/>
      <c r="BG6252" s="35"/>
      <c r="BH6252" s="35"/>
    </row>
    <row r="6253" spans="1:60" ht="15" x14ac:dyDescent="0.25">
      <c r="A6253" s="570">
        <f t="shared" si="90"/>
        <v>6247</v>
      </c>
      <c r="B6253" s="571" t="s">
        <v>8497</v>
      </c>
      <c r="C6253" s="574" t="s">
        <v>12460</v>
      </c>
      <c r="D6253" s="843">
        <v>61285</v>
      </c>
      <c r="E6253" s="844"/>
      <c r="F6253" s="844"/>
      <c r="G6253" s="25"/>
      <c r="H6253" s="25"/>
      <c r="I6253" s="25"/>
      <c r="J6253" s="25"/>
      <c r="K6253" s="25"/>
      <c r="L6253" s="25"/>
      <c r="N6253" s="25"/>
      <c r="O6253" s="25"/>
      <c r="P6253" s="35" t="s">
        <v>2496</v>
      </c>
      <c r="AS6253" s="570"/>
      <c r="AT6253" s="391"/>
      <c r="AU6253" s="222"/>
      <c r="AV6253" s="564"/>
      <c r="AW6253" s="60"/>
      <c r="AX6253" s="60"/>
      <c r="AY6253" s="60"/>
      <c r="AZ6253" s="283"/>
      <c r="BA6253" s="283"/>
      <c r="BB6253" s="283"/>
      <c r="BC6253" s="34"/>
      <c r="BD6253" s="27"/>
      <c r="BF6253" s="35"/>
      <c r="BG6253" s="35"/>
      <c r="BH6253" s="35"/>
    </row>
    <row r="6254" spans="1:60" ht="15" x14ac:dyDescent="0.25">
      <c r="A6254" s="570">
        <f t="shared" si="90"/>
        <v>6248</v>
      </c>
      <c r="B6254" s="571" t="s">
        <v>8498</v>
      </c>
      <c r="C6254" s="574" t="s">
        <v>12460</v>
      </c>
      <c r="D6254" s="843">
        <v>61285</v>
      </c>
      <c r="E6254" s="844"/>
      <c r="F6254" s="844"/>
      <c r="G6254" s="25"/>
      <c r="H6254" s="25"/>
      <c r="I6254" s="25"/>
      <c r="J6254" s="25"/>
      <c r="K6254" s="25"/>
      <c r="L6254" s="25"/>
      <c r="N6254" s="25"/>
      <c r="O6254" s="25"/>
      <c r="P6254" s="35" t="s">
        <v>2496</v>
      </c>
      <c r="AS6254" s="570"/>
      <c r="AT6254" s="391"/>
      <c r="AU6254" s="222"/>
      <c r="AV6254" s="564"/>
      <c r="AW6254" s="60"/>
      <c r="AX6254" s="60"/>
      <c r="AY6254" s="60"/>
      <c r="AZ6254" s="283"/>
      <c r="BA6254" s="283"/>
      <c r="BB6254" s="283"/>
      <c r="BC6254" s="34"/>
      <c r="BD6254" s="27"/>
      <c r="BF6254" s="35"/>
      <c r="BG6254" s="35"/>
      <c r="BH6254" s="35"/>
    </row>
    <row r="6255" spans="1:60" ht="15" x14ac:dyDescent="0.25">
      <c r="A6255" s="570">
        <f t="shared" si="90"/>
        <v>6249</v>
      </c>
      <c r="B6255" s="571" t="s">
        <v>8499</v>
      </c>
      <c r="C6255" s="574" t="s">
        <v>12460</v>
      </c>
      <c r="D6255" s="843">
        <v>61285</v>
      </c>
      <c r="E6255" s="844"/>
      <c r="F6255" s="844"/>
      <c r="G6255" s="25"/>
      <c r="H6255" s="25"/>
      <c r="I6255" s="25"/>
      <c r="J6255" s="25"/>
      <c r="K6255" s="25"/>
      <c r="L6255" s="25"/>
      <c r="N6255" s="25"/>
      <c r="O6255" s="25"/>
      <c r="P6255" s="35" t="s">
        <v>2496</v>
      </c>
      <c r="AS6255" s="570"/>
      <c r="AT6255" s="391"/>
      <c r="AU6255" s="222"/>
      <c r="AV6255" s="564"/>
      <c r="AW6255" s="60"/>
      <c r="AX6255" s="60"/>
      <c r="AY6255" s="60"/>
      <c r="AZ6255" s="283"/>
      <c r="BA6255" s="283"/>
      <c r="BB6255" s="283"/>
      <c r="BC6255" s="34"/>
      <c r="BD6255" s="27"/>
      <c r="BF6255" s="35"/>
      <c r="BG6255" s="35"/>
      <c r="BH6255" s="35"/>
    </row>
    <row r="6256" spans="1:60" ht="15" x14ac:dyDescent="0.25">
      <c r="A6256" s="570">
        <f t="shared" si="90"/>
        <v>6250</v>
      </c>
      <c r="B6256" s="571" t="s">
        <v>8499</v>
      </c>
      <c r="C6256" s="574" t="s">
        <v>12459</v>
      </c>
      <c r="D6256" s="843">
        <v>19111.400000000001</v>
      </c>
      <c r="E6256" s="844"/>
      <c r="F6256" s="844"/>
      <c r="G6256" s="25"/>
      <c r="H6256" s="25"/>
      <c r="I6256" s="25"/>
      <c r="J6256" s="25"/>
      <c r="K6256" s="25"/>
      <c r="L6256" s="25"/>
      <c r="N6256" s="25"/>
      <c r="O6256" s="25"/>
      <c r="P6256" s="35" t="s">
        <v>2496</v>
      </c>
      <c r="AS6256" s="570"/>
      <c r="AT6256" s="391"/>
      <c r="AU6256" s="222"/>
      <c r="AV6256" s="564"/>
      <c r="AW6256" s="60"/>
      <c r="AX6256" s="60"/>
      <c r="AY6256" s="60"/>
      <c r="AZ6256" s="283"/>
      <c r="BA6256" s="283"/>
      <c r="BB6256" s="283"/>
      <c r="BC6256" s="34"/>
      <c r="BD6256" s="27"/>
      <c r="BF6256" s="35"/>
      <c r="BG6256" s="35"/>
      <c r="BH6256" s="35"/>
    </row>
    <row r="6257" spans="1:60" ht="15" x14ac:dyDescent="0.25">
      <c r="A6257" s="570">
        <f t="shared" si="90"/>
        <v>6251</v>
      </c>
      <c r="B6257" s="571" t="s">
        <v>8500</v>
      </c>
      <c r="C6257" s="574" t="s">
        <v>12460</v>
      </c>
      <c r="D6257" s="843">
        <v>61285</v>
      </c>
      <c r="E6257" s="844"/>
      <c r="F6257" s="844"/>
      <c r="G6257" s="25"/>
      <c r="H6257" s="25"/>
      <c r="I6257" s="25"/>
      <c r="J6257" s="25"/>
      <c r="K6257" s="25"/>
      <c r="L6257" s="25"/>
      <c r="N6257" s="25"/>
      <c r="O6257" s="25"/>
      <c r="P6257" s="35" t="s">
        <v>2496</v>
      </c>
      <c r="AS6257" s="570"/>
      <c r="AT6257" s="391"/>
      <c r="AU6257" s="222"/>
      <c r="AV6257" s="564"/>
      <c r="AW6257" s="60"/>
      <c r="AX6257" s="60"/>
      <c r="AY6257" s="60"/>
      <c r="AZ6257" s="283"/>
      <c r="BA6257" s="283"/>
      <c r="BB6257" s="283"/>
      <c r="BC6257" s="34"/>
      <c r="BD6257" s="27"/>
      <c r="BF6257" s="35"/>
      <c r="BG6257" s="35"/>
      <c r="BH6257" s="35"/>
    </row>
    <row r="6258" spans="1:60" ht="15" x14ac:dyDescent="0.25">
      <c r="A6258" s="570">
        <f t="shared" si="90"/>
        <v>6252</v>
      </c>
      <c r="B6258" s="571" t="s">
        <v>8500</v>
      </c>
      <c r="C6258" s="574" t="s">
        <v>12459</v>
      </c>
      <c r="D6258" s="843">
        <v>19111.400000000001</v>
      </c>
      <c r="E6258" s="844"/>
      <c r="F6258" s="844"/>
      <c r="G6258" s="25"/>
      <c r="H6258" s="25"/>
      <c r="I6258" s="25"/>
      <c r="J6258" s="25"/>
      <c r="K6258" s="25"/>
      <c r="L6258" s="25"/>
      <c r="N6258" s="25"/>
      <c r="O6258" s="25"/>
      <c r="P6258" s="35" t="s">
        <v>2496</v>
      </c>
      <c r="AS6258" s="570"/>
      <c r="AT6258" s="391"/>
      <c r="AU6258" s="222"/>
      <c r="AV6258" s="564"/>
      <c r="AW6258" s="60"/>
      <c r="AX6258" s="60"/>
      <c r="AY6258" s="60"/>
      <c r="AZ6258" s="283"/>
      <c r="BA6258" s="283"/>
      <c r="BB6258" s="283"/>
      <c r="BC6258" s="34"/>
      <c r="BD6258" s="27"/>
      <c r="BF6258" s="35"/>
      <c r="BG6258" s="35"/>
      <c r="BH6258" s="35"/>
    </row>
    <row r="6259" spans="1:60" ht="15" x14ac:dyDescent="0.25">
      <c r="A6259" s="570">
        <f t="shared" si="90"/>
        <v>6253</v>
      </c>
      <c r="B6259" s="571" t="s">
        <v>8501</v>
      </c>
      <c r="C6259" s="574" t="s">
        <v>12460</v>
      </c>
      <c r="D6259" s="843">
        <v>33320</v>
      </c>
      <c r="E6259" s="844"/>
      <c r="F6259" s="844"/>
      <c r="G6259" s="25"/>
      <c r="H6259" s="25"/>
      <c r="I6259" s="25"/>
      <c r="J6259" s="25"/>
      <c r="K6259" s="25"/>
      <c r="L6259" s="25"/>
      <c r="N6259" s="25"/>
      <c r="O6259" s="25"/>
      <c r="P6259" s="35" t="s">
        <v>2496</v>
      </c>
      <c r="AS6259" s="570"/>
      <c r="AT6259" s="391"/>
      <c r="AU6259" s="222"/>
      <c r="AV6259" s="564"/>
      <c r="AW6259" s="60"/>
      <c r="AX6259" s="60"/>
      <c r="AY6259" s="60"/>
      <c r="AZ6259" s="283"/>
      <c r="BA6259" s="283"/>
      <c r="BB6259" s="283"/>
      <c r="BC6259" s="34"/>
      <c r="BD6259" s="27"/>
      <c r="BF6259" s="35"/>
      <c r="BG6259" s="35"/>
      <c r="BH6259" s="35"/>
    </row>
    <row r="6260" spans="1:60" ht="15" x14ac:dyDescent="0.25">
      <c r="A6260" s="570">
        <f t="shared" si="90"/>
        <v>6254</v>
      </c>
      <c r="B6260" s="571" t="s">
        <v>8502</v>
      </c>
      <c r="C6260" s="574" t="s">
        <v>12460</v>
      </c>
      <c r="D6260" s="843">
        <v>61285</v>
      </c>
      <c r="E6260" s="844"/>
      <c r="F6260" s="844"/>
      <c r="G6260" s="25"/>
      <c r="H6260" s="25"/>
      <c r="I6260" s="25"/>
      <c r="J6260" s="25"/>
      <c r="K6260" s="25"/>
      <c r="L6260" s="25"/>
      <c r="N6260" s="25"/>
      <c r="O6260" s="25"/>
      <c r="P6260" s="35" t="s">
        <v>2496</v>
      </c>
      <c r="AS6260" s="570"/>
      <c r="AT6260" s="391"/>
      <c r="AU6260" s="222"/>
      <c r="AV6260" s="564"/>
      <c r="AW6260" s="60"/>
      <c r="AX6260" s="60"/>
      <c r="AY6260" s="60"/>
      <c r="AZ6260" s="283"/>
      <c r="BA6260" s="283"/>
      <c r="BB6260" s="283"/>
      <c r="BC6260" s="34"/>
      <c r="BD6260" s="27"/>
      <c r="BF6260" s="35"/>
      <c r="BG6260" s="35"/>
      <c r="BH6260" s="35"/>
    </row>
    <row r="6261" spans="1:60" ht="15" x14ac:dyDescent="0.25">
      <c r="A6261" s="570">
        <f t="shared" si="90"/>
        <v>6255</v>
      </c>
      <c r="B6261" s="571" t="s">
        <v>8503</v>
      </c>
      <c r="C6261" s="574" t="s">
        <v>12460</v>
      </c>
      <c r="D6261" s="843">
        <v>45339</v>
      </c>
      <c r="E6261" s="844"/>
      <c r="F6261" s="844"/>
      <c r="G6261" s="25"/>
      <c r="H6261" s="25"/>
      <c r="I6261" s="25"/>
      <c r="J6261" s="25"/>
      <c r="K6261" s="25"/>
      <c r="L6261" s="25"/>
      <c r="N6261" s="25"/>
      <c r="O6261" s="25"/>
      <c r="P6261" s="35" t="s">
        <v>2496</v>
      </c>
      <c r="AS6261" s="570"/>
      <c r="AT6261" s="391"/>
      <c r="AU6261" s="222"/>
      <c r="AV6261" s="564"/>
      <c r="AW6261" s="60"/>
      <c r="AX6261" s="60"/>
      <c r="AY6261" s="60"/>
      <c r="AZ6261" s="283"/>
      <c r="BA6261" s="283"/>
      <c r="BB6261" s="283"/>
      <c r="BC6261" s="34"/>
      <c r="BD6261" s="27"/>
      <c r="BF6261" s="35"/>
      <c r="BG6261" s="35"/>
      <c r="BH6261" s="35"/>
    </row>
    <row r="6262" spans="1:60" ht="15" x14ac:dyDescent="0.25">
      <c r="A6262" s="570">
        <f t="shared" si="90"/>
        <v>6256</v>
      </c>
      <c r="B6262" s="571" t="s">
        <v>8504</v>
      </c>
      <c r="C6262" s="574" t="s">
        <v>12460</v>
      </c>
      <c r="D6262" s="843">
        <v>42840</v>
      </c>
      <c r="E6262" s="844"/>
      <c r="F6262" s="844"/>
      <c r="G6262" s="25"/>
      <c r="H6262" s="25"/>
      <c r="I6262" s="25"/>
      <c r="J6262" s="25"/>
      <c r="K6262" s="25"/>
      <c r="L6262" s="25"/>
      <c r="N6262" s="25"/>
      <c r="O6262" s="25"/>
      <c r="P6262" s="35" t="s">
        <v>2496</v>
      </c>
      <c r="AS6262" s="570"/>
      <c r="AT6262" s="391"/>
      <c r="AU6262" s="222"/>
      <c r="AV6262" s="564"/>
      <c r="AW6262" s="60"/>
      <c r="AX6262" s="60"/>
      <c r="AY6262" s="60"/>
      <c r="AZ6262" s="283"/>
      <c r="BA6262" s="283"/>
      <c r="BB6262" s="283"/>
      <c r="BC6262" s="34"/>
      <c r="BD6262" s="27"/>
      <c r="BF6262" s="35"/>
      <c r="BG6262" s="35"/>
      <c r="BH6262" s="35"/>
    </row>
    <row r="6263" spans="1:60" ht="15" x14ac:dyDescent="0.25">
      <c r="A6263" s="570">
        <f t="shared" ref="A6263:A6326" si="91">A6262+1</f>
        <v>6257</v>
      </c>
      <c r="B6263" s="571" t="s">
        <v>8504</v>
      </c>
      <c r="C6263" s="574" t="s">
        <v>12463</v>
      </c>
      <c r="D6263" s="843">
        <v>219555</v>
      </c>
      <c r="E6263" s="844"/>
      <c r="F6263" s="844"/>
      <c r="G6263" s="25"/>
      <c r="H6263" s="25"/>
      <c r="I6263" s="25"/>
      <c r="J6263" s="25"/>
      <c r="K6263" s="25"/>
      <c r="L6263" s="25"/>
      <c r="N6263" s="25"/>
      <c r="O6263" s="25"/>
      <c r="P6263" s="35" t="s">
        <v>2496</v>
      </c>
      <c r="AS6263" s="570"/>
      <c r="AT6263" s="391"/>
      <c r="AU6263" s="222"/>
      <c r="AV6263" s="564"/>
      <c r="AW6263" s="60"/>
      <c r="AX6263" s="60"/>
      <c r="AY6263" s="60"/>
      <c r="AZ6263" s="283"/>
      <c r="BA6263" s="283"/>
      <c r="BB6263" s="283"/>
      <c r="BC6263" s="34"/>
      <c r="BD6263" s="27"/>
      <c r="BF6263" s="35"/>
      <c r="BG6263" s="35"/>
      <c r="BH6263" s="35"/>
    </row>
    <row r="6264" spans="1:60" ht="15" x14ac:dyDescent="0.25">
      <c r="A6264" s="570">
        <f t="shared" si="91"/>
        <v>6258</v>
      </c>
      <c r="B6264" s="571" t="s">
        <v>8505</v>
      </c>
      <c r="C6264" s="574" t="s">
        <v>12460</v>
      </c>
      <c r="D6264" s="843">
        <v>42840</v>
      </c>
      <c r="E6264" s="844"/>
      <c r="F6264" s="844"/>
      <c r="G6264" s="25"/>
      <c r="H6264" s="25"/>
      <c r="I6264" s="25"/>
      <c r="J6264" s="25"/>
      <c r="K6264" s="25"/>
      <c r="L6264" s="25"/>
      <c r="N6264" s="25"/>
      <c r="O6264" s="25"/>
      <c r="P6264" s="35" t="s">
        <v>2496</v>
      </c>
      <c r="AS6264" s="570"/>
      <c r="AT6264" s="391"/>
      <c r="AU6264" s="222"/>
      <c r="AV6264" s="564"/>
      <c r="AW6264" s="60"/>
      <c r="AX6264" s="60"/>
      <c r="AY6264" s="60"/>
      <c r="AZ6264" s="283"/>
      <c r="BA6264" s="283"/>
      <c r="BB6264" s="283"/>
      <c r="BC6264" s="34"/>
      <c r="BD6264" s="27"/>
      <c r="BF6264" s="35"/>
      <c r="BG6264" s="35"/>
      <c r="BH6264" s="35"/>
    </row>
    <row r="6265" spans="1:60" ht="15" x14ac:dyDescent="0.25">
      <c r="A6265" s="570">
        <f t="shared" si="91"/>
        <v>6259</v>
      </c>
      <c r="B6265" s="571" t="s">
        <v>8506</v>
      </c>
      <c r="C6265" s="574" t="s">
        <v>12460</v>
      </c>
      <c r="D6265" s="843">
        <v>42840</v>
      </c>
      <c r="E6265" s="844"/>
      <c r="F6265" s="844"/>
      <c r="G6265" s="25"/>
      <c r="H6265" s="25"/>
      <c r="I6265" s="25"/>
      <c r="J6265" s="25"/>
      <c r="K6265" s="25"/>
      <c r="L6265" s="25"/>
      <c r="N6265" s="25"/>
      <c r="O6265" s="25"/>
      <c r="P6265" s="35" t="s">
        <v>2496</v>
      </c>
      <c r="AS6265" s="570"/>
      <c r="AT6265" s="391"/>
      <c r="AU6265" s="222"/>
      <c r="AV6265" s="564"/>
      <c r="AW6265" s="60"/>
      <c r="AX6265" s="60"/>
      <c r="AY6265" s="60"/>
      <c r="AZ6265" s="283"/>
      <c r="BA6265" s="283"/>
      <c r="BB6265" s="283"/>
      <c r="BC6265" s="34"/>
      <c r="BD6265" s="27"/>
      <c r="BF6265" s="35"/>
      <c r="BG6265" s="35"/>
      <c r="BH6265" s="35"/>
    </row>
    <row r="6266" spans="1:60" ht="15" x14ac:dyDescent="0.25">
      <c r="A6266" s="570">
        <f t="shared" si="91"/>
        <v>6260</v>
      </c>
      <c r="B6266" s="571" t="s">
        <v>8507</v>
      </c>
      <c r="C6266" s="574" t="s">
        <v>12460</v>
      </c>
      <c r="D6266" s="843">
        <v>61285</v>
      </c>
      <c r="E6266" s="844"/>
      <c r="F6266" s="844"/>
      <c r="G6266" s="25"/>
      <c r="H6266" s="25"/>
      <c r="I6266" s="25"/>
      <c r="J6266" s="25"/>
      <c r="K6266" s="25"/>
      <c r="L6266" s="25"/>
      <c r="N6266" s="25"/>
      <c r="O6266" s="25"/>
      <c r="P6266" s="35" t="s">
        <v>2496</v>
      </c>
      <c r="AS6266" s="570"/>
      <c r="AT6266" s="391"/>
      <c r="AU6266" s="222"/>
      <c r="AV6266" s="564"/>
      <c r="AW6266" s="60"/>
      <c r="AX6266" s="60"/>
      <c r="AY6266" s="60"/>
      <c r="AZ6266" s="283"/>
      <c r="BA6266" s="283"/>
      <c r="BB6266" s="283"/>
      <c r="BC6266" s="34"/>
      <c r="BD6266" s="27"/>
      <c r="BF6266" s="35"/>
      <c r="BG6266" s="35"/>
      <c r="BH6266" s="35"/>
    </row>
    <row r="6267" spans="1:60" ht="15" x14ac:dyDescent="0.25">
      <c r="A6267" s="570">
        <f t="shared" si="91"/>
        <v>6261</v>
      </c>
      <c r="B6267" s="571" t="s">
        <v>8508</v>
      </c>
      <c r="C6267" s="574" t="s">
        <v>12460</v>
      </c>
      <c r="D6267" s="843">
        <v>63308</v>
      </c>
      <c r="E6267" s="844"/>
      <c r="F6267" s="844"/>
      <c r="G6267" s="25"/>
      <c r="H6267" s="25"/>
      <c r="I6267" s="25"/>
      <c r="J6267" s="25"/>
      <c r="K6267" s="25"/>
      <c r="L6267" s="25"/>
      <c r="N6267" s="25"/>
      <c r="O6267" s="25"/>
      <c r="P6267" s="35" t="s">
        <v>2496</v>
      </c>
      <c r="AS6267" s="570"/>
      <c r="AT6267" s="391"/>
      <c r="AU6267" s="222"/>
      <c r="AV6267" s="564"/>
      <c r="AW6267" s="60"/>
      <c r="AX6267" s="60"/>
      <c r="AY6267" s="60"/>
      <c r="AZ6267" s="283"/>
      <c r="BA6267" s="283"/>
      <c r="BB6267" s="283"/>
      <c r="BC6267" s="34"/>
      <c r="BD6267" s="27"/>
      <c r="BF6267" s="35"/>
      <c r="BG6267" s="35"/>
      <c r="BH6267" s="35"/>
    </row>
    <row r="6268" spans="1:60" ht="15" x14ac:dyDescent="0.25">
      <c r="A6268" s="570">
        <f t="shared" si="91"/>
        <v>6262</v>
      </c>
      <c r="B6268" s="571" t="s">
        <v>8509</v>
      </c>
      <c r="C6268" s="574" t="s">
        <v>12460</v>
      </c>
      <c r="D6268" s="843">
        <v>61285</v>
      </c>
      <c r="E6268" s="844"/>
      <c r="F6268" s="844"/>
      <c r="G6268" s="25"/>
      <c r="H6268" s="25"/>
      <c r="I6268" s="25"/>
      <c r="J6268" s="25"/>
      <c r="K6268" s="25"/>
      <c r="L6268" s="25"/>
      <c r="N6268" s="25"/>
      <c r="O6268" s="25"/>
      <c r="P6268" s="35" t="s">
        <v>2496</v>
      </c>
      <c r="AS6268" s="570"/>
      <c r="AT6268" s="391"/>
      <c r="AU6268" s="222"/>
      <c r="AV6268" s="564"/>
      <c r="AW6268" s="60"/>
      <c r="AX6268" s="60"/>
      <c r="AY6268" s="60"/>
      <c r="AZ6268" s="283"/>
      <c r="BA6268" s="283"/>
      <c r="BB6268" s="283"/>
      <c r="BC6268" s="34"/>
      <c r="BD6268" s="27"/>
      <c r="BF6268" s="35"/>
      <c r="BG6268" s="35"/>
      <c r="BH6268" s="35"/>
    </row>
    <row r="6269" spans="1:60" ht="15" x14ac:dyDescent="0.25">
      <c r="A6269" s="570">
        <f t="shared" si="91"/>
        <v>6263</v>
      </c>
      <c r="B6269" s="571" t="s">
        <v>8510</v>
      </c>
      <c r="C6269" s="574" t="s">
        <v>12459</v>
      </c>
      <c r="D6269" s="843">
        <v>12409.32</v>
      </c>
      <c r="E6269" s="844"/>
      <c r="F6269" s="844"/>
      <c r="G6269" s="25"/>
      <c r="H6269" s="25"/>
      <c r="I6269" s="25"/>
      <c r="J6269" s="25"/>
      <c r="K6269" s="25"/>
      <c r="L6269" s="25"/>
      <c r="N6269" s="25"/>
      <c r="O6269" s="25"/>
      <c r="P6269" s="35" t="s">
        <v>2496</v>
      </c>
      <c r="AS6269" s="570"/>
      <c r="AT6269" s="391"/>
      <c r="AU6269" s="222"/>
      <c r="AV6269" s="564"/>
      <c r="AW6269" s="60"/>
      <c r="AX6269" s="60"/>
      <c r="AY6269" s="60"/>
      <c r="AZ6269" s="283"/>
      <c r="BA6269" s="283"/>
      <c r="BB6269" s="283"/>
      <c r="BC6269" s="34"/>
      <c r="BD6269" s="27"/>
      <c r="BF6269" s="35"/>
      <c r="BG6269" s="35"/>
      <c r="BH6269" s="35"/>
    </row>
    <row r="6270" spans="1:60" ht="15" x14ac:dyDescent="0.25">
      <c r="A6270" s="570">
        <f t="shared" si="91"/>
        <v>6264</v>
      </c>
      <c r="B6270" s="571" t="s">
        <v>8511</v>
      </c>
      <c r="C6270" s="574" t="s">
        <v>12460</v>
      </c>
      <c r="D6270" s="843">
        <v>46780.09</v>
      </c>
      <c r="E6270" s="844"/>
      <c r="F6270" s="844"/>
      <c r="G6270" s="25"/>
      <c r="H6270" s="25"/>
      <c r="I6270" s="25"/>
      <c r="J6270" s="25"/>
      <c r="K6270" s="25"/>
      <c r="L6270" s="25"/>
      <c r="N6270" s="25"/>
      <c r="O6270" s="25"/>
      <c r="P6270" s="35" t="s">
        <v>2496</v>
      </c>
      <c r="AS6270" s="570"/>
      <c r="AT6270" s="391"/>
      <c r="AU6270" s="222"/>
      <c r="AV6270" s="564"/>
      <c r="AW6270" s="60"/>
      <c r="AX6270" s="60"/>
      <c r="AY6270" s="60"/>
      <c r="AZ6270" s="283"/>
      <c r="BA6270" s="283"/>
      <c r="BB6270" s="283"/>
      <c r="BC6270" s="34"/>
      <c r="BD6270" s="27"/>
      <c r="BF6270" s="35"/>
      <c r="BG6270" s="35"/>
      <c r="BH6270" s="35"/>
    </row>
    <row r="6271" spans="1:60" ht="15" x14ac:dyDescent="0.25">
      <c r="A6271" s="570">
        <f t="shared" si="91"/>
        <v>6265</v>
      </c>
      <c r="B6271" s="571" t="s">
        <v>8512</v>
      </c>
      <c r="C6271" s="574" t="s">
        <v>12460</v>
      </c>
      <c r="D6271" s="843">
        <v>46780.09</v>
      </c>
      <c r="E6271" s="844"/>
      <c r="F6271" s="844"/>
      <c r="G6271" s="25"/>
      <c r="H6271" s="25"/>
      <c r="I6271" s="25"/>
      <c r="J6271" s="25"/>
      <c r="K6271" s="25"/>
      <c r="L6271" s="25"/>
      <c r="N6271" s="25"/>
      <c r="O6271" s="25"/>
      <c r="P6271" s="35" t="s">
        <v>2496</v>
      </c>
      <c r="AS6271" s="570"/>
      <c r="AT6271" s="391"/>
      <c r="AU6271" s="222"/>
      <c r="AV6271" s="564"/>
      <c r="AW6271" s="60"/>
      <c r="AX6271" s="60"/>
      <c r="AY6271" s="60"/>
      <c r="AZ6271" s="283"/>
      <c r="BA6271" s="283"/>
      <c r="BB6271" s="283"/>
      <c r="BC6271" s="34"/>
      <c r="BD6271" s="27"/>
      <c r="BF6271" s="35"/>
      <c r="BG6271" s="35"/>
      <c r="BH6271" s="35"/>
    </row>
    <row r="6272" spans="1:60" ht="15" x14ac:dyDescent="0.25">
      <c r="A6272" s="570">
        <f t="shared" si="91"/>
        <v>6266</v>
      </c>
      <c r="B6272" s="571" t="s">
        <v>8513</v>
      </c>
      <c r="C6272" s="574" t="s">
        <v>12459</v>
      </c>
      <c r="D6272" s="843">
        <v>9454.5499999999993</v>
      </c>
      <c r="E6272" s="844"/>
      <c r="F6272" s="844"/>
      <c r="G6272" s="25"/>
      <c r="H6272" s="25"/>
      <c r="I6272" s="25"/>
      <c r="J6272" s="25"/>
      <c r="K6272" s="25"/>
      <c r="L6272" s="25"/>
      <c r="N6272" s="25"/>
      <c r="O6272" s="25"/>
      <c r="P6272" s="35" t="s">
        <v>2496</v>
      </c>
      <c r="AS6272" s="570"/>
      <c r="AT6272" s="391"/>
      <c r="AU6272" s="222"/>
      <c r="AV6272" s="564"/>
      <c r="AW6272" s="60"/>
      <c r="AX6272" s="60"/>
      <c r="AY6272" s="60"/>
      <c r="AZ6272" s="283"/>
      <c r="BA6272" s="283"/>
      <c r="BB6272" s="283"/>
      <c r="BC6272" s="34"/>
      <c r="BD6272" s="27"/>
      <c r="BF6272" s="35"/>
      <c r="BG6272" s="35"/>
      <c r="BH6272" s="35"/>
    </row>
    <row r="6273" spans="1:60" ht="15" x14ac:dyDescent="0.25">
      <c r="A6273" s="570">
        <f t="shared" si="91"/>
        <v>6267</v>
      </c>
      <c r="B6273" s="571" t="s">
        <v>8514</v>
      </c>
      <c r="C6273" s="574" t="s">
        <v>12460</v>
      </c>
      <c r="D6273" s="843">
        <v>48628.160000000003</v>
      </c>
      <c r="E6273" s="844"/>
      <c r="F6273" s="844"/>
      <c r="G6273" s="25"/>
      <c r="H6273" s="25"/>
      <c r="I6273" s="25"/>
      <c r="J6273" s="25"/>
      <c r="K6273" s="25"/>
      <c r="L6273" s="25"/>
      <c r="N6273" s="25"/>
      <c r="O6273" s="25"/>
      <c r="P6273" s="35" t="s">
        <v>2496</v>
      </c>
      <c r="AS6273" s="570"/>
      <c r="AT6273" s="391"/>
      <c r="AU6273" s="222"/>
      <c r="AV6273" s="564"/>
      <c r="AW6273" s="60"/>
      <c r="AX6273" s="60"/>
      <c r="AY6273" s="60"/>
      <c r="AZ6273" s="283"/>
      <c r="BA6273" s="283"/>
      <c r="BB6273" s="283"/>
      <c r="BC6273" s="34"/>
      <c r="BD6273" s="27"/>
      <c r="BF6273" s="35"/>
      <c r="BG6273" s="35"/>
      <c r="BH6273" s="35"/>
    </row>
    <row r="6274" spans="1:60" ht="15" x14ac:dyDescent="0.25">
      <c r="A6274" s="570">
        <f t="shared" si="91"/>
        <v>6268</v>
      </c>
      <c r="B6274" s="571" t="s">
        <v>8515</v>
      </c>
      <c r="C6274" s="574" t="s">
        <v>12460</v>
      </c>
      <c r="D6274" s="843">
        <v>40673.01</v>
      </c>
      <c r="E6274" s="844"/>
      <c r="F6274" s="844"/>
      <c r="G6274" s="25"/>
      <c r="H6274" s="25"/>
      <c r="I6274" s="25"/>
      <c r="J6274" s="25"/>
      <c r="K6274" s="25"/>
      <c r="L6274" s="25"/>
      <c r="N6274" s="25"/>
      <c r="O6274" s="25"/>
      <c r="P6274" s="35" t="s">
        <v>2496</v>
      </c>
      <c r="AS6274" s="570"/>
      <c r="AT6274" s="391"/>
      <c r="AU6274" s="222"/>
      <c r="AV6274" s="564"/>
      <c r="AW6274" s="60"/>
      <c r="AX6274" s="60"/>
      <c r="AY6274" s="60"/>
      <c r="AZ6274" s="283"/>
      <c r="BA6274" s="283"/>
      <c r="BB6274" s="283"/>
      <c r="BC6274" s="34"/>
      <c r="BD6274" s="27"/>
      <c r="BF6274" s="35"/>
      <c r="BG6274" s="35"/>
      <c r="BH6274" s="35"/>
    </row>
    <row r="6275" spans="1:60" ht="15" x14ac:dyDescent="0.25">
      <c r="A6275" s="570">
        <f t="shared" si="91"/>
        <v>6269</v>
      </c>
      <c r="B6275" s="571" t="s">
        <v>8516</v>
      </c>
      <c r="C6275" s="574" t="s">
        <v>12460</v>
      </c>
      <c r="D6275" s="843">
        <v>40673.01</v>
      </c>
      <c r="E6275" s="844"/>
      <c r="F6275" s="844"/>
      <c r="G6275" s="25"/>
      <c r="H6275" s="25"/>
      <c r="I6275" s="25"/>
      <c r="J6275" s="25"/>
      <c r="K6275" s="25"/>
      <c r="L6275" s="25"/>
      <c r="N6275" s="25"/>
      <c r="O6275" s="25"/>
      <c r="P6275" s="35" t="s">
        <v>2496</v>
      </c>
      <c r="AS6275" s="570"/>
      <c r="AT6275" s="391"/>
      <c r="AU6275" s="222"/>
      <c r="AV6275" s="564"/>
      <c r="AW6275" s="60"/>
      <c r="AX6275" s="60"/>
      <c r="AY6275" s="60"/>
      <c r="AZ6275" s="283"/>
      <c r="BA6275" s="283"/>
      <c r="BB6275" s="283"/>
      <c r="BC6275" s="34"/>
      <c r="BD6275" s="27"/>
      <c r="BF6275" s="35"/>
      <c r="BG6275" s="35"/>
      <c r="BH6275" s="35"/>
    </row>
    <row r="6276" spans="1:60" ht="15" x14ac:dyDescent="0.25">
      <c r="A6276" s="570">
        <f t="shared" si="91"/>
        <v>6270</v>
      </c>
      <c r="B6276" s="571" t="s">
        <v>8517</v>
      </c>
      <c r="C6276" s="574" t="s">
        <v>12460</v>
      </c>
      <c r="D6276" s="843">
        <v>48453.23</v>
      </c>
      <c r="E6276" s="844"/>
      <c r="F6276" s="844"/>
      <c r="G6276" s="25"/>
      <c r="H6276" s="25"/>
      <c r="I6276" s="25"/>
      <c r="J6276" s="25"/>
      <c r="K6276" s="25"/>
      <c r="L6276" s="25"/>
      <c r="N6276" s="25"/>
      <c r="O6276" s="25"/>
      <c r="P6276" s="35" t="s">
        <v>2496</v>
      </c>
      <c r="AS6276" s="570"/>
      <c r="AT6276" s="391"/>
      <c r="AU6276" s="222"/>
      <c r="AV6276" s="564"/>
      <c r="AW6276" s="60"/>
      <c r="AX6276" s="60"/>
      <c r="AY6276" s="60"/>
      <c r="AZ6276" s="283"/>
      <c r="BA6276" s="283"/>
      <c r="BB6276" s="283"/>
      <c r="BC6276" s="34"/>
      <c r="BD6276" s="27"/>
      <c r="BF6276" s="35"/>
      <c r="BG6276" s="35"/>
      <c r="BH6276" s="35"/>
    </row>
    <row r="6277" spans="1:60" ht="15" x14ac:dyDescent="0.25">
      <c r="A6277" s="570">
        <f t="shared" si="91"/>
        <v>6271</v>
      </c>
      <c r="B6277" s="571" t="s">
        <v>8517</v>
      </c>
      <c r="C6277" s="574" t="s">
        <v>12463</v>
      </c>
      <c r="D6277" s="843">
        <v>116930.59</v>
      </c>
      <c r="E6277" s="844"/>
      <c r="F6277" s="844"/>
      <c r="G6277" s="25"/>
      <c r="H6277" s="25"/>
      <c r="I6277" s="25"/>
      <c r="J6277" s="25"/>
      <c r="K6277" s="25"/>
      <c r="L6277" s="25"/>
      <c r="N6277" s="25"/>
      <c r="O6277" s="25"/>
      <c r="P6277" s="35" t="s">
        <v>2496</v>
      </c>
      <c r="AS6277" s="570"/>
      <c r="AT6277" s="391"/>
      <c r="AU6277" s="222"/>
      <c r="AV6277" s="564"/>
      <c r="AW6277" s="60"/>
      <c r="AX6277" s="60"/>
      <c r="AY6277" s="60"/>
      <c r="AZ6277" s="283"/>
      <c r="BA6277" s="283"/>
      <c r="BB6277" s="283"/>
      <c r="BC6277" s="34"/>
      <c r="BD6277" s="27"/>
      <c r="BF6277" s="35"/>
      <c r="BG6277" s="35"/>
      <c r="BH6277" s="35"/>
    </row>
    <row r="6278" spans="1:60" ht="15" x14ac:dyDescent="0.25">
      <c r="A6278" s="570">
        <f t="shared" si="91"/>
        <v>6272</v>
      </c>
      <c r="B6278" s="571" t="s">
        <v>8518</v>
      </c>
      <c r="C6278" s="574" t="s">
        <v>12460</v>
      </c>
      <c r="D6278" s="843">
        <v>62120.38</v>
      </c>
      <c r="E6278" s="844"/>
      <c r="F6278" s="844"/>
      <c r="G6278" s="25"/>
      <c r="H6278" s="25"/>
      <c r="I6278" s="25"/>
      <c r="J6278" s="25"/>
      <c r="K6278" s="25"/>
      <c r="L6278" s="25"/>
      <c r="N6278" s="25"/>
      <c r="O6278" s="25"/>
      <c r="P6278" s="35" t="s">
        <v>2496</v>
      </c>
      <c r="AS6278" s="570"/>
      <c r="AT6278" s="391"/>
      <c r="AU6278" s="222"/>
      <c r="AV6278" s="564"/>
      <c r="AW6278" s="60"/>
      <c r="AX6278" s="60"/>
      <c r="AY6278" s="60"/>
      <c r="AZ6278" s="283"/>
      <c r="BA6278" s="283"/>
      <c r="BB6278" s="283"/>
      <c r="BC6278" s="34"/>
      <c r="BD6278" s="27"/>
      <c r="BF6278" s="35"/>
      <c r="BG6278" s="35"/>
      <c r="BH6278" s="35"/>
    </row>
    <row r="6279" spans="1:60" ht="15" x14ac:dyDescent="0.25">
      <c r="A6279" s="570">
        <f t="shared" si="91"/>
        <v>6273</v>
      </c>
      <c r="B6279" s="571" t="s">
        <v>8519</v>
      </c>
      <c r="C6279" s="574" t="s">
        <v>12458</v>
      </c>
      <c r="D6279" s="843">
        <v>65523.78</v>
      </c>
      <c r="E6279" s="844"/>
      <c r="F6279" s="844"/>
      <c r="G6279" s="25"/>
      <c r="H6279" s="25"/>
      <c r="I6279" s="25"/>
      <c r="J6279" s="25"/>
      <c r="K6279" s="25"/>
      <c r="L6279" s="25"/>
      <c r="N6279" s="25"/>
      <c r="O6279" s="25"/>
      <c r="P6279" s="35" t="s">
        <v>2496</v>
      </c>
      <c r="AS6279" s="570"/>
      <c r="AT6279" s="391"/>
      <c r="AU6279" s="222"/>
      <c r="AV6279" s="564"/>
      <c r="AW6279" s="60"/>
      <c r="AX6279" s="60"/>
      <c r="AY6279" s="60"/>
      <c r="AZ6279" s="283"/>
      <c r="BA6279" s="283"/>
      <c r="BB6279" s="283"/>
      <c r="BC6279" s="34"/>
      <c r="BD6279" s="27"/>
      <c r="BF6279" s="35"/>
      <c r="BG6279" s="35"/>
      <c r="BH6279" s="35"/>
    </row>
    <row r="6280" spans="1:60" ht="15" x14ac:dyDescent="0.25">
      <c r="A6280" s="570">
        <f t="shared" si="91"/>
        <v>6274</v>
      </c>
      <c r="B6280" s="571" t="s">
        <v>8520</v>
      </c>
      <c r="C6280" s="574" t="s">
        <v>12458</v>
      </c>
      <c r="D6280" s="843">
        <v>45458</v>
      </c>
      <c r="E6280" s="844"/>
      <c r="F6280" s="844"/>
      <c r="G6280" s="25"/>
      <c r="H6280" s="25"/>
      <c r="I6280" s="25"/>
      <c r="J6280" s="25"/>
      <c r="K6280" s="25"/>
      <c r="L6280" s="25"/>
      <c r="N6280" s="25"/>
      <c r="O6280" s="25"/>
      <c r="P6280" s="35" t="s">
        <v>2496</v>
      </c>
      <c r="AS6280" s="570"/>
      <c r="AT6280" s="391"/>
      <c r="AU6280" s="222"/>
      <c r="AV6280" s="564"/>
      <c r="AW6280" s="60"/>
      <c r="AX6280" s="60"/>
      <c r="AY6280" s="60"/>
      <c r="AZ6280" s="283"/>
      <c r="BA6280" s="283"/>
      <c r="BB6280" s="283"/>
      <c r="BC6280" s="34"/>
      <c r="BD6280" s="27"/>
      <c r="BF6280" s="35"/>
      <c r="BG6280" s="35"/>
      <c r="BH6280" s="35"/>
    </row>
    <row r="6281" spans="1:60" ht="15" x14ac:dyDescent="0.25">
      <c r="A6281" s="570">
        <f t="shared" si="91"/>
        <v>6275</v>
      </c>
      <c r="B6281" s="571" t="s">
        <v>8521</v>
      </c>
      <c r="C6281" s="574" t="s">
        <v>12460</v>
      </c>
      <c r="D6281" s="843">
        <v>16900.38</v>
      </c>
      <c r="E6281" s="844"/>
      <c r="F6281" s="844"/>
      <c r="G6281" s="25"/>
      <c r="H6281" s="25"/>
      <c r="I6281" s="25"/>
      <c r="J6281" s="25"/>
      <c r="K6281" s="25"/>
      <c r="L6281" s="25"/>
      <c r="N6281" s="25"/>
      <c r="O6281" s="25"/>
      <c r="P6281" s="35" t="s">
        <v>2496</v>
      </c>
      <c r="AS6281" s="570"/>
      <c r="AT6281" s="391"/>
      <c r="AU6281" s="222"/>
      <c r="AV6281" s="564"/>
      <c r="AW6281" s="60"/>
      <c r="AX6281" s="60"/>
      <c r="AY6281" s="60"/>
      <c r="AZ6281" s="283"/>
      <c r="BA6281" s="283"/>
      <c r="BB6281" s="283"/>
      <c r="BC6281" s="34"/>
      <c r="BD6281" s="27"/>
      <c r="BF6281" s="35"/>
      <c r="BG6281" s="35"/>
      <c r="BH6281" s="35"/>
    </row>
    <row r="6282" spans="1:60" ht="15" x14ac:dyDescent="0.25">
      <c r="A6282" s="570">
        <f t="shared" si="91"/>
        <v>6276</v>
      </c>
      <c r="B6282" s="571" t="s">
        <v>8522</v>
      </c>
      <c r="C6282" s="574" t="s">
        <v>12463</v>
      </c>
      <c r="D6282" s="843">
        <v>73900.19</v>
      </c>
      <c r="E6282" s="844"/>
      <c r="F6282" s="844"/>
      <c r="G6282" s="25"/>
      <c r="H6282" s="25"/>
      <c r="I6282" s="25"/>
      <c r="J6282" s="25"/>
      <c r="K6282" s="25"/>
      <c r="L6282" s="25"/>
      <c r="N6282" s="25"/>
      <c r="O6282" s="25"/>
      <c r="P6282" s="35" t="s">
        <v>2496</v>
      </c>
      <c r="AS6282" s="570"/>
      <c r="AT6282" s="391"/>
      <c r="AU6282" s="222"/>
      <c r="AV6282" s="564"/>
      <c r="AW6282" s="60"/>
      <c r="AX6282" s="60"/>
      <c r="AY6282" s="60"/>
      <c r="AZ6282" s="283"/>
      <c r="BA6282" s="283"/>
      <c r="BB6282" s="283"/>
      <c r="BC6282" s="34"/>
      <c r="BD6282" s="27"/>
      <c r="BF6282" s="35"/>
      <c r="BG6282" s="35"/>
      <c r="BH6282" s="35"/>
    </row>
    <row r="6283" spans="1:60" ht="15" x14ac:dyDescent="0.25">
      <c r="A6283" s="570">
        <f t="shared" si="91"/>
        <v>6277</v>
      </c>
      <c r="B6283" s="571" t="s">
        <v>8523</v>
      </c>
      <c r="C6283" s="574" t="s">
        <v>12463</v>
      </c>
      <c r="D6283" s="843">
        <v>73900.19</v>
      </c>
      <c r="E6283" s="844"/>
      <c r="F6283" s="844"/>
      <c r="G6283" s="25"/>
      <c r="H6283" s="25"/>
      <c r="I6283" s="25"/>
      <c r="J6283" s="25"/>
      <c r="K6283" s="25"/>
      <c r="L6283" s="25"/>
      <c r="N6283" s="25"/>
      <c r="O6283" s="25"/>
      <c r="P6283" s="35" t="s">
        <v>2496</v>
      </c>
      <c r="AS6283" s="570"/>
      <c r="AT6283" s="391"/>
      <c r="AU6283" s="222"/>
      <c r="AV6283" s="564"/>
      <c r="AW6283" s="60"/>
      <c r="AX6283" s="60"/>
      <c r="AY6283" s="60"/>
      <c r="AZ6283" s="283"/>
      <c r="BA6283" s="283"/>
      <c r="BB6283" s="283"/>
      <c r="BC6283" s="34"/>
      <c r="BD6283" s="27"/>
      <c r="BF6283" s="35"/>
      <c r="BG6283" s="35"/>
      <c r="BH6283" s="35"/>
    </row>
    <row r="6284" spans="1:60" ht="15" x14ac:dyDescent="0.25">
      <c r="A6284" s="570">
        <f t="shared" si="91"/>
        <v>6278</v>
      </c>
      <c r="B6284" s="571" t="s">
        <v>8523</v>
      </c>
      <c r="C6284" s="574" t="s">
        <v>12460</v>
      </c>
      <c r="D6284" s="843">
        <v>16900.38</v>
      </c>
      <c r="E6284" s="844"/>
      <c r="F6284" s="844"/>
      <c r="G6284" s="25"/>
      <c r="H6284" s="25"/>
      <c r="I6284" s="25"/>
      <c r="J6284" s="25"/>
      <c r="K6284" s="25"/>
      <c r="L6284" s="25"/>
      <c r="N6284" s="25"/>
      <c r="O6284" s="25"/>
      <c r="P6284" s="35" t="s">
        <v>2496</v>
      </c>
      <c r="AS6284" s="570"/>
      <c r="AT6284" s="391"/>
      <c r="AU6284" s="222"/>
      <c r="AV6284" s="564"/>
      <c r="AW6284" s="60"/>
      <c r="AX6284" s="60"/>
      <c r="AY6284" s="60"/>
      <c r="AZ6284" s="283"/>
      <c r="BA6284" s="283"/>
      <c r="BB6284" s="283"/>
      <c r="BC6284" s="34"/>
      <c r="BD6284" s="27"/>
      <c r="BF6284" s="35"/>
      <c r="BG6284" s="35"/>
      <c r="BH6284" s="35"/>
    </row>
    <row r="6285" spans="1:60" ht="15" x14ac:dyDescent="0.25">
      <c r="A6285" s="570">
        <f t="shared" si="91"/>
        <v>6279</v>
      </c>
      <c r="B6285" s="571" t="s">
        <v>8524</v>
      </c>
      <c r="C6285" s="574" t="s">
        <v>12460</v>
      </c>
      <c r="D6285" s="843">
        <v>16900.38</v>
      </c>
      <c r="E6285" s="844"/>
      <c r="F6285" s="844"/>
      <c r="G6285" s="25"/>
      <c r="H6285" s="25"/>
      <c r="I6285" s="25"/>
      <c r="J6285" s="25"/>
      <c r="K6285" s="25"/>
      <c r="L6285" s="25"/>
      <c r="N6285" s="25"/>
      <c r="O6285" s="25"/>
      <c r="P6285" s="35" t="s">
        <v>2496</v>
      </c>
      <c r="AS6285" s="570"/>
      <c r="AT6285" s="391"/>
      <c r="AU6285" s="222"/>
      <c r="AV6285" s="564"/>
      <c r="AW6285" s="60"/>
      <c r="AX6285" s="60"/>
      <c r="AY6285" s="60"/>
      <c r="AZ6285" s="283"/>
      <c r="BA6285" s="283"/>
      <c r="BB6285" s="283"/>
      <c r="BC6285" s="34"/>
      <c r="BD6285" s="27"/>
      <c r="BF6285" s="35"/>
      <c r="BG6285" s="35"/>
      <c r="BH6285" s="35"/>
    </row>
    <row r="6286" spans="1:60" ht="15" x14ac:dyDescent="0.25">
      <c r="A6286" s="570">
        <f t="shared" si="91"/>
        <v>6280</v>
      </c>
      <c r="B6286" s="571" t="s">
        <v>8525</v>
      </c>
      <c r="C6286" s="574" t="s">
        <v>12460</v>
      </c>
      <c r="D6286" s="843">
        <v>16900.38</v>
      </c>
      <c r="E6286" s="844"/>
      <c r="F6286" s="844"/>
      <c r="G6286" s="25"/>
      <c r="H6286" s="25"/>
      <c r="I6286" s="25"/>
      <c r="J6286" s="25"/>
      <c r="K6286" s="25"/>
      <c r="L6286" s="25"/>
      <c r="N6286" s="25"/>
      <c r="O6286" s="25"/>
      <c r="P6286" s="35" t="s">
        <v>2496</v>
      </c>
      <c r="AS6286" s="570"/>
      <c r="AT6286" s="391"/>
      <c r="AU6286" s="222"/>
      <c r="AV6286" s="564"/>
      <c r="AW6286" s="60"/>
      <c r="AX6286" s="60"/>
      <c r="AY6286" s="60"/>
      <c r="AZ6286" s="283"/>
      <c r="BA6286" s="283"/>
      <c r="BB6286" s="283"/>
      <c r="BC6286" s="34"/>
      <c r="BD6286" s="27"/>
      <c r="BF6286" s="35"/>
      <c r="BG6286" s="35"/>
      <c r="BH6286" s="35"/>
    </row>
    <row r="6287" spans="1:60" ht="15" x14ac:dyDescent="0.25">
      <c r="A6287" s="570">
        <f t="shared" si="91"/>
        <v>6281</v>
      </c>
      <c r="B6287" s="571" t="s">
        <v>8526</v>
      </c>
      <c r="C6287" s="574" t="s">
        <v>12460</v>
      </c>
      <c r="D6287" s="843">
        <v>73799.039999999994</v>
      </c>
      <c r="E6287" s="844"/>
      <c r="F6287" s="844"/>
      <c r="G6287" s="25"/>
      <c r="H6287" s="25"/>
      <c r="I6287" s="25"/>
      <c r="J6287" s="25"/>
      <c r="K6287" s="25"/>
      <c r="L6287" s="25"/>
      <c r="N6287" s="25"/>
      <c r="O6287" s="25"/>
      <c r="P6287" s="35" t="s">
        <v>2496</v>
      </c>
      <c r="AS6287" s="570"/>
      <c r="AT6287" s="391"/>
      <c r="AU6287" s="222"/>
      <c r="AV6287" s="564"/>
      <c r="AW6287" s="60"/>
      <c r="AX6287" s="60"/>
      <c r="AY6287" s="60"/>
      <c r="AZ6287" s="283"/>
      <c r="BA6287" s="283"/>
      <c r="BB6287" s="283"/>
      <c r="BC6287" s="34"/>
      <c r="BD6287" s="27"/>
      <c r="BF6287" s="35"/>
      <c r="BG6287" s="35"/>
      <c r="BH6287" s="35"/>
    </row>
    <row r="6288" spans="1:60" ht="15" x14ac:dyDescent="0.25">
      <c r="A6288" s="570">
        <f t="shared" si="91"/>
        <v>6282</v>
      </c>
      <c r="B6288" s="571" t="s">
        <v>8527</v>
      </c>
      <c r="C6288" s="574" t="s">
        <v>12458</v>
      </c>
      <c r="D6288" s="843">
        <v>101745</v>
      </c>
      <c r="E6288" s="844"/>
      <c r="F6288" s="844"/>
      <c r="G6288" s="25"/>
      <c r="H6288" s="25"/>
      <c r="I6288" s="25"/>
      <c r="J6288" s="25"/>
      <c r="K6288" s="25"/>
      <c r="L6288" s="25"/>
      <c r="N6288" s="25"/>
      <c r="O6288" s="25"/>
      <c r="P6288" s="35" t="s">
        <v>2496</v>
      </c>
      <c r="AS6288" s="570"/>
      <c r="AT6288" s="391"/>
      <c r="AU6288" s="222"/>
      <c r="AV6288" s="564"/>
      <c r="AW6288" s="60"/>
      <c r="AX6288" s="60"/>
      <c r="AY6288" s="60"/>
      <c r="AZ6288" s="283"/>
      <c r="BA6288" s="283"/>
      <c r="BB6288" s="283"/>
      <c r="BC6288" s="34"/>
      <c r="BD6288" s="27"/>
      <c r="BF6288" s="35"/>
      <c r="BG6288" s="35"/>
      <c r="BH6288" s="35"/>
    </row>
    <row r="6289" spans="1:60" ht="15" x14ac:dyDescent="0.25">
      <c r="A6289" s="570">
        <f t="shared" si="91"/>
        <v>6283</v>
      </c>
      <c r="B6289" s="571" t="s">
        <v>8528</v>
      </c>
      <c r="C6289" s="574" t="s">
        <v>12490</v>
      </c>
      <c r="D6289" s="843">
        <v>13787.34</v>
      </c>
      <c r="E6289" s="844"/>
      <c r="F6289" s="844"/>
      <c r="G6289" s="25"/>
      <c r="H6289" s="25"/>
      <c r="I6289" s="25"/>
      <c r="J6289" s="25"/>
      <c r="K6289" s="25"/>
      <c r="L6289" s="25"/>
      <c r="N6289" s="25"/>
      <c r="O6289" s="25"/>
      <c r="P6289" s="35" t="s">
        <v>2496</v>
      </c>
      <c r="AS6289" s="570"/>
      <c r="AT6289" s="391"/>
      <c r="AU6289" s="222"/>
      <c r="AV6289" s="564"/>
      <c r="AW6289" s="60"/>
      <c r="AX6289" s="60"/>
      <c r="AY6289" s="60"/>
      <c r="AZ6289" s="283"/>
      <c r="BA6289" s="283"/>
      <c r="BB6289" s="283"/>
      <c r="BC6289" s="34"/>
      <c r="BD6289" s="27"/>
      <c r="BF6289" s="35"/>
      <c r="BG6289" s="35"/>
      <c r="BH6289" s="35"/>
    </row>
    <row r="6290" spans="1:60" ht="15" x14ac:dyDescent="0.25">
      <c r="A6290" s="570">
        <f t="shared" si="91"/>
        <v>6284</v>
      </c>
      <c r="B6290" s="571" t="s">
        <v>8529</v>
      </c>
      <c r="C6290" s="574" t="s">
        <v>12490</v>
      </c>
      <c r="D6290" s="843">
        <v>13787.34</v>
      </c>
      <c r="E6290" s="844"/>
      <c r="F6290" s="844"/>
      <c r="G6290" s="25"/>
      <c r="H6290" s="25"/>
      <c r="I6290" s="25"/>
      <c r="J6290" s="25"/>
      <c r="K6290" s="25"/>
      <c r="L6290" s="25"/>
      <c r="N6290" s="25"/>
      <c r="O6290" s="25"/>
      <c r="P6290" s="35" t="s">
        <v>2496</v>
      </c>
      <c r="AS6290" s="570"/>
      <c r="AT6290" s="391"/>
      <c r="AU6290" s="222"/>
      <c r="AV6290" s="564"/>
      <c r="AW6290" s="60"/>
      <c r="AX6290" s="60"/>
      <c r="AY6290" s="60"/>
      <c r="AZ6290" s="283"/>
      <c r="BA6290" s="283"/>
      <c r="BB6290" s="283"/>
      <c r="BC6290" s="34"/>
      <c r="BD6290" s="27"/>
      <c r="BF6290" s="35"/>
      <c r="BG6290" s="35"/>
      <c r="BH6290" s="35"/>
    </row>
    <row r="6291" spans="1:60" ht="15" x14ac:dyDescent="0.25">
      <c r="A6291" s="570">
        <f t="shared" si="91"/>
        <v>6285</v>
      </c>
      <c r="B6291" s="571" t="s">
        <v>8530</v>
      </c>
      <c r="C6291" s="574" t="s">
        <v>12458</v>
      </c>
      <c r="D6291" s="843">
        <v>89488</v>
      </c>
      <c r="E6291" s="844"/>
      <c r="F6291" s="844"/>
      <c r="G6291" s="25"/>
      <c r="H6291" s="25"/>
      <c r="I6291" s="25"/>
      <c r="J6291" s="25"/>
      <c r="K6291" s="25"/>
      <c r="L6291" s="25"/>
      <c r="N6291" s="25"/>
      <c r="O6291" s="25"/>
      <c r="P6291" s="35" t="s">
        <v>2496</v>
      </c>
      <c r="AS6291" s="570"/>
      <c r="AT6291" s="391"/>
      <c r="AU6291" s="222"/>
      <c r="AV6291" s="564"/>
      <c r="AW6291" s="60"/>
      <c r="AX6291" s="60"/>
      <c r="AY6291" s="60"/>
      <c r="AZ6291" s="283"/>
      <c r="BA6291" s="283"/>
      <c r="BB6291" s="283"/>
      <c r="BC6291" s="34"/>
      <c r="BD6291" s="27"/>
      <c r="BF6291" s="35"/>
      <c r="BG6291" s="35"/>
      <c r="BH6291" s="35"/>
    </row>
    <row r="6292" spans="1:60" ht="15" x14ac:dyDescent="0.25">
      <c r="A6292" s="570">
        <f t="shared" si="91"/>
        <v>6286</v>
      </c>
      <c r="B6292" s="571" t="s">
        <v>8531</v>
      </c>
      <c r="C6292" s="574" t="s">
        <v>12460</v>
      </c>
      <c r="D6292" s="843">
        <v>54615.05</v>
      </c>
      <c r="E6292" s="844"/>
      <c r="F6292" s="844"/>
      <c r="G6292" s="25"/>
      <c r="H6292" s="25"/>
      <c r="I6292" s="25"/>
      <c r="J6292" s="25"/>
      <c r="K6292" s="25"/>
      <c r="L6292" s="25"/>
      <c r="N6292" s="25"/>
      <c r="O6292" s="25"/>
      <c r="P6292" s="35" t="s">
        <v>2496</v>
      </c>
      <c r="AS6292" s="570"/>
      <c r="AT6292" s="391"/>
      <c r="AU6292" s="222"/>
      <c r="AV6292" s="564"/>
      <c r="AW6292" s="60"/>
      <c r="AX6292" s="60"/>
      <c r="AY6292" s="60"/>
      <c r="AZ6292" s="283"/>
      <c r="BA6292" s="283"/>
      <c r="BB6292" s="283"/>
      <c r="BC6292" s="34"/>
      <c r="BD6292" s="27"/>
      <c r="BF6292" s="35"/>
      <c r="BG6292" s="35"/>
      <c r="BH6292" s="35"/>
    </row>
    <row r="6293" spans="1:60" ht="15" x14ac:dyDescent="0.25">
      <c r="A6293" s="570">
        <f t="shared" si="91"/>
        <v>6287</v>
      </c>
      <c r="B6293" s="571" t="s">
        <v>8532</v>
      </c>
      <c r="C6293" s="574" t="s">
        <v>12460</v>
      </c>
      <c r="D6293" s="843">
        <v>53027.59</v>
      </c>
      <c r="E6293" s="844"/>
      <c r="F6293" s="844"/>
      <c r="G6293" s="25"/>
      <c r="H6293" s="25"/>
      <c r="I6293" s="25"/>
      <c r="J6293" s="25"/>
      <c r="K6293" s="25"/>
      <c r="L6293" s="25"/>
      <c r="N6293" s="25"/>
      <c r="O6293" s="25"/>
      <c r="P6293" s="35" t="s">
        <v>2496</v>
      </c>
      <c r="AS6293" s="570"/>
      <c r="AT6293" s="391"/>
      <c r="AU6293" s="222"/>
      <c r="AV6293" s="564"/>
      <c r="AW6293" s="60"/>
      <c r="AX6293" s="60"/>
      <c r="AY6293" s="60"/>
      <c r="AZ6293" s="283"/>
      <c r="BA6293" s="283"/>
      <c r="BB6293" s="283"/>
      <c r="BC6293" s="34"/>
      <c r="BD6293" s="27"/>
      <c r="BF6293" s="35"/>
      <c r="BG6293" s="35"/>
      <c r="BH6293" s="35"/>
    </row>
    <row r="6294" spans="1:60" ht="15" x14ac:dyDescent="0.25">
      <c r="A6294" s="570">
        <f t="shared" si="91"/>
        <v>6288</v>
      </c>
      <c r="B6294" s="571" t="s">
        <v>8533</v>
      </c>
      <c r="C6294" s="574" t="s">
        <v>12460</v>
      </c>
      <c r="D6294" s="843">
        <v>46731.3</v>
      </c>
      <c r="E6294" s="844"/>
      <c r="F6294" s="844"/>
      <c r="G6294" s="25"/>
      <c r="H6294" s="25"/>
      <c r="I6294" s="25"/>
      <c r="J6294" s="25"/>
      <c r="K6294" s="25"/>
      <c r="L6294" s="25"/>
      <c r="N6294" s="25"/>
      <c r="O6294" s="25"/>
      <c r="P6294" s="35" t="s">
        <v>2496</v>
      </c>
      <c r="AS6294" s="570"/>
      <c r="AT6294" s="391"/>
      <c r="AU6294" s="222"/>
      <c r="AV6294" s="564"/>
      <c r="AW6294" s="60"/>
      <c r="AX6294" s="60"/>
      <c r="AY6294" s="60"/>
      <c r="AZ6294" s="283"/>
      <c r="BA6294" s="283"/>
      <c r="BB6294" s="283"/>
      <c r="BC6294" s="34"/>
      <c r="BD6294" s="27"/>
      <c r="BF6294" s="35"/>
      <c r="BG6294" s="35"/>
      <c r="BH6294" s="35"/>
    </row>
    <row r="6295" spans="1:60" ht="15" x14ac:dyDescent="0.25">
      <c r="A6295" s="570">
        <f t="shared" si="91"/>
        <v>6289</v>
      </c>
      <c r="B6295" s="571" t="s">
        <v>8534</v>
      </c>
      <c r="C6295" s="574" t="s">
        <v>12460</v>
      </c>
      <c r="D6295" s="843">
        <v>43701.56</v>
      </c>
      <c r="E6295" s="844"/>
      <c r="F6295" s="844"/>
      <c r="G6295" s="25"/>
      <c r="H6295" s="25"/>
      <c r="I6295" s="25"/>
      <c r="J6295" s="25"/>
      <c r="K6295" s="25"/>
      <c r="L6295" s="25"/>
      <c r="N6295" s="25"/>
      <c r="O6295" s="25"/>
      <c r="P6295" s="35" t="s">
        <v>2496</v>
      </c>
      <c r="AS6295" s="570"/>
      <c r="AT6295" s="391"/>
      <c r="AU6295" s="222"/>
      <c r="AV6295" s="564"/>
      <c r="AW6295" s="60"/>
      <c r="AX6295" s="60"/>
      <c r="AY6295" s="60"/>
      <c r="AZ6295" s="283"/>
      <c r="BA6295" s="283"/>
      <c r="BB6295" s="283"/>
      <c r="BC6295" s="34"/>
      <c r="BD6295" s="27"/>
      <c r="BF6295" s="35"/>
      <c r="BG6295" s="35"/>
      <c r="BH6295" s="35"/>
    </row>
    <row r="6296" spans="1:60" ht="15" x14ac:dyDescent="0.25">
      <c r="A6296" s="570">
        <f t="shared" si="91"/>
        <v>6290</v>
      </c>
      <c r="B6296" s="571" t="s">
        <v>8535</v>
      </c>
      <c r="C6296" s="574" t="s">
        <v>12460</v>
      </c>
      <c r="D6296" s="843">
        <v>43701.56</v>
      </c>
      <c r="E6296" s="844"/>
      <c r="F6296" s="844"/>
      <c r="G6296" s="25"/>
      <c r="H6296" s="25"/>
      <c r="I6296" s="25"/>
      <c r="J6296" s="25"/>
      <c r="K6296" s="25"/>
      <c r="L6296" s="25"/>
      <c r="N6296" s="25"/>
      <c r="O6296" s="25"/>
      <c r="P6296" s="35" t="s">
        <v>2496</v>
      </c>
      <c r="AS6296" s="570"/>
      <c r="AT6296" s="391"/>
      <c r="AU6296" s="222"/>
      <c r="AV6296" s="564"/>
      <c r="AW6296" s="60"/>
      <c r="AX6296" s="60"/>
      <c r="AY6296" s="60"/>
      <c r="AZ6296" s="283"/>
      <c r="BA6296" s="283"/>
      <c r="BB6296" s="283"/>
      <c r="BC6296" s="34"/>
      <c r="BD6296" s="27"/>
      <c r="BF6296" s="35"/>
      <c r="BG6296" s="35"/>
      <c r="BH6296" s="35"/>
    </row>
    <row r="6297" spans="1:60" ht="15" x14ac:dyDescent="0.25">
      <c r="A6297" s="570">
        <f t="shared" si="91"/>
        <v>6291</v>
      </c>
      <c r="B6297" s="571" t="s">
        <v>8536</v>
      </c>
      <c r="C6297" s="574" t="s">
        <v>12460</v>
      </c>
      <c r="D6297" s="843">
        <v>47481</v>
      </c>
      <c r="E6297" s="844"/>
      <c r="F6297" s="844"/>
      <c r="G6297" s="25"/>
      <c r="H6297" s="25"/>
      <c r="I6297" s="25"/>
      <c r="J6297" s="25"/>
      <c r="K6297" s="25"/>
      <c r="L6297" s="25"/>
      <c r="N6297" s="25"/>
      <c r="O6297" s="25"/>
      <c r="P6297" s="35" t="s">
        <v>2496</v>
      </c>
      <c r="AS6297" s="570"/>
      <c r="AT6297" s="391"/>
      <c r="AU6297" s="222"/>
      <c r="AV6297" s="564"/>
      <c r="AW6297" s="60"/>
      <c r="AX6297" s="60"/>
      <c r="AY6297" s="60"/>
      <c r="AZ6297" s="283"/>
      <c r="BA6297" s="283"/>
      <c r="BB6297" s="283"/>
      <c r="BC6297" s="34"/>
      <c r="BD6297" s="27"/>
      <c r="BF6297" s="35"/>
      <c r="BG6297" s="35"/>
      <c r="BH6297" s="35"/>
    </row>
    <row r="6298" spans="1:60" ht="15" x14ac:dyDescent="0.25">
      <c r="A6298" s="570">
        <f t="shared" si="91"/>
        <v>6292</v>
      </c>
      <c r="B6298" s="571" t="s">
        <v>8537</v>
      </c>
      <c r="C6298" s="574" t="s">
        <v>12460</v>
      </c>
      <c r="D6298" s="843">
        <v>57550.78</v>
      </c>
      <c r="E6298" s="844"/>
      <c r="F6298" s="844"/>
      <c r="G6298" s="25"/>
      <c r="H6298" s="25"/>
      <c r="I6298" s="25"/>
      <c r="J6298" s="25"/>
      <c r="K6298" s="25"/>
      <c r="L6298" s="25"/>
      <c r="N6298" s="25"/>
      <c r="O6298" s="25"/>
      <c r="P6298" s="35" t="s">
        <v>2496</v>
      </c>
      <c r="AS6298" s="570"/>
      <c r="AT6298" s="391"/>
      <c r="AU6298" s="222"/>
      <c r="AV6298" s="564"/>
      <c r="AW6298" s="60"/>
      <c r="AX6298" s="60"/>
      <c r="AY6298" s="60"/>
      <c r="AZ6298" s="283"/>
      <c r="BA6298" s="283"/>
      <c r="BB6298" s="283"/>
      <c r="BC6298" s="34"/>
      <c r="BD6298" s="27"/>
      <c r="BF6298" s="35"/>
      <c r="BG6298" s="35"/>
      <c r="BH6298" s="35"/>
    </row>
    <row r="6299" spans="1:60" ht="15" x14ac:dyDescent="0.25">
      <c r="A6299" s="570">
        <f t="shared" si="91"/>
        <v>6293</v>
      </c>
      <c r="B6299" s="571" t="s">
        <v>8538</v>
      </c>
      <c r="C6299" s="574" t="s">
        <v>12460</v>
      </c>
      <c r="D6299" s="843">
        <v>359051.56</v>
      </c>
      <c r="E6299" s="844"/>
      <c r="F6299" s="844"/>
      <c r="G6299" s="25"/>
      <c r="H6299" s="25"/>
      <c r="I6299" s="25"/>
      <c r="J6299" s="25"/>
      <c r="K6299" s="25"/>
      <c r="L6299" s="25"/>
      <c r="N6299" s="25"/>
      <c r="O6299" s="25"/>
      <c r="P6299" s="35" t="s">
        <v>2496</v>
      </c>
      <c r="AS6299" s="570"/>
      <c r="AT6299" s="391"/>
      <c r="AU6299" s="222"/>
      <c r="AV6299" s="564"/>
      <c r="AW6299" s="60"/>
      <c r="AX6299" s="60"/>
      <c r="AY6299" s="60"/>
      <c r="AZ6299" s="283"/>
      <c r="BA6299" s="283"/>
      <c r="BB6299" s="283"/>
      <c r="BC6299" s="34"/>
      <c r="BD6299" s="27"/>
      <c r="BF6299" s="35"/>
      <c r="BG6299" s="35"/>
      <c r="BH6299" s="35"/>
    </row>
    <row r="6300" spans="1:60" ht="15" x14ac:dyDescent="0.25">
      <c r="A6300" s="570">
        <f t="shared" si="91"/>
        <v>6294</v>
      </c>
      <c r="B6300" s="571" t="s">
        <v>8539</v>
      </c>
      <c r="C6300" s="574" t="s">
        <v>12459</v>
      </c>
      <c r="D6300" s="843">
        <v>20107.43</v>
      </c>
      <c r="E6300" s="844"/>
      <c r="F6300" s="844"/>
      <c r="G6300" s="25"/>
      <c r="H6300" s="25"/>
      <c r="I6300" s="25"/>
      <c r="J6300" s="25"/>
      <c r="K6300" s="25"/>
      <c r="L6300" s="25"/>
      <c r="N6300" s="25"/>
      <c r="O6300" s="25"/>
      <c r="P6300" s="35" t="s">
        <v>2496</v>
      </c>
      <c r="AS6300" s="570"/>
      <c r="AT6300" s="391"/>
      <c r="AU6300" s="222"/>
      <c r="AV6300" s="564"/>
      <c r="AW6300" s="60"/>
      <c r="AX6300" s="60"/>
      <c r="AY6300" s="60"/>
      <c r="AZ6300" s="283"/>
      <c r="BA6300" s="283"/>
      <c r="BB6300" s="283"/>
      <c r="BC6300" s="34"/>
      <c r="BD6300" s="27"/>
      <c r="BF6300" s="35"/>
      <c r="BG6300" s="35"/>
      <c r="BH6300" s="35"/>
    </row>
    <row r="6301" spans="1:60" ht="15" x14ac:dyDescent="0.25">
      <c r="A6301" s="570">
        <f t="shared" si="91"/>
        <v>6295</v>
      </c>
      <c r="B6301" s="571" t="s">
        <v>8540</v>
      </c>
      <c r="C6301" s="574" t="s">
        <v>12463</v>
      </c>
      <c r="D6301" s="843">
        <v>93415</v>
      </c>
      <c r="E6301" s="844"/>
      <c r="F6301" s="844"/>
      <c r="G6301" s="25"/>
      <c r="H6301" s="25"/>
      <c r="I6301" s="25"/>
      <c r="J6301" s="25"/>
      <c r="K6301" s="25"/>
      <c r="L6301" s="25"/>
      <c r="N6301" s="25"/>
      <c r="O6301" s="25"/>
      <c r="P6301" s="35" t="s">
        <v>2496</v>
      </c>
      <c r="AS6301" s="570"/>
      <c r="AT6301" s="391"/>
      <c r="AU6301" s="222"/>
      <c r="AV6301" s="564"/>
      <c r="AW6301" s="60"/>
      <c r="AX6301" s="60"/>
      <c r="AY6301" s="60"/>
      <c r="AZ6301" s="283"/>
      <c r="BA6301" s="283"/>
      <c r="BB6301" s="283"/>
      <c r="BC6301" s="34"/>
      <c r="BD6301" s="27"/>
      <c r="BF6301" s="35"/>
      <c r="BG6301" s="35"/>
      <c r="BH6301" s="35"/>
    </row>
    <row r="6302" spans="1:60" ht="15" x14ac:dyDescent="0.25">
      <c r="A6302" s="570">
        <f t="shared" si="91"/>
        <v>6296</v>
      </c>
      <c r="B6302" s="571" t="s">
        <v>8541</v>
      </c>
      <c r="C6302" s="574" t="s">
        <v>12460</v>
      </c>
      <c r="D6302" s="843">
        <v>54883.99</v>
      </c>
      <c r="E6302" s="844"/>
      <c r="F6302" s="844"/>
      <c r="G6302" s="25"/>
      <c r="H6302" s="25"/>
      <c r="I6302" s="25"/>
      <c r="J6302" s="25"/>
      <c r="K6302" s="25"/>
      <c r="L6302" s="25"/>
      <c r="N6302" s="25"/>
      <c r="O6302" s="25"/>
      <c r="P6302" s="35" t="s">
        <v>2496</v>
      </c>
      <c r="AS6302" s="570"/>
      <c r="AT6302" s="391"/>
      <c r="AU6302" s="222"/>
      <c r="AV6302" s="564"/>
      <c r="AW6302" s="60"/>
      <c r="AX6302" s="60"/>
      <c r="AY6302" s="60"/>
      <c r="AZ6302" s="283"/>
      <c r="BA6302" s="283"/>
      <c r="BB6302" s="283"/>
      <c r="BC6302" s="34"/>
      <c r="BD6302" s="27"/>
      <c r="BF6302" s="35"/>
      <c r="BG6302" s="35"/>
      <c r="BH6302" s="35"/>
    </row>
    <row r="6303" spans="1:60" ht="15" x14ac:dyDescent="0.25">
      <c r="A6303" s="570">
        <f t="shared" si="91"/>
        <v>6297</v>
      </c>
      <c r="B6303" s="571" t="s">
        <v>8542</v>
      </c>
      <c r="C6303" s="574" t="s">
        <v>12463</v>
      </c>
      <c r="D6303" s="843">
        <v>279888</v>
      </c>
      <c r="E6303" s="844"/>
      <c r="F6303" s="844"/>
      <c r="G6303" s="25"/>
      <c r="H6303" s="25"/>
      <c r="I6303" s="25"/>
      <c r="J6303" s="25"/>
      <c r="K6303" s="25"/>
      <c r="L6303" s="25"/>
      <c r="N6303" s="25"/>
      <c r="O6303" s="25"/>
      <c r="P6303" s="35" t="s">
        <v>2496</v>
      </c>
      <c r="AS6303" s="570"/>
      <c r="AT6303" s="391"/>
      <c r="AU6303" s="222"/>
      <c r="AV6303" s="564"/>
      <c r="AW6303" s="60"/>
      <c r="AX6303" s="60"/>
      <c r="AY6303" s="60"/>
      <c r="AZ6303" s="283"/>
      <c r="BA6303" s="283"/>
      <c r="BB6303" s="283"/>
      <c r="BC6303" s="34"/>
      <c r="BD6303" s="27"/>
      <c r="BF6303" s="35"/>
      <c r="BG6303" s="35"/>
      <c r="BH6303" s="35"/>
    </row>
    <row r="6304" spans="1:60" ht="15" x14ac:dyDescent="0.25">
      <c r="A6304" s="570">
        <f t="shared" si="91"/>
        <v>6298</v>
      </c>
      <c r="B6304" s="571" t="s">
        <v>8543</v>
      </c>
      <c r="C6304" s="574" t="s">
        <v>12460</v>
      </c>
      <c r="D6304" s="843">
        <v>57596</v>
      </c>
      <c r="E6304" s="844"/>
      <c r="F6304" s="844"/>
      <c r="G6304" s="25"/>
      <c r="H6304" s="25"/>
      <c r="I6304" s="25"/>
      <c r="J6304" s="25"/>
      <c r="K6304" s="25"/>
      <c r="L6304" s="25"/>
      <c r="N6304" s="25"/>
      <c r="O6304" s="25"/>
      <c r="P6304" s="35" t="s">
        <v>2496</v>
      </c>
      <c r="AS6304" s="570"/>
      <c r="AT6304" s="391"/>
      <c r="AU6304" s="222"/>
      <c r="AV6304" s="564"/>
      <c r="AW6304" s="60"/>
      <c r="AX6304" s="60"/>
      <c r="AY6304" s="60"/>
      <c r="AZ6304" s="283"/>
      <c r="BA6304" s="283"/>
      <c r="BB6304" s="283"/>
      <c r="BC6304" s="34"/>
      <c r="BD6304" s="27"/>
      <c r="BF6304" s="35"/>
      <c r="BG6304" s="35"/>
      <c r="BH6304" s="35"/>
    </row>
    <row r="6305" spans="1:60" ht="15" x14ac:dyDescent="0.25">
      <c r="A6305" s="570">
        <f t="shared" si="91"/>
        <v>6299</v>
      </c>
      <c r="B6305" s="571" t="s">
        <v>8543</v>
      </c>
      <c r="C6305" s="574" t="s">
        <v>12463</v>
      </c>
      <c r="D6305" s="843">
        <v>279888</v>
      </c>
      <c r="E6305" s="844"/>
      <c r="F6305" s="844"/>
      <c r="G6305" s="25"/>
      <c r="H6305" s="25"/>
      <c r="I6305" s="25"/>
      <c r="J6305" s="25"/>
      <c r="K6305" s="25"/>
      <c r="L6305" s="25"/>
      <c r="N6305" s="25"/>
      <c r="O6305" s="25"/>
      <c r="P6305" s="35" t="s">
        <v>2496</v>
      </c>
      <c r="AS6305" s="570"/>
      <c r="AT6305" s="391"/>
      <c r="AU6305" s="222"/>
      <c r="AV6305" s="564"/>
      <c r="AW6305" s="60"/>
      <c r="AX6305" s="60"/>
      <c r="AY6305" s="60"/>
      <c r="AZ6305" s="283"/>
      <c r="BA6305" s="283"/>
      <c r="BB6305" s="283"/>
      <c r="BC6305" s="34"/>
      <c r="BD6305" s="27"/>
      <c r="BF6305" s="35"/>
      <c r="BG6305" s="35"/>
      <c r="BH6305" s="35"/>
    </row>
    <row r="6306" spans="1:60" ht="15" x14ac:dyDescent="0.25">
      <c r="A6306" s="570">
        <f t="shared" si="91"/>
        <v>6300</v>
      </c>
      <c r="B6306" s="571" t="s">
        <v>8544</v>
      </c>
      <c r="C6306" s="574" t="s">
        <v>12463</v>
      </c>
      <c r="D6306" s="843">
        <v>279888</v>
      </c>
      <c r="E6306" s="844"/>
      <c r="F6306" s="844"/>
      <c r="G6306" s="25"/>
      <c r="H6306" s="25"/>
      <c r="I6306" s="25"/>
      <c r="J6306" s="25"/>
      <c r="K6306" s="25"/>
      <c r="L6306" s="25"/>
      <c r="N6306" s="25"/>
      <c r="O6306" s="25"/>
      <c r="P6306" s="35" t="s">
        <v>2496</v>
      </c>
      <c r="AS6306" s="570"/>
      <c r="AT6306" s="391"/>
      <c r="AU6306" s="222"/>
      <c r="AV6306" s="564"/>
      <c r="AW6306" s="60"/>
      <c r="AX6306" s="60"/>
      <c r="AY6306" s="60"/>
      <c r="AZ6306" s="283"/>
      <c r="BA6306" s="283"/>
      <c r="BB6306" s="283"/>
      <c r="BC6306" s="34"/>
      <c r="BD6306" s="27"/>
      <c r="BF6306" s="35"/>
      <c r="BG6306" s="35"/>
      <c r="BH6306" s="35"/>
    </row>
    <row r="6307" spans="1:60" ht="15" x14ac:dyDescent="0.25">
      <c r="A6307" s="570">
        <f t="shared" si="91"/>
        <v>6301</v>
      </c>
      <c r="B6307" s="571" t="s">
        <v>8545</v>
      </c>
      <c r="C6307" s="574" t="s">
        <v>12460</v>
      </c>
      <c r="D6307" s="843">
        <v>57596</v>
      </c>
      <c r="E6307" s="844"/>
      <c r="F6307" s="844"/>
      <c r="G6307" s="25"/>
      <c r="H6307" s="25"/>
      <c r="I6307" s="25"/>
      <c r="J6307" s="25"/>
      <c r="K6307" s="25"/>
      <c r="L6307" s="25"/>
      <c r="N6307" s="25"/>
      <c r="O6307" s="25"/>
      <c r="P6307" s="35" t="s">
        <v>2496</v>
      </c>
      <c r="AS6307" s="570"/>
      <c r="AT6307" s="391"/>
      <c r="AU6307" s="222"/>
      <c r="AV6307" s="564"/>
      <c r="AW6307" s="60"/>
      <c r="AX6307" s="60"/>
      <c r="AY6307" s="60"/>
      <c r="AZ6307" s="283"/>
      <c r="BA6307" s="283"/>
      <c r="BB6307" s="283"/>
      <c r="BC6307" s="34"/>
      <c r="BD6307" s="27"/>
      <c r="BF6307" s="35"/>
      <c r="BG6307" s="35"/>
      <c r="BH6307" s="35"/>
    </row>
    <row r="6308" spans="1:60" ht="15" x14ac:dyDescent="0.25">
      <c r="A6308" s="570">
        <f t="shared" si="91"/>
        <v>6302</v>
      </c>
      <c r="B6308" s="571" t="s">
        <v>8545</v>
      </c>
      <c r="C6308" s="574" t="s">
        <v>12463</v>
      </c>
      <c r="D6308" s="843">
        <v>279888</v>
      </c>
      <c r="E6308" s="844"/>
      <c r="F6308" s="844"/>
      <c r="G6308" s="25"/>
      <c r="H6308" s="25"/>
      <c r="I6308" s="25"/>
      <c r="J6308" s="25"/>
      <c r="K6308" s="25"/>
      <c r="L6308" s="25"/>
      <c r="N6308" s="25"/>
      <c r="O6308" s="25"/>
      <c r="P6308" s="35" t="s">
        <v>2496</v>
      </c>
      <c r="AS6308" s="570"/>
      <c r="AT6308" s="391"/>
      <c r="AU6308" s="222"/>
      <c r="AV6308" s="564"/>
      <c r="AW6308" s="60"/>
      <c r="AX6308" s="60"/>
      <c r="AY6308" s="60"/>
      <c r="AZ6308" s="283"/>
      <c r="BA6308" s="283"/>
      <c r="BB6308" s="283"/>
      <c r="BC6308" s="34"/>
      <c r="BD6308" s="27"/>
      <c r="BF6308" s="35"/>
      <c r="BG6308" s="35"/>
      <c r="BH6308" s="35"/>
    </row>
    <row r="6309" spans="1:60" ht="15" x14ac:dyDescent="0.25">
      <c r="A6309" s="570">
        <f t="shared" si="91"/>
        <v>6303</v>
      </c>
      <c r="B6309" s="571" t="s">
        <v>8546</v>
      </c>
      <c r="C6309" s="574" t="s">
        <v>12463</v>
      </c>
      <c r="D6309" s="843">
        <v>279888</v>
      </c>
      <c r="E6309" s="844"/>
      <c r="F6309" s="844"/>
      <c r="G6309" s="25"/>
      <c r="H6309" s="25"/>
      <c r="I6309" s="25"/>
      <c r="J6309" s="25"/>
      <c r="K6309" s="25"/>
      <c r="L6309" s="25"/>
      <c r="N6309" s="25"/>
      <c r="O6309" s="25"/>
      <c r="P6309" s="35" t="s">
        <v>2496</v>
      </c>
      <c r="AS6309" s="570"/>
      <c r="AT6309" s="391"/>
      <c r="AU6309" s="222"/>
      <c r="AV6309" s="564"/>
      <c r="AW6309" s="60"/>
      <c r="AX6309" s="60"/>
      <c r="AY6309" s="60"/>
      <c r="AZ6309" s="283"/>
      <c r="BA6309" s="283"/>
      <c r="BB6309" s="283"/>
      <c r="BC6309" s="34"/>
      <c r="BD6309" s="27"/>
      <c r="BF6309" s="35"/>
      <c r="BG6309" s="35"/>
      <c r="BH6309" s="35"/>
    </row>
    <row r="6310" spans="1:60" ht="15" x14ac:dyDescent="0.25">
      <c r="A6310" s="570">
        <f t="shared" si="91"/>
        <v>6304</v>
      </c>
      <c r="B6310" s="571" t="s">
        <v>8546</v>
      </c>
      <c r="C6310" s="574" t="s">
        <v>12460</v>
      </c>
      <c r="D6310" s="843">
        <v>57596</v>
      </c>
      <c r="E6310" s="844"/>
      <c r="F6310" s="844"/>
      <c r="G6310" s="25"/>
      <c r="H6310" s="25"/>
      <c r="I6310" s="25"/>
      <c r="J6310" s="25"/>
      <c r="K6310" s="25"/>
      <c r="L6310" s="25"/>
      <c r="N6310" s="25"/>
      <c r="O6310" s="25"/>
      <c r="P6310" s="35" t="s">
        <v>2496</v>
      </c>
      <c r="AS6310" s="570"/>
      <c r="AT6310" s="391"/>
      <c r="AU6310" s="222"/>
      <c r="AV6310" s="564"/>
      <c r="AW6310" s="60"/>
      <c r="AX6310" s="60"/>
      <c r="AY6310" s="60"/>
      <c r="AZ6310" s="283"/>
      <c r="BA6310" s="283"/>
      <c r="BB6310" s="283"/>
      <c r="BC6310" s="34"/>
      <c r="BD6310" s="27"/>
      <c r="BF6310" s="35"/>
      <c r="BG6310" s="35"/>
      <c r="BH6310" s="35"/>
    </row>
    <row r="6311" spans="1:60" ht="15" x14ac:dyDescent="0.25">
      <c r="A6311" s="570">
        <f t="shared" si="91"/>
        <v>6305</v>
      </c>
      <c r="B6311" s="571" t="s">
        <v>8547</v>
      </c>
      <c r="C6311" s="574" t="s">
        <v>12460</v>
      </c>
      <c r="D6311" s="843">
        <v>37678.97</v>
      </c>
      <c r="E6311" s="844"/>
      <c r="F6311" s="844"/>
      <c r="G6311" s="25"/>
      <c r="H6311" s="25"/>
      <c r="I6311" s="25"/>
      <c r="J6311" s="25"/>
      <c r="K6311" s="25"/>
      <c r="L6311" s="25"/>
      <c r="N6311" s="25"/>
      <c r="O6311" s="25"/>
      <c r="P6311" s="35" t="s">
        <v>2496</v>
      </c>
      <c r="AS6311" s="570"/>
      <c r="AT6311" s="391"/>
      <c r="AU6311" s="222"/>
      <c r="AV6311" s="564"/>
      <c r="AW6311" s="60"/>
      <c r="AX6311" s="60"/>
      <c r="AY6311" s="60"/>
      <c r="AZ6311" s="283"/>
      <c r="BA6311" s="283"/>
      <c r="BB6311" s="283"/>
      <c r="BC6311" s="34"/>
      <c r="BD6311" s="27"/>
      <c r="BF6311" s="35"/>
      <c r="BG6311" s="35"/>
      <c r="BH6311" s="35"/>
    </row>
    <row r="6312" spans="1:60" ht="15" x14ac:dyDescent="0.25">
      <c r="A6312" s="570">
        <f t="shared" si="91"/>
        <v>6306</v>
      </c>
      <c r="B6312" s="571" t="s">
        <v>8548</v>
      </c>
      <c r="C6312" s="574" t="s">
        <v>12459</v>
      </c>
      <c r="D6312" s="843">
        <v>59500</v>
      </c>
      <c r="E6312" s="844"/>
      <c r="F6312" s="844"/>
      <c r="G6312" s="25"/>
      <c r="H6312" s="25"/>
      <c r="I6312" s="25"/>
      <c r="J6312" s="25"/>
      <c r="K6312" s="25"/>
      <c r="L6312" s="25"/>
      <c r="N6312" s="25"/>
      <c r="O6312" s="25"/>
      <c r="P6312" s="35" t="s">
        <v>2496</v>
      </c>
      <c r="AS6312" s="570"/>
      <c r="AT6312" s="391"/>
      <c r="AU6312" s="222"/>
      <c r="AV6312" s="564"/>
      <c r="AW6312" s="60"/>
      <c r="AX6312" s="60"/>
      <c r="AY6312" s="60"/>
      <c r="AZ6312" s="283"/>
      <c r="BA6312" s="283"/>
      <c r="BB6312" s="283"/>
      <c r="BC6312" s="34"/>
      <c r="BD6312" s="27"/>
      <c r="BF6312" s="35"/>
      <c r="BG6312" s="35"/>
      <c r="BH6312" s="35"/>
    </row>
    <row r="6313" spans="1:60" ht="15" x14ac:dyDescent="0.25">
      <c r="A6313" s="570">
        <f t="shared" si="91"/>
        <v>6307</v>
      </c>
      <c r="B6313" s="571" t="s">
        <v>8549</v>
      </c>
      <c r="C6313" s="574" t="s">
        <v>12460</v>
      </c>
      <c r="D6313" s="843">
        <v>190400</v>
      </c>
      <c r="E6313" s="844"/>
      <c r="F6313" s="844"/>
      <c r="G6313" s="25"/>
      <c r="H6313" s="25"/>
      <c r="I6313" s="25"/>
      <c r="J6313" s="25"/>
      <c r="K6313" s="25"/>
      <c r="L6313" s="25"/>
      <c r="N6313" s="25"/>
      <c r="O6313" s="25"/>
      <c r="P6313" s="35" t="s">
        <v>2496</v>
      </c>
      <c r="AS6313" s="570"/>
      <c r="AT6313" s="391"/>
      <c r="AU6313" s="222"/>
      <c r="AV6313" s="564"/>
      <c r="AW6313" s="60"/>
      <c r="AX6313" s="60"/>
      <c r="AY6313" s="60"/>
      <c r="AZ6313" s="283"/>
      <c r="BA6313" s="283"/>
      <c r="BB6313" s="283"/>
      <c r="BC6313" s="34"/>
      <c r="BD6313" s="27"/>
      <c r="BF6313" s="35"/>
      <c r="BG6313" s="35"/>
      <c r="BH6313" s="35"/>
    </row>
    <row r="6314" spans="1:60" ht="15" x14ac:dyDescent="0.25">
      <c r="A6314" s="570">
        <f t="shared" si="91"/>
        <v>6308</v>
      </c>
      <c r="B6314" s="571" t="s">
        <v>8550</v>
      </c>
      <c r="C6314" s="574" t="s">
        <v>12460</v>
      </c>
      <c r="D6314" s="843">
        <v>184654.68</v>
      </c>
      <c r="E6314" s="844"/>
      <c r="F6314" s="844"/>
      <c r="G6314" s="25"/>
      <c r="H6314" s="25"/>
      <c r="I6314" s="25"/>
      <c r="J6314" s="25"/>
      <c r="K6314" s="25"/>
      <c r="L6314" s="25"/>
      <c r="N6314" s="25"/>
      <c r="O6314" s="25"/>
      <c r="P6314" s="35" t="s">
        <v>2496</v>
      </c>
      <c r="AS6314" s="570"/>
      <c r="AT6314" s="391"/>
      <c r="AU6314" s="222"/>
      <c r="AV6314" s="564"/>
      <c r="AW6314" s="60"/>
      <c r="AX6314" s="60"/>
      <c r="AY6314" s="60"/>
      <c r="AZ6314" s="283"/>
      <c r="BA6314" s="283"/>
      <c r="BB6314" s="283"/>
      <c r="BC6314" s="34"/>
      <c r="BD6314" s="27"/>
      <c r="BF6314" s="35"/>
      <c r="BG6314" s="35"/>
      <c r="BH6314" s="35"/>
    </row>
    <row r="6315" spans="1:60" ht="15" x14ac:dyDescent="0.25">
      <c r="A6315" s="570">
        <f t="shared" si="91"/>
        <v>6309</v>
      </c>
      <c r="B6315" s="571" t="s">
        <v>8551</v>
      </c>
      <c r="C6315" s="574" t="s">
        <v>12460</v>
      </c>
      <c r="D6315" s="843">
        <v>134028.51</v>
      </c>
      <c r="E6315" s="844"/>
      <c r="F6315" s="844"/>
      <c r="G6315" s="25"/>
      <c r="H6315" s="25"/>
      <c r="I6315" s="25"/>
      <c r="J6315" s="25"/>
      <c r="K6315" s="25"/>
      <c r="L6315" s="25"/>
      <c r="N6315" s="25"/>
      <c r="O6315" s="25"/>
      <c r="P6315" s="35" t="s">
        <v>2496</v>
      </c>
      <c r="AS6315" s="570"/>
      <c r="AT6315" s="391"/>
      <c r="AU6315" s="222"/>
      <c r="AV6315" s="564"/>
      <c r="AW6315" s="60"/>
      <c r="AX6315" s="60"/>
      <c r="AY6315" s="60"/>
      <c r="AZ6315" s="283"/>
      <c r="BA6315" s="283"/>
      <c r="BB6315" s="283"/>
      <c r="BC6315" s="34"/>
      <c r="BD6315" s="27"/>
      <c r="BF6315" s="35"/>
      <c r="BG6315" s="35"/>
      <c r="BH6315" s="35"/>
    </row>
    <row r="6316" spans="1:60" ht="15" x14ac:dyDescent="0.25">
      <c r="A6316" s="570">
        <f t="shared" si="91"/>
        <v>6310</v>
      </c>
      <c r="B6316" s="571" t="s">
        <v>8552</v>
      </c>
      <c r="C6316" s="574" t="s">
        <v>12460</v>
      </c>
      <c r="D6316" s="843">
        <v>103099.22</v>
      </c>
      <c r="E6316" s="844"/>
      <c r="F6316" s="844"/>
      <c r="G6316" s="25"/>
      <c r="H6316" s="25"/>
      <c r="I6316" s="25"/>
      <c r="J6316" s="25"/>
      <c r="K6316" s="25"/>
      <c r="L6316" s="25"/>
      <c r="N6316" s="25"/>
      <c r="O6316" s="25"/>
      <c r="P6316" s="35" t="s">
        <v>2496</v>
      </c>
      <c r="AS6316" s="570"/>
      <c r="AT6316" s="391"/>
      <c r="AU6316" s="222"/>
      <c r="AV6316" s="564"/>
      <c r="AW6316" s="60"/>
      <c r="AX6316" s="60"/>
      <c r="AY6316" s="60"/>
      <c r="AZ6316" s="283"/>
      <c r="BA6316" s="283"/>
      <c r="BB6316" s="283"/>
      <c r="BC6316" s="34"/>
      <c r="BD6316" s="27"/>
      <c r="BF6316" s="35"/>
      <c r="BG6316" s="35"/>
      <c r="BH6316" s="35"/>
    </row>
    <row r="6317" spans="1:60" ht="15" x14ac:dyDescent="0.25">
      <c r="A6317" s="570">
        <f t="shared" si="91"/>
        <v>6311</v>
      </c>
      <c r="B6317" s="571" t="s">
        <v>8553</v>
      </c>
      <c r="C6317" s="574" t="s">
        <v>12460</v>
      </c>
      <c r="D6317" s="843">
        <v>37676.589999999997</v>
      </c>
      <c r="E6317" s="844"/>
      <c r="F6317" s="844"/>
      <c r="G6317" s="25"/>
      <c r="H6317" s="25"/>
      <c r="I6317" s="25"/>
      <c r="J6317" s="25"/>
      <c r="K6317" s="25"/>
      <c r="L6317" s="25"/>
      <c r="N6317" s="25"/>
      <c r="O6317" s="25"/>
      <c r="P6317" s="35" t="s">
        <v>2496</v>
      </c>
      <c r="AS6317" s="570"/>
      <c r="AT6317" s="391"/>
      <c r="AU6317" s="222"/>
      <c r="AV6317" s="564"/>
      <c r="AW6317" s="60"/>
      <c r="AX6317" s="60"/>
      <c r="AY6317" s="60"/>
      <c r="AZ6317" s="283"/>
      <c r="BA6317" s="283"/>
      <c r="BB6317" s="283"/>
      <c r="BC6317" s="34"/>
      <c r="BD6317" s="27"/>
      <c r="BF6317" s="35"/>
      <c r="BG6317" s="35"/>
      <c r="BH6317" s="35"/>
    </row>
    <row r="6318" spans="1:60" ht="15" x14ac:dyDescent="0.25">
      <c r="A6318" s="570">
        <f t="shared" si="91"/>
        <v>6312</v>
      </c>
      <c r="B6318" s="571" t="s">
        <v>8553</v>
      </c>
      <c r="C6318" s="574" t="s">
        <v>12463</v>
      </c>
      <c r="D6318" s="843">
        <v>160964.16</v>
      </c>
      <c r="E6318" s="844"/>
      <c r="F6318" s="844"/>
      <c r="G6318" s="25"/>
      <c r="H6318" s="25"/>
      <c r="I6318" s="25"/>
      <c r="J6318" s="25"/>
      <c r="K6318" s="25"/>
      <c r="L6318" s="25"/>
      <c r="N6318" s="25"/>
      <c r="O6318" s="25"/>
      <c r="P6318" s="35" t="s">
        <v>2496</v>
      </c>
      <c r="AS6318" s="570"/>
      <c r="AT6318" s="391"/>
      <c r="AU6318" s="222"/>
      <c r="AV6318" s="564"/>
      <c r="AW6318" s="60"/>
      <c r="AX6318" s="60"/>
      <c r="AY6318" s="60"/>
      <c r="AZ6318" s="283"/>
      <c r="BA6318" s="283"/>
      <c r="BB6318" s="283"/>
      <c r="BC6318" s="34"/>
      <c r="BD6318" s="27"/>
      <c r="BF6318" s="35"/>
      <c r="BG6318" s="35"/>
      <c r="BH6318" s="35"/>
    </row>
    <row r="6319" spans="1:60" ht="15" x14ac:dyDescent="0.25">
      <c r="A6319" s="570">
        <f t="shared" si="91"/>
        <v>6313</v>
      </c>
      <c r="B6319" s="571" t="s">
        <v>8554</v>
      </c>
      <c r="C6319" s="574" t="s">
        <v>12493</v>
      </c>
      <c r="D6319" s="843">
        <v>90197.24</v>
      </c>
      <c r="E6319" s="844"/>
      <c r="F6319" s="844"/>
      <c r="G6319" s="25"/>
      <c r="H6319" s="25"/>
      <c r="I6319" s="25"/>
      <c r="J6319" s="25"/>
      <c r="K6319" s="25"/>
      <c r="L6319" s="25"/>
      <c r="N6319" s="25"/>
      <c r="O6319" s="25"/>
      <c r="P6319" s="35" t="s">
        <v>2496</v>
      </c>
      <c r="AS6319" s="570"/>
      <c r="AT6319" s="391"/>
      <c r="AU6319" s="222"/>
      <c r="AV6319" s="564"/>
      <c r="AW6319" s="60"/>
      <c r="AX6319" s="60"/>
      <c r="AY6319" s="60"/>
      <c r="AZ6319" s="283"/>
      <c r="BA6319" s="283"/>
      <c r="BB6319" s="283"/>
      <c r="BC6319" s="34"/>
      <c r="BD6319" s="27"/>
      <c r="BF6319" s="35"/>
      <c r="BG6319" s="35"/>
      <c r="BH6319" s="35"/>
    </row>
    <row r="6320" spans="1:60" ht="15" x14ac:dyDescent="0.25">
      <c r="A6320" s="570">
        <f t="shared" si="91"/>
        <v>6314</v>
      </c>
      <c r="B6320" s="571" t="s">
        <v>8555</v>
      </c>
      <c r="C6320" s="574" t="s">
        <v>12460</v>
      </c>
      <c r="D6320" s="843">
        <v>63450.8</v>
      </c>
      <c r="E6320" s="844"/>
      <c r="F6320" s="844"/>
      <c r="G6320" s="25"/>
      <c r="H6320" s="25"/>
      <c r="I6320" s="25"/>
      <c r="J6320" s="25"/>
      <c r="K6320" s="25"/>
      <c r="L6320" s="25"/>
      <c r="N6320" s="25"/>
      <c r="O6320" s="25"/>
      <c r="P6320" s="35" t="s">
        <v>2496</v>
      </c>
      <c r="AS6320" s="570"/>
      <c r="AT6320" s="391"/>
      <c r="AU6320" s="222"/>
      <c r="AV6320" s="564"/>
      <c r="AW6320" s="60"/>
      <c r="AX6320" s="60"/>
      <c r="AY6320" s="60"/>
      <c r="AZ6320" s="283"/>
      <c r="BA6320" s="283"/>
      <c r="BB6320" s="283"/>
      <c r="BC6320" s="34"/>
      <c r="BD6320" s="27"/>
      <c r="BF6320" s="35"/>
      <c r="BG6320" s="35"/>
      <c r="BH6320" s="35"/>
    </row>
    <row r="6321" spans="1:60" ht="15" x14ac:dyDescent="0.25">
      <c r="A6321" s="570">
        <f t="shared" si="91"/>
        <v>6315</v>
      </c>
      <c r="B6321" s="571" t="s">
        <v>8556</v>
      </c>
      <c r="C6321" s="574" t="s">
        <v>12492</v>
      </c>
      <c r="D6321" s="843">
        <v>12103.49</v>
      </c>
      <c r="E6321" s="844"/>
      <c r="F6321" s="844"/>
      <c r="G6321" s="25"/>
      <c r="H6321" s="25"/>
      <c r="I6321" s="25"/>
      <c r="J6321" s="25"/>
      <c r="K6321" s="25"/>
      <c r="L6321" s="25"/>
      <c r="N6321" s="25"/>
      <c r="O6321" s="25"/>
      <c r="P6321" s="35" t="s">
        <v>2496</v>
      </c>
      <c r="AS6321" s="570"/>
      <c r="AT6321" s="391"/>
      <c r="AU6321" s="222"/>
      <c r="AV6321" s="564"/>
      <c r="AW6321" s="60"/>
      <c r="AX6321" s="60"/>
      <c r="AY6321" s="60"/>
      <c r="AZ6321" s="283"/>
      <c r="BA6321" s="283"/>
      <c r="BB6321" s="283"/>
      <c r="BC6321" s="34"/>
      <c r="BD6321" s="27"/>
      <c r="BF6321" s="35"/>
      <c r="BG6321" s="35"/>
      <c r="BH6321" s="35"/>
    </row>
    <row r="6322" spans="1:60" ht="15" x14ac:dyDescent="0.25">
      <c r="A6322" s="570">
        <f t="shared" si="91"/>
        <v>6316</v>
      </c>
      <c r="B6322" s="571" t="s">
        <v>8557</v>
      </c>
      <c r="C6322" s="574" t="s">
        <v>12463</v>
      </c>
      <c r="D6322" s="843">
        <v>156293.41</v>
      </c>
      <c r="E6322" s="844"/>
      <c r="F6322" s="844"/>
      <c r="G6322" s="25"/>
      <c r="H6322" s="25"/>
      <c r="I6322" s="25"/>
      <c r="J6322" s="25"/>
      <c r="K6322" s="25"/>
      <c r="L6322" s="25"/>
      <c r="N6322" s="25"/>
      <c r="O6322" s="25"/>
      <c r="P6322" s="35" t="s">
        <v>2496</v>
      </c>
      <c r="AS6322" s="570"/>
      <c r="AT6322" s="391"/>
      <c r="AU6322" s="222"/>
      <c r="AV6322" s="564"/>
      <c r="AW6322" s="60"/>
      <c r="AX6322" s="60"/>
      <c r="AY6322" s="60"/>
      <c r="AZ6322" s="283"/>
      <c r="BA6322" s="283"/>
      <c r="BB6322" s="283"/>
      <c r="BC6322" s="34"/>
      <c r="BD6322" s="27"/>
      <c r="BF6322" s="35"/>
      <c r="BG6322" s="35"/>
      <c r="BH6322" s="35"/>
    </row>
    <row r="6323" spans="1:60" ht="15" x14ac:dyDescent="0.25">
      <c r="A6323" s="570">
        <f t="shared" si="91"/>
        <v>6317</v>
      </c>
      <c r="B6323" s="571" t="s">
        <v>8557</v>
      </c>
      <c r="C6323" s="574" t="s">
        <v>12460</v>
      </c>
      <c r="D6323" s="843">
        <v>35905.631999999998</v>
      </c>
      <c r="E6323" s="844"/>
      <c r="F6323" s="844"/>
      <c r="G6323" s="25"/>
      <c r="H6323" s="25"/>
      <c r="I6323" s="25"/>
      <c r="J6323" s="25"/>
      <c r="K6323" s="25"/>
      <c r="L6323" s="25"/>
      <c r="N6323" s="25"/>
      <c r="O6323" s="25"/>
      <c r="P6323" s="35" t="s">
        <v>2496</v>
      </c>
      <c r="AS6323" s="570"/>
      <c r="AT6323" s="391"/>
      <c r="AU6323" s="222"/>
      <c r="AV6323" s="564"/>
      <c r="AW6323" s="60"/>
      <c r="AX6323" s="60"/>
      <c r="AY6323" s="60"/>
      <c r="AZ6323" s="283"/>
      <c r="BA6323" s="283"/>
      <c r="BB6323" s="283"/>
      <c r="BC6323" s="34"/>
      <c r="BD6323" s="27"/>
      <c r="BF6323" s="35"/>
      <c r="BG6323" s="35"/>
      <c r="BH6323" s="35"/>
    </row>
    <row r="6324" spans="1:60" ht="15" x14ac:dyDescent="0.25">
      <c r="A6324" s="570">
        <f t="shared" si="91"/>
        <v>6318</v>
      </c>
      <c r="B6324" s="571" t="s">
        <v>8558</v>
      </c>
      <c r="C6324" s="574" t="s">
        <v>12463</v>
      </c>
      <c r="D6324" s="843">
        <v>185640</v>
      </c>
      <c r="E6324" s="844"/>
      <c r="F6324" s="844"/>
      <c r="G6324" s="25"/>
      <c r="H6324" s="25"/>
      <c r="I6324" s="25"/>
      <c r="J6324" s="25"/>
      <c r="K6324" s="25"/>
      <c r="L6324" s="25"/>
      <c r="N6324" s="25"/>
      <c r="O6324" s="25"/>
      <c r="P6324" s="35" t="s">
        <v>2496</v>
      </c>
      <c r="AS6324" s="570"/>
      <c r="AT6324" s="391"/>
      <c r="AU6324" s="222"/>
      <c r="AV6324" s="564"/>
      <c r="AW6324" s="60"/>
      <c r="AX6324" s="60"/>
      <c r="AY6324" s="60"/>
      <c r="AZ6324" s="283"/>
      <c r="BA6324" s="283"/>
      <c r="BB6324" s="283"/>
      <c r="BC6324" s="34"/>
      <c r="BD6324" s="27"/>
      <c r="BF6324" s="35"/>
      <c r="BG6324" s="35"/>
      <c r="BH6324" s="35"/>
    </row>
    <row r="6325" spans="1:60" ht="15" x14ac:dyDescent="0.25">
      <c r="A6325" s="570">
        <f t="shared" si="91"/>
        <v>6319</v>
      </c>
      <c r="B6325" s="571" t="s">
        <v>8559</v>
      </c>
      <c r="C6325" s="574" t="s">
        <v>12492</v>
      </c>
      <c r="D6325" s="843">
        <v>26295.43</v>
      </c>
      <c r="E6325" s="844"/>
      <c r="F6325" s="844"/>
      <c r="G6325" s="25"/>
      <c r="H6325" s="25"/>
      <c r="I6325" s="25"/>
      <c r="J6325" s="25"/>
      <c r="K6325" s="25"/>
      <c r="L6325" s="25"/>
      <c r="N6325" s="25"/>
      <c r="O6325" s="25"/>
      <c r="P6325" s="35" t="s">
        <v>2496</v>
      </c>
      <c r="AS6325" s="570"/>
      <c r="AT6325" s="391"/>
      <c r="AU6325" s="222"/>
      <c r="AV6325" s="564"/>
      <c r="AW6325" s="60"/>
      <c r="AX6325" s="60"/>
      <c r="AY6325" s="60"/>
      <c r="AZ6325" s="283"/>
      <c r="BA6325" s="283"/>
      <c r="BB6325" s="283"/>
      <c r="BC6325" s="34"/>
      <c r="BD6325" s="27"/>
      <c r="BF6325" s="35"/>
      <c r="BG6325" s="35"/>
      <c r="BH6325" s="35"/>
    </row>
    <row r="6326" spans="1:60" ht="15" x14ac:dyDescent="0.25">
      <c r="A6326" s="570">
        <f t="shared" si="91"/>
        <v>6320</v>
      </c>
      <c r="B6326" s="571" t="s">
        <v>8560</v>
      </c>
      <c r="C6326" s="574" t="s">
        <v>12492</v>
      </c>
      <c r="D6326" s="843">
        <v>23595.32</v>
      </c>
      <c r="E6326" s="844"/>
      <c r="F6326" s="844"/>
      <c r="G6326" s="25"/>
      <c r="H6326" s="25"/>
      <c r="I6326" s="25"/>
      <c r="J6326" s="25"/>
      <c r="K6326" s="25"/>
      <c r="L6326" s="25"/>
      <c r="N6326" s="25"/>
      <c r="O6326" s="25"/>
      <c r="P6326" s="35" t="s">
        <v>2496</v>
      </c>
      <c r="AS6326" s="570"/>
      <c r="AT6326" s="391"/>
      <c r="AU6326" s="222"/>
      <c r="AV6326" s="564"/>
      <c r="AW6326" s="60"/>
      <c r="AX6326" s="60"/>
      <c r="AY6326" s="60"/>
      <c r="AZ6326" s="283"/>
      <c r="BA6326" s="283"/>
      <c r="BB6326" s="283"/>
      <c r="BC6326" s="34"/>
      <c r="BD6326" s="27"/>
      <c r="BF6326" s="35"/>
      <c r="BG6326" s="35"/>
      <c r="BH6326" s="35"/>
    </row>
    <row r="6327" spans="1:60" ht="15" x14ac:dyDescent="0.25">
      <c r="A6327" s="570">
        <f t="shared" ref="A6327:A6390" si="92">A6326+1</f>
        <v>6321</v>
      </c>
      <c r="B6327" s="571" t="s">
        <v>8561</v>
      </c>
      <c r="C6327" s="574" t="s">
        <v>12463</v>
      </c>
      <c r="D6327" s="843">
        <v>314433.7</v>
      </c>
      <c r="E6327" s="844"/>
      <c r="F6327" s="844"/>
      <c r="G6327" s="25"/>
      <c r="H6327" s="25"/>
      <c r="I6327" s="25"/>
      <c r="J6327" s="25"/>
      <c r="K6327" s="25"/>
      <c r="L6327" s="25"/>
      <c r="N6327" s="25"/>
      <c r="O6327" s="25"/>
      <c r="P6327" s="35" t="s">
        <v>2496</v>
      </c>
      <c r="AS6327" s="570"/>
      <c r="AT6327" s="391"/>
      <c r="AU6327" s="222"/>
      <c r="AV6327" s="564"/>
      <c r="AW6327" s="60"/>
      <c r="AX6327" s="60"/>
      <c r="AY6327" s="60"/>
      <c r="AZ6327" s="283"/>
      <c r="BA6327" s="283"/>
      <c r="BB6327" s="283"/>
      <c r="BC6327" s="34"/>
      <c r="BD6327" s="27"/>
      <c r="BF6327" s="35"/>
      <c r="BG6327" s="35"/>
      <c r="BH6327" s="35"/>
    </row>
    <row r="6328" spans="1:60" ht="15" x14ac:dyDescent="0.25">
      <c r="A6328" s="570">
        <f t="shared" si="92"/>
        <v>6322</v>
      </c>
      <c r="B6328" s="571" t="s">
        <v>8561</v>
      </c>
      <c r="C6328" s="574" t="s">
        <v>12460</v>
      </c>
      <c r="D6328" s="843">
        <v>69258</v>
      </c>
      <c r="E6328" s="844"/>
      <c r="F6328" s="844"/>
      <c r="G6328" s="25"/>
      <c r="H6328" s="25"/>
      <c r="I6328" s="25"/>
      <c r="J6328" s="25"/>
      <c r="K6328" s="25"/>
      <c r="L6328" s="25"/>
      <c r="N6328" s="25"/>
      <c r="O6328" s="25"/>
      <c r="P6328" s="35" t="s">
        <v>2496</v>
      </c>
      <c r="AS6328" s="570"/>
      <c r="AT6328" s="391"/>
      <c r="AU6328" s="222"/>
      <c r="AV6328" s="564"/>
      <c r="AW6328" s="60"/>
      <c r="AX6328" s="60"/>
      <c r="AY6328" s="60"/>
      <c r="AZ6328" s="283"/>
      <c r="BA6328" s="283"/>
      <c r="BB6328" s="283"/>
      <c r="BC6328" s="34"/>
      <c r="BD6328" s="27"/>
      <c r="BF6328" s="35"/>
      <c r="BG6328" s="35"/>
      <c r="BH6328" s="35"/>
    </row>
    <row r="6329" spans="1:60" ht="15" x14ac:dyDescent="0.25">
      <c r="A6329" s="570">
        <f t="shared" si="92"/>
        <v>6323</v>
      </c>
      <c r="B6329" s="571" t="s">
        <v>8562</v>
      </c>
      <c r="C6329" s="574" t="s">
        <v>12460</v>
      </c>
      <c r="D6329" s="843">
        <v>65212</v>
      </c>
      <c r="E6329" s="844"/>
      <c r="F6329" s="844"/>
      <c r="G6329" s="25"/>
      <c r="H6329" s="25"/>
      <c r="I6329" s="25"/>
      <c r="J6329" s="25"/>
      <c r="K6329" s="25"/>
      <c r="L6329" s="25"/>
      <c r="N6329" s="25"/>
      <c r="O6329" s="25"/>
      <c r="P6329" s="35" t="s">
        <v>2496</v>
      </c>
      <c r="AS6329" s="570"/>
      <c r="AT6329" s="391"/>
      <c r="AU6329" s="222"/>
      <c r="AV6329" s="564"/>
      <c r="AW6329" s="60"/>
      <c r="AX6329" s="60"/>
      <c r="AY6329" s="60"/>
      <c r="AZ6329" s="283"/>
      <c r="BA6329" s="283"/>
      <c r="BB6329" s="283"/>
      <c r="BC6329" s="34"/>
      <c r="BD6329" s="27"/>
      <c r="BF6329" s="35"/>
      <c r="BG6329" s="35"/>
      <c r="BH6329" s="35"/>
    </row>
    <row r="6330" spans="1:60" ht="15" x14ac:dyDescent="0.25">
      <c r="A6330" s="570">
        <f t="shared" si="92"/>
        <v>6324</v>
      </c>
      <c r="B6330" s="571" t="s">
        <v>8563</v>
      </c>
      <c r="C6330" s="574" t="s">
        <v>12460</v>
      </c>
      <c r="D6330" s="843">
        <v>69258</v>
      </c>
      <c r="E6330" s="844"/>
      <c r="F6330" s="844"/>
      <c r="G6330" s="25"/>
      <c r="H6330" s="25"/>
      <c r="I6330" s="25"/>
      <c r="J6330" s="25"/>
      <c r="K6330" s="25"/>
      <c r="L6330" s="25"/>
      <c r="N6330" s="25"/>
      <c r="O6330" s="25"/>
      <c r="P6330" s="35" t="s">
        <v>2496</v>
      </c>
      <c r="AS6330" s="570"/>
      <c r="AT6330" s="391"/>
      <c r="AU6330" s="222"/>
      <c r="AV6330" s="564"/>
      <c r="AW6330" s="60"/>
      <c r="AX6330" s="60"/>
      <c r="AY6330" s="60"/>
      <c r="AZ6330" s="283"/>
      <c r="BA6330" s="283"/>
      <c r="BB6330" s="283"/>
      <c r="BC6330" s="34"/>
      <c r="BD6330" s="27"/>
      <c r="BF6330" s="35"/>
      <c r="BG6330" s="35"/>
      <c r="BH6330" s="35"/>
    </row>
    <row r="6331" spans="1:60" ht="15" x14ac:dyDescent="0.25">
      <c r="A6331" s="570">
        <f t="shared" si="92"/>
        <v>6325</v>
      </c>
      <c r="B6331" s="571" t="s">
        <v>8564</v>
      </c>
      <c r="C6331" s="574" t="s">
        <v>12460</v>
      </c>
      <c r="D6331" s="843">
        <v>69258</v>
      </c>
      <c r="E6331" s="844"/>
      <c r="F6331" s="844"/>
      <c r="G6331" s="25"/>
      <c r="H6331" s="25"/>
      <c r="I6331" s="25"/>
      <c r="J6331" s="25"/>
      <c r="K6331" s="25"/>
      <c r="L6331" s="25"/>
      <c r="N6331" s="25"/>
      <c r="O6331" s="25"/>
      <c r="P6331" s="35" t="s">
        <v>2496</v>
      </c>
      <c r="AS6331" s="570"/>
      <c r="AT6331" s="391"/>
      <c r="AU6331" s="222"/>
      <c r="AV6331" s="564"/>
      <c r="AW6331" s="60"/>
      <c r="AX6331" s="60"/>
      <c r="AY6331" s="60"/>
      <c r="AZ6331" s="283"/>
      <c r="BA6331" s="283"/>
      <c r="BB6331" s="283"/>
      <c r="BC6331" s="34"/>
      <c r="BD6331" s="27"/>
      <c r="BF6331" s="35"/>
      <c r="BG6331" s="35"/>
      <c r="BH6331" s="35"/>
    </row>
    <row r="6332" spans="1:60" ht="15" x14ac:dyDescent="0.25">
      <c r="A6332" s="570">
        <f t="shared" si="92"/>
        <v>6326</v>
      </c>
      <c r="B6332" s="571" t="s">
        <v>8564</v>
      </c>
      <c r="C6332" s="574" t="s">
        <v>12463</v>
      </c>
      <c r="D6332" s="843">
        <v>314433.7</v>
      </c>
      <c r="E6332" s="844"/>
      <c r="F6332" s="844"/>
      <c r="G6332" s="25"/>
      <c r="H6332" s="25"/>
      <c r="I6332" s="25"/>
      <c r="J6332" s="25"/>
      <c r="K6332" s="25"/>
      <c r="L6332" s="25"/>
      <c r="N6332" s="25"/>
      <c r="O6332" s="25"/>
      <c r="P6332" s="35" t="s">
        <v>2496</v>
      </c>
      <c r="AS6332" s="570"/>
      <c r="AT6332" s="391"/>
      <c r="AU6332" s="222"/>
      <c r="AV6332" s="564"/>
      <c r="AW6332" s="60"/>
      <c r="AX6332" s="60"/>
      <c r="AY6332" s="60"/>
      <c r="AZ6332" s="283"/>
      <c r="BA6332" s="283"/>
      <c r="BB6332" s="283"/>
      <c r="BC6332" s="34"/>
      <c r="BD6332" s="27"/>
      <c r="BF6332" s="35"/>
      <c r="BG6332" s="35"/>
      <c r="BH6332" s="35"/>
    </row>
    <row r="6333" spans="1:60" ht="15" x14ac:dyDescent="0.25">
      <c r="A6333" s="570">
        <f t="shared" si="92"/>
        <v>6327</v>
      </c>
      <c r="B6333" s="571" t="s">
        <v>8565</v>
      </c>
      <c r="C6333" s="574" t="s">
        <v>12460</v>
      </c>
      <c r="D6333" s="843">
        <v>69258</v>
      </c>
      <c r="E6333" s="844"/>
      <c r="F6333" s="844"/>
      <c r="G6333" s="25"/>
      <c r="H6333" s="25"/>
      <c r="I6333" s="25"/>
      <c r="J6333" s="25"/>
      <c r="K6333" s="25"/>
      <c r="L6333" s="25"/>
      <c r="N6333" s="25"/>
      <c r="O6333" s="25"/>
      <c r="P6333" s="35" t="s">
        <v>2496</v>
      </c>
      <c r="AS6333" s="570"/>
      <c r="AT6333" s="391"/>
      <c r="AU6333" s="222"/>
      <c r="AV6333" s="564"/>
      <c r="AW6333" s="60"/>
      <c r="AX6333" s="60"/>
      <c r="AY6333" s="60"/>
      <c r="AZ6333" s="283"/>
      <c r="BA6333" s="283"/>
      <c r="BB6333" s="283"/>
      <c r="BC6333" s="34"/>
      <c r="BD6333" s="27"/>
      <c r="BF6333" s="35"/>
      <c r="BG6333" s="35"/>
      <c r="BH6333" s="35"/>
    </row>
    <row r="6334" spans="1:60" ht="15" x14ac:dyDescent="0.25">
      <c r="A6334" s="570">
        <f t="shared" si="92"/>
        <v>6328</v>
      </c>
      <c r="B6334" s="571" t="s">
        <v>8566</v>
      </c>
      <c r="C6334" s="574" t="s">
        <v>12460</v>
      </c>
      <c r="D6334" s="843">
        <v>69258</v>
      </c>
      <c r="E6334" s="844"/>
      <c r="F6334" s="844"/>
      <c r="G6334" s="25"/>
      <c r="H6334" s="25"/>
      <c r="I6334" s="25"/>
      <c r="J6334" s="25"/>
      <c r="K6334" s="25"/>
      <c r="L6334" s="25"/>
      <c r="N6334" s="25"/>
      <c r="O6334" s="25"/>
      <c r="P6334" s="35" t="s">
        <v>2496</v>
      </c>
      <c r="AS6334" s="570"/>
      <c r="AT6334" s="391"/>
      <c r="AU6334" s="222"/>
      <c r="AV6334" s="564"/>
      <c r="AW6334" s="60"/>
      <c r="AX6334" s="60"/>
      <c r="AY6334" s="60"/>
      <c r="AZ6334" s="283"/>
      <c r="BA6334" s="283"/>
      <c r="BB6334" s="283"/>
      <c r="BC6334" s="34"/>
      <c r="BD6334" s="27"/>
      <c r="BF6334" s="35"/>
      <c r="BG6334" s="35"/>
      <c r="BH6334" s="35"/>
    </row>
    <row r="6335" spans="1:60" ht="15" x14ac:dyDescent="0.25">
      <c r="A6335" s="570">
        <f t="shared" si="92"/>
        <v>6329</v>
      </c>
      <c r="B6335" s="571" t="s">
        <v>8567</v>
      </c>
      <c r="C6335" s="574" t="s">
        <v>12460</v>
      </c>
      <c r="D6335" s="843">
        <v>65212</v>
      </c>
      <c r="E6335" s="844"/>
      <c r="F6335" s="844"/>
      <c r="G6335" s="25"/>
      <c r="H6335" s="25"/>
      <c r="I6335" s="25"/>
      <c r="J6335" s="25"/>
      <c r="K6335" s="25"/>
      <c r="L6335" s="25"/>
      <c r="N6335" s="25"/>
      <c r="O6335" s="25"/>
      <c r="P6335" s="35" t="s">
        <v>2496</v>
      </c>
      <c r="AS6335" s="570"/>
      <c r="AT6335" s="391"/>
      <c r="AU6335" s="222"/>
      <c r="AV6335" s="564"/>
      <c r="AW6335" s="60"/>
      <c r="AX6335" s="60"/>
      <c r="AY6335" s="60"/>
      <c r="AZ6335" s="283"/>
      <c r="BA6335" s="283"/>
      <c r="BB6335" s="283"/>
      <c r="BC6335" s="34"/>
      <c r="BD6335" s="27"/>
      <c r="BF6335" s="35"/>
      <c r="BG6335" s="35"/>
      <c r="BH6335" s="35"/>
    </row>
    <row r="6336" spans="1:60" ht="15" x14ac:dyDescent="0.25">
      <c r="A6336" s="570">
        <f t="shared" si="92"/>
        <v>6330</v>
      </c>
      <c r="B6336" s="571" t="s">
        <v>8568</v>
      </c>
      <c r="C6336" s="574" t="s">
        <v>12459</v>
      </c>
      <c r="D6336" s="843">
        <v>13883.73</v>
      </c>
      <c r="E6336" s="844"/>
      <c r="F6336" s="844"/>
      <c r="G6336" s="25"/>
      <c r="H6336" s="25"/>
      <c r="I6336" s="25"/>
      <c r="J6336" s="25"/>
      <c r="K6336" s="25"/>
      <c r="L6336" s="25"/>
      <c r="N6336" s="25"/>
      <c r="O6336" s="25"/>
      <c r="P6336" s="35" t="s">
        <v>2496</v>
      </c>
      <c r="AS6336" s="570"/>
      <c r="AT6336" s="391"/>
      <c r="AU6336" s="222"/>
      <c r="AV6336" s="564"/>
      <c r="AW6336" s="60"/>
      <c r="AX6336" s="60"/>
      <c r="AY6336" s="60"/>
      <c r="AZ6336" s="283"/>
      <c r="BA6336" s="283"/>
      <c r="BB6336" s="283"/>
      <c r="BC6336" s="34"/>
      <c r="BD6336" s="27"/>
      <c r="BF6336" s="35"/>
      <c r="BG6336" s="35"/>
      <c r="BH6336" s="35"/>
    </row>
    <row r="6337" spans="1:60" ht="15" x14ac:dyDescent="0.25">
      <c r="A6337" s="570">
        <f t="shared" si="92"/>
        <v>6331</v>
      </c>
      <c r="B6337" s="571" t="s">
        <v>8569</v>
      </c>
      <c r="C6337" s="574" t="s">
        <v>12460</v>
      </c>
      <c r="D6337" s="843">
        <v>48790</v>
      </c>
      <c r="E6337" s="844"/>
      <c r="F6337" s="844"/>
      <c r="G6337" s="25"/>
      <c r="H6337" s="25"/>
      <c r="I6337" s="25"/>
      <c r="J6337" s="25"/>
      <c r="K6337" s="25"/>
      <c r="L6337" s="25"/>
      <c r="N6337" s="25"/>
      <c r="O6337" s="25"/>
      <c r="P6337" s="35" t="s">
        <v>2496</v>
      </c>
      <c r="AS6337" s="570"/>
      <c r="AT6337" s="391"/>
      <c r="AU6337" s="222"/>
      <c r="AV6337" s="564"/>
      <c r="AW6337" s="60"/>
      <c r="AX6337" s="60"/>
      <c r="AY6337" s="60"/>
      <c r="AZ6337" s="283"/>
      <c r="BA6337" s="283"/>
      <c r="BB6337" s="283"/>
      <c r="BC6337" s="34"/>
      <c r="BD6337" s="27"/>
      <c r="BF6337" s="35"/>
      <c r="BG6337" s="35"/>
      <c r="BH6337" s="35"/>
    </row>
    <row r="6338" spans="1:60" ht="15" x14ac:dyDescent="0.25">
      <c r="A6338" s="570">
        <f t="shared" si="92"/>
        <v>6332</v>
      </c>
      <c r="B6338" s="571" t="s">
        <v>8570</v>
      </c>
      <c r="C6338" s="574" t="s">
        <v>12460</v>
      </c>
      <c r="D6338" s="843">
        <v>48790</v>
      </c>
      <c r="E6338" s="844"/>
      <c r="F6338" s="844"/>
      <c r="G6338" s="25"/>
      <c r="H6338" s="25"/>
      <c r="I6338" s="25"/>
      <c r="J6338" s="25"/>
      <c r="K6338" s="25"/>
      <c r="L6338" s="25"/>
      <c r="N6338" s="25"/>
      <c r="O6338" s="25"/>
      <c r="P6338" s="35" t="s">
        <v>2496</v>
      </c>
      <c r="AS6338" s="570"/>
      <c r="AT6338" s="391"/>
      <c r="AU6338" s="222"/>
      <c r="AV6338" s="564"/>
      <c r="AW6338" s="60"/>
      <c r="AX6338" s="60"/>
      <c r="AY6338" s="60"/>
      <c r="AZ6338" s="283"/>
      <c r="BA6338" s="283"/>
      <c r="BB6338" s="283"/>
      <c r="BC6338" s="34"/>
      <c r="BD6338" s="27"/>
      <c r="BF6338" s="35"/>
      <c r="BG6338" s="35"/>
      <c r="BH6338" s="35"/>
    </row>
    <row r="6339" spans="1:60" ht="15" x14ac:dyDescent="0.25">
      <c r="A6339" s="570">
        <f t="shared" si="92"/>
        <v>6333</v>
      </c>
      <c r="B6339" s="571" t="s">
        <v>8571</v>
      </c>
      <c r="C6339" s="574" t="s">
        <v>12460</v>
      </c>
      <c r="D6339" s="843">
        <v>48790</v>
      </c>
      <c r="E6339" s="844"/>
      <c r="F6339" s="844"/>
      <c r="G6339" s="25"/>
      <c r="H6339" s="25"/>
      <c r="I6339" s="25"/>
      <c r="J6339" s="25"/>
      <c r="K6339" s="25"/>
      <c r="L6339" s="25"/>
      <c r="N6339" s="25"/>
      <c r="O6339" s="25"/>
      <c r="P6339" s="35" t="s">
        <v>2496</v>
      </c>
      <c r="AS6339" s="570"/>
      <c r="AT6339" s="391"/>
      <c r="AU6339" s="222"/>
      <c r="AV6339" s="564"/>
      <c r="AW6339" s="60"/>
      <c r="AX6339" s="60"/>
      <c r="AY6339" s="60"/>
      <c r="AZ6339" s="283"/>
      <c r="BA6339" s="283"/>
      <c r="BB6339" s="283"/>
      <c r="BC6339" s="34"/>
      <c r="BD6339" s="27"/>
      <c r="BF6339" s="35"/>
      <c r="BG6339" s="35"/>
      <c r="BH6339" s="35"/>
    </row>
    <row r="6340" spans="1:60" ht="15" x14ac:dyDescent="0.25">
      <c r="A6340" s="570">
        <f t="shared" si="92"/>
        <v>6334</v>
      </c>
      <c r="B6340" s="571" t="s">
        <v>8572</v>
      </c>
      <c r="C6340" s="574" t="s">
        <v>12460</v>
      </c>
      <c r="D6340" s="843">
        <v>48790</v>
      </c>
      <c r="E6340" s="844"/>
      <c r="F6340" s="844"/>
      <c r="G6340" s="25"/>
      <c r="H6340" s="25"/>
      <c r="I6340" s="25"/>
      <c r="J6340" s="25"/>
      <c r="K6340" s="25"/>
      <c r="L6340" s="25"/>
      <c r="N6340" s="25"/>
      <c r="O6340" s="25"/>
      <c r="P6340" s="35" t="s">
        <v>2496</v>
      </c>
      <c r="AS6340" s="570"/>
      <c r="AT6340" s="391"/>
      <c r="AU6340" s="222"/>
      <c r="AV6340" s="564"/>
      <c r="AW6340" s="60"/>
      <c r="AX6340" s="60"/>
      <c r="AY6340" s="60"/>
      <c r="AZ6340" s="283"/>
      <c r="BA6340" s="283"/>
      <c r="BB6340" s="283"/>
      <c r="BC6340" s="34"/>
      <c r="BD6340" s="27"/>
      <c r="BF6340" s="35"/>
      <c r="BG6340" s="35"/>
      <c r="BH6340" s="35"/>
    </row>
    <row r="6341" spans="1:60" ht="15" x14ac:dyDescent="0.25">
      <c r="A6341" s="570">
        <f t="shared" si="92"/>
        <v>6335</v>
      </c>
      <c r="B6341" s="571" t="s">
        <v>8573</v>
      </c>
      <c r="C6341" s="574" t="s">
        <v>12460</v>
      </c>
      <c r="D6341" s="843">
        <v>48790</v>
      </c>
      <c r="E6341" s="844"/>
      <c r="F6341" s="844"/>
      <c r="G6341" s="25"/>
      <c r="H6341" s="25"/>
      <c r="I6341" s="25"/>
      <c r="J6341" s="25"/>
      <c r="K6341" s="25"/>
      <c r="L6341" s="25"/>
      <c r="N6341" s="25"/>
      <c r="O6341" s="25"/>
      <c r="P6341" s="35" t="s">
        <v>2496</v>
      </c>
      <c r="AS6341" s="570"/>
      <c r="AT6341" s="391"/>
      <c r="AU6341" s="222"/>
      <c r="AV6341" s="564"/>
      <c r="AW6341" s="60"/>
      <c r="AX6341" s="60"/>
      <c r="AY6341" s="60"/>
      <c r="AZ6341" s="283"/>
      <c r="BA6341" s="283"/>
      <c r="BB6341" s="283"/>
      <c r="BC6341" s="34"/>
      <c r="BD6341" s="27"/>
      <c r="BF6341" s="35"/>
      <c r="BG6341" s="35"/>
      <c r="BH6341" s="35"/>
    </row>
    <row r="6342" spans="1:60" ht="15" x14ac:dyDescent="0.25">
      <c r="A6342" s="570">
        <f t="shared" si="92"/>
        <v>6336</v>
      </c>
      <c r="B6342" s="571" t="s">
        <v>8574</v>
      </c>
      <c r="C6342" s="574" t="s">
        <v>12463</v>
      </c>
      <c r="D6342" s="843">
        <v>237643</v>
      </c>
      <c r="E6342" s="844"/>
      <c r="F6342" s="844"/>
      <c r="G6342" s="25"/>
      <c r="H6342" s="25"/>
      <c r="I6342" s="25"/>
      <c r="J6342" s="25"/>
      <c r="K6342" s="25"/>
      <c r="L6342" s="25"/>
      <c r="N6342" s="25"/>
      <c r="O6342" s="25"/>
      <c r="P6342" s="35" t="s">
        <v>2496</v>
      </c>
      <c r="AS6342" s="570"/>
      <c r="AT6342" s="391"/>
      <c r="AU6342" s="222"/>
      <c r="AV6342" s="564"/>
      <c r="AW6342" s="60"/>
      <c r="AX6342" s="60"/>
      <c r="AY6342" s="60"/>
      <c r="AZ6342" s="283"/>
      <c r="BA6342" s="283"/>
      <c r="BB6342" s="283"/>
      <c r="BC6342" s="34"/>
      <c r="BD6342" s="27"/>
      <c r="BF6342" s="35"/>
      <c r="BG6342" s="35"/>
      <c r="BH6342" s="35"/>
    </row>
    <row r="6343" spans="1:60" ht="15" x14ac:dyDescent="0.25">
      <c r="A6343" s="570">
        <f t="shared" si="92"/>
        <v>6337</v>
      </c>
      <c r="B6343" s="571" t="s">
        <v>8574</v>
      </c>
      <c r="C6343" s="574" t="s">
        <v>12460</v>
      </c>
      <c r="D6343" s="843">
        <v>48790</v>
      </c>
      <c r="E6343" s="844"/>
      <c r="F6343" s="844"/>
      <c r="G6343" s="25"/>
      <c r="H6343" s="25"/>
      <c r="I6343" s="25"/>
      <c r="J6343" s="25"/>
      <c r="K6343" s="25"/>
      <c r="L6343" s="25"/>
      <c r="N6343" s="25"/>
      <c r="O6343" s="25"/>
      <c r="P6343" s="35" t="s">
        <v>2496</v>
      </c>
      <c r="AS6343" s="570"/>
      <c r="AT6343" s="391"/>
      <c r="AU6343" s="222"/>
      <c r="AV6343" s="564"/>
      <c r="AW6343" s="60"/>
      <c r="AX6343" s="60"/>
      <c r="AY6343" s="60"/>
      <c r="AZ6343" s="283"/>
      <c r="BA6343" s="283"/>
      <c r="BB6343" s="283"/>
      <c r="BC6343" s="34"/>
      <c r="BD6343" s="27"/>
      <c r="BF6343" s="35"/>
      <c r="BG6343" s="35"/>
      <c r="BH6343" s="35"/>
    </row>
    <row r="6344" spans="1:60" ht="15" x14ac:dyDescent="0.25">
      <c r="A6344" s="570">
        <f t="shared" si="92"/>
        <v>6338</v>
      </c>
      <c r="B6344" s="571" t="s">
        <v>8575</v>
      </c>
      <c r="C6344" s="574" t="s">
        <v>12460</v>
      </c>
      <c r="D6344" s="843">
        <v>48790</v>
      </c>
      <c r="E6344" s="844"/>
      <c r="F6344" s="844"/>
      <c r="G6344" s="25"/>
      <c r="H6344" s="25"/>
      <c r="I6344" s="25"/>
      <c r="J6344" s="25"/>
      <c r="K6344" s="25"/>
      <c r="L6344" s="25"/>
      <c r="N6344" s="25"/>
      <c r="O6344" s="25"/>
      <c r="P6344" s="35" t="s">
        <v>2496</v>
      </c>
      <c r="AS6344" s="570"/>
      <c r="AT6344" s="391"/>
      <c r="AU6344" s="222"/>
      <c r="AV6344" s="564"/>
      <c r="AW6344" s="60"/>
      <c r="AX6344" s="60"/>
      <c r="AY6344" s="60"/>
      <c r="AZ6344" s="283"/>
      <c r="BA6344" s="283"/>
      <c r="BB6344" s="283"/>
      <c r="BC6344" s="34"/>
      <c r="BD6344" s="27"/>
      <c r="BF6344" s="35"/>
      <c r="BG6344" s="35"/>
      <c r="BH6344" s="35"/>
    </row>
    <row r="6345" spans="1:60" ht="15" x14ac:dyDescent="0.25">
      <c r="A6345" s="570">
        <f t="shared" si="92"/>
        <v>6339</v>
      </c>
      <c r="B6345" s="571" t="s">
        <v>8576</v>
      </c>
      <c r="C6345" s="574" t="s">
        <v>12460</v>
      </c>
      <c r="D6345" s="843">
        <v>48790</v>
      </c>
      <c r="E6345" s="844"/>
      <c r="F6345" s="844"/>
      <c r="G6345" s="25"/>
      <c r="H6345" s="25"/>
      <c r="I6345" s="25"/>
      <c r="J6345" s="25"/>
      <c r="K6345" s="25"/>
      <c r="L6345" s="25"/>
      <c r="N6345" s="25"/>
      <c r="O6345" s="25"/>
      <c r="P6345" s="35" t="s">
        <v>2496</v>
      </c>
      <c r="AS6345" s="570"/>
      <c r="AT6345" s="391"/>
      <c r="AU6345" s="222"/>
      <c r="AV6345" s="564"/>
      <c r="AW6345" s="60"/>
      <c r="AX6345" s="60"/>
      <c r="AY6345" s="60"/>
      <c r="AZ6345" s="283"/>
      <c r="BA6345" s="283"/>
      <c r="BB6345" s="283"/>
      <c r="BC6345" s="34"/>
      <c r="BD6345" s="27"/>
      <c r="BF6345" s="35"/>
      <c r="BG6345" s="35"/>
      <c r="BH6345" s="35"/>
    </row>
    <row r="6346" spans="1:60" ht="15" x14ac:dyDescent="0.25">
      <c r="A6346" s="570">
        <f t="shared" si="92"/>
        <v>6340</v>
      </c>
      <c r="B6346" s="571" t="s">
        <v>8577</v>
      </c>
      <c r="C6346" s="574" t="s">
        <v>12463</v>
      </c>
      <c r="D6346" s="843">
        <v>242574.36</v>
      </c>
      <c r="E6346" s="844"/>
      <c r="F6346" s="844"/>
      <c r="G6346" s="25"/>
      <c r="H6346" s="25"/>
      <c r="I6346" s="25"/>
      <c r="J6346" s="25"/>
      <c r="K6346" s="25"/>
      <c r="L6346" s="25"/>
      <c r="N6346" s="25"/>
      <c r="O6346" s="25"/>
      <c r="P6346" s="35" t="s">
        <v>2496</v>
      </c>
      <c r="AS6346" s="570"/>
      <c r="AT6346" s="391"/>
      <c r="AU6346" s="222"/>
      <c r="AV6346" s="564"/>
      <c r="AW6346" s="60"/>
      <c r="AX6346" s="60"/>
      <c r="AY6346" s="60"/>
      <c r="AZ6346" s="283"/>
      <c r="BA6346" s="283"/>
      <c r="BB6346" s="283"/>
      <c r="BC6346" s="34"/>
      <c r="BD6346" s="27"/>
      <c r="BF6346" s="35"/>
      <c r="BG6346" s="35"/>
      <c r="BH6346" s="35"/>
    </row>
    <row r="6347" spans="1:60" ht="15" x14ac:dyDescent="0.25">
      <c r="A6347" s="570">
        <f t="shared" si="92"/>
        <v>6341</v>
      </c>
      <c r="B6347" s="571" t="s">
        <v>8577</v>
      </c>
      <c r="C6347" s="574" t="s">
        <v>12460</v>
      </c>
      <c r="D6347" s="843">
        <v>48790</v>
      </c>
      <c r="E6347" s="844"/>
      <c r="F6347" s="844"/>
      <c r="G6347" s="25"/>
      <c r="H6347" s="25"/>
      <c r="I6347" s="25"/>
      <c r="J6347" s="25"/>
      <c r="K6347" s="25"/>
      <c r="L6347" s="25"/>
      <c r="N6347" s="25"/>
      <c r="O6347" s="25"/>
      <c r="P6347" s="35" t="s">
        <v>2496</v>
      </c>
      <c r="AS6347" s="570"/>
      <c r="AT6347" s="391"/>
      <c r="AU6347" s="222"/>
      <c r="AV6347" s="564"/>
      <c r="AW6347" s="60"/>
      <c r="AX6347" s="60"/>
      <c r="AY6347" s="60"/>
      <c r="AZ6347" s="283"/>
      <c r="BA6347" s="283"/>
      <c r="BB6347" s="283"/>
      <c r="BC6347" s="34"/>
      <c r="BD6347" s="27"/>
      <c r="BF6347" s="35"/>
      <c r="BG6347" s="35"/>
      <c r="BH6347" s="35"/>
    </row>
    <row r="6348" spans="1:60" ht="15" x14ac:dyDescent="0.25">
      <c r="A6348" s="570">
        <f t="shared" si="92"/>
        <v>6342</v>
      </c>
      <c r="B6348" s="571" t="s">
        <v>8578</v>
      </c>
      <c r="C6348" s="574" t="s">
        <v>12460</v>
      </c>
      <c r="D6348" s="843">
        <v>48790</v>
      </c>
      <c r="E6348" s="844"/>
      <c r="F6348" s="844"/>
      <c r="G6348" s="25"/>
      <c r="H6348" s="25"/>
      <c r="I6348" s="25"/>
      <c r="J6348" s="25"/>
      <c r="K6348" s="25"/>
      <c r="L6348" s="25"/>
      <c r="N6348" s="25"/>
      <c r="O6348" s="25"/>
      <c r="P6348" s="35" t="s">
        <v>2496</v>
      </c>
      <c r="AS6348" s="570"/>
      <c r="AT6348" s="391"/>
      <c r="AU6348" s="222"/>
      <c r="AV6348" s="564"/>
      <c r="AW6348" s="60"/>
      <c r="AX6348" s="60"/>
      <c r="AY6348" s="60"/>
      <c r="AZ6348" s="283"/>
      <c r="BA6348" s="283"/>
      <c r="BB6348" s="283"/>
      <c r="BC6348" s="34"/>
      <c r="BD6348" s="27"/>
      <c r="BF6348" s="35"/>
      <c r="BG6348" s="35"/>
      <c r="BH6348" s="35"/>
    </row>
    <row r="6349" spans="1:60" ht="15" x14ac:dyDescent="0.25">
      <c r="A6349" s="570">
        <f t="shared" si="92"/>
        <v>6343</v>
      </c>
      <c r="B6349" s="571" t="s">
        <v>8579</v>
      </c>
      <c r="C6349" s="574" t="s">
        <v>12460</v>
      </c>
      <c r="D6349" s="843">
        <v>48790</v>
      </c>
      <c r="E6349" s="844"/>
      <c r="F6349" s="844"/>
      <c r="G6349" s="25"/>
      <c r="H6349" s="25"/>
      <c r="I6349" s="25"/>
      <c r="J6349" s="25"/>
      <c r="K6349" s="25"/>
      <c r="L6349" s="25"/>
      <c r="N6349" s="25"/>
      <c r="O6349" s="25"/>
      <c r="P6349" s="35" t="s">
        <v>2496</v>
      </c>
      <c r="AS6349" s="570"/>
      <c r="AT6349" s="391"/>
      <c r="AU6349" s="222"/>
      <c r="AV6349" s="564"/>
      <c r="AW6349" s="60"/>
      <c r="AX6349" s="60"/>
      <c r="AY6349" s="60"/>
      <c r="AZ6349" s="283"/>
      <c r="BA6349" s="283"/>
      <c r="BB6349" s="283"/>
      <c r="BC6349" s="34"/>
      <c r="BD6349" s="27"/>
      <c r="BF6349" s="35"/>
      <c r="BG6349" s="35"/>
      <c r="BH6349" s="35"/>
    </row>
    <row r="6350" spans="1:60" ht="15" x14ac:dyDescent="0.25">
      <c r="A6350" s="570">
        <f t="shared" si="92"/>
        <v>6344</v>
      </c>
      <c r="B6350" s="571" t="s">
        <v>8580</v>
      </c>
      <c r="C6350" s="574" t="s">
        <v>12460</v>
      </c>
      <c r="D6350" s="843">
        <v>48790</v>
      </c>
      <c r="E6350" s="844"/>
      <c r="F6350" s="844"/>
      <c r="G6350" s="25"/>
      <c r="H6350" s="25"/>
      <c r="I6350" s="25"/>
      <c r="J6350" s="25"/>
      <c r="K6350" s="25"/>
      <c r="L6350" s="25"/>
      <c r="N6350" s="25"/>
      <c r="O6350" s="25"/>
      <c r="P6350" s="35" t="s">
        <v>2496</v>
      </c>
      <c r="AS6350" s="570"/>
      <c r="AT6350" s="391"/>
      <c r="AU6350" s="222"/>
      <c r="AV6350" s="564"/>
      <c r="AW6350" s="60"/>
      <c r="AX6350" s="60"/>
      <c r="AY6350" s="60"/>
      <c r="AZ6350" s="283"/>
      <c r="BA6350" s="283"/>
      <c r="BB6350" s="283"/>
      <c r="BC6350" s="34"/>
      <c r="BD6350" s="27"/>
      <c r="BF6350" s="35"/>
      <c r="BG6350" s="35"/>
      <c r="BH6350" s="35"/>
    </row>
    <row r="6351" spans="1:60" ht="15" x14ac:dyDescent="0.25">
      <c r="A6351" s="570">
        <f t="shared" si="92"/>
        <v>6345</v>
      </c>
      <c r="B6351" s="571" t="s">
        <v>8581</v>
      </c>
      <c r="C6351" s="574" t="s">
        <v>12460</v>
      </c>
      <c r="D6351" s="843">
        <v>49652.75</v>
      </c>
      <c r="E6351" s="844"/>
      <c r="F6351" s="844"/>
      <c r="G6351" s="25"/>
      <c r="H6351" s="25"/>
      <c r="I6351" s="25"/>
      <c r="J6351" s="25"/>
      <c r="K6351" s="25"/>
      <c r="L6351" s="25"/>
      <c r="N6351" s="25"/>
      <c r="O6351" s="25"/>
      <c r="P6351" s="35" t="s">
        <v>2496</v>
      </c>
      <c r="AS6351" s="570"/>
      <c r="AT6351" s="391"/>
      <c r="AU6351" s="222"/>
      <c r="AV6351" s="564"/>
      <c r="AW6351" s="60"/>
      <c r="AX6351" s="60"/>
      <c r="AY6351" s="60"/>
      <c r="AZ6351" s="283"/>
      <c r="BA6351" s="283"/>
      <c r="BB6351" s="283"/>
      <c r="BC6351" s="34"/>
      <c r="BD6351" s="27"/>
      <c r="BF6351" s="35"/>
      <c r="BG6351" s="35"/>
      <c r="BH6351" s="35"/>
    </row>
    <row r="6352" spans="1:60" ht="15" x14ac:dyDescent="0.25">
      <c r="A6352" s="570">
        <f t="shared" si="92"/>
        <v>6346</v>
      </c>
      <c r="B6352" s="571" t="s">
        <v>8582</v>
      </c>
      <c r="C6352" s="574" t="s">
        <v>12460</v>
      </c>
      <c r="D6352" s="843">
        <v>29899.94</v>
      </c>
      <c r="E6352" s="844"/>
      <c r="F6352" s="844"/>
      <c r="G6352" s="25"/>
      <c r="H6352" s="25"/>
      <c r="I6352" s="25"/>
      <c r="J6352" s="25"/>
      <c r="K6352" s="25"/>
      <c r="L6352" s="25"/>
      <c r="N6352" s="25"/>
      <c r="O6352" s="25"/>
      <c r="P6352" s="35" t="s">
        <v>2496</v>
      </c>
      <c r="AS6352" s="570"/>
      <c r="AT6352" s="391"/>
      <c r="AU6352" s="222"/>
      <c r="AV6352" s="564"/>
      <c r="AW6352" s="60"/>
      <c r="AX6352" s="60"/>
      <c r="AY6352" s="60"/>
      <c r="AZ6352" s="283"/>
      <c r="BA6352" s="283"/>
      <c r="BB6352" s="283"/>
      <c r="BC6352" s="34"/>
      <c r="BD6352" s="27"/>
      <c r="BF6352" s="35"/>
      <c r="BG6352" s="35"/>
      <c r="BH6352" s="35"/>
    </row>
    <row r="6353" spans="1:60" ht="15" x14ac:dyDescent="0.25">
      <c r="A6353" s="570">
        <f t="shared" si="92"/>
        <v>6347</v>
      </c>
      <c r="B6353" s="571" t="s">
        <v>8583</v>
      </c>
      <c r="C6353" s="574" t="s">
        <v>12460</v>
      </c>
      <c r="D6353" s="843">
        <v>29899.94</v>
      </c>
      <c r="E6353" s="844"/>
      <c r="F6353" s="844"/>
      <c r="G6353" s="25"/>
      <c r="H6353" s="25"/>
      <c r="I6353" s="25"/>
      <c r="J6353" s="25"/>
      <c r="K6353" s="25"/>
      <c r="L6353" s="25"/>
      <c r="N6353" s="25"/>
      <c r="O6353" s="25"/>
      <c r="P6353" s="35" t="s">
        <v>2496</v>
      </c>
      <c r="AS6353" s="570"/>
      <c r="AT6353" s="391"/>
      <c r="AU6353" s="222"/>
      <c r="AV6353" s="564"/>
      <c r="AW6353" s="60"/>
      <c r="AX6353" s="60"/>
      <c r="AY6353" s="60"/>
      <c r="AZ6353" s="283"/>
      <c r="BA6353" s="283"/>
      <c r="BB6353" s="283"/>
      <c r="BC6353" s="34"/>
      <c r="BD6353" s="27"/>
      <c r="BF6353" s="35"/>
      <c r="BG6353" s="35"/>
      <c r="BH6353" s="35"/>
    </row>
    <row r="6354" spans="1:60" ht="15" x14ac:dyDescent="0.25">
      <c r="A6354" s="570">
        <f t="shared" si="92"/>
        <v>6348</v>
      </c>
      <c r="B6354" s="571" t="s">
        <v>8584</v>
      </c>
      <c r="C6354" s="574" t="s">
        <v>12460</v>
      </c>
      <c r="D6354" s="843">
        <v>29899.94</v>
      </c>
      <c r="E6354" s="844"/>
      <c r="F6354" s="844"/>
      <c r="G6354" s="25"/>
      <c r="H6354" s="25"/>
      <c r="I6354" s="25"/>
      <c r="J6354" s="25"/>
      <c r="K6354" s="25"/>
      <c r="L6354" s="25"/>
      <c r="N6354" s="25"/>
      <c r="O6354" s="25"/>
      <c r="P6354" s="35" t="s">
        <v>2496</v>
      </c>
      <c r="AS6354" s="570"/>
      <c r="AT6354" s="391"/>
      <c r="AU6354" s="222"/>
      <c r="AV6354" s="564"/>
      <c r="AW6354" s="60"/>
      <c r="AX6354" s="60"/>
      <c r="AY6354" s="60"/>
      <c r="AZ6354" s="283"/>
      <c r="BA6354" s="283"/>
      <c r="BB6354" s="283"/>
      <c r="BC6354" s="34"/>
      <c r="BD6354" s="27"/>
      <c r="BF6354" s="35"/>
      <c r="BG6354" s="35"/>
      <c r="BH6354" s="35"/>
    </row>
    <row r="6355" spans="1:60" ht="15" x14ac:dyDescent="0.25">
      <c r="A6355" s="570">
        <f t="shared" si="92"/>
        <v>6349</v>
      </c>
      <c r="B6355" s="571" t="s">
        <v>8585</v>
      </c>
      <c r="C6355" s="574" t="s">
        <v>12463</v>
      </c>
      <c r="D6355" s="843">
        <v>144900.35</v>
      </c>
      <c r="E6355" s="844"/>
      <c r="F6355" s="844"/>
      <c r="G6355" s="25"/>
      <c r="H6355" s="25"/>
      <c r="I6355" s="25"/>
      <c r="J6355" s="25"/>
      <c r="K6355" s="25"/>
      <c r="L6355" s="25"/>
      <c r="N6355" s="25"/>
      <c r="O6355" s="25"/>
      <c r="P6355" s="35" t="s">
        <v>2496</v>
      </c>
      <c r="AS6355" s="570"/>
      <c r="AT6355" s="391"/>
      <c r="AU6355" s="222"/>
      <c r="AV6355" s="564"/>
      <c r="AW6355" s="60"/>
      <c r="AX6355" s="60"/>
      <c r="AY6355" s="60"/>
      <c r="AZ6355" s="283"/>
      <c r="BA6355" s="283"/>
      <c r="BB6355" s="283"/>
      <c r="BC6355" s="34"/>
      <c r="BD6355" s="27"/>
      <c r="BF6355" s="35"/>
      <c r="BG6355" s="35"/>
      <c r="BH6355" s="35"/>
    </row>
    <row r="6356" spans="1:60" ht="15" x14ac:dyDescent="0.25">
      <c r="A6356" s="570">
        <f t="shared" si="92"/>
        <v>6350</v>
      </c>
      <c r="B6356" s="571" t="s">
        <v>8586</v>
      </c>
      <c r="C6356" s="574" t="s">
        <v>12463</v>
      </c>
      <c r="D6356" s="843">
        <v>144900.35</v>
      </c>
      <c r="E6356" s="844"/>
      <c r="F6356" s="844"/>
      <c r="G6356" s="25"/>
      <c r="H6356" s="25"/>
      <c r="I6356" s="25"/>
      <c r="J6356" s="25"/>
      <c r="K6356" s="25"/>
      <c r="L6356" s="25"/>
      <c r="N6356" s="25"/>
      <c r="O6356" s="25"/>
      <c r="P6356" s="35" t="s">
        <v>2496</v>
      </c>
      <c r="AS6356" s="570"/>
      <c r="AT6356" s="391"/>
      <c r="AU6356" s="222"/>
      <c r="AV6356" s="564"/>
      <c r="AW6356" s="60"/>
      <c r="AX6356" s="60"/>
      <c r="AY6356" s="60"/>
      <c r="AZ6356" s="283"/>
      <c r="BA6356" s="283"/>
      <c r="BB6356" s="283"/>
      <c r="BC6356" s="34"/>
      <c r="BD6356" s="27"/>
      <c r="BF6356" s="35"/>
      <c r="BG6356" s="35"/>
      <c r="BH6356" s="35"/>
    </row>
    <row r="6357" spans="1:60" ht="15" x14ac:dyDescent="0.25">
      <c r="A6357" s="570">
        <f t="shared" si="92"/>
        <v>6351</v>
      </c>
      <c r="B6357" s="571" t="s">
        <v>8586</v>
      </c>
      <c r="C6357" s="574" t="s">
        <v>12460</v>
      </c>
      <c r="D6357" s="843">
        <v>29899.94</v>
      </c>
      <c r="E6357" s="844"/>
      <c r="F6357" s="844"/>
      <c r="G6357" s="25"/>
      <c r="H6357" s="25"/>
      <c r="I6357" s="25"/>
      <c r="J6357" s="25"/>
      <c r="K6357" s="25"/>
      <c r="L6357" s="25"/>
      <c r="N6357" s="25"/>
      <c r="O6357" s="25"/>
      <c r="P6357" s="35" t="s">
        <v>2496</v>
      </c>
      <c r="AS6357" s="570"/>
      <c r="AT6357" s="391"/>
      <c r="AU6357" s="222"/>
      <c r="AV6357" s="564"/>
      <c r="AW6357" s="60"/>
      <c r="AX6357" s="60"/>
      <c r="AY6357" s="60"/>
      <c r="AZ6357" s="283"/>
      <c r="BA6357" s="283"/>
      <c r="BB6357" s="283"/>
      <c r="BC6357" s="34"/>
      <c r="BD6357" s="27"/>
      <c r="BF6357" s="35"/>
      <c r="BG6357" s="35"/>
      <c r="BH6357" s="35"/>
    </row>
    <row r="6358" spans="1:60" ht="15" x14ac:dyDescent="0.25">
      <c r="A6358" s="570">
        <f t="shared" si="92"/>
        <v>6352</v>
      </c>
      <c r="B6358" s="571" t="s">
        <v>8587</v>
      </c>
      <c r="C6358" s="574" t="s">
        <v>12460</v>
      </c>
      <c r="D6358" s="843">
        <v>29899.94</v>
      </c>
      <c r="E6358" s="844"/>
      <c r="F6358" s="844"/>
      <c r="G6358" s="25"/>
      <c r="H6358" s="25"/>
      <c r="I6358" s="25"/>
      <c r="J6358" s="25"/>
      <c r="K6358" s="25"/>
      <c r="L6358" s="25"/>
      <c r="N6358" s="25"/>
      <c r="O6358" s="25"/>
      <c r="P6358" s="35" t="s">
        <v>2496</v>
      </c>
      <c r="AS6358" s="570"/>
      <c r="AT6358" s="391"/>
      <c r="AU6358" s="222"/>
      <c r="AV6358" s="564"/>
      <c r="AW6358" s="60"/>
      <c r="AX6358" s="60"/>
      <c r="AY6358" s="60"/>
      <c r="AZ6358" s="283"/>
      <c r="BA6358" s="283"/>
      <c r="BB6358" s="283"/>
      <c r="BC6358" s="34"/>
      <c r="BD6358" s="27"/>
      <c r="BF6358" s="35"/>
      <c r="BG6358" s="35"/>
      <c r="BH6358" s="35"/>
    </row>
    <row r="6359" spans="1:60" ht="15" x14ac:dyDescent="0.25">
      <c r="A6359" s="570">
        <f t="shared" si="92"/>
        <v>6353</v>
      </c>
      <c r="B6359" s="571" t="s">
        <v>8588</v>
      </c>
      <c r="C6359" s="574" t="s">
        <v>12460</v>
      </c>
      <c r="D6359" s="843">
        <v>29899.94</v>
      </c>
      <c r="E6359" s="844"/>
      <c r="F6359" s="844"/>
      <c r="G6359" s="25"/>
      <c r="H6359" s="25"/>
      <c r="I6359" s="25"/>
      <c r="J6359" s="25"/>
      <c r="K6359" s="25"/>
      <c r="L6359" s="25"/>
      <c r="N6359" s="25"/>
      <c r="O6359" s="25"/>
      <c r="P6359" s="35" t="s">
        <v>2496</v>
      </c>
      <c r="AS6359" s="570"/>
      <c r="AT6359" s="391"/>
      <c r="AU6359" s="222"/>
      <c r="AV6359" s="564"/>
      <c r="AW6359" s="60"/>
      <c r="AX6359" s="60"/>
      <c r="AY6359" s="60"/>
      <c r="AZ6359" s="283"/>
      <c r="BA6359" s="283"/>
      <c r="BB6359" s="283"/>
      <c r="BC6359" s="34"/>
      <c r="BD6359" s="27"/>
      <c r="BF6359" s="35"/>
      <c r="BG6359" s="35"/>
      <c r="BH6359" s="35"/>
    </row>
    <row r="6360" spans="1:60" ht="15" x14ac:dyDescent="0.25">
      <c r="A6360" s="570">
        <f t="shared" si="92"/>
        <v>6354</v>
      </c>
      <c r="B6360" s="571" t="s">
        <v>8589</v>
      </c>
      <c r="C6360" s="574" t="s">
        <v>12463</v>
      </c>
      <c r="D6360" s="843">
        <v>144900.35</v>
      </c>
      <c r="E6360" s="844"/>
      <c r="F6360" s="844"/>
      <c r="G6360" s="25"/>
      <c r="H6360" s="25"/>
      <c r="I6360" s="25"/>
      <c r="J6360" s="25"/>
      <c r="K6360" s="25"/>
      <c r="L6360" s="25"/>
      <c r="N6360" s="25"/>
      <c r="O6360" s="25"/>
      <c r="P6360" s="35" t="s">
        <v>2496</v>
      </c>
      <c r="AS6360" s="570"/>
      <c r="AT6360" s="391"/>
      <c r="AU6360" s="222"/>
      <c r="AV6360" s="564"/>
      <c r="AW6360" s="60"/>
      <c r="AX6360" s="60"/>
      <c r="AY6360" s="60"/>
      <c r="AZ6360" s="283"/>
      <c r="BA6360" s="283"/>
      <c r="BB6360" s="283"/>
      <c r="BC6360" s="34"/>
      <c r="BD6360" s="27"/>
      <c r="BF6360" s="35"/>
      <c r="BG6360" s="35"/>
      <c r="BH6360" s="35"/>
    </row>
    <row r="6361" spans="1:60" ht="15" x14ac:dyDescent="0.25">
      <c r="A6361" s="570">
        <f t="shared" si="92"/>
        <v>6355</v>
      </c>
      <c r="B6361" s="571" t="s">
        <v>8589</v>
      </c>
      <c r="C6361" s="574" t="s">
        <v>12460</v>
      </c>
      <c r="D6361" s="843">
        <v>29899.94</v>
      </c>
      <c r="E6361" s="844"/>
      <c r="F6361" s="844"/>
      <c r="G6361" s="25"/>
      <c r="H6361" s="25"/>
      <c r="I6361" s="25"/>
      <c r="J6361" s="25"/>
      <c r="K6361" s="25"/>
      <c r="L6361" s="25"/>
      <c r="N6361" s="25"/>
      <c r="O6361" s="25"/>
      <c r="P6361" s="35" t="s">
        <v>2496</v>
      </c>
      <c r="AS6361" s="570"/>
      <c r="AT6361" s="391"/>
      <c r="AU6361" s="222"/>
      <c r="AV6361" s="564"/>
      <c r="AW6361" s="60"/>
      <c r="AX6361" s="60"/>
      <c r="AY6361" s="60"/>
      <c r="AZ6361" s="283"/>
      <c r="BA6361" s="283"/>
      <c r="BB6361" s="283"/>
      <c r="BC6361" s="34"/>
      <c r="BD6361" s="27"/>
      <c r="BF6361" s="35"/>
      <c r="BG6361" s="35"/>
      <c r="BH6361" s="35"/>
    </row>
    <row r="6362" spans="1:60" ht="15" x14ac:dyDescent="0.25">
      <c r="A6362" s="570">
        <f t="shared" si="92"/>
        <v>6356</v>
      </c>
      <c r="B6362" s="571" t="s">
        <v>8590</v>
      </c>
      <c r="C6362" s="574" t="s">
        <v>12460</v>
      </c>
      <c r="D6362" s="843">
        <v>29899.94</v>
      </c>
      <c r="E6362" s="844"/>
      <c r="F6362" s="844"/>
      <c r="G6362" s="25"/>
      <c r="H6362" s="25"/>
      <c r="I6362" s="25"/>
      <c r="J6362" s="25"/>
      <c r="K6362" s="25"/>
      <c r="L6362" s="25"/>
      <c r="N6362" s="25"/>
      <c r="O6362" s="25"/>
      <c r="P6362" s="35" t="s">
        <v>2496</v>
      </c>
      <c r="AS6362" s="570"/>
      <c r="AT6362" s="391"/>
      <c r="AU6362" s="222"/>
      <c r="AV6362" s="564"/>
      <c r="AW6362" s="60"/>
      <c r="AX6362" s="60"/>
      <c r="AY6362" s="60"/>
      <c r="AZ6362" s="283"/>
      <c r="BA6362" s="283"/>
      <c r="BB6362" s="283"/>
      <c r="BC6362" s="34"/>
      <c r="BD6362" s="27"/>
      <c r="BF6362" s="35"/>
      <c r="BG6362" s="35"/>
      <c r="BH6362" s="35"/>
    </row>
    <row r="6363" spans="1:60" ht="15" x14ac:dyDescent="0.25">
      <c r="A6363" s="570">
        <f t="shared" si="92"/>
        <v>6357</v>
      </c>
      <c r="B6363" s="571" t="s">
        <v>8591</v>
      </c>
      <c r="C6363" s="574" t="s">
        <v>12460</v>
      </c>
      <c r="D6363" s="843">
        <v>29899.94</v>
      </c>
      <c r="E6363" s="844"/>
      <c r="F6363" s="844"/>
      <c r="G6363" s="25"/>
      <c r="H6363" s="25"/>
      <c r="I6363" s="25"/>
      <c r="J6363" s="25"/>
      <c r="K6363" s="25"/>
      <c r="L6363" s="25"/>
      <c r="N6363" s="25"/>
      <c r="O6363" s="25"/>
      <c r="P6363" s="35" t="s">
        <v>2496</v>
      </c>
      <c r="AS6363" s="570"/>
      <c r="AT6363" s="391"/>
      <c r="AU6363" s="222"/>
      <c r="AV6363" s="564"/>
      <c r="AW6363" s="60"/>
      <c r="AX6363" s="60"/>
      <c r="AY6363" s="60"/>
      <c r="AZ6363" s="283"/>
      <c r="BA6363" s="283"/>
      <c r="BB6363" s="283"/>
      <c r="BC6363" s="34"/>
      <c r="BD6363" s="27"/>
      <c r="BF6363" s="35"/>
      <c r="BG6363" s="35"/>
      <c r="BH6363" s="35"/>
    </row>
    <row r="6364" spans="1:60" ht="15" x14ac:dyDescent="0.25">
      <c r="A6364" s="570">
        <f t="shared" si="92"/>
        <v>6358</v>
      </c>
      <c r="B6364" s="571" t="s">
        <v>8592</v>
      </c>
      <c r="C6364" s="574" t="s">
        <v>12460</v>
      </c>
      <c r="D6364" s="843">
        <v>29899.94</v>
      </c>
      <c r="E6364" s="844"/>
      <c r="F6364" s="844"/>
      <c r="G6364" s="25"/>
      <c r="H6364" s="25"/>
      <c r="I6364" s="25"/>
      <c r="J6364" s="25"/>
      <c r="K6364" s="25"/>
      <c r="L6364" s="25"/>
      <c r="N6364" s="25"/>
      <c r="O6364" s="25"/>
      <c r="P6364" s="35" t="s">
        <v>2496</v>
      </c>
      <c r="AS6364" s="570"/>
      <c r="AT6364" s="391"/>
      <c r="AU6364" s="222"/>
      <c r="AV6364" s="564"/>
      <c r="AW6364" s="60"/>
      <c r="AX6364" s="60"/>
      <c r="AY6364" s="60"/>
      <c r="AZ6364" s="283"/>
      <c r="BA6364" s="283"/>
      <c r="BB6364" s="283"/>
      <c r="BC6364" s="34"/>
      <c r="BD6364" s="27"/>
      <c r="BF6364" s="35"/>
      <c r="BG6364" s="35"/>
      <c r="BH6364" s="35"/>
    </row>
    <row r="6365" spans="1:60" ht="15" x14ac:dyDescent="0.25">
      <c r="A6365" s="570">
        <f t="shared" si="92"/>
        <v>6359</v>
      </c>
      <c r="B6365" s="571" t="s">
        <v>8593</v>
      </c>
      <c r="C6365" s="574" t="s">
        <v>12460</v>
      </c>
      <c r="D6365" s="843">
        <v>29899.94</v>
      </c>
      <c r="E6365" s="844"/>
      <c r="F6365" s="844"/>
      <c r="G6365" s="25"/>
      <c r="H6365" s="25"/>
      <c r="I6365" s="25"/>
      <c r="J6365" s="25"/>
      <c r="K6365" s="25"/>
      <c r="L6365" s="25"/>
      <c r="N6365" s="25"/>
      <c r="O6365" s="25"/>
      <c r="P6365" s="35" t="s">
        <v>2496</v>
      </c>
      <c r="AS6365" s="570"/>
      <c r="AT6365" s="391"/>
      <c r="AU6365" s="222"/>
      <c r="AV6365" s="564"/>
      <c r="AW6365" s="60"/>
      <c r="AX6365" s="60"/>
      <c r="AY6365" s="60"/>
      <c r="AZ6365" s="283"/>
      <c r="BA6365" s="283"/>
      <c r="BB6365" s="283"/>
      <c r="BC6365" s="34"/>
      <c r="BD6365" s="27"/>
      <c r="BF6365" s="35"/>
      <c r="BG6365" s="35"/>
      <c r="BH6365" s="35"/>
    </row>
    <row r="6366" spans="1:60" ht="15" x14ac:dyDescent="0.25">
      <c r="A6366" s="570">
        <f t="shared" si="92"/>
        <v>6360</v>
      </c>
      <c r="B6366" s="571" t="s">
        <v>8594</v>
      </c>
      <c r="C6366" s="574" t="s">
        <v>12460</v>
      </c>
      <c r="D6366" s="843">
        <v>29899.94</v>
      </c>
      <c r="E6366" s="844"/>
      <c r="F6366" s="844"/>
      <c r="G6366" s="25"/>
      <c r="H6366" s="25"/>
      <c r="I6366" s="25"/>
      <c r="J6366" s="25"/>
      <c r="K6366" s="25"/>
      <c r="L6366" s="25"/>
      <c r="N6366" s="25"/>
      <c r="O6366" s="25"/>
      <c r="P6366" s="35" t="s">
        <v>2496</v>
      </c>
      <c r="AS6366" s="570"/>
      <c r="AT6366" s="391"/>
      <c r="AU6366" s="222"/>
      <c r="AV6366" s="564"/>
      <c r="AW6366" s="60"/>
      <c r="AX6366" s="60"/>
      <c r="AY6366" s="60"/>
      <c r="AZ6366" s="283"/>
      <c r="BA6366" s="283"/>
      <c r="BB6366" s="283"/>
      <c r="BC6366" s="34"/>
      <c r="BD6366" s="27"/>
      <c r="BF6366" s="35"/>
      <c r="BG6366" s="35"/>
      <c r="BH6366" s="35"/>
    </row>
    <row r="6367" spans="1:60" ht="15" x14ac:dyDescent="0.25">
      <c r="A6367" s="570">
        <f t="shared" si="92"/>
        <v>6361</v>
      </c>
      <c r="B6367" s="571" t="s">
        <v>8595</v>
      </c>
      <c r="C6367" s="574" t="s">
        <v>12460</v>
      </c>
      <c r="D6367" s="843">
        <v>29899.94</v>
      </c>
      <c r="E6367" s="844"/>
      <c r="F6367" s="844"/>
      <c r="G6367" s="25"/>
      <c r="H6367" s="25"/>
      <c r="I6367" s="25"/>
      <c r="J6367" s="25"/>
      <c r="K6367" s="25"/>
      <c r="L6367" s="25"/>
      <c r="N6367" s="25"/>
      <c r="O6367" s="25"/>
      <c r="P6367" s="35" t="s">
        <v>2496</v>
      </c>
      <c r="AS6367" s="570"/>
      <c r="AT6367" s="391"/>
      <c r="AU6367" s="222"/>
      <c r="AV6367" s="564"/>
      <c r="AW6367" s="60"/>
      <c r="AX6367" s="60"/>
      <c r="AY6367" s="60"/>
      <c r="AZ6367" s="283"/>
      <c r="BA6367" s="283"/>
      <c r="BB6367" s="283"/>
      <c r="BC6367" s="34"/>
      <c r="BD6367" s="27"/>
      <c r="BF6367" s="35"/>
      <c r="BG6367" s="35"/>
      <c r="BH6367" s="35"/>
    </row>
    <row r="6368" spans="1:60" ht="15" x14ac:dyDescent="0.25">
      <c r="A6368" s="570">
        <f t="shared" si="92"/>
        <v>6362</v>
      </c>
      <c r="B6368" s="571" t="s">
        <v>8596</v>
      </c>
      <c r="C6368" s="574" t="s">
        <v>12460</v>
      </c>
      <c r="D6368" s="843">
        <v>29899.94</v>
      </c>
      <c r="E6368" s="844"/>
      <c r="F6368" s="844"/>
      <c r="G6368" s="25"/>
      <c r="H6368" s="25"/>
      <c r="I6368" s="25"/>
      <c r="J6368" s="25"/>
      <c r="K6368" s="25"/>
      <c r="L6368" s="25"/>
      <c r="N6368" s="25"/>
      <c r="O6368" s="25"/>
      <c r="P6368" s="35" t="s">
        <v>2496</v>
      </c>
      <c r="AS6368" s="570"/>
      <c r="AT6368" s="391"/>
      <c r="AU6368" s="222"/>
      <c r="AV6368" s="564"/>
      <c r="AW6368" s="60"/>
      <c r="AX6368" s="60"/>
      <c r="AY6368" s="60"/>
      <c r="AZ6368" s="283"/>
      <c r="BA6368" s="283"/>
      <c r="BB6368" s="283"/>
      <c r="BC6368" s="34"/>
      <c r="BD6368" s="27"/>
      <c r="BF6368" s="35"/>
      <c r="BG6368" s="35"/>
      <c r="BH6368" s="35"/>
    </row>
    <row r="6369" spans="1:60" ht="15" x14ac:dyDescent="0.25">
      <c r="A6369" s="570">
        <f t="shared" si="92"/>
        <v>6363</v>
      </c>
      <c r="B6369" s="571" t="s">
        <v>8597</v>
      </c>
      <c r="C6369" s="574" t="s">
        <v>12460</v>
      </c>
      <c r="D6369" s="843">
        <v>29899.94</v>
      </c>
      <c r="E6369" s="844"/>
      <c r="F6369" s="844"/>
      <c r="G6369" s="25"/>
      <c r="H6369" s="25"/>
      <c r="I6369" s="25"/>
      <c r="J6369" s="25"/>
      <c r="K6369" s="25"/>
      <c r="L6369" s="25"/>
      <c r="N6369" s="25"/>
      <c r="O6369" s="25"/>
      <c r="P6369" s="35" t="s">
        <v>2496</v>
      </c>
      <c r="AS6369" s="570"/>
      <c r="AT6369" s="391"/>
      <c r="AU6369" s="222"/>
      <c r="AV6369" s="564"/>
      <c r="AW6369" s="60"/>
      <c r="AX6369" s="60"/>
      <c r="AY6369" s="60"/>
      <c r="AZ6369" s="283"/>
      <c r="BA6369" s="283"/>
      <c r="BB6369" s="283"/>
      <c r="BC6369" s="34"/>
      <c r="BD6369" s="27"/>
      <c r="BF6369" s="35"/>
      <c r="BG6369" s="35"/>
      <c r="BH6369" s="35"/>
    </row>
    <row r="6370" spans="1:60" ht="15" x14ac:dyDescent="0.25">
      <c r="A6370" s="570">
        <f t="shared" si="92"/>
        <v>6364</v>
      </c>
      <c r="B6370" s="571" t="s">
        <v>8598</v>
      </c>
      <c r="C6370" s="574" t="s">
        <v>12460</v>
      </c>
      <c r="D6370" s="843">
        <v>29899.94</v>
      </c>
      <c r="E6370" s="844"/>
      <c r="F6370" s="844"/>
      <c r="G6370" s="25"/>
      <c r="H6370" s="25"/>
      <c r="I6370" s="25"/>
      <c r="J6370" s="25"/>
      <c r="K6370" s="25"/>
      <c r="L6370" s="25"/>
      <c r="N6370" s="25"/>
      <c r="O6370" s="25"/>
      <c r="P6370" s="35" t="s">
        <v>2496</v>
      </c>
      <c r="AS6370" s="570"/>
      <c r="AT6370" s="391"/>
      <c r="AU6370" s="222"/>
      <c r="AV6370" s="564"/>
      <c r="AW6370" s="60"/>
      <c r="AX6370" s="60"/>
      <c r="AY6370" s="60"/>
      <c r="AZ6370" s="283"/>
      <c r="BA6370" s="283"/>
      <c r="BB6370" s="283"/>
      <c r="BC6370" s="34"/>
      <c r="BD6370" s="27"/>
      <c r="BF6370" s="35"/>
      <c r="BG6370" s="35"/>
      <c r="BH6370" s="35"/>
    </row>
    <row r="6371" spans="1:60" ht="15" x14ac:dyDescent="0.25">
      <c r="A6371" s="570">
        <f t="shared" si="92"/>
        <v>6365</v>
      </c>
      <c r="B6371" s="571" t="s">
        <v>8599</v>
      </c>
      <c r="C6371" s="574" t="s">
        <v>12460</v>
      </c>
      <c r="D6371" s="843">
        <v>17899.98</v>
      </c>
      <c r="E6371" s="844"/>
      <c r="F6371" s="844"/>
      <c r="G6371" s="25"/>
      <c r="H6371" s="25"/>
      <c r="I6371" s="25"/>
      <c r="J6371" s="25"/>
      <c r="K6371" s="25"/>
      <c r="L6371" s="25"/>
      <c r="N6371" s="25"/>
      <c r="O6371" s="25"/>
      <c r="P6371" s="35" t="s">
        <v>2496</v>
      </c>
      <c r="AS6371" s="570"/>
      <c r="AT6371" s="391"/>
      <c r="AU6371" s="222"/>
      <c r="AV6371" s="564"/>
      <c r="AW6371" s="60"/>
      <c r="AX6371" s="60"/>
      <c r="AY6371" s="60"/>
      <c r="AZ6371" s="283"/>
      <c r="BA6371" s="283"/>
      <c r="BB6371" s="283"/>
      <c r="BC6371" s="34"/>
      <c r="BD6371" s="27"/>
      <c r="BF6371" s="35"/>
      <c r="BG6371" s="35"/>
      <c r="BH6371" s="35"/>
    </row>
    <row r="6372" spans="1:60" ht="15" x14ac:dyDescent="0.25">
      <c r="A6372" s="570">
        <f t="shared" si="92"/>
        <v>6366</v>
      </c>
      <c r="B6372" s="571" t="s">
        <v>8600</v>
      </c>
      <c r="C6372" s="574" t="s">
        <v>12460</v>
      </c>
      <c r="D6372" s="843">
        <v>16900.38</v>
      </c>
      <c r="E6372" s="844"/>
      <c r="F6372" s="844"/>
      <c r="G6372" s="25"/>
      <c r="H6372" s="25"/>
      <c r="I6372" s="25"/>
      <c r="J6372" s="25"/>
      <c r="K6372" s="25"/>
      <c r="L6372" s="25"/>
      <c r="N6372" s="25"/>
      <c r="O6372" s="25"/>
      <c r="P6372" s="35" t="s">
        <v>2496</v>
      </c>
      <c r="AS6372" s="570"/>
      <c r="AT6372" s="391"/>
      <c r="AU6372" s="222"/>
      <c r="AV6372" s="564"/>
      <c r="AW6372" s="60"/>
      <c r="AX6372" s="60"/>
      <c r="AY6372" s="60"/>
      <c r="AZ6372" s="283"/>
      <c r="BA6372" s="283"/>
      <c r="BB6372" s="283"/>
      <c r="BC6372" s="34"/>
      <c r="BD6372" s="27"/>
      <c r="BF6372" s="35"/>
      <c r="BG6372" s="35"/>
      <c r="BH6372" s="35"/>
    </row>
    <row r="6373" spans="1:60" ht="15" x14ac:dyDescent="0.25">
      <c r="A6373" s="570">
        <f t="shared" si="92"/>
        <v>6367</v>
      </c>
      <c r="B6373" s="571" t="s">
        <v>8601</v>
      </c>
      <c r="C6373" s="574" t="s">
        <v>12460</v>
      </c>
      <c r="D6373" s="843">
        <v>16900.38</v>
      </c>
      <c r="E6373" s="844"/>
      <c r="F6373" s="844"/>
      <c r="G6373" s="25"/>
      <c r="H6373" s="25"/>
      <c r="I6373" s="25"/>
      <c r="J6373" s="25"/>
      <c r="K6373" s="25"/>
      <c r="L6373" s="25"/>
      <c r="N6373" s="25"/>
      <c r="O6373" s="25"/>
      <c r="P6373" s="35" t="s">
        <v>2496</v>
      </c>
      <c r="AS6373" s="570"/>
      <c r="AT6373" s="391"/>
      <c r="AU6373" s="222"/>
      <c r="AV6373" s="564"/>
      <c r="AW6373" s="60"/>
      <c r="AX6373" s="60"/>
      <c r="AY6373" s="60"/>
      <c r="AZ6373" s="283"/>
      <c r="BA6373" s="283"/>
      <c r="BB6373" s="283"/>
      <c r="BC6373" s="34"/>
      <c r="BD6373" s="27"/>
      <c r="BF6373" s="35"/>
      <c r="BG6373" s="35"/>
      <c r="BH6373" s="35"/>
    </row>
    <row r="6374" spans="1:60" ht="15" x14ac:dyDescent="0.25">
      <c r="A6374" s="570">
        <f t="shared" si="92"/>
        <v>6368</v>
      </c>
      <c r="B6374" s="571" t="s">
        <v>8602</v>
      </c>
      <c r="C6374" s="574" t="s">
        <v>12460</v>
      </c>
      <c r="D6374" s="843">
        <v>16900.38</v>
      </c>
      <c r="E6374" s="844"/>
      <c r="F6374" s="844"/>
      <c r="G6374" s="25"/>
      <c r="H6374" s="25"/>
      <c r="I6374" s="25"/>
      <c r="J6374" s="25"/>
      <c r="K6374" s="25"/>
      <c r="L6374" s="25"/>
      <c r="N6374" s="25"/>
      <c r="O6374" s="25"/>
      <c r="P6374" s="35" t="s">
        <v>2496</v>
      </c>
      <c r="AS6374" s="570"/>
      <c r="AT6374" s="391"/>
      <c r="AU6374" s="222"/>
      <c r="AV6374" s="564"/>
      <c r="AW6374" s="60"/>
      <c r="AX6374" s="60"/>
      <c r="AY6374" s="60"/>
      <c r="AZ6374" s="283"/>
      <c r="BA6374" s="283"/>
      <c r="BB6374" s="283"/>
      <c r="BC6374" s="34"/>
      <c r="BD6374" s="27"/>
      <c r="BF6374" s="35"/>
      <c r="BG6374" s="35"/>
      <c r="BH6374" s="35"/>
    </row>
    <row r="6375" spans="1:60" ht="15" x14ac:dyDescent="0.25">
      <c r="A6375" s="570">
        <f t="shared" si="92"/>
        <v>6369</v>
      </c>
      <c r="B6375" s="571" t="s">
        <v>8603</v>
      </c>
      <c r="C6375" s="574" t="s">
        <v>12460</v>
      </c>
      <c r="D6375" s="843">
        <v>16900.38</v>
      </c>
      <c r="E6375" s="844"/>
      <c r="F6375" s="844"/>
      <c r="G6375" s="25"/>
      <c r="H6375" s="25"/>
      <c r="I6375" s="25"/>
      <c r="J6375" s="25"/>
      <c r="K6375" s="25"/>
      <c r="L6375" s="25"/>
      <c r="N6375" s="25"/>
      <c r="O6375" s="25"/>
      <c r="P6375" s="35" t="s">
        <v>2496</v>
      </c>
      <c r="AS6375" s="570"/>
      <c r="AT6375" s="391"/>
      <c r="AU6375" s="222"/>
      <c r="AV6375" s="564"/>
      <c r="AW6375" s="60"/>
      <c r="AX6375" s="60"/>
      <c r="AY6375" s="60"/>
      <c r="AZ6375" s="283"/>
      <c r="BA6375" s="283"/>
      <c r="BB6375" s="283"/>
      <c r="BC6375" s="34"/>
      <c r="BD6375" s="27"/>
      <c r="BF6375" s="35"/>
      <c r="BG6375" s="35"/>
      <c r="BH6375" s="35"/>
    </row>
    <row r="6376" spans="1:60" ht="15" x14ac:dyDescent="0.25">
      <c r="A6376" s="570">
        <f t="shared" si="92"/>
        <v>6370</v>
      </c>
      <c r="B6376" s="571" t="s">
        <v>8603</v>
      </c>
      <c r="C6376" s="574" t="s">
        <v>12463</v>
      </c>
      <c r="D6376" s="843">
        <v>79900.17</v>
      </c>
      <c r="E6376" s="844"/>
      <c r="F6376" s="844"/>
      <c r="G6376" s="25"/>
      <c r="H6376" s="25"/>
      <c r="I6376" s="25"/>
      <c r="J6376" s="25"/>
      <c r="K6376" s="25"/>
      <c r="L6376" s="25"/>
      <c r="N6376" s="25"/>
      <c r="O6376" s="25"/>
      <c r="P6376" s="35" t="s">
        <v>2496</v>
      </c>
      <c r="AS6376" s="570"/>
      <c r="AT6376" s="391"/>
      <c r="AU6376" s="222"/>
      <c r="AV6376" s="564"/>
      <c r="AW6376" s="60"/>
      <c r="AX6376" s="60"/>
      <c r="AY6376" s="60"/>
      <c r="AZ6376" s="283"/>
      <c r="BA6376" s="283"/>
      <c r="BB6376" s="283"/>
      <c r="BC6376" s="34"/>
      <c r="BD6376" s="27"/>
      <c r="BF6376" s="35"/>
      <c r="BG6376" s="35"/>
      <c r="BH6376" s="35"/>
    </row>
    <row r="6377" spans="1:60" ht="15" x14ac:dyDescent="0.25">
      <c r="A6377" s="570">
        <f t="shared" si="92"/>
        <v>6371</v>
      </c>
      <c r="B6377" s="571" t="s">
        <v>8604</v>
      </c>
      <c r="C6377" s="574" t="s">
        <v>12460</v>
      </c>
      <c r="D6377" s="843">
        <v>17899.98</v>
      </c>
      <c r="E6377" s="844"/>
      <c r="F6377" s="844"/>
      <c r="G6377" s="25"/>
      <c r="H6377" s="25"/>
      <c r="I6377" s="25"/>
      <c r="J6377" s="25"/>
      <c r="K6377" s="25"/>
      <c r="L6377" s="25"/>
      <c r="N6377" s="25"/>
      <c r="O6377" s="25"/>
      <c r="P6377" s="35" t="s">
        <v>2496</v>
      </c>
      <c r="AS6377" s="570"/>
      <c r="AT6377" s="391"/>
      <c r="AU6377" s="222"/>
      <c r="AV6377" s="564"/>
      <c r="AW6377" s="60"/>
      <c r="AX6377" s="60"/>
      <c r="AY6377" s="60"/>
      <c r="AZ6377" s="283"/>
      <c r="BA6377" s="283"/>
      <c r="BB6377" s="283"/>
      <c r="BC6377" s="34"/>
      <c r="BD6377" s="27"/>
      <c r="BF6377" s="35"/>
      <c r="BG6377" s="35"/>
      <c r="BH6377" s="35"/>
    </row>
    <row r="6378" spans="1:60" ht="15" x14ac:dyDescent="0.25">
      <c r="A6378" s="570">
        <f t="shared" si="92"/>
        <v>6372</v>
      </c>
      <c r="B6378" s="571" t="s">
        <v>8605</v>
      </c>
      <c r="C6378" s="574" t="s">
        <v>12460</v>
      </c>
      <c r="D6378" s="843">
        <v>17899.98</v>
      </c>
      <c r="E6378" s="844"/>
      <c r="F6378" s="844"/>
      <c r="G6378" s="25"/>
      <c r="H6378" s="25"/>
      <c r="I6378" s="25"/>
      <c r="J6378" s="25"/>
      <c r="K6378" s="25"/>
      <c r="L6378" s="25"/>
      <c r="N6378" s="25"/>
      <c r="O6378" s="25"/>
      <c r="P6378" s="35" t="s">
        <v>2496</v>
      </c>
      <c r="AS6378" s="570"/>
      <c r="AT6378" s="391"/>
      <c r="AU6378" s="222"/>
      <c r="AV6378" s="564"/>
      <c r="AW6378" s="60"/>
      <c r="AX6378" s="60"/>
      <c r="AY6378" s="60"/>
      <c r="AZ6378" s="283"/>
      <c r="BA6378" s="283"/>
      <c r="BB6378" s="283"/>
      <c r="BC6378" s="34"/>
      <c r="BD6378" s="27"/>
      <c r="BF6378" s="35"/>
      <c r="BG6378" s="35"/>
      <c r="BH6378" s="35"/>
    </row>
    <row r="6379" spans="1:60" ht="15" x14ac:dyDescent="0.25">
      <c r="A6379" s="570">
        <f t="shared" si="92"/>
        <v>6373</v>
      </c>
      <c r="B6379" s="571" t="s">
        <v>8606</v>
      </c>
      <c r="C6379" s="574" t="s">
        <v>12460</v>
      </c>
      <c r="D6379" s="843">
        <v>17899.98</v>
      </c>
      <c r="E6379" s="844"/>
      <c r="F6379" s="844"/>
      <c r="G6379" s="25"/>
      <c r="H6379" s="25"/>
      <c r="I6379" s="25"/>
      <c r="J6379" s="25"/>
      <c r="K6379" s="25"/>
      <c r="L6379" s="25"/>
      <c r="N6379" s="25"/>
      <c r="O6379" s="25"/>
      <c r="P6379" s="35" t="s">
        <v>2496</v>
      </c>
      <c r="AS6379" s="570"/>
      <c r="AT6379" s="391"/>
      <c r="AU6379" s="222"/>
      <c r="AV6379" s="564"/>
      <c r="AW6379" s="60"/>
      <c r="AX6379" s="60"/>
      <c r="AY6379" s="60"/>
      <c r="AZ6379" s="283"/>
      <c r="BA6379" s="283"/>
      <c r="BB6379" s="283"/>
      <c r="BC6379" s="34"/>
      <c r="BD6379" s="27"/>
      <c r="BF6379" s="35"/>
      <c r="BG6379" s="35"/>
      <c r="BH6379" s="35"/>
    </row>
    <row r="6380" spans="1:60" ht="15" x14ac:dyDescent="0.25">
      <c r="A6380" s="570">
        <f t="shared" si="92"/>
        <v>6374</v>
      </c>
      <c r="B6380" s="571" t="s">
        <v>8607</v>
      </c>
      <c r="C6380" s="574" t="s">
        <v>12460</v>
      </c>
      <c r="D6380" s="843">
        <v>24999.995999999999</v>
      </c>
      <c r="E6380" s="844"/>
      <c r="F6380" s="844"/>
      <c r="G6380" s="25"/>
      <c r="H6380" s="25"/>
      <c r="I6380" s="25"/>
      <c r="J6380" s="25"/>
      <c r="K6380" s="25"/>
      <c r="L6380" s="25"/>
      <c r="N6380" s="25"/>
      <c r="O6380" s="25"/>
      <c r="P6380" s="35" t="s">
        <v>2496</v>
      </c>
      <c r="AS6380" s="570"/>
      <c r="AT6380" s="391"/>
      <c r="AU6380" s="222"/>
      <c r="AV6380" s="564"/>
      <c r="AW6380" s="60"/>
      <c r="AX6380" s="60"/>
      <c r="AY6380" s="60"/>
      <c r="AZ6380" s="283"/>
      <c r="BA6380" s="283"/>
      <c r="BB6380" s="283"/>
      <c r="BC6380" s="34"/>
      <c r="BD6380" s="27"/>
      <c r="BF6380" s="35"/>
      <c r="BG6380" s="35"/>
      <c r="BH6380" s="35"/>
    </row>
    <row r="6381" spans="1:60" ht="15" x14ac:dyDescent="0.25">
      <c r="A6381" s="570">
        <f t="shared" si="92"/>
        <v>6375</v>
      </c>
      <c r="B6381" s="571" t="s">
        <v>8608</v>
      </c>
      <c r="C6381" s="574" t="s">
        <v>12460</v>
      </c>
      <c r="D6381" s="843">
        <v>20000.008699999998</v>
      </c>
      <c r="E6381" s="844"/>
      <c r="F6381" s="844"/>
      <c r="G6381" s="25"/>
      <c r="H6381" s="25"/>
      <c r="I6381" s="25"/>
      <c r="J6381" s="25"/>
      <c r="K6381" s="25"/>
      <c r="L6381" s="25"/>
      <c r="N6381" s="25"/>
      <c r="O6381" s="25"/>
      <c r="P6381" s="35" t="s">
        <v>2496</v>
      </c>
      <c r="AS6381" s="570"/>
      <c r="AT6381" s="391"/>
      <c r="AU6381" s="222"/>
      <c r="AV6381" s="564"/>
      <c r="AW6381" s="60"/>
      <c r="AX6381" s="60"/>
      <c r="AY6381" s="60"/>
      <c r="AZ6381" s="283"/>
      <c r="BA6381" s="283"/>
      <c r="BB6381" s="283"/>
      <c r="BC6381" s="34"/>
      <c r="BD6381" s="27"/>
      <c r="BF6381" s="35"/>
      <c r="BG6381" s="35"/>
      <c r="BH6381" s="35"/>
    </row>
    <row r="6382" spans="1:60" ht="15" x14ac:dyDescent="0.25">
      <c r="A6382" s="570">
        <f t="shared" si="92"/>
        <v>6376</v>
      </c>
      <c r="B6382" s="571" t="s">
        <v>8609</v>
      </c>
      <c r="C6382" s="574" t="s">
        <v>12460</v>
      </c>
      <c r="D6382" s="843">
        <v>24999.995999999999</v>
      </c>
      <c r="E6382" s="844"/>
      <c r="F6382" s="844"/>
      <c r="G6382" s="25"/>
      <c r="H6382" s="25"/>
      <c r="I6382" s="25"/>
      <c r="J6382" s="25"/>
      <c r="K6382" s="25"/>
      <c r="L6382" s="25"/>
      <c r="N6382" s="25"/>
      <c r="O6382" s="25"/>
      <c r="P6382" s="35" t="s">
        <v>2496</v>
      </c>
      <c r="AS6382" s="570"/>
      <c r="AT6382" s="391"/>
      <c r="AU6382" s="222"/>
      <c r="AV6382" s="564"/>
      <c r="AW6382" s="60"/>
      <c r="AX6382" s="60"/>
      <c r="AY6382" s="60"/>
      <c r="AZ6382" s="283"/>
      <c r="BA6382" s="283"/>
      <c r="BB6382" s="283"/>
      <c r="BC6382" s="34"/>
      <c r="BD6382" s="27"/>
      <c r="BF6382" s="35"/>
      <c r="BG6382" s="35"/>
      <c r="BH6382" s="35"/>
    </row>
    <row r="6383" spans="1:60" ht="15" x14ac:dyDescent="0.25">
      <c r="A6383" s="570">
        <f t="shared" si="92"/>
        <v>6377</v>
      </c>
      <c r="B6383" s="571" t="s">
        <v>8610</v>
      </c>
      <c r="C6383" s="574" t="s">
        <v>12460</v>
      </c>
      <c r="D6383" s="843">
        <v>34900.32</v>
      </c>
      <c r="E6383" s="844"/>
      <c r="F6383" s="844"/>
      <c r="G6383" s="25"/>
      <c r="H6383" s="25"/>
      <c r="I6383" s="25"/>
      <c r="J6383" s="25"/>
      <c r="K6383" s="25"/>
      <c r="L6383" s="25"/>
      <c r="N6383" s="25"/>
      <c r="O6383" s="25"/>
      <c r="P6383" s="35" t="s">
        <v>2496</v>
      </c>
      <c r="AS6383" s="570"/>
      <c r="AT6383" s="391"/>
      <c r="AU6383" s="222"/>
      <c r="AV6383" s="564"/>
      <c r="AW6383" s="60"/>
      <c r="AX6383" s="60"/>
      <c r="AY6383" s="60"/>
      <c r="AZ6383" s="283"/>
      <c r="BA6383" s="283"/>
      <c r="BB6383" s="283"/>
      <c r="BC6383" s="34"/>
      <c r="BD6383" s="27"/>
      <c r="BF6383" s="35"/>
      <c r="BG6383" s="35"/>
      <c r="BH6383" s="35"/>
    </row>
    <row r="6384" spans="1:60" ht="15" x14ac:dyDescent="0.25">
      <c r="A6384" s="570">
        <f t="shared" si="92"/>
        <v>6378</v>
      </c>
      <c r="B6384" s="571" t="s">
        <v>8611</v>
      </c>
      <c r="C6384" s="574" t="s">
        <v>12460</v>
      </c>
      <c r="D6384" s="843">
        <v>34900.32</v>
      </c>
      <c r="E6384" s="844"/>
      <c r="F6384" s="844"/>
      <c r="G6384" s="25"/>
      <c r="H6384" s="25"/>
      <c r="I6384" s="25"/>
      <c r="J6384" s="25"/>
      <c r="K6384" s="25"/>
      <c r="L6384" s="25"/>
      <c r="N6384" s="25"/>
      <c r="O6384" s="25"/>
      <c r="P6384" s="35" t="s">
        <v>2496</v>
      </c>
      <c r="AS6384" s="570"/>
      <c r="AT6384" s="391"/>
      <c r="AU6384" s="222"/>
      <c r="AV6384" s="564"/>
      <c r="AW6384" s="60"/>
      <c r="AX6384" s="60"/>
      <c r="AY6384" s="60"/>
      <c r="AZ6384" s="283"/>
      <c r="BA6384" s="283"/>
      <c r="BB6384" s="283"/>
      <c r="BC6384" s="34"/>
      <c r="BD6384" s="27"/>
      <c r="BF6384" s="35"/>
      <c r="BG6384" s="35"/>
      <c r="BH6384" s="35"/>
    </row>
    <row r="6385" spans="1:60" ht="15" x14ac:dyDescent="0.25">
      <c r="A6385" s="570">
        <f t="shared" si="92"/>
        <v>6379</v>
      </c>
      <c r="B6385" s="571" t="s">
        <v>8612</v>
      </c>
      <c r="C6385" s="574" t="s">
        <v>12460</v>
      </c>
      <c r="D6385" s="843">
        <v>33899.53</v>
      </c>
      <c r="E6385" s="844"/>
      <c r="F6385" s="844"/>
      <c r="G6385" s="25"/>
      <c r="H6385" s="25"/>
      <c r="I6385" s="25"/>
      <c r="J6385" s="25"/>
      <c r="K6385" s="25"/>
      <c r="L6385" s="25"/>
      <c r="N6385" s="25"/>
      <c r="O6385" s="25"/>
      <c r="P6385" s="35" t="s">
        <v>2496</v>
      </c>
      <c r="AS6385" s="570"/>
      <c r="AT6385" s="391"/>
      <c r="AU6385" s="222"/>
      <c r="AV6385" s="564"/>
      <c r="AW6385" s="60"/>
      <c r="AX6385" s="60"/>
      <c r="AY6385" s="60"/>
      <c r="AZ6385" s="283"/>
      <c r="BA6385" s="283"/>
      <c r="BB6385" s="283"/>
      <c r="BC6385" s="34"/>
      <c r="BD6385" s="27"/>
      <c r="BF6385" s="35"/>
      <c r="BG6385" s="35"/>
      <c r="BH6385" s="35"/>
    </row>
    <row r="6386" spans="1:60" ht="15" x14ac:dyDescent="0.25">
      <c r="A6386" s="570">
        <f t="shared" si="92"/>
        <v>6380</v>
      </c>
      <c r="B6386" s="571" t="s">
        <v>8613</v>
      </c>
      <c r="C6386" s="574" t="s">
        <v>12460</v>
      </c>
      <c r="D6386" s="843">
        <v>34900.32</v>
      </c>
      <c r="E6386" s="844"/>
      <c r="F6386" s="844"/>
      <c r="G6386" s="25"/>
      <c r="H6386" s="25"/>
      <c r="I6386" s="25"/>
      <c r="J6386" s="25"/>
      <c r="K6386" s="25"/>
      <c r="L6386" s="25"/>
      <c r="N6386" s="25"/>
      <c r="O6386" s="25"/>
      <c r="P6386" s="35" t="s">
        <v>2496</v>
      </c>
      <c r="AS6386" s="570"/>
      <c r="AT6386" s="391"/>
      <c r="AU6386" s="222"/>
      <c r="AV6386" s="564"/>
      <c r="AW6386" s="60"/>
      <c r="AX6386" s="60"/>
      <c r="AY6386" s="60"/>
      <c r="AZ6386" s="283"/>
      <c r="BA6386" s="283"/>
      <c r="BB6386" s="283"/>
      <c r="BC6386" s="34"/>
      <c r="BD6386" s="27"/>
      <c r="BF6386" s="35"/>
      <c r="BG6386" s="35"/>
      <c r="BH6386" s="35"/>
    </row>
    <row r="6387" spans="1:60" ht="15" x14ac:dyDescent="0.25">
      <c r="A6387" s="570">
        <f t="shared" si="92"/>
        <v>6381</v>
      </c>
      <c r="B6387" s="571" t="s">
        <v>8614</v>
      </c>
      <c r="C6387" s="574" t="s">
        <v>12463</v>
      </c>
      <c r="D6387" s="843">
        <v>159900.29999999999</v>
      </c>
      <c r="E6387" s="844"/>
      <c r="F6387" s="844"/>
      <c r="G6387" s="25"/>
      <c r="H6387" s="25"/>
      <c r="I6387" s="25"/>
      <c r="J6387" s="25"/>
      <c r="K6387" s="25"/>
      <c r="L6387" s="25"/>
      <c r="N6387" s="25"/>
      <c r="O6387" s="25"/>
      <c r="P6387" s="35" t="s">
        <v>2496</v>
      </c>
      <c r="AS6387" s="570"/>
      <c r="AT6387" s="391"/>
      <c r="AU6387" s="222"/>
      <c r="AV6387" s="564"/>
      <c r="AW6387" s="60"/>
      <c r="AX6387" s="60"/>
      <c r="AY6387" s="60"/>
      <c r="AZ6387" s="283"/>
      <c r="BA6387" s="283"/>
      <c r="BB6387" s="283"/>
      <c r="BC6387" s="34"/>
      <c r="BD6387" s="27"/>
      <c r="BF6387" s="35"/>
      <c r="BG6387" s="35"/>
      <c r="BH6387" s="35"/>
    </row>
    <row r="6388" spans="1:60" ht="15" x14ac:dyDescent="0.25">
      <c r="A6388" s="570">
        <f t="shared" si="92"/>
        <v>6382</v>
      </c>
      <c r="B6388" s="571" t="s">
        <v>8614</v>
      </c>
      <c r="C6388" s="574" t="s">
        <v>12460</v>
      </c>
      <c r="D6388" s="843">
        <v>34900.32</v>
      </c>
      <c r="E6388" s="844"/>
      <c r="F6388" s="844"/>
      <c r="G6388" s="25"/>
      <c r="H6388" s="25"/>
      <c r="I6388" s="25"/>
      <c r="J6388" s="25"/>
      <c r="K6388" s="25"/>
      <c r="L6388" s="25"/>
      <c r="N6388" s="25"/>
      <c r="O6388" s="25"/>
      <c r="P6388" s="35" t="s">
        <v>2496</v>
      </c>
      <c r="AS6388" s="570"/>
      <c r="AT6388" s="391"/>
      <c r="AU6388" s="222"/>
      <c r="AV6388" s="564"/>
      <c r="AW6388" s="60"/>
      <c r="AX6388" s="60"/>
      <c r="AY6388" s="60"/>
      <c r="AZ6388" s="283"/>
      <c r="BA6388" s="283"/>
      <c r="BB6388" s="283"/>
      <c r="BC6388" s="34"/>
      <c r="BD6388" s="27"/>
      <c r="BF6388" s="35"/>
      <c r="BG6388" s="35"/>
      <c r="BH6388" s="35"/>
    </row>
    <row r="6389" spans="1:60" ht="15" x14ac:dyDescent="0.25">
      <c r="A6389" s="570">
        <f t="shared" si="92"/>
        <v>6383</v>
      </c>
      <c r="B6389" s="571" t="s">
        <v>8615</v>
      </c>
      <c r="C6389" s="574" t="s">
        <v>12460</v>
      </c>
      <c r="D6389" s="843">
        <v>175069.51560000001</v>
      </c>
      <c r="E6389" s="844"/>
      <c r="F6389" s="844"/>
      <c r="G6389" s="25"/>
      <c r="H6389" s="25"/>
      <c r="I6389" s="25"/>
      <c r="J6389" s="25"/>
      <c r="K6389" s="25"/>
      <c r="L6389" s="25"/>
      <c r="N6389" s="25"/>
      <c r="O6389" s="25"/>
      <c r="P6389" s="35" t="s">
        <v>2496</v>
      </c>
      <c r="AS6389" s="570"/>
      <c r="AT6389" s="391"/>
      <c r="AU6389" s="222"/>
      <c r="AV6389" s="564"/>
      <c r="AW6389" s="60"/>
      <c r="AX6389" s="60"/>
      <c r="AY6389" s="60"/>
      <c r="AZ6389" s="283"/>
      <c r="BA6389" s="283"/>
      <c r="BB6389" s="283"/>
      <c r="BC6389" s="34"/>
      <c r="BD6389" s="27"/>
      <c r="BF6389" s="35"/>
      <c r="BG6389" s="35"/>
      <c r="BH6389" s="35"/>
    </row>
    <row r="6390" spans="1:60" ht="15" x14ac:dyDescent="0.25">
      <c r="A6390" s="570">
        <f t="shared" si="92"/>
        <v>6384</v>
      </c>
      <c r="B6390" s="571" t="s">
        <v>8616</v>
      </c>
      <c r="C6390" s="574" t="s">
        <v>12460</v>
      </c>
      <c r="D6390" s="843">
        <v>34900.32</v>
      </c>
      <c r="E6390" s="844"/>
      <c r="F6390" s="844"/>
      <c r="G6390" s="25"/>
      <c r="H6390" s="25"/>
      <c r="I6390" s="25"/>
      <c r="J6390" s="25"/>
      <c r="K6390" s="25"/>
      <c r="L6390" s="25"/>
      <c r="N6390" s="25"/>
      <c r="O6390" s="25"/>
      <c r="P6390" s="35" t="s">
        <v>2496</v>
      </c>
      <c r="AS6390" s="570"/>
      <c r="AT6390" s="391"/>
      <c r="AU6390" s="222"/>
      <c r="AV6390" s="564"/>
      <c r="AW6390" s="60"/>
      <c r="AX6390" s="60"/>
      <c r="AY6390" s="60"/>
      <c r="AZ6390" s="283"/>
      <c r="BA6390" s="283"/>
      <c r="BB6390" s="283"/>
      <c r="BC6390" s="34"/>
      <c r="BD6390" s="27"/>
      <c r="BF6390" s="35"/>
      <c r="BG6390" s="35"/>
      <c r="BH6390" s="35"/>
    </row>
    <row r="6391" spans="1:60" ht="15" x14ac:dyDescent="0.25">
      <c r="A6391" s="570">
        <f t="shared" ref="A6391:A6454" si="93">A6390+1</f>
        <v>6385</v>
      </c>
      <c r="B6391" s="571" t="s">
        <v>8616</v>
      </c>
      <c r="C6391" s="574" t="s">
        <v>12463</v>
      </c>
      <c r="D6391" s="843">
        <v>159900.29999999999</v>
      </c>
      <c r="E6391" s="844"/>
      <c r="F6391" s="844"/>
      <c r="G6391" s="25"/>
      <c r="H6391" s="25"/>
      <c r="I6391" s="25"/>
      <c r="J6391" s="25"/>
      <c r="K6391" s="25"/>
      <c r="L6391" s="25"/>
      <c r="N6391" s="25"/>
      <c r="O6391" s="25"/>
      <c r="P6391" s="35" t="s">
        <v>2496</v>
      </c>
      <c r="AS6391" s="570"/>
      <c r="AT6391" s="391"/>
      <c r="AU6391" s="222"/>
      <c r="AV6391" s="564"/>
      <c r="AW6391" s="60"/>
      <c r="AX6391" s="60"/>
      <c r="AY6391" s="60"/>
      <c r="AZ6391" s="283"/>
      <c r="BA6391" s="283"/>
      <c r="BB6391" s="283"/>
      <c r="BC6391" s="34"/>
      <c r="BD6391" s="27"/>
      <c r="BF6391" s="35"/>
      <c r="BG6391" s="35"/>
      <c r="BH6391" s="35"/>
    </row>
    <row r="6392" spans="1:60" ht="15" x14ac:dyDescent="0.25">
      <c r="A6392" s="570">
        <f t="shared" si="93"/>
        <v>6386</v>
      </c>
      <c r="B6392" s="571" t="s">
        <v>8617</v>
      </c>
      <c r="C6392" s="574" t="s">
        <v>12460</v>
      </c>
      <c r="D6392" s="843">
        <v>34900.32</v>
      </c>
      <c r="E6392" s="844"/>
      <c r="F6392" s="844"/>
      <c r="G6392" s="25"/>
      <c r="H6392" s="25"/>
      <c r="I6392" s="25"/>
      <c r="J6392" s="25"/>
      <c r="K6392" s="25"/>
      <c r="L6392" s="25"/>
      <c r="N6392" s="25"/>
      <c r="O6392" s="25"/>
      <c r="P6392" s="35" t="s">
        <v>2496</v>
      </c>
      <c r="AS6392" s="570"/>
      <c r="AT6392" s="391"/>
      <c r="AU6392" s="222"/>
      <c r="AV6392" s="564"/>
      <c r="AW6392" s="60"/>
      <c r="AX6392" s="60"/>
      <c r="AY6392" s="60"/>
      <c r="AZ6392" s="283"/>
      <c r="BA6392" s="283"/>
      <c r="BB6392" s="283"/>
      <c r="BC6392" s="34"/>
      <c r="BD6392" s="27"/>
      <c r="BF6392" s="35"/>
      <c r="BG6392" s="35"/>
      <c r="BH6392" s="35"/>
    </row>
    <row r="6393" spans="1:60" ht="15" x14ac:dyDescent="0.25">
      <c r="A6393" s="570">
        <f t="shared" si="93"/>
        <v>6387</v>
      </c>
      <c r="B6393" s="571" t="s">
        <v>8618</v>
      </c>
      <c r="C6393" s="574" t="s">
        <v>12460</v>
      </c>
      <c r="D6393" s="843">
        <v>34900.32</v>
      </c>
      <c r="E6393" s="844"/>
      <c r="F6393" s="844"/>
      <c r="G6393" s="25"/>
      <c r="H6393" s="25"/>
      <c r="I6393" s="25"/>
      <c r="J6393" s="25"/>
      <c r="K6393" s="25"/>
      <c r="L6393" s="25"/>
      <c r="N6393" s="25"/>
      <c r="O6393" s="25"/>
      <c r="P6393" s="35" t="s">
        <v>2496</v>
      </c>
      <c r="AS6393" s="570"/>
      <c r="AT6393" s="391"/>
      <c r="AU6393" s="222"/>
      <c r="AV6393" s="564"/>
      <c r="AW6393" s="60"/>
      <c r="AX6393" s="60"/>
      <c r="AY6393" s="60"/>
      <c r="AZ6393" s="283"/>
      <c r="BA6393" s="283"/>
      <c r="BB6393" s="283"/>
      <c r="BC6393" s="34"/>
      <c r="BD6393" s="27"/>
      <c r="BF6393" s="35"/>
      <c r="BG6393" s="35"/>
      <c r="BH6393" s="35"/>
    </row>
    <row r="6394" spans="1:60" ht="15" x14ac:dyDescent="0.25">
      <c r="A6394" s="570">
        <f t="shared" si="93"/>
        <v>6388</v>
      </c>
      <c r="B6394" s="571" t="s">
        <v>8619</v>
      </c>
      <c r="C6394" s="574" t="s">
        <v>12460</v>
      </c>
      <c r="D6394" s="843">
        <v>34900.32</v>
      </c>
      <c r="E6394" s="844"/>
      <c r="F6394" s="844"/>
      <c r="G6394" s="25"/>
      <c r="H6394" s="25"/>
      <c r="I6394" s="25"/>
      <c r="J6394" s="25"/>
      <c r="K6394" s="25"/>
      <c r="L6394" s="25"/>
      <c r="N6394" s="25"/>
      <c r="O6394" s="25"/>
      <c r="P6394" s="35" t="s">
        <v>2496</v>
      </c>
      <c r="AS6394" s="570"/>
      <c r="AT6394" s="391"/>
      <c r="AU6394" s="222"/>
      <c r="AV6394" s="564"/>
      <c r="AW6394" s="60"/>
      <c r="AX6394" s="60"/>
      <c r="AY6394" s="60"/>
      <c r="AZ6394" s="283"/>
      <c r="BA6394" s="283"/>
      <c r="BB6394" s="283"/>
      <c r="BC6394" s="34"/>
      <c r="BD6394" s="27"/>
      <c r="BF6394" s="35"/>
      <c r="BG6394" s="35"/>
      <c r="BH6394" s="35"/>
    </row>
    <row r="6395" spans="1:60" ht="15" x14ac:dyDescent="0.25">
      <c r="A6395" s="570">
        <f t="shared" si="93"/>
        <v>6389</v>
      </c>
      <c r="B6395" s="571" t="s">
        <v>8620</v>
      </c>
      <c r="C6395" s="574" t="s">
        <v>12460</v>
      </c>
      <c r="D6395" s="843">
        <v>34900.32</v>
      </c>
      <c r="E6395" s="844"/>
      <c r="F6395" s="844"/>
      <c r="G6395" s="25"/>
      <c r="H6395" s="25"/>
      <c r="I6395" s="25"/>
      <c r="J6395" s="25"/>
      <c r="K6395" s="25"/>
      <c r="L6395" s="25"/>
      <c r="N6395" s="25"/>
      <c r="O6395" s="25"/>
      <c r="P6395" s="35" t="s">
        <v>2496</v>
      </c>
      <c r="AS6395" s="570"/>
      <c r="AT6395" s="391"/>
      <c r="AU6395" s="222"/>
      <c r="AV6395" s="564"/>
      <c r="AW6395" s="60"/>
      <c r="AX6395" s="60"/>
      <c r="AY6395" s="60"/>
      <c r="AZ6395" s="283"/>
      <c r="BA6395" s="283"/>
      <c r="BB6395" s="283"/>
      <c r="BC6395" s="34"/>
      <c r="BD6395" s="27"/>
      <c r="BF6395" s="35"/>
      <c r="BG6395" s="35"/>
      <c r="BH6395" s="35"/>
    </row>
    <row r="6396" spans="1:60" ht="15" x14ac:dyDescent="0.25">
      <c r="A6396" s="570">
        <f t="shared" si="93"/>
        <v>6390</v>
      </c>
      <c r="B6396" s="571" t="s">
        <v>8621</v>
      </c>
      <c r="C6396" s="574" t="s">
        <v>12460</v>
      </c>
      <c r="D6396" s="843">
        <v>34900.32</v>
      </c>
      <c r="E6396" s="844"/>
      <c r="F6396" s="844"/>
      <c r="G6396" s="25"/>
      <c r="H6396" s="25"/>
      <c r="I6396" s="25"/>
      <c r="J6396" s="25"/>
      <c r="K6396" s="25"/>
      <c r="L6396" s="25"/>
      <c r="N6396" s="25"/>
      <c r="O6396" s="25"/>
      <c r="P6396" s="35" t="s">
        <v>2496</v>
      </c>
      <c r="AS6396" s="570"/>
      <c r="AT6396" s="391"/>
      <c r="AU6396" s="222"/>
      <c r="AV6396" s="564"/>
      <c r="AW6396" s="60"/>
      <c r="AX6396" s="60"/>
      <c r="AY6396" s="60"/>
      <c r="AZ6396" s="283"/>
      <c r="BA6396" s="283"/>
      <c r="BB6396" s="283"/>
      <c r="BC6396" s="34"/>
      <c r="BD6396" s="27"/>
      <c r="BF6396" s="35"/>
      <c r="BG6396" s="35"/>
      <c r="BH6396" s="35"/>
    </row>
    <row r="6397" spans="1:60" ht="15" x14ac:dyDescent="0.25">
      <c r="A6397" s="570">
        <f t="shared" si="93"/>
        <v>6391</v>
      </c>
      <c r="B6397" s="571" t="s">
        <v>8622</v>
      </c>
      <c r="C6397" s="574" t="s">
        <v>12460</v>
      </c>
      <c r="D6397" s="843">
        <v>34900.32</v>
      </c>
      <c r="E6397" s="844"/>
      <c r="F6397" s="844"/>
      <c r="G6397" s="25"/>
      <c r="H6397" s="25"/>
      <c r="I6397" s="25"/>
      <c r="J6397" s="25"/>
      <c r="K6397" s="25"/>
      <c r="L6397" s="25"/>
      <c r="N6397" s="25"/>
      <c r="O6397" s="25"/>
      <c r="P6397" s="35" t="s">
        <v>2496</v>
      </c>
      <c r="AS6397" s="570"/>
      <c r="AT6397" s="391"/>
      <c r="AU6397" s="222"/>
      <c r="AV6397" s="564"/>
      <c r="AW6397" s="60"/>
      <c r="AX6397" s="60"/>
      <c r="AY6397" s="60"/>
      <c r="AZ6397" s="283"/>
      <c r="BA6397" s="283"/>
      <c r="BB6397" s="283"/>
      <c r="BC6397" s="34"/>
      <c r="BD6397" s="27"/>
      <c r="BF6397" s="35"/>
      <c r="BG6397" s="35"/>
      <c r="BH6397" s="35"/>
    </row>
    <row r="6398" spans="1:60" ht="15" x14ac:dyDescent="0.25">
      <c r="A6398" s="570">
        <f t="shared" si="93"/>
        <v>6392</v>
      </c>
      <c r="B6398" s="571" t="s">
        <v>8623</v>
      </c>
      <c r="C6398" s="574" t="s">
        <v>12460</v>
      </c>
      <c r="D6398" s="843">
        <v>34900.32</v>
      </c>
      <c r="E6398" s="844"/>
      <c r="F6398" s="844"/>
      <c r="G6398" s="25"/>
      <c r="H6398" s="25"/>
      <c r="I6398" s="25"/>
      <c r="J6398" s="25"/>
      <c r="K6398" s="25"/>
      <c r="L6398" s="25"/>
      <c r="N6398" s="25"/>
      <c r="O6398" s="25"/>
      <c r="P6398" s="35" t="s">
        <v>2496</v>
      </c>
      <c r="AS6398" s="570"/>
      <c r="AT6398" s="391"/>
      <c r="AU6398" s="222"/>
      <c r="AV6398" s="564"/>
      <c r="AW6398" s="60"/>
      <c r="AX6398" s="60"/>
      <c r="AY6398" s="60"/>
      <c r="AZ6398" s="283"/>
      <c r="BA6398" s="283"/>
      <c r="BB6398" s="283"/>
      <c r="BC6398" s="34"/>
      <c r="BD6398" s="27"/>
      <c r="BF6398" s="35"/>
      <c r="BG6398" s="35"/>
      <c r="BH6398" s="35"/>
    </row>
    <row r="6399" spans="1:60" ht="15" x14ac:dyDescent="0.25">
      <c r="A6399" s="570">
        <f t="shared" si="93"/>
        <v>6393</v>
      </c>
      <c r="B6399" s="571" t="s">
        <v>8624</v>
      </c>
      <c r="C6399" s="574" t="s">
        <v>12460</v>
      </c>
      <c r="D6399" s="843">
        <v>34900.32</v>
      </c>
      <c r="E6399" s="844"/>
      <c r="F6399" s="844"/>
      <c r="G6399" s="25"/>
      <c r="H6399" s="25"/>
      <c r="I6399" s="25"/>
      <c r="J6399" s="25"/>
      <c r="K6399" s="25"/>
      <c r="L6399" s="25"/>
      <c r="N6399" s="25"/>
      <c r="O6399" s="25"/>
      <c r="P6399" s="35" t="s">
        <v>2496</v>
      </c>
      <c r="AS6399" s="570"/>
      <c r="AT6399" s="391"/>
      <c r="AU6399" s="222"/>
      <c r="AV6399" s="564"/>
      <c r="AW6399" s="60"/>
      <c r="AX6399" s="60"/>
      <c r="AY6399" s="60"/>
      <c r="AZ6399" s="283"/>
      <c r="BA6399" s="283"/>
      <c r="BB6399" s="283"/>
      <c r="BC6399" s="34"/>
      <c r="BD6399" s="27"/>
      <c r="BF6399" s="35"/>
      <c r="BG6399" s="35"/>
      <c r="BH6399" s="35"/>
    </row>
    <row r="6400" spans="1:60" ht="15" x14ac:dyDescent="0.25">
      <c r="A6400" s="570">
        <f t="shared" si="93"/>
        <v>6394</v>
      </c>
      <c r="B6400" s="571" t="s">
        <v>8625</v>
      </c>
      <c r="C6400" s="574" t="s">
        <v>12460</v>
      </c>
      <c r="D6400" s="843">
        <v>34900.32</v>
      </c>
      <c r="E6400" s="844"/>
      <c r="F6400" s="844"/>
      <c r="G6400" s="25"/>
      <c r="H6400" s="25"/>
      <c r="I6400" s="25"/>
      <c r="J6400" s="25"/>
      <c r="K6400" s="25"/>
      <c r="L6400" s="25"/>
      <c r="N6400" s="25"/>
      <c r="O6400" s="25"/>
      <c r="P6400" s="35" t="s">
        <v>2496</v>
      </c>
      <c r="AS6400" s="570"/>
      <c r="AT6400" s="391"/>
      <c r="AU6400" s="222"/>
      <c r="AV6400" s="564"/>
      <c r="AW6400" s="60"/>
      <c r="AX6400" s="60"/>
      <c r="AY6400" s="60"/>
      <c r="AZ6400" s="283"/>
      <c r="BA6400" s="283"/>
      <c r="BB6400" s="283"/>
      <c r="BC6400" s="34"/>
      <c r="BD6400" s="27"/>
      <c r="BF6400" s="35"/>
      <c r="BG6400" s="35"/>
      <c r="BH6400" s="35"/>
    </row>
    <row r="6401" spans="1:60" ht="15" x14ac:dyDescent="0.25">
      <c r="A6401" s="570">
        <f t="shared" si="93"/>
        <v>6395</v>
      </c>
      <c r="B6401" s="571" t="s">
        <v>8626</v>
      </c>
      <c r="C6401" s="574" t="s">
        <v>12460</v>
      </c>
      <c r="D6401" s="843">
        <v>34900.32</v>
      </c>
      <c r="E6401" s="844"/>
      <c r="F6401" s="844"/>
      <c r="G6401" s="25"/>
      <c r="H6401" s="25"/>
      <c r="I6401" s="25"/>
      <c r="J6401" s="25"/>
      <c r="K6401" s="25"/>
      <c r="L6401" s="25"/>
      <c r="N6401" s="25"/>
      <c r="O6401" s="25"/>
      <c r="P6401" s="35" t="s">
        <v>2496</v>
      </c>
      <c r="AS6401" s="570"/>
      <c r="AT6401" s="391"/>
      <c r="AU6401" s="222"/>
      <c r="AV6401" s="564"/>
      <c r="AW6401" s="60"/>
      <c r="AX6401" s="60"/>
      <c r="AY6401" s="60"/>
      <c r="AZ6401" s="283"/>
      <c r="BA6401" s="283"/>
      <c r="BB6401" s="283"/>
      <c r="BC6401" s="34"/>
      <c r="BD6401" s="27"/>
      <c r="BF6401" s="35"/>
      <c r="BG6401" s="35"/>
      <c r="BH6401" s="35"/>
    </row>
    <row r="6402" spans="1:60" ht="15" x14ac:dyDescent="0.25">
      <c r="A6402" s="570">
        <f t="shared" si="93"/>
        <v>6396</v>
      </c>
      <c r="B6402" s="571" t="s">
        <v>8627</v>
      </c>
      <c r="C6402" s="574" t="s">
        <v>12460</v>
      </c>
      <c r="D6402" s="843">
        <v>34900.32</v>
      </c>
      <c r="E6402" s="844"/>
      <c r="F6402" s="844"/>
      <c r="G6402" s="25"/>
      <c r="H6402" s="25"/>
      <c r="I6402" s="25"/>
      <c r="J6402" s="25"/>
      <c r="K6402" s="25"/>
      <c r="L6402" s="25"/>
      <c r="N6402" s="25"/>
      <c r="O6402" s="25"/>
      <c r="P6402" s="35" t="s">
        <v>2496</v>
      </c>
      <c r="AS6402" s="570"/>
      <c r="AT6402" s="391"/>
      <c r="AU6402" s="222"/>
      <c r="AV6402" s="564"/>
      <c r="AW6402" s="60"/>
      <c r="AX6402" s="60"/>
      <c r="AY6402" s="60"/>
      <c r="AZ6402" s="283"/>
      <c r="BA6402" s="283"/>
      <c r="BB6402" s="283"/>
      <c r="BC6402" s="34"/>
      <c r="BD6402" s="27"/>
      <c r="BF6402" s="35"/>
      <c r="BG6402" s="35"/>
      <c r="BH6402" s="35"/>
    </row>
    <row r="6403" spans="1:60" ht="15" x14ac:dyDescent="0.25">
      <c r="A6403" s="570">
        <f t="shared" si="93"/>
        <v>6397</v>
      </c>
      <c r="B6403" s="571" t="s">
        <v>8628</v>
      </c>
      <c r="C6403" s="574" t="s">
        <v>12460</v>
      </c>
      <c r="D6403" s="843">
        <v>34900.32</v>
      </c>
      <c r="E6403" s="844"/>
      <c r="F6403" s="844"/>
      <c r="G6403" s="25"/>
      <c r="H6403" s="25"/>
      <c r="I6403" s="25"/>
      <c r="J6403" s="25"/>
      <c r="K6403" s="25"/>
      <c r="L6403" s="25"/>
      <c r="N6403" s="25"/>
      <c r="O6403" s="25"/>
      <c r="P6403" s="35" t="s">
        <v>2496</v>
      </c>
      <c r="AS6403" s="570"/>
      <c r="AT6403" s="391"/>
      <c r="AU6403" s="222"/>
      <c r="AV6403" s="564"/>
      <c r="AW6403" s="60"/>
      <c r="AX6403" s="60"/>
      <c r="AY6403" s="60"/>
      <c r="AZ6403" s="283"/>
      <c r="BA6403" s="283"/>
      <c r="BB6403" s="283"/>
      <c r="BC6403" s="34"/>
      <c r="BD6403" s="27"/>
      <c r="BF6403" s="35"/>
      <c r="BG6403" s="35"/>
      <c r="BH6403" s="35"/>
    </row>
    <row r="6404" spans="1:60" ht="15" x14ac:dyDescent="0.25">
      <c r="A6404" s="570">
        <f t="shared" si="93"/>
        <v>6398</v>
      </c>
      <c r="B6404" s="571" t="s">
        <v>8629</v>
      </c>
      <c r="C6404" s="574" t="s">
        <v>12460</v>
      </c>
      <c r="D6404" s="843">
        <v>34900.32</v>
      </c>
      <c r="E6404" s="844"/>
      <c r="F6404" s="844"/>
      <c r="G6404" s="25"/>
      <c r="H6404" s="25"/>
      <c r="I6404" s="25"/>
      <c r="J6404" s="25"/>
      <c r="K6404" s="25"/>
      <c r="L6404" s="25"/>
      <c r="N6404" s="25"/>
      <c r="O6404" s="25"/>
      <c r="P6404" s="35" t="s">
        <v>2496</v>
      </c>
      <c r="AS6404" s="570"/>
      <c r="AT6404" s="391"/>
      <c r="AU6404" s="222"/>
      <c r="AV6404" s="564"/>
      <c r="AW6404" s="60"/>
      <c r="AX6404" s="60"/>
      <c r="AY6404" s="60"/>
      <c r="AZ6404" s="283"/>
      <c r="BA6404" s="283"/>
      <c r="BB6404" s="283"/>
      <c r="BC6404" s="34"/>
      <c r="BD6404" s="27"/>
      <c r="BF6404" s="35"/>
      <c r="BG6404" s="35"/>
      <c r="BH6404" s="35"/>
    </row>
    <row r="6405" spans="1:60" ht="15" x14ac:dyDescent="0.25">
      <c r="A6405" s="570">
        <f t="shared" si="93"/>
        <v>6399</v>
      </c>
      <c r="B6405" s="571" t="s">
        <v>8630</v>
      </c>
      <c r="C6405" s="574" t="s">
        <v>12460</v>
      </c>
      <c r="D6405" s="843">
        <v>34900.32</v>
      </c>
      <c r="E6405" s="844"/>
      <c r="F6405" s="844"/>
      <c r="G6405" s="25"/>
      <c r="H6405" s="25"/>
      <c r="I6405" s="25"/>
      <c r="J6405" s="25"/>
      <c r="K6405" s="25"/>
      <c r="L6405" s="25"/>
      <c r="N6405" s="25"/>
      <c r="O6405" s="25"/>
      <c r="P6405" s="35" t="s">
        <v>2496</v>
      </c>
      <c r="AS6405" s="570"/>
      <c r="AT6405" s="391"/>
      <c r="AU6405" s="222"/>
      <c r="AV6405" s="564"/>
      <c r="AW6405" s="60"/>
      <c r="AX6405" s="60"/>
      <c r="AY6405" s="60"/>
      <c r="AZ6405" s="283"/>
      <c r="BA6405" s="283"/>
      <c r="BB6405" s="283"/>
      <c r="BC6405" s="34"/>
      <c r="BD6405" s="27"/>
      <c r="BF6405" s="35"/>
      <c r="BG6405" s="35"/>
      <c r="BH6405" s="35"/>
    </row>
    <row r="6406" spans="1:60" ht="15" x14ac:dyDescent="0.25">
      <c r="A6406" s="570">
        <f t="shared" si="93"/>
        <v>6400</v>
      </c>
      <c r="B6406" s="571" t="s">
        <v>8631</v>
      </c>
      <c r="C6406" s="574" t="s">
        <v>12463</v>
      </c>
      <c r="D6406" s="843">
        <v>157899.91</v>
      </c>
      <c r="E6406" s="844"/>
      <c r="F6406" s="844"/>
      <c r="G6406" s="25"/>
      <c r="H6406" s="25"/>
      <c r="I6406" s="25"/>
      <c r="J6406" s="25"/>
      <c r="K6406" s="25"/>
      <c r="L6406" s="25"/>
      <c r="N6406" s="25"/>
      <c r="O6406" s="25"/>
      <c r="P6406" s="35" t="s">
        <v>2496</v>
      </c>
      <c r="AS6406" s="570"/>
      <c r="AT6406" s="391"/>
      <c r="AU6406" s="222"/>
      <c r="AV6406" s="564"/>
      <c r="AW6406" s="60"/>
      <c r="AX6406" s="60"/>
      <c r="AY6406" s="60"/>
      <c r="AZ6406" s="283"/>
      <c r="BA6406" s="283"/>
      <c r="BB6406" s="283"/>
      <c r="BC6406" s="34"/>
      <c r="BD6406" s="27"/>
      <c r="BF6406" s="35"/>
      <c r="BG6406" s="35"/>
      <c r="BH6406" s="35"/>
    </row>
    <row r="6407" spans="1:60" ht="15" x14ac:dyDescent="0.25">
      <c r="A6407" s="570">
        <f t="shared" si="93"/>
        <v>6401</v>
      </c>
      <c r="B6407" s="571" t="s">
        <v>8631</v>
      </c>
      <c r="C6407" s="574" t="s">
        <v>12460</v>
      </c>
      <c r="D6407" s="843">
        <v>34900.32</v>
      </c>
      <c r="E6407" s="844"/>
      <c r="F6407" s="844"/>
      <c r="G6407" s="25"/>
      <c r="H6407" s="25"/>
      <c r="I6407" s="25"/>
      <c r="J6407" s="25"/>
      <c r="K6407" s="25"/>
      <c r="L6407" s="25"/>
      <c r="N6407" s="25"/>
      <c r="O6407" s="25"/>
      <c r="P6407" s="35" t="s">
        <v>2496</v>
      </c>
      <c r="AS6407" s="570"/>
      <c r="AT6407" s="391"/>
      <c r="AU6407" s="222"/>
      <c r="AV6407" s="564"/>
      <c r="AW6407" s="60"/>
      <c r="AX6407" s="60"/>
      <c r="AY6407" s="60"/>
      <c r="AZ6407" s="283"/>
      <c r="BA6407" s="283"/>
      <c r="BB6407" s="283"/>
      <c r="BC6407" s="34"/>
      <c r="BD6407" s="27"/>
      <c r="BF6407" s="35"/>
      <c r="BG6407" s="35"/>
      <c r="BH6407" s="35"/>
    </row>
    <row r="6408" spans="1:60" ht="15" x14ac:dyDescent="0.25">
      <c r="A6408" s="570">
        <f t="shared" si="93"/>
        <v>6402</v>
      </c>
      <c r="B6408" s="571" t="s">
        <v>8632</v>
      </c>
      <c r="C6408" s="574" t="s">
        <v>12460</v>
      </c>
      <c r="D6408" s="843">
        <v>34900.32</v>
      </c>
      <c r="E6408" s="844"/>
      <c r="F6408" s="844"/>
      <c r="G6408" s="25"/>
      <c r="H6408" s="25"/>
      <c r="I6408" s="25"/>
      <c r="J6408" s="25"/>
      <c r="K6408" s="25"/>
      <c r="L6408" s="25"/>
      <c r="N6408" s="25"/>
      <c r="O6408" s="25"/>
      <c r="P6408" s="35" t="s">
        <v>2496</v>
      </c>
      <c r="AS6408" s="570"/>
      <c r="AT6408" s="391"/>
      <c r="AU6408" s="222"/>
      <c r="AV6408" s="564"/>
      <c r="AW6408" s="60"/>
      <c r="AX6408" s="60"/>
      <c r="AY6408" s="60"/>
      <c r="AZ6408" s="283"/>
      <c r="BA6408" s="283"/>
      <c r="BB6408" s="283"/>
      <c r="BC6408" s="34"/>
      <c r="BD6408" s="27"/>
      <c r="BF6408" s="35"/>
      <c r="BG6408" s="35"/>
      <c r="BH6408" s="35"/>
    </row>
    <row r="6409" spans="1:60" ht="15" x14ac:dyDescent="0.25">
      <c r="A6409" s="570">
        <f t="shared" si="93"/>
        <v>6403</v>
      </c>
      <c r="B6409" s="571" t="s">
        <v>8633</v>
      </c>
      <c r="C6409" s="574" t="s">
        <v>12460</v>
      </c>
      <c r="D6409" s="843">
        <v>30702</v>
      </c>
      <c r="E6409" s="844"/>
      <c r="F6409" s="844"/>
      <c r="G6409" s="25"/>
      <c r="H6409" s="25"/>
      <c r="I6409" s="25"/>
      <c r="J6409" s="25"/>
      <c r="K6409" s="25"/>
      <c r="L6409" s="25"/>
      <c r="N6409" s="25"/>
      <c r="O6409" s="25"/>
      <c r="P6409" s="35" t="s">
        <v>2496</v>
      </c>
      <c r="AS6409" s="570"/>
      <c r="AT6409" s="391"/>
      <c r="AU6409" s="222"/>
      <c r="AV6409" s="564"/>
      <c r="AW6409" s="60"/>
      <c r="AX6409" s="60"/>
      <c r="AY6409" s="60"/>
      <c r="AZ6409" s="283"/>
      <c r="BA6409" s="283"/>
      <c r="BB6409" s="283"/>
      <c r="BC6409" s="34"/>
      <c r="BD6409" s="27"/>
      <c r="BF6409" s="35"/>
      <c r="BG6409" s="35"/>
      <c r="BH6409" s="35"/>
    </row>
    <row r="6410" spans="1:60" ht="15" x14ac:dyDescent="0.25">
      <c r="A6410" s="570">
        <f t="shared" si="93"/>
        <v>6404</v>
      </c>
      <c r="B6410" s="571" t="s">
        <v>8634</v>
      </c>
      <c r="C6410" s="574" t="s">
        <v>12463</v>
      </c>
      <c r="D6410" s="843">
        <v>218008</v>
      </c>
      <c r="E6410" s="844"/>
      <c r="F6410" s="844"/>
      <c r="G6410" s="25"/>
      <c r="H6410" s="25"/>
      <c r="I6410" s="25"/>
      <c r="J6410" s="25"/>
      <c r="K6410" s="25"/>
      <c r="L6410" s="25"/>
      <c r="N6410" s="25"/>
      <c r="O6410" s="25"/>
      <c r="P6410" s="35" t="s">
        <v>2496</v>
      </c>
      <c r="AS6410" s="570"/>
      <c r="AT6410" s="391"/>
      <c r="AU6410" s="222"/>
      <c r="AV6410" s="564"/>
      <c r="AW6410" s="60"/>
      <c r="AX6410" s="60"/>
      <c r="AY6410" s="60"/>
      <c r="AZ6410" s="283"/>
      <c r="BA6410" s="283"/>
      <c r="BB6410" s="283"/>
      <c r="BC6410" s="34"/>
      <c r="BD6410" s="27"/>
      <c r="BF6410" s="35"/>
      <c r="BG6410" s="35"/>
      <c r="BH6410" s="35"/>
    </row>
    <row r="6411" spans="1:60" ht="15" x14ac:dyDescent="0.25">
      <c r="A6411" s="570">
        <f t="shared" si="93"/>
        <v>6405</v>
      </c>
      <c r="B6411" s="571" t="s">
        <v>8635</v>
      </c>
      <c r="C6411" s="574" t="s">
        <v>12460</v>
      </c>
      <c r="D6411" s="843">
        <v>27899.55</v>
      </c>
      <c r="E6411" s="844"/>
      <c r="F6411" s="844"/>
      <c r="G6411" s="25"/>
      <c r="H6411" s="25"/>
      <c r="I6411" s="25"/>
      <c r="J6411" s="25"/>
      <c r="K6411" s="25"/>
      <c r="L6411" s="25"/>
      <c r="N6411" s="25"/>
      <c r="O6411" s="25"/>
      <c r="P6411" s="35" t="s">
        <v>2496</v>
      </c>
      <c r="AS6411" s="570"/>
      <c r="AT6411" s="391"/>
      <c r="AU6411" s="222"/>
      <c r="AV6411" s="564"/>
      <c r="AW6411" s="60"/>
      <c r="AX6411" s="60"/>
      <c r="AY6411" s="60"/>
      <c r="AZ6411" s="283"/>
      <c r="BA6411" s="283"/>
      <c r="BB6411" s="283"/>
      <c r="BC6411" s="34"/>
      <c r="BD6411" s="27"/>
      <c r="BF6411" s="35"/>
      <c r="BG6411" s="35"/>
      <c r="BH6411" s="35"/>
    </row>
    <row r="6412" spans="1:60" ht="15" x14ac:dyDescent="0.25">
      <c r="A6412" s="570">
        <f t="shared" si="93"/>
        <v>6406</v>
      </c>
      <c r="B6412" s="571" t="s">
        <v>8636</v>
      </c>
      <c r="C6412" s="574" t="s">
        <v>12460</v>
      </c>
      <c r="D6412" s="843">
        <v>27899.55</v>
      </c>
      <c r="E6412" s="844"/>
      <c r="F6412" s="844"/>
      <c r="G6412" s="25"/>
      <c r="H6412" s="25"/>
      <c r="I6412" s="25"/>
      <c r="J6412" s="25"/>
      <c r="K6412" s="25"/>
      <c r="L6412" s="25"/>
      <c r="N6412" s="25"/>
      <c r="O6412" s="25"/>
      <c r="P6412" s="35" t="s">
        <v>2496</v>
      </c>
      <c r="AS6412" s="570"/>
      <c r="AT6412" s="391"/>
      <c r="AU6412" s="222"/>
      <c r="AV6412" s="564"/>
      <c r="AW6412" s="60"/>
      <c r="AX6412" s="60"/>
      <c r="AY6412" s="60"/>
      <c r="AZ6412" s="283"/>
      <c r="BA6412" s="283"/>
      <c r="BB6412" s="283"/>
      <c r="BC6412" s="34"/>
      <c r="BD6412" s="27"/>
      <c r="BF6412" s="35"/>
      <c r="BG6412" s="35"/>
      <c r="BH6412" s="35"/>
    </row>
    <row r="6413" spans="1:60" ht="15" x14ac:dyDescent="0.25">
      <c r="A6413" s="570">
        <f t="shared" si="93"/>
        <v>6407</v>
      </c>
      <c r="B6413" s="571" t="s">
        <v>8637</v>
      </c>
      <c r="C6413" s="574" t="s">
        <v>12460</v>
      </c>
      <c r="D6413" s="843">
        <v>27899.55</v>
      </c>
      <c r="E6413" s="844"/>
      <c r="F6413" s="844"/>
      <c r="G6413" s="25"/>
      <c r="H6413" s="25"/>
      <c r="I6413" s="25"/>
      <c r="J6413" s="25"/>
      <c r="K6413" s="25"/>
      <c r="L6413" s="25"/>
      <c r="N6413" s="25"/>
      <c r="O6413" s="25"/>
      <c r="P6413" s="35" t="s">
        <v>2496</v>
      </c>
      <c r="AS6413" s="570"/>
      <c r="AT6413" s="391"/>
      <c r="AU6413" s="222"/>
      <c r="AV6413" s="564"/>
      <c r="AW6413" s="60"/>
      <c r="AX6413" s="60"/>
      <c r="AY6413" s="60"/>
      <c r="AZ6413" s="283"/>
      <c r="BA6413" s="283"/>
      <c r="BB6413" s="283"/>
      <c r="BC6413" s="34"/>
      <c r="BD6413" s="27"/>
      <c r="BF6413" s="35"/>
      <c r="BG6413" s="35"/>
      <c r="BH6413" s="35"/>
    </row>
    <row r="6414" spans="1:60" ht="15" x14ac:dyDescent="0.25">
      <c r="A6414" s="570">
        <f t="shared" si="93"/>
        <v>6408</v>
      </c>
      <c r="B6414" s="571" t="s">
        <v>8638</v>
      </c>
      <c r="C6414" s="574" t="s">
        <v>12458</v>
      </c>
      <c r="D6414" s="843">
        <v>117856.41</v>
      </c>
      <c r="E6414" s="844"/>
      <c r="F6414" s="844"/>
      <c r="G6414" s="25"/>
      <c r="H6414" s="25"/>
      <c r="I6414" s="25"/>
      <c r="J6414" s="25"/>
      <c r="K6414" s="25"/>
      <c r="L6414" s="25"/>
      <c r="N6414" s="25"/>
      <c r="O6414" s="25"/>
      <c r="P6414" s="35" t="s">
        <v>2496</v>
      </c>
      <c r="AS6414" s="570"/>
      <c r="AT6414" s="391"/>
      <c r="AU6414" s="222"/>
      <c r="AV6414" s="564"/>
      <c r="AW6414" s="60"/>
      <c r="AX6414" s="60"/>
      <c r="AY6414" s="60"/>
      <c r="AZ6414" s="283"/>
      <c r="BA6414" s="283"/>
      <c r="BB6414" s="283"/>
      <c r="BC6414" s="34"/>
      <c r="BD6414" s="27"/>
      <c r="BF6414" s="35"/>
      <c r="BG6414" s="35"/>
      <c r="BH6414" s="35"/>
    </row>
    <row r="6415" spans="1:60" ht="15" x14ac:dyDescent="0.25">
      <c r="A6415" s="570">
        <f t="shared" si="93"/>
        <v>6409</v>
      </c>
      <c r="B6415" s="571" t="s">
        <v>8639</v>
      </c>
      <c r="C6415" s="574" t="s">
        <v>12460</v>
      </c>
      <c r="D6415" s="843">
        <v>27899.55</v>
      </c>
      <c r="E6415" s="844"/>
      <c r="F6415" s="844"/>
      <c r="G6415" s="25"/>
      <c r="H6415" s="25"/>
      <c r="I6415" s="25"/>
      <c r="J6415" s="25"/>
      <c r="K6415" s="25"/>
      <c r="L6415" s="25"/>
      <c r="N6415" s="25"/>
      <c r="O6415" s="25"/>
      <c r="P6415" s="35" t="s">
        <v>2496</v>
      </c>
      <c r="AS6415" s="570"/>
      <c r="AT6415" s="391"/>
      <c r="AU6415" s="222"/>
      <c r="AV6415" s="564"/>
      <c r="AW6415" s="60"/>
      <c r="AX6415" s="60"/>
      <c r="AY6415" s="60"/>
      <c r="AZ6415" s="283"/>
      <c r="BA6415" s="283"/>
      <c r="BB6415" s="283"/>
      <c r="BC6415" s="34"/>
      <c r="BD6415" s="27"/>
      <c r="BF6415" s="35"/>
      <c r="BG6415" s="35"/>
      <c r="BH6415" s="35"/>
    </row>
    <row r="6416" spans="1:60" ht="15" x14ac:dyDescent="0.25">
      <c r="A6416" s="570">
        <f t="shared" si="93"/>
        <v>6410</v>
      </c>
      <c r="B6416" s="571" t="s">
        <v>8640</v>
      </c>
      <c r="C6416" s="574" t="s">
        <v>12460</v>
      </c>
      <c r="D6416" s="843">
        <v>27899.55</v>
      </c>
      <c r="E6416" s="844"/>
      <c r="F6416" s="844"/>
      <c r="G6416" s="25"/>
      <c r="H6416" s="25"/>
      <c r="I6416" s="25"/>
      <c r="J6416" s="25"/>
      <c r="K6416" s="25"/>
      <c r="L6416" s="25"/>
      <c r="N6416" s="25"/>
      <c r="O6416" s="25"/>
      <c r="P6416" s="35" t="s">
        <v>2496</v>
      </c>
      <c r="AS6416" s="570"/>
      <c r="AT6416" s="391"/>
      <c r="AU6416" s="222"/>
      <c r="AV6416" s="564"/>
      <c r="AW6416" s="60"/>
      <c r="AX6416" s="60"/>
      <c r="AY6416" s="60"/>
      <c r="AZ6416" s="283"/>
      <c r="BA6416" s="283"/>
      <c r="BB6416" s="283"/>
      <c r="BC6416" s="34"/>
      <c r="BD6416" s="27"/>
      <c r="BF6416" s="35"/>
      <c r="BG6416" s="35"/>
      <c r="BH6416" s="35"/>
    </row>
    <row r="6417" spans="1:60" ht="15" x14ac:dyDescent="0.25">
      <c r="A6417" s="570">
        <f t="shared" si="93"/>
        <v>6411</v>
      </c>
      <c r="B6417" s="571" t="s">
        <v>8640</v>
      </c>
      <c r="C6417" s="574" t="s">
        <v>12463</v>
      </c>
      <c r="D6417" s="843">
        <v>128899.61</v>
      </c>
      <c r="E6417" s="844"/>
      <c r="F6417" s="844"/>
      <c r="G6417" s="25"/>
      <c r="H6417" s="25"/>
      <c r="I6417" s="25"/>
      <c r="J6417" s="25"/>
      <c r="K6417" s="25"/>
      <c r="L6417" s="25"/>
      <c r="N6417" s="25"/>
      <c r="O6417" s="25"/>
      <c r="P6417" s="35" t="s">
        <v>2496</v>
      </c>
      <c r="AS6417" s="570"/>
      <c r="AT6417" s="391"/>
      <c r="AU6417" s="222"/>
      <c r="AV6417" s="564"/>
      <c r="AW6417" s="60"/>
      <c r="AX6417" s="60"/>
      <c r="AY6417" s="60"/>
      <c r="AZ6417" s="283"/>
      <c r="BA6417" s="283"/>
      <c r="BB6417" s="283"/>
      <c r="BC6417" s="34"/>
      <c r="BD6417" s="27"/>
      <c r="BF6417" s="35"/>
      <c r="BG6417" s="35"/>
      <c r="BH6417" s="35"/>
    </row>
    <row r="6418" spans="1:60" ht="15" x14ac:dyDescent="0.25">
      <c r="A6418" s="570">
        <f t="shared" si="93"/>
        <v>6412</v>
      </c>
      <c r="B6418" s="571" t="s">
        <v>8641</v>
      </c>
      <c r="C6418" s="574" t="s">
        <v>12460</v>
      </c>
      <c r="D6418" s="843">
        <v>27899.55</v>
      </c>
      <c r="E6418" s="844"/>
      <c r="F6418" s="844"/>
      <c r="G6418" s="25"/>
      <c r="H6418" s="25"/>
      <c r="I6418" s="25"/>
      <c r="J6418" s="25"/>
      <c r="K6418" s="25"/>
      <c r="L6418" s="25"/>
      <c r="N6418" s="25"/>
      <c r="O6418" s="25"/>
      <c r="P6418" s="35" t="s">
        <v>2496</v>
      </c>
      <c r="AS6418" s="570"/>
      <c r="AT6418" s="391"/>
      <c r="AU6418" s="222"/>
      <c r="AV6418" s="564"/>
      <c r="AW6418" s="60"/>
      <c r="AX6418" s="60"/>
      <c r="AY6418" s="60"/>
      <c r="AZ6418" s="283"/>
      <c r="BA6418" s="283"/>
      <c r="BB6418" s="283"/>
      <c r="BC6418" s="34"/>
      <c r="BD6418" s="27"/>
      <c r="BF6418" s="35"/>
      <c r="BG6418" s="35"/>
      <c r="BH6418" s="35"/>
    </row>
    <row r="6419" spans="1:60" ht="15" x14ac:dyDescent="0.25">
      <c r="A6419" s="570">
        <f t="shared" si="93"/>
        <v>6413</v>
      </c>
      <c r="B6419" s="571" t="s">
        <v>8642</v>
      </c>
      <c r="C6419" s="574" t="s">
        <v>12460</v>
      </c>
      <c r="D6419" s="843">
        <v>27899.55</v>
      </c>
      <c r="E6419" s="844"/>
      <c r="F6419" s="844"/>
      <c r="G6419" s="25"/>
      <c r="H6419" s="25"/>
      <c r="I6419" s="25"/>
      <c r="J6419" s="25"/>
      <c r="K6419" s="25"/>
      <c r="L6419" s="25"/>
      <c r="N6419" s="25"/>
      <c r="O6419" s="25"/>
      <c r="P6419" s="35" t="s">
        <v>2496</v>
      </c>
      <c r="AS6419" s="570"/>
      <c r="AT6419" s="391"/>
      <c r="AU6419" s="222"/>
      <c r="AV6419" s="564"/>
      <c r="AW6419" s="60"/>
      <c r="AX6419" s="60"/>
      <c r="AY6419" s="60"/>
      <c r="AZ6419" s="283"/>
      <c r="BA6419" s="283"/>
      <c r="BB6419" s="283"/>
      <c r="BC6419" s="34"/>
      <c r="BD6419" s="27"/>
      <c r="BF6419" s="35"/>
      <c r="BG6419" s="35"/>
      <c r="BH6419" s="35"/>
    </row>
    <row r="6420" spans="1:60" ht="15" x14ac:dyDescent="0.25">
      <c r="A6420" s="570">
        <f t="shared" si="93"/>
        <v>6414</v>
      </c>
      <c r="B6420" s="571" t="s">
        <v>8643</v>
      </c>
      <c r="C6420" s="574" t="s">
        <v>12460</v>
      </c>
      <c r="D6420" s="843">
        <v>27899.55</v>
      </c>
      <c r="E6420" s="844"/>
      <c r="F6420" s="844"/>
      <c r="G6420" s="25"/>
      <c r="H6420" s="25"/>
      <c r="I6420" s="25"/>
      <c r="J6420" s="25"/>
      <c r="K6420" s="25"/>
      <c r="L6420" s="25"/>
      <c r="N6420" s="25"/>
      <c r="O6420" s="25"/>
      <c r="P6420" s="35" t="s">
        <v>2496</v>
      </c>
      <c r="AS6420" s="570"/>
      <c r="AT6420" s="391"/>
      <c r="AU6420" s="222"/>
      <c r="AV6420" s="564"/>
      <c r="AW6420" s="60"/>
      <c r="AX6420" s="60"/>
      <c r="AY6420" s="60"/>
      <c r="AZ6420" s="283"/>
      <c r="BA6420" s="283"/>
      <c r="BB6420" s="283"/>
      <c r="BC6420" s="34"/>
      <c r="BD6420" s="27"/>
      <c r="BF6420" s="35"/>
      <c r="BG6420" s="35"/>
      <c r="BH6420" s="35"/>
    </row>
    <row r="6421" spans="1:60" ht="15" x14ac:dyDescent="0.25">
      <c r="A6421" s="570">
        <f t="shared" si="93"/>
        <v>6415</v>
      </c>
      <c r="B6421" s="571" t="s">
        <v>8644</v>
      </c>
      <c r="C6421" s="574" t="s">
        <v>12460</v>
      </c>
      <c r="D6421" s="843">
        <v>27899.55</v>
      </c>
      <c r="E6421" s="844"/>
      <c r="F6421" s="844"/>
      <c r="G6421" s="25"/>
      <c r="H6421" s="25"/>
      <c r="I6421" s="25"/>
      <c r="J6421" s="25"/>
      <c r="K6421" s="25"/>
      <c r="L6421" s="25"/>
      <c r="N6421" s="25"/>
      <c r="O6421" s="25"/>
      <c r="P6421" s="35" t="s">
        <v>2496</v>
      </c>
      <c r="AS6421" s="570"/>
      <c r="AT6421" s="391"/>
      <c r="AU6421" s="222"/>
      <c r="AV6421" s="564"/>
      <c r="AW6421" s="60"/>
      <c r="AX6421" s="60"/>
      <c r="AY6421" s="60"/>
      <c r="AZ6421" s="283"/>
      <c r="BA6421" s="283"/>
      <c r="BB6421" s="283"/>
      <c r="BC6421" s="34"/>
      <c r="BD6421" s="27"/>
      <c r="BF6421" s="35"/>
      <c r="BG6421" s="35"/>
      <c r="BH6421" s="35"/>
    </row>
    <row r="6422" spans="1:60" ht="15" x14ac:dyDescent="0.25">
      <c r="A6422" s="570">
        <f t="shared" si="93"/>
        <v>6416</v>
      </c>
      <c r="B6422" s="571" t="s">
        <v>8645</v>
      </c>
      <c r="C6422" s="574" t="s">
        <v>12460</v>
      </c>
      <c r="D6422" s="843">
        <v>40900.300000000003</v>
      </c>
      <c r="E6422" s="844"/>
      <c r="F6422" s="844"/>
      <c r="G6422" s="25"/>
      <c r="H6422" s="25"/>
      <c r="I6422" s="25"/>
      <c r="J6422" s="25"/>
      <c r="K6422" s="25"/>
      <c r="L6422" s="25"/>
      <c r="N6422" s="25"/>
      <c r="O6422" s="25"/>
      <c r="P6422" s="35" t="s">
        <v>2496</v>
      </c>
      <c r="AS6422" s="570"/>
      <c r="AT6422" s="391"/>
      <c r="AU6422" s="222"/>
      <c r="AV6422" s="564"/>
      <c r="AW6422" s="60"/>
      <c r="AX6422" s="60"/>
      <c r="AY6422" s="60"/>
      <c r="AZ6422" s="283"/>
      <c r="BA6422" s="283"/>
      <c r="BB6422" s="283"/>
      <c r="BC6422" s="34"/>
      <c r="BD6422" s="27"/>
      <c r="BF6422" s="35"/>
      <c r="BG6422" s="35"/>
      <c r="BH6422" s="35"/>
    </row>
    <row r="6423" spans="1:60" ht="15" x14ac:dyDescent="0.25">
      <c r="A6423" s="570">
        <f t="shared" si="93"/>
        <v>6417</v>
      </c>
      <c r="B6423" s="571" t="s">
        <v>8646</v>
      </c>
      <c r="C6423" s="574" t="s">
        <v>12460</v>
      </c>
      <c r="D6423" s="843">
        <v>40900.300000000003</v>
      </c>
      <c r="E6423" s="844"/>
      <c r="F6423" s="844"/>
      <c r="G6423" s="25"/>
      <c r="H6423" s="25"/>
      <c r="I6423" s="25"/>
      <c r="J6423" s="25"/>
      <c r="K6423" s="25"/>
      <c r="L6423" s="25"/>
      <c r="N6423" s="25"/>
      <c r="O6423" s="25"/>
      <c r="P6423" s="35" t="s">
        <v>2496</v>
      </c>
      <c r="AS6423" s="570"/>
      <c r="AT6423" s="391"/>
      <c r="AU6423" s="222"/>
      <c r="AV6423" s="564"/>
      <c r="AW6423" s="60"/>
      <c r="AX6423" s="60"/>
      <c r="AY6423" s="60"/>
      <c r="AZ6423" s="283"/>
      <c r="BA6423" s="283"/>
      <c r="BB6423" s="283"/>
      <c r="BC6423" s="34"/>
      <c r="BD6423" s="27"/>
      <c r="BF6423" s="35"/>
      <c r="BG6423" s="35"/>
      <c r="BH6423" s="35"/>
    </row>
    <row r="6424" spans="1:60" ht="15" x14ac:dyDescent="0.25">
      <c r="A6424" s="570">
        <f t="shared" si="93"/>
        <v>6418</v>
      </c>
      <c r="B6424" s="571" t="s">
        <v>8647</v>
      </c>
      <c r="C6424" s="574" t="s">
        <v>12460</v>
      </c>
      <c r="D6424" s="843">
        <v>40900.300000000003</v>
      </c>
      <c r="E6424" s="844"/>
      <c r="F6424" s="844"/>
      <c r="G6424" s="25"/>
      <c r="H6424" s="25"/>
      <c r="I6424" s="25"/>
      <c r="J6424" s="25"/>
      <c r="K6424" s="25"/>
      <c r="L6424" s="25"/>
      <c r="N6424" s="25"/>
      <c r="O6424" s="25"/>
      <c r="P6424" s="35" t="s">
        <v>2496</v>
      </c>
      <c r="AS6424" s="570"/>
      <c r="AT6424" s="391"/>
      <c r="AU6424" s="222"/>
      <c r="AV6424" s="564"/>
      <c r="AW6424" s="60"/>
      <c r="AX6424" s="60"/>
      <c r="AY6424" s="60"/>
      <c r="AZ6424" s="283"/>
      <c r="BA6424" s="283"/>
      <c r="BB6424" s="283"/>
      <c r="BC6424" s="34"/>
      <c r="BD6424" s="27"/>
      <c r="BF6424" s="35"/>
      <c r="BG6424" s="35"/>
      <c r="BH6424" s="35"/>
    </row>
    <row r="6425" spans="1:60" ht="15" x14ac:dyDescent="0.25">
      <c r="A6425" s="570">
        <f t="shared" si="93"/>
        <v>6419</v>
      </c>
      <c r="B6425" s="571" t="s">
        <v>8648</v>
      </c>
      <c r="C6425" s="574" t="s">
        <v>12460</v>
      </c>
      <c r="D6425" s="843">
        <v>40900.300000000003</v>
      </c>
      <c r="E6425" s="844"/>
      <c r="F6425" s="844"/>
      <c r="G6425" s="25"/>
      <c r="H6425" s="25"/>
      <c r="I6425" s="25"/>
      <c r="J6425" s="25"/>
      <c r="K6425" s="25"/>
      <c r="L6425" s="25"/>
      <c r="N6425" s="25"/>
      <c r="O6425" s="25"/>
      <c r="P6425" s="35" t="s">
        <v>2496</v>
      </c>
      <c r="AS6425" s="570"/>
      <c r="AT6425" s="391"/>
      <c r="AU6425" s="222"/>
      <c r="AV6425" s="564"/>
      <c r="AW6425" s="60"/>
      <c r="AX6425" s="60"/>
      <c r="AY6425" s="60"/>
      <c r="AZ6425" s="283"/>
      <c r="BA6425" s="283"/>
      <c r="BB6425" s="283"/>
      <c r="BC6425" s="34"/>
      <c r="BD6425" s="27"/>
      <c r="BF6425" s="35"/>
      <c r="BG6425" s="35"/>
      <c r="BH6425" s="35"/>
    </row>
    <row r="6426" spans="1:60" ht="15" x14ac:dyDescent="0.25">
      <c r="A6426" s="570">
        <f t="shared" si="93"/>
        <v>6420</v>
      </c>
      <c r="B6426" s="571" t="s">
        <v>8649</v>
      </c>
      <c r="C6426" s="574" t="s">
        <v>12460</v>
      </c>
      <c r="D6426" s="843">
        <v>39899.51</v>
      </c>
      <c r="E6426" s="844"/>
      <c r="F6426" s="844"/>
      <c r="G6426" s="25"/>
      <c r="H6426" s="25"/>
      <c r="I6426" s="25"/>
      <c r="J6426" s="25"/>
      <c r="K6426" s="25"/>
      <c r="L6426" s="25"/>
      <c r="N6426" s="25"/>
      <c r="O6426" s="25"/>
      <c r="P6426" s="35" t="s">
        <v>2496</v>
      </c>
      <c r="AS6426" s="570"/>
      <c r="AT6426" s="391"/>
      <c r="AU6426" s="222"/>
      <c r="AV6426" s="564"/>
      <c r="AW6426" s="60"/>
      <c r="AX6426" s="60"/>
      <c r="AY6426" s="60"/>
      <c r="AZ6426" s="283"/>
      <c r="BA6426" s="283"/>
      <c r="BB6426" s="283"/>
      <c r="BC6426" s="34"/>
      <c r="BD6426" s="27"/>
      <c r="BF6426" s="35"/>
      <c r="BG6426" s="35"/>
      <c r="BH6426" s="35"/>
    </row>
    <row r="6427" spans="1:60" ht="15" x14ac:dyDescent="0.25">
      <c r="A6427" s="570">
        <f t="shared" si="93"/>
        <v>6421</v>
      </c>
      <c r="B6427" s="571" t="s">
        <v>8650</v>
      </c>
      <c r="C6427" s="574" t="s">
        <v>12460</v>
      </c>
      <c r="D6427" s="843">
        <v>40900.300000000003</v>
      </c>
      <c r="E6427" s="844"/>
      <c r="F6427" s="844"/>
      <c r="G6427" s="25"/>
      <c r="H6427" s="25"/>
      <c r="I6427" s="25"/>
      <c r="J6427" s="25"/>
      <c r="K6427" s="25"/>
      <c r="L6427" s="25"/>
      <c r="N6427" s="25"/>
      <c r="O6427" s="25"/>
      <c r="P6427" s="35" t="s">
        <v>2496</v>
      </c>
      <c r="AS6427" s="570"/>
      <c r="AT6427" s="391"/>
      <c r="AU6427" s="222"/>
      <c r="AV6427" s="564"/>
      <c r="AW6427" s="60"/>
      <c r="AX6427" s="60"/>
      <c r="AY6427" s="60"/>
      <c r="AZ6427" s="283"/>
      <c r="BA6427" s="283"/>
      <c r="BB6427" s="283"/>
      <c r="BC6427" s="34"/>
      <c r="BD6427" s="27"/>
      <c r="BF6427" s="35"/>
      <c r="BG6427" s="35"/>
      <c r="BH6427" s="35"/>
    </row>
    <row r="6428" spans="1:60" ht="15" x14ac:dyDescent="0.25">
      <c r="A6428" s="570">
        <f t="shared" si="93"/>
        <v>6422</v>
      </c>
      <c r="B6428" s="571" t="s">
        <v>8650</v>
      </c>
      <c r="C6428" s="574" t="s">
        <v>12463</v>
      </c>
      <c r="D6428" s="843">
        <v>194900.58</v>
      </c>
      <c r="E6428" s="844"/>
      <c r="F6428" s="844"/>
      <c r="G6428" s="25"/>
      <c r="H6428" s="25"/>
      <c r="I6428" s="25"/>
      <c r="J6428" s="25"/>
      <c r="K6428" s="25"/>
      <c r="L6428" s="25"/>
      <c r="N6428" s="25"/>
      <c r="O6428" s="25"/>
      <c r="P6428" s="35" t="s">
        <v>2496</v>
      </c>
      <c r="AS6428" s="570"/>
      <c r="AT6428" s="391"/>
      <c r="AU6428" s="222"/>
      <c r="AV6428" s="564"/>
      <c r="AW6428" s="60"/>
      <c r="AX6428" s="60"/>
      <c r="AY6428" s="60"/>
      <c r="AZ6428" s="283"/>
      <c r="BA6428" s="283"/>
      <c r="BB6428" s="283"/>
      <c r="BC6428" s="34"/>
      <c r="BD6428" s="27"/>
      <c r="BF6428" s="35"/>
      <c r="BG6428" s="35"/>
      <c r="BH6428" s="35"/>
    </row>
    <row r="6429" spans="1:60" ht="15" x14ac:dyDescent="0.25">
      <c r="A6429" s="570">
        <f t="shared" si="93"/>
        <v>6423</v>
      </c>
      <c r="B6429" s="571" t="s">
        <v>8651</v>
      </c>
      <c r="C6429" s="574" t="s">
        <v>12458</v>
      </c>
      <c r="D6429" s="843">
        <v>194900.58</v>
      </c>
      <c r="E6429" s="844"/>
      <c r="F6429" s="844"/>
      <c r="G6429" s="25"/>
      <c r="H6429" s="25"/>
      <c r="I6429" s="25"/>
      <c r="J6429" s="25"/>
      <c r="K6429" s="25"/>
      <c r="L6429" s="25"/>
      <c r="N6429" s="25"/>
      <c r="O6429" s="25"/>
      <c r="P6429" s="35" t="s">
        <v>2496</v>
      </c>
      <c r="AS6429" s="570"/>
      <c r="AT6429" s="391"/>
      <c r="AU6429" s="222"/>
      <c r="AV6429" s="564"/>
      <c r="AW6429" s="60"/>
      <c r="AX6429" s="60"/>
      <c r="AY6429" s="60"/>
      <c r="AZ6429" s="283"/>
      <c r="BA6429" s="283"/>
      <c r="BB6429" s="283"/>
      <c r="BC6429" s="34"/>
      <c r="BD6429" s="27"/>
      <c r="BF6429" s="35"/>
      <c r="BG6429" s="35"/>
      <c r="BH6429" s="35"/>
    </row>
    <row r="6430" spans="1:60" ht="15" x14ac:dyDescent="0.25">
      <c r="A6430" s="570">
        <f t="shared" si="93"/>
        <v>6424</v>
      </c>
      <c r="B6430" s="571" t="s">
        <v>8652</v>
      </c>
      <c r="C6430" s="574" t="s">
        <v>12460</v>
      </c>
      <c r="D6430" s="843">
        <v>40900.300000000003</v>
      </c>
      <c r="E6430" s="844"/>
      <c r="F6430" s="844"/>
      <c r="G6430" s="25"/>
      <c r="H6430" s="25"/>
      <c r="I6430" s="25"/>
      <c r="J6430" s="25"/>
      <c r="K6430" s="25"/>
      <c r="L6430" s="25"/>
      <c r="N6430" s="25"/>
      <c r="O6430" s="25"/>
      <c r="P6430" s="35" t="s">
        <v>2496</v>
      </c>
      <c r="AS6430" s="570"/>
      <c r="AT6430" s="391"/>
      <c r="AU6430" s="222"/>
      <c r="AV6430" s="564"/>
      <c r="AW6430" s="60"/>
      <c r="AX6430" s="60"/>
      <c r="AY6430" s="60"/>
      <c r="AZ6430" s="283"/>
      <c r="BA6430" s="283"/>
      <c r="BB6430" s="283"/>
      <c r="BC6430" s="34"/>
      <c r="BD6430" s="27"/>
      <c r="BF6430" s="35"/>
      <c r="BG6430" s="35"/>
      <c r="BH6430" s="35"/>
    </row>
    <row r="6431" spans="1:60" ht="15" x14ac:dyDescent="0.25">
      <c r="A6431" s="570">
        <f t="shared" si="93"/>
        <v>6425</v>
      </c>
      <c r="B6431" s="571" t="s">
        <v>8652</v>
      </c>
      <c r="C6431" s="574" t="s">
        <v>12463</v>
      </c>
      <c r="D6431" s="843">
        <v>194900.58</v>
      </c>
      <c r="E6431" s="844"/>
      <c r="F6431" s="844"/>
      <c r="G6431" s="25"/>
      <c r="H6431" s="25"/>
      <c r="I6431" s="25"/>
      <c r="J6431" s="25"/>
      <c r="K6431" s="25"/>
      <c r="L6431" s="25"/>
      <c r="N6431" s="25"/>
      <c r="O6431" s="25"/>
      <c r="P6431" s="35" t="s">
        <v>2496</v>
      </c>
      <c r="AS6431" s="570"/>
      <c r="AT6431" s="391"/>
      <c r="AU6431" s="222"/>
      <c r="AV6431" s="564"/>
      <c r="AW6431" s="60"/>
      <c r="AX6431" s="60"/>
      <c r="AY6431" s="60"/>
      <c r="AZ6431" s="283"/>
      <c r="BA6431" s="283"/>
      <c r="BB6431" s="283"/>
      <c r="BC6431" s="34"/>
      <c r="BD6431" s="27"/>
      <c r="BF6431" s="35"/>
      <c r="BG6431" s="35"/>
      <c r="BH6431" s="35"/>
    </row>
    <row r="6432" spans="1:60" ht="15" x14ac:dyDescent="0.25">
      <c r="A6432" s="570">
        <f t="shared" si="93"/>
        <v>6426</v>
      </c>
      <c r="B6432" s="571" t="s">
        <v>8653</v>
      </c>
      <c r="C6432" s="574" t="s">
        <v>12460</v>
      </c>
      <c r="D6432" s="843">
        <v>40900.300000000003</v>
      </c>
      <c r="E6432" s="844"/>
      <c r="F6432" s="844"/>
      <c r="G6432" s="25"/>
      <c r="H6432" s="25"/>
      <c r="I6432" s="25"/>
      <c r="J6432" s="25"/>
      <c r="K6432" s="25"/>
      <c r="L6432" s="25"/>
      <c r="N6432" s="25"/>
      <c r="O6432" s="25"/>
      <c r="P6432" s="35" t="s">
        <v>2496</v>
      </c>
      <c r="AS6432" s="570"/>
      <c r="AT6432" s="391"/>
      <c r="AU6432" s="222"/>
      <c r="AV6432" s="564"/>
      <c r="AW6432" s="60"/>
      <c r="AX6432" s="60"/>
      <c r="AY6432" s="60"/>
      <c r="AZ6432" s="283"/>
      <c r="BA6432" s="283"/>
      <c r="BB6432" s="283"/>
      <c r="BC6432" s="34"/>
      <c r="BD6432" s="27"/>
      <c r="BF6432" s="35"/>
      <c r="BG6432" s="35"/>
      <c r="BH6432" s="35"/>
    </row>
    <row r="6433" spans="1:60" ht="15" x14ac:dyDescent="0.25">
      <c r="A6433" s="570">
        <f t="shared" si="93"/>
        <v>6427</v>
      </c>
      <c r="B6433" s="571" t="s">
        <v>8654</v>
      </c>
      <c r="C6433" s="574" t="s">
        <v>12458</v>
      </c>
      <c r="D6433" s="843">
        <v>209499.5</v>
      </c>
      <c r="E6433" s="844"/>
      <c r="F6433" s="844"/>
      <c r="G6433" s="25"/>
      <c r="H6433" s="25"/>
      <c r="I6433" s="25"/>
      <c r="J6433" s="25"/>
      <c r="K6433" s="25"/>
      <c r="L6433" s="25"/>
      <c r="N6433" s="25"/>
      <c r="O6433" s="25"/>
      <c r="P6433" s="35" t="s">
        <v>2496</v>
      </c>
      <c r="AS6433" s="570"/>
      <c r="AT6433" s="391"/>
      <c r="AU6433" s="222"/>
      <c r="AV6433" s="564"/>
      <c r="AW6433" s="60"/>
      <c r="AX6433" s="60"/>
      <c r="AY6433" s="60"/>
      <c r="AZ6433" s="283"/>
      <c r="BA6433" s="283"/>
      <c r="BB6433" s="283"/>
      <c r="BC6433" s="34"/>
      <c r="BD6433" s="27"/>
      <c r="BF6433" s="35"/>
      <c r="BG6433" s="35"/>
      <c r="BH6433" s="35"/>
    </row>
    <row r="6434" spans="1:60" ht="15" x14ac:dyDescent="0.25">
      <c r="A6434" s="570">
        <f t="shared" si="93"/>
        <v>6428</v>
      </c>
      <c r="B6434" s="571" t="s">
        <v>8655</v>
      </c>
      <c r="C6434" s="574" t="s">
        <v>12460</v>
      </c>
      <c r="D6434" s="843">
        <v>40900.300000000003</v>
      </c>
      <c r="E6434" s="844"/>
      <c r="F6434" s="844"/>
      <c r="G6434" s="25"/>
      <c r="H6434" s="25"/>
      <c r="I6434" s="25"/>
      <c r="J6434" s="25"/>
      <c r="K6434" s="25"/>
      <c r="L6434" s="25"/>
      <c r="N6434" s="25"/>
      <c r="O6434" s="25"/>
      <c r="P6434" s="35" t="s">
        <v>2496</v>
      </c>
      <c r="AS6434" s="570"/>
      <c r="AT6434" s="391"/>
      <c r="AU6434" s="222"/>
      <c r="AV6434" s="564"/>
      <c r="AW6434" s="60"/>
      <c r="AX6434" s="60"/>
      <c r="AY6434" s="60"/>
      <c r="AZ6434" s="283"/>
      <c r="BA6434" s="283"/>
      <c r="BB6434" s="283"/>
      <c r="BC6434" s="34"/>
      <c r="BD6434" s="27"/>
      <c r="BF6434" s="35"/>
      <c r="BG6434" s="35"/>
      <c r="BH6434" s="35"/>
    </row>
    <row r="6435" spans="1:60" ht="15" x14ac:dyDescent="0.25">
      <c r="A6435" s="570">
        <f t="shared" si="93"/>
        <v>6429</v>
      </c>
      <c r="B6435" s="571" t="s">
        <v>8655</v>
      </c>
      <c r="C6435" s="574" t="s">
        <v>12493</v>
      </c>
      <c r="D6435" s="843">
        <v>94900.12</v>
      </c>
      <c r="E6435" s="844"/>
      <c r="F6435" s="844"/>
      <c r="G6435" s="25"/>
      <c r="H6435" s="25"/>
      <c r="I6435" s="25"/>
      <c r="J6435" s="25"/>
      <c r="K6435" s="25"/>
      <c r="L6435" s="25"/>
      <c r="N6435" s="25"/>
      <c r="O6435" s="25"/>
      <c r="P6435" s="35" t="s">
        <v>2496</v>
      </c>
      <c r="AS6435" s="570"/>
      <c r="AT6435" s="391"/>
      <c r="AU6435" s="222"/>
      <c r="AV6435" s="564"/>
      <c r="AW6435" s="60"/>
      <c r="AX6435" s="60"/>
      <c r="AY6435" s="60"/>
      <c r="AZ6435" s="283"/>
      <c r="BA6435" s="283"/>
      <c r="BB6435" s="283"/>
      <c r="BC6435" s="34"/>
      <c r="BD6435" s="27"/>
      <c r="BF6435" s="35"/>
      <c r="BG6435" s="35"/>
      <c r="BH6435" s="35"/>
    </row>
    <row r="6436" spans="1:60" ht="15" x14ac:dyDescent="0.25">
      <c r="A6436" s="570">
        <f t="shared" si="93"/>
        <v>6430</v>
      </c>
      <c r="B6436" s="571" t="s">
        <v>8655</v>
      </c>
      <c r="C6436" s="574" t="s">
        <v>12463</v>
      </c>
      <c r="D6436" s="843">
        <v>194900.58</v>
      </c>
      <c r="E6436" s="844"/>
      <c r="F6436" s="844"/>
      <c r="G6436" s="25"/>
      <c r="H6436" s="25"/>
      <c r="I6436" s="25"/>
      <c r="J6436" s="25"/>
      <c r="K6436" s="25"/>
      <c r="L6436" s="25"/>
      <c r="N6436" s="25"/>
      <c r="O6436" s="25"/>
      <c r="P6436" s="35" t="s">
        <v>2496</v>
      </c>
      <c r="AS6436" s="570"/>
      <c r="AT6436" s="391"/>
      <c r="AU6436" s="222"/>
      <c r="AV6436" s="564"/>
      <c r="AW6436" s="60"/>
      <c r="AX6436" s="60"/>
      <c r="AY6436" s="60"/>
      <c r="AZ6436" s="283"/>
      <c r="BA6436" s="283"/>
      <c r="BB6436" s="283"/>
      <c r="BC6436" s="34"/>
      <c r="BD6436" s="27"/>
      <c r="BF6436" s="35"/>
      <c r="BG6436" s="35"/>
      <c r="BH6436" s="35"/>
    </row>
    <row r="6437" spans="1:60" ht="15" x14ac:dyDescent="0.25">
      <c r="A6437" s="570">
        <f t="shared" si="93"/>
        <v>6431</v>
      </c>
      <c r="B6437" s="571" t="s">
        <v>8656</v>
      </c>
      <c r="C6437" s="574" t="s">
        <v>12460</v>
      </c>
      <c r="D6437" s="843">
        <v>40900.300000000003</v>
      </c>
      <c r="E6437" s="844"/>
      <c r="F6437" s="844"/>
      <c r="G6437" s="25"/>
      <c r="H6437" s="25"/>
      <c r="I6437" s="25"/>
      <c r="J6437" s="25"/>
      <c r="K6437" s="25"/>
      <c r="L6437" s="25"/>
      <c r="N6437" s="25"/>
      <c r="O6437" s="25"/>
      <c r="P6437" s="35" t="s">
        <v>2496</v>
      </c>
      <c r="AS6437" s="570"/>
      <c r="AT6437" s="391"/>
      <c r="AU6437" s="222"/>
      <c r="AV6437" s="564"/>
      <c r="AW6437" s="60"/>
      <c r="AX6437" s="60"/>
      <c r="AY6437" s="60"/>
      <c r="AZ6437" s="283"/>
      <c r="BA6437" s="283"/>
      <c r="BB6437" s="283"/>
      <c r="BC6437" s="34"/>
      <c r="BD6437" s="27"/>
      <c r="BF6437" s="35"/>
      <c r="BG6437" s="35"/>
      <c r="BH6437" s="35"/>
    </row>
    <row r="6438" spans="1:60" ht="15" x14ac:dyDescent="0.25">
      <c r="A6438" s="570">
        <f t="shared" si="93"/>
        <v>6432</v>
      </c>
      <c r="B6438" s="571" t="s">
        <v>8657</v>
      </c>
      <c r="C6438" s="574" t="s">
        <v>12460</v>
      </c>
      <c r="D6438" s="843">
        <v>40900.300000000003</v>
      </c>
      <c r="E6438" s="844"/>
      <c r="F6438" s="844"/>
      <c r="G6438" s="25"/>
      <c r="H6438" s="25"/>
      <c r="I6438" s="25"/>
      <c r="J6438" s="25"/>
      <c r="K6438" s="25"/>
      <c r="L6438" s="25"/>
      <c r="N6438" s="25"/>
      <c r="O6438" s="25"/>
      <c r="P6438" s="35" t="s">
        <v>2496</v>
      </c>
      <c r="AS6438" s="570"/>
      <c r="AT6438" s="391"/>
      <c r="AU6438" s="222"/>
      <c r="AV6438" s="564"/>
      <c r="AW6438" s="60"/>
      <c r="AX6438" s="60"/>
      <c r="AY6438" s="60"/>
      <c r="AZ6438" s="283"/>
      <c r="BA6438" s="283"/>
      <c r="BB6438" s="283"/>
      <c r="BC6438" s="34"/>
      <c r="BD6438" s="27"/>
      <c r="BF6438" s="35"/>
      <c r="BG6438" s="35"/>
      <c r="BH6438" s="35"/>
    </row>
    <row r="6439" spans="1:60" ht="15" x14ac:dyDescent="0.25">
      <c r="A6439" s="570">
        <f t="shared" si="93"/>
        <v>6433</v>
      </c>
      <c r="B6439" s="571" t="s">
        <v>8658</v>
      </c>
      <c r="C6439" s="574" t="s">
        <v>12460</v>
      </c>
      <c r="D6439" s="843">
        <v>40900.300000000003</v>
      </c>
      <c r="E6439" s="844"/>
      <c r="F6439" s="844"/>
      <c r="G6439" s="25"/>
      <c r="H6439" s="25"/>
      <c r="I6439" s="25"/>
      <c r="J6439" s="25"/>
      <c r="K6439" s="25"/>
      <c r="L6439" s="25"/>
      <c r="N6439" s="25"/>
      <c r="O6439" s="25"/>
      <c r="P6439" s="35" t="s">
        <v>2496</v>
      </c>
      <c r="AS6439" s="570"/>
      <c r="AT6439" s="391"/>
      <c r="AU6439" s="222"/>
      <c r="AV6439" s="564"/>
      <c r="AW6439" s="60"/>
      <c r="AX6439" s="60"/>
      <c r="AY6439" s="60"/>
      <c r="AZ6439" s="283"/>
      <c r="BA6439" s="283"/>
      <c r="BB6439" s="283"/>
      <c r="BC6439" s="34"/>
      <c r="BD6439" s="27"/>
      <c r="BF6439" s="35"/>
      <c r="BG6439" s="35"/>
      <c r="BH6439" s="35"/>
    </row>
    <row r="6440" spans="1:60" ht="15" x14ac:dyDescent="0.25">
      <c r="A6440" s="570">
        <f t="shared" si="93"/>
        <v>6434</v>
      </c>
      <c r="B6440" s="571" t="s">
        <v>8659</v>
      </c>
      <c r="C6440" s="574" t="s">
        <v>12460</v>
      </c>
      <c r="D6440" s="843">
        <v>40900.300000000003</v>
      </c>
      <c r="E6440" s="844"/>
      <c r="F6440" s="844"/>
      <c r="G6440" s="25"/>
      <c r="H6440" s="25"/>
      <c r="I6440" s="25"/>
      <c r="J6440" s="25"/>
      <c r="K6440" s="25"/>
      <c r="L6440" s="25"/>
      <c r="N6440" s="25"/>
      <c r="O6440" s="25"/>
      <c r="P6440" s="35" t="s">
        <v>2496</v>
      </c>
      <c r="AS6440" s="570"/>
      <c r="AT6440" s="391"/>
      <c r="AU6440" s="222"/>
      <c r="AV6440" s="564"/>
      <c r="AW6440" s="60"/>
      <c r="AX6440" s="60"/>
      <c r="AY6440" s="60"/>
      <c r="AZ6440" s="283"/>
      <c r="BA6440" s="283"/>
      <c r="BB6440" s="283"/>
      <c r="BC6440" s="34"/>
      <c r="BD6440" s="27"/>
      <c r="BF6440" s="35"/>
      <c r="BG6440" s="35"/>
      <c r="BH6440" s="35"/>
    </row>
    <row r="6441" spans="1:60" ht="15" x14ac:dyDescent="0.25">
      <c r="A6441" s="570">
        <f t="shared" si="93"/>
        <v>6435</v>
      </c>
      <c r="B6441" s="571" t="s">
        <v>8660</v>
      </c>
      <c r="C6441" s="574" t="s">
        <v>12460</v>
      </c>
      <c r="D6441" s="843">
        <v>40900.300000000003</v>
      </c>
      <c r="E6441" s="844"/>
      <c r="F6441" s="844"/>
      <c r="G6441" s="25"/>
      <c r="H6441" s="25"/>
      <c r="I6441" s="25"/>
      <c r="J6441" s="25"/>
      <c r="K6441" s="25"/>
      <c r="L6441" s="25"/>
      <c r="N6441" s="25"/>
      <c r="O6441" s="25"/>
      <c r="P6441" s="35" t="s">
        <v>2496</v>
      </c>
      <c r="AS6441" s="570"/>
      <c r="AT6441" s="391"/>
      <c r="AU6441" s="222"/>
      <c r="AV6441" s="564"/>
      <c r="AW6441" s="60"/>
      <c r="AX6441" s="60"/>
      <c r="AY6441" s="60"/>
      <c r="AZ6441" s="283"/>
      <c r="BA6441" s="283"/>
      <c r="BB6441" s="283"/>
      <c r="BC6441" s="34"/>
      <c r="BD6441" s="27"/>
      <c r="BF6441" s="35"/>
      <c r="BG6441" s="35"/>
      <c r="BH6441" s="35"/>
    </row>
    <row r="6442" spans="1:60" ht="15" x14ac:dyDescent="0.25">
      <c r="A6442" s="570">
        <f t="shared" si="93"/>
        <v>6436</v>
      </c>
      <c r="B6442" s="571" t="s">
        <v>8661</v>
      </c>
      <c r="C6442" s="574" t="s">
        <v>12460</v>
      </c>
      <c r="D6442" s="843">
        <v>42041.51</v>
      </c>
      <c r="E6442" s="844"/>
      <c r="F6442" s="844"/>
      <c r="G6442" s="25"/>
      <c r="H6442" s="25"/>
      <c r="I6442" s="25"/>
      <c r="J6442" s="25"/>
      <c r="K6442" s="25"/>
      <c r="L6442" s="25"/>
      <c r="N6442" s="25"/>
      <c r="O6442" s="25"/>
      <c r="P6442" s="35" t="s">
        <v>2496</v>
      </c>
      <c r="AS6442" s="570"/>
      <c r="AT6442" s="391"/>
      <c r="AU6442" s="222"/>
      <c r="AV6442" s="564"/>
      <c r="AW6442" s="60"/>
      <c r="AX6442" s="60"/>
      <c r="AY6442" s="60"/>
      <c r="AZ6442" s="283"/>
      <c r="BA6442" s="283"/>
      <c r="BB6442" s="283"/>
      <c r="BC6442" s="34"/>
      <c r="BD6442" s="27"/>
      <c r="BF6442" s="35"/>
      <c r="BG6442" s="35"/>
      <c r="BH6442" s="35"/>
    </row>
    <row r="6443" spans="1:60" ht="15" x14ac:dyDescent="0.25">
      <c r="A6443" s="570">
        <f t="shared" si="93"/>
        <v>6437</v>
      </c>
      <c r="B6443" s="571" t="s">
        <v>8662</v>
      </c>
      <c r="C6443" s="574" t="s">
        <v>12460</v>
      </c>
      <c r="D6443" s="843">
        <v>41899.9</v>
      </c>
      <c r="E6443" s="844"/>
      <c r="F6443" s="844"/>
      <c r="G6443" s="25"/>
      <c r="H6443" s="25"/>
      <c r="I6443" s="25"/>
      <c r="J6443" s="25"/>
      <c r="K6443" s="25"/>
      <c r="L6443" s="25"/>
      <c r="N6443" s="25"/>
      <c r="O6443" s="25"/>
      <c r="P6443" s="35" t="s">
        <v>2496</v>
      </c>
      <c r="AS6443" s="570"/>
      <c r="AT6443" s="391"/>
      <c r="AU6443" s="222"/>
      <c r="AV6443" s="564"/>
      <c r="AW6443" s="60"/>
      <c r="AX6443" s="60"/>
      <c r="AY6443" s="60"/>
      <c r="AZ6443" s="283"/>
      <c r="BA6443" s="283"/>
      <c r="BB6443" s="283"/>
      <c r="BC6443" s="34"/>
      <c r="BD6443" s="27"/>
      <c r="BF6443" s="35"/>
      <c r="BG6443" s="35"/>
      <c r="BH6443" s="35"/>
    </row>
    <row r="6444" spans="1:60" ht="15" x14ac:dyDescent="0.25">
      <c r="A6444" s="570">
        <f t="shared" si="93"/>
        <v>6438</v>
      </c>
      <c r="B6444" s="571" t="s">
        <v>8663</v>
      </c>
      <c r="C6444" s="574" t="s">
        <v>12460</v>
      </c>
      <c r="D6444" s="843">
        <v>40900.300000000003</v>
      </c>
      <c r="E6444" s="844"/>
      <c r="F6444" s="844"/>
      <c r="G6444" s="25"/>
      <c r="H6444" s="25"/>
      <c r="I6444" s="25"/>
      <c r="J6444" s="25"/>
      <c r="K6444" s="25"/>
      <c r="L6444" s="25"/>
      <c r="N6444" s="25"/>
      <c r="O6444" s="25"/>
      <c r="P6444" s="35" t="s">
        <v>2496</v>
      </c>
      <c r="AS6444" s="570"/>
      <c r="AT6444" s="391"/>
      <c r="AU6444" s="222"/>
      <c r="AV6444" s="564"/>
      <c r="AW6444" s="60"/>
      <c r="AX6444" s="60"/>
      <c r="AY6444" s="60"/>
      <c r="AZ6444" s="283"/>
      <c r="BA6444" s="283"/>
      <c r="BB6444" s="283"/>
      <c r="BC6444" s="34"/>
      <c r="BD6444" s="27"/>
      <c r="BF6444" s="35"/>
      <c r="BG6444" s="35"/>
      <c r="BH6444" s="35"/>
    </row>
    <row r="6445" spans="1:60" ht="15" x14ac:dyDescent="0.25">
      <c r="A6445" s="570">
        <f t="shared" si="93"/>
        <v>6439</v>
      </c>
      <c r="B6445" s="571" t="s">
        <v>8664</v>
      </c>
      <c r="C6445" s="574" t="s">
        <v>12460</v>
      </c>
      <c r="D6445" s="843">
        <v>40900.300000000003</v>
      </c>
      <c r="E6445" s="844"/>
      <c r="F6445" s="844"/>
      <c r="G6445" s="25"/>
      <c r="H6445" s="25"/>
      <c r="I6445" s="25"/>
      <c r="J6445" s="25"/>
      <c r="K6445" s="25"/>
      <c r="L6445" s="25"/>
      <c r="N6445" s="25"/>
      <c r="O6445" s="25"/>
      <c r="P6445" s="35" t="s">
        <v>2496</v>
      </c>
      <c r="AS6445" s="570"/>
      <c r="AT6445" s="391"/>
      <c r="AU6445" s="222"/>
      <c r="AV6445" s="564"/>
      <c r="AW6445" s="60"/>
      <c r="AX6445" s="60"/>
      <c r="AY6445" s="60"/>
      <c r="AZ6445" s="283"/>
      <c r="BA6445" s="283"/>
      <c r="BB6445" s="283"/>
      <c r="BC6445" s="34"/>
      <c r="BD6445" s="27"/>
      <c r="BF6445" s="35"/>
      <c r="BG6445" s="35"/>
      <c r="BH6445" s="35"/>
    </row>
    <row r="6446" spans="1:60" ht="15" x14ac:dyDescent="0.25">
      <c r="A6446" s="570">
        <f t="shared" si="93"/>
        <v>6440</v>
      </c>
      <c r="B6446" s="571" t="s">
        <v>8665</v>
      </c>
      <c r="C6446" s="574" t="s">
        <v>12460</v>
      </c>
      <c r="D6446" s="843">
        <v>40900.300000000003</v>
      </c>
      <c r="E6446" s="844"/>
      <c r="F6446" s="844"/>
      <c r="G6446" s="25"/>
      <c r="H6446" s="25"/>
      <c r="I6446" s="25"/>
      <c r="J6446" s="25"/>
      <c r="K6446" s="25"/>
      <c r="L6446" s="25"/>
      <c r="N6446" s="25"/>
      <c r="O6446" s="25"/>
      <c r="P6446" s="35" t="s">
        <v>2496</v>
      </c>
      <c r="AS6446" s="570"/>
      <c r="AT6446" s="391"/>
      <c r="AU6446" s="222"/>
      <c r="AV6446" s="564"/>
      <c r="AW6446" s="60"/>
      <c r="AX6446" s="60"/>
      <c r="AY6446" s="60"/>
      <c r="AZ6446" s="283"/>
      <c r="BA6446" s="283"/>
      <c r="BB6446" s="283"/>
      <c r="BC6446" s="34"/>
      <c r="BD6446" s="27"/>
      <c r="BF6446" s="35"/>
      <c r="BG6446" s="35"/>
      <c r="BH6446" s="35"/>
    </row>
    <row r="6447" spans="1:60" ht="15" x14ac:dyDescent="0.25">
      <c r="A6447" s="570">
        <f t="shared" si="93"/>
        <v>6441</v>
      </c>
      <c r="B6447" s="571" t="s">
        <v>8666</v>
      </c>
      <c r="C6447" s="574" t="s">
        <v>12460</v>
      </c>
      <c r="D6447" s="843">
        <v>40900.300000000003</v>
      </c>
      <c r="E6447" s="844"/>
      <c r="F6447" s="844"/>
      <c r="G6447" s="25"/>
      <c r="H6447" s="25"/>
      <c r="I6447" s="25"/>
      <c r="J6447" s="25"/>
      <c r="K6447" s="25"/>
      <c r="L6447" s="25"/>
      <c r="N6447" s="25"/>
      <c r="O6447" s="25"/>
      <c r="P6447" s="35" t="s">
        <v>2496</v>
      </c>
      <c r="AS6447" s="570"/>
      <c r="AT6447" s="391"/>
      <c r="AU6447" s="222"/>
      <c r="AV6447" s="564"/>
      <c r="AW6447" s="60"/>
      <c r="AX6447" s="60"/>
      <c r="AY6447" s="60"/>
      <c r="AZ6447" s="283"/>
      <c r="BA6447" s="283"/>
      <c r="BB6447" s="283"/>
      <c r="BC6447" s="34"/>
      <c r="BD6447" s="27"/>
      <c r="BF6447" s="35"/>
      <c r="BG6447" s="35"/>
      <c r="BH6447" s="35"/>
    </row>
    <row r="6448" spans="1:60" ht="15" x14ac:dyDescent="0.25">
      <c r="A6448" s="570">
        <f t="shared" si="93"/>
        <v>6442</v>
      </c>
      <c r="B6448" s="571" t="s">
        <v>8667</v>
      </c>
      <c r="C6448" s="574" t="s">
        <v>12460</v>
      </c>
      <c r="D6448" s="843">
        <v>40900.300000000003</v>
      </c>
      <c r="E6448" s="844"/>
      <c r="F6448" s="844"/>
      <c r="G6448" s="25"/>
      <c r="H6448" s="25"/>
      <c r="I6448" s="25"/>
      <c r="J6448" s="25"/>
      <c r="K6448" s="25"/>
      <c r="L6448" s="25"/>
      <c r="N6448" s="25"/>
      <c r="O6448" s="25"/>
      <c r="P6448" s="35" t="s">
        <v>2496</v>
      </c>
      <c r="AS6448" s="570"/>
      <c r="AT6448" s="391"/>
      <c r="AU6448" s="222"/>
      <c r="AV6448" s="564"/>
      <c r="AW6448" s="60"/>
      <c r="AX6448" s="60"/>
      <c r="AY6448" s="60"/>
      <c r="AZ6448" s="283"/>
      <c r="BA6448" s="283"/>
      <c r="BB6448" s="283"/>
      <c r="BC6448" s="34"/>
      <c r="BD6448" s="27"/>
      <c r="BF6448" s="35"/>
      <c r="BG6448" s="35"/>
      <c r="BH6448" s="35"/>
    </row>
    <row r="6449" spans="1:60" ht="15" x14ac:dyDescent="0.25">
      <c r="A6449" s="570">
        <f t="shared" si="93"/>
        <v>6443</v>
      </c>
      <c r="B6449" s="571" t="s">
        <v>8668</v>
      </c>
      <c r="C6449" s="574" t="s">
        <v>12460</v>
      </c>
      <c r="D6449" s="843">
        <v>40900.300000000003</v>
      </c>
      <c r="E6449" s="844"/>
      <c r="F6449" s="844"/>
      <c r="G6449" s="25"/>
      <c r="H6449" s="25"/>
      <c r="I6449" s="25"/>
      <c r="J6449" s="25"/>
      <c r="K6449" s="25"/>
      <c r="L6449" s="25"/>
      <c r="N6449" s="25"/>
      <c r="O6449" s="25"/>
      <c r="P6449" s="35" t="s">
        <v>2496</v>
      </c>
      <c r="AS6449" s="570"/>
      <c r="AT6449" s="391"/>
      <c r="AU6449" s="222"/>
      <c r="AV6449" s="564"/>
      <c r="AW6449" s="60"/>
      <c r="AX6449" s="60"/>
      <c r="AY6449" s="60"/>
      <c r="AZ6449" s="283"/>
      <c r="BA6449" s="283"/>
      <c r="BB6449" s="283"/>
      <c r="BC6449" s="34"/>
      <c r="BD6449" s="27"/>
      <c r="BF6449" s="35"/>
      <c r="BG6449" s="35"/>
      <c r="BH6449" s="35"/>
    </row>
    <row r="6450" spans="1:60" ht="15" x14ac:dyDescent="0.25">
      <c r="A6450" s="570">
        <f t="shared" si="93"/>
        <v>6444</v>
      </c>
      <c r="B6450" s="571" t="s">
        <v>8669</v>
      </c>
      <c r="C6450" s="574" t="s">
        <v>12460</v>
      </c>
      <c r="D6450" s="843">
        <v>41899.9</v>
      </c>
      <c r="E6450" s="844"/>
      <c r="F6450" s="844"/>
      <c r="G6450" s="25"/>
      <c r="H6450" s="25"/>
      <c r="I6450" s="25"/>
      <c r="J6450" s="25"/>
      <c r="K6450" s="25"/>
      <c r="L6450" s="25"/>
      <c r="N6450" s="25"/>
      <c r="O6450" s="25"/>
      <c r="P6450" s="35" t="s">
        <v>2496</v>
      </c>
      <c r="AS6450" s="570"/>
      <c r="AT6450" s="391"/>
      <c r="AU6450" s="222"/>
      <c r="AV6450" s="564"/>
      <c r="AW6450" s="60"/>
      <c r="AX6450" s="60"/>
      <c r="AY6450" s="60"/>
      <c r="AZ6450" s="283"/>
      <c r="BA6450" s="283"/>
      <c r="BB6450" s="283"/>
      <c r="BC6450" s="34"/>
      <c r="BD6450" s="27"/>
      <c r="BF6450" s="35"/>
      <c r="BG6450" s="35"/>
      <c r="BH6450" s="35"/>
    </row>
    <row r="6451" spans="1:60" ht="15" x14ac:dyDescent="0.25">
      <c r="A6451" s="570">
        <f t="shared" si="93"/>
        <v>6445</v>
      </c>
      <c r="B6451" s="571" t="s">
        <v>8670</v>
      </c>
      <c r="C6451" s="574" t="s">
        <v>12460</v>
      </c>
      <c r="D6451" s="843">
        <v>128103.5</v>
      </c>
      <c r="E6451" s="844"/>
      <c r="F6451" s="844"/>
      <c r="G6451" s="25"/>
      <c r="H6451" s="25"/>
      <c r="I6451" s="25"/>
      <c r="J6451" s="25"/>
      <c r="K6451" s="25"/>
      <c r="L6451" s="25"/>
      <c r="N6451" s="25"/>
      <c r="O6451" s="25"/>
      <c r="P6451" s="35" t="s">
        <v>2496</v>
      </c>
      <c r="AS6451" s="570"/>
      <c r="AT6451" s="391"/>
      <c r="AU6451" s="222"/>
      <c r="AV6451" s="564"/>
      <c r="AW6451" s="60"/>
      <c r="AX6451" s="60"/>
      <c r="AY6451" s="60"/>
      <c r="AZ6451" s="283"/>
      <c r="BA6451" s="283"/>
      <c r="BB6451" s="283"/>
      <c r="BC6451" s="34"/>
      <c r="BD6451" s="27"/>
      <c r="BF6451" s="35"/>
      <c r="BG6451" s="35"/>
      <c r="BH6451" s="35"/>
    </row>
    <row r="6452" spans="1:60" ht="15" x14ac:dyDescent="0.25">
      <c r="A6452" s="570">
        <f t="shared" si="93"/>
        <v>6446</v>
      </c>
      <c r="B6452" s="571" t="s">
        <v>8671</v>
      </c>
      <c r="C6452" s="574" t="s">
        <v>12460</v>
      </c>
      <c r="D6452" s="843">
        <v>200481.68</v>
      </c>
      <c r="E6452" s="844"/>
      <c r="F6452" s="844"/>
      <c r="G6452" s="25"/>
      <c r="H6452" s="25"/>
      <c r="I6452" s="25"/>
      <c r="J6452" s="25"/>
      <c r="K6452" s="25"/>
      <c r="L6452" s="25"/>
      <c r="N6452" s="25"/>
      <c r="O6452" s="25"/>
      <c r="P6452" s="35" t="s">
        <v>2496</v>
      </c>
      <c r="AS6452" s="570"/>
      <c r="AT6452" s="391"/>
      <c r="AU6452" s="222"/>
      <c r="AV6452" s="564"/>
      <c r="AW6452" s="60"/>
      <c r="AX6452" s="60"/>
      <c r="AY6452" s="60"/>
      <c r="AZ6452" s="283"/>
      <c r="BA6452" s="283"/>
      <c r="BB6452" s="283"/>
      <c r="BC6452" s="34"/>
      <c r="BD6452" s="27"/>
      <c r="BF6452" s="35"/>
      <c r="BG6452" s="35"/>
      <c r="BH6452" s="35"/>
    </row>
    <row r="6453" spans="1:60" ht="15" x14ac:dyDescent="0.25">
      <c r="A6453" s="570">
        <f t="shared" si="93"/>
        <v>6447</v>
      </c>
      <c r="B6453" s="571" t="s">
        <v>8672</v>
      </c>
      <c r="C6453" s="574" t="s">
        <v>12459</v>
      </c>
      <c r="D6453" s="843">
        <v>6139.21</v>
      </c>
      <c r="E6453" s="844"/>
      <c r="F6453" s="844"/>
      <c r="G6453" s="25"/>
      <c r="H6453" s="25"/>
      <c r="I6453" s="25"/>
      <c r="J6453" s="25"/>
      <c r="K6453" s="25"/>
      <c r="L6453" s="25"/>
      <c r="N6453" s="25"/>
      <c r="O6453" s="25"/>
      <c r="P6453" s="35" t="s">
        <v>2496</v>
      </c>
      <c r="AS6453" s="570"/>
      <c r="AT6453" s="391"/>
      <c r="AU6453" s="222"/>
      <c r="AV6453" s="564"/>
      <c r="AW6453" s="60"/>
      <c r="AX6453" s="60"/>
      <c r="AY6453" s="60"/>
      <c r="AZ6453" s="283"/>
      <c r="BA6453" s="283"/>
      <c r="BB6453" s="283"/>
      <c r="BC6453" s="34"/>
      <c r="BD6453" s="27"/>
      <c r="BF6453" s="35"/>
      <c r="BG6453" s="35"/>
      <c r="BH6453" s="35"/>
    </row>
    <row r="6454" spans="1:60" ht="15" x14ac:dyDescent="0.25">
      <c r="A6454" s="570">
        <f t="shared" si="93"/>
        <v>6448</v>
      </c>
      <c r="B6454" s="571" t="s">
        <v>8673</v>
      </c>
      <c r="C6454" s="574" t="s">
        <v>12491</v>
      </c>
      <c r="D6454" s="843">
        <v>12209.4</v>
      </c>
      <c r="E6454" s="844"/>
      <c r="F6454" s="844"/>
      <c r="G6454" s="25"/>
      <c r="H6454" s="25"/>
      <c r="I6454" s="25"/>
      <c r="J6454" s="25"/>
      <c r="K6454" s="25"/>
      <c r="L6454" s="25"/>
      <c r="N6454" s="25"/>
      <c r="O6454" s="25"/>
      <c r="P6454" s="35" t="s">
        <v>2496</v>
      </c>
      <c r="AS6454" s="570"/>
      <c r="AT6454" s="391"/>
      <c r="AU6454" s="222"/>
      <c r="AV6454" s="564"/>
      <c r="AW6454" s="60"/>
      <c r="AX6454" s="60"/>
      <c r="AY6454" s="60"/>
      <c r="AZ6454" s="283"/>
      <c r="BA6454" s="283"/>
      <c r="BB6454" s="283"/>
      <c r="BC6454" s="34"/>
      <c r="BD6454" s="27"/>
      <c r="BF6454" s="35"/>
      <c r="BG6454" s="35"/>
      <c r="BH6454" s="35"/>
    </row>
    <row r="6455" spans="1:60" ht="15" x14ac:dyDescent="0.25">
      <c r="A6455" s="570">
        <f t="shared" ref="A6455:A6518" si="94">A6454+1</f>
        <v>6449</v>
      </c>
      <c r="B6455" s="571" t="s">
        <v>8674</v>
      </c>
      <c r="C6455" s="574" t="s">
        <v>12460</v>
      </c>
      <c r="D6455" s="843">
        <v>148700.01999999999</v>
      </c>
      <c r="E6455" s="844"/>
      <c r="F6455" s="844"/>
      <c r="G6455" s="25"/>
      <c r="H6455" s="25"/>
      <c r="I6455" s="25"/>
      <c r="J6455" s="25"/>
      <c r="K6455" s="25"/>
      <c r="L6455" s="25"/>
      <c r="N6455" s="25"/>
      <c r="O6455" s="25"/>
      <c r="P6455" s="35" t="s">
        <v>2496</v>
      </c>
      <c r="AS6455" s="570"/>
      <c r="AT6455" s="391"/>
      <c r="AU6455" s="222"/>
      <c r="AV6455" s="564"/>
      <c r="AW6455" s="60"/>
      <c r="AX6455" s="60"/>
      <c r="AY6455" s="60"/>
      <c r="AZ6455" s="283"/>
      <c r="BA6455" s="283"/>
      <c r="BB6455" s="283"/>
      <c r="BC6455" s="34"/>
      <c r="BD6455" s="27"/>
      <c r="BF6455" s="35"/>
      <c r="BG6455" s="35"/>
      <c r="BH6455" s="35"/>
    </row>
    <row r="6456" spans="1:60" ht="15" x14ac:dyDescent="0.25">
      <c r="A6456" s="570">
        <f t="shared" si="94"/>
        <v>6450</v>
      </c>
      <c r="B6456" s="571" t="s">
        <v>8675</v>
      </c>
      <c r="C6456" s="574" t="s">
        <v>12460</v>
      </c>
      <c r="D6456" s="843">
        <v>53550</v>
      </c>
      <c r="E6456" s="844"/>
      <c r="F6456" s="844"/>
      <c r="G6456" s="25"/>
      <c r="H6456" s="25"/>
      <c r="I6456" s="25"/>
      <c r="J6456" s="25"/>
      <c r="K6456" s="25"/>
      <c r="L6456" s="25"/>
      <c r="N6456" s="25"/>
      <c r="O6456" s="25"/>
      <c r="P6456" s="35" t="s">
        <v>2496</v>
      </c>
      <c r="AS6456" s="570"/>
      <c r="AT6456" s="391"/>
      <c r="AU6456" s="222"/>
      <c r="AV6456" s="564"/>
      <c r="AW6456" s="60"/>
      <c r="AX6456" s="60"/>
      <c r="AY6456" s="60"/>
      <c r="AZ6456" s="283"/>
      <c r="BA6456" s="283"/>
      <c r="BB6456" s="283"/>
      <c r="BC6456" s="34"/>
      <c r="BD6456" s="27"/>
      <c r="BF6456" s="35"/>
      <c r="BG6456" s="35"/>
      <c r="BH6456" s="35"/>
    </row>
    <row r="6457" spans="1:60" ht="15" x14ac:dyDescent="0.25">
      <c r="A6457" s="570">
        <f t="shared" si="94"/>
        <v>6451</v>
      </c>
      <c r="B6457" s="571" t="s">
        <v>8676</v>
      </c>
      <c r="C6457" s="574" t="s">
        <v>12460</v>
      </c>
      <c r="D6457" s="843">
        <v>38899.910000000003</v>
      </c>
      <c r="E6457" s="844"/>
      <c r="F6457" s="844"/>
      <c r="G6457" s="25"/>
      <c r="H6457" s="25"/>
      <c r="I6457" s="25"/>
      <c r="J6457" s="25"/>
      <c r="K6457" s="25"/>
      <c r="L6457" s="25"/>
      <c r="N6457" s="25"/>
      <c r="O6457" s="25"/>
      <c r="P6457" s="35" t="s">
        <v>2496</v>
      </c>
      <c r="AS6457" s="570"/>
      <c r="AT6457" s="391"/>
      <c r="AU6457" s="222"/>
      <c r="AV6457" s="564"/>
      <c r="AW6457" s="60"/>
      <c r="AX6457" s="60"/>
      <c r="AY6457" s="60"/>
      <c r="AZ6457" s="283"/>
      <c r="BA6457" s="283"/>
      <c r="BB6457" s="283"/>
      <c r="BC6457" s="34"/>
      <c r="BD6457" s="27"/>
      <c r="BF6457" s="35"/>
      <c r="BG6457" s="35"/>
      <c r="BH6457" s="35"/>
    </row>
    <row r="6458" spans="1:60" ht="15" x14ac:dyDescent="0.25">
      <c r="A6458" s="570">
        <f t="shared" si="94"/>
        <v>6452</v>
      </c>
      <c r="B6458" s="571" t="s">
        <v>8677</v>
      </c>
      <c r="C6458" s="574" t="s">
        <v>12460</v>
      </c>
      <c r="D6458" s="843">
        <v>38899.910000000003</v>
      </c>
      <c r="E6458" s="844"/>
      <c r="F6458" s="844"/>
      <c r="G6458" s="25"/>
      <c r="H6458" s="25"/>
      <c r="I6458" s="25"/>
      <c r="J6458" s="25"/>
      <c r="K6458" s="25"/>
      <c r="L6458" s="25"/>
      <c r="N6458" s="25"/>
      <c r="O6458" s="25"/>
      <c r="P6458" s="35" t="s">
        <v>2496</v>
      </c>
      <c r="AS6458" s="570"/>
      <c r="AT6458" s="391"/>
      <c r="AU6458" s="222"/>
      <c r="AV6458" s="564"/>
      <c r="AW6458" s="60"/>
      <c r="AX6458" s="60"/>
      <c r="AY6458" s="60"/>
      <c r="AZ6458" s="283"/>
      <c r="BA6458" s="283"/>
      <c r="BB6458" s="283"/>
      <c r="BC6458" s="34"/>
      <c r="BD6458" s="27"/>
      <c r="BF6458" s="35"/>
      <c r="BG6458" s="35"/>
      <c r="BH6458" s="35"/>
    </row>
    <row r="6459" spans="1:60" ht="15" x14ac:dyDescent="0.25">
      <c r="A6459" s="570">
        <f t="shared" si="94"/>
        <v>6453</v>
      </c>
      <c r="B6459" s="571" t="s">
        <v>8677</v>
      </c>
      <c r="C6459" s="574" t="s">
        <v>12459</v>
      </c>
      <c r="D6459" s="843">
        <v>12899.6</v>
      </c>
      <c r="E6459" s="844"/>
      <c r="F6459" s="844"/>
      <c r="G6459" s="25"/>
      <c r="H6459" s="25"/>
      <c r="I6459" s="25"/>
      <c r="J6459" s="25"/>
      <c r="K6459" s="25"/>
      <c r="L6459" s="25"/>
      <c r="N6459" s="25"/>
      <c r="O6459" s="25"/>
      <c r="P6459" s="35" t="s">
        <v>2496</v>
      </c>
      <c r="AS6459" s="570"/>
      <c r="AT6459" s="391"/>
      <c r="AU6459" s="222"/>
      <c r="AV6459" s="564"/>
      <c r="AW6459" s="60"/>
      <c r="AX6459" s="60"/>
      <c r="AY6459" s="60"/>
      <c r="AZ6459" s="283"/>
      <c r="BA6459" s="283"/>
      <c r="BB6459" s="283"/>
      <c r="BC6459" s="34"/>
      <c r="BD6459" s="27"/>
      <c r="BF6459" s="35"/>
      <c r="BG6459" s="35"/>
      <c r="BH6459" s="35"/>
    </row>
    <row r="6460" spans="1:60" ht="15" x14ac:dyDescent="0.25">
      <c r="A6460" s="570">
        <f t="shared" si="94"/>
        <v>6454</v>
      </c>
      <c r="B6460" s="571" t="s">
        <v>8678</v>
      </c>
      <c r="C6460" s="574" t="s">
        <v>12459</v>
      </c>
      <c r="D6460" s="843">
        <v>12899.6</v>
      </c>
      <c r="E6460" s="844"/>
      <c r="F6460" s="844"/>
      <c r="G6460" s="25"/>
      <c r="H6460" s="25"/>
      <c r="I6460" s="25"/>
      <c r="J6460" s="25"/>
      <c r="K6460" s="25"/>
      <c r="L6460" s="25"/>
      <c r="N6460" s="25"/>
      <c r="O6460" s="25"/>
      <c r="P6460" s="35" t="s">
        <v>2496</v>
      </c>
      <c r="AS6460" s="570"/>
      <c r="AT6460" s="391"/>
      <c r="AU6460" s="222"/>
      <c r="AV6460" s="564"/>
      <c r="AW6460" s="60"/>
      <c r="AX6460" s="60"/>
      <c r="AY6460" s="60"/>
      <c r="AZ6460" s="283"/>
      <c r="BA6460" s="283"/>
      <c r="BB6460" s="283"/>
      <c r="BC6460" s="34"/>
      <c r="BD6460" s="27"/>
      <c r="BF6460" s="35"/>
      <c r="BG6460" s="35"/>
      <c r="BH6460" s="35"/>
    </row>
    <row r="6461" spans="1:60" ht="15" x14ac:dyDescent="0.25">
      <c r="A6461" s="570">
        <f t="shared" si="94"/>
        <v>6455</v>
      </c>
      <c r="B6461" s="571" t="s">
        <v>8678</v>
      </c>
      <c r="C6461" s="574" t="s">
        <v>12460</v>
      </c>
      <c r="D6461" s="843">
        <v>38899.910000000003</v>
      </c>
      <c r="E6461" s="844"/>
      <c r="F6461" s="844"/>
      <c r="G6461" s="25"/>
      <c r="H6461" s="25"/>
      <c r="I6461" s="25"/>
      <c r="J6461" s="25"/>
      <c r="K6461" s="25"/>
      <c r="L6461" s="25"/>
      <c r="N6461" s="25"/>
      <c r="O6461" s="25"/>
      <c r="P6461" s="35" t="s">
        <v>2496</v>
      </c>
      <c r="AS6461" s="570"/>
      <c r="AT6461" s="391"/>
      <c r="AU6461" s="222"/>
      <c r="AV6461" s="564"/>
      <c r="AW6461" s="60"/>
      <c r="AX6461" s="60"/>
      <c r="AY6461" s="60"/>
      <c r="AZ6461" s="283"/>
      <c r="BA6461" s="283"/>
      <c r="BB6461" s="283"/>
      <c r="BC6461" s="34"/>
      <c r="BD6461" s="27"/>
      <c r="BF6461" s="35"/>
      <c r="BG6461" s="35"/>
      <c r="BH6461" s="35"/>
    </row>
    <row r="6462" spans="1:60" ht="15" x14ac:dyDescent="0.25">
      <c r="A6462" s="570">
        <f t="shared" si="94"/>
        <v>6456</v>
      </c>
      <c r="B6462" s="571" t="s">
        <v>8679</v>
      </c>
      <c r="C6462" s="574" t="s">
        <v>12460</v>
      </c>
      <c r="D6462" s="843">
        <v>33791.24</v>
      </c>
      <c r="E6462" s="844"/>
      <c r="F6462" s="844"/>
      <c r="G6462" s="25"/>
      <c r="H6462" s="25"/>
      <c r="I6462" s="25"/>
      <c r="J6462" s="25"/>
      <c r="K6462" s="25"/>
      <c r="L6462" s="25"/>
      <c r="N6462" s="25"/>
      <c r="O6462" s="25"/>
      <c r="P6462" s="35" t="s">
        <v>2496</v>
      </c>
      <c r="AS6462" s="570"/>
      <c r="AT6462" s="391"/>
      <c r="AU6462" s="222"/>
      <c r="AV6462" s="564"/>
      <c r="AW6462" s="60"/>
      <c r="AX6462" s="60"/>
      <c r="AY6462" s="60"/>
      <c r="AZ6462" s="283"/>
      <c r="BA6462" s="283"/>
      <c r="BB6462" s="283"/>
      <c r="BC6462" s="34"/>
      <c r="BD6462" s="27"/>
      <c r="BF6462" s="35"/>
      <c r="BG6462" s="35"/>
      <c r="BH6462" s="35"/>
    </row>
    <row r="6463" spans="1:60" ht="15" x14ac:dyDescent="0.25">
      <c r="A6463" s="570">
        <f t="shared" si="94"/>
        <v>6457</v>
      </c>
      <c r="B6463" s="571" t="s">
        <v>8680</v>
      </c>
      <c r="C6463" s="574" t="s">
        <v>12460</v>
      </c>
      <c r="D6463" s="843">
        <v>153792.03</v>
      </c>
      <c r="E6463" s="844"/>
      <c r="F6463" s="844"/>
      <c r="G6463" s="25"/>
      <c r="H6463" s="25"/>
      <c r="I6463" s="25"/>
      <c r="J6463" s="25"/>
      <c r="K6463" s="25"/>
      <c r="L6463" s="25"/>
      <c r="N6463" s="25"/>
      <c r="O6463" s="25"/>
      <c r="P6463" s="35" t="s">
        <v>2496</v>
      </c>
      <c r="AS6463" s="570"/>
      <c r="AT6463" s="391"/>
      <c r="AU6463" s="222"/>
      <c r="AV6463" s="564"/>
      <c r="AW6463" s="60"/>
      <c r="AX6463" s="60"/>
      <c r="AY6463" s="60"/>
      <c r="AZ6463" s="283"/>
      <c r="BA6463" s="283"/>
      <c r="BB6463" s="283"/>
      <c r="BC6463" s="34"/>
      <c r="BD6463" s="27"/>
      <c r="BF6463" s="35"/>
      <c r="BG6463" s="35"/>
      <c r="BH6463" s="35"/>
    </row>
    <row r="6464" spans="1:60" ht="15" x14ac:dyDescent="0.25">
      <c r="A6464" s="570">
        <f t="shared" si="94"/>
        <v>6458</v>
      </c>
      <c r="B6464" s="571" t="s">
        <v>8681</v>
      </c>
      <c r="C6464" s="574" t="s">
        <v>12460</v>
      </c>
      <c r="D6464" s="843">
        <v>30152.22</v>
      </c>
      <c r="E6464" s="844"/>
      <c r="F6464" s="844"/>
      <c r="G6464" s="25"/>
      <c r="H6464" s="25"/>
      <c r="I6464" s="25"/>
      <c r="J6464" s="25"/>
      <c r="K6464" s="25"/>
      <c r="L6464" s="25"/>
      <c r="N6464" s="25"/>
      <c r="O6464" s="25"/>
      <c r="P6464" s="35" t="s">
        <v>2496</v>
      </c>
      <c r="AS6464" s="570"/>
      <c r="AT6464" s="391"/>
      <c r="AU6464" s="222"/>
      <c r="AV6464" s="564"/>
      <c r="AW6464" s="60"/>
      <c r="AX6464" s="60"/>
      <c r="AY6464" s="60"/>
      <c r="AZ6464" s="283"/>
      <c r="BA6464" s="283"/>
      <c r="BB6464" s="283"/>
      <c r="BC6464" s="34"/>
      <c r="BD6464" s="27"/>
      <c r="BF6464" s="35"/>
      <c r="BG6464" s="35"/>
      <c r="BH6464" s="35"/>
    </row>
    <row r="6465" spans="1:60" ht="15" x14ac:dyDescent="0.25">
      <c r="A6465" s="570">
        <f t="shared" si="94"/>
        <v>6459</v>
      </c>
      <c r="B6465" s="571" t="s">
        <v>8682</v>
      </c>
      <c r="C6465" s="574" t="s">
        <v>12460</v>
      </c>
      <c r="D6465" s="843">
        <v>67983.509999999995</v>
      </c>
      <c r="E6465" s="844"/>
      <c r="F6465" s="844"/>
      <c r="G6465" s="25"/>
      <c r="H6465" s="25"/>
      <c r="I6465" s="25"/>
      <c r="J6465" s="25"/>
      <c r="K6465" s="25"/>
      <c r="L6465" s="25"/>
      <c r="N6465" s="25"/>
      <c r="O6465" s="25"/>
      <c r="P6465" s="35" t="s">
        <v>2496</v>
      </c>
      <c r="AS6465" s="570"/>
      <c r="AT6465" s="391"/>
      <c r="AU6465" s="222"/>
      <c r="AV6465" s="564"/>
      <c r="AW6465" s="60"/>
      <c r="AX6465" s="60"/>
      <c r="AY6465" s="60"/>
      <c r="AZ6465" s="283"/>
      <c r="BA6465" s="283"/>
      <c r="BB6465" s="283"/>
      <c r="BC6465" s="34"/>
      <c r="BD6465" s="27"/>
      <c r="BF6465" s="35"/>
      <c r="BG6465" s="35"/>
      <c r="BH6465" s="35"/>
    </row>
    <row r="6466" spans="1:60" ht="15" x14ac:dyDescent="0.25">
      <c r="A6466" s="570">
        <f t="shared" si="94"/>
        <v>6460</v>
      </c>
      <c r="B6466" s="571" t="s">
        <v>8683</v>
      </c>
      <c r="C6466" s="574" t="s">
        <v>12460</v>
      </c>
      <c r="D6466" s="843">
        <v>38899.910000000003</v>
      </c>
      <c r="E6466" s="844"/>
      <c r="F6466" s="844"/>
      <c r="G6466" s="25"/>
      <c r="H6466" s="25"/>
      <c r="I6466" s="25"/>
      <c r="J6466" s="25"/>
      <c r="K6466" s="25"/>
      <c r="L6466" s="25"/>
      <c r="N6466" s="25"/>
      <c r="O6466" s="25"/>
      <c r="P6466" s="35" t="s">
        <v>2496</v>
      </c>
      <c r="AS6466" s="570"/>
      <c r="AT6466" s="391"/>
      <c r="AU6466" s="222"/>
      <c r="AV6466" s="564"/>
      <c r="AW6466" s="60"/>
      <c r="AX6466" s="60"/>
      <c r="AY6466" s="60"/>
      <c r="AZ6466" s="283"/>
      <c r="BA6466" s="283"/>
      <c r="BB6466" s="283"/>
      <c r="BC6466" s="34"/>
      <c r="BD6466" s="27"/>
      <c r="BF6466" s="35"/>
      <c r="BG6466" s="35"/>
      <c r="BH6466" s="35"/>
    </row>
    <row r="6467" spans="1:60" ht="15" x14ac:dyDescent="0.25">
      <c r="A6467" s="570">
        <f t="shared" si="94"/>
        <v>6461</v>
      </c>
      <c r="B6467" s="571" t="s">
        <v>8683</v>
      </c>
      <c r="C6467" s="574" t="s">
        <v>12459</v>
      </c>
      <c r="D6467" s="843">
        <v>12899.6</v>
      </c>
      <c r="E6467" s="844"/>
      <c r="F6467" s="844"/>
      <c r="G6467" s="25"/>
      <c r="H6467" s="25"/>
      <c r="I6467" s="25"/>
      <c r="J6467" s="25"/>
      <c r="K6467" s="25"/>
      <c r="L6467" s="25"/>
      <c r="N6467" s="25"/>
      <c r="O6467" s="25"/>
      <c r="P6467" s="35" t="s">
        <v>2496</v>
      </c>
      <c r="AS6467" s="570"/>
      <c r="AT6467" s="391"/>
      <c r="AU6467" s="222"/>
      <c r="AV6467" s="564"/>
      <c r="AW6467" s="60"/>
      <c r="AX6467" s="60"/>
      <c r="AY6467" s="60"/>
      <c r="AZ6467" s="283"/>
      <c r="BA6467" s="283"/>
      <c r="BB6467" s="283"/>
      <c r="BC6467" s="34"/>
      <c r="BD6467" s="27"/>
      <c r="BF6467" s="35"/>
      <c r="BG6467" s="35"/>
      <c r="BH6467" s="35"/>
    </row>
    <row r="6468" spans="1:60" ht="15" x14ac:dyDescent="0.25">
      <c r="A6468" s="570">
        <f t="shared" si="94"/>
        <v>6462</v>
      </c>
      <c r="B6468" s="571" t="s">
        <v>8684</v>
      </c>
      <c r="C6468" s="574" t="s">
        <v>12459</v>
      </c>
      <c r="D6468" s="843">
        <v>25228</v>
      </c>
      <c r="E6468" s="844"/>
      <c r="F6468" s="844"/>
      <c r="G6468" s="25"/>
      <c r="H6468" s="25"/>
      <c r="I6468" s="25"/>
      <c r="J6468" s="25"/>
      <c r="K6468" s="25"/>
      <c r="L6468" s="25"/>
      <c r="N6468" s="25"/>
      <c r="O6468" s="25"/>
      <c r="P6468" s="35" t="s">
        <v>2496</v>
      </c>
      <c r="AS6468" s="570"/>
      <c r="AT6468" s="391"/>
      <c r="AU6468" s="222"/>
      <c r="AV6468" s="564"/>
      <c r="AW6468" s="60"/>
      <c r="AX6468" s="60"/>
      <c r="AY6468" s="60"/>
      <c r="AZ6468" s="283"/>
      <c r="BA6468" s="283"/>
      <c r="BB6468" s="283"/>
      <c r="BC6468" s="34"/>
      <c r="BD6468" s="27"/>
      <c r="BF6468" s="35"/>
      <c r="BG6468" s="35"/>
      <c r="BH6468" s="35"/>
    </row>
    <row r="6469" spans="1:60" ht="15" x14ac:dyDescent="0.25">
      <c r="A6469" s="570">
        <f t="shared" si="94"/>
        <v>6463</v>
      </c>
      <c r="B6469" s="571" t="s">
        <v>8684</v>
      </c>
      <c r="C6469" s="574" t="s">
        <v>12460</v>
      </c>
      <c r="D6469" s="843">
        <v>82534.83</v>
      </c>
      <c r="E6469" s="844"/>
      <c r="F6469" s="844"/>
      <c r="G6469" s="25"/>
      <c r="H6469" s="25"/>
      <c r="I6469" s="25"/>
      <c r="J6469" s="25"/>
      <c r="K6469" s="25"/>
      <c r="L6469" s="25"/>
      <c r="N6469" s="25"/>
      <c r="O6469" s="25"/>
      <c r="P6469" s="35" t="s">
        <v>2496</v>
      </c>
      <c r="AS6469" s="570"/>
      <c r="AT6469" s="391"/>
      <c r="AU6469" s="222"/>
      <c r="AV6469" s="564"/>
      <c r="AW6469" s="60"/>
      <c r="AX6469" s="60"/>
      <c r="AY6469" s="60"/>
      <c r="AZ6469" s="283"/>
      <c r="BA6469" s="283"/>
      <c r="BB6469" s="283"/>
      <c r="BC6469" s="34"/>
      <c r="BD6469" s="27"/>
      <c r="BF6469" s="35"/>
      <c r="BG6469" s="35"/>
      <c r="BH6469" s="35"/>
    </row>
    <row r="6470" spans="1:60" ht="15" x14ac:dyDescent="0.25">
      <c r="A6470" s="570">
        <f t="shared" si="94"/>
        <v>6464</v>
      </c>
      <c r="B6470" s="571" t="s">
        <v>8685</v>
      </c>
      <c r="C6470" s="574" t="s">
        <v>12459</v>
      </c>
      <c r="D6470" s="843">
        <v>22980.09</v>
      </c>
      <c r="E6470" s="844"/>
      <c r="F6470" s="844"/>
      <c r="G6470" s="25"/>
      <c r="H6470" s="25"/>
      <c r="I6470" s="25"/>
      <c r="J6470" s="25"/>
      <c r="K6470" s="25"/>
      <c r="L6470" s="25"/>
      <c r="N6470" s="25"/>
      <c r="O6470" s="25"/>
      <c r="P6470" s="35" t="s">
        <v>2496</v>
      </c>
      <c r="AS6470" s="570"/>
      <c r="AT6470" s="391"/>
      <c r="AU6470" s="222"/>
      <c r="AV6470" s="564"/>
      <c r="AW6470" s="60"/>
      <c r="AX6470" s="60"/>
      <c r="AY6470" s="60"/>
      <c r="AZ6470" s="283"/>
      <c r="BA6470" s="283"/>
      <c r="BB6470" s="283"/>
      <c r="BC6470" s="34"/>
      <c r="BD6470" s="27"/>
      <c r="BF6470" s="35"/>
      <c r="BG6470" s="35"/>
      <c r="BH6470" s="35"/>
    </row>
    <row r="6471" spans="1:60" ht="15" x14ac:dyDescent="0.25">
      <c r="A6471" s="570">
        <f t="shared" si="94"/>
        <v>6465</v>
      </c>
      <c r="B6471" s="571" t="s">
        <v>8686</v>
      </c>
      <c r="C6471" s="574" t="s">
        <v>12459</v>
      </c>
      <c r="D6471" s="843">
        <v>20309.73</v>
      </c>
      <c r="E6471" s="844"/>
      <c r="F6471" s="844"/>
      <c r="G6471" s="25"/>
      <c r="H6471" s="25"/>
      <c r="I6471" s="25"/>
      <c r="J6471" s="25"/>
      <c r="K6471" s="25"/>
      <c r="L6471" s="25"/>
      <c r="N6471" s="25"/>
      <c r="O6471" s="25"/>
      <c r="P6471" s="35" t="s">
        <v>2496</v>
      </c>
      <c r="AS6471" s="570"/>
      <c r="AT6471" s="391"/>
      <c r="AU6471" s="222"/>
      <c r="AV6471" s="564"/>
      <c r="AW6471" s="60"/>
      <c r="AX6471" s="60"/>
      <c r="AY6471" s="60"/>
      <c r="AZ6471" s="283"/>
      <c r="BA6471" s="283"/>
      <c r="BB6471" s="283"/>
      <c r="BC6471" s="34"/>
      <c r="BD6471" s="27"/>
      <c r="BF6471" s="35"/>
      <c r="BG6471" s="35"/>
      <c r="BH6471" s="35"/>
    </row>
    <row r="6472" spans="1:60" ht="15" x14ac:dyDescent="0.25">
      <c r="A6472" s="570">
        <f t="shared" si="94"/>
        <v>6466</v>
      </c>
      <c r="B6472" s="571" t="s">
        <v>8687</v>
      </c>
      <c r="C6472" s="574" t="s">
        <v>12458</v>
      </c>
      <c r="D6472" s="843">
        <v>38899.910000000003</v>
      </c>
      <c r="E6472" s="844"/>
      <c r="F6472" s="844"/>
      <c r="G6472" s="25"/>
      <c r="H6472" s="25"/>
      <c r="I6472" s="25"/>
      <c r="J6472" s="25"/>
      <c r="K6472" s="25"/>
      <c r="L6472" s="25"/>
      <c r="N6472" s="25"/>
      <c r="O6472" s="25"/>
      <c r="P6472" s="35" t="s">
        <v>2496</v>
      </c>
      <c r="AS6472" s="570"/>
      <c r="AT6472" s="391"/>
      <c r="AU6472" s="222"/>
      <c r="AV6472" s="564"/>
      <c r="AW6472" s="60"/>
      <c r="AX6472" s="60"/>
      <c r="AY6472" s="60"/>
      <c r="AZ6472" s="283"/>
      <c r="BA6472" s="283"/>
      <c r="BB6472" s="283"/>
      <c r="BC6472" s="34"/>
      <c r="BD6472" s="27"/>
      <c r="BF6472" s="35"/>
      <c r="BG6472" s="35"/>
      <c r="BH6472" s="35"/>
    </row>
    <row r="6473" spans="1:60" ht="15" x14ac:dyDescent="0.25">
      <c r="A6473" s="570">
        <f t="shared" si="94"/>
        <v>6467</v>
      </c>
      <c r="B6473" s="571" t="s">
        <v>8688</v>
      </c>
      <c r="C6473" s="574" t="s">
        <v>12460</v>
      </c>
      <c r="D6473" s="843">
        <v>35899.919999999998</v>
      </c>
      <c r="E6473" s="844"/>
      <c r="F6473" s="844"/>
      <c r="G6473" s="25"/>
      <c r="H6473" s="25"/>
      <c r="I6473" s="25"/>
      <c r="J6473" s="25"/>
      <c r="K6473" s="25"/>
      <c r="L6473" s="25"/>
      <c r="N6473" s="25"/>
      <c r="O6473" s="25"/>
      <c r="P6473" s="35" t="s">
        <v>2496</v>
      </c>
      <c r="AS6473" s="570"/>
      <c r="AT6473" s="391"/>
      <c r="AU6473" s="222"/>
      <c r="AV6473" s="564"/>
      <c r="AW6473" s="60"/>
      <c r="AX6473" s="60"/>
      <c r="AY6473" s="60"/>
      <c r="AZ6473" s="283"/>
      <c r="BA6473" s="283"/>
      <c r="BB6473" s="283"/>
      <c r="BC6473" s="34"/>
      <c r="BD6473" s="27"/>
      <c r="BF6473" s="35"/>
      <c r="BG6473" s="35"/>
      <c r="BH6473" s="35"/>
    </row>
    <row r="6474" spans="1:60" ht="15" x14ac:dyDescent="0.25">
      <c r="A6474" s="570">
        <f t="shared" si="94"/>
        <v>6468</v>
      </c>
      <c r="B6474" s="571" t="s">
        <v>8688</v>
      </c>
      <c r="C6474" s="574" t="s">
        <v>12459</v>
      </c>
      <c r="D6474" s="843">
        <v>9282</v>
      </c>
      <c r="E6474" s="844"/>
      <c r="F6474" s="844"/>
      <c r="G6474" s="25"/>
      <c r="H6474" s="25"/>
      <c r="I6474" s="25"/>
      <c r="J6474" s="25"/>
      <c r="K6474" s="25"/>
      <c r="L6474" s="25"/>
      <c r="N6474" s="25"/>
      <c r="O6474" s="25"/>
      <c r="P6474" s="35" t="s">
        <v>2496</v>
      </c>
      <c r="AS6474" s="570"/>
      <c r="AT6474" s="391"/>
      <c r="AU6474" s="222"/>
      <c r="AV6474" s="564"/>
      <c r="AW6474" s="60"/>
      <c r="AX6474" s="60"/>
      <c r="AY6474" s="60"/>
      <c r="AZ6474" s="283"/>
      <c r="BA6474" s="283"/>
      <c r="BB6474" s="283"/>
      <c r="BC6474" s="34"/>
      <c r="BD6474" s="27"/>
      <c r="BF6474" s="35"/>
      <c r="BG6474" s="35"/>
      <c r="BH6474" s="35"/>
    </row>
    <row r="6475" spans="1:60" ht="15" x14ac:dyDescent="0.25">
      <c r="A6475" s="570">
        <f t="shared" si="94"/>
        <v>6469</v>
      </c>
      <c r="B6475" s="571" t="s">
        <v>8689</v>
      </c>
      <c r="C6475" s="574" t="s">
        <v>12460</v>
      </c>
      <c r="D6475" s="843">
        <v>59899.839999999997</v>
      </c>
      <c r="E6475" s="844"/>
      <c r="F6475" s="844"/>
      <c r="G6475" s="25"/>
      <c r="H6475" s="25"/>
      <c r="I6475" s="25"/>
      <c r="J6475" s="25"/>
      <c r="K6475" s="25"/>
      <c r="L6475" s="25"/>
      <c r="N6475" s="25"/>
      <c r="O6475" s="25"/>
      <c r="P6475" s="35" t="s">
        <v>2496</v>
      </c>
      <c r="AS6475" s="570"/>
      <c r="AT6475" s="391"/>
      <c r="AU6475" s="222"/>
      <c r="AV6475" s="564"/>
      <c r="AW6475" s="60"/>
      <c r="AX6475" s="60"/>
      <c r="AY6475" s="60"/>
      <c r="AZ6475" s="283"/>
      <c r="BA6475" s="283"/>
      <c r="BB6475" s="283"/>
      <c r="BC6475" s="34"/>
      <c r="BD6475" s="27"/>
      <c r="BF6475" s="35"/>
      <c r="BG6475" s="35"/>
      <c r="BH6475" s="35"/>
    </row>
    <row r="6476" spans="1:60" ht="15" x14ac:dyDescent="0.25">
      <c r="A6476" s="570">
        <f t="shared" si="94"/>
        <v>6470</v>
      </c>
      <c r="B6476" s="571" t="s">
        <v>8689</v>
      </c>
      <c r="C6476" s="574" t="s">
        <v>12459</v>
      </c>
      <c r="D6476" s="843">
        <v>19900.37</v>
      </c>
      <c r="E6476" s="844"/>
      <c r="F6476" s="844"/>
      <c r="G6476" s="25"/>
      <c r="H6476" s="25"/>
      <c r="I6476" s="25"/>
      <c r="J6476" s="25"/>
      <c r="K6476" s="25"/>
      <c r="L6476" s="25"/>
      <c r="N6476" s="25"/>
      <c r="O6476" s="25"/>
      <c r="P6476" s="35" t="s">
        <v>2496</v>
      </c>
      <c r="AS6476" s="570"/>
      <c r="AT6476" s="391"/>
      <c r="AU6476" s="222"/>
      <c r="AV6476" s="564"/>
      <c r="AW6476" s="60"/>
      <c r="AX6476" s="60"/>
      <c r="AY6476" s="60"/>
      <c r="AZ6476" s="283"/>
      <c r="BA6476" s="283"/>
      <c r="BB6476" s="283"/>
      <c r="BC6476" s="34"/>
      <c r="BD6476" s="27"/>
      <c r="BF6476" s="35"/>
      <c r="BG6476" s="35"/>
      <c r="BH6476" s="35"/>
    </row>
    <row r="6477" spans="1:60" ht="15" x14ac:dyDescent="0.25">
      <c r="A6477" s="570">
        <f t="shared" si="94"/>
        <v>6471</v>
      </c>
      <c r="B6477" s="571" t="s">
        <v>8690</v>
      </c>
      <c r="C6477" s="574" t="s">
        <v>12460</v>
      </c>
      <c r="D6477" s="843">
        <v>35899.919999999998</v>
      </c>
      <c r="E6477" s="844"/>
      <c r="F6477" s="844"/>
      <c r="G6477" s="25"/>
      <c r="H6477" s="25"/>
      <c r="I6477" s="25"/>
      <c r="J6477" s="25"/>
      <c r="K6477" s="25"/>
      <c r="L6477" s="25"/>
      <c r="N6477" s="25"/>
      <c r="O6477" s="25"/>
      <c r="P6477" s="35" t="s">
        <v>2496</v>
      </c>
      <c r="AS6477" s="570"/>
      <c r="AT6477" s="391"/>
      <c r="AU6477" s="222"/>
      <c r="AV6477" s="564"/>
      <c r="AW6477" s="60"/>
      <c r="AX6477" s="60"/>
      <c r="AY6477" s="60"/>
      <c r="AZ6477" s="283"/>
      <c r="BA6477" s="283"/>
      <c r="BB6477" s="283"/>
      <c r="BC6477" s="34"/>
      <c r="BD6477" s="27"/>
      <c r="BF6477" s="35"/>
      <c r="BG6477" s="35"/>
      <c r="BH6477" s="35"/>
    </row>
    <row r="6478" spans="1:60" ht="15" x14ac:dyDescent="0.25">
      <c r="A6478" s="570">
        <f t="shared" si="94"/>
        <v>6472</v>
      </c>
      <c r="B6478" s="571" t="s">
        <v>8691</v>
      </c>
      <c r="C6478" s="574" t="s">
        <v>12459</v>
      </c>
      <c r="D6478" s="843">
        <v>21543.759999999998</v>
      </c>
      <c r="E6478" s="844"/>
      <c r="F6478" s="844"/>
      <c r="G6478" s="25"/>
      <c r="H6478" s="25"/>
      <c r="I6478" s="25"/>
      <c r="J6478" s="25"/>
      <c r="K6478" s="25"/>
      <c r="L6478" s="25"/>
      <c r="N6478" s="25"/>
      <c r="O6478" s="25"/>
      <c r="P6478" s="35" t="s">
        <v>2496</v>
      </c>
      <c r="AS6478" s="570"/>
      <c r="AT6478" s="391"/>
      <c r="AU6478" s="222"/>
      <c r="AV6478" s="564"/>
      <c r="AW6478" s="60"/>
      <c r="AX6478" s="60"/>
      <c r="AY6478" s="60"/>
      <c r="AZ6478" s="283"/>
      <c r="BA6478" s="283"/>
      <c r="BB6478" s="283"/>
      <c r="BC6478" s="34"/>
      <c r="BD6478" s="27"/>
      <c r="BF6478" s="35"/>
      <c r="BG6478" s="35"/>
      <c r="BH6478" s="35"/>
    </row>
    <row r="6479" spans="1:60" ht="15" x14ac:dyDescent="0.25">
      <c r="A6479" s="570">
        <f t="shared" si="94"/>
        <v>6473</v>
      </c>
      <c r="B6479" s="571" t="s">
        <v>8691</v>
      </c>
      <c r="C6479" s="574" t="s">
        <v>12460</v>
      </c>
      <c r="D6479" s="843">
        <v>59728.480000000003</v>
      </c>
      <c r="E6479" s="844"/>
      <c r="F6479" s="844"/>
      <c r="G6479" s="25"/>
      <c r="H6479" s="25"/>
      <c r="I6479" s="25"/>
      <c r="J6479" s="25"/>
      <c r="K6479" s="25"/>
      <c r="L6479" s="25"/>
      <c r="N6479" s="25"/>
      <c r="O6479" s="25"/>
      <c r="P6479" s="35" t="s">
        <v>2496</v>
      </c>
      <c r="AS6479" s="570"/>
      <c r="AT6479" s="391"/>
      <c r="AU6479" s="222"/>
      <c r="AV6479" s="564"/>
      <c r="AW6479" s="60"/>
      <c r="AX6479" s="60"/>
      <c r="AY6479" s="60"/>
      <c r="AZ6479" s="283"/>
      <c r="BA6479" s="283"/>
      <c r="BB6479" s="283"/>
      <c r="BC6479" s="34"/>
      <c r="BD6479" s="27"/>
      <c r="BF6479" s="35"/>
      <c r="BG6479" s="35"/>
      <c r="BH6479" s="35"/>
    </row>
    <row r="6480" spans="1:60" ht="15" x14ac:dyDescent="0.25">
      <c r="A6480" s="570">
        <f t="shared" si="94"/>
        <v>6474</v>
      </c>
      <c r="B6480" s="571" t="s">
        <v>8692</v>
      </c>
      <c r="C6480" s="574" t="s">
        <v>12492</v>
      </c>
      <c r="D6480" s="843">
        <v>18237.939999999999</v>
      </c>
      <c r="E6480" s="844"/>
      <c r="F6480" s="844"/>
      <c r="G6480" s="25"/>
      <c r="H6480" s="25"/>
      <c r="I6480" s="25"/>
      <c r="J6480" s="25"/>
      <c r="K6480" s="25"/>
      <c r="L6480" s="25"/>
      <c r="N6480" s="25"/>
      <c r="O6480" s="25"/>
      <c r="P6480" s="35" t="s">
        <v>2496</v>
      </c>
      <c r="AS6480" s="570"/>
      <c r="AT6480" s="391"/>
      <c r="AU6480" s="222"/>
      <c r="AV6480" s="564"/>
      <c r="AW6480" s="60"/>
      <c r="AX6480" s="60"/>
      <c r="AY6480" s="60"/>
      <c r="AZ6480" s="283"/>
      <c r="BA6480" s="283"/>
      <c r="BB6480" s="283"/>
      <c r="BC6480" s="34"/>
      <c r="BD6480" s="27"/>
      <c r="BF6480" s="35"/>
      <c r="BG6480" s="35"/>
      <c r="BH6480" s="35"/>
    </row>
    <row r="6481" spans="1:60" ht="15" x14ac:dyDescent="0.25">
      <c r="A6481" s="570">
        <f t="shared" si="94"/>
        <v>6475</v>
      </c>
      <c r="B6481" s="571" t="s">
        <v>8692</v>
      </c>
      <c r="C6481" s="574" t="s">
        <v>12460</v>
      </c>
      <c r="D6481" s="843">
        <v>70559.86</v>
      </c>
      <c r="E6481" s="844"/>
      <c r="F6481" s="844"/>
      <c r="G6481" s="25"/>
      <c r="H6481" s="25"/>
      <c r="I6481" s="25"/>
      <c r="J6481" s="25"/>
      <c r="K6481" s="25"/>
      <c r="L6481" s="25"/>
      <c r="N6481" s="25"/>
      <c r="O6481" s="25"/>
      <c r="P6481" s="35" t="s">
        <v>2496</v>
      </c>
      <c r="AS6481" s="570"/>
      <c r="AT6481" s="391"/>
      <c r="AU6481" s="222"/>
      <c r="AV6481" s="564"/>
      <c r="AW6481" s="60"/>
      <c r="AX6481" s="60"/>
      <c r="AY6481" s="60"/>
      <c r="AZ6481" s="283"/>
      <c r="BA6481" s="283"/>
      <c r="BB6481" s="283"/>
      <c r="BC6481" s="34"/>
      <c r="BD6481" s="27"/>
      <c r="BF6481" s="35"/>
      <c r="BG6481" s="35"/>
      <c r="BH6481" s="35"/>
    </row>
    <row r="6482" spans="1:60" ht="15" x14ac:dyDescent="0.25">
      <c r="A6482" s="570">
        <f t="shared" si="94"/>
        <v>6476</v>
      </c>
      <c r="B6482" s="571" t="s">
        <v>8693</v>
      </c>
      <c r="C6482" s="574" t="s">
        <v>12492</v>
      </c>
      <c r="D6482" s="843">
        <v>15729.42</v>
      </c>
      <c r="E6482" s="844"/>
      <c r="F6482" s="844"/>
      <c r="G6482" s="25"/>
      <c r="H6482" s="25"/>
      <c r="I6482" s="25"/>
      <c r="J6482" s="25"/>
      <c r="K6482" s="25"/>
      <c r="L6482" s="25"/>
      <c r="N6482" s="25"/>
      <c r="O6482" s="25"/>
      <c r="P6482" s="35" t="s">
        <v>2496</v>
      </c>
      <c r="AS6482" s="570"/>
      <c r="AT6482" s="391"/>
      <c r="AU6482" s="222"/>
      <c r="AV6482" s="564"/>
      <c r="AW6482" s="60"/>
      <c r="AX6482" s="60"/>
      <c r="AY6482" s="60"/>
      <c r="AZ6482" s="283"/>
      <c r="BA6482" s="283"/>
      <c r="BB6482" s="283"/>
      <c r="BC6482" s="34"/>
      <c r="BD6482" s="27"/>
      <c r="BF6482" s="35"/>
      <c r="BG6482" s="35"/>
      <c r="BH6482" s="35"/>
    </row>
    <row r="6483" spans="1:60" ht="15" x14ac:dyDescent="0.25">
      <c r="A6483" s="570">
        <f t="shared" si="94"/>
        <v>6477</v>
      </c>
      <c r="B6483" s="571" t="s">
        <v>8694</v>
      </c>
      <c r="C6483" s="574" t="s">
        <v>12484</v>
      </c>
      <c r="D6483" s="843">
        <v>58943.08</v>
      </c>
      <c r="E6483" s="844"/>
      <c r="F6483" s="844"/>
      <c r="G6483" s="25"/>
      <c r="H6483" s="25"/>
      <c r="I6483" s="25"/>
      <c r="J6483" s="25"/>
      <c r="K6483" s="25"/>
      <c r="L6483" s="25"/>
      <c r="N6483" s="25"/>
      <c r="O6483" s="25"/>
      <c r="P6483" s="35" t="s">
        <v>2496</v>
      </c>
      <c r="AS6483" s="570"/>
      <c r="AT6483" s="391"/>
      <c r="AU6483" s="222"/>
      <c r="AV6483" s="564"/>
      <c r="AW6483" s="60"/>
      <c r="AX6483" s="60"/>
      <c r="AY6483" s="60"/>
      <c r="AZ6483" s="283"/>
      <c r="BA6483" s="283"/>
      <c r="BB6483" s="283"/>
      <c r="BC6483" s="34"/>
      <c r="BD6483" s="27"/>
      <c r="BF6483" s="35"/>
      <c r="BG6483" s="35"/>
      <c r="BH6483" s="35"/>
    </row>
    <row r="6484" spans="1:60" ht="15" x14ac:dyDescent="0.25">
      <c r="A6484" s="570">
        <f t="shared" si="94"/>
        <v>6478</v>
      </c>
      <c r="B6484" s="571" t="s">
        <v>8695</v>
      </c>
      <c r="C6484" s="574" t="s">
        <v>12460</v>
      </c>
      <c r="D6484" s="843">
        <v>68887.91</v>
      </c>
      <c r="E6484" s="844"/>
      <c r="F6484" s="844"/>
      <c r="G6484" s="25"/>
      <c r="H6484" s="25"/>
      <c r="I6484" s="25"/>
      <c r="J6484" s="25"/>
      <c r="K6484" s="25"/>
      <c r="L6484" s="25"/>
      <c r="N6484" s="25"/>
      <c r="O6484" s="25"/>
      <c r="P6484" s="35" t="s">
        <v>2496</v>
      </c>
      <c r="AS6484" s="570"/>
      <c r="AT6484" s="391"/>
      <c r="AU6484" s="222"/>
      <c r="AV6484" s="564"/>
      <c r="AW6484" s="60"/>
      <c r="AX6484" s="60"/>
      <c r="AY6484" s="60"/>
      <c r="AZ6484" s="283"/>
      <c r="BA6484" s="283"/>
      <c r="BB6484" s="283"/>
      <c r="BC6484" s="34"/>
      <c r="BD6484" s="27"/>
      <c r="BF6484" s="35"/>
      <c r="BG6484" s="35"/>
      <c r="BH6484" s="35"/>
    </row>
    <row r="6485" spans="1:60" ht="15" x14ac:dyDescent="0.25">
      <c r="A6485" s="570">
        <f t="shared" si="94"/>
        <v>6479</v>
      </c>
      <c r="B6485" s="571" t="s">
        <v>8695</v>
      </c>
      <c r="C6485" s="574" t="s">
        <v>12463</v>
      </c>
      <c r="D6485" s="843">
        <v>328900.53000000003</v>
      </c>
      <c r="E6485" s="844"/>
      <c r="F6485" s="844"/>
      <c r="G6485" s="25"/>
      <c r="H6485" s="25"/>
      <c r="I6485" s="25"/>
      <c r="J6485" s="25"/>
      <c r="K6485" s="25"/>
      <c r="L6485" s="25"/>
      <c r="N6485" s="25"/>
      <c r="O6485" s="25"/>
      <c r="P6485" s="35" t="s">
        <v>2496</v>
      </c>
      <c r="AS6485" s="570"/>
      <c r="AT6485" s="391"/>
      <c r="AU6485" s="222"/>
      <c r="AV6485" s="564"/>
      <c r="AW6485" s="60"/>
      <c r="AX6485" s="60"/>
      <c r="AY6485" s="60"/>
      <c r="AZ6485" s="283"/>
      <c r="BA6485" s="283"/>
      <c r="BB6485" s="283"/>
      <c r="BC6485" s="34"/>
      <c r="BD6485" s="27"/>
      <c r="BF6485" s="35"/>
      <c r="BG6485" s="35"/>
      <c r="BH6485" s="35"/>
    </row>
    <row r="6486" spans="1:60" ht="15" x14ac:dyDescent="0.25">
      <c r="A6486" s="570">
        <f t="shared" si="94"/>
        <v>6480</v>
      </c>
      <c r="B6486" s="571" t="s">
        <v>8696</v>
      </c>
      <c r="C6486" s="574" t="s">
        <v>12463</v>
      </c>
      <c r="D6486" s="843">
        <v>328900.53000000003</v>
      </c>
      <c r="E6486" s="844"/>
      <c r="F6486" s="844"/>
      <c r="G6486" s="25"/>
      <c r="H6486" s="25"/>
      <c r="I6486" s="25"/>
      <c r="J6486" s="25"/>
      <c r="K6486" s="25"/>
      <c r="L6486" s="25"/>
      <c r="N6486" s="25"/>
      <c r="O6486" s="25"/>
      <c r="P6486" s="35" t="s">
        <v>2496</v>
      </c>
      <c r="AS6486" s="570"/>
      <c r="AT6486" s="391"/>
      <c r="AU6486" s="222"/>
      <c r="AV6486" s="564"/>
      <c r="AW6486" s="60"/>
      <c r="AX6486" s="60"/>
      <c r="AY6486" s="60"/>
      <c r="AZ6486" s="283"/>
      <c r="BA6486" s="283"/>
      <c r="BB6486" s="283"/>
      <c r="BC6486" s="34"/>
      <c r="BD6486" s="27"/>
      <c r="BF6486" s="35"/>
      <c r="BG6486" s="35"/>
      <c r="BH6486" s="35"/>
    </row>
    <row r="6487" spans="1:60" ht="15" x14ac:dyDescent="0.25">
      <c r="A6487" s="570">
        <f t="shared" si="94"/>
        <v>6481</v>
      </c>
      <c r="B6487" s="571" t="s">
        <v>8696</v>
      </c>
      <c r="C6487" s="574" t="s">
        <v>12460</v>
      </c>
      <c r="D6487" s="843">
        <v>68887.91</v>
      </c>
      <c r="E6487" s="844"/>
      <c r="F6487" s="844"/>
      <c r="G6487" s="25"/>
      <c r="H6487" s="25"/>
      <c r="I6487" s="25"/>
      <c r="J6487" s="25"/>
      <c r="K6487" s="25"/>
      <c r="L6487" s="25"/>
      <c r="N6487" s="25"/>
      <c r="O6487" s="25"/>
      <c r="P6487" s="35" t="s">
        <v>2496</v>
      </c>
      <c r="AS6487" s="570"/>
      <c r="AT6487" s="391"/>
      <c r="AU6487" s="222"/>
      <c r="AV6487" s="564"/>
      <c r="AW6487" s="60"/>
      <c r="AX6487" s="60"/>
      <c r="AY6487" s="60"/>
      <c r="AZ6487" s="283"/>
      <c r="BA6487" s="283"/>
      <c r="BB6487" s="283"/>
      <c r="BC6487" s="34"/>
      <c r="BD6487" s="27"/>
      <c r="BF6487" s="35"/>
      <c r="BG6487" s="35"/>
      <c r="BH6487" s="35"/>
    </row>
    <row r="6488" spans="1:60" ht="15" x14ac:dyDescent="0.25">
      <c r="A6488" s="570">
        <f t="shared" si="94"/>
        <v>6482</v>
      </c>
      <c r="B6488" s="571" t="s">
        <v>8696</v>
      </c>
      <c r="C6488" s="574" t="s">
        <v>12459</v>
      </c>
      <c r="D6488" s="843">
        <v>20899.97</v>
      </c>
      <c r="E6488" s="844"/>
      <c r="F6488" s="844"/>
      <c r="G6488" s="25"/>
      <c r="H6488" s="25"/>
      <c r="I6488" s="25"/>
      <c r="J6488" s="25"/>
      <c r="K6488" s="25"/>
      <c r="L6488" s="25"/>
      <c r="N6488" s="25"/>
      <c r="O6488" s="25"/>
      <c r="P6488" s="35" t="s">
        <v>2496</v>
      </c>
      <c r="AS6488" s="570"/>
      <c r="AT6488" s="391"/>
      <c r="AU6488" s="222"/>
      <c r="AV6488" s="564"/>
      <c r="AW6488" s="60"/>
      <c r="AX6488" s="60"/>
      <c r="AY6488" s="60"/>
      <c r="AZ6488" s="283"/>
      <c r="BA6488" s="283"/>
      <c r="BB6488" s="283"/>
      <c r="BC6488" s="34"/>
      <c r="BD6488" s="27"/>
      <c r="BF6488" s="35"/>
      <c r="BG6488" s="35"/>
      <c r="BH6488" s="35"/>
    </row>
    <row r="6489" spans="1:60" ht="28.5" x14ac:dyDescent="0.25">
      <c r="A6489" s="570">
        <f t="shared" si="94"/>
        <v>6483</v>
      </c>
      <c r="B6489" s="571" t="s">
        <v>8697</v>
      </c>
      <c r="C6489" s="574" t="s">
        <v>12494</v>
      </c>
      <c r="D6489" s="843">
        <v>269900.33</v>
      </c>
      <c r="E6489" s="844"/>
      <c r="F6489" s="844"/>
      <c r="G6489" s="25"/>
      <c r="H6489" s="25"/>
      <c r="I6489" s="25"/>
      <c r="J6489" s="25"/>
      <c r="K6489" s="25"/>
      <c r="L6489" s="25"/>
      <c r="N6489" s="25"/>
      <c r="O6489" s="25"/>
      <c r="P6489" s="35" t="s">
        <v>2496</v>
      </c>
      <c r="AS6489" s="570"/>
      <c r="AT6489" s="391"/>
      <c r="AU6489" s="222"/>
      <c r="AV6489" s="564"/>
      <c r="AW6489" s="60"/>
      <c r="AX6489" s="60"/>
      <c r="AY6489" s="60"/>
      <c r="AZ6489" s="283"/>
      <c r="BA6489" s="283"/>
      <c r="BB6489" s="283"/>
      <c r="BC6489" s="34"/>
      <c r="BD6489" s="27"/>
      <c r="BF6489" s="35"/>
      <c r="BG6489" s="35"/>
      <c r="BH6489" s="35"/>
    </row>
    <row r="6490" spans="1:60" ht="15" x14ac:dyDescent="0.25">
      <c r="A6490" s="570">
        <f t="shared" si="94"/>
        <v>6484</v>
      </c>
      <c r="B6490" s="571" t="s">
        <v>8698</v>
      </c>
      <c r="C6490" s="574" t="s">
        <v>12460</v>
      </c>
      <c r="D6490" s="843">
        <v>68887.91</v>
      </c>
      <c r="E6490" s="844"/>
      <c r="F6490" s="844"/>
      <c r="G6490" s="25"/>
      <c r="H6490" s="25"/>
      <c r="I6490" s="25"/>
      <c r="J6490" s="25"/>
      <c r="K6490" s="25"/>
      <c r="L6490" s="25"/>
      <c r="N6490" s="25"/>
      <c r="O6490" s="25"/>
      <c r="P6490" s="35" t="s">
        <v>2496</v>
      </c>
      <c r="AS6490" s="570"/>
      <c r="AT6490" s="391"/>
      <c r="AU6490" s="222"/>
      <c r="AV6490" s="564"/>
      <c r="AW6490" s="60"/>
      <c r="AX6490" s="60"/>
      <c r="AY6490" s="60"/>
      <c r="AZ6490" s="283"/>
      <c r="BA6490" s="283"/>
      <c r="BB6490" s="283"/>
      <c r="BC6490" s="34"/>
      <c r="BD6490" s="27"/>
      <c r="BF6490" s="35"/>
      <c r="BG6490" s="35"/>
      <c r="BH6490" s="35"/>
    </row>
    <row r="6491" spans="1:60" ht="15" x14ac:dyDescent="0.25">
      <c r="A6491" s="570">
        <f t="shared" si="94"/>
        <v>6485</v>
      </c>
      <c r="B6491" s="571" t="s">
        <v>8698</v>
      </c>
      <c r="C6491" s="574" t="s">
        <v>12463</v>
      </c>
      <c r="D6491" s="843">
        <v>328900.53000000003</v>
      </c>
      <c r="E6491" s="844"/>
      <c r="F6491" s="844"/>
      <c r="G6491" s="25"/>
      <c r="H6491" s="25"/>
      <c r="I6491" s="25"/>
      <c r="J6491" s="25"/>
      <c r="K6491" s="25"/>
      <c r="L6491" s="25"/>
      <c r="N6491" s="25"/>
      <c r="O6491" s="25"/>
      <c r="P6491" s="35" t="s">
        <v>2496</v>
      </c>
      <c r="AS6491" s="570"/>
      <c r="AT6491" s="391"/>
      <c r="AU6491" s="222"/>
      <c r="AV6491" s="564"/>
      <c r="AW6491" s="60"/>
      <c r="AX6491" s="60"/>
      <c r="AY6491" s="60"/>
      <c r="AZ6491" s="283"/>
      <c r="BA6491" s="283"/>
      <c r="BB6491" s="283"/>
      <c r="BC6491" s="34"/>
      <c r="BD6491" s="27"/>
      <c r="BF6491" s="35"/>
      <c r="BG6491" s="35"/>
      <c r="BH6491" s="35"/>
    </row>
    <row r="6492" spans="1:60" ht="28.5" x14ac:dyDescent="0.25">
      <c r="A6492" s="570">
        <f t="shared" si="94"/>
        <v>6486</v>
      </c>
      <c r="B6492" s="571" t="s">
        <v>8699</v>
      </c>
      <c r="C6492" s="574" t="s">
        <v>12494</v>
      </c>
      <c r="D6492" s="843">
        <v>269900.33</v>
      </c>
      <c r="E6492" s="844"/>
      <c r="F6492" s="844"/>
      <c r="G6492" s="25"/>
      <c r="H6492" s="25"/>
      <c r="I6492" s="25"/>
      <c r="J6492" s="25"/>
      <c r="K6492" s="25"/>
      <c r="L6492" s="25"/>
      <c r="N6492" s="25"/>
      <c r="O6492" s="25"/>
      <c r="P6492" s="35" t="s">
        <v>2496</v>
      </c>
      <c r="AS6492" s="570"/>
      <c r="AT6492" s="391"/>
      <c r="AU6492" s="222"/>
      <c r="AV6492" s="564"/>
      <c r="AW6492" s="60"/>
      <c r="AX6492" s="60"/>
      <c r="AY6492" s="60"/>
      <c r="AZ6492" s="283"/>
      <c r="BA6492" s="283"/>
      <c r="BB6492" s="283"/>
      <c r="BC6492" s="34"/>
      <c r="BD6492" s="27"/>
      <c r="BF6492" s="35"/>
      <c r="BG6492" s="35"/>
      <c r="BH6492" s="35"/>
    </row>
    <row r="6493" spans="1:60" ht="15" x14ac:dyDescent="0.25">
      <c r="A6493" s="570">
        <f t="shared" si="94"/>
        <v>6487</v>
      </c>
      <c r="B6493" s="571" t="s">
        <v>8700</v>
      </c>
      <c r="C6493" s="574" t="s">
        <v>12460</v>
      </c>
      <c r="D6493" s="843">
        <v>68887.91</v>
      </c>
      <c r="E6493" s="844"/>
      <c r="F6493" s="844"/>
      <c r="G6493" s="25"/>
      <c r="H6493" s="25"/>
      <c r="I6493" s="25"/>
      <c r="J6493" s="25"/>
      <c r="K6493" s="25"/>
      <c r="L6493" s="25"/>
      <c r="N6493" s="25"/>
      <c r="O6493" s="25"/>
      <c r="P6493" s="35" t="s">
        <v>2496</v>
      </c>
      <c r="AS6493" s="570"/>
      <c r="AT6493" s="391"/>
      <c r="AU6493" s="222"/>
      <c r="AV6493" s="564"/>
      <c r="AW6493" s="60"/>
      <c r="AX6493" s="60"/>
      <c r="AY6493" s="60"/>
      <c r="AZ6493" s="283"/>
      <c r="BA6493" s="283"/>
      <c r="BB6493" s="283"/>
      <c r="BC6493" s="34"/>
      <c r="BD6493" s="27"/>
      <c r="BF6493" s="35"/>
      <c r="BG6493" s="35"/>
      <c r="BH6493" s="35"/>
    </row>
    <row r="6494" spans="1:60" ht="15" x14ac:dyDescent="0.25">
      <c r="A6494" s="570">
        <f t="shared" si="94"/>
        <v>6488</v>
      </c>
      <c r="B6494" s="571" t="s">
        <v>8701</v>
      </c>
      <c r="C6494" s="574" t="s">
        <v>12463</v>
      </c>
      <c r="D6494" s="843">
        <v>415900.24</v>
      </c>
      <c r="E6494" s="844"/>
      <c r="F6494" s="844"/>
      <c r="G6494" s="25"/>
      <c r="H6494" s="25"/>
      <c r="I6494" s="25"/>
      <c r="J6494" s="25"/>
      <c r="K6494" s="25"/>
      <c r="L6494" s="25"/>
      <c r="N6494" s="25"/>
      <c r="O6494" s="25"/>
      <c r="P6494" s="35" t="s">
        <v>2496</v>
      </c>
      <c r="AS6494" s="570"/>
      <c r="AT6494" s="391"/>
      <c r="AU6494" s="222"/>
      <c r="AV6494" s="564"/>
      <c r="AW6494" s="60"/>
      <c r="AX6494" s="60"/>
      <c r="AY6494" s="60"/>
      <c r="AZ6494" s="283"/>
      <c r="BA6494" s="283"/>
      <c r="BB6494" s="283"/>
      <c r="BC6494" s="34"/>
      <c r="BD6494" s="27"/>
      <c r="BF6494" s="35"/>
      <c r="BG6494" s="35"/>
      <c r="BH6494" s="35"/>
    </row>
    <row r="6495" spans="1:60" ht="15" x14ac:dyDescent="0.25">
      <c r="A6495" s="570">
        <f t="shared" si="94"/>
        <v>6489</v>
      </c>
      <c r="B6495" s="571" t="s">
        <v>8702</v>
      </c>
      <c r="C6495" s="574" t="s">
        <v>12459</v>
      </c>
      <c r="D6495" s="843">
        <v>18499.740000000002</v>
      </c>
      <c r="E6495" s="844"/>
      <c r="F6495" s="844"/>
      <c r="G6495" s="25"/>
      <c r="H6495" s="25"/>
      <c r="I6495" s="25"/>
      <c r="J6495" s="25"/>
      <c r="K6495" s="25"/>
      <c r="L6495" s="25"/>
      <c r="N6495" s="25"/>
      <c r="O6495" s="25"/>
      <c r="P6495" s="35" t="s">
        <v>2496</v>
      </c>
      <c r="AS6495" s="570"/>
      <c r="AT6495" s="391"/>
      <c r="AU6495" s="222"/>
      <c r="AV6495" s="564"/>
      <c r="AW6495" s="60"/>
      <c r="AX6495" s="60"/>
      <c r="AY6495" s="60"/>
      <c r="AZ6495" s="283"/>
      <c r="BA6495" s="283"/>
      <c r="BB6495" s="283"/>
      <c r="BC6495" s="34"/>
      <c r="BD6495" s="27"/>
      <c r="BF6495" s="35"/>
      <c r="BG6495" s="35"/>
      <c r="BH6495" s="35"/>
    </row>
    <row r="6496" spans="1:60" ht="15" x14ac:dyDescent="0.25">
      <c r="A6496" s="570">
        <f t="shared" si="94"/>
        <v>6490</v>
      </c>
      <c r="B6496" s="571" t="s">
        <v>8702</v>
      </c>
      <c r="C6496" s="574" t="s">
        <v>12460</v>
      </c>
      <c r="D6496" s="843">
        <v>55900.25</v>
      </c>
      <c r="E6496" s="844"/>
      <c r="F6496" s="844"/>
      <c r="G6496" s="25"/>
      <c r="H6496" s="25"/>
      <c r="I6496" s="25"/>
      <c r="J6496" s="25"/>
      <c r="K6496" s="25"/>
      <c r="L6496" s="25"/>
      <c r="N6496" s="25"/>
      <c r="O6496" s="25"/>
      <c r="P6496" s="35" t="s">
        <v>2496</v>
      </c>
      <c r="AS6496" s="570"/>
      <c r="AT6496" s="391"/>
      <c r="AU6496" s="222"/>
      <c r="AV6496" s="564"/>
      <c r="AW6496" s="60"/>
      <c r="AX6496" s="60"/>
      <c r="AY6496" s="60"/>
      <c r="AZ6496" s="283"/>
      <c r="BA6496" s="283"/>
      <c r="BB6496" s="283"/>
      <c r="BC6496" s="34"/>
      <c r="BD6496" s="27"/>
      <c r="BF6496" s="35"/>
      <c r="BG6496" s="35"/>
      <c r="BH6496" s="35"/>
    </row>
    <row r="6497" spans="1:60" ht="15" x14ac:dyDescent="0.25">
      <c r="A6497" s="570">
        <f t="shared" si="94"/>
        <v>6491</v>
      </c>
      <c r="B6497" s="571" t="s">
        <v>8702</v>
      </c>
      <c r="C6497" s="574" t="s">
        <v>12463</v>
      </c>
      <c r="D6497" s="843">
        <v>267899.94</v>
      </c>
      <c r="E6497" s="844"/>
      <c r="F6497" s="844"/>
      <c r="G6497" s="25"/>
      <c r="H6497" s="25"/>
      <c r="I6497" s="25"/>
      <c r="J6497" s="25"/>
      <c r="K6497" s="25"/>
      <c r="L6497" s="25"/>
      <c r="N6497" s="25"/>
      <c r="O6497" s="25"/>
      <c r="P6497" s="35" t="s">
        <v>2496</v>
      </c>
      <c r="AS6497" s="570"/>
      <c r="AT6497" s="391"/>
      <c r="AU6497" s="222"/>
      <c r="AV6497" s="564"/>
      <c r="AW6497" s="60"/>
      <c r="AX6497" s="60"/>
      <c r="AY6497" s="60"/>
      <c r="AZ6497" s="283"/>
      <c r="BA6497" s="283"/>
      <c r="BB6497" s="283"/>
      <c r="BC6497" s="34"/>
      <c r="BD6497" s="27"/>
      <c r="BF6497" s="35"/>
      <c r="BG6497" s="35"/>
      <c r="BH6497" s="35"/>
    </row>
    <row r="6498" spans="1:60" ht="15" x14ac:dyDescent="0.25">
      <c r="A6498" s="570">
        <f t="shared" si="94"/>
        <v>6492</v>
      </c>
      <c r="B6498" s="571" t="s">
        <v>8702</v>
      </c>
      <c r="C6498" s="574" t="s">
        <v>12493</v>
      </c>
      <c r="D6498" s="843">
        <v>138900.37</v>
      </c>
      <c r="E6498" s="844"/>
      <c r="F6498" s="844"/>
      <c r="G6498" s="25"/>
      <c r="H6498" s="25"/>
      <c r="I6498" s="25"/>
      <c r="J6498" s="25"/>
      <c r="K6498" s="25"/>
      <c r="L6498" s="25"/>
      <c r="N6498" s="25"/>
      <c r="O6498" s="25"/>
      <c r="P6498" s="35" t="s">
        <v>2496</v>
      </c>
      <c r="AS6498" s="570"/>
      <c r="AT6498" s="391"/>
      <c r="AU6498" s="222"/>
      <c r="AV6498" s="564"/>
      <c r="AW6498" s="60"/>
      <c r="AX6498" s="60"/>
      <c r="AY6498" s="60"/>
      <c r="AZ6498" s="283"/>
      <c r="BA6498" s="283"/>
      <c r="BB6498" s="283"/>
      <c r="BC6498" s="34"/>
      <c r="BD6498" s="27"/>
      <c r="BF6498" s="35"/>
      <c r="BG6498" s="35"/>
      <c r="BH6498" s="35"/>
    </row>
    <row r="6499" spans="1:60" ht="15" x14ac:dyDescent="0.25">
      <c r="A6499" s="570">
        <f t="shared" si="94"/>
        <v>6493</v>
      </c>
      <c r="B6499" s="571" t="s">
        <v>8703</v>
      </c>
      <c r="C6499" s="574" t="s">
        <v>12459</v>
      </c>
      <c r="D6499" s="843">
        <v>18499.740000000002</v>
      </c>
      <c r="E6499" s="844"/>
      <c r="F6499" s="844"/>
      <c r="G6499" s="25"/>
      <c r="H6499" s="25"/>
      <c r="I6499" s="25"/>
      <c r="J6499" s="25"/>
      <c r="K6499" s="25"/>
      <c r="L6499" s="25"/>
      <c r="N6499" s="25"/>
      <c r="O6499" s="25"/>
      <c r="P6499" s="35" t="s">
        <v>2496</v>
      </c>
      <c r="AS6499" s="570"/>
      <c r="AT6499" s="391"/>
      <c r="AU6499" s="222"/>
      <c r="AV6499" s="564"/>
      <c r="AW6499" s="60"/>
      <c r="AX6499" s="60"/>
      <c r="AY6499" s="60"/>
      <c r="AZ6499" s="283"/>
      <c r="BA6499" s="283"/>
      <c r="BB6499" s="283"/>
      <c r="BC6499" s="34"/>
      <c r="BD6499" s="27"/>
      <c r="BF6499" s="35"/>
      <c r="BG6499" s="35"/>
      <c r="BH6499" s="35"/>
    </row>
    <row r="6500" spans="1:60" ht="28.5" x14ac:dyDescent="0.25">
      <c r="A6500" s="570">
        <f t="shared" si="94"/>
        <v>6494</v>
      </c>
      <c r="B6500" s="571" t="s">
        <v>8704</v>
      </c>
      <c r="C6500" s="574" t="s">
        <v>12494</v>
      </c>
      <c r="D6500" s="843">
        <v>225900.08</v>
      </c>
      <c r="E6500" s="844"/>
      <c r="F6500" s="844"/>
      <c r="G6500" s="25"/>
      <c r="H6500" s="25"/>
      <c r="I6500" s="25"/>
      <c r="J6500" s="25"/>
      <c r="K6500" s="25"/>
      <c r="L6500" s="25"/>
      <c r="N6500" s="25"/>
      <c r="O6500" s="25"/>
      <c r="P6500" s="35" t="s">
        <v>2496</v>
      </c>
      <c r="AS6500" s="570"/>
      <c r="AT6500" s="391"/>
      <c r="AU6500" s="222"/>
      <c r="AV6500" s="564"/>
      <c r="AW6500" s="60"/>
      <c r="AX6500" s="60"/>
      <c r="AY6500" s="60"/>
      <c r="AZ6500" s="283"/>
      <c r="BA6500" s="283"/>
      <c r="BB6500" s="283"/>
      <c r="BC6500" s="34"/>
      <c r="BD6500" s="27"/>
      <c r="BF6500" s="35"/>
      <c r="BG6500" s="35"/>
      <c r="BH6500" s="35"/>
    </row>
    <row r="6501" spans="1:60" ht="15" x14ac:dyDescent="0.25">
      <c r="A6501" s="570">
        <f t="shared" si="94"/>
        <v>6495</v>
      </c>
      <c r="B6501" s="571" t="s">
        <v>8705</v>
      </c>
      <c r="C6501" s="574" t="s">
        <v>12463</v>
      </c>
      <c r="D6501" s="843">
        <v>267899.94</v>
      </c>
      <c r="E6501" s="844"/>
      <c r="F6501" s="844"/>
      <c r="G6501" s="25"/>
      <c r="H6501" s="25"/>
      <c r="I6501" s="25"/>
      <c r="J6501" s="25"/>
      <c r="K6501" s="25"/>
      <c r="L6501" s="25"/>
      <c r="N6501" s="25"/>
      <c r="O6501" s="25"/>
      <c r="P6501" s="35" t="s">
        <v>2496</v>
      </c>
      <c r="AS6501" s="570"/>
      <c r="AT6501" s="391"/>
      <c r="AU6501" s="222"/>
      <c r="AV6501" s="564"/>
      <c r="AW6501" s="60"/>
      <c r="AX6501" s="60"/>
      <c r="AY6501" s="60"/>
      <c r="AZ6501" s="283"/>
      <c r="BA6501" s="283"/>
      <c r="BB6501" s="283"/>
      <c r="BC6501" s="34"/>
      <c r="BD6501" s="27"/>
      <c r="BF6501" s="35"/>
      <c r="BG6501" s="35"/>
      <c r="BH6501" s="35"/>
    </row>
    <row r="6502" spans="1:60" ht="15" x14ac:dyDescent="0.25">
      <c r="A6502" s="570">
        <f t="shared" si="94"/>
        <v>6496</v>
      </c>
      <c r="B6502" s="571" t="s">
        <v>8706</v>
      </c>
      <c r="C6502" s="574" t="s">
        <v>12459</v>
      </c>
      <c r="D6502" s="843">
        <v>18499.740000000002</v>
      </c>
      <c r="E6502" s="844"/>
      <c r="F6502" s="844"/>
      <c r="G6502" s="25"/>
      <c r="H6502" s="25"/>
      <c r="I6502" s="25"/>
      <c r="J6502" s="25"/>
      <c r="K6502" s="25"/>
      <c r="L6502" s="25"/>
      <c r="N6502" s="25"/>
      <c r="O6502" s="25"/>
      <c r="P6502" s="35" t="s">
        <v>2496</v>
      </c>
      <c r="AS6502" s="570"/>
      <c r="AT6502" s="391"/>
      <c r="AU6502" s="222"/>
      <c r="AV6502" s="564"/>
      <c r="AW6502" s="60"/>
      <c r="AX6502" s="60"/>
      <c r="AY6502" s="60"/>
      <c r="AZ6502" s="283"/>
      <c r="BA6502" s="283"/>
      <c r="BB6502" s="283"/>
      <c r="BC6502" s="34"/>
      <c r="BD6502" s="27"/>
      <c r="BF6502" s="35"/>
      <c r="BG6502" s="35"/>
      <c r="BH6502" s="35"/>
    </row>
    <row r="6503" spans="1:60" ht="15" x14ac:dyDescent="0.25">
      <c r="A6503" s="570">
        <f t="shared" si="94"/>
        <v>6497</v>
      </c>
      <c r="B6503" s="571" t="s">
        <v>8706</v>
      </c>
      <c r="C6503" s="574" t="s">
        <v>12460</v>
      </c>
      <c r="D6503" s="843">
        <v>55900.25</v>
      </c>
      <c r="E6503" s="844"/>
      <c r="F6503" s="844"/>
      <c r="G6503" s="25"/>
      <c r="H6503" s="25"/>
      <c r="I6503" s="25"/>
      <c r="J6503" s="25"/>
      <c r="K6503" s="25"/>
      <c r="L6503" s="25"/>
      <c r="N6503" s="25"/>
      <c r="O6503" s="25"/>
      <c r="P6503" s="35" t="s">
        <v>2496</v>
      </c>
      <c r="AS6503" s="570"/>
      <c r="AT6503" s="391"/>
      <c r="AU6503" s="222"/>
      <c r="AV6503" s="564"/>
      <c r="AW6503" s="60"/>
      <c r="AX6503" s="60"/>
      <c r="AY6503" s="60"/>
      <c r="AZ6503" s="283"/>
      <c r="BA6503" s="283"/>
      <c r="BB6503" s="283"/>
      <c r="BC6503" s="34"/>
      <c r="BD6503" s="27"/>
      <c r="BF6503" s="35"/>
      <c r="BG6503" s="35"/>
      <c r="BH6503" s="35"/>
    </row>
    <row r="6504" spans="1:60" ht="15" x14ac:dyDescent="0.25">
      <c r="A6504" s="570">
        <f t="shared" si="94"/>
        <v>6498</v>
      </c>
      <c r="B6504" s="571" t="s">
        <v>8706</v>
      </c>
      <c r="C6504" s="574" t="s">
        <v>12463</v>
      </c>
      <c r="D6504" s="843">
        <v>267899.94</v>
      </c>
      <c r="E6504" s="844"/>
      <c r="F6504" s="844"/>
      <c r="G6504" s="25"/>
      <c r="H6504" s="25"/>
      <c r="I6504" s="25"/>
      <c r="J6504" s="25"/>
      <c r="K6504" s="25"/>
      <c r="L6504" s="25"/>
      <c r="N6504" s="25"/>
      <c r="O6504" s="25"/>
      <c r="P6504" s="35" t="s">
        <v>2496</v>
      </c>
      <c r="AS6504" s="570"/>
      <c r="AT6504" s="391"/>
      <c r="AU6504" s="222"/>
      <c r="AV6504" s="564"/>
      <c r="AW6504" s="60"/>
      <c r="AX6504" s="60"/>
      <c r="AY6504" s="60"/>
      <c r="AZ6504" s="283"/>
      <c r="BA6504" s="283"/>
      <c r="BB6504" s="283"/>
      <c r="BC6504" s="34"/>
      <c r="BD6504" s="27"/>
      <c r="BF6504" s="35"/>
      <c r="BG6504" s="35"/>
      <c r="BH6504" s="35"/>
    </row>
    <row r="6505" spans="1:60" ht="15" x14ac:dyDescent="0.25">
      <c r="A6505" s="570">
        <f t="shared" si="94"/>
        <v>6499</v>
      </c>
      <c r="B6505" s="571" t="s">
        <v>8706</v>
      </c>
      <c r="C6505" s="574" t="s">
        <v>12493</v>
      </c>
      <c r="D6505" s="843">
        <v>135900.38</v>
      </c>
      <c r="E6505" s="844"/>
      <c r="F6505" s="844"/>
      <c r="G6505" s="25"/>
      <c r="H6505" s="25"/>
      <c r="I6505" s="25"/>
      <c r="J6505" s="25"/>
      <c r="K6505" s="25"/>
      <c r="L6505" s="25"/>
      <c r="N6505" s="25"/>
      <c r="O6505" s="25"/>
      <c r="P6505" s="35" t="s">
        <v>2496</v>
      </c>
      <c r="AS6505" s="570"/>
      <c r="AT6505" s="391"/>
      <c r="AU6505" s="222"/>
      <c r="AV6505" s="564"/>
      <c r="AW6505" s="60"/>
      <c r="AX6505" s="60"/>
      <c r="AY6505" s="60"/>
      <c r="AZ6505" s="283"/>
      <c r="BA6505" s="283"/>
      <c r="BB6505" s="283"/>
      <c r="BC6505" s="34"/>
      <c r="BD6505" s="27"/>
      <c r="BF6505" s="35"/>
      <c r="BG6505" s="35"/>
      <c r="BH6505" s="35"/>
    </row>
    <row r="6506" spans="1:60" ht="28.5" x14ac:dyDescent="0.25">
      <c r="A6506" s="570">
        <f t="shared" si="94"/>
        <v>6500</v>
      </c>
      <c r="B6506" s="571" t="s">
        <v>8707</v>
      </c>
      <c r="C6506" s="574" t="s">
        <v>12494</v>
      </c>
      <c r="D6506" s="843">
        <v>225900.08</v>
      </c>
      <c r="E6506" s="844"/>
      <c r="F6506" s="844"/>
      <c r="G6506" s="25"/>
      <c r="H6506" s="25"/>
      <c r="I6506" s="25"/>
      <c r="J6506" s="25"/>
      <c r="K6506" s="25"/>
      <c r="L6506" s="25"/>
      <c r="N6506" s="25"/>
      <c r="O6506" s="25"/>
      <c r="P6506" s="35" t="s">
        <v>2496</v>
      </c>
      <c r="AS6506" s="570"/>
      <c r="AT6506" s="391"/>
      <c r="AU6506" s="222"/>
      <c r="AV6506" s="564"/>
      <c r="AW6506" s="60"/>
      <c r="AX6506" s="60"/>
      <c r="AY6506" s="60"/>
      <c r="AZ6506" s="283"/>
      <c r="BA6506" s="283"/>
      <c r="BB6506" s="283"/>
      <c r="BC6506" s="34"/>
      <c r="BD6506" s="27"/>
      <c r="BF6506" s="35"/>
      <c r="BG6506" s="35"/>
      <c r="BH6506" s="35"/>
    </row>
    <row r="6507" spans="1:60" ht="15" x14ac:dyDescent="0.25">
      <c r="A6507" s="570">
        <f t="shared" si="94"/>
        <v>6501</v>
      </c>
      <c r="B6507" s="571" t="s">
        <v>8708</v>
      </c>
      <c r="C6507" s="574" t="s">
        <v>12459</v>
      </c>
      <c r="D6507" s="843">
        <v>18499.740000000002</v>
      </c>
      <c r="E6507" s="844"/>
      <c r="F6507" s="844"/>
      <c r="G6507" s="25"/>
      <c r="H6507" s="25"/>
      <c r="I6507" s="25"/>
      <c r="J6507" s="25"/>
      <c r="K6507" s="25"/>
      <c r="L6507" s="25"/>
      <c r="N6507" s="25"/>
      <c r="O6507" s="25"/>
      <c r="P6507" s="35" t="s">
        <v>2496</v>
      </c>
      <c r="AS6507" s="570"/>
      <c r="AT6507" s="391"/>
      <c r="AU6507" s="222"/>
      <c r="AV6507" s="564"/>
      <c r="AW6507" s="60"/>
      <c r="AX6507" s="60"/>
      <c r="AY6507" s="60"/>
      <c r="AZ6507" s="283"/>
      <c r="BA6507" s="283"/>
      <c r="BB6507" s="283"/>
      <c r="BC6507" s="34"/>
      <c r="BD6507" s="27"/>
      <c r="BF6507" s="35"/>
      <c r="BG6507" s="35"/>
      <c r="BH6507" s="35"/>
    </row>
    <row r="6508" spans="1:60" ht="15" x14ac:dyDescent="0.25">
      <c r="A6508" s="570">
        <f t="shared" si="94"/>
        <v>6502</v>
      </c>
      <c r="B6508" s="571" t="s">
        <v>8708</v>
      </c>
      <c r="C6508" s="574" t="s">
        <v>12460</v>
      </c>
      <c r="D6508" s="843">
        <v>55900.25</v>
      </c>
      <c r="E6508" s="844"/>
      <c r="F6508" s="844"/>
      <c r="G6508" s="25"/>
      <c r="H6508" s="25"/>
      <c r="I6508" s="25"/>
      <c r="J6508" s="25"/>
      <c r="K6508" s="25"/>
      <c r="L6508" s="25"/>
      <c r="N6508" s="25"/>
      <c r="O6508" s="25"/>
      <c r="P6508" s="35" t="s">
        <v>2496</v>
      </c>
      <c r="AS6508" s="570"/>
      <c r="AT6508" s="391"/>
      <c r="AU6508" s="222"/>
      <c r="AV6508" s="564"/>
      <c r="AW6508" s="60"/>
      <c r="AX6508" s="60"/>
      <c r="AY6508" s="60"/>
      <c r="AZ6508" s="283"/>
      <c r="BA6508" s="283"/>
      <c r="BB6508" s="283"/>
      <c r="BC6508" s="34"/>
      <c r="BD6508" s="27"/>
      <c r="BF6508" s="35"/>
      <c r="BG6508" s="35"/>
      <c r="BH6508" s="35"/>
    </row>
    <row r="6509" spans="1:60" ht="15" x14ac:dyDescent="0.25">
      <c r="A6509" s="570">
        <f t="shared" si="94"/>
        <v>6503</v>
      </c>
      <c r="B6509" s="571" t="s">
        <v>8708</v>
      </c>
      <c r="C6509" s="574" t="s">
        <v>12493</v>
      </c>
      <c r="D6509" s="843">
        <v>138900.37</v>
      </c>
      <c r="E6509" s="844"/>
      <c r="F6509" s="844"/>
      <c r="G6509" s="25"/>
      <c r="H6509" s="25"/>
      <c r="I6509" s="25"/>
      <c r="J6509" s="25"/>
      <c r="K6509" s="25"/>
      <c r="L6509" s="25"/>
      <c r="N6509" s="25"/>
      <c r="O6509" s="25"/>
      <c r="P6509" s="35" t="s">
        <v>2496</v>
      </c>
      <c r="AS6509" s="570"/>
      <c r="AT6509" s="391"/>
      <c r="AU6509" s="222"/>
      <c r="AV6509" s="564"/>
      <c r="AW6509" s="60"/>
      <c r="AX6509" s="60"/>
      <c r="AY6509" s="60"/>
      <c r="AZ6509" s="283"/>
      <c r="BA6509" s="283"/>
      <c r="BB6509" s="283"/>
      <c r="BC6509" s="34"/>
      <c r="BD6509" s="27"/>
      <c r="BF6509" s="35"/>
      <c r="BG6509" s="35"/>
      <c r="BH6509" s="35"/>
    </row>
    <row r="6510" spans="1:60" ht="15" x14ac:dyDescent="0.25">
      <c r="A6510" s="570">
        <f t="shared" si="94"/>
        <v>6504</v>
      </c>
      <c r="B6510" s="571" t="s">
        <v>8708</v>
      </c>
      <c r="C6510" s="574" t="s">
        <v>12463</v>
      </c>
      <c r="D6510" s="843">
        <v>267899.94</v>
      </c>
      <c r="E6510" s="844"/>
      <c r="F6510" s="844"/>
      <c r="G6510" s="25"/>
      <c r="H6510" s="25"/>
      <c r="I6510" s="25"/>
      <c r="J6510" s="25"/>
      <c r="K6510" s="25"/>
      <c r="L6510" s="25"/>
      <c r="N6510" s="25"/>
      <c r="O6510" s="25"/>
      <c r="P6510" s="35" t="s">
        <v>2496</v>
      </c>
      <c r="AS6510" s="570"/>
      <c r="AT6510" s="391"/>
      <c r="AU6510" s="222"/>
      <c r="AV6510" s="564"/>
      <c r="AW6510" s="60"/>
      <c r="AX6510" s="60"/>
      <c r="AY6510" s="60"/>
      <c r="AZ6510" s="283"/>
      <c r="BA6510" s="283"/>
      <c r="BB6510" s="283"/>
      <c r="BC6510" s="34"/>
      <c r="BD6510" s="27"/>
      <c r="BF6510" s="35"/>
      <c r="BG6510" s="35"/>
      <c r="BH6510" s="35"/>
    </row>
    <row r="6511" spans="1:60" ht="15" x14ac:dyDescent="0.25">
      <c r="A6511" s="570">
        <f t="shared" si="94"/>
        <v>6505</v>
      </c>
      <c r="B6511" s="571" t="s">
        <v>8709</v>
      </c>
      <c r="C6511" s="574" t="s">
        <v>12460</v>
      </c>
      <c r="D6511" s="843">
        <v>55900.25</v>
      </c>
      <c r="E6511" s="844"/>
      <c r="F6511" s="844"/>
      <c r="G6511" s="25"/>
      <c r="H6511" s="25"/>
      <c r="I6511" s="25"/>
      <c r="J6511" s="25"/>
      <c r="K6511" s="25"/>
      <c r="L6511" s="25"/>
      <c r="N6511" s="25"/>
      <c r="O6511" s="25"/>
      <c r="P6511" s="35" t="s">
        <v>2496</v>
      </c>
      <c r="AS6511" s="570"/>
      <c r="AT6511" s="391"/>
      <c r="AU6511" s="222"/>
      <c r="AV6511" s="564"/>
      <c r="AW6511" s="60"/>
      <c r="AX6511" s="60"/>
      <c r="AY6511" s="60"/>
      <c r="AZ6511" s="283"/>
      <c r="BA6511" s="283"/>
      <c r="BB6511" s="283"/>
      <c r="BC6511" s="34"/>
      <c r="BD6511" s="27"/>
      <c r="BF6511" s="35"/>
      <c r="BG6511" s="35"/>
      <c r="BH6511" s="35"/>
    </row>
    <row r="6512" spans="1:60" ht="28.5" x14ac:dyDescent="0.25">
      <c r="A6512" s="570">
        <f t="shared" si="94"/>
        <v>6506</v>
      </c>
      <c r="B6512" s="571" t="s">
        <v>8710</v>
      </c>
      <c r="C6512" s="574" t="s">
        <v>12494</v>
      </c>
      <c r="D6512" s="843">
        <v>225900.08</v>
      </c>
      <c r="E6512" s="844"/>
      <c r="F6512" s="844"/>
      <c r="G6512" s="25"/>
      <c r="H6512" s="25"/>
      <c r="I6512" s="25"/>
      <c r="J6512" s="25"/>
      <c r="K6512" s="25"/>
      <c r="L6512" s="25"/>
      <c r="N6512" s="25"/>
      <c r="O6512" s="25"/>
      <c r="P6512" s="35" t="s">
        <v>2496</v>
      </c>
      <c r="AS6512" s="570"/>
      <c r="AT6512" s="391"/>
      <c r="AU6512" s="222"/>
      <c r="AV6512" s="564"/>
      <c r="AW6512" s="60"/>
      <c r="AX6512" s="60"/>
      <c r="AY6512" s="60"/>
      <c r="AZ6512" s="283"/>
      <c r="BA6512" s="283"/>
      <c r="BB6512" s="283"/>
      <c r="BC6512" s="34"/>
      <c r="BD6512" s="27"/>
      <c r="BF6512" s="35"/>
      <c r="BG6512" s="35"/>
      <c r="BH6512" s="35"/>
    </row>
    <row r="6513" spans="1:60" ht="15" x14ac:dyDescent="0.25">
      <c r="A6513" s="570">
        <f t="shared" si="94"/>
        <v>6507</v>
      </c>
      <c r="B6513" s="571" t="s">
        <v>8711</v>
      </c>
      <c r="C6513" s="574" t="s">
        <v>12460</v>
      </c>
      <c r="D6513" s="843">
        <v>55900.25</v>
      </c>
      <c r="E6513" s="844"/>
      <c r="F6513" s="844"/>
      <c r="G6513" s="25"/>
      <c r="H6513" s="25"/>
      <c r="I6513" s="25"/>
      <c r="J6513" s="25"/>
      <c r="K6513" s="25"/>
      <c r="L6513" s="25"/>
      <c r="N6513" s="25"/>
      <c r="O6513" s="25"/>
      <c r="P6513" s="35" t="s">
        <v>2496</v>
      </c>
      <c r="AS6513" s="570"/>
      <c r="AT6513" s="391"/>
      <c r="AU6513" s="222"/>
      <c r="AV6513" s="564"/>
      <c r="AW6513" s="60"/>
      <c r="AX6513" s="60"/>
      <c r="AY6513" s="60"/>
      <c r="AZ6513" s="283"/>
      <c r="BA6513" s="283"/>
      <c r="BB6513" s="283"/>
      <c r="BC6513" s="34"/>
      <c r="BD6513" s="27"/>
      <c r="BF6513" s="35"/>
      <c r="BG6513" s="35"/>
      <c r="BH6513" s="35"/>
    </row>
    <row r="6514" spans="1:60" ht="15" x14ac:dyDescent="0.25">
      <c r="A6514" s="570">
        <f t="shared" si="94"/>
        <v>6508</v>
      </c>
      <c r="B6514" s="571" t="s">
        <v>8711</v>
      </c>
      <c r="C6514" s="574" t="s">
        <v>12493</v>
      </c>
      <c r="D6514" s="843">
        <v>138900.37</v>
      </c>
      <c r="E6514" s="844"/>
      <c r="F6514" s="844"/>
      <c r="G6514" s="25"/>
      <c r="H6514" s="25"/>
      <c r="I6514" s="25"/>
      <c r="J6514" s="25"/>
      <c r="K6514" s="25"/>
      <c r="L6514" s="25"/>
      <c r="N6514" s="25"/>
      <c r="O6514" s="25"/>
      <c r="P6514" s="35" t="s">
        <v>2496</v>
      </c>
      <c r="AS6514" s="570"/>
      <c r="AT6514" s="391"/>
      <c r="AU6514" s="222"/>
      <c r="AV6514" s="564"/>
      <c r="AW6514" s="60"/>
      <c r="AX6514" s="60"/>
      <c r="AY6514" s="60"/>
      <c r="AZ6514" s="283"/>
      <c r="BA6514" s="283"/>
      <c r="BB6514" s="283"/>
      <c r="BC6514" s="34"/>
      <c r="BD6514" s="27"/>
      <c r="BF6514" s="35"/>
      <c r="BG6514" s="35"/>
      <c r="BH6514" s="35"/>
    </row>
    <row r="6515" spans="1:60" ht="15" x14ac:dyDescent="0.25">
      <c r="A6515" s="570">
        <f t="shared" si="94"/>
        <v>6509</v>
      </c>
      <c r="B6515" s="571" t="s">
        <v>8711</v>
      </c>
      <c r="C6515" s="574" t="s">
        <v>12459</v>
      </c>
      <c r="D6515" s="843">
        <v>18499.740000000002</v>
      </c>
      <c r="E6515" s="844"/>
      <c r="F6515" s="844"/>
      <c r="G6515" s="25"/>
      <c r="H6515" s="25"/>
      <c r="I6515" s="25"/>
      <c r="J6515" s="25"/>
      <c r="K6515" s="25"/>
      <c r="L6515" s="25"/>
      <c r="N6515" s="25"/>
      <c r="O6515" s="25"/>
      <c r="P6515" s="35" t="s">
        <v>2496</v>
      </c>
      <c r="AS6515" s="570"/>
      <c r="AT6515" s="391"/>
      <c r="AU6515" s="222"/>
      <c r="AV6515" s="564"/>
      <c r="AW6515" s="60"/>
      <c r="AX6515" s="60"/>
      <c r="AY6515" s="60"/>
      <c r="AZ6515" s="283"/>
      <c r="BA6515" s="283"/>
      <c r="BB6515" s="283"/>
      <c r="BC6515" s="34"/>
      <c r="BD6515" s="27"/>
      <c r="BF6515" s="35"/>
      <c r="BG6515" s="35"/>
      <c r="BH6515" s="35"/>
    </row>
    <row r="6516" spans="1:60" ht="28.5" x14ac:dyDescent="0.25">
      <c r="A6516" s="570">
        <f t="shared" si="94"/>
        <v>6510</v>
      </c>
      <c r="B6516" s="571" t="s">
        <v>8712</v>
      </c>
      <c r="C6516" s="574" t="s">
        <v>12494</v>
      </c>
      <c r="D6516" s="843">
        <v>225900.08</v>
      </c>
      <c r="E6516" s="844"/>
      <c r="F6516" s="844"/>
      <c r="G6516" s="25"/>
      <c r="H6516" s="25"/>
      <c r="I6516" s="25"/>
      <c r="J6516" s="25"/>
      <c r="K6516" s="25"/>
      <c r="L6516" s="25"/>
      <c r="N6516" s="25"/>
      <c r="O6516" s="25"/>
      <c r="P6516" s="35" t="s">
        <v>2496</v>
      </c>
      <c r="AS6516" s="570"/>
      <c r="AT6516" s="391"/>
      <c r="AU6516" s="222"/>
      <c r="AV6516" s="564"/>
      <c r="AW6516" s="60"/>
      <c r="AX6516" s="60"/>
      <c r="AY6516" s="60"/>
      <c r="AZ6516" s="283"/>
      <c r="BA6516" s="283"/>
      <c r="BB6516" s="283"/>
      <c r="BC6516" s="34"/>
      <c r="BD6516" s="27"/>
      <c r="BF6516" s="35"/>
      <c r="BG6516" s="35"/>
      <c r="BH6516" s="35"/>
    </row>
    <row r="6517" spans="1:60" ht="15" x14ac:dyDescent="0.25">
      <c r="A6517" s="570">
        <f t="shared" si="94"/>
        <v>6511</v>
      </c>
      <c r="B6517" s="571" t="s">
        <v>8713</v>
      </c>
      <c r="C6517" s="574" t="s">
        <v>12460</v>
      </c>
      <c r="D6517" s="843">
        <v>40953.85</v>
      </c>
      <c r="E6517" s="844"/>
      <c r="F6517" s="844"/>
      <c r="G6517" s="25"/>
      <c r="H6517" s="25"/>
      <c r="I6517" s="25"/>
      <c r="J6517" s="25"/>
      <c r="K6517" s="25"/>
      <c r="L6517" s="25"/>
      <c r="N6517" s="25"/>
      <c r="O6517" s="25"/>
      <c r="P6517" s="35" t="s">
        <v>2496</v>
      </c>
      <c r="AS6517" s="570"/>
      <c r="AT6517" s="391"/>
      <c r="AU6517" s="222"/>
      <c r="AV6517" s="564"/>
      <c r="AW6517" s="60"/>
      <c r="AX6517" s="60"/>
      <c r="AY6517" s="60"/>
      <c r="AZ6517" s="283"/>
      <c r="BA6517" s="283"/>
      <c r="BB6517" s="283"/>
      <c r="BC6517" s="34"/>
      <c r="BD6517" s="27"/>
      <c r="BF6517" s="35"/>
      <c r="BG6517" s="35"/>
      <c r="BH6517" s="35"/>
    </row>
    <row r="6518" spans="1:60" ht="15" x14ac:dyDescent="0.25">
      <c r="A6518" s="570">
        <f t="shared" si="94"/>
        <v>6512</v>
      </c>
      <c r="B6518" s="571" t="s">
        <v>8714</v>
      </c>
      <c r="C6518" s="574" t="s">
        <v>12460</v>
      </c>
      <c r="D6518" s="843">
        <v>149749.6</v>
      </c>
      <c r="E6518" s="844"/>
      <c r="F6518" s="844"/>
      <c r="G6518" s="25"/>
      <c r="H6518" s="25"/>
      <c r="I6518" s="25"/>
      <c r="J6518" s="25"/>
      <c r="K6518" s="25"/>
      <c r="L6518" s="25"/>
      <c r="N6518" s="25"/>
      <c r="O6518" s="25"/>
      <c r="P6518" s="35" t="s">
        <v>2496</v>
      </c>
      <c r="AS6518" s="570"/>
      <c r="AT6518" s="391"/>
      <c r="AU6518" s="222"/>
      <c r="AV6518" s="564"/>
      <c r="AW6518" s="60"/>
      <c r="AX6518" s="60"/>
      <c r="AY6518" s="60"/>
      <c r="AZ6518" s="283"/>
      <c r="BA6518" s="283"/>
      <c r="BB6518" s="283"/>
      <c r="BC6518" s="34"/>
      <c r="BD6518" s="27"/>
      <c r="BF6518" s="35"/>
      <c r="BG6518" s="35"/>
      <c r="BH6518" s="35"/>
    </row>
    <row r="6519" spans="1:60" ht="15" x14ac:dyDescent="0.25">
      <c r="A6519" s="570">
        <f t="shared" ref="A6519:A6582" si="95">A6518+1</f>
        <v>6513</v>
      </c>
      <c r="B6519" s="571" t="s">
        <v>8715</v>
      </c>
      <c r="C6519" s="574" t="s">
        <v>12460</v>
      </c>
      <c r="D6519" s="843">
        <v>89536.79</v>
      </c>
      <c r="E6519" s="844"/>
      <c r="F6519" s="844"/>
      <c r="G6519" s="25"/>
      <c r="H6519" s="25"/>
      <c r="I6519" s="25"/>
      <c r="J6519" s="25"/>
      <c r="K6519" s="25"/>
      <c r="L6519" s="25"/>
      <c r="N6519" s="25"/>
      <c r="O6519" s="25"/>
      <c r="P6519" s="35" t="s">
        <v>2496</v>
      </c>
      <c r="AS6519" s="570"/>
      <c r="AT6519" s="391"/>
      <c r="AU6519" s="222"/>
      <c r="AV6519" s="564"/>
      <c r="AW6519" s="60"/>
      <c r="AX6519" s="60"/>
      <c r="AY6519" s="60"/>
      <c r="AZ6519" s="283"/>
      <c r="BA6519" s="283"/>
      <c r="BB6519" s="283"/>
      <c r="BC6519" s="34"/>
      <c r="BD6519" s="27"/>
      <c r="BF6519" s="35"/>
      <c r="BG6519" s="35"/>
      <c r="BH6519" s="35"/>
    </row>
    <row r="6520" spans="1:60" ht="15" x14ac:dyDescent="0.25">
      <c r="A6520" s="570">
        <f t="shared" si="95"/>
        <v>6514</v>
      </c>
      <c r="B6520" s="571" t="s">
        <v>8716</v>
      </c>
      <c r="C6520" s="574" t="s">
        <v>12459</v>
      </c>
      <c r="D6520" s="843">
        <v>47701.15</v>
      </c>
      <c r="E6520" s="844"/>
      <c r="F6520" s="844"/>
      <c r="G6520" s="25"/>
      <c r="H6520" s="25"/>
      <c r="I6520" s="25"/>
      <c r="J6520" s="25"/>
      <c r="K6520" s="25"/>
      <c r="L6520" s="25"/>
      <c r="N6520" s="25"/>
      <c r="O6520" s="25"/>
      <c r="P6520" s="35" t="s">
        <v>2496</v>
      </c>
      <c r="AS6520" s="570"/>
      <c r="AT6520" s="391"/>
      <c r="AU6520" s="222"/>
      <c r="AV6520" s="564"/>
      <c r="AW6520" s="60"/>
      <c r="AX6520" s="60"/>
      <c r="AY6520" s="60"/>
      <c r="AZ6520" s="283"/>
      <c r="BA6520" s="283"/>
      <c r="BB6520" s="283"/>
      <c r="BC6520" s="34"/>
      <c r="BD6520" s="27"/>
      <c r="BF6520" s="35"/>
      <c r="BG6520" s="35"/>
      <c r="BH6520" s="35"/>
    </row>
    <row r="6521" spans="1:60" ht="15" x14ac:dyDescent="0.25">
      <c r="A6521" s="570">
        <f t="shared" si="95"/>
        <v>6515</v>
      </c>
      <c r="B6521" s="571" t="s">
        <v>8717</v>
      </c>
      <c r="C6521" s="574" t="s">
        <v>12459</v>
      </c>
      <c r="D6521" s="843">
        <v>47701.15</v>
      </c>
      <c r="E6521" s="844"/>
      <c r="F6521" s="844"/>
      <c r="G6521" s="25"/>
      <c r="H6521" s="25"/>
      <c r="I6521" s="25"/>
      <c r="J6521" s="25"/>
      <c r="K6521" s="25"/>
      <c r="L6521" s="25"/>
      <c r="N6521" s="25"/>
      <c r="O6521" s="25"/>
      <c r="P6521" s="35" t="s">
        <v>2496</v>
      </c>
      <c r="AS6521" s="570"/>
      <c r="AT6521" s="391"/>
      <c r="AU6521" s="222"/>
      <c r="AV6521" s="564"/>
      <c r="AW6521" s="60"/>
      <c r="AX6521" s="60"/>
      <c r="AY6521" s="60"/>
      <c r="AZ6521" s="283"/>
      <c r="BA6521" s="283"/>
      <c r="BB6521" s="283"/>
      <c r="BC6521" s="34"/>
      <c r="BD6521" s="27"/>
      <c r="BF6521" s="35"/>
      <c r="BG6521" s="35"/>
      <c r="BH6521" s="35"/>
    </row>
    <row r="6522" spans="1:60" ht="15" x14ac:dyDescent="0.25">
      <c r="A6522" s="570">
        <f t="shared" si="95"/>
        <v>6516</v>
      </c>
      <c r="B6522" s="571" t="s">
        <v>8718</v>
      </c>
      <c r="C6522" s="574" t="s">
        <v>12459</v>
      </c>
      <c r="D6522" s="843">
        <v>47701.15</v>
      </c>
      <c r="E6522" s="844"/>
      <c r="F6522" s="844"/>
      <c r="G6522" s="25"/>
      <c r="H6522" s="25"/>
      <c r="I6522" s="25"/>
      <c r="J6522" s="25"/>
      <c r="K6522" s="25"/>
      <c r="L6522" s="25"/>
      <c r="N6522" s="25"/>
      <c r="O6522" s="25"/>
      <c r="P6522" s="35" t="s">
        <v>2496</v>
      </c>
      <c r="AS6522" s="570"/>
      <c r="AT6522" s="391"/>
      <c r="AU6522" s="222"/>
      <c r="AV6522" s="564"/>
      <c r="AW6522" s="60"/>
      <c r="AX6522" s="60"/>
      <c r="AY6522" s="60"/>
      <c r="AZ6522" s="283"/>
      <c r="BA6522" s="283"/>
      <c r="BB6522" s="283"/>
      <c r="BC6522" s="34"/>
      <c r="BD6522" s="27"/>
      <c r="BF6522" s="35"/>
      <c r="BG6522" s="35"/>
      <c r="BH6522" s="35"/>
    </row>
    <row r="6523" spans="1:60" ht="15" x14ac:dyDescent="0.25">
      <c r="A6523" s="570">
        <f t="shared" si="95"/>
        <v>6517</v>
      </c>
      <c r="B6523" s="571" t="s">
        <v>8719</v>
      </c>
      <c r="C6523" s="574" t="s">
        <v>12459</v>
      </c>
      <c r="D6523" s="843">
        <v>47701.15</v>
      </c>
      <c r="E6523" s="844"/>
      <c r="F6523" s="844"/>
      <c r="G6523" s="25"/>
      <c r="H6523" s="25"/>
      <c r="I6523" s="25"/>
      <c r="J6523" s="25"/>
      <c r="K6523" s="25"/>
      <c r="L6523" s="25"/>
      <c r="N6523" s="25"/>
      <c r="O6523" s="25"/>
      <c r="P6523" s="35" t="s">
        <v>2496</v>
      </c>
      <c r="AS6523" s="570"/>
      <c r="AT6523" s="391"/>
      <c r="AU6523" s="222"/>
      <c r="AV6523" s="564"/>
      <c r="AW6523" s="60"/>
      <c r="AX6523" s="60"/>
      <c r="AY6523" s="60"/>
      <c r="AZ6523" s="283"/>
      <c r="BA6523" s="283"/>
      <c r="BB6523" s="283"/>
      <c r="BC6523" s="34"/>
      <c r="BD6523" s="27"/>
      <c r="BF6523" s="35"/>
      <c r="BG6523" s="35"/>
      <c r="BH6523" s="35"/>
    </row>
    <row r="6524" spans="1:60" ht="15" x14ac:dyDescent="0.25">
      <c r="A6524" s="570">
        <f t="shared" si="95"/>
        <v>6518</v>
      </c>
      <c r="B6524" s="571" t="s">
        <v>8720</v>
      </c>
      <c r="C6524" s="574" t="s">
        <v>12459</v>
      </c>
      <c r="D6524" s="843">
        <v>47701.15</v>
      </c>
      <c r="E6524" s="844"/>
      <c r="F6524" s="844"/>
      <c r="G6524" s="25"/>
      <c r="H6524" s="25"/>
      <c r="I6524" s="25"/>
      <c r="J6524" s="25"/>
      <c r="K6524" s="25"/>
      <c r="L6524" s="25"/>
      <c r="N6524" s="25"/>
      <c r="O6524" s="25"/>
      <c r="P6524" s="35" t="s">
        <v>2496</v>
      </c>
      <c r="AS6524" s="570"/>
      <c r="AT6524" s="391"/>
      <c r="AU6524" s="222"/>
      <c r="AV6524" s="564"/>
      <c r="AW6524" s="60"/>
      <c r="AX6524" s="60"/>
      <c r="AY6524" s="60"/>
      <c r="AZ6524" s="283"/>
      <c r="BA6524" s="283"/>
      <c r="BB6524" s="283"/>
      <c r="BC6524" s="34"/>
      <c r="BD6524" s="27"/>
      <c r="BF6524" s="35"/>
      <c r="BG6524" s="35"/>
      <c r="BH6524" s="35"/>
    </row>
    <row r="6525" spans="1:60" ht="15" x14ac:dyDescent="0.25">
      <c r="A6525" s="570">
        <f t="shared" si="95"/>
        <v>6519</v>
      </c>
      <c r="B6525" s="571" t="s">
        <v>8721</v>
      </c>
      <c r="C6525" s="574" t="s">
        <v>12463</v>
      </c>
      <c r="D6525" s="843">
        <v>304843.49</v>
      </c>
      <c r="E6525" s="844"/>
      <c r="F6525" s="844"/>
      <c r="G6525" s="25"/>
      <c r="H6525" s="25"/>
      <c r="I6525" s="25"/>
      <c r="J6525" s="25"/>
      <c r="K6525" s="25"/>
      <c r="L6525" s="25"/>
      <c r="N6525" s="25"/>
      <c r="O6525" s="25"/>
      <c r="P6525" s="35" t="s">
        <v>2496</v>
      </c>
      <c r="AS6525" s="570"/>
      <c r="AT6525" s="391"/>
      <c r="AU6525" s="222"/>
      <c r="AV6525" s="564"/>
      <c r="AW6525" s="60"/>
      <c r="AX6525" s="60"/>
      <c r="AY6525" s="60"/>
      <c r="AZ6525" s="283"/>
      <c r="BA6525" s="283"/>
      <c r="BB6525" s="283"/>
      <c r="BC6525" s="34"/>
      <c r="BD6525" s="27"/>
      <c r="BF6525" s="35"/>
      <c r="BG6525" s="35"/>
      <c r="BH6525" s="35"/>
    </row>
    <row r="6526" spans="1:60" ht="15" x14ac:dyDescent="0.25">
      <c r="A6526" s="570">
        <f t="shared" si="95"/>
        <v>6520</v>
      </c>
      <c r="B6526" s="571" t="s">
        <v>8722</v>
      </c>
      <c r="C6526" s="574" t="s">
        <v>12460</v>
      </c>
      <c r="D6526" s="843">
        <v>59500</v>
      </c>
      <c r="E6526" s="844"/>
      <c r="F6526" s="844"/>
      <c r="G6526" s="25"/>
      <c r="H6526" s="25"/>
      <c r="I6526" s="25"/>
      <c r="J6526" s="25"/>
      <c r="K6526" s="25"/>
      <c r="L6526" s="25"/>
      <c r="N6526" s="25"/>
      <c r="O6526" s="25"/>
      <c r="P6526" s="35" t="s">
        <v>2496</v>
      </c>
      <c r="AS6526" s="570"/>
      <c r="AT6526" s="391"/>
      <c r="AU6526" s="222"/>
      <c r="AV6526" s="564"/>
      <c r="AW6526" s="60"/>
      <c r="AX6526" s="60"/>
      <c r="AY6526" s="60"/>
      <c r="AZ6526" s="283"/>
      <c r="BA6526" s="283"/>
      <c r="BB6526" s="283"/>
      <c r="BC6526" s="34"/>
      <c r="BD6526" s="27"/>
      <c r="BF6526" s="35"/>
      <c r="BG6526" s="35"/>
      <c r="BH6526" s="35"/>
    </row>
    <row r="6527" spans="1:60" ht="15" x14ac:dyDescent="0.25">
      <c r="A6527" s="570">
        <f t="shared" si="95"/>
        <v>6521</v>
      </c>
      <c r="B6527" s="571" t="s">
        <v>8723</v>
      </c>
      <c r="C6527" s="574" t="s">
        <v>12459</v>
      </c>
      <c r="D6527" s="843">
        <v>16983.68</v>
      </c>
      <c r="E6527" s="844"/>
      <c r="F6527" s="844"/>
      <c r="G6527" s="25"/>
      <c r="H6527" s="25"/>
      <c r="I6527" s="25"/>
      <c r="J6527" s="25"/>
      <c r="K6527" s="25"/>
      <c r="L6527" s="25"/>
      <c r="N6527" s="25"/>
      <c r="O6527" s="25"/>
      <c r="P6527" s="35" t="s">
        <v>2496</v>
      </c>
      <c r="AS6527" s="570"/>
      <c r="AT6527" s="391"/>
      <c r="AU6527" s="222"/>
      <c r="AV6527" s="564"/>
      <c r="AW6527" s="60"/>
      <c r="AX6527" s="60"/>
      <c r="AY6527" s="60"/>
      <c r="AZ6527" s="283"/>
      <c r="BA6527" s="283"/>
      <c r="BB6527" s="283"/>
      <c r="BC6527" s="34"/>
      <c r="BD6527" s="27"/>
      <c r="BF6527" s="35"/>
      <c r="BG6527" s="35"/>
      <c r="BH6527" s="35"/>
    </row>
    <row r="6528" spans="1:60" ht="15" x14ac:dyDescent="0.25">
      <c r="A6528" s="570">
        <f t="shared" si="95"/>
        <v>6522</v>
      </c>
      <c r="B6528" s="571" t="s">
        <v>8724</v>
      </c>
      <c r="C6528" s="574" t="s">
        <v>12460</v>
      </c>
      <c r="D6528" s="843">
        <v>46061.33</v>
      </c>
      <c r="E6528" s="844"/>
      <c r="F6528" s="844"/>
      <c r="G6528" s="25"/>
      <c r="H6528" s="25"/>
      <c r="I6528" s="25"/>
      <c r="J6528" s="25"/>
      <c r="K6528" s="25"/>
      <c r="L6528" s="25"/>
      <c r="N6528" s="25"/>
      <c r="O6528" s="25"/>
      <c r="P6528" s="35" t="s">
        <v>2496</v>
      </c>
      <c r="AS6528" s="570"/>
      <c r="AT6528" s="391"/>
      <c r="AU6528" s="222"/>
      <c r="AV6528" s="564"/>
      <c r="AW6528" s="60"/>
      <c r="AX6528" s="60"/>
      <c r="AY6528" s="60"/>
      <c r="AZ6528" s="283"/>
      <c r="BA6528" s="283"/>
      <c r="BB6528" s="283"/>
      <c r="BC6528" s="34"/>
      <c r="BD6528" s="27"/>
      <c r="BF6528" s="35"/>
      <c r="BG6528" s="35"/>
      <c r="BH6528" s="35"/>
    </row>
    <row r="6529" spans="1:60" ht="15" x14ac:dyDescent="0.25">
      <c r="A6529" s="570">
        <f t="shared" si="95"/>
        <v>6523</v>
      </c>
      <c r="B6529" s="571" t="s">
        <v>8725</v>
      </c>
      <c r="C6529" s="574" t="s">
        <v>12460</v>
      </c>
      <c r="D6529" s="843">
        <v>55738.41</v>
      </c>
      <c r="E6529" s="844"/>
      <c r="F6529" s="844"/>
      <c r="G6529" s="25"/>
      <c r="H6529" s="25"/>
      <c r="I6529" s="25"/>
      <c r="J6529" s="25"/>
      <c r="K6529" s="25"/>
      <c r="L6529" s="25"/>
      <c r="N6529" s="25"/>
      <c r="O6529" s="25"/>
      <c r="P6529" s="35" t="s">
        <v>2496</v>
      </c>
      <c r="AS6529" s="570"/>
      <c r="AT6529" s="391"/>
      <c r="AU6529" s="222"/>
      <c r="AV6529" s="564"/>
      <c r="AW6529" s="60"/>
      <c r="AX6529" s="60"/>
      <c r="AY6529" s="60"/>
      <c r="AZ6529" s="283"/>
      <c r="BA6529" s="283"/>
      <c r="BB6529" s="283"/>
      <c r="BC6529" s="34"/>
      <c r="BD6529" s="27"/>
      <c r="BF6529" s="35"/>
      <c r="BG6529" s="35"/>
      <c r="BH6529" s="35"/>
    </row>
    <row r="6530" spans="1:60" ht="15" x14ac:dyDescent="0.25">
      <c r="A6530" s="570">
        <f t="shared" si="95"/>
        <v>6524</v>
      </c>
      <c r="B6530" s="571" t="s">
        <v>8725</v>
      </c>
      <c r="C6530" s="574" t="s">
        <v>12495</v>
      </c>
      <c r="D6530" s="843">
        <v>9040.43</v>
      </c>
      <c r="E6530" s="844"/>
      <c r="F6530" s="844"/>
      <c r="G6530" s="25"/>
      <c r="H6530" s="25"/>
      <c r="I6530" s="25"/>
      <c r="J6530" s="25"/>
      <c r="K6530" s="25"/>
      <c r="L6530" s="25"/>
      <c r="N6530" s="25"/>
      <c r="O6530" s="25"/>
      <c r="P6530" s="35" t="s">
        <v>2496</v>
      </c>
      <c r="AS6530" s="570"/>
      <c r="AT6530" s="391"/>
      <c r="AU6530" s="222"/>
      <c r="AV6530" s="564"/>
      <c r="AW6530" s="60"/>
      <c r="AX6530" s="60"/>
      <c r="AY6530" s="60"/>
      <c r="AZ6530" s="283"/>
      <c r="BA6530" s="283"/>
      <c r="BB6530" s="283"/>
      <c r="BC6530" s="34"/>
      <c r="BD6530" s="27"/>
      <c r="BF6530" s="35"/>
      <c r="BG6530" s="35"/>
      <c r="BH6530" s="35"/>
    </row>
    <row r="6531" spans="1:60" ht="15" x14ac:dyDescent="0.25">
      <c r="A6531" s="570">
        <f t="shared" si="95"/>
        <v>6525</v>
      </c>
      <c r="B6531" s="571" t="s">
        <v>8725</v>
      </c>
      <c r="C6531" s="574" t="s">
        <v>12478</v>
      </c>
      <c r="D6531" s="843">
        <v>5001.57</v>
      </c>
      <c r="E6531" s="844"/>
      <c r="F6531" s="844"/>
      <c r="G6531" s="25"/>
      <c r="H6531" s="25"/>
      <c r="I6531" s="25"/>
      <c r="J6531" s="25"/>
      <c r="K6531" s="25"/>
      <c r="L6531" s="25"/>
      <c r="N6531" s="25"/>
      <c r="O6531" s="25"/>
      <c r="P6531" s="35" t="s">
        <v>2496</v>
      </c>
      <c r="AS6531" s="570"/>
      <c r="AT6531" s="391"/>
      <c r="AU6531" s="222"/>
      <c r="AV6531" s="564"/>
      <c r="AW6531" s="60"/>
      <c r="AX6531" s="60"/>
      <c r="AY6531" s="60"/>
      <c r="AZ6531" s="283"/>
      <c r="BA6531" s="283"/>
      <c r="BB6531" s="283"/>
      <c r="BC6531" s="34"/>
      <c r="BD6531" s="27"/>
      <c r="BF6531" s="35"/>
      <c r="BG6531" s="35"/>
      <c r="BH6531" s="35"/>
    </row>
    <row r="6532" spans="1:60" ht="15" x14ac:dyDescent="0.25">
      <c r="A6532" s="570">
        <f t="shared" si="95"/>
        <v>6526</v>
      </c>
      <c r="B6532" s="571" t="s">
        <v>8726</v>
      </c>
      <c r="C6532" s="574" t="s">
        <v>12496</v>
      </c>
      <c r="D6532" s="843">
        <v>2948.82</v>
      </c>
      <c r="E6532" s="844"/>
      <c r="F6532" s="844"/>
      <c r="G6532" s="25"/>
      <c r="H6532" s="25"/>
      <c r="I6532" s="25"/>
      <c r="J6532" s="25"/>
      <c r="K6532" s="25"/>
      <c r="L6532" s="25"/>
      <c r="N6532" s="25"/>
      <c r="O6532" s="25"/>
      <c r="P6532" s="35" t="s">
        <v>2496</v>
      </c>
      <c r="AS6532" s="570"/>
      <c r="AT6532" s="391"/>
      <c r="AU6532" s="222"/>
      <c r="AV6532" s="564"/>
      <c r="AW6532" s="60"/>
      <c r="AX6532" s="60"/>
      <c r="AY6532" s="60"/>
      <c r="AZ6532" s="283"/>
      <c r="BA6532" s="283"/>
      <c r="BB6532" s="283"/>
      <c r="BC6532" s="34"/>
      <c r="BD6532" s="27"/>
      <c r="BF6532" s="35"/>
      <c r="BG6532" s="35"/>
      <c r="BH6532" s="35"/>
    </row>
    <row r="6533" spans="1:60" ht="15" x14ac:dyDescent="0.25">
      <c r="A6533" s="570">
        <f t="shared" si="95"/>
        <v>6527</v>
      </c>
      <c r="B6533" s="571" t="s">
        <v>8726</v>
      </c>
      <c r="C6533" s="574" t="s">
        <v>12495</v>
      </c>
      <c r="D6533" s="843">
        <v>9040.43</v>
      </c>
      <c r="E6533" s="844"/>
      <c r="F6533" s="844"/>
      <c r="G6533" s="25"/>
      <c r="H6533" s="25"/>
      <c r="I6533" s="25"/>
      <c r="J6533" s="25"/>
      <c r="K6533" s="25"/>
      <c r="L6533" s="25"/>
      <c r="N6533" s="25"/>
      <c r="O6533" s="25"/>
      <c r="P6533" s="35" t="s">
        <v>2496</v>
      </c>
      <c r="AS6533" s="570"/>
      <c r="AT6533" s="391"/>
      <c r="AU6533" s="222"/>
      <c r="AV6533" s="564"/>
      <c r="AW6533" s="60"/>
      <c r="AX6533" s="60"/>
      <c r="AY6533" s="60"/>
      <c r="AZ6533" s="283"/>
      <c r="BA6533" s="283"/>
      <c r="BB6533" s="283"/>
      <c r="BC6533" s="34"/>
      <c r="BD6533" s="27"/>
      <c r="BF6533" s="35"/>
      <c r="BG6533" s="35"/>
      <c r="BH6533" s="35"/>
    </row>
    <row r="6534" spans="1:60" ht="15" x14ac:dyDescent="0.25">
      <c r="A6534" s="570">
        <f t="shared" si="95"/>
        <v>6528</v>
      </c>
      <c r="B6534" s="571" t="s">
        <v>8727</v>
      </c>
      <c r="C6534" s="574" t="s">
        <v>12492</v>
      </c>
      <c r="D6534" s="843">
        <v>16983.68</v>
      </c>
      <c r="E6534" s="844"/>
      <c r="F6534" s="844"/>
      <c r="G6534" s="25"/>
      <c r="H6534" s="25"/>
      <c r="I6534" s="25"/>
      <c r="J6534" s="25"/>
      <c r="K6534" s="25"/>
      <c r="L6534" s="25"/>
      <c r="N6534" s="25"/>
      <c r="O6534" s="25"/>
      <c r="P6534" s="35" t="s">
        <v>2496</v>
      </c>
      <c r="AS6534" s="570"/>
      <c r="AT6534" s="391"/>
      <c r="AU6534" s="222"/>
      <c r="AV6534" s="564"/>
      <c r="AW6534" s="60"/>
      <c r="AX6534" s="60"/>
      <c r="AY6534" s="60"/>
      <c r="AZ6534" s="283"/>
      <c r="BA6534" s="283"/>
      <c r="BB6534" s="283"/>
      <c r="BC6534" s="34"/>
      <c r="BD6534" s="27"/>
      <c r="BF6534" s="35"/>
      <c r="BG6534" s="35"/>
      <c r="BH6534" s="35"/>
    </row>
    <row r="6535" spans="1:60" ht="15" x14ac:dyDescent="0.25">
      <c r="A6535" s="570">
        <f t="shared" si="95"/>
        <v>6529</v>
      </c>
      <c r="B6535" s="571" t="s">
        <v>8727</v>
      </c>
      <c r="C6535" s="574" t="s">
        <v>12460</v>
      </c>
      <c r="D6535" s="843">
        <v>55738.41</v>
      </c>
      <c r="E6535" s="844"/>
      <c r="F6535" s="844"/>
      <c r="G6535" s="25"/>
      <c r="H6535" s="25"/>
      <c r="I6535" s="25"/>
      <c r="J6535" s="25"/>
      <c r="K6535" s="25"/>
      <c r="L6535" s="25"/>
      <c r="N6535" s="25"/>
      <c r="O6535" s="25"/>
      <c r="P6535" s="35" t="s">
        <v>2496</v>
      </c>
      <c r="AS6535" s="570"/>
      <c r="AT6535" s="391"/>
      <c r="AU6535" s="222"/>
      <c r="AV6535" s="564"/>
      <c r="AW6535" s="60"/>
      <c r="AX6535" s="60"/>
      <c r="AY6535" s="60"/>
      <c r="AZ6535" s="283"/>
      <c r="BA6535" s="283"/>
      <c r="BB6535" s="283"/>
      <c r="BC6535" s="34"/>
      <c r="BD6535" s="27"/>
      <c r="BF6535" s="35"/>
      <c r="BG6535" s="35"/>
      <c r="BH6535" s="35"/>
    </row>
    <row r="6536" spans="1:60" ht="15" x14ac:dyDescent="0.25">
      <c r="A6536" s="570">
        <f t="shared" si="95"/>
        <v>6530</v>
      </c>
      <c r="B6536" s="571" t="s">
        <v>8728</v>
      </c>
      <c r="C6536" s="574" t="s">
        <v>12478</v>
      </c>
      <c r="D6536" s="843">
        <v>5001.57</v>
      </c>
      <c r="E6536" s="844"/>
      <c r="F6536" s="844"/>
      <c r="G6536" s="25"/>
      <c r="H6536" s="25"/>
      <c r="I6536" s="25"/>
      <c r="J6536" s="25"/>
      <c r="K6536" s="25"/>
      <c r="L6536" s="25"/>
      <c r="N6536" s="25"/>
      <c r="O6536" s="25"/>
      <c r="P6536" s="35" t="s">
        <v>2496</v>
      </c>
      <c r="AS6536" s="570"/>
      <c r="AT6536" s="391"/>
      <c r="AU6536" s="222"/>
      <c r="AV6536" s="564"/>
      <c r="AW6536" s="60"/>
      <c r="AX6536" s="60"/>
      <c r="AY6536" s="60"/>
      <c r="AZ6536" s="283"/>
      <c r="BA6536" s="283"/>
      <c r="BB6536" s="283"/>
      <c r="BC6536" s="34"/>
      <c r="BD6536" s="27"/>
      <c r="BF6536" s="35"/>
      <c r="BG6536" s="35"/>
      <c r="BH6536" s="35"/>
    </row>
    <row r="6537" spans="1:60" ht="15" x14ac:dyDescent="0.25">
      <c r="A6537" s="570">
        <f t="shared" si="95"/>
        <v>6531</v>
      </c>
      <c r="B6537" s="571" t="s">
        <v>8728</v>
      </c>
      <c r="C6537" s="574" t="s">
        <v>12496</v>
      </c>
      <c r="D6537" s="843">
        <v>2948.82</v>
      </c>
      <c r="E6537" s="844"/>
      <c r="F6537" s="844"/>
      <c r="G6537" s="25"/>
      <c r="H6537" s="25"/>
      <c r="I6537" s="25"/>
      <c r="J6537" s="25"/>
      <c r="K6537" s="25"/>
      <c r="L6537" s="25"/>
      <c r="N6537" s="25"/>
      <c r="O6537" s="25"/>
      <c r="P6537" s="35" t="s">
        <v>2496</v>
      </c>
      <c r="AS6537" s="570"/>
      <c r="AT6537" s="391"/>
      <c r="AU6537" s="222"/>
      <c r="AV6537" s="564"/>
      <c r="AW6537" s="60"/>
      <c r="AX6537" s="60"/>
      <c r="AY6537" s="60"/>
      <c r="AZ6537" s="283"/>
      <c r="BA6537" s="283"/>
      <c r="BB6537" s="283"/>
      <c r="BC6537" s="34"/>
      <c r="BD6537" s="27"/>
      <c r="BF6537" s="35"/>
      <c r="BG6537" s="35"/>
      <c r="BH6537" s="35"/>
    </row>
    <row r="6538" spans="1:60" ht="15" x14ac:dyDescent="0.25">
      <c r="A6538" s="570">
        <f t="shared" si="95"/>
        <v>6532</v>
      </c>
      <c r="B6538" s="571" t="s">
        <v>8729</v>
      </c>
      <c r="C6538" s="574" t="s">
        <v>12495</v>
      </c>
      <c r="D6538" s="843">
        <v>9040.43</v>
      </c>
      <c r="E6538" s="844"/>
      <c r="F6538" s="844"/>
      <c r="G6538" s="25"/>
      <c r="H6538" s="25"/>
      <c r="I6538" s="25"/>
      <c r="J6538" s="25"/>
      <c r="K6538" s="25"/>
      <c r="L6538" s="25"/>
      <c r="N6538" s="25"/>
      <c r="O6538" s="25"/>
      <c r="P6538" s="35" t="s">
        <v>2496</v>
      </c>
      <c r="AS6538" s="570"/>
      <c r="AT6538" s="391"/>
      <c r="AU6538" s="222"/>
      <c r="AV6538" s="564"/>
      <c r="AW6538" s="60"/>
      <c r="AX6538" s="60"/>
      <c r="AY6538" s="60"/>
      <c r="AZ6538" s="283"/>
      <c r="BA6538" s="283"/>
      <c r="BB6538" s="283"/>
      <c r="BC6538" s="34"/>
      <c r="BD6538" s="27"/>
      <c r="BF6538" s="35"/>
      <c r="BG6538" s="35"/>
      <c r="BH6538" s="35"/>
    </row>
    <row r="6539" spans="1:60" ht="15" x14ac:dyDescent="0.25">
      <c r="A6539" s="570">
        <f t="shared" si="95"/>
        <v>6533</v>
      </c>
      <c r="B6539" s="571" t="s">
        <v>8729</v>
      </c>
      <c r="C6539" s="574" t="s">
        <v>12496</v>
      </c>
      <c r="D6539" s="843">
        <v>2948.82</v>
      </c>
      <c r="E6539" s="844"/>
      <c r="F6539" s="844"/>
      <c r="G6539" s="25"/>
      <c r="H6539" s="25"/>
      <c r="I6539" s="25"/>
      <c r="J6539" s="25"/>
      <c r="K6539" s="25"/>
      <c r="L6539" s="25"/>
      <c r="N6539" s="25"/>
      <c r="O6539" s="25"/>
      <c r="P6539" s="35" t="s">
        <v>2496</v>
      </c>
      <c r="AS6539" s="570"/>
      <c r="AT6539" s="391"/>
      <c r="AU6539" s="222"/>
      <c r="AV6539" s="564"/>
      <c r="AW6539" s="60"/>
      <c r="AX6539" s="60"/>
      <c r="AY6539" s="60"/>
      <c r="AZ6539" s="283"/>
      <c r="BA6539" s="283"/>
      <c r="BB6539" s="283"/>
      <c r="BC6539" s="34"/>
      <c r="BD6539" s="27"/>
      <c r="BF6539" s="35"/>
      <c r="BG6539" s="35"/>
      <c r="BH6539" s="35"/>
    </row>
    <row r="6540" spans="1:60" ht="15" x14ac:dyDescent="0.25">
      <c r="A6540" s="570">
        <f t="shared" si="95"/>
        <v>6534</v>
      </c>
      <c r="B6540" s="571" t="s">
        <v>8729</v>
      </c>
      <c r="C6540" s="574" t="s">
        <v>12478</v>
      </c>
      <c r="D6540" s="843">
        <v>5001.57</v>
      </c>
      <c r="E6540" s="844"/>
      <c r="F6540" s="844"/>
      <c r="G6540" s="25"/>
      <c r="H6540" s="25"/>
      <c r="I6540" s="25"/>
      <c r="J6540" s="25"/>
      <c r="K6540" s="25"/>
      <c r="L6540" s="25"/>
      <c r="N6540" s="25"/>
      <c r="O6540" s="25"/>
      <c r="P6540" s="35" t="s">
        <v>2496</v>
      </c>
      <c r="AS6540" s="570"/>
      <c r="AT6540" s="391"/>
      <c r="AU6540" s="222"/>
      <c r="AV6540" s="564"/>
      <c r="AW6540" s="60"/>
      <c r="AX6540" s="60"/>
      <c r="AY6540" s="60"/>
      <c r="AZ6540" s="283"/>
      <c r="BA6540" s="283"/>
      <c r="BB6540" s="283"/>
      <c r="BC6540" s="34"/>
      <c r="BD6540" s="27"/>
      <c r="BF6540" s="35"/>
      <c r="BG6540" s="35"/>
      <c r="BH6540" s="35"/>
    </row>
    <row r="6541" spans="1:60" ht="15" x14ac:dyDescent="0.25">
      <c r="A6541" s="570">
        <f t="shared" si="95"/>
        <v>6535</v>
      </c>
      <c r="B6541" s="571" t="s">
        <v>8730</v>
      </c>
      <c r="C6541" s="574" t="s">
        <v>12478</v>
      </c>
      <c r="D6541" s="843">
        <v>5001.57</v>
      </c>
      <c r="E6541" s="844"/>
      <c r="F6541" s="844"/>
      <c r="G6541" s="25"/>
      <c r="H6541" s="25"/>
      <c r="I6541" s="25"/>
      <c r="J6541" s="25"/>
      <c r="K6541" s="25"/>
      <c r="L6541" s="25"/>
      <c r="N6541" s="25"/>
      <c r="O6541" s="25"/>
      <c r="P6541" s="35" t="s">
        <v>2496</v>
      </c>
      <c r="AS6541" s="570"/>
      <c r="AT6541" s="391"/>
      <c r="AU6541" s="222"/>
      <c r="AV6541" s="564"/>
      <c r="AW6541" s="60"/>
      <c r="AX6541" s="60"/>
      <c r="AY6541" s="60"/>
      <c r="AZ6541" s="283"/>
      <c r="BA6541" s="283"/>
      <c r="BB6541" s="283"/>
      <c r="BC6541" s="34"/>
      <c r="BD6541" s="27"/>
      <c r="BF6541" s="35"/>
      <c r="BG6541" s="35"/>
      <c r="BH6541" s="35"/>
    </row>
    <row r="6542" spans="1:60" ht="15" x14ac:dyDescent="0.25">
      <c r="A6542" s="570">
        <f t="shared" si="95"/>
        <v>6536</v>
      </c>
      <c r="B6542" s="571" t="s">
        <v>8730</v>
      </c>
      <c r="C6542" s="574" t="s">
        <v>12496</v>
      </c>
      <c r="D6542" s="843">
        <v>2948.82</v>
      </c>
      <c r="E6542" s="844"/>
      <c r="F6542" s="844"/>
      <c r="G6542" s="25"/>
      <c r="H6542" s="25"/>
      <c r="I6542" s="25"/>
      <c r="J6542" s="25"/>
      <c r="K6542" s="25"/>
      <c r="L6542" s="25"/>
      <c r="N6542" s="25"/>
      <c r="O6542" s="25"/>
      <c r="P6542" s="35" t="s">
        <v>2496</v>
      </c>
      <c r="AS6542" s="570"/>
      <c r="AT6542" s="391"/>
      <c r="AU6542" s="222"/>
      <c r="AV6542" s="564"/>
      <c r="AW6542" s="60"/>
      <c r="AX6542" s="60"/>
      <c r="AY6542" s="60"/>
      <c r="AZ6542" s="283"/>
      <c r="BA6542" s="283"/>
      <c r="BB6542" s="283"/>
      <c r="BC6542" s="34"/>
      <c r="BD6542" s="27"/>
      <c r="BF6542" s="35"/>
      <c r="BG6542" s="35"/>
      <c r="BH6542" s="35"/>
    </row>
    <row r="6543" spans="1:60" ht="15" x14ac:dyDescent="0.25">
      <c r="A6543" s="570">
        <f t="shared" si="95"/>
        <v>6537</v>
      </c>
      <c r="B6543" s="571" t="s">
        <v>8730</v>
      </c>
      <c r="C6543" s="574" t="s">
        <v>12495</v>
      </c>
      <c r="D6543" s="843">
        <v>9040.43</v>
      </c>
      <c r="E6543" s="844"/>
      <c r="F6543" s="844"/>
      <c r="G6543" s="25"/>
      <c r="H6543" s="25"/>
      <c r="I6543" s="25"/>
      <c r="J6543" s="25"/>
      <c r="K6543" s="25"/>
      <c r="L6543" s="25"/>
      <c r="N6543" s="25"/>
      <c r="O6543" s="25"/>
      <c r="P6543" s="35" t="s">
        <v>2496</v>
      </c>
      <c r="AS6543" s="570"/>
      <c r="AT6543" s="391"/>
      <c r="AU6543" s="222"/>
      <c r="AV6543" s="564"/>
      <c r="AW6543" s="60"/>
      <c r="AX6543" s="60"/>
      <c r="AY6543" s="60"/>
      <c r="AZ6543" s="283"/>
      <c r="BA6543" s="283"/>
      <c r="BB6543" s="283"/>
      <c r="BC6543" s="34"/>
      <c r="BD6543" s="27"/>
      <c r="BF6543" s="35"/>
      <c r="BG6543" s="35"/>
      <c r="BH6543" s="35"/>
    </row>
    <row r="6544" spans="1:60" ht="15" x14ac:dyDescent="0.25">
      <c r="A6544" s="570">
        <f t="shared" si="95"/>
        <v>6538</v>
      </c>
      <c r="B6544" s="571" t="s">
        <v>8731</v>
      </c>
      <c r="C6544" s="574" t="s">
        <v>12460</v>
      </c>
      <c r="D6544" s="843">
        <v>55738.41</v>
      </c>
      <c r="E6544" s="844"/>
      <c r="F6544" s="844"/>
      <c r="G6544" s="25"/>
      <c r="H6544" s="25"/>
      <c r="I6544" s="25"/>
      <c r="J6544" s="25"/>
      <c r="K6544" s="25"/>
      <c r="L6544" s="25"/>
      <c r="N6544" s="25"/>
      <c r="O6544" s="25"/>
      <c r="P6544" s="35" t="s">
        <v>2496</v>
      </c>
      <c r="AS6544" s="570"/>
      <c r="AT6544" s="391"/>
      <c r="AU6544" s="222"/>
      <c r="AV6544" s="564"/>
      <c r="AW6544" s="60"/>
      <c r="AX6544" s="60"/>
      <c r="AY6544" s="60"/>
      <c r="AZ6544" s="283"/>
      <c r="BA6544" s="283"/>
      <c r="BB6544" s="283"/>
      <c r="BC6544" s="34"/>
      <c r="BD6544" s="27"/>
      <c r="BF6544" s="35"/>
      <c r="BG6544" s="35"/>
      <c r="BH6544" s="35"/>
    </row>
    <row r="6545" spans="1:60" ht="15" x14ac:dyDescent="0.25">
      <c r="A6545" s="570">
        <f t="shared" si="95"/>
        <v>6539</v>
      </c>
      <c r="B6545" s="571" t="s">
        <v>8731</v>
      </c>
      <c r="C6545" s="574" t="s">
        <v>12492</v>
      </c>
      <c r="D6545" s="843">
        <v>16983.68</v>
      </c>
      <c r="E6545" s="844"/>
      <c r="F6545" s="844"/>
      <c r="G6545" s="25"/>
      <c r="H6545" s="25"/>
      <c r="I6545" s="25"/>
      <c r="J6545" s="25"/>
      <c r="K6545" s="25"/>
      <c r="L6545" s="25"/>
      <c r="N6545" s="25"/>
      <c r="O6545" s="25"/>
      <c r="P6545" s="35" t="s">
        <v>2496</v>
      </c>
      <c r="AS6545" s="570"/>
      <c r="AT6545" s="391"/>
      <c r="AU6545" s="222"/>
      <c r="AV6545" s="564"/>
      <c r="AW6545" s="60"/>
      <c r="AX6545" s="60"/>
      <c r="AY6545" s="60"/>
      <c r="AZ6545" s="283"/>
      <c r="BA6545" s="283"/>
      <c r="BB6545" s="283"/>
      <c r="BC6545" s="34"/>
      <c r="BD6545" s="27"/>
      <c r="BF6545" s="35"/>
      <c r="BG6545" s="35"/>
      <c r="BH6545" s="35"/>
    </row>
    <row r="6546" spans="1:60" ht="15" x14ac:dyDescent="0.25">
      <c r="A6546" s="570">
        <f t="shared" si="95"/>
        <v>6540</v>
      </c>
      <c r="B6546" s="571" t="s">
        <v>8732</v>
      </c>
      <c r="C6546" s="574" t="s">
        <v>12492</v>
      </c>
      <c r="D6546" s="843">
        <v>16983.68</v>
      </c>
      <c r="E6546" s="844"/>
      <c r="F6546" s="844"/>
      <c r="G6546" s="25"/>
      <c r="H6546" s="25"/>
      <c r="I6546" s="25"/>
      <c r="J6546" s="25"/>
      <c r="K6546" s="25"/>
      <c r="L6546" s="25"/>
      <c r="N6546" s="25"/>
      <c r="O6546" s="25"/>
      <c r="P6546" s="35" t="s">
        <v>2496</v>
      </c>
      <c r="AS6546" s="570"/>
      <c r="AT6546" s="391"/>
      <c r="AU6546" s="222"/>
      <c r="AV6546" s="564"/>
      <c r="AW6546" s="60"/>
      <c r="AX6546" s="60"/>
      <c r="AY6546" s="60"/>
      <c r="AZ6546" s="283"/>
      <c r="BA6546" s="283"/>
      <c r="BB6546" s="283"/>
      <c r="BC6546" s="34"/>
      <c r="BD6546" s="27"/>
      <c r="BF6546" s="35"/>
      <c r="BG6546" s="35"/>
      <c r="BH6546" s="35"/>
    </row>
    <row r="6547" spans="1:60" ht="15" x14ac:dyDescent="0.25">
      <c r="A6547" s="570">
        <f t="shared" si="95"/>
        <v>6541</v>
      </c>
      <c r="B6547" s="571" t="s">
        <v>8733</v>
      </c>
      <c r="C6547" s="574" t="s">
        <v>12478</v>
      </c>
      <c r="D6547" s="843">
        <v>5001.57</v>
      </c>
      <c r="E6547" s="844"/>
      <c r="F6547" s="844"/>
      <c r="G6547" s="25"/>
      <c r="H6547" s="25"/>
      <c r="I6547" s="25"/>
      <c r="J6547" s="25"/>
      <c r="K6547" s="25"/>
      <c r="L6547" s="25"/>
      <c r="N6547" s="25"/>
      <c r="O6547" s="25"/>
      <c r="P6547" s="35" t="s">
        <v>2496</v>
      </c>
      <c r="AS6547" s="570"/>
      <c r="AT6547" s="391"/>
      <c r="AU6547" s="222"/>
      <c r="AV6547" s="564"/>
      <c r="AW6547" s="60"/>
      <c r="AX6547" s="60"/>
      <c r="AY6547" s="60"/>
      <c r="AZ6547" s="283"/>
      <c r="BA6547" s="283"/>
      <c r="BB6547" s="283"/>
      <c r="BC6547" s="34"/>
      <c r="BD6547" s="27"/>
      <c r="BF6547" s="35"/>
      <c r="BG6547" s="35"/>
      <c r="BH6547" s="35"/>
    </row>
    <row r="6548" spans="1:60" ht="15" x14ac:dyDescent="0.25">
      <c r="A6548" s="570">
        <f t="shared" si="95"/>
        <v>6542</v>
      </c>
      <c r="B6548" s="571" t="s">
        <v>8733</v>
      </c>
      <c r="C6548" s="574" t="s">
        <v>12496</v>
      </c>
      <c r="D6548" s="843">
        <v>2545.41</v>
      </c>
      <c r="E6548" s="844"/>
      <c r="F6548" s="844"/>
      <c r="G6548" s="25"/>
      <c r="H6548" s="25"/>
      <c r="I6548" s="25"/>
      <c r="J6548" s="25"/>
      <c r="K6548" s="25"/>
      <c r="L6548" s="25"/>
      <c r="N6548" s="25"/>
      <c r="O6548" s="25"/>
      <c r="P6548" s="35" t="s">
        <v>2496</v>
      </c>
      <c r="AS6548" s="570"/>
      <c r="AT6548" s="391"/>
      <c r="AU6548" s="222"/>
      <c r="AV6548" s="564"/>
      <c r="AW6548" s="60"/>
      <c r="AX6548" s="60"/>
      <c r="AY6548" s="60"/>
      <c r="AZ6548" s="283"/>
      <c r="BA6548" s="283"/>
      <c r="BB6548" s="283"/>
      <c r="BC6548" s="34"/>
      <c r="BD6548" s="27"/>
      <c r="BF6548" s="35"/>
      <c r="BG6548" s="35"/>
      <c r="BH6548" s="35"/>
    </row>
    <row r="6549" spans="1:60" ht="15" x14ac:dyDescent="0.25">
      <c r="A6549" s="570">
        <f t="shared" si="95"/>
        <v>6543</v>
      </c>
      <c r="B6549" s="571" t="s">
        <v>8734</v>
      </c>
      <c r="C6549" s="574" t="s">
        <v>12478</v>
      </c>
      <c r="D6549" s="843">
        <v>5001.57</v>
      </c>
      <c r="E6549" s="844"/>
      <c r="F6549" s="844"/>
      <c r="G6549" s="25"/>
      <c r="H6549" s="25"/>
      <c r="I6549" s="25"/>
      <c r="J6549" s="25"/>
      <c r="K6549" s="25"/>
      <c r="L6549" s="25"/>
      <c r="N6549" s="25"/>
      <c r="O6549" s="25"/>
      <c r="P6549" s="35" t="s">
        <v>2496</v>
      </c>
      <c r="AS6549" s="570"/>
      <c r="AT6549" s="391"/>
      <c r="AU6549" s="222"/>
      <c r="AV6549" s="564"/>
      <c r="AW6549" s="60"/>
      <c r="AX6549" s="60"/>
      <c r="AY6549" s="60"/>
      <c r="AZ6549" s="283"/>
      <c r="BA6549" s="283"/>
      <c r="BB6549" s="283"/>
      <c r="BC6549" s="34"/>
      <c r="BD6549" s="27"/>
      <c r="BF6549" s="35"/>
      <c r="BG6549" s="35"/>
      <c r="BH6549" s="35"/>
    </row>
    <row r="6550" spans="1:60" ht="15" x14ac:dyDescent="0.25">
      <c r="A6550" s="570">
        <f t="shared" si="95"/>
        <v>6544</v>
      </c>
      <c r="B6550" s="571" t="s">
        <v>8735</v>
      </c>
      <c r="C6550" s="574" t="s">
        <v>12496</v>
      </c>
      <c r="D6550" s="843">
        <v>2545.41</v>
      </c>
      <c r="E6550" s="844"/>
      <c r="F6550" s="844"/>
      <c r="G6550" s="25"/>
      <c r="H6550" s="25"/>
      <c r="I6550" s="25"/>
      <c r="J6550" s="25"/>
      <c r="K6550" s="25"/>
      <c r="L6550" s="25"/>
      <c r="N6550" s="25"/>
      <c r="O6550" s="25"/>
      <c r="P6550" s="35" t="s">
        <v>2496</v>
      </c>
      <c r="AS6550" s="570"/>
      <c r="AT6550" s="391"/>
      <c r="AU6550" s="222"/>
      <c r="AV6550" s="564"/>
      <c r="AW6550" s="60"/>
      <c r="AX6550" s="60"/>
      <c r="AY6550" s="60"/>
      <c r="AZ6550" s="283"/>
      <c r="BA6550" s="283"/>
      <c r="BB6550" s="283"/>
      <c r="BC6550" s="34"/>
      <c r="BD6550" s="27"/>
      <c r="BF6550" s="35"/>
      <c r="BG6550" s="35"/>
      <c r="BH6550" s="35"/>
    </row>
    <row r="6551" spans="1:60" ht="15" x14ac:dyDescent="0.25">
      <c r="A6551" s="570">
        <f t="shared" si="95"/>
        <v>6545</v>
      </c>
      <c r="B6551" s="571" t="s">
        <v>8735</v>
      </c>
      <c r="C6551" s="574" t="s">
        <v>12492</v>
      </c>
      <c r="D6551" s="843">
        <v>16983.68</v>
      </c>
      <c r="E6551" s="844"/>
      <c r="F6551" s="844"/>
      <c r="G6551" s="25"/>
      <c r="H6551" s="25"/>
      <c r="I6551" s="25"/>
      <c r="J6551" s="25"/>
      <c r="K6551" s="25"/>
      <c r="L6551" s="25"/>
      <c r="N6551" s="25"/>
      <c r="O6551" s="25"/>
      <c r="P6551" s="35" t="s">
        <v>2496</v>
      </c>
      <c r="AS6551" s="570"/>
      <c r="AT6551" s="391"/>
      <c r="AU6551" s="222"/>
      <c r="AV6551" s="564"/>
      <c r="AW6551" s="60"/>
      <c r="AX6551" s="60"/>
      <c r="AY6551" s="60"/>
      <c r="AZ6551" s="283"/>
      <c r="BA6551" s="283"/>
      <c r="BB6551" s="283"/>
      <c r="BC6551" s="34"/>
      <c r="BD6551" s="27"/>
      <c r="BF6551" s="35"/>
      <c r="BG6551" s="35"/>
      <c r="BH6551" s="35"/>
    </row>
    <row r="6552" spans="1:60" ht="15" x14ac:dyDescent="0.25">
      <c r="A6552" s="570">
        <f t="shared" si="95"/>
        <v>6546</v>
      </c>
      <c r="B6552" s="571" t="s">
        <v>8736</v>
      </c>
      <c r="C6552" s="574" t="s">
        <v>12495</v>
      </c>
      <c r="D6552" s="843">
        <v>9040.43</v>
      </c>
      <c r="E6552" s="844"/>
      <c r="F6552" s="844"/>
      <c r="G6552" s="25"/>
      <c r="H6552" s="25"/>
      <c r="I6552" s="25"/>
      <c r="J6552" s="25"/>
      <c r="K6552" s="25"/>
      <c r="L6552" s="25"/>
      <c r="N6552" s="25"/>
      <c r="O6552" s="25"/>
      <c r="P6552" s="35" t="s">
        <v>2496</v>
      </c>
      <c r="AS6552" s="570"/>
      <c r="AT6552" s="391"/>
      <c r="AU6552" s="222"/>
      <c r="AV6552" s="564"/>
      <c r="AW6552" s="60"/>
      <c r="AX6552" s="60"/>
      <c r="AY6552" s="60"/>
      <c r="AZ6552" s="283"/>
      <c r="BA6552" s="283"/>
      <c r="BB6552" s="283"/>
      <c r="BC6552" s="34"/>
      <c r="BD6552" s="27"/>
      <c r="BF6552" s="35"/>
      <c r="BG6552" s="35"/>
      <c r="BH6552" s="35"/>
    </row>
    <row r="6553" spans="1:60" ht="15" x14ac:dyDescent="0.25">
      <c r="A6553" s="570">
        <f t="shared" si="95"/>
        <v>6547</v>
      </c>
      <c r="B6553" s="571" t="s">
        <v>8736</v>
      </c>
      <c r="C6553" s="574" t="s">
        <v>12496</v>
      </c>
      <c r="D6553" s="843">
        <v>2948.82</v>
      </c>
      <c r="E6553" s="844"/>
      <c r="F6553" s="844"/>
      <c r="G6553" s="25"/>
      <c r="H6553" s="25"/>
      <c r="I6553" s="25"/>
      <c r="J6553" s="25"/>
      <c r="K6553" s="25"/>
      <c r="L6553" s="25"/>
      <c r="N6553" s="25"/>
      <c r="O6553" s="25"/>
      <c r="P6553" s="35" t="s">
        <v>2496</v>
      </c>
      <c r="AS6553" s="570"/>
      <c r="AT6553" s="391"/>
      <c r="AU6553" s="222"/>
      <c r="AV6553" s="564"/>
      <c r="AW6553" s="60"/>
      <c r="AX6553" s="60"/>
      <c r="AY6553" s="60"/>
      <c r="AZ6553" s="283"/>
      <c r="BA6553" s="283"/>
      <c r="BB6553" s="283"/>
      <c r="BC6553" s="34"/>
      <c r="BD6553" s="27"/>
      <c r="BF6553" s="35"/>
      <c r="BG6553" s="35"/>
      <c r="BH6553" s="35"/>
    </row>
    <row r="6554" spans="1:60" ht="15" x14ac:dyDescent="0.25">
      <c r="A6554" s="570">
        <f t="shared" si="95"/>
        <v>6548</v>
      </c>
      <c r="B6554" s="571" t="s">
        <v>8736</v>
      </c>
      <c r="C6554" s="574" t="s">
        <v>12478</v>
      </c>
      <c r="D6554" s="843">
        <v>5001.57</v>
      </c>
      <c r="E6554" s="844"/>
      <c r="F6554" s="844"/>
      <c r="G6554" s="25"/>
      <c r="H6554" s="25"/>
      <c r="I6554" s="25"/>
      <c r="J6554" s="25"/>
      <c r="K6554" s="25"/>
      <c r="L6554" s="25"/>
      <c r="N6554" s="25"/>
      <c r="O6554" s="25"/>
      <c r="P6554" s="35" t="s">
        <v>2496</v>
      </c>
      <c r="AS6554" s="570"/>
      <c r="AT6554" s="391"/>
      <c r="AU6554" s="222"/>
      <c r="AV6554" s="564"/>
      <c r="AW6554" s="60"/>
      <c r="AX6554" s="60"/>
      <c r="AY6554" s="60"/>
      <c r="AZ6554" s="283"/>
      <c r="BA6554" s="283"/>
      <c r="BB6554" s="283"/>
      <c r="BC6554" s="34"/>
      <c r="BD6554" s="27"/>
      <c r="BF6554" s="35"/>
      <c r="BG6554" s="35"/>
      <c r="BH6554" s="35"/>
    </row>
    <row r="6555" spans="1:60" ht="15" x14ac:dyDescent="0.25">
      <c r="A6555" s="570">
        <f t="shared" si="95"/>
        <v>6549</v>
      </c>
      <c r="B6555" s="571" t="s">
        <v>8737</v>
      </c>
      <c r="C6555" s="574" t="s">
        <v>12478</v>
      </c>
      <c r="D6555" s="843">
        <v>5001.57</v>
      </c>
      <c r="E6555" s="844"/>
      <c r="F6555" s="844"/>
      <c r="G6555" s="25"/>
      <c r="H6555" s="25"/>
      <c r="I6555" s="25"/>
      <c r="J6555" s="25"/>
      <c r="K6555" s="25"/>
      <c r="L6555" s="25"/>
      <c r="N6555" s="25"/>
      <c r="O6555" s="25"/>
      <c r="P6555" s="35" t="s">
        <v>2496</v>
      </c>
      <c r="AS6555" s="570"/>
      <c r="AT6555" s="391"/>
      <c r="AU6555" s="222"/>
      <c r="AV6555" s="564"/>
      <c r="AW6555" s="60"/>
      <c r="AX6555" s="60"/>
      <c r="AY6555" s="60"/>
      <c r="AZ6555" s="283"/>
      <c r="BA6555" s="283"/>
      <c r="BB6555" s="283"/>
      <c r="BC6555" s="34"/>
      <c r="BD6555" s="27"/>
      <c r="BF6555" s="35"/>
      <c r="BG6555" s="35"/>
      <c r="BH6555" s="35"/>
    </row>
    <row r="6556" spans="1:60" ht="15" x14ac:dyDescent="0.25">
      <c r="A6556" s="570">
        <f t="shared" si="95"/>
        <v>6550</v>
      </c>
      <c r="B6556" s="571" t="s">
        <v>8737</v>
      </c>
      <c r="C6556" s="574" t="s">
        <v>12495</v>
      </c>
      <c r="D6556" s="843">
        <v>9040.43</v>
      </c>
      <c r="E6556" s="844"/>
      <c r="F6556" s="844"/>
      <c r="G6556" s="25"/>
      <c r="H6556" s="25"/>
      <c r="I6556" s="25"/>
      <c r="J6556" s="25"/>
      <c r="K6556" s="25"/>
      <c r="L6556" s="25"/>
      <c r="N6556" s="25"/>
      <c r="O6556" s="25"/>
      <c r="P6556" s="35" t="s">
        <v>2496</v>
      </c>
      <c r="AS6556" s="570"/>
      <c r="AT6556" s="391"/>
      <c r="AU6556" s="222"/>
      <c r="AV6556" s="564"/>
      <c r="AW6556" s="60"/>
      <c r="AX6556" s="60"/>
      <c r="AY6556" s="60"/>
      <c r="AZ6556" s="283"/>
      <c r="BA6556" s="283"/>
      <c r="BB6556" s="283"/>
      <c r="BC6556" s="34"/>
      <c r="BD6556" s="27"/>
      <c r="BF6556" s="35"/>
      <c r="BG6556" s="35"/>
      <c r="BH6556" s="35"/>
    </row>
    <row r="6557" spans="1:60" ht="15" x14ac:dyDescent="0.25">
      <c r="A6557" s="570">
        <f t="shared" si="95"/>
        <v>6551</v>
      </c>
      <c r="B6557" s="571" t="s">
        <v>8737</v>
      </c>
      <c r="C6557" s="574" t="s">
        <v>12492</v>
      </c>
      <c r="D6557" s="843">
        <v>16983.68</v>
      </c>
      <c r="E6557" s="844"/>
      <c r="F6557" s="844"/>
      <c r="G6557" s="25"/>
      <c r="H6557" s="25"/>
      <c r="I6557" s="25"/>
      <c r="J6557" s="25"/>
      <c r="K6557" s="25"/>
      <c r="L6557" s="25"/>
      <c r="N6557" s="25"/>
      <c r="O6557" s="25"/>
      <c r="P6557" s="35" t="s">
        <v>2496</v>
      </c>
      <c r="AS6557" s="570"/>
      <c r="AT6557" s="391"/>
      <c r="AU6557" s="222"/>
      <c r="AV6557" s="564"/>
      <c r="AW6557" s="60"/>
      <c r="AX6557" s="60"/>
      <c r="AY6557" s="60"/>
      <c r="AZ6557" s="283"/>
      <c r="BA6557" s="283"/>
      <c r="BB6557" s="283"/>
      <c r="BC6557" s="34"/>
      <c r="BD6557" s="27"/>
      <c r="BF6557" s="35"/>
      <c r="BG6557" s="35"/>
      <c r="BH6557" s="35"/>
    </row>
    <row r="6558" spans="1:60" ht="15" x14ac:dyDescent="0.25">
      <c r="A6558" s="570">
        <f t="shared" si="95"/>
        <v>6552</v>
      </c>
      <c r="B6558" s="571" t="s">
        <v>8738</v>
      </c>
      <c r="C6558" s="574" t="s">
        <v>12460</v>
      </c>
      <c r="D6558" s="843">
        <v>116127.34</v>
      </c>
      <c r="E6558" s="844"/>
      <c r="F6558" s="844"/>
      <c r="G6558" s="25"/>
      <c r="H6558" s="25"/>
      <c r="I6558" s="25"/>
      <c r="J6558" s="25"/>
      <c r="K6558" s="25"/>
      <c r="L6558" s="25"/>
      <c r="N6558" s="25"/>
      <c r="O6558" s="25"/>
      <c r="P6558" s="35" t="s">
        <v>2496</v>
      </c>
      <c r="AS6558" s="570"/>
      <c r="AT6558" s="391"/>
      <c r="AU6558" s="222"/>
      <c r="AV6558" s="564"/>
      <c r="AW6558" s="60"/>
      <c r="AX6558" s="60"/>
      <c r="AY6558" s="60"/>
      <c r="AZ6558" s="283"/>
      <c r="BA6558" s="283"/>
      <c r="BB6558" s="283"/>
      <c r="BC6558" s="34"/>
      <c r="BD6558" s="27"/>
      <c r="BF6558" s="35"/>
      <c r="BG6558" s="35"/>
      <c r="BH6558" s="35"/>
    </row>
    <row r="6559" spans="1:60" ht="15" x14ac:dyDescent="0.25">
      <c r="A6559" s="570">
        <f t="shared" si="95"/>
        <v>6553</v>
      </c>
      <c r="B6559" s="571" t="s">
        <v>8739</v>
      </c>
      <c r="C6559" s="574" t="s">
        <v>12463</v>
      </c>
      <c r="D6559" s="843">
        <v>1157873.57</v>
      </c>
      <c r="E6559" s="844"/>
      <c r="F6559" s="844"/>
      <c r="G6559" s="25"/>
      <c r="H6559" s="25"/>
      <c r="I6559" s="25"/>
      <c r="J6559" s="25"/>
      <c r="K6559" s="25"/>
      <c r="L6559" s="25"/>
      <c r="N6559" s="25"/>
      <c r="O6559" s="25"/>
      <c r="P6559" s="35" t="s">
        <v>2496</v>
      </c>
      <c r="AS6559" s="570"/>
      <c r="AT6559" s="391"/>
      <c r="AU6559" s="222"/>
      <c r="AV6559" s="564"/>
      <c r="AW6559" s="60"/>
      <c r="AX6559" s="60"/>
      <c r="AY6559" s="60"/>
      <c r="AZ6559" s="283"/>
      <c r="BA6559" s="283"/>
      <c r="BB6559" s="283"/>
      <c r="BC6559" s="34"/>
      <c r="BD6559" s="27"/>
      <c r="BF6559" s="35"/>
      <c r="BG6559" s="35"/>
      <c r="BH6559" s="35"/>
    </row>
    <row r="6560" spans="1:60" ht="15" x14ac:dyDescent="0.25">
      <c r="A6560" s="570">
        <f t="shared" si="95"/>
        <v>6554</v>
      </c>
      <c r="B6560" s="571" t="s">
        <v>8740</v>
      </c>
      <c r="C6560" s="574" t="s">
        <v>12460</v>
      </c>
      <c r="D6560" s="843">
        <v>109772.74</v>
      </c>
      <c r="E6560" s="844"/>
      <c r="F6560" s="844"/>
      <c r="G6560" s="25"/>
      <c r="H6560" s="25"/>
      <c r="I6560" s="25"/>
      <c r="J6560" s="25"/>
      <c r="K6560" s="25"/>
      <c r="L6560" s="25"/>
      <c r="N6560" s="25"/>
      <c r="O6560" s="25"/>
      <c r="P6560" s="35" t="s">
        <v>2496</v>
      </c>
      <c r="AS6560" s="570"/>
      <c r="AT6560" s="391"/>
      <c r="AU6560" s="222"/>
      <c r="AV6560" s="564"/>
      <c r="AW6560" s="60"/>
      <c r="AX6560" s="60"/>
      <c r="AY6560" s="60"/>
      <c r="AZ6560" s="283"/>
      <c r="BA6560" s="283"/>
      <c r="BB6560" s="283"/>
      <c r="BC6560" s="34"/>
      <c r="BD6560" s="27"/>
      <c r="BF6560" s="35"/>
      <c r="BG6560" s="35"/>
      <c r="BH6560" s="35"/>
    </row>
    <row r="6561" spans="1:60" ht="15" x14ac:dyDescent="0.25">
      <c r="A6561" s="570">
        <f t="shared" si="95"/>
        <v>6555</v>
      </c>
      <c r="B6561" s="571" t="s">
        <v>8741</v>
      </c>
      <c r="C6561" s="574" t="s">
        <v>12460</v>
      </c>
      <c r="D6561" s="843">
        <v>90845.79</v>
      </c>
      <c r="E6561" s="844"/>
      <c r="F6561" s="844"/>
      <c r="G6561" s="25"/>
      <c r="H6561" s="25"/>
      <c r="I6561" s="25"/>
      <c r="J6561" s="25"/>
      <c r="K6561" s="25"/>
      <c r="L6561" s="25"/>
      <c r="N6561" s="25"/>
      <c r="O6561" s="25"/>
      <c r="P6561" s="35" t="s">
        <v>2496</v>
      </c>
      <c r="AS6561" s="570"/>
      <c r="AT6561" s="391"/>
      <c r="AU6561" s="222"/>
      <c r="AV6561" s="564"/>
      <c r="AW6561" s="60"/>
      <c r="AX6561" s="60"/>
      <c r="AY6561" s="60"/>
      <c r="AZ6561" s="283"/>
      <c r="BA6561" s="283"/>
      <c r="BB6561" s="283"/>
      <c r="BC6561" s="34"/>
      <c r="BD6561" s="27"/>
      <c r="BF6561" s="35"/>
      <c r="BG6561" s="35"/>
      <c r="BH6561" s="35"/>
    </row>
    <row r="6562" spans="1:60" ht="15" x14ac:dyDescent="0.25">
      <c r="A6562" s="570">
        <f t="shared" si="95"/>
        <v>6556</v>
      </c>
      <c r="B6562" s="571" t="s">
        <v>8742</v>
      </c>
      <c r="C6562" s="574" t="s">
        <v>12460</v>
      </c>
      <c r="D6562" s="843">
        <v>83635.58</v>
      </c>
      <c r="E6562" s="844"/>
      <c r="F6562" s="844"/>
      <c r="G6562" s="25"/>
      <c r="H6562" s="25"/>
      <c r="I6562" s="25"/>
      <c r="J6562" s="25"/>
      <c r="K6562" s="25"/>
      <c r="L6562" s="25"/>
      <c r="N6562" s="25"/>
      <c r="O6562" s="25"/>
      <c r="P6562" s="35" t="s">
        <v>2496</v>
      </c>
      <c r="AS6562" s="570"/>
      <c r="AT6562" s="391"/>
      <c r="AU6562" s="222"/>
      <c r="AV6562" s="564"/>
      <c r="AW6562" s="60"/>
      <c r="AX6562" s="60"/>
      <c r="AY6562" s="60"/>
      <c r="AZ6562" s="283"/>
      <c r="BA6562" s="283"/>
      <c r="BB6562" s="283"/>
      <c r="BC6562" s="34"/>
      <c r="BD6562" s="27"/>
      <c r="BF6562" s="35"/>
      <c r="BG6562" s="35"/>
      <c r="BH6562" s="35"/>
    </row>
    <row r="6563" spans="1:60" ht="15" x14ac:dyDescent="0.25">
      <c r="A6563" s="570">
        <f t="shared" si="95"/>
        <v>6557</v>
      </c>
      <c r="B6563" s="571" t="s">
        <v>8743</v>
      </c>
      <c r="C6563" s="574" t="s">
        <v>12458</v>
      </c>
      <c r="D6563" s="843">
        <v>68899.81</v>
      </c>
      <c r="E6563" s="844"/>
      <c r="F6563" s="844"/>
      <c r="G6563" s="25"/>
      <c r="H6563" s="25"/>
      <c r="I6563" s="25"/>
      <c r="J6563" s="25"/>
      <c r="K6563" s="25"/>
      <c r="L6563" s="25"/>
      <c r="N6563" s="25"/>
      <c r="O6563" s="25"/>
      <c r="P6563" s="35" t="s">
        <v>2496</v>
      </c>
      <c r="AS6563" s="570"/>
      <c r="AT6563" s="391"/>
      <c r="AU6563" s="222"/>
      <c r="AV6563" s="564"/>
      <c r="AW6563" s="60"/>
      <c r="AX6563" s="60"/>
      <c r="AY6563" s="60"/>
      <c r="AZ6563" s="283"/>
      <c r="BA6563" s="283"/>
      <c r="BB6563" s="283"/>
      <c r="BC6563" s="34"/>
      <c r="BD6563" s="27"/>
      <c r="BF6563" s="35"/>
      <c r="BG6563" s="35"/>
      <c r="BH6563" s="35"/>
    </row>
    <row r="6564" spans="1:60" ht="15" x14ac:dyDescent="0.25">
      <c r="A6564" s="570">
        <f t="shared" si="95"/>
        <v>6558</v>
      </c>
      <c r="B6564" s="571" t="s">
        <v>8744</v>
      </c>
      <c r="C6564" s="574" t="s">
        <v>12458</v>
      </c>
      <c r="D6564" s="843">
        <v>66574.55</v>
      </c>
      <c r="E6564" s="844"/>
      <c r="F6564" s="844"/>
      <c r="G6564" s="25"/>
      <c r="H6564" s="25"/>
      <c r="I6564" s="25"/>
      <c r="J6564" s="25"/>
      <c r="K6564" s="25"/>
      <c r="L6564" s="25"/>
      <c r="N6564" s="25"/>
      <c r="O6564" s="25"/>
      <c r="P6564" s="35" t="s">
        <v>2496</v>
      </c>
      <c r="AS6564" s="570"/>
      <c r="AT6564" s="391"/>
      <c r="AU6564" s="222"/>
      <c r="AV6564" s="564"/>
      <c r="AW6564" s="60"/>
      <c r="AX6564" s="60"/>
      <c r="AY6564" s="60"/>
      <c r="AZ6564" s="283"/>
      <c r="BA6564" s="283"/>
      <c r="BB6564" s="283"/>
      <c r="BC6564" s="34"/>
      <c r="BD6564" s="27"/>
      <c r="BF6564" s="35"/>
      <c r="BG6564" s="35"/>
      <c r="BH6564" s="35"/>
    </row>
    <row r="6565" spans="1:60" ht="15" x14ac:dyDescent="0.25">
      <c r="A6565" s="570">
        <f t="shared" si="95"/>
        <v>6559</v>
      </c>
      <c r="B6565" s="571" t="s">
        <v>8745</v>
      </c>
      <c r="C6565" s="574" t="s">
        <v>12492</v>
      </c>
      <c r="D6565" s="843">
        <v>19900.37</v>
      </c>
      <c r="E6565" s="844"/>
      <c r="F6565" s="844"/>
      <c r="G6565" s="25"/>
      <c r="H6565" s="25"/>
      <c r="I6565" s="25"/>
      <c r="J6565" s="25"/>
      <c r="K6565" s="25"/>
      <c r="L6565" s="25"/>
      <c r="N6565" s="25"/>
      <c r="O6565" s="25"/>
      <c r="P6565" s="35" t="s">
        <v>2496</v>
      </c>
      <c r="AS6565" s="570"/>
      <c r="AT6565" s="391"/>
      <c r="AU6565" s="222"/>
      <c r="AV6565" s="564"/>
      <c r="AW6565" s="60"/>
      <c r="AX6565" s="60"/>
      <c r="AY6565" s="60"/>
      <c r="AZ6565" s="283"/>
      <c r="BA6565" s="283"/>
      <c r="BB6565" s="283"/>
      <c r="BC6565" s="34"/>
      <c r="BD6565" s="27"/>
      <c r="BF6565" s="35"/>
      <c r="BG6565" s="35"/>
      <c r="BH6565" s="35"/>
    </row>
    <row r="6566" spans="1:60" ht="15" x14ac:dyDescent="0.25">
      <c r="A6566" s="570">
        <f t="shared" si="95"/>
        <v>6560</v>
      </c>
      <c r="B6566" s="571" t="s">
        <v>8746</v>
      </c>
      <c r="C6566" s="574" t="s">
        <v>12460</v>
      </c>
      <c r="D6566" s="843">
        <v>68899.81</v>
      </c>
      <c r="E6566" s="844"/>
      <c r="F6566" s="844"/>
      <c r="G6566" s="25"/>
      <c r="H6566" s="25"/>
      <c r="I6566" s="25"/>
      <c r="J6566" s="25"/>
      <c r="K6566" s="25"/>
      <c r="L6566" s="25"/>
      <c r="N6566" s="25"/>
      <c r="O6566" s="25"/>
      <c r="P6566" s="35" t="s">
        <v>2496</v>
      </c>
      <c r="AS6566" s="570"/>
      <c r="AT6566" s="391"/>
      <c r="AU6566" s="222"/>
      <c r="AV6566" s="564"/>
      <c r="AW6566" s="60"/>
      <c r="AX6566" s="60"/>
      <c r="AY6566" s="60"/>
      <c r="AZ6566" s="283"/>
      <c r="BA6566" s="283"/>
      <c r="BB6566" s="283"/>
      <c r="BC6566" s="34"/>
      <c r="BD6566" s="27"/>
      <c r="BF6566" s="35"/>
      <c r="BG6566" s="35"/>
      <c r="BH6566" s="35"/>
    </row>
    <row r="6567" spans="1:60" ht="15" x14ac:dyDescent="0.25">
      <c r="A6567" s="570">
        <f t="shared" si="95"/>
        <v>6561</v>
      </c>
      <c r="B6567" s="571" t="s">
        <v>8746</v>
      </c>
      <c r="C6567" s="574" t="s">
        <v>12459</v>
      </c>
      <c r="D6567" s="843">
        <v>20899.97</v>
      </c>
      <c r="E6567" s="844"/>
      <c r="F6567" s="844"/>
      <c r="G6567" s="25"/>
      <c r="H6567" s="25"/>
      <c r="I6567" s="25"/>
      <c r="J6567" s="25"/>
      <c r="K6567" s="25"/>
      <c r="L6567" s="25"/>
      <c r="N6567" s="25"/>
      <c r="O6567" s="25"/>
      <c r="P6567" s="35" t="s">
        <v>2496</v>
      </c>
      <c r="AS6567" s="570"/>
      <c r="AT6567" s="391"/>
      <c r="AU6567" s="222"/>
      <c r="AV6567" s="564"/>
      <c r="AW6567" s="60"/>
      <c r="AX6567" s="60"/>
      <c r="AY6567" s="60"/>
      <c r="AZ6567" s="283"/>
      <c r="BA6567" s="283"/>
      <c r="BB6567" s="283"/>
      <c r="BC6567" s="34"/>
      <c r="BD6567" s="27"/>
      <c r="BF6567" s="35"/>
      <c r="BG6567" s="35"/>
      <c r="BH6567" s="35"/>
    </row>
    <row r="6568" spans="1:60" ht="15" x14ac:dyDescent="0.25">
      <c r="A6568" s="570">
        <f t="shared" si="95"/>
        <v>6562</v>
      </c>
      <c r="B6568" s="571" t="s">
        <v>8747</v>
      </c>
      <c r="C6568" s="574" t="s">
        <v>12460</v>
      </c>
      <c r="D6568" s="843">
        <v>68899.81</v>
      </c>
      <c r="E6568" s="844"/>
      <c r="F6568" s="844"/>
      <c r="G6568" s="25"/>
      <c r="H6568" s="25"/>
      <c r="I6568" s="25"/>
      <c r="J6568" s="25"/>
      <c r="K6568" s="25"/>
      <c r="L6568" s="25"/>
      <c r="N6568" s="25"/>
      <c r="O6568" s="25"/>
      <c r="P6568" s="35" t="s">
        <v>2496</v>
      </c>
      <c r="AS6568" s="570"/>
      <c r="AT6568" s="391"/>
      <c r="AU6568" s="222"/>
      <c r="AV6568" s="564"/>
      <c r="AW6568" s="60"/>
      <c r="AX6568" s="60"/>
      <c r="AY6568" s="60"/>
      <c r="AZ6568" s="283"/>
      <c r="BA6568" s="283"/>
      <c r="BB6568" s="283"/>
      <c r="BC6568" s="34"/>
      <c r="BD6568" s="27"/>
      <c r="BF6568" s="35"/>
      <c r="BG6568" s="35"/>
      <c r="BH6568" s="35"/>
    </row>
    <row r="6569" spans="1:60" ht="15" x14ac:dyDescent="0.25">
      <c r="A6569" s="570">
        <f t="shared" si="95"/>
        <v>6563</v>
      </c>
      <c r="B6569" s="571" t="s">
        <v>8748</v>
      </c>
      <c r="C6569" s="574" t="s">
        <v>12458</v>
      </c>
      <c r="D6569" s="843">
        <v>68899.81</v>
      </c>
      <c r="E6569" s="844"/>
      <c r="F6569" s="844"/>
      <c r="G6569" s="25"/>
      <c r="H6569" s="25"/>
      <c r="I6569" s="25"/>
      <c r="J6569" s="25"/>
      <c r="K6569" s="25"/>
      <c r="L6569" s="25"/>
      <c r="N6569" s="25"/>
      <c r="O6569" s="25"/>
      <c r="P6569" s="35" t="s">
        <v>2496</v>
      </c>
      <c r="AS6569" s="570"/>
      <c r="AT6569" s="391"/>
      <c r="AU6569" s="222"/>
      <c r="AV6569" s="564"/>
      <c r="AW6569" s="60"/>
      <c r="AX6569" s="60"/>
      <c r="AY6569" s="60"/>
      <c r="AZ6569" s="283"/>
      <c r="BA6569" s="283"/>
      <c r="BB6569" s="283"/>
      <c r="BC6569" s="34"/>
      <c r="BD6569" s="27"/>
      <c r="BF6569" s="35"/>
      <c r="BG6569" s="35"/>
      <c r="BH6569" s="35"/>
    </row>
    <row r="6570" spans="1:60" ht="15" x14ac:dyDescent="0.25">
      <c r="A6570" s="570">
        <f t="shared" si="95"/>
        <v>6564</v>
      </c>
      <c r="B6570" s="571" t="s">
        <v>8749</v>
      </c>
      <c r="C6570" s="574" t="s">
        <v>12459</v>
      </c>
      <c r="D6570" s="843">
        <v>20899.97</v>
      </c>
      <c r="E6570" s="844"/>
      <c r="F6570" s="844"/>
      <c r="G6570" s="25"/>
      <c r="H6570" s="25"/>
      <c r="I6570" s="25"/>
      <c r="J6570" s="25"/>
      <c r="K6570" s="25"/>
      <c r="L6570" s="25"/>
      <c r="N6570" s="25"/>
      <c r="O6570" s="25"/>
      <c r="P6570" s="35" t="s">
        <v>2496</v>
      </c>
      <c r="AS6570" s="570"/>
      <c r="AT6570" s="391"/>
      <c r="AU6570" s="222"/>
      <c r="AV6570" s="564"/>
      <c r="AW6570" s="60"/>
      <c r="AX6570" s="60"/>
      <c r="AY6570" s="60"/>
      <c r="AZ6570" s="283"/>
      <c r="BA6570" s="283"/>
      <c r="BB6570" s="283"/>
      <c r="BC6570" s="34"/>
      <c r="BD6570" s="27"/>
      <c r="BF6570" s="35"/>
      <c r="BG6570" s="35"/>
      <c r="BH6570" s="35"/>
    </row>
    <row r="6571" spans="1:60" ht="15" x14ac:dyDescent="0.25">
      <c r="A6571" s="570">
        <f t="shared" si="95"/>
        <v>6565</v>
      </c>
      <c r="B6571" s="571" t="s">
        <v>8750</v>
      </c>
      <c r="C6571" s="574" t="s">
        <v>12460</v>
      </c>
      <c r="D6571" s="843">
        <v>68899.81</v>
      </c>
      <c r="E6571" s="844"/>
      <c r="F6571" s="844"/>
      <c r="G6571" s="25"/>
      <c r="H6571" s="25"/>
      <c r="I6571" s="25"/>
      <c r="J6571" s="25"/>
      <c r="K6571" s="25"/>
      <c r="L6571" s="25"/>
      <c r="N6571" s="25"/>
      <c r="O6571" s="25"/>
      <c r="P6571" s="35" t="s">
        <v>2496</v>
      </c>
      <c r="AS6571" s="570"/>
      <c r="AT6571" s="391"/>
      <c r="AU6571" s="222"/>
      <c r="AV6571" s="564"/>
      <c r="AW6571" s="60"/>
      <c r="AX6571" s="60"/>
      <c r="AY6571" s="60"/>
      <c r="AZ6571" s="283"/>
      <c r="BA6571" s="283"/>
      <c r="BB6571" s="283"/>
      <c r="BC6571" s="34"/>
      <c r="BD6571" s="27"/>
      <c r="BF6571" s="35"/>
      <c r="BG6571" s="35"/>
      <c r="BH6571" s="35"/>
    </row>
    <row r="6572" spans="1:60" ht="15" x14ac:dyDescent="0.25">
      <c r="A6572" s="570">
        <f t="shared" si="95"/>
        <v>6566</v>
      </c>
      <c r="B6572" s="571" t="s">
        <v>8751</v>
      </c>
      <c r="C6572" s="574" t="s">
        <v>12460</v>
      </c>
      <c r="D6572" s="843">
        <v>68899.81</v>
      </c>
      <c r="E6572" s="844"/>
      <c r="F6572" s="844"/>
      <c r="G6572" s="25"/>
      <c r="H6572" s="25"/>
      <c r="I6572" s="25"/>
      <c r="J6572" s="25"/>
      <c r="K6572" s="25"/>
      <c r="L6572" s="25"/>
      <c r="N6572" s="25"/>
      <c r="O6572" s="25"/>
      <c r="P6572" s="35" t="s">
        <v>2496</v>
      </c>
      <c r="AS6572" s="570"/>
      <c r="AT6572" s="391"/>
      <c r="AU6572" s="222"/>
      <c r="AV6572" s="564"/>
      <c r="AW6572" s="60"/>
      <c r="AX6572" s="60"/>
      <c r="AY6572" s="60"/>
      <c r="AZ6572" s="283"/>
      <c r="BA6572" s="283"/>
      <c r="BB6572" s="283"/>
      <c r="BC6572" s="34"/>
      <c r="BD6572" s="27"/>
      <c r="BF6572" s="35"/>
      <c r="BG6572" s="35"/>
      <c r="BH6572" s="35"/>
    </row>
    <row r="6573" spans="1:60" ht="15" x14ac:dyDescent="0.25">
      <c r="A6573" s="570">
        <f t="shared" si="95"/>
        <v>6567</v>
      </c>
      <c r="B6573" s="571" t="s">
        <v>8752</v>
      </c>
      <c r="C6573" s="574" t="s">
        <v>12460</v>
      </c>
      <c r="D6573" s="843">
        <v>68899.81</v>
      </c>
      <c r="E6573" s="844"/>
      <c r="F6573" s="844"/>
      <c r="G6573" s="25"/>
      <c r="H6573" s="25"/>
      <c r="I6573" s="25"/>
      <c r="J6573" s="25"/>
      <c r="K6573" s="25"/>
      <c r="L6573" s="25"/>
      <c r="N6573" s="25"/>
      <c r="O6573" s="25"/>
      <c r="P6573" s="35" t="s">
        <v>2496</v>
      </c>
      <c r="AS6573" s="570"/>
      <c r="AT6573" s="391"/>
      <c r="AU6573" s="222"/>
      <c r="AV6573" s="564"/>
      <c r="AW6573" s="60"/>
      <c r="AX6573" s="60"/>
      <c r="AY6573" s="60"/>
      <c r="AZ6573" s="283"/>
      <c r="BA6573" s="283"/>
      <c r="BB6573" s="283"/>
      <c r="BC6573" s="34"/>
      <c r="BD6573" s="27"/>
      <c r="BF6573" s="35"/>
      <c r="BG6573" s="35"/>
      <c r="BH6573" s="35"/>
    </row>
    <row r="6574" spans="1:60" ht="15" x14ac:dyDescent="0.25">
      <c r="A6574" s="570">
        <f t="shared" si="95"/>
        <v>6568</v>
      </c>
      <c r="B6574" s="571" t="s">
        <v>8753</v>
      </c>
      <c r="C6574" s="574" t="s">
        <v>12460</v>
      </c>
      <c r="D6574" s="843">
        <v>68899.81</v>
      </c>
      <c r="E6574" s="844"/>
      <c r="F6574" s="844"/>
      <c r="G6574" s="25"/>
      <c r="H6574" s="25"/>
      <c r="I6574" s="25"/>
      <c r="J6574" s="25"/>
      <c r="K6574" s="25"/>
      <c r="L6574" s="25"/>
      <c r="N6574" s="25"/>
      <c r="O6574" s="25"/>
      <c r="P6574" s="35" t="s">
        <v>2496</v>
      </c>
      <c r="AS6574" s="570"/>
      <c r="AT6574" s="391"/>
      <c r="AU6574" s="222"/>
      <c r="AV6574" s="564"/>
      <c r="AW6574" s="60"/>
      <c r="AX6574" s="60"/>
      <c r="AY6574" s="60"/>
      <c r="AZ6574" s="283"/>
      <c r="BA6574" s="283"/>
      <c r="BB6574" s="283"/>
      <c r="BC6574" s="34"/>
      <c r="BD6574" s="27"/>
      <c r="BF6574" s="35"/>
      <c r="BG6574" s="35"/>
      <c r="BH6574" s="35"/>
    </row>
    <row r="6575" spans="1:60" ht="15" x14ac:dyDescent="0.25">
      <c r="A6575" s="570">
        <f t="shared" si="95"/>
        <v>6569</v>
      </c>
      <c r="B6575" s="571" t="s">
        <v>8754</v>
      </c>
      <c r="C6575" s="574" t="s">
        <v>12459</v>
      </c>
      <c r="D6575" s="843">
        <v>20899.97</v>
      </c>
      <c r="E6575" s="844"/>
      <c r="F6575" s="844"/>
      <c r="G6575" s="25"/>
      <c r="H6575" s="25"/>
      <c r="I6575" s="25"/>
      <c r="J6575" s="25"/>
      <c r="K6575" s="25"/>
      <c r="L6575" s="25"/>
      <c r="N6575" s="25"/>
      <c r="O6575" s="25"/>
      <c r="P6575" s="35" t="s">
        <v>2496</v>
      </c>
      <c r="AS6575" s="570"/>
      <c r="AT6575" s="391"/>
      <c r="AU6575" s="222"/>
      <c r="AV6575" s="564"/>
      <c r="AW6575" s="60"/>
      <c r="AX6575" s="60"/>
      <c r="AY6575" s="60"/>
      <c r="AZ6575" s="283"/>
      <c r="BA6575" s="283"/>
      <c r="BB6575" s="283"/>
      <c r="BC6575" s="34"/>
      <c r="BD6575" s="27"/>
      <c r="BF6575" s="35"/>
      <c r="BG6575" s="35"/>
      <c r="BH6575" s="35"/>
    </row>
    <row r="6576" spans="1:60" ht="15" x14ac:dyDescent="0.25">
      <c r="A6576" s="570">
        <f t="shared" si="95"/>
        <v>6570</v>
      </c>
      <c r="B6576" s="571" t="s">
        <v>8754</v>
      </c>
      <c r="C6576" s="574" t="s">
        <v>12460</v>
      </c>
      <c r="D6576" s="843">
        <v>68899.81</v>
      </c>
      <c r="E6576" s="844"/>
      <c r="F6576" s="844"/>
      <c r="G6576" s="25"/>
      <c r="H6576" s="25"/>
      <c r="I6576" s="25"/>
      <c r="J6576" s="25"/>
      <c r="K6576" s="25"/>
      <c r="L6576" s="25"/>
      <c r="N6576" s="25"/>
      <c r="O6576" s="25"/>
      <c r="P6576" s="35" t="s">
        <v>2496</v>
      </c>
      <c r="AS6576" s="570"/>
      <c r="AT6576" s="391"/>
      <c r="AU6576" s="222"/>
      <c r="AV6576" s="564"/>
      <c r="AW6576" s="60"/>
      <c r="AX6576" s="60"/>
      <c r="AY6576" s="60"/>
      <c r="AZ6576" s="283"/>
      <c r="BA6576" s="283"/>
      <c r="BB6576" s="283"/>
      <c r="BC6576" s="34"/>
      <c r="BD6576" s="27"/>
      <c r="BF6576" s="35"/>
      <c r="BG6576" s="35"/>
      <c r="BH6576" s="35"/>
    </row>
    <row r="6577" spans="1:60" ht="15" x14ac:dyDescent="0.25">
      <c r="A6577" s="570">
        <f t="shared" si="95"/>
        <v>6571</v>
      </c>
      <c r="B6577" s="571" t="s">
        <v>8755</v>
      </c>
      <c r="C6577" s="574" t="s">
        <v>12459</v>
      </c>
      <c r="D6577" s="843">
        <v>20899.97</v>
      </c>
      <c r="E6577" s="844"/>
      <c r="F6577" s="844"/>
      <c r="G6577" s="25"/>
      <c r="H6577" s="25"/>
      <c r="I6577" s="25"/>
      <c r="J6577" s="25"/>
      <c r="K6577" s="25"/>
      <c r="L6577" s="25"/>
      <c r="N6577" s="25"/>
      <c r="O6577" s="25"/>
      <c r="P6577" s="35" t="s">
        <v>2496</v>
      </c>
      <c r="AS6577" s="570"/>
      <c r="AT6577" s="391"/>
      <c r="AU6577" s="222"/>
      <c r="AV6577" s="564"/>
      <c r="AW6577" s="60"/>
      <c r="AX6577" s="60"/>
      <c r="AY6577" s="60"/>
      <c r="AZ6577" s="283"/>
      <c r="BA6577" s="283"/>
      <c r="BB6577" s="283"/>
      <c r="BC6577" s="34"/>
      <c r="BD6577" s="27"/>
      <c r="BF6577" s="35"/>
      <c r="BG6577" s="35"/>
      <c r="BH6577" s="35"/>
    </row>
    <row r="6578" spans="1:60" ht="15" x14ac:dyDescent="0.25">
      <c r="A6578" s="570">
        <f t="shared" si="95"/>
        <v>6572</v>
      </c>
      <c r="B6578" s="571" t="s">
        <v>8755</v>
      </c>
      <c r="C6578" s="574" t="s">
        <v>12460</v>
      </c>
      <c r="D6578" s="843">
        <v>68899.81</v>
      </c>
      <c r="E6578" s="844"/>
      <c r="F6578" s="844"/>
      <c r="G6578" s="25"/>
      <c r="H6578" s="25"/>
      <c r="I6578" s="25"/>
      <c r="J6578" s="25"/>
      <c r="K6578" s="25"/>
      <c r="L6578" s="25"/>
      <c r="N6578" s="25"/>
      <c r="O6578" s="25"/>
      <c r="P6578" s="35" t="s">
        <v>2496</v>
      </c>
      <c r="AS6578" s="570"/>
      <c r="AT6578" s="391"/>
      <c r="AU6578" s="222"/>
      <c r="AV6578" s="564"/>
      <c r="AW6578" s="60"/>
      <c r="AX6578" s="60"/>
      <c r="AY6578" s="60"/>
      <c r="AZ6578" s="283"/>
      <c r="BA6578" s="283"/>
      <c r="BB6578" s="283"/>
      <c r="BC6578" s="34"/>
      <c r="BD6578" s="27"/>
      <c r="BF6578" s="35"/>
      <c r="BG6578" s="35"/>
      <c r="BH6578" s="35"/>
    </row>
    <row r="6579" spans="1:60" ht="15" x14ac:dyDescent="0.25">
      <c r="A6579" s="570">
        <f t="shared" si="95"/>
        <v>6573</v>
      </c>
      <c r="B6579" s="571" t="s">
        <v>8756</v>
      </c>
      <c r="C6579" s="574" t="s">
        <v>12460</v>
      </c>
      <c r="D6579" s="843">
        <v>68899.81</v>
      </c>
      <c r="E6579" s="844"/>
      <c r="F6579" s="844"/>
      <c r="G6579" s="25"/>
      <c r="H6579" s="25"/>
      <c r="I6579" s="25"/>
      <c r="J6579" s="25"/>
      <c r="K6579" s="25"/>
      <c r="L6579" s="25"/>
      <c r="N6579" s="25"/>
      <c r="O6579" s="25"/>
      <c r="P6579" s="35" t="s">
        <v>2496</v>
      </c>
      <c r="AS6579" s="570"/>
      <c r="AT6579" s="391"/>
      <c r="AU6579" s="222"/>
      <c r="AV6579" s="564"/>
      <c r="AW6579" s="60"/>
      <c r="AX6579" s="60"/>
      <c r="AY6579" s="60"/>
      <c r="AZ6579" s="283"/>
      <c r="BA6579" s="283"/>
      <c r="BB6579" s="283"/>
      <c r="BC6579" s="34"/>
      <c r="BD6579" s="27"/>
      <c r="BF6579" s="35"/>
      <c r="BG6579" s="35"/>
      <c r="BH6579" s="35"/>
    </row>
    <row r="6580" spans="1:60" ht="15" x14ac:dyDescent="0.25">
      <c r="A6580" s="570">
        <f t="shared" si="95"/>
        <v>6574</v>
      </c>
      <c r="B6580" s="571" t="s">
        <v>8757</v>
      </c>
      <c r="C6580" s="574" t="s">
        <v>12459</v>
      </c>
      <c r="D6580" s="843">
        <v>20899.97</v>
      </c>
      <c r="E6580" s="844"/>
      <c r="F6580" s="844"/>
      <c r="G6580" s="25"/>
      <c r="H6580" s="25"/>
      <c r="I6580" s="25"/>
      <c r="J6580" s="25"/>
      <c r="K6580" s="25"/>
      <c r="L6580" s="25"/>
      <c r="N6580" s="25"/>
      <c r="O6580" s="25"/>
      <c r="P6580" s="35" t="s">
        <v>2496</v>
      </c>
      <c r="AS6580" s="570"/>
      <c r="AT6580" s="391"/>
      <c r="AU6580" s="222"/>
      <c r="AV6580" s="564"/>
      <c r="AW6580" s="60"/>
      <c r="AX6580" s="60"/>
      <c r="AY6580" s="60"/>
      <c r="AZ6580" s="283"/>
      <c r="BA6580" s="283"/>
      <c r="BB6580" s="283"/>
      <c r="BC6580" s="34"/>
      <c r="BD6580" s="27"/>
      <c r="BF6580" s="35"/>
      <c r="BG6580" s="35"/>
      <c r="BH6580" s="35"/>
    </row>
    <row r="6581" spans="1:60" ht="15" x14ac:dyDescent="0.25">
      <c r="A6581" s="570">
        <f t="shared" si="95"/>
        <v>6575</v>
      </c>
      <c r="B6581" s="571" t="s">
        <v>8757</v>
      </c>
      <c r="C6581" s="574" t="s">
        <v>12460</v>
      </c>
      <c r="D6581" s="843">
        <v>68899.81</v>
      </c>
      <c r="E6581" s="844"/>
      <c r="F6581" s="844"/>
      <c r="G6581" s="25"/>
      <c r="H6581" s="25"/>
      <c r="I6581" s="25"/>
      <c r="J6581" s="25"/>
      <c r="K6581" s="25"/>
      <c r="L6581" s="25"/>
      <c r="N6581" s="25"/>
      <c r="O6581" s="25"/>
      <c r="P6581" s="35" t="s">
        <v>2496</v>
      </c>
      <c r="AS6581" s="570"/>
      <c r="AT6581" s="391"/>
      <c r="AU6581" s="222"/>
      <c r="AV6581" s="564"/>
      <c r="AW6581" s="60"/>
      <c r="AX6581" s="60"/>
      <c r="AY6581" s="60"/>
      <c r="AZ6581" s="283"/>
      <c r="BA6581" s="283"/>
      <c r="BB6581" s="283"/>
      <c r="BC6581" s="34"/>
      <c r="BD6581" s="27"/>
      <c r="BF6581" s="35"/>
      <c r="BG6581" s="35"/>
      <c r="BH6581" s="35"/>
    </row>
    <row r="6582" spans="1:60" ht="15" x14ac:dyDescent="0.25">
      <c r="A6582" s="570">
        <f t="shared" si="95"/>
        <v>6576</v>
      </c>
      <c r="B6582" s="571" t="s">
        <v>8758</v>
      </c>
      <c r="C6582" s="574" t="s">
        <v>12492</v>
      </c>
      <c r="D6582" s="843">
        <v>20899.97</v>
      </c>
      <c r="E6582" s="844"/>
      <c r="F6582" s="844"/>
      <c r="G6582" s="25"/>
      <c r="H6582" s="25"/>
      <c r="I6582" s="25"/>
      <c r="J6582" s="25"/>
      <c r="K6582" s="25"/>
      <c r="L6582" s="25"/>
      <c r="N6582" s="25"/>
      <c r="O6582" s="25"/>
      <c r="P6582" s="35" t="s">
        <v>2496</v>
      </c>
      <c r="AS6582" s="570"/>
      <c r="AT6582" s="391"/>
      <c r="AU6582" s="222"/>
      <c r="AV6582" s="564"/>
      <c r="AW6582" s="60"/>
      <c r="AX6582" s="60"/>
      <c r="AY6582" s="60"/>
      <c r="AZ6582" s="283"/>
      <c r="BA6582" s="283"/>
      <c r="BB6582" s="283"/>
      <c r="BC6582" s="34"/>
      <c r="BD6582" s="27"/>
      <c r="BF6582" s="35"/>
      <c r="BG6582" s="35"/>
      <c r="BH6582" s="35"/>
    </row>
    <row r="6583" spans="1:60" ht="15" x14ac:dyDescent="0.25">
      <c r="A6583" s="570">
        <f t="shared" ref="A6583:A6646" si="96">A6582+1</f>
        <v>6577</v>
      </c>
      <c r="B6583" s="571" t="s">
        <v>8758</v>
      </c>
      <c r="C6583" s="574" t="s">
        <v>12460</v>
      </c>
      <c r="D6583" s="843">
        <v>68899.81</v>
      </c>
      <c r="E6583" s="844"/>
      <c r="F6583" s="844"/>
      <c r="G6583" s="25"/>
      <c r="H6583" s="25"/>
      <c r="I6583" s="25"/>
      <c r="J6583" s="25"/>
      <c r="K6583" s="25"/>
      <c r="L6583" s="25"/>
      <c r="N6583" s="25"/>
      <c r="O6583" s="25"/>
      <c r="P6583" s="35" t="s">
        <v>2496</v>
      </c>
      <c r="AS6583" s="570"/>
      <c r="AT6583" s="391"/>
      <c r="AU6583" s="222"/>
      <c r="AV6583" s="564"/>
      <c r="AW6583" s="60"/>
      <c r="AX6583" s="60"/>
      <c r="AY6583" s="60"/>
      <c r="AZ6583" s="283"/>
      <c r="BA6583" s="283"/>
      <c r="BB6583" s="283"/>
      <c r="BC6583" s="34"/>
      <c r="BD6583" s="27"/>
      <c r="BF6583" s="35"/>
      <c r="BG6583" s="35"/>
      <c r="BH6583" s="35"/>
    </row>
    <row r="6584" spans="1:60" ht="15" x14ac:dyDescent="0.25">
      <c r="A6584" s="570">
        <f t="shared" si="96"/>
        <v>6578</v>
      </c>
      <c r="B6584" s="571" t="s">
        <v>8759</v>
      </c>
      <c r="C6584" s="574" t="s">
        <v>12460</v>
      </c>
      <c r="D6584" s="843">
        <v>68899.81</v>
      </c>
      <c r="E6584" s="844"/>
      <c r="F6584" s="844"/>
      <c r="G6584" s="25"/>
      <c r="H6584" s="25"/>
      <c r="I6584" s="25"/>
      <c r="J6584" s="25"/>
      <c r="K6584" s="25"/>
      <c r="L6584" s="25"/>
      <c r="N6584" s="25"/>
      <c r="O6584" s="25"/>
      <c r="P6584" s="35" t="s">
        <v>2496</v>
      </c>
      <c r="AS6584" s="570"/>
      <c r="AT6584" s="391"/>
      <c r="AU6584" s="222"/>
      <c r="AV6584" s="564"/>
      <c r="AW6584" s="60"/>
      <c r="AX6584" s="60"/>
      <c r="AY6584" s="60"/>
      <c r="AZ6584" s="283"/>
      <c r="BA6584" s="283"/>
      <c r="BB6584" s="283"/>
      <c r="BC6584" s="34"/>
      <c r="BD6584" s="27"/>
      <c r="BF6584" s="35"/>
      <c r="BG6584" s="35"/>
      <c r="BH6584" s="35"/>
    </row>
    <row r="6585" spans="1:60" ht="15" x14ac:dyDescent="0.25">
      <c r="A6585" s="570">
        <f t="shared" si="96"/>
        <v>6579</v>
      </c>
      <c r="B6585" s="571" t="s">
        <v>8759</v>
      </c>
      <c r="C6585" s="574" t="s">
        <v>12492</v>
      </c>
      <c r="D6585" s="843">
        <v>20899.97</v>
      </c>
      <c r="E6585" s="844"/>
      <c r="F6585" s="844"/>
      <c r="G6585" s="25"/>
      <c r="H6585" s="25"/>
      <c r="I6585" s="25"/>
      <c r="J6585" s="25"/>
      <c r="K6585" s="25"/>
      <c r="L6585" s="25"/>
      <c r="N6585" s="25"/>
      <c r="O6585" s="25"/>
      <c r="P6585" s="35" t="s">
        <v>2496</v>
      </c>
      <c r="AS6585" s="570"/>
      <c r="AT6585" s="391"/>
      <c r="AU6585" s="222"/>
      <c r="AV6585" s="564"/>
      <c r="AW6585" s="60"/>
      <c r="AX6585" s="60"/>
      <c r="AY6585" s="60"/>
      <c r="AZ6585" s="283"/>
      <c r="BA6585" s="283"/>
      <c r="BB6585" s="283"/>
      <c r="BC6585" s="34"/>
      <c r="BD6585" s="27"/>
      <c r="BF6585" s="35"/>
      <c r="BG6585" s="35"/>
      <c r="BH6585" s="35"/>
    </row>
    <row r="6586" spans="1:60" ht="15" x14ac:dyDescent="0.25">
      <c r="A6586" s="570">
        <f t="shared" si="96"/>
        <v>6580</v>
      </c>
      <c r="B6586" s="571" t="s">
        <v>8760</v>
      </c>
      <c r="C6586" s="574" t="s">
        <v>12460</v>
      </c>
      <c r="D6586" s="843">
        <v>68899.81</v>
      </c>
      <c r="E6586" s="844"/>
      <c r="F6586" s="844"/>
      <c r="G6586" s="25"/>
      <c r="H6586" s="25"/>
      <c r="I6586" s="25"/>
      <c r="J6586" s="25"/>
      <c r="K6586" s="25"/>
      <c r="L6586" s="25"/>
      <c r="N6586" s="25"/>
      <c r="O6586" s="25"/>
      <c r="P6586" s="35" t="s">
        <v>2496</v>
      </c>
      <c r="AS6586" s="570"/>
      <c r="AT6586" s="391"/>
      <c r="AU6586" s="222"/>
      <c r="AV6586" s="564"/>
      <c r="AW6586" s="60"/>
      <c r="AX6586" s="60"/>
      <c r="AY6586" s="60"/>
      <c r="AZ6586" s="283"/>
      <c r="BA6586" s="283"/>
      <c r="BB6586" s="283"/>
      <c r="BC6586" s="34"/>
      <c r="BD6586" s="27"/>
      <c r="BF6586" s="35"/>
      <c r="BG6586" s="35"/>
      <c r="BH6586" s="35"/>
    </row>
    <row r="6587" spans="1:60" ht="15" x14ac:dyDescent="0.25">
      <c r="A6587" s="570">
        <f t="shared" si="96"/>
        <v>6581</v>
      </c>
      <c r="B6587" s="571" t="s">
        <v>8761</v>
      </c>
      <c r="C6587" s="574" t="s">
        <v>12460</v>
      </c>
      <c r="D6587" s="843">
        <v>68899.81</v>
      </c>
      <c r="E6587" s="844"/>
      <c r="F6587" s="844"/>
      <c r="G6587" s="25"/>
      <c r="H6587" s="25"/>
      <c r="I6587" s="25"/>
      <c r="J6587" s="25"/>
      <c r="K6587" s="25"/>
      <c r="L6587" s="25"/>
      <c r="N6587" s="25"/>
      <c r="O6587" s="25"/>
      <c r="P6587" s="35" t="s">
        <v>2496</v>
      </c>
      <c r="AS6587" s="570"/>
      <c r="AT6587" s="391"/>
      <c r="AU6587" s="222"/>
      <c r="AV6587" s="564"/>
      <c r="AW6587" s="60"/>
      <c r="AX6587" s="60"/>
      <c r="AY6587" s="60"/>
      <c r="AZ6587" s="283"/>
      <c r="BA6587" s="283"/>
      <c r="BB6587" s="283"/>
      <c r="BC6587" s="34"/>
      <c r="BD6587" s="27"/>
      <c r="BF6587" s="35"/>
      <c r="BG6587" s="35"/>
      <c r="BH6587" s="35"/>
    </row>
    <row r="6588" spans="1:60" ht="15" x14ac:dyDescent="0.25">
      <c r="A6588" s="570">
        <f t="shared" si="96"/>
        <v>6582</v>
      </c>
      <c r="B6588" s="571" t="s">
        <v>8762</v>
      </c>
      <c r="C6588" s="574" t="s">
        <v>12460</v>
      </c>
      <c r="D6588" s="843">
        <v>68899.81</v>
      </c>
      <c r="E6588" s="844"/>
      <c r="F6588" s="844"/>
      <c r="G6588" s="25"/>
      <c r="H6588" s="25"/>
      <c r="I6588" s="25"/>
      <c r="J6588" s="25"/>
      <c r="K6588" s="25"/>
      <c r="L6588" s="25"/>
      <c r="N6588" s="25"/>
      <c r="O6588" s="25"/>
      <c r="P6588" s="35" t="s">
        <v>2496</v>
      </c>
      <c r="AS6588" s="570"/>
      <c r="AT6588" s="391"/>
      <c r="AU6588" s="222"/>
      <c r="AV6588" s="564"/>
      <c r="AW6588" s="60"/>
      <c r="AX6588" s="60"/>
      <c r="AY6588" s="60"/>
      <c r="AZ6588" s="283"/>
      <c r="BA6588" s="283"/>
      <c r="BB6588" s="283"/>
      <c r="BC6588" s="34"/>
      <c r="BD6588" s="27"/>
      <c r="BF6588" s="35"/>
      <c r="BG6588" s="35"/>
      <c r="BH6588" s="35"/>
    </row>
    <row r="6589" spans="1:60" ht="15" x14ac:dyDescent="0.25">
      <c r="A6589" s="570">
        <f t="shared" si="96"/>
        <v>6583</v>
      </c>
      <c r="B6589" s="571" t="s">
        <v>8763</v>
      </c>
      <c r="C6589" s="574" t="s">
        <v>12460</v>
      </c>
      <c r="D6589" s="843">
        <v>68899.81</v>
      </c>
      <c r="E6589" s="844"/>
      <c r="F6589" s="844"/>
      <c r="G6589" s="25"/>
      <c r="H6589" s="25"/>
      <c r="I6589" s="25"/>
      <c r="J6589" s="25"/>
      <c r="K6589" s="25"/>
      <c r="L6589" s="25"/>
      <c r="N6589" s="25"/>
      <c r="O6589" s="25"/>
      <c r="P6589" s="35" t="s">
        <v>2496</v>
      </c>
      <c r="AS6589" s="570"/>
      <c r="AT6589" s="391"/>
      <c r="AU6589" s="222"/>
      <c r="AV6589" s="564"/>
      <c r="AW6589" s="60"/>
      <c r="AX6589" s="60"/>
      <c r="AY6589" s="60"/>
      <c r="AZ6589" s="283"/>
      <c r="BA6589" s="283"/>
      <c r="BB6589" s="283"/>
      <c r="BC6589" s="34"/>
      <c r="BD6589" s="27"/>
      <c r="BF6589" s="35"/>
      <c r="BG6589" s="35"/>
      <c r="BH6589" s="35"/>
    </row>
    <row r="6590" spans="1:60" ht="15" x14ac:dyDescent="0.25">
      <c r="A6590" s="570">
        <f t="shared" si="96"/>
        <v>6584</v>
      </c>
      <c r="B6590" s="571" t="s">
        <v>8764</v>
      </c>
      <c r="C6590" s="574" t="s">
        <v>12459</v>
      </c>
      <c r="D6590" s="843">
        <v>20899.97</v>
      </c>
      <c r="E6590" s="844"/>
      <c r="F6590" s="844"/>
      <c r="G6590" s="25"/>
      <c r="H6590" s="25"/>
      <c r="I6590" s="25"/>
      <c r="J6590" s="25"/>
      <c r="K6590" s="25"/>
      <c r="L6590" s="25"/>
      <c r="N6590" s="25"/>
      <c r="O6590" s="25"/>
      <c r="P6590" s="35" t="s">
        <v>2496</v>
      </c>
      <c r="AS6590" s="570"/>
      <c r="AT6590" s="391"/>
      <c r="AU6590" s="222"/>
      <c r="AV6590" s="564"/>
      <c r="AW6590" s="60"/>
      <c r="AX6590" s="60"/>
      <c r="AY6590" s="60"/>
      <c r="AZ6590" s="283"/>
      <c r="BA6590" s="283"/>
      <c r="BB6590" s="283"/>
      <c r="BC6590" s="34"/>
      <c r="BD6590" s="27"/>
      <c r="BF6590" s="35"/>
      <c r="BG6590" s="35"/>
      <c r="BH6590" s="35"/>
    </row>
    <row r="6591" spans="1:60" ht="15" x14ac:dyDescent="0.25">
      <c r="A6591" s="570">
        <f t="shared" si="96"/>
        <v>6585</v>
      </c>
      <c r="B6591" s="571" t="s">
        <v>8764</v>
      </c>
      <c r="C6591" s="574" t="s">
        <v>12460</v>
      </c>
      <c r="D6591" s="843">
        <v>68899.81</v>
      </c>
      <c r="E6591" s="844"/>
      <c r="F6591" s="844"/>
      <c r="G6591" s="25"/>
      <c r="H6591" s="25"/>
      <c r="I6591" s="25"/>
      <c r="J6591" s="25"/>
      <c r="K6591" s="25"/>
      <c r="L6591" s="25"/>
      <c r="N6591" s="25"/>
      <c r="O6591" s="25"/>
      <c r="P6591" s="35" t="s">
        <v>2496</v>
      </c>
      <c r="AS6591" s="570"/>
      <c r="AT6591" s="391"/>
      <c r="AU6591" s="222"/>
      <c r="AV6591" s="564"/>
      <c r="AW6591" s="60"/>
      <c r="AX6591" s="60"/>
      <c r="AY6591" s="60"/>
      <c r="AZ6591" s="283"/>
      <c r="BA6591" s="283"/>
      <c r="BB6591" s="283"/>
      <c r="BC6591" s="34"/>
      <c r="BD6591" s="27"/>
      <c r="BF6591" s="35"/>
      <c r="BG6591" s="35"/>
      <c r="BH6591" s="35"/>
    </row>
    <row r="6592" spans="1:60" ht="15" x14ac:dyDescent="0.25">
      <c r="A6592" s="570">
        <f t="shared" si="96"/>
        <v>6586</v>
      </c>
      <c r="B6592" s="571" t="s">
        <v>8765</v>
      </c>
      <c r="C6592" s="574" t="s">
        <v>12460</v>
      </c>
      <c r="D6592" s="843">
        <v>68899.81</v>
      </c>
      <c r="E6592" s="844"/>
      <c r="F6592" s="844"/>
      <c r="G6592" s="25"/>
      <c r="H6592" s="25"/>
      <c r="I6592" s="25"/>
      <c r="J6592" s="25"/>
      <c r="K6592" s="25"/>
      <c r="L6592" s="25"/>
      <c r="N6592" s="25"/>
      <c r="O6592" s="25"/>
      <c r="P6592" s="35" t="s">
        <v>2496</v>
      </c>
      <c r="AS6592" s="570"/>
      <c r="AT6592" s="391"/>
      <c r="AU6592" s="222"/>
      <c r="AV6592" s="564"/>
      <c r="AW6592" s="60"/>
      <c r="AX6592" s="60"/>
      <c r="AY6592" s="60"/>
      <c r="AZ6592" s="283"/>
      <c r="BA6592" s="283"/>
      <c r="BB6592" s="283"/>
      <c r="BC6592" s="34"/>
      <c r="BD6592" s="27"/>
      <c r="BF6592" s="35"/>
      <c r="BG6592" s="35"/>
      <c r="BH6592" s="35"/>
    </row>
    <row r="6593" spans="1:60" ht="15" x14ac:dyDescent="0.25">
      <c r="A6593" s="570">
        <f t="shared" si="96"/>
        <v>6587</v>
      </c>
      <c r="B6593" s="571" t="s">
        <v>8765</v>
      </c>
      <c r="C6593" s="574" t="s">
        <v>12492</v>
      </c>
      <c r="D6593" s="843">
        <v>20899.97</v>
      </c>
      <c r="E6593" s="844"/>
      <c r="F6593" s="844"/>
      <c r="G6593" s="25"/>
      <c r="H6593" s="25"/>
      <c r="I6593" s="25"/>
      <c r="J6593" s="25"/>
      <c r="K6593" s="25"/>
      <c r="L6593" s="25"/>
      <c r="N6593" s="25"/>
      <c r="O6593" s="25"/>
      <c r="P6593" s="35" t="s">
        <v>2496</v>
      </c>
      <c r="AS6593" s="570"/>
      <c r="AT6593" s="391"/>
      <c r="AU6593" s="222"/>
      <c r="AV6593" s="564"/>
      <c r="AW6593" s="60"/>
      <c r="AX6593" s="60"/>
      <c r="AY6593" s="60"/>
      <c r="AZ6593" s="283"/>
      <c r="BA6593" s="283"/>
      <c r="BB6593" s="283"/>
      <c r="BC6593" s="34"/>
      <c r="BD6593" s="27"/>
      <c r="BF6593" s="35"/>
      <c r="BG6593" s="35"/>
      <c r="BH6593" s="35"/>
    </row>
    <row r="6594" spans="1:60" ht="15" x14ac:dyDescent="0.25">
      <c r="A6594" s="570">
        <f t="shared" si="96"/>
        <v>6588</v>
      </c>
      <c r="B6594" s="571" t="s">
        <v>8766</v>
      </c>
      <c r="C6594" s="574" t="s">
        <v>12460</v>
      </c>
      <c r="D6594" s="843">
        <v>68899.81</v>
      </c>
      <c r="E6594" s="844"/>
      <c r="F6594" s="844"/>
      <c r="G6594" s="25"/>
      <c r="H6594" s="25"/>
      <c r="I6594" s="25"/>
      <c r="J6594" s="25"/>
      <c r="K6594" s="25"/>
      <c r="L6594" s="25"/>
      <c r="N6594" s="25"/>
      <c r="O6594" s="25"/>
      <c r="P6594" s="35" t="s">
        <v>2496</v>
      </c>
      <c r="AS6594" s="570"/>
      <c r="AT6594" s="391"/>
      <c r="AU6594" s="222"/>
      <c r="AV6594" s="564"/>
      <c r="AW6594" s="60"/>
      <c r="AX6594" s="60"/>
      <c r="AY6594" s="60"/>
      <c r="AZ6594" s="283"/>
      <c r="BA6594" s="283"/>
      <c r="BB6594" s="283"/>
      <c r="BC6594" s="34"/>
      <c r="BD6594" s="27"/>
      <c r="BF6594" s="35"/>
      <c r="BG6594" s="35"/>
      <c r="BH6594" s="35"/>
    </row>
    <row r="6595" spans="1:60" ht="15" x14ac:dyDescent="0.25">
      <c r="A6595" s="570">
        <f t="shared" si="96"/>
        <v>6589</v>
      </c>
      <c r="B6595" s="571" t="s">
        <v>8767</v>
      </c>
      <c r="C6595" s="574" t="s">
        <v>12460</v>
      </c>
      <c r="D6595" s="843">
        <v>68899.81</v>
      </c>
      <c r="E6595" s="844"/>
      <c r="F6595" s="844"/>
      <c r="G6595" s="25"/>
      <c r="H6595" s="25"/>
      <c r="I6595" s="25"/>
      <c r="J6595" s="25"/>
      <c r="K6595" s="25"/>
      <c r="L6595" s="25"/>
      <c r="N6595" s="25"/>
      <c r="O6595" s="25"/>
      <c r="P6595" s="35" t="s">
        <v>2496</v>
      </c>
      <c r="AS6595" s="570"/>
      <c r="AT6595" s="391"/>
      <c r="AU6595" s="222"/>
      <c r="AV6595" s="564"/>
      <c r="AW6595" s="60"/>
      <c r="AX6595" s="60"/>
      <c r="AY6595" s="60"/>
      <c r="AZ6595" s="283"/>
      <c r="BA6595" s="283"/>
      <c r="BB6595" s="283"/>
      <c r="BC6595" s="34"/>
      <c r="BD6595" s="27"/>
      <c r="BF6595" s="35"/>
      <c r="BG6595" s="35"/>
      <c r="BH6595" s="35"/>
    </row>
    <row r="6596" spans="1:60" ht="15" x14ac:dyDescent="0.25">
      <c r="A6596" s="570">
        <f t="shared" si="96"/>
        <v>6590</v>
      </c>
      <c r="B6596" s="571" t="s">
        <v>8768</v>
      </c>
      <c r="C6596" s="574" t="s">
        <v>12458</v>
      </c>
      <c r="D6596" s="843">
        <v>164070.06</v>
      </c>
      <c r="E6596" s="844"/>
      <c r="F6596" s="844"/>
      <c r="G6596" s="25"/>
      <c r="H6596" s="25"/>
      <c r="I6596" s="25"/>
      <c r="J6596" s="25"/>
      <c r="K6596" s="25"/>
      <c r="L6596" s="25"/>
      <c r="N6596" s="25"/>
      <c r="O6596" s="25"/>
      <c r="P6596" s="35" t="s">
        <v>2496</v>
      </c>
      <c r="AS6596" s="570"/>
      <c r="AT6596" s="391"/>
      <c r="AU6596" s="222"/>
      <c r="AV6596" s="564"/>
      <c r="AW6596" s="60"/>
      <c r="AX6596" s="60"/>
      <c r="AY6596" s="60"/>
      <c r="AZ6596" s="283"/>
      <c r="BA6596" s="283"/>
      <c r="BB6596" s="283"/>
      <c r="BC6596" s="34"/>
      <c r="BD6596" s="27"/>
      <c r="BF6596" s="35"/>
      <c r="BG6596" s="35"/>
      <c r="BH6596" s="35"/>
    </row>
    <row r="6597" spans="1:60" ht="15" x14ac:dyDescent="0.25">
      <c r="A6597" s="570">
        <f t="shared" si="96"/>
        <v>6591</v>
      </c>
      <c r="B6597" s="571" t="s">
        <v>8769</v>
      </c>
      <c r="C6597" s="574" t="s">
        <v>12460</v>
      </c>
      <c r="D6597" s="843">
        <v>71529.710000000006</v>
      </c>
      <c r="E6597" s="844"/>
      <c r="F6597" s="844"/>
      <c r="G6597" s="25"/>
      <c r="H6597" s="25"/>
      <c r="I6597" s="25"/>
      <c r="J6597" s="25"/>
      <c r="K6597" s="25"/>
      <c r="L6597" s="25"/>
      <c r="N6597" s="25"/>
      <c r="O6597" s="25"/>
      <c r="P6597" s="35" t="s">
        <v>2496</v>
      </c>
      <c r="AS6597" s="570"/>
      <c r="AT6597" s="391"/>
      <c r="AU6597" s="222"/>
      <c r="AV6597" s="564"/>
      <c r="AW6597" s="60"/>
      <c r="AX6597" s="60"/>
      <c r="AY6597" s="60"/>
      <c r="AZ6597" s="283"/>
      <c r="BA6597" s="283"/>
      <c r="BB6597" s="283"/>
      <c r="BC6597" s="34"/>
      <c r="BD6597" s="27"/>
      <c r="BF6597" s="35"/>
      <c r="BG6597" s="35"/>
      <c r="BH6597" s="35"/>
    </row>
    <row r="6598" spans="1:60" ht="15" x14ac:dyDescent="0.25">
      <c r="A6598" s="570">
        <f t="shared" si="96"/>
        <v>6592</v>
      </c>
      <c r="B6598" s="571" t="s">
        <v>8770</v>
      </c>
      <c r="C6598" s="574" t="s">
        <v>12460</v>
      </c>
      <c r="D6598" s="843">
        <v>71529.710000000006</v>
      </c>
      <c r="E6598" s="844"/>
      <c r="F6598" s="844"/>
      <c r="G6598" s="25"/>
      <c r="H6598" s="25"/>
      <c r="I6598" s="25"/>
      <c r="J6598" s="25"/>
      <c r="K6598" s="25"/>
      <c r="L6598" s="25"/>
      <c r="N6598" s="25"/>
      <c r="O6598" s="25"/>
      <c r="P6598" s="35" t="s">
        <v>2496</v>
      </c>
      <c r="AS6598" s="570"/>
      <c r="AT6598" s="391"/>
      <c r="AU6598" s="222"/>
      <c r="AV6598" s="564"/>
      <c r="AW6598" s="60"/>
      <c r="AX6598" s="60"/>
      <c r="AY6598" s="60"/>
      <c r="AZ6598" s="283"/>
      <c r="BA6598" s="283"/>
      <c r="BB6598" s="283"/>
      <c r="BC6598" s="34"/>
      <c r="BD6598" s="27"/>
      <c r="BF6598" s="35"/>
      <c r="BG6598" s="35"/>
      <c r="BH6598" s="35"/>
    </row>
    <row r="6599" spans="1:60" ht="15" x14ac:dyDescent="0.25">
      <c r="A6599" s="570">
        <f t="shared" si="96"/>
        <v>6593</v>
      </c>
      <c r="B6599" s="571" t="s">
        <v>8771</v>
      </c>
      <c r="C6599" s="574" t="s">
        <v>12463</v>
      </c>
      <c r="D6599" s="843">
        <v>58008.93</v>
      </c>
      <c r="E6599" s="844"/>
      <c r="F6599" s="844"/>
      <c r="G6599" s="25"/>
      <c r="H6599" s="25"/>
      <c r="I6599" s="25"/>
      <c r="J6599" s="25"/>
      <c r="K6599" s="25"/>
      <c r="L6599" s="25"/>
      <c r="N6599" s="25"/>
      <c r="O6599" s="25"/>
      <c r="P6599" s="35" t="s">
        <v>2496</v>
      </c>
      <c r="AS6599" s="570"/>
      <c r="AT6599" s="391"/>
      <c r="AU6599" s="222"/>
      <c r="AV6599" s="564"/>
      <c r="AW6599" s="60"/>
      <c r="AX6599" s="60"/>
      <c r="AY6599" s="60"/>
      <c r="AZ6599" s="283"/>
      <c r="BA6599" s="283"/>
      <c r="BB6599" s="283"/>
      <c r="BC6599" s="34"/>
      <c r="BD6599" s="27"/>
      <c r="BF6599" s="35"/>
      <c r="BG6599" s="35"/>
      <c r="BH6599" s="35"/>
    </row>
    <row r="6600" spans="1:60" ht="15" x14ac:dyDescent="0.25">
      <c r="A6600" s="570">
        <f t="shared" si="96"/>
        <v>6594</v>
      </c>
      <c r="B6600" s="571" t="s">
        <v>8772</v>
      </c>
      <c r="C6600" s="574" t="s">
        <v>12463</v>
      </c>
      <c r="D6600" s="843">
        <v>76839.490000000005</v>
      </c>
      <c r="E6600" s="844"/>
      <c r="F6600" s="844"/>
      <c r="G6600" s="25"/>
      <c r="H6600" s="25"/>
      <c r="I6600" s="25"/>
      <c r="J6600" s="25"/>
      <c r="K6600" s="25"/>
      <c r="L6600" s="25"/>
      <c r="N6600" s="25"/>
      <c r="O6600" s="25"/>
      <c r="P6600" s="35" t="s">
        <v>2496</v>
      </c>
      <c r="AS6600" s="570"/>
      <c r="AT6600" s="391"/>
      <c r="AU6600" s="222"/>
      <c r="AV6600" s="564"/>
      <c r="AW6600" s="60"/>
      <c r="AX6600" s="60"/>
      <c r="AY6600" s="60"/>
      <c r="AZ6600" s="283"/>
      <c r="BA6600" s="283"/>
      <c r="BB6600" s="283"/>
      <c r="BC6600" s="34"/>
      <c r="BD6600" s="27"/>
      <c r="BF6600" s="35"/>
      <c r="BG6600" s="35"/>
      <c r="BH6600" s="35"/>
    </row>
    <row r="6601" spans="1:60" ht="15" x14ac:dyDescent="0.25">
      <c r="A6601" s="570">
        <f t="shared" si="96"/>
        <v>6595</v>
      </c>
      <c r="B6601" s="571" t="s">
        <v>8773</v>
      </c>
      <c r="C6601" s="574" t="s">
        <v>12481</v>
      </c>
      <c r="D6601" s="843">
        <v>27925.73</v>
      </c>
      <c r="E6601" s="844"/>
      <c r="F6601" s="844"/>
      <c r="G6601" s="25"/>
      <c r="H6601" s="25"/>
      <c r="I6601" s="25"/>
      <c r="J6601" s="25"/>
      <c r="K6601" s="25"/>
      <c r="L6601" s="25"/>
      <c r="N6601" s="25"/>
      <c r="O6601" s="25"/>
      <c r="P6601" s="35" t="s">
        <v>2496</v>
      </c>
      <c r="AS6601" s="570"/>
      <c r="AT6601" s="391"/>
      <c r="AU6601" s="222"/>
      <c r="AV6601" s="564"/>
      <c r="AW6601" s="60"/>
      <c r="AX6601" s="60"/>
      <c r="AY6601" s="60"/>
      <c r="AZ6601" s="283"/>
      <c r="BA6601" s="283"/>
      <c r="BB6601" s="283"/>
      <c r="BC6601" s="34"/>
      <c r="BD6601" s="27"/>
      <c r="BF6601" s="35"/>
      <c r="BG6601" s="35"/>
      <c r="BH6601" s="35"/>
    </row>
    <row r="6602" spans="1:60" ht="15" x14ac:dyDescent="0.25">
      <c r="A6602" s="570">
        <f t="shared" si="96"/>
        <v>6596</v>
      </c>
      <c r="B6602" s="571" t="s">
        <v>8774</v>
      </c>
      <c r="C6602" s="574" t="s">
        <v>12492</v>
      </c>
      <c r="D6602" s="843">
        <v>13972.98</v>
      </c>
      <c r="E6602" s="844"/>
      <c r="F6602" s="844"/>
      <c r="G6602" s="25"/>
      <c r="H6602" s="25"/>
      <c r="I6602" s="25"/>
      <c r="J6602" s="25"/>
      <c r="K6602" s="25"/>
      <c r="L6602" s="25"/>
      <c r="N6602" s="25"/>
      <c r="O6602" s="25"/>
      <c r="P6602" s="35" t="s">
        <v>2496</v>
      </c>
      <c r="AS6602" s="570"/>
      <c r="AT6602" s="391"/>
      <c r="AU6602" s="222"/>
      <c r="AV6602" s="564"/>
      <c r="AW6602" s="60"/>
      <c r="AX6602" s="60"/>
      <c r="AY6602" s="60"/>
      <c r="AZ6602" s="283"/>
      <c r="BA6602" s="283"/>
      <c r="BB6602" s="283"/>
      <c r="BC6602" s="34"/>
      <c r="BD6602" s="27"/>
      <c r="BF6602" s="35"/>
      <c r="BG6602" s="35"/>
      <c r="BH6602" s="35"/>
    </row>
    <row r="6603" spans="1:60" ht="15" x14ac:dyDescent="0.25">
      <c r="A6603" s="570">
        <f t="shared" si="96"/>
        <v>6597</v>
      </c>
      <c r="B6603" s="571" t="s">
        <v>8775</v>
      </c>
      <c r="C6603" s="574" t="s">
        <v>12463</v>
      </c>
      <c r="D6603" s="843">
        <v>64824.06</v>
      </c>
      <c r="E6603" s="844"/>
      <c r="F6603" s="844"/>
      <c r="G6603" s="25"/>
      <c r="H6603" s="25"/>
      <c r="I6603" s="25"/>
      <c r="J6603" s="25"/>
      <c r="K6603" s="25"/>
      <c r="L6603" s="25"/>
      <c r="N6603" s="25"/>
      <c r="O6603" s="25"/>
      <c r="P6603" s="35" t="s">
        <v>2496</v>
      </c>
      <c r="AS6603" s="570"/>
      <c r="AT6603" s="391"/>
      <c r="AU6603" s="222"/>
      <c r="AV6603" s="564"/>
      <c r="AW6603" s="60"/>
      <c r="AX6603" s="60"/>
      <c r="AY6603" s="60"/>
      <c r="AZ6603" s="283"/>
      <c r="BA6603" s="283"/>
      <c r="BB6603" s="283"/>
      <c r="BC6603" s="34"/>
      <c r="BD6603" s="27"/>
      <c r="BF6603" s="35"/>
      <c r="BG6603" s="35"/>
      <c r="BH6603" s="35"/>
    </row>
    <row r="6604" spans="1:60" ht="15" x14ac:dyDescent="0.25">
      <c r="A6604" s="570">
        <f t="shared" si="96"/>
        <v>6598</v>
      </c>
      <c r="B6604" s="571" t="s">
        <v>8776</v>
      </c>
      <c r="C6604" s="574" t="s">
        <v>12463</v>
      </c>
      <c r="D6604" s="843">
        <v>112800.1</v>
      </c>
      <c r="E6604" s="844"/>
      <c r="F6604" s="844"/>
      <c r="G6604" s="25"/>
      <c r="H6604" s="25"/>
      <c r="I6604" s="25"/>
      <c r="J6604" s="25"/>
      <c r="K6604" s="25"/>
      <c r="L6604" s="25"/>
      <c r="N6604" s="25"/>
      <c r="O6604" s="25"/>
      <c r="P6604" s="35" t="s">
        <v>2496</v>
      </c>
      <c r="AS6604" s="570"/>
      <c r="AT6604" s="391"/>
      <c r="AU6604" s="222"/>
      <c r="AV6604" s="564"/>
      <c r="AW6604" s="60"/>
      <c r="AX6604" s="60"/>
      <c r="AY6604" s="60"/>
      <c r="AZ6604" s="283"/>
      <c r="BA6604" s="283"/>
      <c r="BB6604" s="283"/>
      <c r="BC6604" s="34"/>
      <c r="BD6604" s="27"/>
      <c r="BF6604" s="35"/>
      <c r="BG6604" s="35"/>
      <c r="BH6604" s="35"/>
    </row>
    <row r="6605" spans="1:60" ht="15" x14ac:dyDescent="0.25">
      <c r="A6605" s="570">
        <f t="shared" si="96"/>
        <v>6599</v>
      </c>
      <c r="B6605" s="571" t="s">
        <v>8777</v>
      </c>
      <c r="C6605" s="574" t="s">
        <v>12460</v>
      </c>
      <c r="D6605" s="843">
        <v>39323.550000000003</v>
      </c>
      <c r="E6605" s="844"/>
      <c r="F6605" s="844"/>
      <c r="G6605" s="25"/>
      <c r="H6605" s="25"/>
      <c r="I6605" s="25"/>
      <c r="J6605" s="25"/>
      <c r="K6605" s="25"/>
      <c r="L6605" s="25"/>
      <c r="N6605" s="25"/>
      <c r="O6605" s="25"/>
      <c r="P6605" s="35" t="s">
        <v>2496</v>
      </c>
      <c r="AS6605" s="570"/>
      <c r="AT6605" s="391"/>
      <c r="AU6605" s="222"/>
      <c r="AV6605" s="564"/>
      <c r="AW6605" s="60"/>
      <c r="AX6605" s="60"/>
      <c r="AY6605" s="60"/>
      <c r="AZ6605" s="283"/>
      <c r="BA6605" s="283"/>
      <c r="BB6605" s="283"/>
      <c r="BC6605" s="34"/>
      <c r="BD6605" s="27"/>
      <c r="BF6605" s="35"/>
      <c r="BG6605" s="35"/>
      <c r="BH6605" s="35"/>
    </row>
    <row r="6606" spans="1:60" ht="15" x14ac:dyDescent="0.25">
      <c r="A6606" s="570">
        <f t="shared" si="96"/>
        <v>6600</v>
      </c>
      <c r="B6606" s="571" t="s">
        <v>8778</v>
      </c>
      <c r="C6606" s="574" t="s">
        <v>12460</v>
      </c>
      <c r="D6606" s="843">
        <v>39323.550000000003</v>
      </c>
      <c r="E6606" s="844"/>
      <c r="F6606" s="844"/>
      <c r="G6606" s="25"/>
      <c r="H6606" s="25"/>
      <c r="I6606" s="25"/>
      <c r="J6606" s="25"/>
      <c r="K6606" s="25"/>
      <c r="L6606" s="25"/>
      <c r="N6606" s="25"/>
      <c r="O6606" s="25"/>
      <c r="P6606" s="35" t="s">
        <v>2496</v>
      </c>
      <c r="AS6606" s="570"/>
      <c r="AT6606" s="391"/>
      <c r="AU6606" s="222"/>
      <c r="AV6606" s="564"/>
      <c r="AW6606" s="60"/>
      <c r="AX6606" s="60"/>
      <c r="AY6606" s="60"/>
      <c r="AZ6606" s="283"/>
      <c r="BA6606" s="283"/>
      <c r="BB6606" s="283"/>
      <c r="BC6606" s="34"/>
      <c r="BD6606" s="27"/>
      <c r="BF6606" s="35"/>
      <c r="BG6606" s="35"/>
      <c r="BH6606" s="35"/>
    </row>
    <row r="6607" spans="1:60" ht="15" x14ac:dyDescent="0.25">
      <c r="A6607" s="570">
        <f t="shared" si="96"/>
        <v>6601</v>
      </c>
      <c r="B6607" s="571" t="s">
        <v>8779</v>
      </c>
      <c r="C6607" s="574" t="s">
        <v>12460</v>
      </c>
      <c r="D6607" s="843">
        <v>39779.32</v>
      </c>
      <c r="E6607" s="844"/>
      <c r="F6607" s="844"/>
      <c r="G6607" s="25"/>
      <c r="H6607" s="25"/>
      <c r="I6607" s="25"/>
      <c r="J6607" s="25"/>
      <c r="K6607" s="25"/>
      <c r="L6607" s="25"/>
      <c r="N6607" s="25"/>
      <c r="O6607" s="25"/>
      <c r="P6607" s="35" t="s">
        <v>2496</v>
      </c>
      <c r="AS6607" s="570"/>
      <c r="AT6607" s="391"/>
      <c r="AU6607" s="222"/>
      <c r="AV6607" s="564"/>
      <c r="AW6607" s="60"/>
      <c r="AX6607" s="60"/>
      <c r="AY6607" s="60"/>
      <c r="AZ6607" s="283"/>
      <c r="BA6607" s="283"/>
      <c r="BB6607" s="283"/>
      <c r="BC6607" s="34"/>
      <c r="BD6607" s="27"/>
      <c r="BF6607" s="35"/>
      <c r="BG6607" s="35"/>
      <c r="BH6607" s="35"/>
    </row>
    <row r="6608" spans="1:60" ht="15" x14ac:dyDescent="0.25">
      <c r="A6608" s="570">
        <f t="shared" si="96"/>
        <v>6602</v>
      </c>
      <c r="B6608" s="571" t="s">
        <v>8780</v>
      </c>
      <c r="C6608" s="574" t="s">
        <v>12460</v>
      </c>
      <c r="D6608" s="843">
        <v>39323.550000000003</v>
      </c>
      <c r="E6608" s="844"/>
      <c r="F6608" s="844"/>
      <c r="G6608" s="25"/>
      <c r="H6608" s="25"/>
      <c r="I6608" s="25"/>
      <c r="J6608" s="25"/>
      <c r="K6608" s="25"/>
      <c r="L6608" s="25"/>
      <c r="N6608" s="25"/>
      <c r="O6608" s="25"/>
      <c r="P6608" s="35" t="s">
        <v>2496</v>
      </c>
      <c r="AS6608" s="570"/>
      <c r="AT6608" s="391"/>
      <c r="AU6608" s="222"/>
      <c r="AV6608" s="564"/>
      <c r="AW6608" s="60"/>
      <c r="AX6608" s="60"/>
      <c r="AY6608" s="60"/>
      <c r="AZ6608" s="283"/>
      <c r="BA6608" s="283"/>
      <c r="BB6608" s="283"/>
      <c r="BC6608" s="34"/>
      <c r="BD6608" s="27"/>
      <c r="BF6608" s="35"/>
      <c r="BG6608" s="35"/>
      <c r="BH6608" s="35"/>
    </row>
    <row r="6609" spans="1:60" ht="15" x14ac:dyDescent="0.25">
      <c r="A6609" s="570">
        <f t="shared" si="96"/>
        <v>6603</v>
      </c>
      <c r="B6609" s="571" t="s">
        <v>8781</v>
      </c>
      <c r="C6609" s="574" t="s">
        <v>12460</v>
      </c>
      <c r="D6609" s="843">
        <v>39323.550000000003</v>
      </c>
      <c r="E6609" s="844"/>
      <c r="F6609" s="844"/>
      <c r="G6609" s="25"/>
      <c r="H6609" s="25"/>
      <c r="I6609" s="25"/>
      <c r="J6609" s="25"/>
      <c r="K6609" s="25"/>
      <c r="L6609" s="25"/>
      <c r="N6609" s="25"/>
      <c r="O6609" s="25"/>
      <c r="P6609" s="35" t="s">
        <v>2496</v>
      </c>
      <c r="AS6609" s="570"/>
      <c r="AT6609" s="391"/>
      <c r="AU6609" s="222"/>
      <c r="AV6609" s="564"/>
      <c r="AW6609" s="60"/>
      <c r="AX6609" s="60"/>
      <c r="AY6609" s="60"/>
      <c r="AZ6609" s="283"/>
      <c r="BA6609" s="283"/>
      <c r="BB6609" s="283"/>
      <c r="BC6609" s="34"/>
      <c r="BD6609" s="27"/>
      <c r="BF6609" s="35"/>
      <c r="BG6609" s="35"/>
      <c r="BH6609" s="35"/>
    </row>
    <row r="6610" spans="1:60" ht="15" x14ac:dyDescent="0.25">
      <c r="A6610" s="570">
        <f t="shared" si="96"/>
        <v>6604</v>
      </c>
      <c r="B6610" s="571" t="s">
        <v>8782</v>
      </c>
      <c r="C6610" s="574" t="s">
        <v>12460</v>
      </c>
      <c r="D6610" s="843">
        <v>39323.550000000003</v>
      </c>
      <c r="E6610" s="844"/>
      <c r="F6610" s="844"/>
      <c r="G6610" s="25"/>
      <c r="H6610" s="25"/>
      <c r="I6610" s="25"/>
      <c r="J6610" s="25"/>
      <c r="K6610" s="25"/>
      <c r="L6610" s="25"/>
      <c r="N6610" s="25"/>
      <c r="O6610" s="25"/>
      <c r="P6610" s="35" t="s">
        <v>2496</v>
      </c>
      <c r="AS6610" s="570"/>
      <c r="AT6610" s="391"/>
      <c r="AU6610" s="222"/>
      <c r="AV6610" s="564"/>
      <c r="AW6610" s="60"/>
      <c r="AX6610" s="60"/>
      <c r="AY6610" s="60"/>
      <c r="AZ6610" s="283"/>
      <c r="BA6610" s="283"/>
      <c r="BB6610" s="283"/>
      <c r="BC6610" s="34"/>
      <c r="BD6610" s="27"/>
      <c r="BF6610" s="35"/>
      <c r="BG6610" s="35"/>
      <c r="BH6610" s="35"/>
    </row>
    <row r="6611" spans="1:60" ht="15" x14ac:dyDescent="0.25">
      <c r="A6611" s="570">
        <f t="shared" si="96"/>
        <v>6605</v>
      </c>
      <c r="B6611" s="571" t="s">
        <v>8783</v>
      </c>
      <c r="C6611" s="574" t="s">
        <v>12460</v>
      </c>
      <c r="D6611" s="843">
        <v>39323.550000000003</v>
      </c>
      <c r="E6611" s="844"/>
      <c r="F6611" s="844"/>
      <c r="G6611" s="25"/>
      <c r="H6611" s="25"/>
      <c r="I6611" s="25"/>
      <c r="J6611" s="25"/>
      <c r="K6611" s="25"/>
      <c r="L6611" s="25"/>
      <c r="N6611" s="25"/>
      <c r="O6611" s="25"/>
      <c r="P6611" s="35" t="s">
        <v>2496</v>
      </c>
      <c r="AS6611" s="570"/>
      <c r="AT6611" s="391"/>
      <c r="AU6611" s="222"/>
      <c r="AV6611" s="564"/>
      <c r="AW6611" s="60"/>
      <c r="AX6611" s="60"/>
      <c r="AY6611" s="60"/>
      <c r="AZ6611" s="283"/>
      <c r="BA6611" s="283"/>
      <c r="BB6611" s="283"/>
      <c r="BC6611" s="34"/>
      <c r="BD6611" s="27"/>
      <c r="BF6611" s="35"/>
      <c r="BG6611" s="35"/>
      <c r="BH6611" s="35"/>
    </row>
    <row r="6612" spans="1:60" ht="15" x14ac:dyDescent="0.25">
      <c r="A6612" s="570">
        <f t="shared" si="96"/>
        <v>6606</v>
      </c>
      <c r="B6612" s="571" t="s">
        <v>8784</v>
      </c>
      <c r="C6612" s="574" t="s">
        <v>12460</v>
      </c>
      <c r="D6612" s="843">
        <v>39323.550000000003</v>
      </c>
      <c r="E6612" s="844"/>
      <c r="F6612" s="844"/>
      <c r="G6612" s="25"/>
      <c r="H6612" s="25"/>
      <c r="I6612" s="25"/>
      <c r="J6612" s="25"/>
      <c r="K6612" s="25"/>
      <c r="L6612" s="25"/>
      <c r="N6612" s="25"/>
      <c r="O6612" s="25"/>
      <c r="P6612" s="35" t="s">
        <v>2496</v>
      </c>
      <c r="AS6612" s="570"/>
      <c r="AT6612" s="391"/>
      <c r="AU6612" s="222"/>
      <c r="AV6612" s="564"/>
      <c r="AW6612" s="60"/>
      <c r="AX6612" s="60"/>
      <c r="AY6612" s="60"/>
      <c r="AZ6612" s="283"/>
      <c r="BA6612" s="283"/>
      <c r="BB6612" s="283"/>
      <c r="BC6612" s="34"/>
      <c r="BD6612" s="27"/>
      <c r="BF6612" s="35"/>
      <c r="BG6612" s="35"/>
      <c r="BH6612" s="35"/>
    </row>
    <row r="6613" spans="1:60" ht="15" x14ac:dyDescent="0.25">
      <c r="A6613" s="570">
        <f t="shared" si="96"/>
        <v>6607</v>
      </c>
      <c r="B6613" s="571" t="s">
        <v>8785</v>
      </c>
      <c r="C6613" s="574" t="s">
        <v>12458</v>
      </c>
      <c r="D6613" s="843">
        <v>126180.46</v>
      </c>
      <c r="E6613" s="844"/>
      <c r="F6613" s="844"/>
      <c r="G6613" s="25"/>
      <c r="H6613" s="25"/>
      <c r="I6613" s="25"/>
      <c r="J6613" s="25"/>
      <c r="K6613" s="25"/>
      <c r="L6613" s="25"/>
      <c r="N6613" s="25"/>
      <c r="O6613" s="25"/>
      <c r="P6613" s="35" t="s">
        <v>2496</v>
      </c>
      <c r="AS6613" s="570"/>
      <c r="AT6613" s="391"/>
      <c r="AU6613" s="222"/>
      <c r="AV6613" s="564"/>
      <c r="AW6613" s="60"/>
      <c r="AX6613" s="60"/>
      <c r="AY6613" s="60"/>
      <c r="AZ6613" s="283"/>
      <c r="BA6613" s="283"/>
      <c r="BB6613" s="283"/>
      <c r="BC6613" s="34"/>
      <c r="BD6613" s="27"/>
      <c r="BF6613" s="35"/>
      <c r="BG6613" s="35"/>
      <c r="BH6613" s="35"/>
    </row>
    <row r="6614" spans="1:60" ht="15" x14ac:dyDescent="0.25">
      <c r="A6614" s="570">
        <f t="shared" si="96"/>
        <v>6608</v>
      </c>
      <c r="B6614" s="571" t="s">
        <v>8786</v>
      </c>
      <c r="C6614" s="574" t="s">
        <v>12458</v>
      </c>
      <c r="D6614" s="843">
        <v>59068.03</v>
      </c>
      <c r="E6614" s="844"/>
      <c r="F6614" s="844"/>
      <c r="G6614" s="25"/>
      <c r="H6614" s="25"/>
      <c r="I6614" s="25"/>
      <c r="J6614" s="25"/>
      <c r="K6614" s="25"/>
      <c r="L6614" s="25"/>
      <c r="N6614" s="25"/>
      <c r="O6614" s="25"/>
      <c r="P6614" s="35" t="s">
        <v>2496</v>
      </c>
      <c r="AS6614" s="570"/>
      <c r="AT6614" s="391"/>
      <c r="AU6614" s="222"/>
      <c r="AV6614" s="564"/>
      <c r="AW6614" s="60"/>
      <c r="AX6614" s="60"/>
      <c r="AY6614" s="60"/>
      <c r="AZ6614" s="283"/>
      <c r="BA6614" s="283"/>
      <c r="BB6614" s="283"/>
      <c r="BC6614" s="34"/>
      <c r="BD6614" s="27"/>
      <c r="BF6614" s="35"/>
      <c r="BG6614" s="35"/>
      <c r="BH6614" s="35"/>
    </row>
    <row r="6615" spans="1:60" ht="15" x14ac:dyDescent="0.25">
      <c r="A6615" s="570">
        <f t="shared" si="96"/>
        <v>6609</v>
      </c>
      <c r="B6615" s="571" t="s">
        <v>8787</v>
      </c>
      <c r="C6615" s="574" t="s">
        <v>12463</v>
      </c>
      <c r="D6615" s="843">
        <v>328900.53000000003</v>
      </c>
      <c r="E6615" s="844"/>
      <c r="F6615" s="844"/>
      <c r="G6615" s="25"/>
      <c r="H6615" s="25"/>
      <c r="I6615" s="25"/>
      <c r="J6615" s="25"/>
      <c r="K6615" s="25"/>
      <c r="L6615" s="25"/>
      <c r="N6615" s="25"/>
      <c r="O6615" s="25"/>
      <c r="P6615" s="35" t="s">
        <v>2496</v>
      </c>
      <c r="AS6615" s="570"/>
      <c r="AT6615" s="391"/>
      <c r="AU6615" s="222"/>
      <c r="AV6615" s="564"/>
      <c r="AW6615" s="60"/>
      <c r="AX6615" s="60"/>
      <c r="AY6615" s="60"/>
      <c r="AZ6615" s="283"/>
      <c r="BA6615" s="283"/>
      <c r="BB6615" s="283"/>
      <c r="BC6615" s="34"/>
      <c r="BD6615" s="27"/>
      <c r="BF6615" s="35"/>
      <c r="BG6615" s="35"/>
      <c r="BH6615" s="35"/>
    </row>
    <row r="6616" spans="1:60" ht="15" x14ac:dyDescent="0.25">
      <c r="A6616" s="570">
        <f t="shared" si="96"/>
        <v>6610</v>
      </c>
      <c r="B6616" s="571" t="s">
        <v>8788</v>
      </c>
      <c r="C6616" s="574" t="s">
        <v>12460</v>
      </c>
      <c r="D6616" s="843">
        <v>68899.81</v>
      </c>
      <c r="E6616" s="844"/>
      <c r="F6616" s="844"/>
      <c r="G6616" s="25"/>
      <c r="H6616" s="25"/>
      <c r="I6616" s="25"/>
      <c r="J6616" s="25"/>
      <c r="K6616" s="25"/>
      <c r="L6616" s="25"/>
      <c r="N6616" s="25"/>
      <c r="O6616" s="25"/>
      <c r="P6616" s="35" t="s">
        <v>2496</v>
      </c>
      <c r="AS6616" s="570"/>
      <c r="AT6616" s="391"/>
      <c r="AU6616" s="222"/>
      <c r="AV6616" s="564"/>
      <c r="AW6616" s="60"/>
      <c r="AX6616" s="60"/>
      <c r="AY6616" s="60"/>
      <c r="AZ6616" s="283"/>
      <c r="BA6616" s="283"/>
      <c r="BB6616" s="283"/>
      <c r="BC6616" s="34"/>
      <c r="BD6616" s="27"/>
      <c r="BF6616" s="35"/>
      <c r="BG6616" s="35"/>
      <c r="BH6616" s="35"/>
    </row>
    <row r="6617" spans="1:60" ht="28.5" x14ac:dyDescent="0.25">
      <c r="A6617" s="570">
        <f t="shared" si="96"/>
        <v>6611</v>
      </c>
      <c r="B6617" s="571" t="s">
        <v>8789</v>
      </c>
      <c r="C6617" s="574" t="s">
        <v>12494</v>
      </c>
      <c r="D6617" s="843">
        <v>269900.33</v>
      </c>
      <c r="E6617" s="844"/>
      <c r="F6617" s="844"/>
      <c r="G6617" s="25"/>
      <c r="H6617" s="25"/>
      <c r="I6617" s="25"/>
      <c r="J6617" s="25"/>
      <c r="K6617" s="25"/>
      <c r="L6617" s="25"/>
      <c r="N6617" s="25"/>
      <c r="O6617" s="25"/>
      <c r="P6617" s="35" t="s">
        <v>2496</v>
      </c>
      <c r="AS6617" s="570"/>
      <c r="AT6617" s="391"/>
      <c r="AU6617" s="222"/>
      <c r="AV6617" s="564"/>
      <c r="AW6617" s="60"/>
      <c r="AX6617" s="60"/>
      <c r="AY6617" s="60"/>
      <c r="AZ6617" s="283"/>
      <c r="BA6617" s="283"/>
      <c r="BB6617" s="283"/>
      <c r="BC6617" s="34"/>
      <c r="BD6617" s="27"/>
      <c r="BF6617" s="35"/>
      <c r="BG6617" s="35"/>
      <c r="BH6617" s="35"/>
    </row>
    <row r="6618" spans="1:60" ht="15" x14ac:dyDescent="0.25">
      <c r="A6618" s="570">
        <f t="shared" si="96"/>
        <v>6612</v>
      </c>
      <c r="B6618" s="571" t="s">
        <v>8790</v>
      </c>
      <c r="C6618" s="574" t="s">
        <v>12458</v>
      </c>
      <c r="D6618" s="843">
        <v>266312.48</v>
      </c>
      <c r="E6618" s="844"/>
      <c r="F6618" s="844"/>
      <c r="G6618" s="25"/>
      <c r="H6618" s="25"/>
      <c r="I6618" s="25"/>
      <c r="J6618" s="25"/>
      <c r="K6618" s="25"/>
      <c r="L6618" s="25"/>
      <c r="N6618" s="25"/>
      <c r="O6618" s="25"/>
      <c r="P6618" s="35" t="s">
        <v>2496</v>
      </c>
      <c r="AS6618" s="570"/>
      <c r="AT6618" s="391"/>
      <c r="AU6618" s="222"/>
      <c r="AV6618" s="564"/>
      <c r="AW6618" s="60"/>
      <c r="AX6618" s="60"/>
      <c r="AY6618" s="60"/>
      <c r="AZ6618" s="283"/>
      <c r="BA6618" s="283"/>
      <c r="BB6618" s="283"/>
      <c r="BC6618" s="34"/>
      <c r="BD6618" s="27"/>
      <c r="BF6618" s="35"/>
      <c r="BG6618" s="35"/>
      <c r="BH6618" s="35"/>
    </row>
    <row r="6619" spans="1:60" ht="15" x14ac:dyDescent="0.25">
      <c r="A6619" s="570">
        <f t="shared" si="96"/>
        <v>6613</v>
      </c>
      <c r="B6619" s="571" t="s">
        <v>8791</v>
      </c>
      <c r="C6619" s="574" t="s">
        <v>12460</v>
      </c>
      <c r="D6619" s="843">
        <v>68887.91</v>
      </c>
      <c r="E6619" s="844"/>
      <c r="F6619" s="844"/>
      <c r="G6619" s="25"/>
      <c r="H6619" s="25"/>
      <c r="I6619" s="25"/>
      <c r="J6619" s="25"/>
      <c r="K6619" s="25"/>
      <c r="L6619" s="25"/>
      <c r="N6619" s="25"/>
      <c r="O6619" s="25"/>
      <c r="P6619" s="35" t="s">
        <v>2496</v>
      </c>
      <c r="AS6619" s="570"/>
      <c r="AT6619" s="391"/>
      <c r="AU6619" s="222"/>
      <c r="AV6619" s="564"/>
      <c r="AW6619" s="60"/>
      <c r="AX6619" s="60"/>
      <c r="AY6619" s="60"/>
      <c r="AZ6619" s="283"/>
      <c r="BA6619" s="283"/>
      <c r="BB6619" s="283"/>
      <c r="BC6619" s="34"/>
      <c r="BD6619" s="27"/>
      <c r="BF6619" s="35"/>
      <c r="BG6619" s="35"/>
      <c r="BH6619" s="35"/>
    </row>
    <row r="6620" spans="1:60" ht="28.5" x14ac:dyDescent="0.25">
      <c r="A6620" s="570">
        <f t="shared" si="96"/>
        <v>6614</v>
      </c>
      <c r="B6620" s="571" t="s">
        <v>8792</v>
      </c>
      <c r="C6620" s="574" t="s">
        <v>12494</v>
      </c>
      <c r="D6620" s="843">
        <v>269900.33</v>
      </c>
      <c r="E6620" s="844"/>
      <c r="F6620" s="844"/>
      <c r="G6620" s="25"/>
      <c r="H6620" s="25"/>
      <c r="I6620" s="25"/>
      <c r="J6620" s="25"/>
      <c r="K6620" s="25"/>
      <c r="L6620" s="25"/>
      <c r="N6620" s="25"/>
      <c r="O6620" s="25"/>
      <c r="P6620" s="35" t="s">
        <v>2496</v>
      </c>
      <c r="AS6620" s="570"/>
      <c r="AT6620" s="391"/>
      <c r="AU6620" s="222"/>
      <c r="AV6620" s="564"/>
      <c r="AW6620" s="60"/>
      <c r="AX6620" s="60"/>
      <c r="AY6620" s="60"/>
      <c r="AZ6620" s="283"/>
      <c r="BA6620" s="283"/>
      <c r="BB6620" s="283"/>
      <c r="BC6620" s="34"/>
      <c r="BD6620" s="27"/>
      <c r="BF6620" s="35"/>
      <c r="BG6620" s="35"/>
      <c r="BH6620" s="35"/>
    </row>
    <row r="6621" spans="1:60" ht="15" x14ac:dyDescent="0.25">
      <c r="A6621" s="570">
        <f t="shared" si="96"/>
        <v>6615</v>
      </c>
      <c r="B6621" s="571" t="s">
        <v>8793</v>
      </c>
      <c r="C6621" s="574" t="s">
        <v>12493</v>
      </c>
      <c r="D6621" s="843">
        <v>124999.98</v>
      </c>
      <c r="E6621" s="844"/>
      <c r="F6621" s="844"/>
      <c r="G6621" s="25"/>
      <c r="H6621" s="25"/>
      <c r="I6621" s="25"/>
      <c r="J6621" s="25"/>
      <c r="K6621" s="25"/>
      <c r="L6621" s="25"/>
      <c r="N6621" s="25"/>
      <c r="O6621" s="25"/>
      <c r="P6621" s="35" t="s">
        <v>2496</v>
      </c>
      <c r="AS6621" s="570"/>
      <c r="AT6621" s="391"/>
      <c r="AU6621" s="222"/>
      <c r="AV6621" s="564"/>
      <c r="AW6621" s="60"/>
      <c r="AX6621" s="60"/>
      <c r="AY6621" s="60"/>
      <c r="AZ6621" s="283"/>
      <c r="BA6621" s="283"/>
      <c r="BB6621" s="283"/>
      <c r="BC6621" s="34"/>
      <c r="BD6621" s="27"/>
      <c r="BF6621" s="35"/>
      <c r="BG6621" s="35"/>
      <c r="BH6621" s="35"/>
    </row>
    <row r="6622" spans="1:60" ht="15" x14ac:dyDescent="0.25">
      <c r="A6622" s="570">
        <f t="shared" si="96"/>
        <v>6616</v>
      </c>
      <c r="B6622" s="571" t="s">
        <v>8794</v>
      </c>
      <c r="C6622" s="574" t="s">
        <v>12460</v>
      </c>
      <c r="D6622" s="843">
        <v>84900.55</v>
      </c>
      <c r="E6622" s="844"/>
      <c r="F6622" s="844"/>
      <c r="G6622" s="25"/>
      <c r="H6622" s="25"/>
      <c r="I6622" s="25"/>
      <c r="J6622" s="25"/>
      <c r="K6622" s="25"/>
      <c r="L6622" s="25"/>
      <c r="N6622" s="25"/>
      <c r="O6622" s="25"/>
      <c r="P6622" s="35" t="s">
        <v>2496</v>
      </c>
      <c r="AS6622" s="570"/>
      <c r="AT6622" s="391"/>
      <c r="AU6622" s="222"/>
      <c r="AV6622" s="564"/>
      <c r="AW6622" s="60"/>
      <c r="AX6622" s="60"/>
      <c r="AY6622" s="60"/>
      <c r="AZ6622" s="283"/>
      <c r="BA6622" s="283"/>
      <c r="BB6622" s="283"/>
      <c r="BC6622" s="34"/>
      <c r="BD6622" s="27"/>
      <c r="BF6622" s="35"/>
      <c r="BG6622" s="35"/>
      <c r="BH6622" s="35"/>
    </row>
    <row r="6623" spans="1:60" ht="15" x14ac:dyDescent="0.25">
      <c r="A6623" s="570">
        <f t="shared" si="96"/>
        <v>6617</v>
      </c>
      <c r="B6623" s="571" t="s">
        <v>8795</v>
      </c>
      <c r="C6623" s="574" t="s">
        <v>12463</v>
      </c>
      <c r="D6623" s="843">
        <v>415900.24</v>
      </c>
      <c r="E6623" s="844"/>
      <c r="F6623" s="844"/>
      <c r="G6623" s="25"/>
      <c r="H6623" s="25"/>
      <c r="I6623" s="25"/>
      <c r="J6623" s="25"/>
      <c r="K6623" s="25"/>
      <c r="L6623" s="25"/>
      <c r="N6623" s="25"/>
      <c r="O6623" s="25"/>
      <c r="P6623" s="35" t="s">
        <v>2496</v>
      </c>
      <c r="AS6623" s="570"/>
      <c r="AT6623" s="391"/>
      <c r="AU6623" s="222"/>
      <c r="AV6623" s="564"/>
      <c r="AW6623" s="60"/>
      <c r="AX6623" s="60"/>
      <c r="AY6623" s="60"/>
      <c r="AZ6623" s="283"/>
      <c r="BA6623" s="283"/>
      <c r="BB6623" s="283"/>
      <c r="BC6623" s="34"/>
      <c r="BD6623" s="27"/>
      <c r="BF6623" s="35"/>
      <c r="BG6623" s="35"/>
      <c r="BH6623" s="35"/>
    </row>
    <row r="6624" spans="1:60" ht="15" x14ac:dyDescent="0.25">
      <c r="A6624" s="570">
        <f t="shared" si="96"/>
        <v>6618</v>
      </c>
      <c r="B6624" s="571" t="s">
        <v>8796</v>
      </c>
      <c r="C6624" s="574" t="s">
        <v>12460</v>
      </c>
      <c r="D6624" s="843">
        <v>31288.67</v>
      </c>
      <c r="E6624" s="844"/>
      <c r="F6624" s="844"/>
      <c r="G6624" s="25"/>
      <c r="H6624" s="25"/>
      <c r="I6624" s="25"/>
      <c r="J6624" s="25"/>
      <c r="K6624" s="25"/>
      <c r="L6624" s="25"/>
      <c r="N6624" s="25"/>
      <c r="O6624" s="25"/>
      <c r="P6624" s="35" t="s">
        <v>2496</v>
      </c>
      <c r="AS6624" s="570"/>
      <c r="AT6624" s="391"/>
      <c r="AU6624" s="222"/>
      <c r="AV6624" s="564"/>
      <c r="AW6624" s="60"/>
      <c r="AX6624" s="60"/>
      <c r="AY6624" s="60"/>
      <c r="AZ6624" s="283"/>
      <c r="BA6624" s="283"/>
      <c r="BB6624" s="283"/>
      <c r="BC6624" s="34"/>
      <c r="BD6624" s="27"/>
      <c r="BF6624" s="35"/>
      <c r="BG6624" s="35"/>
      <c r="BH6624" s="35"/>
    </row>
    <row r="6625" spans="1:60" ht="15" x14ac:dyDescent="0.25">
      <c r="A6625" s="570">
        <f t="shared" si="96"/>
        <v>6619</v>
      </c>
      <c r="B6625" s="571" t="s">
        <v>8797</v>
      </c>
      <c r="C6625" s="574" t="s">
        <v>12463</v>
      </c>
      <c r="D6625" s="843">
        <v>328900.53000000003</v>
      </c>
      <c r="E6625" s="844"/>
      <c r="F6625" s="844"/>
      <c r="G6625" s="25"/>
      <c r="H6625" s="25"/>
      <c r="I6625" s="25"/>
      <c r="J6625" s="25"/>
      <c r="K6625" s="25"/>
      <c r="L6625" s="25"/>
      <c r="N6625" s="25"/>
      <c r="O6625" s="25"/>
      <c r="P6625" s="35" t="s">
        <v>2496</v>
      </c>
      <c r="AS6625" s="570"/>
      <c r="AT6625" s="391"/>
      <c r="AU6625" s="222"/>
      <c r="AV6625" s="564"/>
      <c r="AW6625" s="60"/>
      <c r="AX6625" s="60"/>
      <c r="AY6625" s="60"/>
      <c r="AZ6625" s="283"/>
      <c r="BA6625" s="283"/>
      <c r="BB6625" s="283"/>
      <c r="BC6625" s="34"/>
      <c r="BD6625" s="27"/>
      <c r="BF6625" s="35"/>
      <c r="BG6625" s="35"/>
      <c r="BH6625" s="35"/>
    </row>
    <row r="6626" spans="1:60" ht="15" x14ac:dyDescent="0.25">
      <c r="A6626" s="570">
        <f t="shared" si="96"/>
        <v>6620</v>
      </c>
      <c r="B6626" s="571" t="s">
        <v>8798</v>
      </c>
      <c r="C6626" s="574" t="s">
        <v>12460</v>
      </c>
      <c r="D6626" s="843">
        <v>66578.12</v>
      </c>
      <c r="E6626" s="844"/>
      <c r="F6626" s="844"/>
      <c r="G6626" s="25"/>
      <c r="H6626" s="25"/>
      <c r="I6626" s="25"/>
      <c r="J6626" s="25"/>
      <c r="K6626" s="25"/>
      <c r="L6626" s="25"/>
      <c r="N6626" s="25"/>
      <c r="O6626" s="25"/>
      <c r="P6626" s="35" t="s">
        <v>2496</v>
      </c>
      <c r="AS6626" s="570"/>
      <c r="AT6626" s="391"/>
      <c r="AU6626" s="222"/>
      <c r="AV6626" s="564"/>
      <c r="AW6626" s="60"/>
      <c r="AX6626" s="60"/>
      <c r="AY6626" s="60"/>
      <c r="AZ6626" s="283"/>
      <c r="BA6626" s="283"/>
      <c r="BB6626" s="283"/>
      <c r="BC6626" s="34"/>
      <c r="BD6626" s="27"/>
      <c r="BF6626" s="35"/>
      <c r="BG6626" s="35"/>
      <c r="BH6626" s="35"/>
    </row>
    <row r="6627" spans="1:60" ht="15" x14ac:dyDescent="0.25">
      <c r="A6627" s="570">
        <f t="shared" si="96"/>
        <v>6621</v>
      </c>
      <c r="B6627" s="571" t="s">
        <v>8799</v>
      </c>
      <c r="C6627" s="574" t="s">
        <v>12460</v>
      </c>
      <c r="D6627" s="843">
        <v>66578.12</v>
      </c>
      <c r="E6627" s="844"/>
      <c r="F6627" s="844"/>
      <c r="G6627" s="25"/>
      <c r="H6627" s="25"/>
      <c r="I6627" s="25"/>
      <c r="J6627" s="25"/>
      <c r="K6627" s="25"/>
      <c r="L6627" s="25"/>
      <c r="N6627" s="25"/>
      <c r="O6627" s="25"/>
      <c r="P6627" s="35" t="s">
        <v>2496</v>
      </c>
      <c r="AS6627" s="570"/>
      <c r="AT6627" s="391"/>
      <c r="AU6627" s="222"/>
      <c r="AV6627" s="564"/>
      <c r="AW6627" s="60"/>
      <c r="AX6627" s="60"/>
      <c r="AY6627" s="60"/>
      <c r="AZ6627" s="283"/>
      <c r="BA6627" s="283"/>
      <c r="BB6627" s="283"/>
      <c r="BC6627" s="34"/>
      <c r="BD6627" s="27"/>
      <c r="BF6627" s="35"/>
      <c r="BG6627" s="35"/>
      <c r="BH6627" s="35"/>
    </row>
    <row r="6628" spans="1:60" ht="15" x14ac:dyDescent="0.25">
      <c r="A6628" s="570">
        <f t="shared" si="96"/>
        <v>6622</v>
      </c>
      <c r="B6628" s="571" t="s">
        <v>8800</v>
      </c>
      <c r="C6628" s="574" t="s">
        <v>12460</v>
      </c>
      <c r="D6628" s="843">
        <v>66578.12</v>
      </c>
      <c r="E6628" s="844"/>
      <c r="F6628" s="844"/>
      <c r="G6628" s="25"/>
      <c r="H6628" s="25"/>
      <c r="I6628" s="25"/>
      <c r="J6628" s="25"/>
      <c r="K6628" s="25"/>
      <c r="L6628" s="25"/>
      <c r="N6628" s="25"/>
      <c r="O6628" s="25"/>
      <c r="P6628" s="35" t="s">
        <v>2496</v>
      </c>
      <c r="AS6628" s="570"/>
      <c r="AT6628" s="391"/>
      <c r="AU6628" s="222"/>
      <c r="AV6628" s="564"/>
      <c r="AW6628" s="60"/>
      <c r="AX6628" s="60"/>
      <c r="AY6628" s="60"/>
      <c r="AZ6628" s="283"/>
      <c r="BA6628" s="283"/>
      <c r="BB6628" s="283"/>
      <c r="BC6628" s="34"/>
      <c r="BD6628" s="27"/>
      <c r="BF6628" s="35"/>
      <c r="BG6628" s="35"/>
      <c r="BH6628" s="35"/>
    </row>
    <row r="6629" spans="1:60" ht="15" x14ac:dyDescent="0.25">
      <c r="A6629" s="570">
        <f t="shared" si="96"/>
        <v>6623</v>
      </c>
      <c r="B6629" s="571" t="s">
        <v>8801</v>
      </c>
      <c r="C6629" s="574" t="s">
        <v>12458</v>
      </c>
      <c r="D6629" s="843">
        <v>122077.34</v>
      </c>
      <c r="E6629" s="844"/>
      <c r="F6629" s="844"/>
      <c r="G6629" s="25"/>
      <c r="H6629" s="25"/>
      <c r="I6629" s="25"/>
      <c r="J6629" s="25"/>
      <c r="K6629" s="25"/>
      <c r="L6629" s="25"/>
      <c r="N6629" s="25"/>
      <c r="O6629" s="25"/>
      <c r="P6629" s="35" t="s">
        <v>2496</v>
      </c>
      <c r="AS6629" s="570"/>
      <c r="AT6629" s="391"/>
      <c r="AU6629" s="222"/>
      <c r="AV6629" s="564"/>
      <c r="AW6629" s="60"/>
      <c r="AX6629" s="60"/>
      <c r="AY6629" s="60"/>
      <c r="AZ6629" s="283"/>
      <c r="BA6629" s="283"/>
      <c r="BB6629" s="283"/>
      <c r="BC6629" s="34"/>
      <c r="BD6629" s="27"/>
      <c r="BF6629" s="35"/>
      <c r="BG6629" s="35"/>
      <c r="BH6629" s="35"/>
    </row>
    <row r="6630" spans="1:60" ht="15" x14ac:dyDescent="0.25">
      <c r="A6630" s="570">
        <f t="shared" si="96"/>
        <v>6624</v>
      </c>
      <c r="B6630" s="571" t="s">
        <v>8802</v>
      </c>
      <c r="C6630" s="574" t="s">
        <v>12493</v>
      </c>
      <c r="D6630" s="843">
        <v>164035.54999999999</v>
      </c>
      <c r="E6630" s="844"/>
      <c r="F6630" s="844"/>
      <c r="G6630" s="25"/>
      <c r="H6630" s="25"/>
      <c r="I6630" s="25"/>
      <c r="J6630" s="25"/>
      <c r="K6630" s="25"/>
      <c r="L6630" s="25"/>
      <c r="N6630" s="25"/>
      <c r="O6630" s="25"/>
      <c r="P6630" s="35" t="s">
        <v>2496</v>
      </c>
      <c r="AS6630" s="570"/>
      <c r="AT6630" s="391"/>
      <c r="AU6630" s="222"/>
      <c r="AV6630" s="564"/>
      <c r="AW6630" s="60"/>
      <c r="AX6630" s="60"/>
      <c r="AY6630" s="60"/>
      <c r="AZ6630" s="283"/>
      <c r="BA6630" s="283"/>
      <c r="BB6630" s="283"/>
      <c r="BC6630" s="34"/>
      <c r="BD6630" s="27"/>
      <c r="BF6630" s="35"/>
      <c r="BG6630" s="35"/>
      <c r="BH6630" s="35"/>
    </row>
    <row r="6631" spans="1:60" ht="15" x14ac:dyDescent="0.25">
      <c r="A6631" s="570">
        <f t="shared" si="96"/>
        <v>6625</v>
      </c>
      <c r="B6631" s="571" t="s">
        <v>8803</v>
      </c>
      <c r="C6631" s="574" t="s">
        <v>12463</v>
      </c>
      <c r="D6631" s="843">
        <v>306422.62</v>
      </c>
      <c r="E6631" s="844"/>
      <c r="F6631" s="844"/>
      <c r="G6631" s="25"/>
      <c r="H6631" s="25"/>
      <c r="I6631" s="25"/>
      <c r="J6631" s="25"/>
      <c r="K6631" s="25"/>
      <c r="L6631" s="25"/>
      <c r="N6631" s="25"/>
      <c r="O6631" s="25"/>
      <c r="P6631" s="35" t="s">
        <v>2496</v>
      </c>
      <c r="AS6631" s="570"/>
      <c r="AT6631" s="391"/>
      <c r="AU6631" s="222"/>
      <c r="AV6631" s="564"/>
      <c r="AW6631" s="60"/>
      <c r="AX6631" s="60"/>
      <c r="AY6631" s="60"/>
      <c r="AZ6631" s="283"/>
      <c r="BA6631" s="283"/>
      <c r="BB6631" s="283"/>
      <c r="BC6631" s="34"/>
      <c r="BD6631" s="27"/>
      <c r="BF6631" s="35"/>
      <c r="BG6631" s="35"/>
      <c r="BH6631" s="35"/>
    </row>
    <row r="6632" spans="1:60" ht="15" x14ac:dyDescent="0.25">
      <c r="A6632" s="570">
        <f t="shared" si="96"/>
        <v>6626</v>
      </c>
      <c r="B6632" s="571" t="s">
        <v>8804</v>
      </c>
      <c r="C6632" s="574" t="s">
        <v>12460</v>
      </c>
      <c r="D6632" s="843">
        <v>68887.91</v>
      </c>
      <c r="E6632" s="844"/>
      <c r="F6632" s="844"/>
      <c r="G6632" s="25"/>
      <c r="H6632" s="25"/>
      <c r="I6632" s="25"/>
      <c r="J6632" s="25"/>
      <c r="K6632" s="25"/>
      <c r="L6632" s="25"/>
      <c r="N6632" s="25"/>
      <c r="O6632" s="25"/>
      <c r="P6632" s="35" t="s">
        <v>2496</v>
      </c>
      <c r="AS6632" s="570"/>
      <c r="AT6632" s="391"/>
      <c r="AU6632" s="222"/>
      <c r="AV6632" s="564"/>
      <c r="AW6632" s="60"/>
      <c r="AX6632" s="60"/>
      <c r="AY6632" s="60"/>
      <c r="AZ6632" s="283"/>
      <c r="BA6632" s="283"/>
      <c r="BB6632" s="283"/>
      <c r="BC6632" s="34"/>
      <c r="BD6632" s="27"/>
      <c r="BF6632" s="35"/>
      <c r="BG6632" s="35"/>
      <c r="BH6632" s="35"/>
    </row>
    <row r="6633" spans="1:60" ht="15" x14ac:dyDescent="0.25">
      <c r="A6633" s="570">
        <f t="shared" si="96"/>
        <v>6627</v>
      </c>
      <c r="B6633" s="571" t="s">
        <v>8805</v>
      </c>
      <c r="C6633" s="574" t="s">
        <v>12460</v>
      </c>
      <c r="D6633" s="843">
        <v>68887.91</v>
      </c>
      <c r="E6633" s="844"/>
      <c r="F6633" s="844"/>
      <c r="G6633" s="25"/>
      <c r="H6633" s="25"/>
      <c r="I6633" s="25"/>
      <c r="J6633" s="25"/>
      <c r="K6633" s="25"/>
      <c r="L6633" s="25"/>
      <c r="N6633" s="25"/>
      <c r="O6633" s="25"/>
      <c r="P6633" s="35" t="s">
        <v>2496</v>
      </c>
      <c r="AS6633" s="570"/>
      <c r="AT6633" s="391"/>
      <c r="AU6633" s="222"/>
      <c r="AV6633" s="564"/>
      <c r="AW6633" s="60"/>
      <c r="AX6633" s="60"/>
      <c r="AY6633" s="60"/>
      <c r="AZ6633" s="283"/>
      <c r="BA6633" s="283"/>
      <c r="BB6633" s="283"/>
      <c r="BC6633" s="34"/>
      <c r="BD6633" s="27"/>
      <c r="BF6633" s="35"/>
      <c r="BG6633" s="35"/>
      <c r="BH6633" s="35"/>
    </row>
    <row r="6634" spans="1:60" ht="28.5" x14ac:dyDescent="0.25">
      <c r="A6634" s="570">
        <f t="shared" si="96"/>
        <v>6628</v>
      </c>
      <c r="B6634" s="571" t="s">
        <v>8806</v>
      </c>
      <c r="C6634" s="574" t="s">
        <v>12494</v>
      </c>
      <c r="D6634" s="843">
        <v>266621.88</v>
      </c>
      <c r="E6634" s="844"/>
      <c r="F6634" s="844"/>
      <c r="G6634" s="25"/>
      <c r="H6634" s="25"/>
      <c r="I6634" s="25"/>
      <c r="J6634" s="25"/>
      <c r="K6634" s="25"/>
      <c r="L6634" s="25"/>
      <c r="N6634" s="25"/>
      <c r="O6634" s="25"/>
      <c r="P6634" s="35" t="s">
        <v>2496</v>
      </c>
      <c r="AS6634" s="570"/>
      <c r="AT6634" s="391"/>
      <c r="AU6634" s="222"/>
      <c r="AV6634" s="564"/>
      <c r="AW6634" s="60"/>
      <c r="AX6634" s="60"/>
      <c r="AY6634" s="60"/>
      <c r="AZ6634" s="283"/>
      <c r="BA6634" s="283"/>
      <c r="BB6634" s="283"/>
      <c r="BC6634" s="34"/>
      <c r="BD6634" s="27"/>
      <c r="BF6634" s="35"/>
      <c r="BG6634" s="35"/>
      <c r="BH6634" s="35"/>
    </row>
    <row r="6635" spans="1:60" ht="15" x14ac:dyDescent="0.25">
      <c r="A6635" s="570">
        <f t="shared" si="96"/>
        <v>6629</v>
      </c>
      <c r="B6635" s="571" t="s">
        <v>8807</v>
      </c>
      <c r="C6635" s="574" t="s">
        <v>12460</v>
      </c>
      <c r="D6635" s="843">
        <v>68887.91</v>
      </c>
      <c r="E6635" s="844"/>
      <c r="F6635" s="844"/>
      <c r="G6635" s="25"/>
      <c r="H6635" s="25"/>
      <c r="I6635" s="25"/>
      <c r="J6635" s="25"/>
      <c r="K6635" s="25"/>
      <c r="L6635" s="25"/>
      <c r="N6635" s="25"/>
      <c r="O6635" s="25"/>
      <c r="P6635" s="35" t="s">
        <v>2496</v>
      </c>
      <c r="AS6635" s="570"/>
      <c r="AT6635" s="391"/>
      <c r="AU6635" s="222"/>
      <c r="AV6635" s="564"/>
      <c r="AW6635" s="60"/>
      <c r="AX6635" s="60"/>
      <c r="AY6635" s="60"/>
      <c r="AZ6635" s="283"/>
      <c r="BA6635" s="283"/>
      <c r="BB6635" s="283"/>
      <c r="BC6635" s="34"/>
      <c r="BD6635" s="27"/>
      <c r="BF6635" s="35"/>
      <c r="BG6635" s="35"/>
      <c r="BH6635" s="35"/>
    </row>
    <row r="6636" spans="1:60" ht="15" x14ac:dyDescent="0.25">
      <c r="A6636" s="570">
        <f t="shared" si="96"/>
        <v>6630</v>
      </c>
      <c r="B6636" s="571" t="s">
        <v>8808</v>
      </c>
      <c r="C6636" s="574" t="s">
        <v>12460</v>
      </c>
      <c r="D6636" s="843">
        <v>68887.91</v>
      </c>
      <c r="E6636" s="844"/>
      <c r="F6636" s="844"/>
      <c r="G6636" s="25"/>
      <c r="H6636" s="25"/>
      <c r="I6636" s="25"/>
      <c r="J6636" s="25"/>
      <c r="K6636" s="25"/>
      <c r="L6636" s="25"/>
      <c r="N6636" s="25"/>
      <c r="O6636" s="25"/>
      <c r="P6636" s="35" t="s">
        <v>2496</v>
      </c>
      <c r="AS6636" s="570"/>
      <c r="AT6636" s="391"/>
      <c r="AU6636" s="222"/>
      <c r="AV6636" s="564"/>
      <c r="AW6636" s="60"/>
      <c r="AX6636" s="60"/>
      <c r="AY6636" s="60"/>
      <c r="AZ6636" s="283"/>
      <c r="BA6636" s="283"/>
      <c r="BB6636" s="283"/>
      <c r="BC6636" s="34"/>
      <c r="BD6636" s="27"/>
      <c r="BF6636" s="35"/>
      <c r="BG6636" s="35"/>
      <c r="BH6636" s="35"/>
    </row>
    <row r="6637" spans="1:60" ht="15" x14ac:dyDescent="0.25">
      <c r="A6637" s="570">
        <f t="shared" si="96"/>
        <v>6631</v>
      </c>
      <c r="B6637" s="571" t="s">
        <v>8809</v>
      </c>
      <c r="C6637" s="574" t="s">
        <v>12460</v>
      </c>
      <c r="D6637" s="843">
        <v>79568.160000000003</v>
      </c>
      <c r="E6637" s="844"/>
      <c r="F6637" s="844"/>
      <c r="G6637" s="25"/>
      <c r="H6637" s="25"/>
      <c r="I6637" s="25"/>
      <c r="J6637" s="25"/>
      <c r="K6637" s="25"/>
      <c r="L6637" s="25"/>
      <c r="N6637" s="25"/>
      <c r="O6637" s="25"/>
      <c r="P6637" s="35" t="s">
        <v>2496</v>
      </c>
      <c r="AS6637" s="570"/>
      <c r="AT6637" s="391"/>
      <c r="AU6637" s="222"/>
      <c r="AV6637" s="564"/>
      <c r="AW6637" s="60"/>
      <c r="AX6637" s="60"/>
      <c r="AY6637" s="60"/>
      <c r="AZ6637" s="283"/>
      <c r="BA6637" s="283"/>
      <c r="BB6637" s="283"/>
      <c r="BC6637" s="34"/>
      <c r="BD6637" s="27"/>
      <c r="BF6637" s="35"/>
      <c r="BG6637" s="35"/>
      <c r="BH6637" s="35"/>
    </row>
    <row r="6638" spans="1:60" ht="15" x14ac:dyDescent="0.25">
      <c r="A6638" s="570">
        <f t="shared" si="96"/>
        <v>6632</v>
      </c>
      <c r="B6638" s="571" t="s">
        <v>8809</v>
      </c>
      <c r="C6638" s="574" t="s">
        <v>12492</v>
      </c>
      <c r="D6638" s="843">
        <v>22312.5</v>
      </c>
      <c r="E6638" s="844"/>
      <c r="F6638" s="844"/>
      <c r="G6638" s="25"/>
      <c r="H6638" s="25"/>
      <c r="I6638" s="25"/>
      <c r="J6638" s="25"/>
      <c r="K6638" s="25"/>
      <c r="L6638" s="25"/>
      <c r="N6638" s="25"/>
      <c r="O6638" s="25"/>
      <c r="P6638" s="35" t="s">
        <v>2496</v>
      </c>
      <c r="AS6638" s="570"/>
      <c r="AT6638" s="391"/>
      <c r="AU6638" s="222"/>
      <c r="AV6638" s="564"/>
      <c r="AW6638" s="60"/>
      <c r="AX6638" s="60"/>
      <c r="AY6638" s="60"/>
      <c r="AZ6638" s="283"/>
      <c r="BA6638" s="283"/>
      <c r="BB6638" s="283"/>
      <c r="BC6638" s="34"/>
      <c r="BD6638" s="27"/>
      <c r="BF6638" s="35"/>
      <c r="BG6638" s="35"/>
      <c r="BH6638" s="35"/>
    </row>
    <row r="6639" spans="1:60" ht="15" x14ac:dyDescent="0.25">
      <c r="A6639" s="570">
        <f t="shared" si="96"/>
        <v>6633</v>
      </c>
      <c r="B6639" s="571" t="s">
        <v>8810</v>
      </c>
      <c r="C6639" s="574" t="s">
        <v>12460</v>
      </c>
      <c r="D6639" s="843">
        <v>79568.160000000003</v>
      </c>
      <c r="E6639" s="844"/>
      <c r="F6639" s="844"/>
      <c r="G6639" s="25"/>
      <c r="H6639" s="25"/>
      <c r="I6639" s="25"/>
      <c r="J6639" s="25"/>
      <c r="K6639" s="25"/>
      <c r="L6639" s="25"/>
      <c r="N6639" s="25"/>
      <c r="O6639" s="25"/>
      <c r="P6639" s="35" t="s">
        <v>2496</v>
      </c>
      <c r="AS6639" s="570"/>
      <c r="AT6639" s="391"/>
      <c r="AU6639" s="222"/>
      <c r="AV6639" s="564"/>
      <c r="AW6639" s="60"/>
      <c r="AX6639" s="60"/>
      <c r="AY6639" s="60"/>
      <c r="AZ6639" s="283"/>
      <c r="BA6639" s="283"/>
      <c r="BB6639" s="283"/>
      <c r="BC6639" s="34"/>
      <c r="BD6639" s="27"/>
      <c r="BF6639" s="35"/>
      <c r="BG6639" s="35"/>
      <c r="BH6639" s="35"/>
    </row>
    <row r="6640" spans="1:60" ht="15" x14ac:dyDescent="0.25">
      <c r="A6640" s="570">
        <f t="shared" si="96"/>
        <v>6634</v>
      </c>
      <c r="B6640" s="571" t="s">
        <v>8811</v>
      </c>
      <c r="C6640" s="574" t="s">
        <v>12460</v>
      </c>
      <c r="D6640" s="843">
        <v>81294.850000000006</v>
      </c>
      <c r="E6640" s="844"/>
      <c r="F6640" s="844"/>
      <c r="G6640" s="25"/>
      <c r="H6640" s="25"/>
      <c r="I6640" s="25"/>
      <c r="J6640" s="25"/>
      <c r="K6640" s="25"/>
      <c r="L6640" s="25"/>
      <c r="N6640" s="25"/>
      <c r="O6640" s="25"/>
      <c r="P6640" s="35" t="s">
        <v>2496</v>
      </c>
      <c r="AS6640" s="570"/>
      <c r="AT6640" s="391"/>
      <c r="AU6640" s="222"/>
      <c r="AV6640" s="564"/>
      <c r="AW6640" s="60"/>
      <c r="AX6640" s="60"/>
      <c r="AY6640" s="60"/>
      <c r="AZ6640" s="283"/>
      <c r="BA6640" s="283"/>
      <c r="BB6640" s="283"/>
      <c r="BC6640" s="34"/>
      <c r="BD6640" s="27"/>
      <c r="BF6640" s="35"/>
      <c r="BG6640" s="35"/>
      <c r="BH6640" s="35"/>
    </row>
    <row r="6641" spans="1:60" ht="15" x14ac:dyDescent="0.25">
      <c r="A6641" s="570">
        <f t="shared" si="96"/>
        <v>6635</v>
      </c>
      <c r="B6641" s="571" t="s">
        <v>8812</v>
      </c>
      <c r="C6641" s="574" t="s">
        <v>12460</v>
      </c>
      <c r="D6641" s="843">
        <v>81294.850000000006</v>
      </c>
      <c r="E6641" s="844"/>
      <c r="F6641" s="844"/>
      <c r="G6641" s="25"/>
      <c r="H6641" s="25"/>
      <c r="I6641" s="25"/>
      <c r="J6641" s="25"/>
      <c r="K6641" s="25"/>
      <c r="L6641" s="25"/>
      <c r="N6641" s="25"/>
      <c r="O6641" s="25"/>
      <c r="P6641" s="35" t="s">
        <v>2496</v>
      </c>
      <c r="AS6641" s="570"/>
      <c r="AT6641" s="391"/>
      <c r="AU6641" s="222"/>
      <c r="AV6641" s="564"/>
      <c r="AW6641" s="60"/>
      <c r="AX6641" s="60"/>
      <c r="AY6641" s="60"/>
      <c r="AZ6641" s="283"/>
      <c r="BA6641" s="283"/>
      <c r="BB6641" s="283"/>
      <c r="BC6641" s="34"/>
      <c r="BD6641" s="27"/>
      <c r="BF6641" s="35"/>
      <c r="BG6641" s="35"/>
      <c r="BH6641" s="35"/>
    </row>
    <row r="6642" spans="1:60" ht="15" x14ac:dyDescent="0.25">
      <c r="A6642" s="570">
        <f t="shared" si="96"/>
        <v>6636</v>
      </c>
      <c r="B6642" s="571" t="s">
        <v>8813</v>
      </c>
      <c r="C6642" s="574" t="s">
        <v>12460</v>
      </c>
      <c r="D6642" s="843">
        <v>53699.94</v>
      </c>
      <c r="E6642" s="844"/>
      <c r="F6642" s="844"/>
      <c r="G6642" s="25"/>
      <c r="H6642" s="25"/>
      <c r="I6642" s="25"/>
      <c r="J6642" s="25"/>
      <c r="K6642" s="25"/>
      <c r="L6642" s="25"/>
      <c r="N6642" s="25"/>
      <c r="O6642" s="25"/>
      <c r="P6642" s="35" t="s">
        <v>2496</v>
      </c>
      <c r="AS6642" s="570"/>
      <c r="AT6642" s="391"/>
      <c r="AU6642" s="222"/>
      <c r="AV6642" s="564"/>
      <c r="AW6642" s="60"/>
      <c r="AX6642" s="60"/>
      <c r="AY6642" s="60"/>
      <c r="AZ6642" s="283"/>
      <c r="BA6642" s="283"/>
      <c r="BB6642" s="283"/>
      <c r="BC6642" s="34"/>
      <c r="BD6642" s="27"/>
      <c r="BF6642" s="35"/>
      <c r="BG6642" s="35"/>
      <c r="BH6642" s="35"/>
    </row>
    <row r="6643" spans="1:60" ht="15" x14ac:dyDescent="0.25">
      <c r="A6643" s="570">
        <f t="shared" si="96"/>
        <v>6637</v>
      </c>
      <c r="B6643" s="571" t="s">
        <v>8814</v>
      </c>
      <c r="C6643" s="574" t="s">
        <v>12460</v>
      </c>
      <c r="D6643" s="843">
        <v>51299.71</v>
      </c>
      <c r="E6643" s="844"/>
      <c r="F6643" s="844"/>
      <c r="G6643" s="25"/>
      <c r="H6643" s="25"/>
      <c r="I6643" s="25"/>
      <c r="J6643" s="25"/>
      <c r="K6643" s="25"/>
      <c r="L6643" s="25"/>
      <c r="N6643" s="25"/>
      <c r="O6643" s="25"/>
      <c r="P6643" s="35" t="s">
        <v>2496</v>
      </c>
      <c r="AS6643" s="570"/>
      <c r="AT6643" s="391"/>
      <c r="AU6643" s="222"/>
      <c r="AV6643" s="564"/>
      <c r="AW6643" s="60"/>
      <c r="AX6643" s="60"/>
      <c r="AY6643" s="60"/>
      <c r="AZ6643" s="283"/>
      <c r="BA6643" s="283"/>
      <c r="BB6643" s="283"/>
      <c r="BC6643" s="34"/>
      <c r="BD6643" s="27"/>
      <c r="BF6643" s="35"/>
      <c r="BG6643" s="35"/>
      <c r="BH6643" s="35"/>
    </row>
    <row r="6644" spans="1:60" ht="15" x14ac:dyDescent="0.25">
      <c r="A6644" s="570">
        <f t="shared" si="96"/>
        <v>6638</v>
      </c>
      <c r="B6644" s="571" t="s">
        <v>8814</v>
      </c>
      <c r="C6644" s="574" t="s">
        <v>12492</v>
      </c>
      <c r="D6644" s="843">
        <v>15323.63</v>
      </c>
      <c r="E6644" s="844"/>
      <c r="F6644" s="844"/>
      <c r="G6644" s="25"/>
      <c r="H6644" s="25"/>
      <c r="I6644" s="25"/>
      <c r="J6644" s="25"/>
      <c r="K6644" s="25"/>
      <c r="L6644" s="25"/>
      <c r="N6644" s="25"/>
      <c r="O6644" s="25"/>
      <c r="P6644" s="35" t="s">
        <v>2496</v>
      </c>
      <c r="AS6644" s="570"/>
      <c r="AT6644" s="391"/>
      <c r="AU6644" s="222"/>
      <c r="AV6644" s="564"/>
      <c r="AW6644" s="60"/>
      <c r="AX6644" s="60"/>
      <c r="AY6644" s="60"/>
      <c r="AZ6644" s="283"/>
      <c r="BA6644" s="283"/>
      <c r="BB6644" s="283"/>
      <c r="BC6644" s="34"/>
      <c r="BD6644" s="27"/>
      <c r="BF6644" s="35"/>
      <c r="BG6644" s="35"/>
      <c r="BH6644" s="35"/>
    </row>
    <row r="6645" spans="1:60" ht="15" x14ac:dyDescent="0.25">
      <c r="A6645" s="570">
        <f t="shared" si="96"/>
        <v>6639</v>
      </c>
      <c r="B6645" s="571" t="s">
        <v>8815</v>
      </c>
      <c r="C6645" s="574" t="s">
        <v>12492</v>
      </c>
      <c r="D6645" s="843">
        <v>16220.89</v>
      </c>
      <c r="E6645" s="844"/>
      <c r="F6645" s="844"/>
      <c r="G6645" s="25"/>
      <c r="H6645" s="25"/>
      <c r="I6645" s="25"/>
      <c r="J6645" s="25"/>
      <c r="K6645" s="25"/>
      <c r="L6645" s="25"/>
      <c r="N6645" s="25"/>
      <c r="O6645" s="25"/>
      <c r="P6645" s="35" t="s">
        <v>2496</v>
      </c>
      <c r="AS6645" s="570"/>
      <c r="AT6645" s="391"/>
      <c r="AU6645" s="222"/>
      <c r="AV6645" s="564"/>
      <c r="AW6645" s="60"/>
      <c r="AX6645" s="60"/>
      <c r="AY6645" s="60"/>
      <c r="AZ6645" s="283"/>
      <c r="BA6645" s="283"/>
      <c r="BB6645" s="283"/>
      <c r="BC6645" s="34"/>
      <c r="BD6645" s="27"/>
      <c r="BF6645" s="35"/>
      <c r="BG6645" s="35"/>
      <c r="BH6645" s="35"/>
    </row>
    <row r="6646" spans="1:60" ht="15" x14ac:dyDescent="0.25">
      <c r="A6646" s="570">
        <f t="shared" si="96"/>
        <v>6640</v>
      </c>
      <c r="B6646" s="571" t="s">
        <v>8816</v>
      </c>
      <c r="C6646" s="574" t="s">
        <v>12460</v>
      </c>
      <c r="D6646" s="843">
        <v>75401.97</v>
      </c>
      <c r="E6646" s="844"/>
      <c r="F6646" s="844"/>
      <c r="G6646" s="25"/>
      <c r="H6646" s="25"/>
      <c r="I6646" s="25"/>
      <c r="J6646" s="25"/>
      <c r="K6646" s="25"/>
      <c r="L6646" s="25"/>
      <c r="N6646" s="25"/>
      <c r="O6646" s="25"/>
      <c r="P6646" s="35" t="s">
        <v>2496</v>
      </c>
      <c r="AS6646" s="570"/>
      <c r="AT6646" s="391"/>
      <c r="AU6646" s="222"/>
      <c r="AV6646" s="564"/>
      <c r="AW6646" s="60"/>
      <c r="AX6646" s="60"/>
      <c r="AY6646" s="60"/>
      <c r="AZ6646" s="283"/>
      <c r="BA6646" s="283"/>
      <c r="BB6646" s="283"/>
      <c r="BC6646" s="34"/>
      <c r="BD6646" s="27"/>
      <c r="BF6646" s="35"/>
      <c r="BG6646" s="35"/>
      <c r="BH6646" s="35"/>
    </row>
    <row r="6647" spans="1:60" ht="15" x14ac:dyDescent="0.25">
      <c r="A6647" s="570">
        <f t="shared" ref="A6647:A6710" si="97">A6646+1</f>
        <v>6641</v>
      </c>
      <c r="B6647" s="571" t="s">
        <v>8816</v>
      </c>
      <c r="C6647" s="574" t="s">
        <v>12459</v>
      </c>
      <c r="D6647" s="843">
        <v>23118.13</v>
      </c>
      <c r="E6647" s="844"/>
      <c r="F6647" s="844"/>
      <c r="G6647" s="25"/>
      <c r="H6647" s="25"/>
      <c r="I6647" s="25"/>
      <c r="J6647" s="25"/>
      <c r="K6647" s="25"/>
      <c r="L6647" s="25"/>
      <c r="N6647" s="25"/>
      <c r="O6647" s="25"/>
      <c r="P6647" s="35" t="s">
        <v>2496</v>
      </c>
      <c r="AS6647" s="570"/>
      <c r="AT6647" s="391"/>
      <c r="AU6647" s="222"/>
      <c r="AV6647" s="564"/>
      <c r="AW6647" s="60"/>
      <c r="AX6647" s="60"/>
      <c r="AY6647" s="60"/>
      <c r="AZ6647" s="283"/>
      <c r="BA6647" s="283"/>
      <c r="BB6647" s="283"/>
      <c r="BC6647" s="34"/>
      <c r="BD6647" s="27"/>
      <c r="BF6647" s="35"/>
      <c r="BG6647" s="35"/>
      <c r="BH6647" s="35"/>
    </row>
    <row r="6648" spans="1:60" ht="15" x14ac:dyDescent="0.25">
      <c r="A6648" s="570">
        <f t="shared" si="97"/>
        <v>6642</v>
      </c>
      <c r="B6648" s="571" t="s">
        <v>8817</v>
      </c>
      <c r="C6648" s="574" t="s">
        <v>12460</v>
      </c>
      <c r="D6648" s="843">
        <v>44658.32</v>
      </c>
      <c r="E6648" s="844"/>
      <c r="F6648" s="844"/>
      <c r="G6648" s="25"/>
      <c r="H6648" s="25"/>
      <c r="I6648" s="25"/>
      <c r="J6648" s="25"/>
      <c r="K6648" s="25"/>
      <c r="L6648" s="25"/>
      <c r="N6648" s="25"/>
      <c r="O6648" s="25"/>
      <c r="P6648" s="35" t="s">
        <v>2496</v>
      </c>
      <c r="AS6648" s="570"/>
      <c r="AT6648" s="391"/>
      <c r="AU6648" s="222"/>
      <c r="AV6648" s="564"/>
      <c r="AW6648" s="60"/>
      <c r="AX6648" s="60"/>
      <c r="AY6648" s="60"/>
      <c r="AZ6648" s="283"/>
      <c r="BA6648" s="283"/>
      <c r="BB6648" s="283"/>
      <c r="BC6648" s="34"/>
      <c r="BD6648" s="27"/>
      <c r="BF6648" s="35"/>
      <c r="BG6648" s="35"/>
      <c r="BH6648" s="35"/>
    </row>
    <row r="6649" spans="1:60" ht="15" x14ac:dyDescent="0.25">
      <c r="A6649" s="570">
        <f t="shared" si="97"/>
        <v>6643</v>
      </c>
      <c r="B6649" s="571" t="s">
        <v>8818</v>
      </c>
      <c r="C6649" s="574" t="s">
        <v>12459</v>
      </c>
      <c r="D6649" s="843">
        <v>14901.18</v>
      </c>
      <c r="E6649" s="844"/>
      <c r="F6649" s="844"/>
      <c r="G6649" s="25"/>
      <c r="H6649" s="25"/>
      <c r="I6649" s="25"/>
      <c r="J6649" s="25"/>
      <c r="K6649" s="25"/>
      <c r="L6649" s="25"/>
      <c r="N6649" s="25"/>
      <c r="O6649" s="25"/>
      <c r="P6649" s="35" t="s">
        <v>2496</v>
      </c>
      <c r="AS6649" s="570"/>
      <c r="AT6649" s="391"/>
      <c r="AU6649" s="222"/>
      <c r="AV6649" s="564"/>
      <c r="AW6649" s="60"/>
      <c r="AX6649" s="60"/>
      <c r="AY6649" s="60"/>
      <c r="AZ6649" s="283"/>
      <c r="BA6649" s="283"/>
      <c r="BB6649" s="283"/>
      <c r="BC6649" s="34"/>
      <c r="BD6649" s="27"/>
      <c r="BF6649" s="35"/>
      <c r="BG6649" s="35"/>
      <c r="BH6649" s="35"/>
    </row>
    <row r="6650" spans="1:60" ht="15" x14ac:dyDescent="0.25">
      <c r="A6650" s="570">
        <f t="shared" si="97"/>
        <v>6644</v>
      </c>
      <c r="B6650" s="571" t="s">
        <v>8819</v>
      </c>
      <c r="C6650" s="574" t="s">
        <v>12460</v>
      </c>
      <c r="D6650" s="843">
        <v>81549.509999999995</v>
      </c>
      <c r="E6650" s="844"/>
      <c r="F6650" s="844"/>
      <c r="G6650" s="25"/>
      <c r="H6650" s="25"/>
      <c r="I6650" s="25"/>
      <c r="J6650" s="25"/>
      <c r="K6650" s="25"/>
      <c r="L6650" s="25"/>
      <c r="N6650" s="25"/>
      <c r="O6650" s="25"/>
      <c r="P6650" s="35" t="s">
        <v>2496</v>
      </c>
      <c r="AS6650" s="570"/>
      <c r="AT6650" s="391"/>
      <c r="AU6650" s="222"/>
      <c r="AV6650" s="564"/>
      <c r="AW6650" s="60"/>
      <c r="AX6650" s="60"/>
      <c r="AY6650" s="60"/>
      <c r="AZ6650" s="283"/>
      <c r="BA6650" s="283"/>
      <c r="BB6650" s="283"/>
      <c r="BC6650" s="34"/>
      <c r="BD6650" s="27"/>
      <c r="BF6650" s="35"/>
      <c r="BG6650" s="35"/>
      <c r="BH6650" s="35"/>
    </row>
    <row r="6651" spans="1:60" ht="15" x14ac:dyDescent="0.25">
      <c r="A6651" s="570">
        <f t="shared" si="97"/>
        <v>6645</v>
      </c>
      <c r="B6651" s="571" t="s">
        <v>8820</v>
      </c>
      <c r="C6651" s="574" t="s">
        <v>12460</v>
      </c>
      <c r="D6651" s="843">
        <v>81549.509999999995</v>
      </c>
      <c r="E6651" s="844"/>
      <c r="F6651" s="844"/>
      <c r="G6651" s="25"/>
      <c r="H6651" s="25"/>
      <c r="I6651" s="25"/>
      <c r="J6651" s="25"/>
      <c r="K6651" s="25"/>
      <c r="L6651" s="25"/>
      <c r="N6651" s="25"/>
      <c r="O6651" s="25"/>
      <c r="P6651" s="35" t="s">
        <v>2496</v>
      </c>
      <c r="AS6651" s="570"/>
      <c r="AT6651" s="391"/>
      <c r="AU6651" s="222"/>
      <c r="AV6651" s="564"/>
      <c r="AW6651" s="60"/>
      <c r="AX6651" s="60"/>
      <c r="AY6651" s="60"/>
      <c r="AZ6651" s="283"/>
      <c r="BA6651" s="283"/>
      <c r="BB6651" s="283"/>
      <c r="BC6651" s="34"/>
      <c r="BD6651" s="27"/>
      <c r="BF6651" s="35"/>
      <c r="BG6651" s="35"/>
      <c r="BH6651" s="35"/>
    </row>
    <row r="6652" spans="1:60" ht="15" x14ac:dyDescent="0.25">
      <c r="A6652" s="570">
        <f t="shared" si="97"/>
        <v>6646</v>
      </c>
      <c r="B6652" s="571" t="s">
        <v>8821</v>
      </c>
      <c r="C6652" s="574" t="s">
        <v>12463</v>
      </c>
      <c r="D6652" s="843">
        <v>390049.87</v>
      </c>
      <c r="E6652" s="844"/>
      <c r="F6652" s="844"/>
      <c r="G6652" s="25"/>
      <c r="H6652" s="25"/>
      <c r="I6652" s="25"/>
      <c r="J6652" s="25"/>
      <c r="K6652" s="25"/>
      <c r="L6652" s="25"/>
      <c r="N6652" s="25"/>
      <c r="O6652" s="25"/>
      <c r="P6652" s="35" t="s">
        <v>2496</v>
      </c>
      <c r="AS6652" s="570"/>
      <c r="AT6652" s="391"/>
      <c r="AU6652" s="222"/>
      <c r="AV6652" s="564"/>
      <c r="AW6652" s="60"/>
      <c r="AX6652" s="60"/>
      <c r="AY6652" s="60"/>
      <c r="AZ6652" s="283"/>
      <c r="BA6652" s="283"/>
      <c r="BB6652" s="283"/>
      <c r="BC6652" s="34"/>
      <c r="BD6652" s="27"/>
      <c r="BF6652" s="35"/>
      <c r="BG6652" s="35"/>
      <c r="BH6652" s="35"/>
    </row>
    <row r="6653" spans="1:60" ht="15" x14ac:dyDescent="0.25">
      <c r="A6653" s="570">
        <f t="shared" si="97"/>
        <v>6647</v>
      </c>
      <c r="B6653" s="571" t="s">
        <v>8821</v>
      </c>
      <c r="C6653" s="574" t="s">
        <v>12460</v>
      </c>
      <c r="D6653" s="843">
        <v>81549.509999999995</v>
      </c>
      <c r="E6653" s="844"/>
      <c r="F6653" s="844"/>
      <c r="G6653" s="25"/>
      <c r="H6653" s="25"/>
      <c r="I6653" s="25"/>
      <c r="J6653" s="25"/>
      <c r="K6653" s="25"/>
      <c r="L6653" s="25"/>
      <c r="N6653" s="25"/>
      <c r="O6653" s="25"/>
      <c r="P6653" s="35" t="s">
        <v>2496</v>
      </c>
      <c r="AS6653" s="570"/>
      <c r="AT6653" s="391"/>
      <c r="AU6653" s="222"/>
      <c r="AV6653" s="564"/>
      <c r="AW6653" s="60"/>
      <c r="AX6653" s="60"/>
      <c r="AY6653" s="60"/>
      <c r="AZ6653" s="283"/>
      <c r="BA6653" s="283"/>
      <c r="BB6653" s="283"/>
      <c r="BC6653" s="34"/>
      <c r="BD6653" s="27"/>
      <c r="BF6653" s="35"/>
      <c r="BG6653" s="35"/>
      <c r="BH6653" s="35"/>
    </row>
    <row r="6654" spans="1:60" ht="15" x14ac:dyDescent="0.25">
      <c r="A6654" s="570">
        <f t="shared" si="97"/>
        <v>6648</v>
      </c>
      <c r="B6654" s="571" t="s">
        <v>8822</v>
      </c>
      <c r="C6654" s="574" t="s">
        <v>12460</v>
      </c>
      <c r="D6654" s="843">
        <v>81549.509999999995</v>
      </c>
      <c r="E6654" s="844"/>
      <c r="F6654" s="844"/>
      <c r="G6654" s="25"/>
      <c r="H6654" s="25"/>
      <c r="I6654" s="25"/>
      <c r="J6654" s="25"/>
      <c r="K6654" s="25"/>
      <c r="L6654" s="25"/>
      <c r="N6654" s="25"/>
      <c r="O6654" s="25"/>
      <c r="P6654" s="35" t="s">
        <v>2496</v>
      </c>
      <c r="AS6654" s="570"/>
      <c r="AT6654" s="391"/>
      <c r="AU6654" s="222"/>
      <c r="AV6654" s="564"/>
      <c r="AW6654" s="60"/>
      <c r="AX6654" s="60"/>
      <c r="AY6654" s="60"/>
      <c r="AZ6654" s="283"/>
      <c r="BA6654" s="283"/>
      <c r="BB6654" s="283"/>
      <c r="BC6654" s="34"/>
      <c r="BD6654" s="27"/>
      <c r="BF6654" s="35"/>
      <c r="BG6654" s="35"/>
      <c r="BH6654" s="35"/>
    </row>
    <row r="6655" spans="1:60" ht="15" x14ac:dyDescent="0.25">
      <c r="A6655" s="570">
        <f t="shared" si="97"/>
        <v>6649</v>
      </c>
      <c r="B6655" s="571" t="s">
        <v>8822</v>
      </c>
      <c r="C6655" s="574" t="s">
        <v>12463</v>
      </c>
      <c r="D6655" s="843">
        <v>203073.5</v>
      </c>
      <c r="E6655" s="844"/>
      <c r="F6655" s="844"/>
      <c r="G6655" s="25"/>
      <c r="H6655" s="25"/>
      <c r="I6655" s="25"/>
      <c r="J6655" s="25"/>
      <c r="K6655" s="25"/>
      <c r="L6655" s="25"/>
      <c r="N6655" s="25"/>
      <c r="O6655" s="25"/>
      <c r="P6655" s="35" t="s">
        <v>2496</v>
      </c>
      <c r="AS6655" s="570"/>
      <c r="AT6655" s="391"/>
      <c r="AU6655" s="222"/>
      <c r="AV6655" s="564"/>
      <c r="AW6655" s="60"/>
      <c r="AX6655" s="60"/>
      <c r="AY6655" s="60"/>
      <c r="AZ6655" s="283"/>
      <c r="BA6655" s="283"/>
      <c r="BB6655" s="283"/>
      <c r="BC6655" s="34"/>
      <c r="BD6655" s="27"/>
      <c r="BF6655" s="35"/>
      <c r="BG6655" s="35"/>
      <c r="BH6655" s="35"/>
    </row>
    <row r="6656" spans="1:60" ht="15" x14ac:dyDescent="0.25">
      <c r="A6656" s="570">
        <f t="shared" si="97"/>
        <v>6650</v>
      </c>
      <c r="B6656" s="571" t="s">
        <v>8823</v>
      </c>
      <c r="C6656" s="574" t="s">
        <v>12463</v>
      </c>
      <c r="D6656" s="843">
        <v>390049.87</v>
      </c>
      <c r="E6656" s="844"/>
      <c r="F6656" s="844"/>
      <c r="G6656" s="25"/>
      <c r="H6656" s="25"/>
      <c r="I6656" s="25"/>
      <c r="J6656" s="25"/>
      <c r="K6656" s="25"/>
      <c r="L6656" s="25"/>
      <c r="N6656" s="25"/>
      <c r="O6656" s="25"/>
      <c r="P6656" s="35" t="s">
        <v>2496</v>
      </c>
      <c r="AS6656" s="570"/>
      <c r="AT6656" s="391"/>
      <c r="AU6656" s="222"/>
      <c r="AV6656" s="564"/>
      <c r="AW6656" s="60"/>
      <c r="AX6656" s="60"/>
      <c r="AY6656" s="60"/>
      <c r="AZ6656" s="283"/>
      <c r="BA6656" s="283"/>
      <c r="BB6656" s="283"/>
      <c r="BC6656" s="34"/>
      <c r="BD6656" s="27"/>
      <c r="BF6656" s="35"/>
      <c r="BG6656" s="35"/>
      <c r="BH6656" s="35"/>
    </row>
    <row r="6657" spans="1:60" ht="15" x14ac:dyDescent="0.25">
      <c r="A6657" s="570">
        <f t="shared" si="97"/>
        <v>6651</v>
      </c>
      <c r="B6657" s="571" t="s">
        <v>8824</v>
      </c>
      <c r="C6657" s="574" t="s">
        <v>12460</v>
      </c>
      <c r="D6657" s="843">
        <v>81549.509999999995</v>
      </c>
      <c r="E6657" s="844"/>
      <c r="F6657" s="844"/>
      <c r="G6657" s="25"/>
      <c r="H6657" s="25"/>
      <c r="I6657" s="25"/>
      <c r="J6657" s="25"/>
      <c r="K6657" s="25"/>
      <c r="L6657" s="25"/>
      <c r="N6657" s="25"/>
      <c r="O6657" s="25"/>
      <c r="P6657" s="35" t="s">
        <v>2496</v>
      </c>
      <c r="AS6657" s="570"/>
      <c r="AT6657" s="391"/>
      <c r="AU6657" s="222"/>
      <c r="AV6657" s="564"/>
      <c r="AW6657" s="60"/>
      <c r="AX6657" s="60"/>
      <c r="AY6657" s="60"/>
      <c r="AZ6657" s="283"/>
      <c r="BA6657" s="283"/>
      <c r="BB6657" s="283"/>
      <c r="BC6657" s="34"/>
      <c r="BD6657" s="27"/>
      <c r="BF6657" s="35"/>
      <c r="BG6657" s="35"/>
      <c r="BH6657" s="35"/>
    </row>
    <row r="6658" spans="1:60" ht="15" x14ac:dyDescent="0.25">
      <c r="A6658" s="570">
        <f t="shared" si="97"/>
        <v>6652</v>
      </c>
      <c r="B6658" s="571" t="s">
        <v>8825</v>
      </c>
      <c r="C6658" s="574" t="s">
        <v>12463</v>
      </c>
      <c r="D6658" s="843">
        <v>390049.87</v>
      </c>
      <c r="E6658" s="844"/>
      <c r="F6658" s="844"/>
      <c r="G6658" s="25"/>
      <c r="H6658" s="25"/>
      <c r="I6658" s="25"/>
      <c r="J6658" s="25"/>
      <c r="K6658" s="25"/>
      <c r="L6658" s="25"/>
      <c r="N6658" s="25"/>
      <c r="O6658" s="25"/>
      <c r="P6658" s="35" t="s">
        <v>2496</v>
      </c>
      <c r="AS6658" s="570"/>
      <c r="AT6658" s="391"/>
      <c r="AU6658" s="222"/>
      <c r="AV6658" s="564"/>
      <c r="AW6658" s="60"/>
      <c r="AX6658" s="60"/>
      <c r="AY6658" s="60"/>
      <c r="AZ6658" s="283"/>
      <c r="BA6658" s="283"/>
      <c r="BB6658" s="283"/>
      <c r="BC6658" s="34"/>
      <c r="BD6658" s="27"/>
      <c r="BF6658" s="35"/>
      <c r="BG6658" s="35"/>
      <c r="BH6658" s="35"/>
    </row>
    <row r="6659" spans="1:60" ht="15" x14ac:dyDescent="0.25">
      <c r="A6659" s="570">
        <f t="shared" si="97"/>
        <v>6653</v>
      </c>
      <c r="B6659" s="571" t="s">
        <v>8826</v>
      </c>
      <c r="C6659" s="574" t="s">
        <v>12460</v>
      </c>
      <c r="D6659" s="843">
        <v>81549.509999999995</v>
      </c>
      <c r="E6659" s="844"/>
      <c r="F6659" s="844"/>
      <c r="G6659" s="25"/>
      <c r="H6659" s="25"/>
      <c r="I6659" s="25"/>
      <c r="J6659" s="25"/>
      <c r="K6659" s="25"/>
      <c r="L6659" s="25"/>
      <c r="N6659" s="25"/>
      <c r="O6659" s="25"/>
      <c r="P6659" s="35" t="s">
        <v>2496</v>
      </c>
      <c r="AS6659" s="570"/>
      <c r="AT6659" s="391"/>
      <c r="AU6659" s="222"/>
      <c r="AV6659" s="564"/>
      <c r="AW6659" s="60"/>
      <c r="AX6659" s="60"/>
      <c r="AY6659" s="60"/>
      <c r="AZ6659" s="283"/>
      <c r="BA6659" s="283"/>
      <c r="BB6659" s="283"/>
      <c r="BC6659" s="34"/>
      <c r="BD6659" s="27"/>
      <c r="BF6659" s="35"/>
      <c r="BG6659" s="35"/>
      <c r="BH6659" s="35"/>
    </row>
    <row r="6660" spans="1:60" ht="15" x14ac:dyDescent="0.25">
      <c r="A6660" s="570">
        <f t="shared" si="97"/>
        <v>6654</v>
      </c>
      <c r="B6660" s="571" t="s">
        <v>8827</v>
      </c>
      <c r="C6660" s="574" t="s">
        <v>12460</v>
      </c>
      <c r="D6660" s="843">
        <v>150183.95000000001</v>
      </c>
      <c r="E6660" s="844"/>
      <c r="F6660" s="844"/>
      <c r="G6660" s="25"/>
      <c r="H6660" s="25"/>
      <c r="I6660" s="25"/>
      <c r="J6660" s="25"/>
      <c r="K6660" s="25"/>
      <c r="L6660" s="25"/>
      <c r="N6660" s="25"/>
      <c r="O6660" s="25"/>
      <c r="P6660" s="35" t="s">
        <v>2496</v>
      </c>
      <c r="AS6660" s="570"/>
      <c r="AT6660" s="391"/>
      <c r="AU6660" s="222"/>
      <c r="AV6660" s="564"/>
      <c r="AW6660" s="60"/>
      <c r="AX6660" s="60"/>
      <c r="AY6660" s="60"/>
      <c r="AZ6660" s="283"/>
      <c r="BA6660" s="283"/>
      <c r="BB6660" s="283"/>
      <c r="BC6660" s="34"/>
      <c r="BD6660" s="27"/>
      <c r="BF6660" s="35"/>
      <c r="BG6660" s="35"/>
      <c r="BH6660" s="35"/>
    </row>
    <row r="6661" spans="1:60" ht="15" x14ac:dyDescent="0.25">
      <c r="A6661" s="570">
        <f t="shared" si="97"/>
        <v>6655</v>
      </c>
      <c r="B6661" s="571" t="s">
        <v>8828</v>
      </c>
      <c r="C6661" s="574" t="s">
        <v>12460</v>
      </c>
      <c r="D6661" s="843">
        <v>150183.95000000001</v>
      </c>
      <c r="E6661" s="844"/>
      <c r="F6661" s="844"/>
      <c r="G6661" s="25"/>
      <c r="H6661" s="25"/>
      <c r="I6661" s="25"/>
      <c r="J6661" s="25"/>
      <c r="K6661" s="25"/>
      <c r="L6661" s="25"/>
      <c r="N6661" s="25"/>
      <c r="O6661" s="25"/>
      <c r="P6661" s="35" t="s">
        <v>2496</v>
      </c>
      <c r="AS6661" s="570"/>
      <c r="AT6661" s="391"/>
      <c r="AU6661" s="222"/>
      <c r="AV6661" s="564"/>
      <c r="AW6661" s="60"/>
      <c r="AX6661" s="60"/>
      <c r="AY6661" s="60"/>
      <c r="AZ6661" s="283"/>
      <c r="BA6661" s="283"/>
      <c r="BB6661" s="283"/>
      <c r="BC6661" s="34"/>
      <c r="BD6661" s="27"/>
      <c r="BF6661" s="35"/>
      <c r="BG6661" s="35"/>
      <c r="BH6661" s="35"/>
    </row>
    <row r="6662" spans="1:60" ht="15" x14ac:dyDescent="0.25">
      <c r="A6662" s="570">
        <f t="shared" si="97"/>
        <v>6656</v>
      </c>
      <c r="B6662" s="571" t="s">
        <v>8829</v>
      </c>
      <c r="C6662" s="574" t="s">
        <v>12460</v>
      </c>
      <c r="D6662" s="843">
        <v>150183.95000000001</v>
      </c>
      <c r="E6662" s="844"/>
      <c r="F6662" s="844"/>
      <c r="G6662" s="25"/>
      <c r="H6662" s="25"/>
      <c r="I6662" s="25"/>
      <c r="J6662" s="25"/>
      <c r="K6662" s="25"/>
      <c r="L6662" s="25"/>
      <c r="N6662" s="25"/>
      <c r="O6662" s="25"/>
      <c r="P6662" s="35" t="s">
        <v>2496</v>
      </c>
      <c r="AS6662" s="570"/>
      <c r="AT6662" s="391"/>
      <c r="AU6662" s="222"/>
      <c r="AV6662" s="564"/>
      <c r="AW6662" s="60"/>
      <c r="AX6662" s="60"/>
      <c r="AY6662" s="60"/>
      <c r="AZ6662" s="283"/>
      <c r="BA6662" s="283"/>
      <c r="BB6662" s="283"/>
      <c r="BC6662" s="34"/>
      <c r="BD6662" s="27"/>
      <c r="BF6662" s="35"/>
      <c r="BG6662" s="35"/>
      <c r="BH6662" s="35"/>
    </row>
    <row r="6663" spans="1:60" ht="15" x14ac:dyDescent="0.25">
      <c r="A6663" s="570">
        <f t="shared" si="97"/>
        <v>6657</v>
      </c>
      <c r="B6663" s="571" t="s">
        <v>8830</v>
      </c>
      <c r="C6663" s="574" t="s">
        <v>12460</v>
      </c>
      <c r="D6663" s="843">
        <v>150183.95000000001</v>
      </c>
      <c r="E6663" s="844"/>
      <c r="F6663" s="844"/>
      <c r="G6663" s="25"/>
      <c r="H6663" s="25"/>
      <c r="I6663" s="25"/>
      <c r="J6663" s="25"/>
      <c r="K6663" s="25"/>
      <c r="L6663" s="25"/>
      <c r="N6663" s="25"/>
      <c r="O6663" s="25"/>
      <c r="P6663" s="35" t="s">
        <v>2496</v>
      </c>
      <c r="AS6663" s="570"/>
      <c r="AT6663" s="391"/>
      <c r="AU6663" s="222"/>
      <c r="AV6663" s="564"/>
      <c r="AW6663" s="60"/>
      <c r="AX6663" s="60"/>
      <c r="AY6663" s="60"/>
      <c r="AZ6663" s="283"/>
      <c r="BA6663" s="283"/>
      <c r="BB6663" s="283"/>
      <c r="BC6663" s="34"/>
      <c r="BD6663" s="27"/>
      <c r="BF6663" s="35"/>
      <c r="BG6663" s="35"/>
      <c r="BH6663" s="35"/>
    </row>
    <row r="6664" spans="1:60" ht="15" x14ac:dyDescent="0.25">
      <c r="A6664" s="570">
        <f t="shared" si="97"/>
        <v>6658</v>
      </c>
      <c r="B6664" s="571" t="s">
        <v>8831</v>
      </c>
      <c r="C6664" s="574" t="s">
        <v>12460</v>
      </c>
      <c r="D6664" s="843">
        <v>150183.95000000001</v>
      </c>
      <c r="E6664" s="844"/>
      <c r="F6664" s="844"/>
      <c r="G6664" s="25"/>
      <c r="H6664" s="25"/>
      <c r="I6664" s="25"/>
      <c r="J6664" s="25"/>
      <c r="K6664" s="25"/>
      <c r="L6664" s="25"/>
      <c r="N6664" s="25"/>
      <c r="O6664" s="25"/>
      <c r="P6664" s="35" t="s">
        <v>2496</v>
      </c>
      <c r="AS6664" s="570"/>
      <c r="AT6664" s="391"/>
      <c r="AU6664" s="222"/>
      <c r="AV6664" s="564"/>
      <c r="AW6664" s="60"/>
      <c r="AX6664" s="60"/>
      <c r="AY6664" s="60"/>
      <c r="AZ6664" s="283"/>
      <c r="BA6664" s="283"/>
      <c r="BB6664" s="283"/>
      <c r="BC6664" s="34"/>
      <c r="BD6664" s="27"/>
      <c r="BF6664" s="35"/>
      <c r="BG6664" s="35"/>
      <c r="BH6664" s="35"/>
    </row>
    <row r="6665" spans="1:60" ht="15" x14ac:dyDescent="0.25">
      <c r="A6665" s="570">
        <f t="shared" si="97"/>
        <v>6659</v>
      </c>
      <c r="B6665" s="571" t="s">
        <v>8832</v>
      </c>
      <c r="C6665" s="574" t="s">
        <v>12460</v>
      </c>
      <c r="D6665" s="843">
        <v>140142.73000000001</v>
      </c>
      <c r="E6665" s="844"/>
      <c r="F6665" s="844"/>
      <c r="G6665" s="25"/>
      <c r="H6665" s="25"/>
      <c r="I6665" s="25"/>
      <c r="J6665" s="25"/>
      <c r="K6665" s="25"/>
      <c r="L6665" s="25"/>
      <c r="N6665" s="25"/>
      <c r="O6665" s="25"/>
      <c r="P6665" s="35" t="s">
        <v>2496</v>
      </c>
      <c r="AS6665" s="570"/>
      <c r="AT6665" s="391"/>
      <c r="AU6665" s="222"/>
      <c r="AV6665" s="564"/>
      <c r="AW6665" s="60"/>
      <c r="AX6665" s="60"/>
      <c r="AY6665" s="60"/>
      <c r="AZ6665" s="283"/>
      <c r="BA6665" s="283"/>
      <c r="BB6665" s="283"/>
      <c r="BC6665" s="34"/>
      <c r="BD6665" s="27"/>
      <c r="BF6665" s="35"/>
      <c r="BG6665" s="35"/>
      <c r="BH6665" s="35"/>
    </row>
    <row r="6666" spans="1:60" ht="15" x14ac:dyDescent="0.25">
      <c r="A6666" s="570">
        <f t="shared" si="97"/>
        <v>6660</v>
      </c>
      <c r="B6666" s="571" t="s">
        <v>8833</v>
      </c>
      <c r="C6666" s="574" t="s">
        <v>12460</v>
      </c>
      <c r="D6666" s="843">
        <v>150183.95000000001</v>
      </c>
      <c r="E6666" s="844"/>
      <c r="F6666" s="844"/>
      <c r="G6666" s="25"/>
      <c r="H6666" s="25"/>
      <c r="I6666" s="25"/>
      <c r="J6666" s="25"/>
      <c r="K6666" s="25"/>
      <c r="L6666" s="25"/>
      <c r="N6666" s="25"/>
      <c r="O6666" s="25"/>
      <c r="P6666" s="35" t="s">
        <v>2496</v>
      </c>
      <c r="AS6666" s="570"/>
      <c r="AT6666" s="391"/>
      <c r="AU6666" s="222"/>
      <c r="AV6666" s="564"/>
      <c r="AW6666" s="60"/>
      <c r="AX6666" s="60"/>
      <c r="AY6666" s="60"/>
      <c r="AZ6666" s="283"/>
      <c r="BA6666" s="283"/>
      <c r="BB6666" s="283"/>
      <c r="BC6666" s="34"/>
      <c r="BD6666" s="27"/>
      <c r="BF6666" s="35"/>
      <c r="BG6666" s="35"/>
      <c r="BH6666" s="35"/>
    </row>
    <row r="6667" spans="1:60" ht="15" x14ac:dyDescent="0.25">
      <c r="A6667" s="570">
        <f t="shared" si="97"/>
        <v>6661</v>
      </c>
      <c r="B6667" s="571" t="s">
        <v>8834</v>
      </c>
      <c r="C6667" s="574" t="s">
        <v>12492</v>
      </c>
      <c r="D6667" s="843">
        <v>9082.08</v>
      </c>
      <c r="E6667" s="844"/>
      <c r="F6667" s="844"/>
      <c r="G6667" s="25"/>
      <c r="H6667" s="25"/>
      <c r="I6667" s="25"/>
      <c r="J6667" s="25"/>
      <c r="K6667" s="25"/>
      <c r="L6667" s="25"/>
      <c r="N6667" s="25"/>
      <c r="O6667" s="25"/>
      <c r="P6667" s="35" t="s">
        <v>2496</v>
      </c>
      <c r="AS6667" s="570"/>
      <c r="AT6667" s="391"/>
      <c r="AU6667" s="222"/>
      <c r="AV6667" s="564"/>
      <c r="AW6667" s="60"/>
      <c r="AX6667" s="60"/>
      <c r="AY6667" s="60"/>
      <c r="AZ6667" s="283"/>
      <c r="BA6667" s="283"/>
      <c r="BB6667" s="283"/>
      <c r="BC6667" s="34"/>
      <c r="BD6667" s="27"/>
      <c r="BF6667" s="35"/>
      <c r="BG6667" s="35"/>
      <c r="BH6667" s="35"/>
    </row>
    <row r="6668" spans="1:60" ht="15" x14ac:dyDescent="0.25">
      <c r="A6668" s="570">
        <f t="shared" si="97"/>
        <v>6662</v>
      </c>
      <c r="B6668" s="571" t="s">
        <v>8835</v>
      </c>
      <c r="C6668" s="574" t="s">
        <v>12463</v>
      </c>
      <c r="D6668" s="843">
        <v>216400.31</v>
      </c>
      <c r="E6668" s="844"/>
      <c r="F6668" s="844"/>
      <c r="G6668" s="25"/>
      <c r="H6668" s="25"/>
      <c r="I6668" s="25"/>
      <c r="J6668" s="25"/>
      <c r="K6668" s="25"/>
      <c r="L6668" s="25"/>
      <c r="N6668" s="25"/>
      <c r="O6668" s="25"/>
      <c r="P6668" s="35" t="s">
        <v>2496</v>
      </c>
      <c r="AS6668" s="570"/>
      <c r="AT6668" s="391"/>
      <c r="AU6668" s="222"/>
      <c r="AV6668" s="564"/>
      <c r="AW6668" s="60"/>
      <c r="AX6668" s="60"/>
      <c r="AY6668" s="60"/>
      <c r="AZ6668" s="283"/>
      <c r="BA6668" s="283"/>
      <c r="BB6668" s="283"/>
      <c r="BC6668" s="34"/>
      <c r="BD6668" s="27"/>
      <c r="BF6668" s="35"/>
      <c r="BG6668" s="35"/>
      <c r="BH6668" s="35"/>
    </row>
    <row r="6669" spans="1:60" ht="15" x14ac:dyDescent="0.25">
      <c r="A6669" s="570">
        <f t="shared" si="97"/>
        <v>6663</v>
      </c>
      <c r="B6669" s="571" t="s">
        <v>8836</v>
      </c>
      <c r="C6669" s="574" t="s">
        <v>12460</v>
      </c>
      <c r="D6669" s="843">
        <v>19320.84</v>
      </c>
      <c r="E6669" s="844"/>
      <c r="F6669" s="844"/>
      <c r="G6669" s="25"/>
      <c r="H6669" s="25"/>
      <c r="I6669" s="25"/>
      <c r="J6669" s="25"/>
      <c r="K6669" s="25"/>
      <c r="L6669" s="25"/>
      <c r="N6669" s="25"/>
      <c r="O6669" s="25"/>
      <c r="P6669" s="35" t="s">
        <v>2496</v>
      </c>
      <c r="AS6669" s="570"/>
      <c r="AT6669" s="391"/>
      <c r="AU6669" s="222"/>
      <c r="AV6669" s="564"/>
      <c r="AW6669" s="60"/>
      <c r="AX6669" s="60"/>
      <c r="AY6669" s="60"/>
      <c r="AZ6669" s="283"/>
      <c r="BA6669" s="283"/>
      <c r="BB6669" s="283"/>
      <c r="BC6669" s="34"/>
      <c r="BD6669" s="27"/>
      <c r="BF6669" s="35"/>
      <c r="BG6669" s="35"/>
      <c r="BH6669" s="35"/>
    </row>
    <row r="6670" spans="1:60" ht="15" x14ac:dyDescent="0.25">
      <c r="A6670" s="570">
        <f t="shared" si="97"/>
        <v>6664</v>
      </c>
      <c r="B6670" s="571" t="s">
        <v>8837</v>
      </c>
      <c r="C6670" s="574" t="s">
        <v>12460</v>
      </c>
      <c r="D6670" s="843">
        <v>19320.84</v>
      </c>
      <c r="E6670" s="844"/>
      <c r="F6670" s="844"/>
      <c r="G6670" s="25"/>
      <c r="H6670" s="25"/>
      <c r="I6670" s="25"/>
      <c r="J6670" s="25"/>
      <c r="K6670" s="25"/>
      <c r="L6670" s="25"/>
      <c r="N6670" s="25"/>
      <c r="O6670" s="25"/>
      <c r="P6670" s="35" t="s">
        <v>2496</v>
      </c>
      <c r="AS6670" s="570"/>
      <c r="AT6670" s="391"/>
      <c r="AU6670" s="222"/>
      <c r="AV6670" s="564"/>
      <c r="AW6670" s="60"/>
      <c r="AX6670" s="60"/>
      <c r="AY6670" s="60"/>
      <c r="AZ6670" s="283"/>
      <c r="BA6670" s="283"/>
      <c r="BB6670" s="283"/>
      <c r="BC6670" s="34"/>
      <c r="BD6670" s="27"/>
      <c r="BF6670" s="35"/>
      <c r="BG6670" s="35"/>
      <c r="BH6670" s="35"/>
    </row>
    <row r="6671" spans="1:60" ht="15" x14ac:dyDescent="0.25">
      <c r="A6671" s="570">
        <f t="shared" si="97"/>
        <v>6665</v>
      </c>
      <c r="B6671" s="571" t="s">
        <v>8838</v>
      </c>
      <c r="C6671" s="574" t="s">
        <v>12460</v>
      </c>
      <c r="D6671" s="843">
        <v>19320.84</v>
      </c>
      <c r="E6671" s="844"/>
      <c r="F6671" s="844"/>
      <c r="G6671" s="25"/>
      <c r="H6671" s="25"/>
      <c r="I6671" s="25"/>
      <c r="J6671" s="25"/>
      <c r="K6671" s="25"/>
      <c r="L6671" s="25"/>
      <c r="N6671" s="25"/>
      <c r="O6671" s="25"/>
      <c r="P6671" s="35" t="s">
        <v>2496</v>
      </c>
      <c r="AS6671" s="570"/>
      <c r="AT6671" s="391"/>
      <c r="AU6671" s="222"/>
      <c r="AV6671" s="564"/>
      <c r="AW6671" s="60"/>
      <c r="AX6671" s="60"/>
      <c r="AY6671" s="60"/>
      <c r="AZ6671" s="283"/>
      <c r="BA6671" s="283"/>
      <c r="BB6671" s="283"/>
      <c r="BC6671" s="34"/>
      <c r="BD6671" s="27"/>
      <c r="BF6671" s="35"/>
      <c r="BG6671" s="35"/>
      <c r="BH6671" s="35"/>
    </row>
    <row r="6672" spans="1:60" ht="15" x14ac:dyDescent="0.25">
      <c r="A6672" s="570">
        <f t="shared" si="97"/>
        <v>6666</v>
      </c>
      <c r="B6672" s="571" t="s">
        <v>8839</v>
      </c>
      <c r="C6672" s="574" t="s">
        <v>12460</v>
      </c>
      <c r="D6672" s="843">
        <v>19320.84</v>
      </c>
      <c r="E6672" s="844"/>
      <c r="F6672" s="844"/>
      <c r="G6672" s="25"/>
      <c r="H6672" s="25"/>
      <c r="I6672" s="25"/>
      <c r="J6672" s="25"/>
      <c r="K6672" s="25"/>
      <c r="L6672" s="25"/>
      <c r="N6672" s="25"/>
      <c r="O6672" s="25"/>
      <c r="P6672" s="35" t="s">
        <v>2496</v>
      </c>
      <c r="AS6672" s="570"/>
      <c r="AT6672" s="391"/>
      <c r="AU6672" s="222"/>
      <c r="AV6672" s="564"/>
      <c r="AW6672" s="60"/>
      <c r="AX6672" s="60"/>
      <c r="AY6672" s="60"/>
      <c r="AZ6672" s="283"/>
      <c r="BA6672" s="283"/>
      <c r="BB6672" s="283"/>
      <c r="BC6672" s="34"/>
      <c r="BD6672" s="27"/>
      <c r="BF6672" s="35"/>
      <c r="BG6672" s="35"/>
      <c r="BH6672" s="35"/>
    </row>
    <row r="6673" spans="1:60" ht="15" x14ac:dyDescent="0.25">
      <c r="A6673" s="570">
        <f t="shared" si="97"/>
        <v>6667</v>
      </c>
      <c r="B6673" s="571" t="s">
        <v>8840</v>
      </c>
      <c r="C6673" s="574" t="s">
        <v>12460</v>
      </c>
      <c r="D6673" s="843">
        <v>19320.84</v>
      </c>
      <c r="E6673" s="844"/>
      <c r="F6673" s="844"/>
      <c r="G6673" s="25"/>
      <c r="H6673" s="25"/>
      <c r="I6673" s="25"/>
      <c r="J6673" s="25"/>
      <c r="K6673" s="25"/>
      <c r="L6673" s="25"/>
      <c r="N6673" s="25"/>
      <c r="O6673" s="25"/>
      <c r="P6673" s="35" t="s">
        <v>2496</v>
      </c>
      <c r="AS6673" s="570"/>
      <c r="AT6673" s="391"/>
      <c r="AU6673" s="222"/>
      <c r="AV6673" s="564"/>
      <c r="AW6673" s="60"/>
      <c r="AX6673" s="60"/>
      <c r="AY6673" s="60"/>
      <c r="AZ6673" s="283"/>
      <c r="BA6673" s="283"/>
      <c r="BB6673" s="283"/>
      <c r="BC6673" s="34"/>
      <c r="BD6673" s="27"/>
      <c r="BF6673" s="35"/>
      <c r="BG6673" s="35"/>
      <c r="BH6673" s="35"/>
    </row>
    <row r="6674" spans="1:60" ht="15" x14ac:dyDescent="0.25">
      <c r="A6674" s="570">
        <f t="shared" si="97"/>
        <v>6668</v>
      </c>
      <c r="B6674" s="571" t="s">
        <v>8841</v>
      </c>
      <c r="C6674" s="574" t="s">
        <v>12460</v>
      </c>
      <c r="D6674" s="843">
        <v>19320.84</v>
      </c>
      <c r="E6674" s="844"/>
      <c r="F6674" s="844"/>
      <c r="G6674" s="25"/>
      <c r="H6674" s="25"/>
      <c r="I6674" s="25"/>
      <c r="J6674" s="25"/>
      <c r="K6674" s="25"/>
      <c r="L6674" s="25"/>
      <c r="N6674" s="25"/>
      <c r="O6674" s="25"/>
      <c r="P6674" s="35" t="s">
        <v>2496</v>
      </c>
      <c r="AS6674" s="570"/>
      <c r="AT6674" s="391"/>
      <c r="AU6674" s="222"/>
      <c r="AV6674" s="564"/>
      <c r="AW6674" s="60"/>
      <c r="AX6674" s="60"/>
      <c r="AY6674" s="60"/>
      <c r="AZ6674" s="283"/>
      <c r="BA6674" s="283"/>
      <c r="BB6674" s="283"/>
      <c r="BC6674" s="34"/>
      <c r="BD6674" s="27"/>
      <c r="BF6674" s="35"/>
      <c r="BG6674" s="35"/>
      <c r="BH6674" s="35"/>
    </row>
    <row r="6675" spans="1:60" ht="15" x14ac:dyDescent="0.25">
      <c r="A6675" s="570">
        <f t="shared" si="97"/>
        <v>6669</v>
      </c>
      <c r="B6675" s="571" t="s">
        <v>8842</v>
      </c>
      <c r="C6675" s="574" t="s">
        <v>12459</v>
      </c>
      <c r="D6675" s="843">
        <v>21575.89</v>
      </c>
      <c r="E6675" s="844"/>
      <c r="F6675" s="844"/>
      <c r="G6675" s="25"/>
      <c r="H6675" s="25"/>
      <c r="I6675" s="25"/>
      <c r="J6675" s="25"/>
      <c r="K6675" s="25"/>
      <c r="L6675" s="25"/>
      <c r="N6675" s="25"/>
      <c r="O6675" s="25"/>
      <c r="P6675" s="35" t="s">
        <v>2496</v>
      </c>
      <c r="AS6675" s="570"/>
      <c r="AT6675" s="391"/>
      <c r="AU6675" s="222"/>
      <c r="AV6675" s="564"/>
      <c r="AW6675" s="60"/>
      <c r="AX6675" s="60"/>
      <c r="AY6675" s="60"/>
      <c r="AZ6675" s="283"/>
      <c r="BA6675" s="283"/>
      <c r="BB6675" s="283"/>
      <c r="BC6675" s="34"/>
      <c r="BD6675" s="27"/>
      <c r="BF6675" s="35"/>
      <c r="BG6675" s="35"/>
      <c r="BH6675" s="35"/>
    </row>
    <row r="6676" spans="1:60" ht="15" x14ac:dyDescent="0.25">
      <c r="A6676" s="570">
        <f t="shared" si="97"/>
        <v>6670</v>
      </c>
      <c r="B6676" s="571" t="s">
        <v>8843</v>
      </c>
      <c r="C6676" s="574" t="s">
        <v>12460</v>
      </c>
      <c r="D6676" s="843">
        <v>65135.839999999997</v>
      </c>
      <c r="E6676" s="844"/>
      <c r="F6676" s="844"/>
      <c r="G6676" s="25"/>
      <c r="H6676" s="25"/>
      <c r="I6676" s="25"/>
      <c r="J6676" s="25"/>
      <c r="K6676" s="25"/>
      <c r="L6676" s="25"/>
      <c r="N6676" s="25"/>
      <c r="O6676" s="25"/>
      <c r="P6676" s="35" t="s">
        <v>2496</v>
      </c>
      <c r="AS6676" s="570"/>
      <c r="AT6676" s="391"/>
      <c r="AU6676" s="222"/>
      <c r="AV6676" s="564"/>
      <c r="AW6676" s="60"/>
      <c r="AX6676" s="60"/>
      <c r="AY6676" s="60"/>
      <c r="AZ6676" s="283"/>
      <c r="BA6676" s="283"/>
      <c r="BB6676" s="283"/>
      <c r="BC6676" s="34"/>
      <c r="BD6676" s="27"/>
      <c r="BF6676" s="35"/>
      <c r="BG6676" s="35"/>
      <c r="BH6676" s="35"/>
    </row>
    <row r="6677" spans="1:60" ht="28.5" x14ac:dyDescent="0.25">
      <c r="A6677" s="570">
        <f t="shared" si="97"/>
        <v>6671</v>
      </c>
      <c r="B6677" s="571" t="s">
        <v>8844</v>
      </c>
      <c r="C6677" s="574" t="s">
        <v>12461</v>
      </c>
      <c r="D6677" s="843">
        <v>49200.55</v>
      </c>
      <c r="E6677" s="844"/>
      <c r="F6677" s="844"/>
      <c r="G6677" s="25"/>
      <c r="H6677" s="25"/>
      <c r="I6677" s="25"/>
      <c r="J6677" s="25"/>
      <c r="K6677" s="25"/>
      <c r="L6677" s="25"/>
      <c r="N6677" s="25"/>
      <c r="O6677" s="25"/>
      <c r="P6677" s="35" t="s">
        <v>2496</v>
      </c>
      <c r="AS6677" s="570"/>
      <c r="AT6677" s="391"/>
      <c r="AU6677" s="222"/>
      <c r="AV6677" s="564"/>
      <c r="AW6677" s="60"/>
      <c r="AX6677" s="60"/>
      <c r="AY6677" s="60"/>
      <c r="AZ6677" s="283"/>
      <c r="BA6677" s="283"/>
      <c r="BB6677" s="283"/>
      <c r="BC6677" s="34"/>
      <c r="BD6677" s="27"/>
      <c r="BF6677" s="35"/>
      <c r="BG6677" s="35"/>
      <c r="BH6677" s="35"/>
    </row>
    <row r="6678" spans="1:60" ht="15" x14ac:dyDescent="0.25">
      <c r="A6678" s="570">
        <f t="shared" si="97"/>
        <v>6672</v>
      </c>
      <c r="B6678" s="571" t="s">
        <v>8845</v>
      </c>
      <c r="C6678" s="574" t="s">
        <v>12458</v>
      </c>
      <c r="D6678" s="843">
        <v>261335.9</v>
      </c>
      <c r="E6678" s="844"/>
      <c r="F6678" s="844"/>
      <c r="G6678" s="25"/>
      <c r="H6678" s="25"/>
      <c r="I6678" s="25"/>
      <c r="J6678" s="25"/>
      <c r="K6678" s="25"/>
      <c r="L6678" s="25"/>
      <c r="N6678" s="25"/>
      <c r="O6678" s="25"/>
      <c r="P6678" s="35" t="s">
        <v>2496</v>
      </c>
      <c r="AS6678" s="570"/>
      <c r="AT6678" s="391"/>
      <c r="AU6678" s="222"/>
      <c r="AV6678" s="564"/>
      <c r="AW6678" s="60"/>
      <c r="AX6678" s="60"/>
      <c r="AY6678" s="60"/>
      <c r="AZ6678" s="283"/>
      <c r="BA6678" s="283"/>
      <c r="BB6678" s="283"/>
      <c r="BC6678" s="34"/>
      <c r="BD6678" s="27"/>
      <c r="BF6678" s="35"/>
      <c r="BG6678" s="35"/>
      <c r="BH6678" s="35"/>
    </row>
    <row r="6679" spans="1:60" ht="15" x14ac:dyDescent="0.25">
      <c r="A6679" s="570">
        <f t="shared" si="97"/>
        <v>6673</v>
      </c>
      <c r="B6679" s="571" t="s">
        <v>8846</v>
      </c>
      <c r="C6679" s="574" t="s">
        <v>12463</v>
      </c>
      <c r="D6679" s="843">
        <v>433544.37</v>
      </c>
      <c r="E6679" s="844"/>
      <c r="F6679" s="844"/>
      <c r="G6679" s="25"/>
      <c r="H6679" s="25"/>
      <c r="I6679" s="25"/>
      <c r="J6679" s="25"/>
      <c r="K6679" s="25"/>
      <c r="L6679" s="25"/>
      <c r="N6679" s="25"/>
      <c r="O6679" s="25"/>
      <c r="P6679" s="35" t="s">
        <v>2496</v>
      </c>
      <c r="AS6679" s="570"/>
      <c r="AT6679" s="391"/>
      <c r="AU6679" s="222"/>
      <c r="AV6679" s="564"/>
      <c r="AW6679" s="60"/>
      <c r="AX6679" s="60"/>
      <c r="AY6679" s="60"/>
      <c r="AZ6679" s="283"/>
      <c r="BA6679" s="283"/>
      <c r="BB6679" s="283"/>
      <c r="BC6679" s="34"/>
      <c r="BD6679" s="27"/>
      <c r="BF6679" s="35"/>
      <c r="BG6679" s="35"/>
      <c r="BH6679" s="35"/>
    </row>
    <row r="6680" spans="1:60" ht="15" x14ac:dyDescent="0.25">
      <c r="A6680" s="570">
        <f t="shared" si="97"/>
        <v>6674</v>
      </c>
      <c r="B6680" s="571" t="s">
        <v>8846</v>
      </c>
      <c r="C6680" s="574" t="s">
        <v>12460</v>
      </c>
      <c r="D6680" s="843">
        <v>96835.06</v>
      </c>
      <c r="E6680" s="844"/>
      <c r="F6680" s="844"/>
      <c r="G6680" s="25"/>
      <c r="H6680" s="25"/>
      <c r="I6680" s="25"/>
      <c r="J6680" s="25"/>
      <c r="K6680" s="25"/>
      <c r="L6680" s="25"/>
      <c r="N6680" s="25"/>
      <c r="O6680" s="25"/>
      <c r="P6680" s="35" t="s">
        <v>2496</v>
      </c>
      <c r="AS6680" s="570"/>
      <c r="AT6680" s="391"/>
      <c r="AU6680" s="222"/>
      <c r="AV6680" s="564"/>
      <c r="AW6680" s="60"/>
      <c r="AX6680" s="60"/>
      <c r="AY6680" s="60"/>
      <c r="AZ6680" s="283"/>
      <c r="BA6680" s="283"/>
      <c r="BB6680" s="283"/>
      <c r="BC6680" s="34"/>
      <c r="BD6680" s="27"/>
      <c r="BF6680" s="35"/>
      <c r="BG6680" s="35"/>
      <c r="BH6680" s="35"/>
    </row>
    <row r="6681" spans="1:60" ht="15" x14ac:dyDescent="0.25">
      <c r="A6681" s="570">
        <f t="shared" si="97"/>
        <v>6675</v>
      </c>
      <c r="B6681" s="571" t="s">
        <v>8847</v>
      </c>
      <c r="C6681" s="574" t="s">
        <v>12458</v>
      </c>
      <c r="D6681" s="843">
        <v>96835.06</v>
      </c>
      <c r="E6681" s="844"/>
      <c r="F6681" s="844"/>
      <c r="G6681" s="25"/>
      <c r="H6681" s="25"/>
      <c r="I6681" s="25"/>
      <c r="J6681" s="25"/>
      <c r="K6681" s="25"/>
      <c r="L6681" s="25"/>
      <c r="N6681" s="25"/>
      <c r="O6681" s="25"/>
      <c r="P6681" s="35" t="s">
        <v>2496</v>
      </c>
      <c r="AS6681" s="570"/>
      <c r="AT6681" s="391"/>
      <c r="AU6681" s="222"/>
      <c r="AV6681" s="564"/>
      <c r="AW6681" s="60"/>
      <c r="AX6681" s="60"/>
      <c r="AY6681" s="60"/>
      <c r="AZ6681" s="283"/>
      <c r="BA6681" s="283"/>
      <c r="BB6681" s="283"/>
      <c r="BC6681" s="34"/>
      <c r="BD6681" s="27"/>
      <c r="BF6681" s="35"/>
      <c r="BG6681" s="35"/>
      <c r="BH6681" s="35"/>
    </row>
    <row r="6682" spans="1:60" ht="15" x14ac:dyDescent="0.25">
      <c r="A6682" s="570">
        <f t="shared" si="97"/>
        <v>6676</v>
      </c>
      <c r="B6682" s="571" t="s">
        <v>8848</v>
      </c>
      <c r="C6682" s="574" t="s">
        <v>12460</v>
      </c>
      <c r="D6682" s="843">
        <v>96835.06</v>
      </c>
      <c r="E6682" s="844"/>
      <c r="F6682" s="844"/>
      <c r="G6682" s="25"/>
      <c r="H6682" s="25"/>
      <c r="I6682" s="25"/>
      <c r="J6682" s="25"/>
      <c r="K6682" s="25"/>
      <c r="L6682" s="25"/>
      <c r="N6682" s="25"/>
      <c r="O6682" s="25"/>
      <c r="P6682" s="35" t="s">
        <v>2496</v>
      </c>
      <c r="AS6682" s="570"/>
      <c r="AT6682" s="391"/>
      <c r="AU6682" s="222"/>
      <c r="AV6682" s="564"/>
      <c r="AW6682" s="60"/>
      <c r="AX6682" s="60"/>
      <c r="AY6682" s="60"/>
      <c r="AZ6682" s="283"/>
      <c r="BA6682" s="283"/>
      <c r="BB6682" s="283"/>
      <c r="BC6682" s="34"/>
      <c r="BD6682" s="27"/>
      <c r="BF6682" s="35"/>
      <c r="BG6682" s="35"/>
      <c r="BH6682" s="35"/>
    </row>
    <row r="6683" spans="1:60" ht="15" x14ac:dyDescent="0.25">
      <c r="A6683" s="570">
        <f t="shared" si="97"/>
        <v>6677</v>
      </c>
      <c r="B6683" s="571" t="s">
        <v>8849</v>
      </c>
      <c r="C6683" s="574" t="s">
        <v>12460</v>
      </c>
      <c r="D6683" s="843">
        <v>96835.06</v>
      </c>
      <c r="E6683" s="844"/>
      <c r="F6683" s="844"/>
      <c r="G6683" s="25"/>
      <c r="H6683" s="25"/>
      <c r="I6683" s="25"/>
      <c r="J6683" s="25"/>
      <c r="K6683" s="25"/>
      <c r="L6683" s="25"/>
      <c r="N6683" s="25"/>
      <c r="O6683" s="25"/>
      <c r="P6683" s="35" t="s">
        <v>2496</v>
      </c>
      <c r="AS6683" s="570"/>
      <c r="AT6683" s="391"/>
      <c r="AU6683" s="222"/>
      <c r="AV6683" s="564"/>
      <c r="AW6683" s="60"/>
      <c r="AX6683" s="60"/>
      <c r="AY6683" s="60"/>
      <c r="AZ6683" s="283"/>
      <c r="BA6683" s="283"/>
      <c r="BB6683" s="283"/>
      <c r="BC6683" s="34"/>
      <c r="BD6683" s="27"/>
      <c r="BF6683" s="35"/>
      <c r="BG6683" s="35"/>
      <c r="BH6683" s="35"/>
    </row>
    <row r="6684" spans="1:60" ht="28.5" x14ac:dyDescent="0.25">
      <c r="A6684" s="570">
        <f t="shared" si="97"/>
        <v>6678</v>
      </c>
      <c r="B6684" s="571" t="s">
        <v>8850</v>
      </c>
      <c r="C6684" s="574" t="s">
        <v>12474</v>
      </c>
      <c r="D6684" s="843">
        <v>139999.93</v>
      </c>
      <c r="E6684" s="844"/>
      <c r="F6684" s="844"/>
      <c r="G6684" s="25"/>
      <c r="H6684" s="25"/>
      <c r="I6684" s="25"/>
      <c r="J6684" s="25"/>
      <c r="K6684" s="25"/>
      <c r="L6684" s="25"/>
      <c r="N6684" s="25"/>
      <c r="O6684" s="25"/>
      <c r="P6684" s="35" t="s">
        <v>2496</v>
      </c>
      <c r="AS6684" s="570"/>
      <c r="AT6684" s="391"/>
      <c r="AU6684" s="222"/>
      <c r="AV6684" s="564"/>
      <c r="AW6684" s="60"/>
      <c r="AX6684" s="60"/>
      <c r="AY6684" s="60"/>
      <c r="AZ6684" s="283"/>
      <c r="BA6684" s="283"/>
      <c r="BB6684" s="283"/>
      <c r="BC6684" s="34"/>
      <c r="BD6684" s="27"/>
      <c r="BF6684" s="35"/>
      <c r="BG6684" s="35"/>
      <c r="BH6684" s="35"/>
    </row>
    <row r="6685" spans="1:60" ht="15" x14ac:dyDescent="0.25">
      <c r="A6685" s="570">
        <f t="shared" si="97"/>
        <v>6679</v>
      </c>
      <c r="B6685" s="571" t="s">
        <v>8851</v>
      </c>
      <c r="C6685" s="574" t="s">
        <v>12463</v>
      </c>
      <c r="D6685" s="843">
        <v>167399.67999999999</v>
      </c>
      <c r="E6685" s="844"/>
      <c r="F6685" s="844"/>
      <c r="G6685" s="25"/>
      <c r="H6685" s="25"/>
      <c r="I6685" s="25"/>
      <c r="J6685" s="25"/>
      <c r="K6685" s="25"/>
      <c r="L6685" s="25"/>
      <c r="N6685" s="25"/>
      <c r="O6685" s="25"/>
      <c r="P6685" s="35" t="s">
        <v>2496</v>
      </c>
      <c r="AS6685" s="570"/>
      <c r="AT6685" s="391"/>
      <c r="AU6685" s="222"/>
      <c r="AV6685" s="564"/>
      <c r="AW6685" s="60"/>
      <c r="AX6685" s="60"/>
      <c r="AY6685" s="60"/>
      <c r="AZ6685" s="283"/>
      <c r="BA6685" s="283"/>
      <c r="BB6685" s="283"/>
      <c r="BC6685" s="34"/>
      <c r="BD6685" s="27"/>
      <c r="BF6685" s="35"/>
      <c r="BG6685" s="35"/>
      <c r="BH6685" s="35"/>
    </row>
    <row r="6686" spans="1:60" ht="15" x14ac:dyDescent="0.25">
      <c r="A6686" s="570">
        <f t="shared" si="97"/>
        <v>6680</v>
      </c>
      <c r="B6686" s="571" t="s">
        <v>8852</v>
      </c>
      <c r="C6686" s="574" t="s">
        <v>12460</v>
      </c>
      <c r="D6686" s="843">
        <v>55900.25</v>
      </c>
      <c r="E6686" s="844"/>
      <c r="F6686" s="844"/>
      <c r="G6686" s="25"/>
      <c r="H6686" s="25"/>
      <c r="I6686" s="25"/>
      <c r="J6686" s="25"/>
      <c r="K6686" s="25"/>
      <c r="L6686" s="25"/>
      <c r="N6686" s="25"/>
      <c r="O6686" s="25"/>
      <c r="P6686" s="35" t="s">
        <v>2496</v>
      </c>
      <c r="AS6686" s="570"/>
      <c r="AT6686" s="391"/>
      <c r="AU6686" s="222"/>
      <c r="AV6686" s="564"/>
      <c r="AW6686" s="60"/>
      <c r="AX6686" s="60"/>
      <c r="AY6686" s="60"/>
      <c r="AZ6686" s="283"/>
      <c r="BA6686" s="283"/>
      <c r="BB6686" s="283"/>
      <c r="BC6686" s="34"/>
      <c r="BD6686" s="27"/>
      <c r="BF6686" s="35"/>
      <c r="BG6686" s="35"/>
      <c r="BH6686" s="35"/>
    </row>
    <row r="6687" spans="1:60" ht="15" x14ac:dyDescent="0.25">
      <c r="A6687" s="570">
        <f t="shared" si="97"/>
        <v>6681</v>
      </c>
      <c r="B6687" s="571" t="s">
        <v>8853</v>
      </c>
      <c r="C6687" s="574" t="s">
        <v>12460</v>
      </c>
      <c r="D6687" s="843">
        <v>54899.46</v>
      </c>
      <c r="E6687" s="844"/>
      <c r="F6687" s="844"/>
      <c r="G6687" s="25"/>
      <c r="H6687" s="25"/>
      <c r="I6687" s="25"/>
      <c r="J6687" s="25"/>
      <c r="K6687" s="25"/>
      <c r="L6687" s="25"/>
      <c r="N6687" s="25"/>
      <c r="O6687" s="25"/>
      <c r="P6687" s="35" t="s">
        <v>2496</v>
      </c>
      <c r="AS6687" s="570"/>
      <c r="AT6687" s="391"/>
      <c r="AU6687" s="222"/>
      <c r="AV6687" s="564"/>
      <c r="AW6687" s="60"/>
      <c r="AX6687" s="60"/>
      <c r="AY6687" s="60"/>
      <c r="AZ6687" s="283"/>
      <c r="BA6687" s="283"/>
      <c r="BB6687" s="283"/>
      <c r="BC6687" s="34"/>
      <c r="BD6687" s="27"/>
      <c r="BF6687" s="35"/>
      <c r="BG6687" s="35"/>
      <c r="BH6687" s="35"/>
    </row>
    <row r="6688" spans="1:60" ht="15" x14ac:dyDescent="0.25">
      <c r="A6688" s="570">
        <f t="shared" si="97"/>
        <v>6682</v>
      </c>
      <c r="B6688" s="571" t="s">
        <v>8854</v>
      </c>
      <c r="C6688" s="574" t="s">
        <v>12460</v>
      </c>
      <c r="D6688" s="843">
        <v>55900.25</v>
      </c>
      <c r="E6688" s="844"/>
      <c r="F6688" s="844"/>
      <c r="G6688" s="25"/>
      <c r="H6688" s="25"/>
      <c r="I6688" s="25"/>
      <c r="J6688" s="25"/>
      <c r="K6688" s="25"/>
      <c r="L6688" s="25"/>
      <c r="N6688" s="25"/>
      <c r="O6688" s="25"/>
      <c r="P6688" s="35" t="s">
        <v>2496</v>
      </c>
      <c r="AS6688" s="570"/>
      <c r="AT6688" s="391"/>
      <c r="AU6688" s="222"/>
      <c r="AV6688" s="564"/>
      <c r="AW6688" s="60"/>
      <c r="AX6688" s="60"/>
      <c r="AY6688" s="60"/>
      <c r="AZ6688" s="283"/>
      <c r="BA6688" s="283"/>
      <c r="BB6688" s="283"/>
      <c r="BC6688" s="34"/>
      <c r="BD6688" s="27"/>
      <c r="BF6688" s="35"/>
      <c r="BG6688" s="35"/>
      <c r="BH6688" s="35"/>
    </row>
    <row r="6689" spans="1:60" ht="15" x14ac:dyDescent="0.25">
      <c r="A6689" s="570">
        <f t="shared" si="97"/>
        <v>6683</v>
      </c>
      <c r="B6689" s="571" t="s">
        <v>8855</v>
      </c>
      <c r="C6689" s="574" t="s">
        <v>12492</v>
      </c>
      <c r="D6689" s="843">
        <v>17899.98</v>
      </c>
      <c r="E6689" s="844"/>
      <c r="F6689" s="844"/>
      <c r="G6689" s="25"/>
      <c r="H6689" s="25"/>
      <c r="I6689" s="25"/>
      <c r="J6689" s="25"/>
      <c r="K6689" s="25"/>
      <c r="L6689" s="25"/>
      <c r="N6689" s="25"/>
      <c r="O6689" s="25"/>
      <c r="P6689" s="35" t="s">
        <v>2496</v>
      </c>
      <c r="AS6689" s="570"/>
      <c r="AT6689" s="391"/>
      <c r="AU6689" s="222"/>
      <c r="AV6689" s="564"/>
      <c r="AW6689" s="60"/>
      <c r="AX6689" s="60"/>
      <c r="AY6689" s="60"/>
      <c r="AZ6689" s="283"/>
      <c r="BA6689" s="283"/>
      <c r="BB6689" s="283"/>
      <c r="BC6689" s="34"/>
      <c r="BD6689" s="27"/>
      <c r="BF6689" s="35"/>
      <c r="BG6689" s="35"/>
      <c r="BH6689" s="35"/>
    </row>
    <row r="6690" spans="1:60" ht="15" x14ac:dyDescent="0.25">
      <c r="A6690" s="570">
        <f t="shared" si="97"/>
        <v>6684</v>
      </c>
      <c r="B6690" s="571" t="s">
        <v>8855</v>
      </c>
      <c r="C6690" s="574" t="s">
        <v>12460</v>
      </c>
      <c r="D6690" s="843">
        <v>54899.46</v>
      </c>
      <c r="E6690" s="844"/>
      <c r="F6690" s="844"/>
      <c r="G6690" s="25"/>
      <c r="H6690" s="25"/>
      <c r="I6690" s="25"/>
      <c r="J6690" s="25"/>
      <c r="K6690" s="25"/>
      <c r="L6690" s="25"/>
      <c r="N6690" s="25"/>
      <c r="O6690" s="25"/>
      <c r="P6690" s="35" t="s">
        <v>2496</v>
      </c>
      <c r="AS6690" s="570"/>
      <c r="AT6690" s="391"/>
      <c r="AU6690" s="222"/>
      <c r="AV6690" s="564"/>
      <c r="AW6690" s="60"/>
      <c r="AX6690" s="60"/>
      <c r="AY6690" s="60"/>
      <c r="AZ6690" s="283"/>
      <c r="BA6690" s="283"/>
      <c r="BB6690" s="283"/>
      <c r="BC6690" s="34"/>
      <c r="BD6690" s="27"/>
      <c r="BF6690" s="35"/>
      <c r="BG6690" s="35"/>
      <c r="BH6690" s="35"/>
    </row>
    <row r="6691" spans="1:60" ht="15" x14ac:dyDescent="0.25">
      <c r="A6691" s="570">
        <f t="shared" si="97"/>
        <v>6685</v>
      </c>
      <c r="B6691" s="571" t="s">
        <v>8856</v>
      </c>
      <c r="C6691" s="574" t="s">
        <v>12459</v>
      </c>
      <c r="D6691" s="843">
        <v>18499.740000000002</v>
      </c>
      <c r="E6691" s="844"/>
      <c r="F6691" s="844"/>
      <c r="G6691" s="25"/>
      <c r="H6691" s="25"/>
      <c r="I6691" s="25"/>
      <c r="J6691" s="25"/>
      <c r="K6691" s="25"/>
      <c r="L6691" s="25"/>
      <c r="N6691" s="25"/>
      <c r="O6691" s="25"/>
      <c r="P6691" s="35" t="s">
        <v>2496</v>
      </c>
      <c r="AS6691" s="570"/>
      <c r="AT6691" s="391"/>
      <c r="AU6691" s="222"/>
      <c r="AV6691" s="564"/>
      <c r="AW6691" s="60"/>
      <c r="AX6691" s="60"/>
      <c r="AY6691" s="60"/>
      <c r="AZ6691" s="283"/>
      <c r="BA6691" s="283"/>
      <c r="BB6691" s="283"/>
      <c r="BC6691" s="34"/>
      <c r="BD6691" s="27"/>
      <c r="BF6691" s="35"/>
      <c r="BG6691" s="35"/>
      <c r="BH6691" s="35"/>
    </row>
    <row r="6692" spans="1:60" ht="28.5" x14ac:dyDescent="0.25">
      <c r="A6692" s="570">
        <f t="shared" si="97"/>
        <v>6686</v>
      </c>
      <c r="B6692" s="571" t="s">
        <v>8857</v>
      </c>
      <c r="C6692" s="574" t="s">
        <v>12494</v>
      </c>
      <c r="D6692" s="843">
        <v>243900.02</v>
      </c>
      <c r="E6692" s="844"/>
      <c r="F6692" s="844"/>
      <c r="G6692" s="25"/>
      <c r="H6692" s="25"/>
      <c r="I6692" s="25"/>
      <c r="J6692" s="25"/>
      <c r="K6692" s="25"/>
      <c r="L6692" s="25"/>
      <c r="N6692" s="25"/>
      <c r="O6692" s="25"/>
      <c r="P6692" s="35" t="s">
        <v>2496</v>
      </c>
      <c r="AS6692" s="570"/>
      <c r="AT6692" s="391"/>
      <c r="AU6692" s="222"/>
      <c r="AV6692" s="564"/>
      <c r="AW6692" s="60"/>
      <c r="AX6692" s="60"/>
      <c r="AY6692" s="60"/>
      <c r="AZ6692" s="283"/>
      <c r="BA6692" s="283"/>
      <c r="BB6692" s="283"/>
      <c r="BC6692" s="34"/>
      <c r="BD6692" s="27"/>
      <c r="BF6692" s="35"/>
      <c r="BG6692" s="35"/>
      <c r="BH6692" s="35"/>
    </row>
    <row r="6693" spans="1:60" ht="15" x14ac:dyDescent="0.25">
      <c r="A6693" s="570">
        <f t="shared" si="97"/>
        <v>6687</v>
      </c>
      <c r="B6693" s="571" t="s">
        <v>8857</v>
      </c>
      <c r="C6693" s="574" t="s">
        <v>12460</v>
      </c>
      <c r="D6693" s="843">
        <v>55900.25</v>
      </c>
      <c r="E6693" s="844"/>
      <c r="F6693" s="844"/>
      <c r="G6693" s="25"/>
      <c r="H6693" s="25"/>
      <c r="I6693" s="25"/>
      <c r="J6693" s="25"/>
      <c r="K6693" s="25"/>
      <c r="L6693" s="25"/>
      <c r="N6693" s="25"/>
      <c r="O6693" s="25"/>
      <c r="P6693" s="35" t="s">
        <v>2496</v>
      </c>
      <c r="AS6693" s="570"/>
      <c r="AT6693" s="391"/>
      <c r="AU6693" s="222"/>
      <c r="AV6693" s="564"/>
      <c r="AW6693" s="60"/>
      <c r="AX6693" s="60"/>
      <c r="AY6693" s="60"/>
      <c r="AZ6693" s="283"/>
      <c r="BA6693" s="283"/>
      <c r="BB6693" s="283"/>
      <c r="BC6693" s="34"/>
      <c r="BD6693" s="27"/>
      <c r="BF6693" s="35"/>
      <c r="BG6693" s="35"/>
      <c r="BH6693" s="35"/>
    </row>
    <row r="6694" spans="1:60" ht="15" x14ac:dyDescent="0.25">
      <c r="A6694" s="570">
        <f t="shared" si="97"/>
        <v>6688</v>
      </c>
      <c r="B6694" s="571" t="s">
        <v>8858</v>
      </c>
      <c r="C6694" s="574" t="s">
        <v>12460</v>
      </c>
      <c r="D6694" s="843">
        <v>55900.25</v>
      </c>
      <c r="E6694" s="844"/>
      <c r="F6694" s="844"/>
      <c r="G6694" s="25"/>
      <c r="H6694" s="25"/>
      <c r="I6694" s="25"/>
      <c r="J6694" s="25"/>
      <c r="K6694" s="25"/>
      <c r="L6694" s="25"/>
      <c r="N6694" s="25"/>
      <c r="O6694" s="25"/>
      <c r="P6694" s="35" t="s">
        <v>2496</v>
      </c>
      <c r="AS6694" s="570"/>
      <c r="AT6694" s="391"/>
      <c r="AU6694" s="222"/>
      <c r="AV6694" s="564"/>
      <c r="AW6694" s="60"/>
      <c r="AX6694" s="60"/>
      <c r="AY6694" s="60"/>
      <c r="AZ6694" s="283"/>
      <c r="BA6694" s="283"/>
      <c r="BB6694" s="283"/>
      <c r="BC6694" s="34"/>
      <c r="BD6694" s="27"/>
      <c r="BF6694" s="35"/>
      <c r="BG6694" s="35"/>
      <c r="BH6694" s="35"/>
    </row>
    <row r="6695" spans="1:60" ht="15" x14ac:dyDescent="0.25">
      <c r="A6695" s="570">
        <f t="shared" si="97"/>
        <v>6689</v>
      </c>
      <c r="B6695" s="571" t="s">
        <v>8859</v>
      </c>
      <c r="C6695" s="574" t="s">
        <v>12459</v>
      </c>
      <c r="D6695" s="843">
        <v>18499.740000000002</v>
      </c>
      <c r="E6695" s="844"/>
      <c r="F6695" s="844"/>
      <c r="G6695" s="25"/>
      <c r="H6695" s="25"/>
      <c r="I6695" s="25"/>
      <c r="J6695" s="25"/>
      <c r="K6695" s="25"/>
      <c r="L6695" s="25"/>
      <c r="N6695" s="25"/>
      <c r="O6695" s="25"/>
      <c r="P6695" s="35" t="s">
        <v>2496</v>
      </c>
      <c r="AS6695" s="570"/>
      <c r="AT6695" s="391"/>
      <c r="AU6695" s="222"/>
      <c r="AV6695" s="564"/>
      <c r="AW6695" s="60"/>
      <c r="AX6695" s="60"/>
      <c r="AY6695" s="60"/>
      <c r="AZ6695" s="283"/>
      <c r="BA6695" s="283"/>
      <c r="BB6695" s="283"/>
      <c r="BC6695" s="34"/>
      <c r="BD6695" s="27"/>
      <c r="BF6695" s="35"/>
      <c r="BG6695" s="35"/>
      <c r="BH6695" s="35"/>
    </row>
    <row r="6696" spans="1:60" ht="15" x14ac:dyDescent="0.25">
      <c r="A6696" s="570">
        <f t="shared" si="97"/>
        <v>6690</v>
      </c>
      <c r="B6696" s="571" t="s">
        <v>8860</v>
      </c>
      <c r="C6696" s="574" t="s">
        <v>12460</v>
      </c>
      <c r="D6696" s="843">
        <v>54899.46</v>
      </c>
      <c r="E6696" s="844"/>
      <c r="F6696" s="844"/>
      <c r="G6696" s="25"/>
      <c r="H6696" s="25"/>
      <c r="I6696" s="25"/>
      <c r="J6696" s="25"/>
      <c r="K6696" s="25"/>
      <c r="L6696" s="25"/>
      <c r="N6696" s="25"/>
      <c r="O6696" s="25"/>
      <c r="P6696" s="35" t="s">
        <v>2496</v>
      </c>
      <c r="AS6696" s="570"/>
      <c r="AT6696" s="391"/>
      <c r="AU6696" s="222"/>
      <c r="AV6696" s="564"/>
      <c r="AW6696" s="60"/>
      <c r="AX6696" s="60"/>
      <c r="AY6696" s="60"/>
      <c r="AZ6696" s="283"/>
      <c r="BA6696" s="283"/>
      <c r="BB6696" s="283"/>
      <c r="BC6696" s="34"/>
      <c r="BD6696" s="27"/>
      <c r="BF6696" s="35"/>
      <c r="BG6696" s="35"/>
      <c r="BH6696" s="35"/>
    </row>
    <row r="6697" spans="1:60" ht="15" x14ac:dyDescent="0.25">
      <c r="A6697" s="570">
        <f t="shared" si="97"/>
        <v>6691</v>
      </c>
      <c r="B6697" s="571" t="s">
        <v>8861</v>
      </c>
      <c r="C6697" s="574" t="s">
        <v>12460</v>
      </c>
      <c r="D6697" s="843">
        <v>54899.46</v>
      </c>
      <c r="E6697" s="844"/>
      <c r="F6697" s="844"/>
      <c r="G6697" s="25"/>
      <c r="H6697" s="25"/>
      <c r="I6697" s="25"/>
      <c r="J6697" s="25"/>
      <c r="K6697" s="25"/>
      <c r="L6697" s="25"/>
      <c r="N6697" s="25"/>
      <c r="O6697" s="25"/>
      <c r="P6697" s="35" t="s">
        <v>2496</v>
      </c>
      <c r="AS6697" s="570"/>
      <c r="AT6697" s="391"/>
      <c r="AU6697" s="222"/>
      <c r="AV6697" s="564"/>
      <c r="AW6697" s="60"/>
      <c r="AX6697" s="60"/>
      <c r="AY6697" s="60"/>
      <c r="AZ6697" s="283"/>
      <c r="BA6697" s="283"/>
      <c r="BB6697" s="283"/>
      <c r="BC6697" s="34"/>
      <c r="BD6697" s="27"/>
      <c r="BF6697" s="35"/>
      <c r="BG6697" s="35"/>
      <c r="BH6697" s="35"/>
    </row>
    <row r="6698" spans="1:60" ht="15" x14ac:dyDescent="0.25">
      <c r="A6698" s="570">
        <f t="shared" si="97"/>
        <v>6692</v>
      </c>
      <c r="B6698" s="571" t="s">
        <v>8861</v>
      </c>
      <c r="C6698" s="574" t="s">
        <v>12459</v>
      </c>
      <c r="D6698" s="843">
        <v>18499.740000000002</v>
      </c>
      <c r="E6698" s="844"/>
      <c r="F6698" s="844"/>
      <c r="G6698" s="25"/>
      <c r="H6698" s="25"/>
      <c r="I6698" s="25"/>
      <c r="J6698" s="25"/>
      <c r="K6698" s="25"/>
      <c r="L6698" s="25"/>
      <c r="N6698" s="25"/>
      <c r="O6698" s="25"/>
      <c r="P6698" s="35" t="s">
        <v>2496</v>
      </c>
      <c r="AS6698" s="570"/>
      <c r="AT6698" s="391"/>
      <c r="AU6698" s="222"/>
      <c r="AV6698" s="564"/>
      <c r="AW6698" s="60"/>
      <c r="AX6698" s="60"/>
      <c r="AY6698" s="60"/>
      <c r="AZ6698" s="283"/>
      <c r="BA6698" s="283"/>
      <c r="BB6698" s="283"/>
      <c r="BC6698" s="34"/>
      <c r="BD6698" s="27"/>
      <c r="BF6698" s="35"/>
      <c r="BG6698" s="35"/>
      <c r="BH6698" s="35"/>
    </row>
    <row r="6699" spans="1:60" ht="15" x14ac:dyDescent="0.25">
      <c r="A6699" s="570">
        <f t="shared" si="97"/>
        <v>6693</v>
      </c>
      <c r="B6699" s="571" t="s">
        <v>8862</v>
      </c>
      <c r="C6699" s="574" t="s">
        <v>12460</v>
      </c>
      <c r="D6699" s="843">
        <v>54899.46</v>
      </c>
      <c r="E6699" s="844"/>
      <c r="F6699" s="844"/>
      <c r="G6699" s="25"/>
      <c r="H6699" s="25"/>
      <c r="I6699" s="25"/>
      <c r="J6699" s="25"/>
      <c r="K6699" s="25"/>
      <c r="L6699" s="25"/>
      <c r="N6699" s="25"/>
      <c r="O6699" s="25"/>
      <c r="P6699" s="35" t="s">
        <v>2496</v>
      </c>
      <c r="AS6699" s="570"/>
      <c r="AT6699" s="391"/>
      <c r="AU6699" s="222"/>
      <c r="AV6699" s="564"/>
      <c r="AW6699" s="60"/>
      <c r="AX6699" s="60"/>
      <c r="AY6699" s="60"/>
      <c r="AZ6699" s="283"/>
      <c r="BA6699" s="283"/>
      <c r="BB6699" s="283"/>
      <c r="BC6699" s="34"/>
      <c r="BD6699" s="27"/>
      <c r="BF6699" s="35"/>
      <c r="BG6699" s="35"/>
      <c r="BH6699" s="35"/>
    </row>
    <row r="6700" spans="1:60" ht="15" x14ac:dyDescent="0.25">
      <c r="A6700" s="570">
        <f t="shared" si="97"/>
        <v>6694</v>
      </c>
      <c r="B6700" s="571" t="s">
        <v>8862</v>
      </c>
      <c r="C6700" s="574" t="s">
        <v>12459</v>
      </c>
      <c r="D6700" s="843">
        <v>18499.740000000002</v>
      </c>
      <c r="E6700" s="844"/>
      <c r="F6700" s="844"/>
      <c r="G6700" s="25"/>
      <c r="H6700" s="25"/>
      <c r="I6700" s="25"/>
      <c r="J6700" s="25"/>
      <c r="K6700" s="25"/>
      <c r="L6700" s="25"/>
      <c r="N6700" s="25"/>
      <c r="O6700" s="25"/>
      <c r="P6700" s="35" t="s">
        <v>2496</v>
      </c>
      <c r="AS6700" s="570"/>
      <c r="AT6700" s="391"/>
      <c r="AU6700" s="222"/>
      <c r="AV6700" s="564"/>
      <c r="AW6700" s="60"/>
      <c r="AX6700" s="60"/>
      <c r="AY6700" s="60"/>
      <c r="AZ6700" s="283"/>
      <c r="BA6700" s="283"/>
      <c r="BB6700" s="283"/>
      <c r="BC6700" s="34"/>
      <c r="BD6700" s="27"/>
      <c r="BF6700" s="35"/>
      <c r="BG6700" s="35"/>
      <c r="BH6700" s="35"/>
    </row>
    <row r="6701" spans="1:60" ht="15" x14ac:dyDescent="0.25">
      <c r="A6701" s="570">
        <f t="shared" si="97"/>
        <v>6695</v>
      </c>
      <c r="B6701" s="571" t="s">
        <v>8863</v>
      </c>
      <c r="C6701" s="574" t="s">
        <v>12460</v>
      </c>
      <c r="D6701" s="843">
        <v>54899.46</v>
      </c>
      <c r="E6701" s="844"/>
      <c r="F6701" s="844"/>
      <c r="G6701" s="25"/>
      <c r="H6701" s="25"/>
      <c r="I6701" s="25"/>
      <c r="J6701" s="25"/>
      <c r="K6701" s="25"/>
      <c r="L6701" s="25"/>
      <c r="N6701" s="25"/>
      <c r="O6701" s="25"/>
      <c r="P6701" s="35" t="s">
        <v>2496</v>
      </c>
      <c r="AS6701" s="570"/>
      <c r="AT6701" s="391"/>
      <c r="AU6701" s="222"/>
      <c r="AV6701" s="564"/>
      <c r="AW6701" s="60"/>
      <c r="AX6701" s="60"/>
      <c r="AY6701" s="60"/>
      <c r="AZ6701" s="283"/>
      <c r="BA6701" s="283"/>
      <c r="BB6701" s="283"/>
      <c r="BC6701" s="34"/>
      <c r="BD6701" s="27"/>
      <c r="BF6701" s="35"/>
      <c r="BG6701" s="35"/>
      <c r="BH6701" s="35"/>
    </row>
    <row r="6702" spans="1:60" ht="15" x14ac:dyDescent="0.25">
      <c r="A6702" s="570">
        <f t="shared" si="97"/>
        <v>6696</v>
      </c>
      <c r="B6702" s="571" t="s">
        <v>8864</v>
      </c>
      <c r="C6702" s="574" t="s">
        <v>12492</v>
      </c>
      <c r="D6702" s="843">
        <v>18499.740000000002</v>
      </c>
      <c r="E6702" s="844"/>
      <c r="F6702" s="844"/>
      <c r="G6702" s="25"/>
      <c r="H6702" s="25"/>
      <c r="I6702" s="25"/>
      <c r="J6702" s="25"/>
      <c r="K6702" s="25"/>
      <c r="L6702" s="25"/>
      <c r="N6702" s="25"/>
      <c r="O6702" s="25"/>
      <c r="P6702" s="35" t="s">
        <v>2496</v>
      </c>
      <c r="AS6702" s="570"/>
      <c r="AT6702" s="391"/>
      <c r="AU6702" s="222"/>
      <c r="AV6702" s="564"/>
      <c r="AW6702" s="60"/>
      <c r="AX6702" s="60"/>
      <c r="AY6702" s="60"/>
      <c r="AZ6702" s="283"/>
      <c r="BA6702" s="283"/>
      <c r="BB6702" s="283"/>
      <c r="BC6702" s="34"/>
      <c r="BD6702" s="27"/>
      <c r="BF6702" s="35"/>
      <c r="BG6702" s="35"/>
      <c r="BH6702" s="35"/>
    </row>
    <row r="6703" spans="1:60" ht="15" x14ac:dyDescent="0.25">
      <c r="A6703" s="570">
        <f t="shared" si="97"/>
        <v>6697</v>
      </c>
      <c r="B6703" s="571" t="s">
        <v>8865</v>
      </c>
      <c r="C6703" s="574" t="s">
        <v>12460</v>
      </c>
      <c r="D6703" s="843">
        <v>54899.46</v>
      </c>
      <c r="E6703" s="844"/>
      <c r="F6703" s="844"/>
      <c r="G6703" s="25"/>
      <c r="H6703" s="25"/>
      <c r="I6703" s="25"/>
      <c r="J6703" s="25"/>
      <c r="K6703" s="25"/>
      <c r="L6703" s="25"/>
      <c r="N6703" s="25"/>
      <c r="O6703" s="25"/>
      <c r="P6703" s="35" t="s">
        <v>2496</v>
      </c>
      <c r="AS6703" s="570"/>
      <c r="AT6703" s="391"/>
      <c r="AU6703" s="222"/>
      <c r="AV6703" s="564"/>
      <c r="AW6703" s="60"/>
      <c r="AX6703" s="60"/>
      <c r="AY6703" s="60"/>
      <c r="AZ6703" s="283"/>
      <c r="BA6703" s="283"/>
      <c r="BB6703" s="283"/>
      <c r="BC6703" s="34"/>
      <c r="BD6703" s="27"/>
      <c r="BF6703" s="35"/>
      <c r="BG6703" s="35"/>
      <c r="BH6703" s="35"/>
    </row>
    <row r="6704" spans="1:60" ht="15" x14ac:dyDescent="0.25">
      <c r="A6704" s="570">
        <f t="shared" si="97"/>
        <v>6698</v>
      </c>
      <c r="B6704" s="571" t="s">
        <v>8866</v>
      </c>
      <c r="C6704" s="574" t="s">
        <v>12460</v>
      </c>
      <c r="D6704" s="843">
        <v>55900.25</v>
      </c>
      <c r="E6704" s="844"/>
      <c r="F6704" s="844"/>
      <c r="G6704" s="25"/>
      <c r="H6704" s="25"/>
      <c r="I6704" s="25"/>
      <c r="J6704" s="25"/>
      <c r="K6704" s="25"/>
      <c r="L6704" s="25"/>
      <c r="N6704" s="25"/>
      <c r="O6704" s="25"/>
      <c r="P6704" s="35" t="s">
        <v>2496</v>
      </c>
      <c r="AS6704" s="570"/>
      <c r="AT6704" s="391"/>
      <c r="AU6704" s="222"/>
      <c r="AV6704" s="564"/>
      <c r="AW6704" s="60"/>
      <c r="AX6704" s="60"/>
      <c r="AY6704" s="60"/>
      <c r="AZ6704" s="283"/>
      <c r="BA6704" s="283"/>
      <c r="BB6704" s="283"/>
      <c r="BC6704" s="34"/>
      <c r="BD6704" s="27"/>
      <c r="BF6704" s="35"/>
      <c r="BG6704" s="35"/>
      <c r="BH6704" s="35"/>
    </row>
    <row r="6705" spans="1:60" ht="15" x14ac:dyDescent="0.25">
      <c r="A6705" s="570">
        <f t="shared" si="97"/>
        <v>6699</v>
      </c>
      <c r="B6705" s="571" t="s">
        <v>8867</v>
      </c>
      <c r="C6705" s="574" t="s">
        <v>12459</v>
      </c>
      <c r="D6705" s="843">
        <v>18499.740000000002</v>
      </c>
      <c r="E6705" s="844"/>
      <c r="F6705" s="844"/>
      <c r="G6705" s="25"/>
      <c r="H6705" s="25"/>
      <c r="I6705" s="25"/>
      <c r="J6705" s="25"/>
      <c r="K6705" s="25"/>
      <c r="L6705" s="25"/>
      <c r="N6705" s="25"/>
      <c r="O6705" s="25"/>
      <c r="P6705" s="35" t="s">
        <v>2496</v>
      </c>
      <c r="AS6705" s="570"/>
      <c r="AT6705" s="391"/>
      <c r="AU6705" s="222"/>
      <c r="AV6705" s="564"/>
      <c r="AW6705" s="60"/>
      <c r="AX6705" s="60"/>
      <c r="AY6705" s="60"/>
      <c r="AZ6705" s="283"/>
      <c r="BA6705" s="283"/>
      <c r="BB6705" s="283"/>
      <c r="BC6705" s="34"/>
      <c r="BD6705" s="27"/>
      <c r="BF6705" s="35"/>
      <c r="BG6705" s="35"/>
      <c r="BH6705" s="35"/>
    </row>
    <row r="6706" spans="1:60" ht="15" x14ac:dyDescent="0.25">
      <c r="A6706" s="570">
        <f t="shared" si="97"/>
        <v>6700</v>
      </c>
      <c r="B6706" s="571" t="s">
        <v>8867</v>
      </c>
      <c r="C6706" s="574" t="s">
        <v>12460</v>
      </c>
      <c r="D6706" s="843">
        <v>55900.25</v>
      </c>
      <c r="E6706" s="844"/>
      <c r="F6706" s="844"/>
      <c r="G6706" s="25"/>
      <c r="H6706" s="25"/>
      <c r="I6706" s="25"/>
      <c r="J6706" s="25"/>
      <c r="K6706" s="25"/>
      <c r="L6706" s="25"/>
      <c r="N6706" s="25"/>
      <c r="O6706" s="25"/>
      <c r="P6706" s="35" t="s">
        <v>2496</v>
      </c>
      <c r="AS6706" s="570"/>
      <c r="AT6706" s="391"/>
      <c r="AU6706" s="222"/>
      <c r="AV6706" s="564"/>
      <c r="AW6706" s="60"/>
      <c r="AX6706" s="60"/>
      <c r="AY6706" s="60"/>
      <c r="AZ6706" s="283"/>
      <c r="BA6706" s="283"/>
      <c r="BB6706" s="283"/>
      <c r="BC6706" s="34"/>
      <c r="BD6706" s="27"/>
      <c r="BF6706" s="35"/>
      <c r="BG6706" s="35"/>
      <c r="BH6706" s="35"/>
    </row>
    <row r="6707" spans="1:60" ht="15" x14ac:dyDescent="0.25">
      <c r="A6707" s="570">
        <f t="shared" si="97"/>
        <v>6701</v>
      </c>
      <c r="B6707" s="571" t="s">
        <v>8868</v>
      </c>
      <c r="C6707" s="574" t="s">
        <v>12492</v>
      </c>
      <c r="D6707" s="843">
        <v>18499.740000000002</v>
      </c>
      <c r="E6707" s="844"/>
      <c r="F6707" s="844"/>
      <c r="G6707" s="25"/>
      <c r="H6707" s="25"/>
      <c r="I6707" s="25"/>
      <c r="J6707" s="25"/>
      <c r="K6707" s="25"/>
      <c r="L6707" s="25"/>
      <c r="N6707" s="25"/>
      <c r="O6707" s="25"/>
      <c r="P6707" s="35" t="s">
        <v>2496</v>
      </c>
      <c r="AS6707" s="570"/>
      <c r="AT6707" s="391"/>
      <c r="AU6707" s="222"/>
      <c r="AV6707" s="564"/>
      <c r="AW6707" s="60"/>
      <c r="AX6707" s="60"/>
      <c r="AY6707" s="60"/>
      <c r="AZ6707" s="283"/>
      <c r="BA6707" s="283"/>
      <c r="BB6707" s="283"/>
      <c r="BC6707" s="34"/>
      <c r="BD6707" s="27"/>
      <c r="BF6707" s="35"/>
      <c r="BG6707" s="35"/>
      <c r="BH6707" s="35"/>
    </row>
    <row r="6708" spans="1:60" ht="15" x14ac:dyDescent="0.25">
      <c r="A6708" s="570">
        <f t="shared" si="97"/>
        <v>6702</v>
      </c>
      <c r="B6708" s="571" t="s">
        <v>8868</v>
      </c>
      <c r="C6708" s="574" t="s">
        <v>12460</v>
      </c>
      <c r="D6708" s="843">
        <v>54899.46</v>
      </c>
      <c r="E6708" s="844"/>
      <c r="F6708" s="844"/>
      <c r="G6708" s="25"/>
      <c r="H6708" s="25"/>
      <c r="I6708" s="25"/>
      <c r="J6708" s="25"/>
      <c r="K6708" s="25"/>
      <c r="L6708" s="25"/>
      <c r="N6708" s="25"/>
      <c r="O6708" s="25"/>
      <c r="P6708" s="35" t="s">
        <v>2496</v>
      </c>
      <c r="AS6708" s="570"/>
      <c r="AT6708" s="391"/>
      <c r="AU6708" s="222"/>
      <c r="AV6708" s="564"/>
      <c r="AW6708" s="60"/>
      <c r="AX6708" s="60"/>
      <c r="AY6708" s="60"/>
      <c r="AZ6708" s="283"/>
      <c r="BA6708" s="283"/>
      <c r="BB6708" s="283"/>
      <c r="BC6708" s="34"/>
      <c r="BD6708" s="27"/>
      <c r="BF6708" s="35"/>
      <c r="BG6708" s="35"/>
      <c r="BH6708" s="35"/>
    </row>
    <row r="6709" spans="1:60" ht="28.5" x14ac:dyDescent="0.25">
      <c r="A6709" s="570">
        <f t="shared" si="97"/>
        <v>6703</v>
      </c>
      <c r="B6709" s="571" t="s">
        <v>8869</v>
      </c>
      <c r="C6709" s="574" t="s">
        <v>12474</v>
      </c>
      <c r="D6709" s="843">
        <v>182698.32</v>
      </c>
      <c r="E6709" s="844"/>
      <c r="F6709" s="844"/>
      <c r="G6709" s="25"/>
      <c r="H6709" s="25"/>
      <c r="I6709" s="25"/>
      <c r="J6709" s="25"/>
      <c r="K6709" s="25"/>
      <c r="L6709" s="25"/>
      <c r="N6709" s="25"/>
      <c r="O6709" s="25"/>
      <c r="P6709" s="35" t="s">
        <v>2496</v>
      </c>
      <c r="AS6709" s="570"/>
      <c r="AT6709" s="391"/>
      <c r="AU6709" s="222"/>
      <c r="AV6709" s="564"/>
      <c r="AW6709" s="60"/>
      <c r="AX6709" s="60"/>
      <c r="AY6709" s="60"/>
      <c r="AZ6709" s="283"/>
      <c r="BA6709" s="283"/>
      <c r="BB6709" s="283"/>
      <c r="BC6709" s="34"/>
      <c r="BD6709" s="27"/>
      <c r="BF6709" s="35"/>
      <c r="BG6709" s="35"/>
      <c r="BH6709" s="35"/>
    </row>
    <row r="6710" spans="1:60" ht="15" x14ac:dyDescent="0.25">
      <c r="A6710" s="570">
        <f t="shared" si="97"/>
        <v>6704</v>
      </c>
      <c r="B6710" s="571" t="s">
        <v>8870</v>
      </c>
      <c r="C6710" s="574" t="s">
        <v>12492</v>
      </c>
      <c r="D6710" s="843">
        <v>20111</v>
      </c>
      <c r="E6710" s="844"/>
      <c r="F6710" s="844"/>
      <c r="G6710" s="25"/>
      <c r="H6710" s="25"/>
      <c r="I6710" s="25"/>
      <c r="J6710" s="25"/>
      <c r="K6710" s="25"/>
      <c r="L6710" s="25"/>
      <c r="N6710" s="25"/>
      <c r="O6710" s="25"/>
      <c r="P6710" s="35" t="s">
        <v>2496</v>
      </c>
      <c r="AS6710" s="570"/>
      <c r="AT6710" s="391"/>
      <c r="AU6710" s="222"/>
      <c r="AV6710" s="564"/>
      <c r="AW6710" s="60"/>
      <c r="AX6710" s="60"/>
      <c r="AY6710" s="60"/>
      <c r="AZ6710" s="283"/>
      <c r="BA6710" s="283"/>
      <c r="BB6710" s="283"/>
      <c r="BC6710" s="34"/>
      <c r="BD6710" s="27"/>
      <c r="BF6710" s="35"/>
      <c r="BG6710" s="35"/>
      <c r="BH6710" s="35"/>
    </row>
    <row r="6711" spans="1:60" ht="15" x14ac:dyDescent="0.25">
      <c r="A6711" s="570">
        <f t="shared" ref="A6711:A6774" si="98">A6710+1</f>
        <v>6705</v>
      </c>
      <c r="B6711" s="571" t="s">
        <v>8871</v>
      </c>
      <c r="C6711" s="574" t="s">
        <v>12459</v>
      </c>
      <c r="D6711" s="843">
        <v>18499.740000000002</v>
      </c>
      <c r="E6711" s="844"/>
      <c r="F6711" s="844"/>
      <c r="G6711" s="25"/>
      <c r="H6711" s="25"/>
      <c r="I6711" s="25"/>
      <c r="J6711" s="25"/>
      <c r="K6711" s="25"/>
      <c r="L6711" s="25"/>
      <c r="N6711" s="25"/>
      <c r="O6711" s="25"/>
      <c r="P6711" s="35" t="s">
        <v>2496</v>
      </c>
      <c r="AS6711" s="570"/>
      <c r="AT6711" s="391"/>
      <c r="AU6711" s="222"/>
      <c r="AV6711" s="564"/>
      <c r="AW6711" s="60"/>
      <c r="AX6711" s="60"/>
      <c r="AY6711" s="60"/>
      <c r="AZ6711" s="283"/>
      <c r="BA6711" s="283"/>
      <c r="BB6711" s="283"/>
      <c r="BC6711" s="34"/>
      <c r="BD6711" s="27"/>
      <c r="BF6711" s="35"/>
      <c r="BG6711" s="35"/>
      <c r="BH6711" s="35"/>
    </row>
    <row r="6712" spans="1:60" ht="15" x14ac:dyDescent="0.25">
      <c r="A6712" s="570">
        <f t="shared" si="98"/>
        <v>6706</v>
      </c>
      <c r="B6712" s="571" t="s">
        <v>8872</v>
      </c>
      <c r="C6712" s="574" t="s">
        <v>12463</v>
      </c>
      <c r="D6712" s="843">
        <v>264899.95</v>
      </c>
      <c r="E6712" s="844"/>
      <c r="F6712" s="844"/>
      <c r="G6712" s="25"/>
      <c r="H6712" s="25"/>
      <c r="I6712" s="25"/>
      <c r="J6712" s="25"/>
      <c r="K6712" s="25"/>
      <c r="L6712" s="25"/>
      <c r="N6712" s="25"/>
      <c r="O6712" s="25"/>
      <c r="P6712" s="35" t="s">
        <v>2496</v>
      </c>
      <c r="AS6712" s="570"/>
      <c r="AT6712" s="391"/>
      <c r="AU6712" s="222"/>
      <c r="AV6712" s="564"/>
      <c r="AW6712" s="60"/>
      <c r="AX6712" s="60"/>
      <c r="AY6712" s="60"/>
      <c r="AZ6712" s="283"/>
      <c r="BA6712" s="283"/>
      <c r="BB6712" s="283"/>
      <c r="BC6712" s="34"/>
      <c r="BD6712" s="27"/>
      <c r="BF6712" s="35"/>
      <c r="BG6712" s="35"/>
      <c r="BH6712" s="35"/>
    </row>
    <row r="6713" spans="1:60" ht="15" x14ac:dyDescent="0.25">
      <c r="A6713" s="570">
        <f t="shared" si="98"/>
        <v>6707</v>
      </c>
      <c r="B6713" s="571" t="s">
        <v>8872</v>
      </c>
      <c r="C6713" s="574" t="s">
        <v>12492</v>
      </c>
      <c r="D6713" s="843">
        <v>18499.740000000002</v>
      </c>
      <c r="E6713" s="844"/>
      <c r="F6713" s="844"/>
      <c r="G6713" s="25"/>
      <c r="H6713" s="25"/>
      <c r="I6713" s="25"/>
      <c r="J6713" s="25"/>
      <c r="K6713" s="25"/>
      <c r="L6713" s="25"/>
      <c r="N6713" s="25"/>
      <c r="O6713" s="25"/>
      <c r="P6713" s="35" t="s">
        <v>2496</v>
      </c>
      <c r="AS6713" s="570"/>
      <c r="AT6713" s="391"/>
      <c r="AU6713" s="222"/>
      <c r="AV6713" s="564"/>
      <c r="AW6713" s="60"/>
      <c r="AX6713" s="60"/>
      <c r="AY6713" s="60"/>
      <c r="AZ6713" s="283"/>
      <c r="BA6713" s="283"/>
      <c r="BB6713" s="283"/>
      <c r="BC6713" s="34"/>
      <c r="BD6713" s="27"/>
      <c r="BF6713" s="35"/>
      <c r="BG6713" s="35"/>
      <c r="BH6713" s="35"/>
    </row>
    <row r="6714" spans="1:60" ht="28.5" x14ac:dyDescent="0.25">
      <c r="A6714" s="570">
        <f t="shared" si="98"/>
        <v>6708</v>
      </c>
      <c r="B6714" s="571" t="s">
        <v>8873</v>
      </c>
      <c r="C6714" s="574" t="s">
        <v>12494</v>
      </c>
      <c r="D6714" s="843">
        <v>225900.08</v>
      </c>
      <c r="E6714" s="844"/>
      <c r="F6714" s="844"/>
      <c r="G6714" s="25"/>
      <c r="H6714" s="25"/>
      <c r="I6714" s="25"/>
      <c r="J6714" s="25"/>
      <c r="K6714" s="25"/>
      <c r="L6714" s="25"/>
      <c r="N6714" s="25"/>
      <c r="O6714" s="25"/>
      <c r="P6714" s="35" t="s">
        <v>2496</v>
      </c>
      <c r="AS6714" s="570"/>
      <c r="AT6714" s="391"/>
      <c r="AU6714" s="222"/>
      <c r="AV6714" s="564"/>
      <c r="AW6714" s="60"/>
      <c r="AX6714" s="60"/>
      <c r="AY6714" s="60"/>
      <c r="AZ6714" s="283"/>
      <c r="BA6714" s="283"/>
      <c r="BB6714" s="283"/>
      <c r="BC6714" s="34"/>
      <c r="BD6714" s="27"/>
      <c r="BF6714" s="35"/>
      <c r="BG6714" s="35"/>
      <c r="BH6714" s="35"/>
    </row>
    <row r="6715" spans="1:60" ht="15" x14ac:dyDescent="0.25">
      <c r="A6715" s="570">
        <f t="shared" si="98"/>
        <v>6709</v>
      </c>
      <c r="B6715" s="571" t="s">
        <v>8874</v>
      </c>
      <c r="C6715" s="574" t="s">
        <v>12492</v>
      </c>
      <c r="D6715" s="843">
        <v>18499.740000000002</v>
      </c>
      <c r="E6715" s="844"/>
      <c r="F6715" s="844"/>
      <c r="G6715" s="25"/>
      <c r="H6715" s="25"/>
      <c r="I6715" s="25"/>
      <c r="J6715" s="25"/>
      <c r="K6715" s="25"/>
      <c r="L6715" s="25"/>
      <c r="N6715" s="25"/>
      <c r="O6715" s="25"/>
      <c r="P6715" s="35" t="s">
        <v>2496</v>
      </c>
      <c r="AS6715" s="570"/>
      <c r="AT6715" s="391"/>
      <c r="AU6715" s="222"/>
      <c r="AV6715" s="564"/>
      <c r="AW6715" s="60"/>
      <c r="AX6715" s="60"/>
      <c r="AY6715" s="60"/>
      <c r="AZ6715" s="283"/>
      <c r="BA6715" s="283"/>
      <c r="BB6715" s="283"/>
      <c r="BC6715" s="34"/>
      <c r="BD6715" s="27"/>
      <c r="BF6715" s="35"/>
      <c r="BG6715" s="35"/>
      <c r="BH6715" s="35"/>
    </row>
    <row r="6716" spans="1:60" ht="15" x14ac:dyDescent="0.25">
      <c r="A6716" s="570">
        <f t="shared" si="98"/>
        <v>6710</v>
      </c>
      <c r="B6716" s="571" t="s">
        <v>8875</v>
      </c>
      <c r="C6716" s="574" t="s">
        <v>12492</v>
      </c>
      <c r="D6716" s="843">
        <v>18499.740000000002</v>
      </c>
      <c r="E6716" s="844"/>
      <c r="F6716" s="844"/>
      <c r="G6716" s="25"/>
      <c r="H6716" s="25"/>
      <c r="I6716" s="25"/>
      <c r="J6716" s="25"/>
      <c r="K6716" s="25"/>
      <c r="L6716" s="25"/>
      <c r="N6716" s="25"/>
      <c r="O6716" s="25"/>
      <c r="P6716" s="35" t="s">
        <v>2496</v>
      </c>
      <c r="AS6716" s="570"/>
      <c r="AT6716" s="391"/>
      <c r="AU6716" s="222"/>
      <c r="AV6716" s="564"/>
      <c r="AW6716" s="60"/>
      <c r="AX6716" s="60"/>
      <c r="AY6716" s="60"/>
      <c r="AZ6716" s="283"/>
      <c r="BA6716" s="283"/>
      <c r="BB6716" s="283"/>
      <c r="BC6716" s="34"/>
      <c r="BD6716" s="27"/>
      <c r="BF6716" s="35"/>
      <c r="BG6716" s="35"/>
      <c r="BH6716" s="35"/>
    </row>
    <row r="6717" spans="1:60" ht="15" x14ac:dyDescent="0.25">
      <c r="A6717" s="570">
        <f t="shared" si="98"/>
        <v>6711</v>
      </c>
      <c r="B6717" s="571" t="s">
        <v>8876</v>
      </c>
      <c r="C6717" s="574" t="s">
        <v>12460</v>
      </c>
      <c r="D6717" s="843">
        <v>55900.25</v>
      </c>
      <c r="E6717" s="844"/>
      <c r="F6717" s="844"/>
      <c r="G6717" s="25"/>
      <c r="H6717" s="25"/>
      <c r="I6717" s="25"/>
      <c r="J6717" s="25"/>
      <c r="K6717" s="25"/>
      <c r="L6717" s="25"/>
      <c r="N6717" s="25"/>
      <c r="O6717" s="25"/>
      <c r="P6717" s="35" t="s">
        <v>2496</v>
      </c>
      <c r="AS6717" s="570"/>
      <c r="AT6717" s="391"/>
      <c r="AU6717" s="222"/>
      <c r="AV6717" s="564"/>
      <c r="AW6717" s="60"/>
      <c r="AX6717" s="60"/>
      <c r="AY6717" s="60"/>
      <c r="AZ6717" s="283"/>
      <c r="BA6717" s="283"/>
      <c r="BB6717" s="283"/>
      <c r="BC6717" s="34"/>
      <c r="BD6717" s="27"/>
      <c r="BF6717" s="35"/>
      <c r="BG6717" s="35"/>
      <c r="BH6717" s="35"/>
    </row>
    <row r="6718" spans="1:60" ht="15" x14ac:dyDescent="0.25">
      <c r="A6718" s="570">
        <f t="shared" si="98"/>
        <v>6712</v>
      </c>
      <c r="B6718" s="571" t="s">
        <v>8876</v>
      </c>
      <c r="C6718" s="574" t="s">
        <v>12459</v>
      </c>
      <c r="D6718" s="843">
        <v>18499.740000000002</v>
      </c>
      <c r="E6718" s="844"/>
      <c r="F6718" s="844"/>
      <c r="G6718" s="25"/>
      <c r="H6718" s="25"/>
      <c r="I6718" s="25"/>
      <c r="J6718" s="25"/>
      <c r="K6718" s="25"/>
      <c r="L6718" s="25"/>
      <c r="N6718" s="25"/>
      <c r="O6718" s="25"/>
      <c r="P6718" s="35" t="s">
        <v>2496</v>
      </c>
      <c r="AS6718" s="570"/>
      <c r="AT6718" s="391"/>
      <c r="AU6718" s="222"/>
      <c r="AV6718" s="564"/>
      <c r="AW6718" s="60"/>
      <c r="AX6718" s="60"/>
      <c r="AY6718" s="60"/>
      <c r="AZ6718" s="283"/>
      <c r="BA6718" s="283"/>
      <c r="BB6718" s="283"/>
      <c r="BC6718" s="34"/>
      <c r="BD6718" s="27"/>
      <c r="BF6718" s="35"/>
      <c r="BG6718" s="35"/>
      <c r="BH6718" s="35"/>
    </row>
    <row r="6719" spans="1:60" ht="28.5" x14ac:dyDescent="0.25">
      <c r="A6719" s="570">
        <f t="shared" si="98"/>
        <v>6713</v>
      </c>
      <c r="B6719" s="571" t="s">
        <v>8877</v>
      </c>
      <c r="C6719" s="574" t="s">
        <v>12494</v>
      </c>
      <c r="D6719" s="843">
        <v>225900.08</v>
      </c>
      <c r="E6719" s="844"/>
      <c r="F6719" s="844"/>
      <c r="G6719" s="25"/>
      <c r="H6719" s="25"/>
      <c r="I6719" s="25"/>
      <c r="J6719" s="25"/>
      <c r="K6719" s="25"/>
      <c r="L6719" s="25"/>
      <c r="N6719" s="25"/>
      <c r="O6719" s="25"/>
      <c r="P6719" s="35" t="s">
        <v>2496</v>
      </c>
      <c r="AS6719" s="570"/>
      <c r="AT6719" s="391"/>
      <c r="AU6719" s="222"/>
      <c r="AV6719" s="564"/>
      <c r="AW6719" s="60"/>
      <c r="AX6719" s="60"/>
      <c r="AY6719" s="60"/>
      <c r="AZ6719" s="283"/>
      <c r="BA6719" s="283"/>
      <c r="BB6719" s="283"/>
      <c r="BC6719" s="34"/>
      <c r="BD6719" s="27"/>
      <c r="BF6719" s="35"/>
      <c r="BG6719" s="35"/>
      <c r="BH6719" s="35"/>
    </row>
    <row r="6720" spans="1:60" ht="15" x14ac:dyDescent="0.25">
      <c r="A6720" s="570">
        <f t="shared" si="98"/>
        <v>6714</v>
      </c>
      <c r="B6720" s="571" t="s">
        <v>8878</v>
      </c>
      <c r="C6720" s="574" t="s">
        <v>12460</v>
      </c>
      <c r="D6720" s="843">
        <v>54899.46</v>
      </c>
      <c r="E6720" s="844"/>
      <c r="F6720" s="844"/>
      <c r="G6720" s="25"/>
      <c r="H6720" s="25"/>
      <c r="I6720" s="25"/>
      <c r="J6720" s="25"/>
      <c r="K6720" s="25"/>
      <c r="L6720" s="25"/>
      <c r="N6720" s="25"/>
      <c r="O6720" s="25"/>
      <c r="P6720" s="35" t="s">
        <v>2496</v>
      </c>
      <c r="AS6720" s="570"/>
      <c r="AT6720" s="391"/>
      <c r="AU6720" s="222"/>
      <c r="AV6720" s="564"/>
      <c r="AW6720" s="60"/>
      <c r="AX6720" s="60"/>
      <c r="AY6720" s="60"/>
      <c r="AZ6720" s="283"/>
      <c r="BA6720" s="283"/>
      <c r="BB6720" s="283"/>
      <c r="BC6720" s="34"/>
      <c r="BD6720" s="27"/>
      <c r="BF6720" s="35"/>
      <c r="BG6720" s="35"/>
      <c r="BH6720" s="35"/>
    </row>
    <row r="6721" spans="1:60" ht="15" x14ac:dyDescent="0.25">
      <c r="A6721" s="570">
        <f t="shared" si="98"/>
        <v>6715</v>
      </c>
      <c r="B6721" s="571" t="s">
        <v>8879</v>
      </c>
      <c r="C6721" s="574" t="s">
        <v>12460</v>
      </c>
      <c r="D6721" s="843">
        <v>55900.25</v>
      </c>
      <c r="E6721" s="844"/>
      <c r="F6721" s="844"/>
      <c r="G6721" s="25"/>
      <c r="H6721" s="25"/>
      <c r="I6721" s="25"/>
      <c r="J6721" s="25"/>
      <c r="K6721" s="25"/>
      <c r="L6721" s="25"/>
      <c r="N6721" s="25"/>
      <c r="O6721" s="25"/>
      <c r="P6721" s="35" t="s">
        <v>2496</v>
      </c>
      <c r="AS6721" s="570"/>
      <c r="AT6721" s="391"/>
      <c r="AU6721" s="222"/>
      <c r="AV6721" s="564"/>
      <c r="AW6721" s="60"/>
      <c r="AX6721" s="60"/>
      <c r="AY6721" s="60"/>
      <c r="AZ6721" s="283"/>
      <c r="BA6721" s="283"/>
      <c r="BB6721" s="283"/>
      <c r="BC6721" s="34"/>
      <c r="BD6721" s="27"/>
      <c r="BF6721" s="35"/>
      <c r="BG6721" s="35"/>
      <c r="BH6721" s="35"/>
    </row>
    <row r="6722" spans="1:60" ht="15" x14ac:dyDescent="0.25">
      <c r="A6722" s="570">
        <f t="shared" si="98"/>
        <v>6716</v>
      </c>
      <c r="B6722" s="571" t="s">
        <v>8880</v>
      </c>
      <c r="C6722" s="574" t="s">
        <v>12460</v>
      </c>
      <c r="D6722" s="843">
        <v>55900.25</v>
      </c>
      <c r="E6722" s="844"/>
      <c r="F6722" s="844"/>
      <c r="G6722" s="25"/>
      <c r="H6722" s="25"/>
      <c r="I6722" s="25"/>
      <c r="J6722" s="25"/>
      <c r="K6722" s="25"/>
      <c r="L6722" s="25"/>
      <c r="N6722" s="25"/>
      <c r="O6722" s="25"/>
      <c r="P6722" s="35" t="s">
        <v>2496</v>
      </c>
      <c r="AS6722" s="570"/>
      <c r="AT6722" s="391"/>
      <c r="AU6722" s="222"/>
      <c r="AV6722" s="564"/>
      <c r="AW6722" s="60"/>
      <c r="AX6722" s="60"/>
      <c r="AY6722" s="60"/>
      <c r="AZ6722" s="283"/>
      <c r="BA6722" s="283"/>
      <c r="BB6722" s="283"/>
      <c r="BC6722" s="34"/>
      <c r="BD6722" s="27"/>
      <c r="BF6722" s="35"/>
      <c r="BG6722" s="35"/>
      <c r="BH6722" s="35"/>
    </row>
    <row r="6723" spans="1:60" ht="28.5" x14ac:dyDescent="0.25">
      <c r="A6723" s="570">
        <f t="shared" si="98"/>
        <v>6717</v>
      </c>
      <c r="B6723" s="571" t="s">
        <v>8881</v>
      </c>
      <c r="C6723" s="574" t="s">
        <v>12494</v>
      </c>
      <c r="D6723" s="843">
        <v>219900.1</v>
      </c>
      <c r="E6723" s="844"/>
      <c r="F6723" s="844"/>
      <c r="G6723" s="25"/>
      <c r="H6723" s="25"/>
      <c r="I6723" s="25"/>
      <c r="J6723" s="25"/>
      <c r="K6723" s="25"/>
      <c r="L6723" s="25"/>
      <c r="N6723" s="25"/>
      <c r="O6723" s="25"/>
      <c r="P6723" s="35" t="s">
        <v>2496</v>
      </c>
      <c r="AS6723" s="570"/>
      <c r="AT6723" s="391"/>
      <c r="AU6723" s="222"/>
      <c r="AV6723" s="564"/>
      <c r="AW6723" s="60"/>
      <c r="AX6723" s="60"/>
      <c r="AY6723" s="60"/>
      <c r="AZ6723" s="283"/>
      <c r="BA6723" s="283"/>
      <c r="BB6723" s="283"/>
      <c r="BC6723" s="34"/>
      <c r="BD6723" s="27"/>
      <c r="BF6723" s="35"/>
      <c r="BG6723" s="35"/>
      <c r="BH6723" s="35"/>
    </row>
    <row r="6724" spans="1:60" ht="15" x14ac:dyDescent="0.25">
      <c r="A6724" s="570">
        <f t="shared" si="98"/>
        <v>6718</v>
      </c>
      <c r="B6724" s="571" t="s">
        <v>8882</v>
      </c>
      <c r="C6724" s="574" t="s">
        <v>12459</v>
      </c>
      <c r="D6724" s="843">
        <v>18499.740000000002</v>
      </c>
      <c r="E6724" s="844"/>
      <c r="F6724" s="844"/>
      <c r="G6724" s="25"/>
      <c r="H6724" s="25"/>
      <c r="I6724" s="25"/>
      <c r="J6724" s="25"/>
      <c r="K6724" s="25"/>
      <c r="L6724" s="25"/>
      <c r="N6724" s="25"/>
      <c r="O6724" s="25"/>
      <c r="P6724" s="35" t="s">
        <v>2496</v>
      </c>
      <c r="AS6724" s="570"/>
      <c r="AT6724" s="391"/>
      <c r="AU6724" s="222"/>
      <c r="AV6724" s="564"/>
      <c r="AW6724" s="60"/>
      <c r="AX6724" s="60"/>
      <c r="AY6724" s="60"/>
      <c r="AZ6724" s="283"/>
      <c r="BA6724" s="283"/>
      <c r="BB6724" s="283"/>
      <c r="BC6724" s="34"/>
      <c r="BD6724" s="27"/>
      <c r="BF6724" s="35"/>
      <c r="BG6724" s="35"/>
      <c r="BH6724" s="35"/>
    </row>
    <row r="6725" spans="1:60" ht="15" x14ac:dyDescent="0.25">
      <c r="A6725" s="570">
        <f t="shared" si="98"/>
        <v>6719</v>
      </c>
      <c r="B6725" s="571" t="s">
        <v>8882</v>
      </c>
      <c r="C6725" s="574" t="s">
        <v>12493</v>
      </c>
      <c r="D6725" s="843">
        <v>138900.37</v>
      </c>
      <c r="E6725" s="844"/>
      <c r="F6725" s="844"/>
      <c r="G6725" s="25"/>
      <c r="H6725" s="25"/>
      <c r="I6725" s="25"/>
      <c r="J6725" s="25"/>
      <c r="K6725" s="25"/>
      <c r="L6725" s="25"/>
      <c r="N6725" s="25"/>
      <c r="O6725" s="25"/>
      <c r="P6725" s="35" t="s">
        <v>2496</v>
      </c>
      <c r="AS6725" s="570"/>
      <c r="AT6725" s="391"/>
      <c r="AU6725" s="222"/>
      <c r="AV6725" s="564"/>
      <c r="AW6725" s="60"/>
      <c r="AX6725" s="60"/>
      <c r="AY6725" s="60"/>
      <c r="AZ6725" s="283"/>
      <c r="BA6725" s="283"/>
      <c r="BB6725" s="283"/>
      <c r="BC6725" s="34"/>
      <c r="BD6725" s="27"/>
      <c r="BF6725" s="35"/>
      <c r="BG6725" s="35"/>
      <c r="BH6725" s="35"/>
    </row>
    <row r="6726" spans="1:60" ht="15" x14ac:dyDescent="0.25">
      <c r="A6726" s="570">
        <f t="shared" si="98"/>
        <v>6720</v>
      </c>
      <c r="B6726" s="571" t="s">
        <v>8882</v>
      </c>
      <c r="C6726" s="574" t="s">
        <v>12460</v>
      </c>
      <c r="D6726" s="843">
        <v>55900.25</v>
      </c>
      <c r="E6726" s="844"/>
      <c r="F6726" s="844"/>
      <c r="G6726" s="25"/>
      <c r="H6726" s="25"/>
      <c r="I6726" s="25"/>
      <c r="J6726" s="25"/>
      <c r="K6726" s="25"/>
      <c r="L6726" s="25"/>
      <c r="N6726" s="25"/>
      <c r="O6726" s="25"/>
      <c r="P6726" s="35" t="s">
        <v>2496</v>
      </c>
      <c r="AS6726" s="570"/>
      <c r="AT6726" s="391"/>
      <c r="AU6726" s="222"/>
      <c r="AV6726" s="564"/>
      <c r="AW6726" s="60"/>
      <c r="AX6726" s="60"/>
      <c r="AY6726" s="60"/>
      <c r="AZ6726" s="283"/>
      <c r="BA6726" s="283"/>
      <c r="BB6726" s="283"/>
      <c r="BC6726" s="34"/>
      <c r="BD6726" s="27"/>
      <c r="BF6726" s="35"/>
      <c r="BG6726" s="35"/>
      <c r="BH6726" s="35"/>
    </row>
    <row r="6727" spans="1:60" ht="28.5" x14ac:dyDescent="0.25">
      <c r="A6727" s="570">
        <f t="shared" si="98"/>
        <v>6721</v>
      </c>
      <c r="B6727" s="571" t="s">
        <v>8883</v>
      </c>
      <c r="C6727" s="574" t="s">
        <v>12494</v>
      </c>
      <c r="D6727" s="843">
        <v>225900.08</v>
      </c>
      <c r="E6727" s="844"/>
      <c r="F6727" s="844"/>
      <c r="G6727" s="25"/>
      <c r="H6727" s="25"/>
      <c r="I6727" s="25"/>
      <c r="J6727" s="25"/>
      <c r="K6727" s="25"/>
      <c r="L6727" s="25"/>
      <c r="N6727" s="25"/>
      <c r="O6727" s="25"/>
      <c r="P6727" s="35" t="s">
        <v>2496</v>
      </c>
      <c r="AS6727" s="570"/>
      <c r="AT6727" s="391"/>
      <c r="AU6727" s="222"/>
      <c r="AV6727" s="564"/>
      <c r="AW6727" s="60"/>
      <c r="AX6727" s="60"/>
      <c r="AY6727" s="60"/>
      <c r="AZ6727" s="283"/>
      <c r="BA6727" s="283"/>
      <c r="BB6727" s="283"/>
      <c r="BC6727" s="34"/>
      <c r="BD6727" s="27"/>
      <c r="BF6727" s="35"/>
      <c r="BG6727" s="35"/>
      <c r="BH6727" s="35"/>
    </row>
    <row r="6728" spans="1:60" ht="15" x14ac:dyDescent="0.25">
      <c r="A6728" s="570">
        <f t="shared" si="98"/>
        <v>6722</v>
      </c>
      <c r="B6728" s="571" t="s">
        <v>8884</v>
      </c>
      <c r="C6728" s="574" t="s">
        <v>12492</v>
      </c>
      <c r="D6728" s="843">
        <v>18499.740000000002</v>
      </c>
      <c r="E6728" s="844"/>
      <c r="F6728" s="844"/>
      <c r="G6728" s="25"/>
      <c r="H6728" s="25"/>
      <c r="I6728" s="25"/>
      <c r="J6728" s="25"/>
      <c r="K6728" s="25"/>
      <c r="L6728" s="25"/>
      <c r="N6728" s="25"/>
      <c r="O6728" s="25"/>
      <c r="P6728" s="35" t="s">
        <v>2496</v>
      </c>
      <c r="AS6728" s="570"/>
      <c r="AT6728" s="391"/>
      <c r="AU6728" s="222"/>
      <c r="AV6728" s="564"/>
      <c r="AW6728" s="60"/>
      <c r="AX6728" s="60"/>
      <c r="AY6728" s="60"/>
      <c r="AZ6728" s="283"/>
      <c r="BA6728" s="283"/>
      <c r="BB6728" s="283"/>
      <c r="BC6728" s="34"/>
      <c r="BD6728" s="27"/>
      <c r="BF6728" s="35"/>
      <c r="BG6728" s="35"/>
      <c r="BH6728" s="35"/>
    </row>
    <row r="6729" spans="1:60" ht="15" x14ac:dyDescent="0.25">
      <c r="A6729" s="570">
        <f t="shared" si="98"/>
        <v>6723</v>
      </c>
      <c r="B6729" s="571" t="s">
        <v>8885</v>
      </c>
      <c r="C6729" s="574" t="s">
        <v>12492</v>
      </c>
      <c r="D6729" s="843">
        <v>18499.740000000002</v>
      </c>
      <c r="E6729" s="844"/>
      <c r="F6729" s="844"/>
      <c r="G6729" s="25"/>
      <c r="H6729" s="25"/>
      <c r="I6729" s="25"/>
      <c r="J6729" s="25"/>
      <c r="K6729" s="25"/>
      <c r="L6729" s="25"/>
      <c r="N6729" s="25"/>
      <c r="O6729" s="25"/>
      <c r="P6729" s="35" t="s">
        <v>2496</v>
      </c>
      <c r="AS6729" s="570"/>
      <c r="AT6729" s="391"/>
      <c r="AU6729" s="222"/>
      <c r="AV6729" s="564"/>
      <c r="AW6729" s="60"/>
      <c r="AX6729" s="60"/>
      <c r="AY6729" s="60"/>
      <c r="AZ6729" s="283"/>
      <c r="BA6729" s="283"/>
      <c r="BB6729" s="283"/>
      <c r="BC6729" s="34"/>
      <c r="BD6729" s="27"/>
      <c r="BF6729" s="35"/>
      <c r="BG6729" s="35"/>
      <c r="BH6729" s="35"/>
    </row>
    <row r="6730" spans="1:60" ht="15" x14ac:dyDescent="0.25">
      <c r="A6730" s="570">
        <f t="shared" si="98"/>
        <v>6724</v>
      </c>
      <c r="B6730" s="571" t="s">
        <v>8886</v>
      </c>
      <c r="C6730" s="574" t="s">
        <v>12460</v>
      </c>
      <c r="D6730" s="843">
        <v>54899.46</v>
      </c>
      <c r="E6730" s="844"/>
      <c r="F6730" s="844"/>
      <c r="G6730" s="25"/>
      <c r="H6730" s="25"/>
      <c r="I6730" s="25"/>
      <c r="J6730" s="25"/>
      <c r="K6730" s="25"/>
      <c r="L6730" s="25"/>
      <c r="N6730" s="25"/>
      <c r="O6730" s="25"/>
      <c r="P6730" s="35" t="s">
        <v>2496</v>
      </c>
      <c r="AS6730" s="570"/>
      <c r="AT6730" s="391"/>
      <c r="AU6730" s="222"/>
      <c r="AV6730" s="564"/>
      <c r="AW6730" s="60"/>
      <c r="AX6730" s="60"/>
      <c r="AY6730" s="60"/>
      <c r="AZ6730" s="283"/>
      <c r="BA6730" s="283"/>
      <c r="BB6730" s="283"/>
      <c r="BC6730" s="34"/>
      <c r="BD6730" s="27"/>
      <c r="BF6730" s="35"/>
      <c r="BG6730" s="35"/>
      <c r="BH6730" s="35"/>
    </row>
    <row r="6731" spans="1:60" ht="15" x14ac:dyDescent="0.25">
      <c r="A6731" s="570">
        <f t="shared" si="98"/>
        <v>6725</v>
      </c>
      <c r="B6731" s="571" t="s">
        <v>8887</v>
      </c>
      <c r="C6731" s="574" t="s">
        <v>12459</v>
      </c>
      <c r="D6731" s="843">
        <v>18499.740000000002</v>
      </c>
      <c r="E6731" s="844"/>
      <c r="F6731" s="844"/>
      <c r="G6731" s="25"/>
      <c r="H6731" s="25"/>
      <c r="I6731" s="25"/>
      <c r="J6731" s="25"/>
      <c r="K6731" s="25"/>
      <c r="L6731" s="25"/>
      <c r="N6731" s="25"/>
      <c r="O6731" s="25"/>
      <c r="P6731" s="35" t="s">
        <v>2496</v>
      </c>
      <c r="AS6731" s="570"/>
      <c r="AT6731" s="391"/>
      <c r="AU6731" s="222"/>
      <c r="AV6731" s="564"/>
      <c r="AW6731" s="60"/>
      <c r="AX6731" s="60"/>
      <c r="AY6731" s="60"/>
      <c r="AZ6731" s="283"/>
      <c r="BA6731" s="283"/>
      <c r="BB6731" s="283"/>
      <c r="BC6731" s="34"/>
      <c r="BD6731" s="27"/>
      <c r="BF6731" s="35"/>
      <c r="BG6731" s="35"/>
      <c r="BH6731" s="35"/>
    </row>
    <row r="6732" spans="1:60" ht="15" x14ac:dyDescent="0.25">
      <c r="A6732" s="570">
        <f t="shared" si="98"/>
        <v>6726</v>
      </c>
      <c r="B6732" s="571" t="s">
        <v>8887</v>
      </c>
      <c r="C6732" s="574" t="s">
        <v>12460</v>
      </c>
      <c r="D6732" s="843">
        <v>54899.46</v>
      </c>
      <c r="E6732" s="844"/>
      <c r="F6732" s="844"/>
      <c r="G6732" s="25"/>
      <c r="H6732" s="25"/>
      <c r="I6732" s="25"/>
      <c r="J6732" s="25"/>
      <c r="K6732" s="25"/>
      <c r="L6732" s="25"/>
      <c r="N6732" s="25"/>
      <c r="O6732" s="25"/>
      <c r="P6732" s="35" t="s">
        <v>2496</v>
      </c>
      <c r="AS6732" s="570"/>
      <c r="AT6732" s="391"/>
      <c r="AU6732" s="222"/>
      <c r="AV6732" s="564"/>
      <c r="AW6732" s="60"/>
      <c r="AX6732" s="60"/>
      <c r="AY6732" s="60"/>
      <c r="AZ6732" s="283"/>
      <c r="BA6732" s="283"/>
      <c r="BB6732" s="283"/>
      <c r="BC6732" s="34"/>
      <c r="BD6732" s="27"/>
      <c r="BF6732" s="35"/>
      <c r="BG6732" s="35"/>
      <c r="BH6732" s="35"/>
    </row>
    <row r="6733" spans="1:60" ht="15" x14ac:dyDescent="0.25">
      <c r="A6733" s="570">
        <f t="shared" si="98"/>
        <v>6727</v>
      </c>
      <c r="B6733" s="571" t="s">
        <v>8888</v>
      </c>
      <c r="C6733" s="574" t="s">
        <v>12459</v>
      </c>
      <c r="D6733" s="843">
        <v>18499.740000000002</v>
      </c>
      <c r="E6733" s="844"/>
      <c r="F6733" s="844"/>
      <c r="G6733" s="25"/>
      <c r="H6733" s="25"/>
      <c r="I6733" s="25"/>
      <c r="J6733" s="25"/>
      <c r="K6733" s="25"/>
      <c r="L6733" s="25"/>
      <c r="N6733" s="25"/>
      <c r="O6733" s="25"/>
      <c r="P6733" s="35" t="s">
        <v>2496</v>
      </c>
      <c r="AS6733" s="570"/>
      <c r="AT6733" s="391"/>
      <c r="AU6733" s="222"/>
      <c r="AV6733" s="564"/>
      <c r="AW6733" s="60"/>
      <c r="AX6733" s="60"/>
      <c r="AY6733" s="60"/>
      <c r="AZ6733" s="283"/>
      <c r="BA6733" s="283"/>
      <c r="BB6733" s="283"/>
      <c r="BC6733" s="34"/>
      <c r="BD6733" s="27"/>
      <c r="BF6733" s="35"/>
      <c r="BG6733" s="35"/>
      <c r="BH6733" s="35"/>
    </row>
    <row r="6734" spans="1:60" ht="15" x14ac:dyDescent="0.25">
      <c r="A6734" s="570">
        <f t="shared" si="98"/>
        <v>6728</v>
      </c>
      <c r="B6734" s="571" t="s">
        <v>8888</v>
      </c>
      <c r="C6734" s="574" t="s">
        <v>12493</v>
      </c>
      <c r="D6734" s="843">
        <v>135900.38</v>
      </c>
      <c r="E6734" s="844"/>
      <c r="F6734" s="844"/>
      <c r="G6734" s="25"/>
      <c r="H6734" s="25"/>
      <c r="I6734" s="25"/>
      <c r="J6734" s="25"/>
      <c r="K6734" s="25"/>
      <c r="L6734" s="25"/>
      <c r="N6734" s="25"/>
      <c r="O6734" s="25"/>
      <c r="P6734" s="35" t="s">
        <v>2496</v>
      </c>
      <c r="AS6734" s="570"/>
      <c r="AT6734" s="391"/>
      <c r="AU6734" s="222"/>
      <c r="AV6734" s="564"/>
      <c r="AW6734" s="60"/>
      <c r="AX6734" s="60"/>
      <c r="AY6734" s="60"/>
      <c r="AZ6734" s="283"/>
      <c r="BA6734" s="283"/>
      <c r="BB6734" s="283"/>
      <c r="BC6734" s="34"/>
      <c r="BD6734" s="27"/>
      <c r="BF6734" s="35"/>
      <c r="BG6734" s="35"/>
      <c r="BH6734" s="35"/>
    </row>
    <row r="6735" spans="1:60" ht="15" x14ac:dyDescent="0.25">
      <c r="A6735" s="570">
        <f t="shared" si="98"/>
        <v>6729</v>
      </c>
      <c r="B6735" s="571" t="s">
        <v>8889</v>
      </c>
      <c r="C6735" s="574" t="s">
        <v>12459</v>
      </c>
      <c r="D6735" s="843">
        <v>18499.740000000002</v>
      </c>
      <c r="E6735" s="844"/>
      <c r="F6735" s="844"/>
      <c r="G6735" s="25"/>
      <c r="H6735" s="25"/>
      <c r="I6735" s="25"/>
      <c r="J6735" s="25"/>
      <c r="K6735" s="25"/>
      <c r="L6735" s="25"/>
      <c r="N6735" s="25"/>
      <c r="O6735" s="25"/>
      <c r="P6735" s="35" t="s">
        <v>2496</v>
      </c>
      <c r="AS6735" s="570"/>
      <c r="AT6735" s="391"/>
      <c r="AU6735" s="222"/>
      <c r="AV6735" s="564"/>
      <c r="AW6735" s="60"/>
      <c r="AX6735" s="60"/>
      <c r="AY6735" s="60"/>
      <c r="AZ6735" s="283"/>
      <c r="BA6735" s="283"/>
      <c r="BB6735" s="283"/>
      <c r="BC6735" s="34"/>
      <c r="BD6735" s="27"/>
      <c r="BF6735" s="35"/>
      <c r="BG6735" s="35"/>
      <c r="BH6735" s="35"/>
    </row>
    <row r="6736" spans="1:60" ht="28.5" x14ac:dyDescent="0.25">
      <c r="A6736" s="570">
        <f t="shared" si="98"/>
        <v>6730</v>
      </c>
      <c r="B6736" s="571" t="s">
        <v>8890</v>
      </c>
      <c r="C6736" s="574" t="s">
        <v>12494</v>
      </c>
      <c r="D6736" s="843">
        <v>219900.1</v>
      </c>
      <c r="E6736" s="844"/>
      <c r="F6736" s="844"/>
      <c r="G6736" s="25"/>
      <c r="H6736" s="25"/>
      <c r="I6736" s="25"/>
      <c r="J6736" s="25"/>
      <c r="K6736" s="25"/>
      <c r="L6736" s="25"/>
      <c r="N6736" s="25"/>
      <c r="O6736" s="25"/>
      <c r="P6736" s="35" t="s">
        <v>2496</v>
      </c>
      <c r="AS6736" s="570"/>
      <c r="AT6736" s="391"/>
      <c r="AU6736" s="222"/>
      <c r="AV6736" s="564"/>
      <c r="AW6736" s="60"/>
      <c r="AX6736" s="60"/>
      <c r="AY6736" s="60"/>
      <c r="AZ6736" s="283"/>
      <c r="BA6736" s="283"/>
      <c r="BB6736" s="283"/>
      <c r="BC6736" s="34"/>
      <c r="BD6736" s="27"/>
      <c r="BF6736" s="35"/>
      <c r="BG6736" s="35"/>
      <c r="BH6736" s="35"/>
    </row>
    <row r="6737" spans="1:60" ht="15" x14ac:dyDescent="0.25">
      <c r="A6737" s="570">
        <f t="shared" si="98"/>
        <v>6731</v>
      </c>
      <c r="B6737" s="571" t="s">
        <v>8891</v>
      </c>
      <c r="C6737" s="574" t="s">
        <v>12459</v>
      </c>
      <c r="D6737" s="843">
        <v>20111</v>
      </c>
      <c r="E6737" s="844"/>
      <c r="F6737" s="844"/>
      <c r="G6737" s="25"/>
      <c r="H6737" s="25"/>
      <c r="I6737" s="25"/>
      <c r="J6737" s="25"/>
      <c r="K6737" s="25"/>
      <c r="L6737" s="25"/>
      <c r="N6737" s="25"/>
      <c r="O6737" s="25"/>
      <c r="P6737" s="35" t="s">
        <v>2496</v>
      </c>
      <c r="AS6737" s="570"/>
      <c r="AT6737" s="391"/>
      <c r="AU6737" s="222"/>
      <c r="AV6737" s="564"/>
      <c r="AW6737" s="60"/>
      <c r="AX6737" s="60"/>
      <c r="AY6737" s="60"/>
      <c r="AZ6737" s="283"/>
      <c r="BA6737" s="283"/>
      <c r="BB6737" s="283"/>
      <c r="BC6737" s="34"/>
      <c r="BD6737" s="27"/>
      <c r="BF6737" s="35"/>
      <c r="BG6737" s="35"/>
      <c r="BH6737" s="35"/>
    </row>
    <row r="6738" spans="1:60" ht="15" x14ac:dyDescent="0.25">
      <c r="A6738" s="570">
        <f t="shared" si="98"/>
        <v>6732</v>
      </c>
      <c r="B6738" s="571" t="s">
        <v>8891</v>
      </c>
      <c r="C6738" s="574" t="s">
        <v>12460</v>
      </c>
      <c r="D6738" s="843">
        <v>54899.46</v>
      </c>
      <c r="E6738" s="844"/>
      <c r="F6738" s="844"/>
      <c r="G6738" s="25"/>
      <c r="H6738" s="25"/>
      <c r="I6738" s="25"/>
      <c r="J6738" s="25"/>
      <c r="K6738" s="25"/>
      <c r="L6738" s="25"/>
      <c r="N6738" s="25"/>
      <c r="O6738" s="25"/>
      <c r="P6738" s="35" t="s">
        <v>2496</v>
      </c>
      <c r="AS6738" s="570"/>
      <c r="AT6738" s="391"/>
      <c r="AU6738" s="222"/>
      <c r="AV6738" s="564"/>
      <c r="AW6738" s="60"/>
      <c r="AX6738" s="60"/>
      <c r="AY6738" s="60"/>
      <c r="AZ6738" s="283"/>
      <c r="BA6738" s="283"/>
      <c r="BB6738" s="283"/>
      <c r="BC6738" s="34"/>
      <c r="BD6738" s="27"/>
      <c r="BF6738" s="35"/>
      <c r="BG6738" s="35"/>
      <c r="BH6738" s="35"/>
    </row>
    <row r="6739" spans="1:60" ht="15" x14ac:dyDescent="0.25">
      <c r="A6739" s="570">
        <f t="shared" si="98"/>
        <v>6733</v>
      </c>
      <c r="B6739" s="571" t="s">
        <v>8892</v>
      </c>
      <c r="C6739" s="574" t="s">
        <v>12459</v>
      </c>
      <c r="D6739" s="843">
        <v>18499.740000000002</v>
      </c>
      <c r="E6739" s="844"/>
      <c r="F6739" s="844"/>
      <c r="G6739" s="25"/>
      <c r="H6739" s="25"/>
      <c r="I6739" s="25"/>
      <c r="J6739" s="25"/>
      <c r="K6739" s="25"/>
      <c r="L6739" s="25"/>
      <c r="N6739" s="25"/>
      <c r="O6739" s="25"/>
      <c r="P6739" s="35" t="s">
        <v>2496</v>
      </c>
      <c r="AS6739" s="570"/>
      <c r="AT6739" s="391"/>
      <c r="AU6739" s="222"/>
      <c r="AV6739" s="564"/>
      <c r="AW6739" s="60"/>
      <c r="AX6739" s="60"/>
      <c r="AY6739" s="60"/>
      <c r="AZ6739" s="283"/>
      <c r="BA6739" s="283"/>
      <c r="BB6739" s="283"/>
      <c r="BC6739" s="34"/>
      <c r="BD6739" s="27"/>
      <c r="BF6739" s="35"/>
      <c r="BG6739" s="35"/>
      <c r="BH6739" s="35"/>
    </row>
    <row r="6740" spans="1:60" ht="15" x14ac:dyDescent="0.25">
      <c r="A6740" s="570">
        <f t="shared" si="98"/>
        <v>6734</v>
      </c>
      <c r="B6740" s="571" t="s">
        <v>8893</v>
      </c>
      <c r="C6740" s="574" t="s">
        <v>12459</v>
      </c>
      <c r="D6740" s="843">
        <v>18499.740000000002</v>
      </c>
      <c r="E6740" s="844"/>
      <c r="F6740" s="844"/>
      <c r="G6740" s="25"/>
      <c r="H6740" s="25"/>
      <c r="I6740" s="25"/>
      <c r="J6740" s="25"/>
      <c r="K6740" s="25"/>
      <c r="L6740" s="25"/>
      <c r="N6740" s="25"/>
      <c r="O6740" s="25"/>
      <c r="P6740" s="35" t="s">
        <v>2496</v>
      </c>
      <c r="AS6740" s="570"/>
      <c r="AT6740" s="391"/>
      <c r="AU6740" s="222"/>
      <c r="AV6740" s="564"/>
      <c r="AW6740" s="60"/>
      <c r="AX6740" s="60"/>
      <c r="AY6740" s="60"/>
      <c r="AZ6740" s="283"/>
      <c r="BA6740" s="283"/>
      <c r="BB6740" s="283"/>
      <c r="BC6740" s="34"/>
      <c r="BD6740" s="27"/>
      <c r="BF6740" s="35"/>
      <c r="BG6740" s="35"/>
      <c r="BH6740" s="35"/>
    </row>
    <row r="6741" spans="1:60" ht="15" x14ac:dyDescent="0.25">
      <c r="A6741" s="570">
        <f t="shared" si="98"/>
        <v>6735</v>
      </c>
      <c r="B6741" s="571" t="s">
        <v>8893</v>
      </c>
      <c r="C6741" s="574" t="s">
        <v>12460</v>
      </c>
      <c r="D6741" s="843">
        <v>54899.46</v>
      </c>
      <c r="E6741" s="844"/>
      <c r="F6741" s="844"/>
      <c r="G6741" s="25"/>
      <c r="H6741" s="25"/>
      <c r="I6741" s="25"/>
      <c r="J6741" s="25"/>
      <c r="K6741" s="25"/>
      <c r="L6741" s="25"/>
      <c r="N6741" s="25"/>
      <c r="O6741" s="25"/>
      <c r="P6741" s="35" t="s">
        <v>2496</v>
      </c>
      <c r="AS6741" s="570"/>
      <c r="AT6741" s="391"/>
      <c r="AU6741" s="222"/>
      <c r="AV6741" s="564"/>
      <c r="AW6741" s="60"/>
      <c r="AX6741" s="60"/>
      <c r="AY6741" s="60"/>
      <c r="AZ6741" s="283"/>
      <c r="BA6741" s="283"/>
      <c r="BB6741" s="283"/>
      <c r="BC6741" s="34"/>
      <c r="BD6741" s="27"/>
      <c r="BF6741" s="35"/>
      <c r="BG6741" s="35"/>
      <c r="BH6741" s="35"/>
    </row>
    <row r="6742" spans="1:60" ht="15" x14ac:dyDescent="0.25">
      <c r="A6742" s="570">
        <f t="shared" si="98"/>
        <v>6736</v>
      </c>
      <c r="B6742" s="571" t="s">
        <v>8894</v>
      </c>
      <c r="C6742" s="574" t="s">
        <v>12459</v>
      </c>
      <c r="D6742" s="843">
        <v>18499.740000000002</v>
      </c>
      <c r="E6742" s="844"/>
      <c r="F6742" s="844"/>
      <c r="G6742" s="25"/>
      <c r="H6742" s="25"/>
      <c r="I6742" s="25"/>
      <c r="J6742" s="25"/>
      <c r="K6742" s="25"/>
      <c r="L6742" s="25"/>
      <c r="N6742" s="25"/>
      <c r="O6742" s="25"/>
      <c r="P6742" s="35" t="s">
        <v>2496</v>
      </c>
      <c r="AS6742" s="570"/>
      <c r="AT6742" s="391"/>
      <c r="AU6742" s="222"/>
      <c r="AV6742" s="564"/>
      <c r="AW6742" s="60"/>
      <c r="AX6742" s="60"/>
      <c r="AY6742" s="60"/>
      <c r="AZ6742" s="283"/>
      <c r="BA6742" s="283"/>
      <c r="BB6742" s="283"/>
      <c r="BC6742" s="34"/>
      <c r="BD6742" s="27"/>
      <c r="BF6742" s="35"/>
      <c r="BG6742" s="35"/>
      <c r="BH6742" s="35"/>
    </row>
    <row r="6743" spans="1:60" ht="15" x14ac:dyDescent="0.25">
      <c r="A6743" s="570">
        <f t="shared" si="98"/>
        <v>6737</v>
      </c>
      <c r="B6743" s="571" t="s">
        <v>8895</v>
      </c>
      <c r="C6743" s="574" t="s">
        <v>12460</v>
      </c>
      <c r="D6743" s="843">
        <v>54899.46</v>
      </c>
      <c r="E6743" s="844"/>
      <c r="F6743" s="844"/>
      <c r="G6743" s="25"/>
      <c r="H6743" s="25"/>
      <c r="I6743" s="25"/>
      <c r="J6743" s="25"/>
      <c r="K6743" s="25"/>
      <c r="L6743" s="25"/>
      <c r="N6743" s="25"/>
      <c r="O6743" s="25"/>
      <c r="P6743" s="35" t="s">
        <v>2496</v>
      </c>
      <c r="AS6743" s="570"/>
      <c r="AT6743" s="391"/>
      <c r="AU6743" s="222"/>
      <c r="AV6743" s="564"/>
      <c r="AW6743" s="60"/>
      <c r="AX6743" s="60"/>
      <c r="AY6743" s="60"/>
      <c r="AZ6743" s="283"/>
      <c r="BA6743" s="283"/>
      <c r="BB6743" s="283"/>
      <c r="BC6743" s="34"/>
      <c r="BD6743" s="27"/>
      <c r="BF6743" s="35"/>
      <c r="BG6743" s="35"/>
      <c r="BH6743" s="35"/>
    </row>
    <row r="6744" spans="1:60" ht="15" x14ac:dyDescent="0.25">
      <c r="A6744" s="570">
        <f t="shared" si="98"/>
        <v>6738</v>
      </c>
      <c r="B6744" s="571" t="s">
        <v>8896</v>
      </c>
      <c r="C6744" s="574" t="s">
        <v>12460</v>
      </c>
      <c r="D6744" s="843">
        <v>54899.46</v>
      </c>
      <c r="E6744" s="844"/>
      <c r="F6744" s="844"/>
      <c r="G6744" s="25"/>
      <c r="H6744" s="25"/>
      <c r="I6744" s="25"/>
      <c r="J6744" s="25"/>
      <c r="K6744" s="25"/>
      <c r="L6744" s="25"/>
      <c r="N6744" s="25"/>
      <c r="O6744" s="25"/>
      <c r="P6744" s="35" t="s">
        <v>2496</v>
      </c>
      <c r="AS6744" s="570"/>
      <c r="AT6744" s="391"/>
      <c r="AU6744" s="222"/>
      <c r="AV6744" s="564"/>
      <c r="AW6744" s="60"/>
      <c r="AX6744" s="60"/>
      <c r="AY6744" s="60"/>
      <c r="AZ6744" s="283"/>
      <c r="BA6744" s="283"/>
      <c r="BB6744" s="283"/>
      <c r="BC6744" s="34"/>
      <c r="BD6744" s="27"/>
      <c r="BF6744" s="35"/>
      <c r="BG6744" s="35"/>
      <c r="BH6744" s="35"/>
    </row>
    <row r="6745" spans="1:60" ht="15" x14ac:dyDescent="0.25">
      <c r="A6745" s="570">
        <f t="shared" si="98"/>
        <v>6739</v>
      </c>
      <c r="B6745" s="571" t="s">
        <v>8897</v>
      </c>
      <c r="C6745" s="574" t="s">
        <v>12459</v>
      </c>
      <c r="D6745" s="843">
        <v>18499.740000000002</v>
      </c>
      <c r="E6745" s="844"/>
      <c r="F6745" s="844"/>
      <c r="G6745" s="25"/>
      <c r="H6745" s="25"/>
      <c r="I6745" s="25"/>
      <c r="J6745" s="25"/>
      <c r="K6745" s="25"/>
      <c r="L6745" s="25"/>
      <c r="N6745" s="25"/>
      <c r="O6745" s="25"/>
      <c r="P6745" s="35" t="s">
        <v>2496</v>
      </c>
      <c r="AS6745" s="570"/>
      <c r="AT6745" s="391"/>
      <c r="AU6745" s="222"/>
      <c r="AV6745" s="564"/>
      <c r="AW6745" s="60"/>
      <c r="AX6745" s="60"/>
      <c r="AY6745" s="60"/>
      <c r="AZ6745" s="283"/>
      <c r="BA6745" s="283"/>
      <c r="BB6745" s="283"/>
      <c r="BC6745" s="34"/>
      <c r="BD6745" s="27"/>
      <c r="BF6745" s="35"/>
      <c r="BG6745" s="35"/>
      <c r="BH6745" s="35"/>
    </row>
    <row r="6746" spans="1:60" ht="15" x14ac:dyDescent="0.25">
      <c r="A6746" s="570">
        <f t="shared" si="98"/>
        <v>6740</v>
      </c>
      <c r="B6746" s="571" t="s">
        <v>8898</v>
      </c>
      <c r="C6746" s="574" t="s">
        <v>12458</v>
      </c>
      <c r="D6746" s="843">
        <v>55900.25</v>
      </c>
      <c r="E6746" s="844"/>
      <c r="F6746" s="844"/>
      <c r="G6746" s="25"/>
      <c r="H6746" s="25"/>
      <c r="I6746" s="25"/>
      <c r="J6746" s="25"/>
      <c r="K6746" s="25"/>
      <c r="L6746" s="25"/>
      <c r="N6746" s="25"/>
      <c r="O6746" s="25"/>
      <c r="P6746" s="35" t="s">
        <v>2496</v>
      </c>
      <c r="AS6746" s="570"/>
      <c r="AT6746" s="391"/>
      <c r="AU6746" s="222"/>
      <c r="AV6746" s="564"/>
      <c r="AW6746" s="60"/>
      <c r="AX6746" s="60"/>
      <c r="AY6746" s="60"/>
      <c r="AZ6746" s="283"/>
      <c r="BA6746" s="283"/>
      <c r="BB6746" s="283"/>
      <c r="BC6746" s="34"/>
      <c r="BD6746" s="27"/>
      <c r="BF6746" s="35"/>
      <c r="BG6746" s="35"/>
      <c r="BH6746" s="35"/>
    </row>
    <row r="6747" spans="1:60" ht="15" x14ac:dyDescent="0.25">
      <c r="A6747" s="570">
        <f t="shared" si="98"/>
        <v>6741</v>
      </c>
      <c r="B6747" s="571" t="s">
        <v>8899</v>
      </c>
      <c r="C6747" s="574" t="s">
        <v>12460</v>
      </c>
      <c r="D6747" s="843">
        <v>55900.25</v>
      </c>
      <c r="E6747" s="844"/>
      <c r="F6747" s="844"/>
      <c r="G6747" s="25"/>
      <c r="H6747" s="25"/>
      <c r="I6747" s="25"/>
      <c r="J6747" s="25"/>
      <c r="K6747" s="25"/>
      <c r="L6747" s="25"/>
      <c r="N6747" s="25"/>
      <c r="O6747" s="25"/>
      <c r="P6747" s="35" t="s">
        <v>2496</v>
      </c>
      <c r="AS6747" s="570"/>
      <c r="AT6747" s="391"/>
      <c r="AU6747" s="222"/>
      <c r="AV6747" s="564"/>
      <c r="AW6747" s="60"/>
      <c r="AX6747" s="60"/>
      <c r="AY6747" s="60"/>
      <c r="AZ6747" s="283"/>
      <c r="BA6747" s="283"/>
      <c r="BB6747" s="283"/>
      <c r="BC6747" s="34"/>
      <c r="BD6747" s="27"/>
      <c r="BF6747" s="35"/>
      <c r="BG6747" s="35"/>
      <c r="BH6747" s="35"/>
    </row>
    <row r="6748" spans="1:60" ht="15" x14ac:dyDescent="0.25">
      <c r="A6748" s="570">
        <f t="shared" si="98"/>
        <v>6742</v>
      </c>
      <c r="B6748" s="571" t="s">
        <v>8899</v>
      </c>
      <c r="C6748" s="574" t="s">
        <v>12459</v>
      </c>
      <c r="D6748" s="843">
        <v>18499.740000000002</v>
      </c>
      <c r="E6748" s="844"/>
      <c r="F6748" s="844"/>
      <c r="G6748" s="25"/>
      <c r="H6748" s="25"/>
      <c r="I6748" s="25"/>
      <c r="J6748" s="25"/>
      <c r="K6748" s="25"/>
      <c r="L6748" s="25"/>
      <c r="N6748" s="25"/>
      <c r="O6748" s="25"/>
      <c r="P6748" s="35" t="s">
        <v>2496</v>
      </c>
      <c r="AS6748" s="570"/>
      <c r="AT6748" s="391"/>
      <c r="AU6748" s="222"/>
      <c r="AV6748" s="564"/>
      <c r="AW6748" s="60"/>
      <c r="AX6748" s="60"/>
      <c r="AY6748" s="60"/>
      <c r="AZ6748" s="283"/>
      <c r="BA6748" s="283"/>
      <c r="BB6748" s="283"/>
      <c r="BC6748" s="34"/>
      <c r="BD6748" s="27"/>
      <c r="BF6748" s="35"/>
      <c r="BG6748" s="35"/>
      <c r="BH6748" s="35"/>
    </row>
    <row r="6749" spans="1:60" ht="15" x14ac:dyDescent="0.25">
      <c r="A6749" s="570">
        <f t="shared" si="98"/>
        <v>6743</v>
      </c>
      <c r="B6749" s="571" t="s">
        <v>8900</v>
      </c>
      <c r="C6749" s="574" t="s">
        <v>12460</v>
      </c>
      <c r="D6749" s="843">
        <v>54899.46</v>
      </c>
      <c r="E6749" s="844"/>
      <c r="F6749" s="844"/>
      <c r="G6749" s="25"/>
      <c r="H6749" s="25"/>
      <c r="I6749" s="25"/>
      <c r="J6749" s="25"/>
      <c r="K6749" s="25"/>
      <c r="L6749" s="25"/>
      <c r="N6749" s="25"/>
      <c r="O6749" s="25"/>
      <c r="P6749" s="35" t="s">
        <v>2496</v>
      </c>
      <c r="AS6749" s="570"/>
      <c r="AT6749" s="391"/>
      <c r="AU6749" s="222"/>
      <c r="AV6749" s="564"/>
      <c r="AW6749" s="60"/>
      <c r="AX6749" s="60"/>
      <c r="AY6749" s="60"/>
      <c r="AZ6749" s="283"/>
      <c r="BA6749" s="283"/>
      <c r="BB6749" s="283"/>
      <c r="BC6749" s="34"/>
      <c r="BD6749" s="27"/>
      <c r="BF6749" s="35"/>
      <c r="BG6749" s="35"/>
      <c r="BH6749" s="35"/>
    </row>
    <row r="6750" spans="1:60" ht="15" x14ac:dyDescent="0.25">
      <c r="A6750" s="570">
        <f t="shared" si="98"/>
        <v>6744</v>
      </c>
      <c r="B6750" s="571" t="s">
        <v>8901</v>
      </c>
      <c r="C6750" s="574" t="s">
        <v>12463</v>
      </c>
      <c r="D6750" s="843">
        <v>135099.51</v>
      </c>
      <c r="E6750" s="844"/>
      <c r="F6750" s="844"/>
      <c r="G6750" s="25"/>
      <c r="H6750" s="25"/>
      <c r="I6750" s="25"/>
      <c r="J6750" s="25"/>
      <c r="K6750" s="25"/>
      <c r="L6750" s="25"/>
      <c r="N6750" s="25"/>
      <c r="O6750" s="25"/>
      <c r="P6750" s="35" t="s">
        <v>2496</v>
      </c>
      <c r="AS6750" s="570"/>
      <c r="AT6750" s="391"/>
      <c r="AU6750" s="222"/>
      <c r="AV6750" s="564"/>
      <c r="AW6750" s="60"/>
      <c r="AX6750" s="60"/>
      <c r="AY6750" s="60"/>
      <c r="AZ6750" s="283"/>
      <c r="BA6750" s="283"/>
      <c r="BB6750" s="283"/>
      <c r="BC6750" s="34"/>
      <c r="BD6750" s="27"/>
      <c r="BF6750" s="35"/>
      <c r="BG6750" s="35"/>
      <c r="BH6750" s="35"/>
    </row>
    <row r="6751" spans="1:60" ht="15" x14ac:dyDescent="0.25">
      <c r="A6751" s="570">
        <f t="shared" si="98"/>
        <v>6745</v>
      </c>
      <c r="B6751" s="571" t="s">
        <v>8902</v>
      </c>
      <c r="C6751" s="574" t="s">
        <v>12463</v>
      </c>
      <c r="D6751" s="843">
        <v>209199.62</v>
      </c>
      <c r="E6751" s="844"/>
      <c r="F6751" s="844"/>
      <c r="G6751" s="25"/>
      <c r="H6751" s="25"/>
      <c r="I6751" s="25"/>
      <c r="J6751" s="25"/>
      <c r="K6751" s="25"/>
      <c r="L6751" s="25"/>
      <c r="N6751" s="25"/>
      <c r="O6751" s="25"/>
      <c r="P6751" s="35" t="s">
        <v>2496</v>
      </c>
      <c r="AS6751" s="570"/>
      <c r="AT6751" s="391"/>
      <c r="AU6751" s="222"/>
      <c r="AV6751" s="564"/>
      <c r="AW6751" s="60"/>
      <c r="AX6751" s="60"/>
      <c r="AY6751" s="60"/>
      <c r="AZ6751" s="283"/>
      <c r="BA6751" s="283"/>
      <c r="BB6751" s="283"/>
      <c r="BC6751" s="34"/>
      <c r="BD6751" s="27"/>
      <c r="BF6751" s="35"/>
      <c r="BG6751" s="35"/>
      <c r="BH6751" s="35"/>
    </row>
    <row r="6752" spans="1:60" ht="15" x14ac:dyDescent="0.25">
      <c r="A6752" s="570">
        <f t="shared" si="98"/>
        <v>6746</v>
      </c>
      <c r="B6752" s="571" t="s">
        <v>8903</v>
      </c>
      <c r="C6752" s="574" t="s">
        <v>12463</v>
      </c>
      <c r="D6752" s="843">
        <v>237700.12</v>
      </c>
      <c r="E6752" s="844"/>
      <c r="F6752" s="844"/>
      <c r="G6752" s="25"/>
      <c r="H6752" s="25"/>
      <c r="I6752" s="25"/>
      <c r="J6752" s="25"/>
      <c r="K6752" s="25"/>
      <c r="L6752" s="25"/>
      <c r="N6752" s="25"/>
      <c r="O6752" s="25"/>
      <c r="P6752" s="35" t="s">
        <v>2496</v>
      </c>
      <c r="AS6752" s="570"/>
      <c r="AT6752" s="391"/>
      <c r="AU6752" s="222"/>
      <c r="AV6752" s="564"/>
      <c r="AW6752" s="60"/>
      <c r="AX6752" s="60"/>
      <c r="AY6752" s="60"/>
      <c r="AZ6752" s="283"/>
      <c r="BA6752" s="283"/>
      <c r="BB6752" s="283"/>
      <c r="BC6752" s="34"/>
      <c r="BD6752" s="27"/>
      <c r="BF6752" s="35"/>
      <c r="BG6752" s="35"/>
      <c r="BH6752" s="35"/>
    </row>
    <row r="6753" spans="1:60" ht="15" x14ac:dyDescent="0.25">
      <c r="A6753" s="570">
        <f t="shared" si="98"/>
        <v>6747</v>
      </c>
      <c r="B6753" s="571" t="s">
        <v>8904</v>
      </c>
      <c r="C6753" s="574" t="s">
        <v>12463</v>
      </c>
      <c r="D6753" s="843">
        <v>237700.12</v>
      </c>
      <c r="E6753" s="844"/>
      <c r="F6753" s="844"/>
      <c r="G6753" s="25"/>
      <c r="H6753" s="25"/>
      <c r="I6753" s="25"/>
      <c r="J6753" s="25"/>
      <c r="K6753" s="25"/>
      <c r="L6753" s="25"/>
      <c r="N6753" s="25"/>
      <c r="O6753" s="25"/>
      <c r="P6753" s="35" t="s">
        <v>2496</v>
      </c>
      <c r="AS6753" s="570"/>
      <c r="AT6753" s="391"/>
      <c r="AU6753" s="222"/>
      <c r="AV6753" s="564"/>
      <c r="AW6753" s="60"/>
      <c r="AX6753" s="60"/>
      <c r="AY6753" s="60"/>
      <c r="AZ6753" s="283"/>
      <c r="BA6753" s="283"/>
      <c r="BB6753" s="283"/>
      <c r="BC6753" s="34"/>
      <c r="BD6753" s="27"/>
      <c r="BF6753" s="35"/>
      <c r="BG6753" s="35"/>
      <c r="BH6753" s="35"/>
    </row>
    <row r="6754" spans="1:60" ht="15" x14ac:dyDescent="0.25">
      <c r="A6754" s="570">
        <f t="shared" si="98"/>
        <v>6748</v>
      </c>
      <c r="B6754" s="571" t="s">
        <v>8905</v>
      </c>
      <c r="C6754" s="574" t="s">
        <v>12460</v>
      </c>
      <c r="D6754" s="843">
        <v>54899.46</v>
      </c>
      <c r="E6754" s="844"/>
      <c r="F6754" s="844"/>
      <c r="G6754" s="25"/>
      <c r="H6754" s="25"/>
      <c r="I6754" s="25"/>
      <c r="J6754" s="25"/>
      <c r="K6754" s="25"/>
      <c r="L6754" s="25"/>
      <c r="N6754" s="25"/>
      <c r="O6754" s="25"/>
      <c r="P6754" s="35" t="s">
        <v>2496</v>
      </c>
      <c r="AS6754" s="570"/>
      <c r="AT6754" s="391"/>
      <c r="AU6754" s="222"/>
      <c r="AV6754" s="564"/>
      <c r="AW6754" s="60"/>
      <c r="AX6754" s="60"/>
      <c r="AY6754" s="60"/>
      <c r="AZ6754" s="283"/>
      <c r="BA6754" s="283"/>
      <c r="BB6754" s="283"/>
      <c r="BC6754" s="34"/>
      <c r="BD6754" s="27"/>
      <c r="BF6754" s="35"/>
      <c r="BG6754" s="35"/>
      <c r="BH6754" s="35"/>
    </row>
    <row r="6755" spans="1:60" ht="15" x14ac:dyDescent="0.25">
      <c r="A6755" s="570">
        <f t="shared" si="98"/>
        <v>6749</v>
      </c>
      <c r="B6755" s="571" t="s">
        <v>8906</v>
      </c>
      <c r="C6755" s="574" t="s">
        <v>12460</v>
      </c>
      <c r="D6755" s="843">
        <v>57279.46</v>
      </c>
      <c r="E6755" s="844"/>
      <c r="F6755" s="844"/>
      <c r="G6755" s="25"/>
      <c r="H6755" s="25"/>
      <c r="I6755" s="25"/>
      <c r="J6755" s="25"/>
      <c r="K6755" s="25"/>
      <c r="L6755" s="25"/>
      <c r="N6755" s="25"/>
      <c r="O6755" s="25"/>
      <c r="P6755" s="35" t="s">
        <v>2496</v>
      </c>
      <c r="AS6755" s="570"/>
      <c r="AT6755" s="391"/>
      <c r="AU6755" s="222"/>
      <c r="AV6755" s="564"/>
      <c r="AW6755" s="60"/>
      <c r="AX6755" s="60"/>
      <c r="AY6755" s="60"/>
      <c r="AZ6755" s="283"/>
      <c r="BA6755" s="283"/>
      <c r="BB6755" s="283"/>
      <c r="BC6755" s="34"/>
      <c r="BD6755" s="27"/>
      <c r="BF6755" s="35"/>
      <c r="BG6755" s="35"/>
      <c r="BH6755" s="35"/>
    </row>
    <row r="6756" spans="1:60" ht="15" x14ac:dyDescent="0.25">
      <c r="A6756" s="570">
        <f t="shared" si="98"/>
        <v>6750</v>
      </c>
      <c r="B6756" s="571" t="s">
        <v>8907</v>
      </c>
      <c r="C6756" s="574" t="s">
        <v>12492</v>
      </c>
      <c r="D6756" s="843">
        <v>17899.98</v>
      </c>
      <c r="E6756" s="844"/>
      <c r="F6756" s="844"/>
      <c r="G6756" s="25"/>
      <c r="H6756" s="25"/>
      <c r="I6756" s="25"/>
      <c r="J6756" s="25"/>
      <c r="K6756" s="25"/>
      <c r="L6756" s="25"/>
      <c r="N6756" s="25"/>
      <c r="O6756" s="25"/>
      <c r="P6756" s="35" t="s">
        <v>2496</v>
      </c>
      <c r="AS6756" s="570"/>
      <c r="AT6756" s="391"/>
      <c r="AU6756" s="222"/>
      <c r="AV6756" s="564"/>
      <c r="AW6756" s="60"/>
      <c r="AX6756" s="60"/>
      <c r="AY6756" s="60"/>
      <c r="AZ6756" s="283"/>
      <c r="BA6756" s="283"/>
      <c r="BB6756" s="283"/>
      <c r="BC6756" s="34"/>
      <c r="BD6756" s="27"/>
      <c r="BF6756" s="35"/>
      <c r="BG6756" s="35"/>
      <c r="BH6756" s="35"/>
    </row>
    <row r="6757" spans="1:60" ht="15" x14ac:dyDescent="0.25">
      <c r="A6757" s="570">
        <f t="shared" si="98"/>
        <v>6751</v>
      </c>
      <c r="B6757" s="571" t="s">
        <v>8907</v>
      </c>
      <c r="C6757" s="574" t="s">
        <v>12460</v>
      </c>
      <c r="D6757" s="843">
        <v>54899.46</v>
      </c>
      <c r="E6757" s="844"/>
      <c r="F6757" s="844"/>
      <c r="G6757" s="25"/>
      <c r="H6757" s="25"/>
      <c r="I6757" s="25"/>
      <c r="J6757" s="25"/>
      <c r="K6757" s="25"/>
      <c r="L6757" s="25"/>
      <c r="N6757" s="25"/>
      <c r="O6757" s="25"/>
      <c r="P6757" s="35" t="s">
        <v>2496</v>
      </c>
      <c r="AS6757" s="570"/>
      <c r="AT6757" s="391"/>
      <c r="AU6757" s="222"/>
      <c r="AV6757" s="564"/>
      <c r="AW6757" s="60"/>
      <c r="AX6757" s="60"/>
      <c r="AY6757" s="60"/>
      <c r="AZ6757" s="283"/>
      <c r="BA6757" s="283"/>
      <c r="BB6757" s="283"/>
      <c r="BC6757" s="34"/>
      <c r="BD6757" s="27"/>
      <c r="BF6757" s="35"/>
      <c r="BG6757" s="35"/>
      <c r="BH6757" s="35"/>
    </row>
    <row r="6758" spans="1:60" ht="15" x14ac:dyDescent="0.25">
      <c r="A6758" s="570">
        <f t="shared" si="98"/>
        <v>6752</v>
      </c>
      <c r="B6758" s="571" t="s">
        <v>8908</v>
      </c>
      <c r="C6758" s="574" t="s">
        <v>12460</v>
      </c>
      <c r="D6758" s="843">
        <v>55900.25</v>
      </c>
      <c r="E6758" s="844"/>
      <c r="F6758" s="844"/>
      <c r="G6758" s="25"/>
      <c r="H6758" s="25"/>
      <c r="I6758" s="25"/>
      <c r="J6758" s="25"/>
      <c r="K6758" s="25"/>
      <c r="L6758" s="25"/>
      <c r="N6758" s="25"/>
      <c r="O6758" s="25"/>
      <c r="P6758" s="35" t="s">
        <v>2496</v>
      </c>
      <c r="AS6758" s="570"/>
      <c r="AT6758" s="391"/>
      <c r="AU6758" s="222"/>
      <c r="AV6758" s="564"/>
      <c r="AW6758" s="60"/>
      <c r="AX6758" s="60"/>
      <c r="AY6758" s="60"/>
      <c r="AZ6758" s="283"/>
      <c r="BA6758" s="283"/>
      <c r="BB6758" s="283"/>
      <c r="BC6758" s="34"/>
      <c r="BD6758" s="27"/>
      <c r="BF6758" s="35"/>
      <c r="BG6758" s="35"/>
      <c r="BH6758" s="35"/>
    </row>
    <row r="6759" spans="1:60" ht="15" x14ac:dyDescent="0.25">
      <c r="A6759" s="570">
        <f t="shared" si="98"/>
        <v>6753</v>
      </c>
      <c r="B6759" s="571" t="s">
        <v>8909</v>
      </c>
      <c r="C6759" s="574" t="s">
        <v>12460</v>
      </c>
      <c r="D6759" s="843">
        <v>54899.46</v>
      </c>
      <c r="E6759" s="844"/>
      <c r="F6759" s="844"/>
      <c r="G6759" s="25"/>
      <c r="H6759" s="25"/>
      <c r="I6759" s="25"/>
      <c r="J6759" s="25"/>
      <c r="K6759" s="25"/>
      <c r="L6759" s="25"/>
      <c r="N6759" s="25"/>
      <c r="O6759" s="25"/>
      <c r="P6759" s="35" t="s">
        <v>2496</v>
      </c>
      <c r="AS6759" s="570"/>
      <c r="AT6759" s="391"/>
      <c r="AU6759" s="222"/>
      <c r="AV6759" s="564"/>
      <c r="AW6759" s="60"/>
      <c r="AX6759" s="60"/>
      <c r="AY6759" s="60"/>
      <c r="AZ6759" s="283"/>
      <c r="BA6759" s="283"/>
      <c r="BB6759" s="283"/>
      <c r="BC6759" s="34"/>
      <c r="BD6759" s="27"/>
      <c r="BF6759" s="35"/>
      <c r="BG6759" s="35"/>
      <c r="BH6759" s="35"/>
    </row>
    <row r="6760" spans="1:60" ht="15" x14ac:dyDescent="0.25">
      <c r="A6760" s="570">
        <f t="shared" si="98"/>
        <v>6754</v>
      </c>
      <c r="B6760" s="571" t="s">
        <v>8910</v>
      </c>
      <c r="C6760" s="574" t="s">
        <v>12459</v>
      </c>
      <c r="D6760" s="843">
        <v>18499.740000000002</v>
      </c>
      <c r="E6760" s="844"/>
      <c r="F6760" s="844"/>
      <c r="G6760" s="25"/>
      <c r="H6760" s="25"/>
      <c r="I6760" s="25"/>
      <c r="J6760" s="25"/>
      <c r="K6760" s="25"/>
      <c r="L6760" s="25"/>
      <c r="N6760" s="25"/>
      <c r="O6760" s="25"/>
      <c r="P6760" s="35" t="s">
        <v>2496</v>
      </c>
      <c r="AS6760" s="570"/>
      <c r="AT6760" s="391"/>
      <c r="AU6760" s="222"/>
      <c r="AV6760" s="564"/>
      <c r="AW6760" s="60"/>
      <c r="AX6760" s="60"/>
      <c r="AY6760" s="60"/>
      <c r="AZ6760" s="283"/>
      <c r="BA6760" s="283"/>
      <c r="BB6760" s="283"/>
      <c r="BC6760" s="34"/>
      <c r="BD6760" s="27"/>
      <c r="BF6760" s="35"/>
      <c r="BG6760" s="35"/>
      <c r="BH6760" s="35"/>
    </row>
    <row r="6761" spans="1:60" ht="15" x14ac:dyDescent="0.25">
      <c r="A6761" s="570">
        <f t="shared" si="98"/>
        <v>6755</v>
      </c>
      <c r="B6761" s="571" t="s">
        <v>8910</v>
      </c>
      <c r="C6761" s="574" t="s">
        <v>12460</v>
      </c>
      <c r="D6761" s="843">
        <v>54899.46</v>
      </c>
      <c r="E6761" s="844"/>
      <c r="F6761" s="844"/>
      <c r="G6761" s="25"/>
      <c r="H6761" s="25"/>
      <c r="I6761" s="25"/>
      <c r="J6761" s="25"/>
      <c r="K6761" s="25"/>
      <c r="L6761" s="25"/>
      <c r="N6761" s="25"/>
      <c r="O6761" s="25"/>
      <c r="P6761" s="35" t="s">
        <v>2496</v>
      </c>
      <c r="AS6761" s="570"/>
      <c r="AT6761" s="391"/>
      <c r="AU6761" s="222"/>
      <c r="AV6761" s="564"/>
      <c r="AW6761" s="60"/>
      <c r="AX6761" s="60"/>
      <c r="AY6761" s="60"/>
      <c r="AZ6761" s="283"/>
      <c r="BA6761" s="283"/>
      <c r="BB6761" s="283"/>
      <c r="BC6761" s="34"/>
      <c r="BD6761" s="27"/>
      <c r="BF6761" s="35"/>
      <c r="BG6761" s="35"/>
      <c r="BH6761" s="35"/>
    </row>
    <row r="6762" spans="1:60" ht="15" x14ac:dyDescent="0.25">
      <c r="A6762" s="570">
        <f t="shared" si="98"/>
        <v>6756</v>
      </c>
      <c r="B6762" s="571" t="s">
        <v>8911</v>
      </c>
      <c r="C6762" s="574" t="s">
        <v>12492</v>
      </c>
      <c r="D6762" s="843">
        <v>20111</v>
      </c>
      <c r="E6762" s="844"/>
      <c r="F6762" s="844"/>
      <c r="G6762" s="25"/>
      <c r="H6762" s="25"/>
      <c r="I6762" s="25"/>
      <c r="J6762" s="25"/>
      <c r="K6762" s="25"/>
      <c r="L6762" s="25"/>
      <c r="N6762" s="25"/>
      <c r="O6762" s="25"/>
      <c r="P6762" s="35" t="s">
        <v>2496</v>
      </c>
      <c r="AS6762" s="570"/>
      <c r="AT6762" s="391"/>
      <c r="AU6762" s="222"/>
      <c r="AV6762" s="564"/>
      <c r="AW6762" s="60"/>
      <c r="AX6762" s="60"/>
      <c r="AY6762" s="60"/>
      <c r="AZ6762" s="283"/>
      <c r="BA6762" s="283"/>
      <c r="BB6762" s="283"/>
      <c r="BC6762" s="34"/>
      <c r="BD6762" s="27"/>
      <c r="BF6762" s="35"/>
      <c r="BG6762" s="35"/>
      <c r="BH6762" s="35"/>
    </row>
    <row r="6763" spans="1:60" ht="15" x14ac:dyDescent="0.25">
      <c r="A6763" s="570">
        <f t="shared" si="98"/>
        <v>6757</v>
      </c>
      <c r="B6763" s="571" t="s">
        <v>8912</v>
      </c>
      <c r="C6763" s="574" t="s">
        <v>12459</v>
      </c>
      <c r="D6763" s="843">
        <v>18499.740000000002</v>
      </c>
      <c r="E6763" s="844"/>
      <c r="F6763" s="844"/>
      <c r="G6763" s="25"/>
      <c r="H6763" s="25"/>
      <c r="I6763" s="25"/>
      <c r="J6763" s="25"/>
      <c r="K6763" s="25"/>
      <c r="L6763" s="25"/>
      <c r="N6763" s="25"/>
      <c r="O6763" s="25"/>
      <c r="P6763" s="35" t="s">
        <v>2496</v>
      </c>
      <c r="AS6763" s="570"/>
      <c r="AT6763" s="391"/>
      <c r="AU6763" s="222"/>
      <c r="AV6763" s="564"/>
      <c r="AW6763" s="60"/>
      <c r="AX6763" s="60"/>
      <c r="AY6763" s="60"/>
      <c r="AZ6763" s="283"/>
      <c r="BA6763" s="283"/>
      <c r="BB6763" s="283"/>
      <c r="BC6763" s="34"/>
      <c r="BD6763" s="27"/>
      <c r="BF6763" s="35"/>
      <c r="BG6763" s="35"/>
      <c r="BH6763" s="35"/>
    </row>
    <row r="6764" spans="1:60" ht="15" x14ac:dyDescent="0.25">
      <c r="A6764" s="570">
        <f t="shared" si="98"/>
        <v>6758</v>
      </c>
      <c r="B6764" s="571" t="s">
        <v>8913</v>
      </c>
      <c r="C6764" s="574" t="s">
        <v>12459</v>
      </c>
      <c r="D6764" s="843">
        <v>18499.740000000002</v>
      </c>
      <c r="E6764" s="844"/>
      <c r="F6764" s="844"/>
      <c r="G6764" s="25"/>
      <c r="H6764" s="25"/>
      <c r="I6764" s="25"/>
      <c r="J6764" s="25"/>
      <c r="K6764" s="25"/>
      <c r="L6764" s="25"/>
      <c r="N6764" s="25"/>
      <c r="O6764" s="25"/>
      <c r="P6764" s="35" t="s">
        <v>2496</v>
      </c>
      <c r="AS6764" s="570"/>
      <c r="AT6764" s="391"/>
      <c r="AU6764" s="222"/>
      <c r="AV6764" s="564"/>
      <c r="AW6764" s="60"/>
      <c r="AX6764" s="60"/>
      <c r="AY6764" s="60"/>
      <c r="AZ6764" s="283"/>
      <c r="BA6764" s="283"/>
      <c r="BB6764" s="283"/>
      <c r="BC6764" s="34"/>
      <c r="BD6764" s="27"/>
      <c r="BF6764" s="35"/>
      <c r="BG6764" s="35"/>
      <c r="BH6764" s="35"/>
    </row>
    <row r="6765" spans="1:60" ht="15" x14ac:dyDescent="0.25">
      <c r="A6765" s="570">
        <f t="shared" si="98"/>
        <v>6759</v>
      </c>
      <c r="B6765" s="571" t="s">
        <v>8914</v>
      </c>
      <c r="C6765" s="574" t="s">
        <v>12492</v>
      </c>
      <c r="D6765" s="843">
        <v>16900.38</v>
      </c>
      <c r="E6765" s="844"/>
      <c r="F6765" s="844"/>
      <c r="G6765" s="25"/>
      <c r="H6765" s="25"/>
      <c r="I6765" s="25"/>
      <c r="J6765" s="25"/>
      <c r="K6765" s="25"/>
      <c r="L6765" s="25"/>
      <c r="N6765" s="25"/>
      <c r="O6765" s="25"/>
      <c r="P6765" s="35" t="s">
        <v>2496</v>
      </c>
      <c r="AS6765" s="570"/>
      <c r="AT6765" s="391"/>
      <c r="AU6765" s="222"/>
      <c r="AV6765" s="564"/>
      <c r="AW6765" s="60"/>
      <c r="AX6765" s="60"/>
      <c r="AY6765" s="60"/>
      <c r="AZ6765" s="283"/>
      <c r="BA6765" s="283"/>
      <c r="BB6765" s="283"/>
      <c r="BC6765" s="34"/>
      <c r="BD6765" s="27"/>
      <c r="BF6765" s="35"/>
      <c r="BG6765" s="35"/>
      <c r="BH6765" s="35"/>
    </row>
    <row r="6766" spans="1:60" ht="15" x14ac:dyDescent="0.25">
      <c r="A6766" s="570">
        <f t="shared" si="98"/>
        <v>6760</v>
      </c>
      <c r="B6766" s="571" t="s">
        <v>8915</v>
      </c>
      <c r="C6766" s="574" t="s">
        <v>12460</v>
      </c>
      <c r="D6766" s="843">
        <v>54899.46</v>
      </c>
      <c r="E6766" s="844"/>
      <c r="F6766" s="844"/>
      <c r="G6766" s="25"/>
      <c r="H6766" s="25"/>
      <c r="I6766" s="25"/>
      <c r="J6766" s="25"/>
      <c r="K6766" s="25"/>
      <c r="L6766" s="25"/>
      <c r="N6766" s="25"/>
      <c r="O6766" s="25"/>
      <c r="P6766" s="35" t="s">
        <v>2496</v>
      </c>
      <c r="AS6766" s="570"/>
      <c r="AT6766" s="391"/>
      <c r="AU6766" s="222"/>
      <c r="AV6766" s="564"/>
      <c r="AW6766" s="60"/>
      <c r="AX6766" s="60"/>
      <c r="AY6766" s="60"/>
      <c r="AZ6766" s="283"/>
      <c r="BA6766" s="283"/>
      <c r="BB6766" s="283"/>
      <c r="BC6766" s="34"/>
      <c r="BD6766" s="27"/>
      <c r="BF6766" s="35"/>
      <c r="BG6766" s="35"/>
      <c r="BH6766" s="35"/>
    </row>
    <row r="6767" spans="1:60" ht="15" x14ac:dyDescent="0.25">
      <c r="A6767" s="570">
        <f t="shared" si="98"/>
        <v>6761</v>
      </c>
      <c r="B6767" s="571" t="s">
        <v>8916</v>
      </c>
      <c r="C6767" s="574" t="s">
        <v>12460</v>
      </c>
      <c r="D6767" s="843">
        <v>54899.46</v>
      </c>
      <c r="E6767" s="844"/>
      <c r="F6767" s="844"/>
      <c r="G6767" s="25"/>
      <c r="H6767" s="25"/>
      <c r="I6767" s="25"/>
      <c r="J6767" s="25"/>
      <c r="K6767" s="25"/>
      <c r="L6767" s="25"/>
      <c r="N6767" s="25"/>
      <c r="O6767" s="25"/>
      <c r="P6767" s="35" t="s">
        <v>2496</v>
      </c>
      <c r="AS6767" s="570"/>
      <c r="AT6767" s="391"/>
      <c r="AU6767" s="222"/>
      <c r="AV6767" s="564"/>
      <c r="AW6767" s="60"/>
      <c r="AX6767" s="60"/>
      <c r="AY6767" s="60"/>
      <c r="AZ6767" s="283"/>
      <c r="BA6767" s="283"/>
      <c r="BB6767" s="283"/>
      <c r="BC6767" s="34"/>
      <c r="BD6767" s="27"/>
      <c r="BF6767" s="35"/>
      <c r="BG6767" s="35"/>
      <c r="BH6767" s="35"/>
    </row>
    <row r="6768" spans="1:60" ht="15" x14ac:dyDescent="0.25">
      <c r="A6768" s="570">
        <f t="shared" si="98"/>
        <v>6762</v>
      </c>
      <c r="B6768" s="571" t="s">
        <v>8917</v>
      </c>
      <c r="C6768" s="574" t="s">
        <v>12459</v>
      </c>
      <c r="D6768" s="843">
        <v>18499.740000000002</v>
      </c>
      <c r="E6768" s="844"/>
      <c r="F6768" s="844"/>
      <c r="G6768" s="25"/>
      <c r="H6768" s="25"/>
      <c r="I6768" s="25"/>
      <c r="J6768" s="25"/>
      <c r="K6768" s="25"/>
      <c r="L6768" s="25"/>
      <c r="N6768" s="25"/>
      <c r="O6768" s="25"/>
      <c r="P6768" s="35" t="s">
        <v>2496</v>
      </c>
      <c r="AS6768" s="570"/>
      <c r="AT6768" s="391"/>
      <c r="AU6768" s="222"/>
      <c r="AV6768" s="564"/>
      <c r="AW6768" s="60"/>
      <c r="AX6768" s="60"/>
      <c r="AY6768" s="60"/>
      <c r="AZ6768" s="283"/>
      <c r="BA6768" s="283"/>
      <c r="BB6768" s="283"/>
      <c r="BC6768" s="34"/>
      <c r="BD6768" s="27"/>
      <c r="BF6768" s="35"/>
      <c r="BG6768" s="35"/>
      <c r="BH6768" s="35"/>
    </row>
    <row r="6769" spans="1:60" ht="15" x14ac:dyDescent="0.25">
      <c r="A6769" s="570">
        <f t="shared" si="98"/>
        <v>6763</v>
      </c>
      <c r="B6769" s="571" t="s">
        <v>8917</v>
      </c>
      <c r="C6769" s="574" t="s">
        <v>12460</v>
      </c>
      <c r="D6769" s="843">
        <v>54899.46</v>
      </c>
      <c r="E6769" s="844"/>
      <c r="F6769" s="844"/>
      <c r="G6769" s="25"/>
      <c r="H6769" s="25"/>
      <c r="I6769" s="25"/>
      <c r="J6769" s="25"/>
      <c r="K6769" s="25"/>
      <c r="L6769" s="25"/>
      <c r="N6769" s="25"/>
      <c r="O6769" s="25"/>
      <c r="P6769" s="35" t="s">
        <v>2496</v>
      </c>
      <c r="AS6769" s="570"/>
      <c r="AT6769" s="391"/>
      <c r="AU6769" s="222"/>
      <c r="AV6769" s="564"/>
      <c r="AW6769" s="60"/>
      <c r="AX6769" s="60"/>
      <c r="AY6769" s="60"/>
      <c r="AZ6769" s="283"/>
      <c r="BA6769" s="283"/>
      <c r="BB6769" s="283"/>
      <c r="BC6769" s="34"/>
      <c r="BD6769" s="27"/>
      <c r="BF6769" s="35"/>
      <c r="BG6769" s="35"/>
      <c r="BH6769" s="35"/>
    </row>
    <row r="6770" spans="1:60" ht="15" x14ac:dyDescent="0.25">
      <c r="A6770" s="570">
        <f t="shared" si="98"/>
        <v>6764</v>
      </c>
      <c r="B6770" s="571" t="s">
        <v>8918</v>
      </c>
      <c r="C6770" s="574" t="s">
        <v>12460</v>
      </c>
      <c r="D6770" s="843">
        <v>54899.46</v>
      </c>
      <c r="E6770" s="844"/>
      <c r="F6770" s="844"/>
      <c r="G6770" s="25"/>
      <c r="H6770" s="25"/>
      <c r="I6770" s="25"/>
      <c r="J6770" s="25"/>
      <c r="K6770" s="25"/>
      <c r="L6770" s="25"/>
      <c r="N6770" s="25"/>
      <c r="O6770" s="25"/>
      <c r="P6770" s="35" t="s">
        <v>2496</v>
      </c>
      <c r="AS6770" s="570"/>
      <c r="AT6770" s="391"/>
      <c r="AU6770" s="222"/>
      <c r="AV6770" s="564"/>
      <c r="AW6770" s="60"/>
      <c r="AX6770" s="60"/>
      <c r="AY6770" s="60"/>
      <c r="AZ6770" s="283"/>
      <c r="BA6770" s="283"/>
      <c r="BB6770" s="283"/>
      <c r="BC6770" s="34"/>
      <c r="BD6770" s="27"/>
      <c r="BF6770" s="35"/>
      <c r="BG6770" s="35"/>
      <c r="BH6770" s="35"/>
    </row>
    <row r="6771" spans="1:60" ht="15" x14ac:dyDescent="0.25">
      <c r="A6771" s="570">
        <f t="shared" si="98"/>
        <v>6765</v>
      </c>
      <c r="B6771" s="571" t="s">
        <v>8919</v>
      </c>
      <c r="C6771" s="574" t="s">
        <v>12459</v>
      </c>
      <c r="D6771" s="843">
        <v>18499.740000000002</v>
      </c>
      <c r="E6771" s="844"/>
      <c r="F6771" s="844"/>
      <c r="G6771" s="25"/>
      <c r="H6771" s="25"/>
      <c r="I6771" s="25"/>
      <c r="J6771" s="25"/>
      <c r="K6771" s="25"/>
      <c r="L6771" s="25"/>
      <c r="N6771" s="25"/>
      <c r="O6771" s="25"/>
      <c r="P6771" s="35" t="s">
        <v>2496</v>
      </c>
      <c r="AS6771" s="570"/>
      <c r="AT6771" s="391"/>
      <c r="AU6771" s="222"/>
      <c r="AV6771" s="564"/>
      <c r="AW6771" s="60"/>
      <c r="AX6771" s="60"/>
      <c r="AY6771" s="60"/>
      <c r="AZ6771" s="283"/>
      <c r="BA6771" s="283"/>
      <c r="BB6771" s="283"/>
      <c r="BC6771" s="34"/>
      <c r="BD6771" s="27"/>
      <c r="BF6771" s="35"/>
      <c r="BG6771" s="35"/>
      <c r="BH6771" s="35"/>
    </row>
    <row r="6772" spans="1:60" ht="15" x14ac:dyDescent="0.25">
      <c r="A6772" s="570">
        <f t="shared" si="98"/>
        <v>6766</v>
      </c>
      <c r="B6772" s="571" t="s">
        <v>8920</v>
      </c>
      <c r="C6772" s="574" t="s">
        <v>12460</v>
      </c>
      <c r="D6772" s="843">
        <v>54899.46</v>
      </c>
      <c r="E6772" s="844"/>
      <c r="F6772" s="844"/>
      <c r="G6772" s="25"/>
      <c r="H6772" s="25"/>
      <c r="I6772" s="25"/>
      <c r="J6772" s="25"/>
      <c r="K6772" s="25"/>
      <c r="L6772" s="25"/>
      <c r="N6772" s="25"/>
      <c r="O6772" s="25"/>
      <c r="P6772" s="35" t="s">
        <v>2496</v>
      </c>
      <c r="AS6772" s="570"/>
      <c r="AT6772" s="391"/>
      <c r="AU6772" s="222"/>
      <c r="AV6772" s="564"/>
      <c r="AW6772" s="60"/>
      <c r="AX6772" s="60"/>
      <c r="AY6772" s="60"/>
      <c r="AZ6772" s="283"/>
      <c r="BA6772" s="283"/>
      <c r="BB6772" s="283"/>
      <c r="BC6772" s="34"/>
      <c r="BD6772" s="27"/>
      <c r="BF6772" s="35"/>
      <c r="BG6772" s="35"/>
      <c r="BH6772" s="35"/>
    </row>
    <row r="6773" spans="1:60" ht="15" x14ac:dyDescent="0.25">
      <c r="A6773" s="570">
        <f t="shared" si="98"/>
        <v>6767</v>
      </c>
      <c r="B6773" s="571" t="s">
        <v>8921</v>
      </c>
      <c r="C6773" s="574" t="s">
        <v>12459</v>
      </c>
      <c r="D6773" s="843">
        <v>18499.740000000002</v>
      </c>
      <c r="E6773" s="844"/>
      <c r="F6773" s="844"/>
      <c r="G6773" s="25"/>
      <c r="H6773" s="25"/>
      <c r="I6773" s="25"/>
      <c r="J6773" s="25"/>
      <c r="K6773" s="25"/>
      <c r="L6773" s="25"/>
      <c r="N6773" s="25"/>
      <c r="O6773" s="25"/>
      <c r="P6773" s="35" t="s">
        <v>2496</v>
      </c>
      <c r="AS6773" s="570"/>
      <c r="AT6773" s="391"/>
      <c r="AU6773" s="222"/>
      <c r="AV6773" s="564"/>
      <c r="AW6773" s="60"/>
      <c r="AX6773" s="60"/>
      <c r="AY6773" s="60"/>
      <c r="AZ6773" s="283"/>
      <c r="BA6773" s="283"/>
      <c r="BB6773" s="283"/>
      <c r="BC6773" s="34"/>
      <c r="BD6773" s="27"/>
      <c r="BF6773" s="35"/>
      <c r="BG6773" s="35"/>
      <c r="BH6773" s="35"/>
    </row>
    <row r="6774" spans="1:60" ht="15" x14ac:dyDescent="0.25">
      <c r="A6774" s="570">
        <f t="shared" si="98"/>
        <v>6768</v>
      </c>
      <c r="B6774" s="571" t="s">
        <v>8922</v>
      </c>
      <c r="C6774" s="574" t="s">
        <v>12460</v>
      </c>
      <c r="D6774" s="843">
        <v>54899.46</v>
      </c>
      <c r="E6774" s="844"/>
      <c r="F6774" s="844"/>
      <c r="G6774" s="25"/>
      <c r="H6774" s="25"/>
      <c r="I6774" s="25"/>
      <c r="J6774" s="25"/>
      <c r="K6774" s="25"/>
      <c r="L6774" s="25"/>
      <c r="N6774" s="25"/>
      <c r="O6774" s="25"/>
      <c r="P6774" s="35" t="s">
        <v>2496</v>
      </c>
      <c r="AS6774" s="570"/>
      <c r="AT6774" s="391"/>
      <c r="AU6774" s="222"/>
      <c r="AV6774" s="564"/>
      <c r="AW6774" s="60"/>
      <c r="AX6774" s="60"/>
      <c r="AY6774" s="60"/>
      <c r="AZ6774" s="283"/>
      <c r="BA6774" s="283"/>
      <c r="BB6774" s="283"/>
      <c r="BC6774" s="34"/>
      <c r="BD6774" s="27"/>
      <c r="BF6774" s="35"/>
      <c r="BG6774" s="35"/>
      <c r="BH6774" s="35"/>
    </row>
    <row r="6775" spans="1:60" ht="15" x14ac:dyDescent="0.25">
      <c r="A6775" s="570">
        <f t="shared" ref="A6775:A6838" si="99">A6774+1</f>
        <v>6769</v>
      </c>
      <c r="B6775" s="571" t="s">
        <v>8923</v>
      </c>
      <c r="C6775" s="574" t="s">
        <v>12460</v>
      </c>
      <c r="D6775" s="843">
        <v>54899.46</v>
      </c>
      <c r="E6775" s="844"/>
      <c r="F6775" s="844"/>
      <c r="G6775" s="25"/>
      <c r="H6775" s="25"/>
      <c r="I6775" s="25"/>
      <c r="J6775" s="25"/>
      <c r="K6775" s="25"/>
      <c r="L6775" s="25"/>
      <c r="N6775" s="25"/>
      <c r="O6775" s="25"/>
      <c r="P6775" s="35" t="s">
        <v>2496</v>
      </c>
      <c r="AS6775" s="570"/>
      <c r="AT6775" s="391"/>
      <c r="AU6775" s="222"/>
      <c r="AV6775" s="564"/>
      <c r="AW6775" s="60"/>
      <c r="AX6775" s="60"/>
      <c r="AY6775" s="60"/>
      <c r="AZ6775" s="283"/>
      <c r="BA6775" s="283"/>
      <c r="BB6775" s="283"/>
      <c r="BC6775" s="34"/>
      <c r="BD6775" s="27"/>
      <c r="BF6775" s="35"/>
      <c r="BG6775" s="35"/>
      <c r="BH6775" s="35"/>
    </row>
    <row r="6776" spans="1:60" ht="15" x14ac:dyDescent="0.25">
      <c r="A6776" s="570">
        <f t="shared" si="99"/>
        <v>6770</v>
      </c>
      <c r="B6776" s="571" t="s">
        <v>8924</v>
      </c>
      <c r="C6776" s="574" t="s">
        <v>12460</v>
      </c>
      <c r="D6776" s="843">
        <v>55900.25</v>
      </c>
      <c r="E6776" s="844"/>
      <c r="F6776" s="844"/>
      <c r="G6776" s="25"/>
      <c r="H6776" s="25"/>
      <c r="I6776" s="25"/>
      <c r="J6776" s="25"/>
      <c r="K6776" s="25"/>
      <c r="L6776" s="25"/>
      <c r="N6776" s="25"/>
      <c r="O6776" s="25"/>
      <c r="P6776" s="35" t="s">
        <v>2496</v>
      </c>
      <c r="AS6776" s="570"/>
      <c r="AT6776" s="391"/>
      <c r="AU6776" s="222"/>
      <c r="AV6776" s="564"/>
      <c r="AW6776" s="60"/>
      <c r="AX6776" s="60"/>
      <c r="AY6776" s="60"/>
      <c r="AZ6776" s="283"/>
      <c r="BA6776" s="283"/>
      <c r="BB6776" s="283"/>
      <c r="BC6776" s="34"/>
      <c r="BD6776" s="27"/>
      <c r="BF6776" s="35"/>
      <c r="BG6776" s="35"/>
      <c r="BH6776" s="35"/>
    </row>
    <row r="6777" spans="1:60" ht="15" x14ac:dyDescent="0.25">
      <c r="A6777" s="570">
        <f t="shared" si="99"/>
        <v>6771</v>
      </c>
      <c r="B6777" s="571" t="s">
        <v>8925</v>
      </c>
      <c r="C6777" s="574" t="s">
        <v>12460</v>
      </c>
      <c r="D6777" s="843">
        <v>54899.46</v>
      </c>
      <c r="E6777" s="844"/>
      <c r="F6777" s="844"/>
      <c r="G6777" s="25"/>
      <c r="H6777" s="25"/>
      <c r="I6777" s="25"/>
      <c r="J6777" s="25"/>
      <c r="K6777" s="25"/>
      <c r="L6777" s="25"/>
      <c r="N6777" s="25"/>
      <c r="O6777" s="25"/>
      <c r="P6777" s="35" t="s">
        <v>2496</v>
      </c>
      <c r="AS6777" s="570"/>
      <c r="AT6777" s="391"/>
      <c r="AU6777" s="222"/>
      <c r="AV6777" s="564"/>
      <c r="AW6777" s="60"/>
      <c r="AX6777" s="60"/>
      <c r="AY6777" s="60"/>
      <c r="AZ6777" s="283"/>
      <c r="BA6777" s="283"/>
      <c r="BB6777" s="283"/>
      <c r="BC6777" s="34"/>
      <c r="BD6777" s="27"/>
      <c r="BF6777" s="35"/>
      <c r="BG6777" s="35"/>
      <c r="BH6777" s="35"/>
    </row>
    <row r="6778" spans="1:60" ht="15" x14ac:dyDescent="0.25">
      <c r="A6778" s="570">
        <f t="shared" si="99"/>
        <v>6772</v>
      </c>
      <c r="B6778" s="571" t="s">
        <v>8925</v>
      </c>
      <c r="C6778" s="574" t="s">
        <v>12492</v>
      </c>
      <c r="D6778" s="843">
        <v>18499.740000000002</v>
      </c>
      <c r="E6778" s="844"/>
      <c r="F6778" s="844"/>
      <c r="G6778" s="25"/>
      <c r="H6778" s="25"/>
      <c r="I6778" s="25"/>
      <c r="J6778" s="25"/>
      <c r="K6778" s="25"/>
      <c r="L6778" s="25"/>
      <c r="N6778" s="25"/>
      <c r="O6778" s="25"/>
      <c r="P6778" s="35" t="s">
        <v>2496</v>
      </c>
      <c r="AS6778" s="570"/>
      <c r="AT6778" s="391"/>
      <c r="AU6778" s="222"/>
      <c r="AV6778" s="564"/>
      <c r="AW6778" s="60"/>
      <c r="AX6778" s="60"/>
      <c r="AY6778" s="60"/>
      <c r="AZ6778" s="283"/>
      <c r="BA6778" s="283"/>
      <c r="BB6778" s="283"/>
      <c r="BC6778" s="34"/>
      <c r="BD6778" s="27"/>
      <c r="BF6778" s="35"/>
      <c r="BG6778" s="35"/>
      <c r="BH6778" s="35"/>
    </row>
    <row r="6779" spans="1:60" ht="15" x14ac:dyDescent="0.25">
      <c r="A6779" s="570">
        <f t="shared" si="99"/>
        <v>6773</v>
      </c>
      <c r="B6779" s="571" t="s">
        <v>8926</v>
      </c>
      <c r="C6779" s="574" t="s">
        <v>12460</v>
      </c>
      <c r="D6779" s="843">
        <v>54899.46</v>
      </c>
      <c r="E6779" s="844"/>
      <c r="F6779" s="844"/>
      <c r="G6779" s="25"/>
      <c r="H6779" s="25"/>
      <c r="I6779" s="25"/>
      <c r="J6779" s="25"/>
      <c r="K6779" s="25"/>
      <c r="L6779" s="25"/>
      <c r="N6779" s="25"/>
      <c r="O6779" s="25"/>
      <c r="P6779" s="35" t="s">
        <v>2496</v>
      </c>
      <c r="AS6779" s="570"/>
      <c r="AT6779" s="391"/>
      <c r="AU6779" s="222"/>
      <c r="AV6779" s="564"/>
      <c r="AW6779" s="60"/>
      <c r="AX6779" s="60"/>
      <c r="AY6779" s="60"/>
      <c r="AZ6779" s="283"/>
      <c r="BA6779" s="283"/>
      <c r="BB6779" s="283"/>
      <c r="BC6779" s="34"/>
      <c r="BD6779" s="27"/>
      <c r="BF6779" s="35"/>
      <c r="BG6779" s="35"/>
      <c r="BH6779" s="35"/>
    </row>
    <row r="6780" spans="1:60" ht="15" x14ac:dyDescent="0.25">
      <c r="A6780" s="570">
        <f t="shared" si="99"/>
        <v>6774</v>
      </c>
      <c r="B6780" s="571" t="s">
        <v>8927</v>
      </c>
      <c r="C6780" s="574" t="s">
        <v>12458</v>
      </c>
      <c r="D6780" s="843">
        <v>102381.65</v>
      </c>
      <c r="E6780" s="844"/>
      <c r="F6780" s="844"/>
      <c r="G6780" s="25"/>
      <c r="H6780" s="25"/>
      <c r="I6780" s="25"/>
      <c r="J6780" s="25"/>
      <c r="K6780" s="25"/>
      <c r="L6780" s="25"/>
      <c r="N6780" s="25"/>
      <c r="O6780" s="25"/>
      <c r="P6780" s="35" t="s">
        <v>2496</v>
      </c>
      <c r="AS6780" s="570"/>
      <c r="AT6780" s="391"/>
      <c r="AU6780" s="222"/>
      <c r="AV6780" s="564"/>
      <c r="AW6780" s="60"/>
      <c r="AX6780" s="60"/>
      <c r="AY6780" s="60"/>
      <c r="AZ6780" s="283"/>
      <c r="BA6780" s="283"/>
      <c r="BB6780" s="283"/>
      <c r="BC6780" s="34"/>
      <c r="BD6780" s="27"/>
      <c r="BF6780" s="35"/>
      <c r="BG6780" s="35"/>
      <c r="BH6780" s="35"/>
    </row>
    <row r="6781" spans="1:60" ht="15" x14ac:dyDescent="0.25">
      <c r="A6781" s="570">
        <f t="shared" si="99"/>
        <v>6775</v>
      </c>
      <c r="B6781" s="571" t="s">
        <v>8928</v>
      </c>
      <c r="C6781" s="574" t="s">
        <v>12458</v>
      </c>
      <c r="D6781" s="843">
        <v>82534.83</v>
      </c>
      <c r="E6781" s="844"/>
      <c r="F6781" s="844"/>
      <c r="G6781" s="25"/>
      <c r="H6781" s="25"/>
      <c r="I6781" s="25"/>
      <c r="J6781" s="25"/>
      <c r="K6781" s="25"/>
      <c r="L6781" s="25"/>
      <c r="N6781" s="25"/>
      <c r="O6781" s="25"/>
      <c r="P6781" s="35" t="s">
        <v>2496</v>
      </c>
      <c r="AS6781" s="570"/>
      <c r="AT6781" s="391"/>
      <c r="AU6781" s="222"/>
      <c r="AV6781" s="564"/>
      <c r="AW6781" s="60"/>
      <c r="AX6781" s="60"/>
      <c r="AY6781" s="60"/>
      <c r="AZ6781" s="283"/>
      <c r="BA6781" s="283"/>
      <c r="BB6781" s="283"/>
      <c r="BC6781" s="34"/>
      <c r="BD6781" s="27"/>
      <c r="BF6781" s="35"/>
      <c r="BG6781" s="35"/>
      <c r="BH6781" s="35"/>
    </row>
    <row r="6782" spans="1:60" ht="15" x14ac:dyDescent="0.25">
      <c r="A6782" s="570">
        <f t="shared" si="99"/>
        <v>6776</v>
      </c>
      <c r="B6782" s="571" t="s">
        <v>8929</v>
      </c>
      <c r="C6782" s="574" t="s">
        <v>12458</v>
      </c>
      <c r="D6782" s="843">
        <v>55930</v>
      </c>
      <c r="E6782" s="844"/>
      <c r="F6782" s="844"/>
      <c r="G6782" s="25"/>
      <c r="H6782" s="25"/>
      <c r="I6782" s="25"/>
      <c r="J6782" s="25"/>
      <c r="K6782" s="25"/>
      <c r="L6782" s="25"/>
      <c r="N6782" s="25"/>
      <c r="O6782" s="25"/>
      <c r="P6782" s="35" t="s">
        <v>2496</v>
      </c>
      <c r="AS6782" s="570"/>
      <c r="AT6782" s="391"/>
      <c r="AU6782" s="222"/>
      <c r="AV6782" s="564"/>
      <c r="AW6782" s="60"/>
      <c r="AX6782" s="60"/>
      <c r="AY6782" s="60"/>
      <c r="AZ6782" s="283"/>
      <c r="BA6782" s="283"/>
      <c r="BB6782" s="283"/>
      <c r="BC6782" s="34"/>
      <c r="BD6782" s="27"/>
      <c r="BF6782" s="35"/>
      <c r="BG6782" s="35"/>
      <c r="BH6782" s="35"/>
    </row>
    <row r="6783" spans="1:60" ht="15" x14ac:dyDescent="0.25">
      <c r="A6783" s="570">
        <f t="shared" si="99"/>
        <v>6777</v>
      </c>
      <c r="B6783" s="571" t="s">
        <v>8930</v>
      </c>
      <c r="C6783" s="574" t="s">
        <v>12458</v>
      </c>
      <c r="D6783" s="843">
        <v>51281.86</v>
      </c>
      <c r="E6783" s="844"/>
      <c r="F6783" s="844"/>
      <c r="G6783" s="25"/>
      <c r="H6783" s="25"/>
      <c r="I6783" s="25"/>
      <c r="J6783" s="25"/>
      <c r="K6783" s="25"/>
      <c r="L6783" s="25"/>
      <c r="N6783" s="25"/>
      <c r="O6783" s="25"/>
      <c r="P6783" s="35" t="s">
        <v>2496</v>
      </c>
      <c r="AS6783" s="570"/>
      <c r="AT6783" s="391"/>
      <c r="AU6783" s="222"/>
      <c r="AV6783" s="564"/>
      <c r="AW6783" s="60"/>
      <c r="AX6783" s="60"/>
      <c r="AY6783" s="60"/>
      <c r="AZ6783" s="283"/>
      <c r="BA6783" s="283"/>
      <c r="BB6783" s="283"/>
      <c r="BC6783" s="34"/>
      <c r="BD6783" s="27"/>
      <c r="BF6783" s="35"/>
      <c r="BG6783" s="35"/>
      <c r="BH6783" s="35"/>
    </row>
    <row r="6784" spans="1:60" ht="15" x14ac:dyDescent="0.25">
      <c r="A6784" s="570">
        <f t="shared" si="99"/>
        <v>6778</v>
      </c>
      <c r="B6784" s="571" t="s">
        <v>8931</v>
      </c>
      <c r="C6784" s="574" t="s">
        <v>12458</v>
      </c>
      <c r="D6784" s="843">
        <v>1074570</v>
      </c>
      <c r="E6784" s="844"/>
      <c r="F6784" s="844"/>
      <c r="G6784" s="25"/>
      <c r="H6784" s="25"/>
      <c r="I6784" s="25"/>
      <c r="J6784" s="25"/>
      <c r="K6784" s="25"/>
      <c r="L6784" s="25"/>
      <c r="N6784" s="25"/>
      <c r="O6784" s="25"/>
      <c r="P6784" s="35" t="s">
        <v>2496</v>
      </c>
      <c r="AS6784" s="570"/>
      <c r="AT6784" s="391"/>
      <c r="AU6784" s="222"/>
      <c r="AV6784" s="564"/>
      <c r="AW6784" s="60"/>
      <c r="AX6784" s="60"/>
      <c r="AY6784" s="60"/>
      <c r="AZ6784" s="283"/>
      <c r="BA6784" s="283"/>
      <c r="BB6784" s="283"/>
      <c r="BC6784" s="34"/>
      <c r="BD6784" s="27"/>
      <c r="BF6784" s="35"/>
      <c r="BG6784" s="35"/>
      <c r="BH6784" s="35"/>
    </row>
    <row r="6785" spans="1:60" ht="15" x14ac:dyDescent="0.25">
      <c r="A6785" s="570">
        <f t="shared" si="99"/>
        <v>6779</v>
      </c>
      <c r="B6785" s="571" t="s">
        <v>8932</v>
      </c>
      <c r="C6785" s="574" t="s">
        <v>12458</v>
      </c>
      <c r="D6785" s="843">
        <v>232050</v>
      </c>
      <c r="E6785" s="844"/>
      <c r="F6785" s="844"/>
      <c r="G6785" s="25"/>
      <c r="H6785" s="25"/>
      <c r="I6785" s="25"/>
      <c r="J6785" s="25"/>
      <c r="K6785" s="25"/>
      <c r="L6785" s="25"/>
      <c r="N6785" s="25"/>
      <c r="O6785" s="25"/>
      <c r="P6785" s="35" t="s">
        <v>2496</v>
      </c>
      <c r="AS6785" s="570"/>
      <c r="AT6785" s="391"/>
      <c r="AU6785" s="222"/>
      <c r="AV6785" s="564"/>
      <c r="AW6785" s="60"/>
      <c r="AX6785" s="60"/>
      <c r="AY6785" s="60"/>
      <c r="AZ6785" s="283"/>
      <c r="BA6785" s="283"/>
      <c r="BB6785" s="283"/>
      <c r="BC6785" s="34"/>
      <c r="BD6785" s="27"/>
      <c r="BF6785" s="35"/>
      <c r="BG6785" s="35"/>
      <c r="BH6785" s="35"/>
    </row>
    <row r="6786" spans="1:60" ht="15" x14ac:dyDescent="0.25">
      <c r="A6786" s="570">
        <f t="shared" si="99"/>
        <v>6780</v>
      </c>
      <c r="B6786" s="571" t="s">
        <v>8933</v>
      </c>
      <c r="C6786" s="574" t="s">
        <v>12458</v>
      </c>
      <c r="D6786" s="843">
        <v>8742.93</v>
      </c>
      <c r="E6786" s="844"/>
      <c r="F6786" s="844"/>
      <c r="G6786" s="25"/>
      <c r="H6786" s="25"/>
      <c r="I6786" s="25"/>
      <c r="J6786" s="25"/>
      <c r="K6786" s="25"/>
      <c r="L6786" s="25"/>
      <c r="N6786" s="25"/>
      <c r="O6786" s="25"/>
      <c r="P6786" s="35" t="s">
        <v>2496</v>
      </c>
      <c r="AS6786" s="570"/>
      <c r="AT6786" s="391"/>
      <c r="AU6786" s="222"/>
      <c r="AV6786" s="564"/>
      <c r="AW6786" s="60"/>
      <c r="AX6786" s="60"/>
      <c r="AY6786" s="60"/>
      <c r="AZ6786" s="283"/>
      <c r="BA6786" s="283"/>
      <c r="BB6786" s="283"/>
      <c r="BC6786" s="34"/>
      <c r="BD6786" s="27"/>
      <c r="BF6786" s="35"/>
      <c r="BG6786" s="35"/>
      <c r="BH6786" s="35"/>
    </row>
    <row r="6787" spans="1:60" ht="15" x14ac:dyDescent="0.25">
      <c r="A6787" s="570">
        <f t="shared" si="99"/>
        <v>6781</v>
      </c>
      <c r="B6787" s="571" t="s">
        <v>8934</v>
      </c>
      <c r="C6787" s="574" t="s">
        <v>12458</v>
      </c>
      <c r="D6787" s="843">
        <v>136082.45000000001</v>
      </c>
      <c r="E6787" s="844"/>
      <c r="F6787" s="844"/>
      <c r="G6787" s="25"/>
      <c r="H6787" s="25"/>
      <c r="I6787" s="25"/>
      <c r="J6787" s="25"/>
      <c r="K6787" s="25"/>
      <c r="L6787" s="25"/>
      <c r="N6787" s="25"/>
      <c r="O6787" s="25"/>
      <c r="P6787" s="35" t="s">
        <v>2496</v>
      </c>
      <c r="AS6787" s="570"/>
      <c r="AT6787" s="391"/>
      <c r="AU6787" s="222"/>
      <c r="AV6787" s="564"/>
      <c r="AW6787" s="60"/>
      <c r="AX6787" s="60"/>
      <c r="AY6787" s="60"/>
      <c r="AZ6787" s="283"/>
      <c r="BA6787" s="283"/>
      <c r="BB6787" s="283"/>
      <c r="BC6787" s="34"/>
      <c r="BD6787" s="27"/>
      <c r="BF6787" s="35"/>
      <c r="BG6787" s="35"/>
      <c r="BH6787" s="35"/>
    </row>
    <row r="6788" spans="1:60" ht="15" x14ac:dyDescent="0.25">
      <c r="A6788" s="570">
        <f t="shared" si="99"/>
        <v>6782</v>
      </c>
      <c r="B6788" s="571" t="s">
        <v>8935</v>
      </c>
      <c r="C6788" s="574" t="s">
        <v>12458</v>
      </c>
      <c r="D6788" s="843">
        <v>15333.15</v>
      </c>
      <c r="E6788" s="844"/>
      <c r="F6788" s="844"/>
      <c r="G6788" s="25"/>
      <c r="H6788" s="25"/>
      <c r="I6788" s="25"/>
      <c r="J6788" s="25"/>
      <c r="K6788" s="25"/>
      <c r="L6788" s="25"/>
      <c r="N6788" s="25"/>
      <c r="O6788" s="25"/>
      <c r="P6788" s="35" t="s">
        <v>2496</v>
      </c>
      <c r="AS6788" s="570"/>
      <c r="AT6788" s="391"/>
      <c r="AU6788" s="222"/>
      <c r="AV6788" s="564"/>
      <c r="AW6788" s="60"/>
      <c r="AX6788" s="60"/>
      <c r="AY6788" s="60"/>
      <c r="AZ6788" s="283"/>
      <c r="BA6788" s="283"/>
      <c r="BB6788" s="283"/>
      <c r="BC6788" s="34"/>
      <c r="BD6788" s="27"/>
      <c r="BF6788" s="35"/>
      <c r="BG6788" s="35"/>
      <c r="BH6788" s="35"/>
    </row>
    <row r="6789" spans="1:60" ht="15" x14ac:dyDescent="0.25">
      <c r="A6789" s="570">
        <f t="shared" si="99"/>
        <v>6783</v>
      </c>
      <c r="B6789" s="571" t="s">
        <v>8936</v>
      </c>
      <c r="C6789" s="574" t="s">
        <v>12458</v>
      </c>
      <c r="D6789" s="843">
        <v>140975.73000000001</v>
      </c>
      <c r="E6789" s="844"/>
      <c r="F6789" s="844"/>
      <c r="G6789" s="25"/>
      <c r="H6789" s="25"/>
      <c r="I6789" s="25"/>
      <c r="J6789" s="25"/>
      <c r="K6789" s="25"/>
      <c r="L6789" s="25"/>
      <c r="N6789" s="25"/>
      <c r="O6789" s="25"/>
      <c r="P6789" s="35" t="s">
        <v>2496</v>
      </c>
      <c r="AS6789" s="570"/>
      <c r="AT6789" s="391"/>
      <c r="AU6789" s="222"/>
      <c r="AV6789" s="564"/>
      <c r="AW6789" s="60"/>
      <c r="AX6789" s="60"/>
      <c r="AY6789" s="60"/>
      <c r="AZ6789" s="283"/>
      <c r="BA6789" s="283"/>
      <c r="BB6789" s="283"/>
      <c r="BC6789" s="34"/>
      <c r="BD6789" s="27"/>
      <c r="BF6789" s="35"/>
      <c r="BG6789" s="35"/>
      <c r="BH6789" s="35"/>
    </row>
    <row r="6790" spans="1:60" ht="15" x14ac:dyDescent="0.25">
      <c r="A6790" s="570">
        <f t="shared" si="99"/>
        <v>6784</v>
      </c>
      <c r="B6790" s="571" t="s">
        <v>8937</v>
      </c>
      <c r="C6790" s="574" t="s">
        <v>12458</v>
      </c>
      <c r="D6790" s="843">
        <v>17278.8</v>
      </c>
      <c r="E6790" s="844"/>
      <c r="F6790" s="844"/>
      <c r="G6790" s="25"/>
      <c r="H6790" s="25"/>
      <c r="I6790" s="25"/>
      <c r="J6790" s="25"/>
      <c r="K6790" s="25"/>
      <c r="L6790" s="25"/>
      <c r="N6790" s="25"/>
      <c r="O6790" s="25"/>
      <c r="P6790" s="35" t="s">
        <v>2496</v>
      </c>
      <c r="AS6790" s="570"/>
      <c r="AT6790" s="391"/>
      <c r="AU6790" s="222"/>
      <c r="AV6790" s="564"/>
      <c r="AW6790" s="60"/>
      <c r="AX6790" s="60"/>
      <c r="AY6790" s="60"/>
      <c r="AZ6790" s="283"/>
      <c r="BA6790" s="283"/>
      <c r="BB6790" s="283"/>
      <c r="BC6790" s="34"/>
      <c r="BD6790" s="27"/>
      <c r="BF6790" s="35"/>
      <c r="BG6790" s="35"/>
      <c r="BH6790" s="35"/>
    </row>
    <row r="6791" spans="1:60" ht="15" x14ac:dyDescent="0.25">
      <c r="A6791" s="570">
        <f t="shared" si="99"/>
        <v>6785</v>
      </c>
      <c r="B6791" s="571" t="s">
        <v>8938</v>
      </c>
      <c r="C6791" s="574" t="s">
        <v>12458</v>
      </c>
      <c r="D6791" s="843">
        <v>8942.85</v>
      </c>
      <c r="E6791" s="844"/>
      <c r="F6791" s="844"/>
      <c r="G6791" s="25"/>
      <c r="H6791" s="25"/>
      <c r="I6791" s="25"/>
      <c r="J6791" s="25"/>
      <c r="K6791" s="25"/>
      <c r="L6791" s="25"/>
      <c r="N6791" s="25"/>
      <c r="O6791" s="25"/>
      <c r="P6791" s="35" t="s">
        <v>2496</v>
      </c>
      <c r="AS6791" s="570"/>
      <c r="AT6791" s="391"/>
      <c r="AU6791" s="222"/>
      <c r="AV6791" s="564"/>
      <c r="AW6791" s="60"/>
      <c r="AX6791" s="60"/>
      <c r="AY6791" s="60"/>
      <c r="AZ6791" s="283"/>
      <c r="BA6791" s="283"/>
      <c r="BB6791" s="283"/>
      <c r="BC6791" s="34"/>
      <c r="BD6791" s="27"/>
      <c r="BF6791" s="35"/>
      <c r="BG6791" s="35"/>
      <c r="BH6791" s="35"/>
    </row>
    <row r="6792" spans="1:60" ht="15" x14ac:dyDescent="0.25">
      <c r="A6792" s="570">
        <f t="shared" si="99"/>
        <v>6786</v>
      </c>
      <c r="B6792" s="571" t="s">
        <v>8939</v>
      </c>
      <c r="C6792" s="574" t="s">
        <v>12458</v>
      </c>
      <c r="D6792" s="843">
        <v>9859.15</v>
      </c>
      <c r="E6792" s="844"/>
      <c r="F6792" s="844"/>
      <c r="G6792" s="25"/>
      <c r="H6792" s="25"/>
      <c r="I6792" s="25"/>
      <c r="J6792" s="25"/>
      <c r="K6792" s="25"/>
      <c r="L6792" s="25"/>
      <c r="N6792" s="25"/>
      <c r="O6792" s="25"/>
      <c r="P6792" s="35" t="s">
        <v>2496</v>
      </c>
      <c r="AS6792" s="570"/>
      <c r="AT6792" s="391"/>
      <c r="AU6792" s="222"/>
      <c r="AV6792" s="564"/>
      <c r="AW6792" s="60"/>
      <c r="AX6792" s="60"/>
      <c r="AY6792" s="60"/>
      <c r="AZ6792" s="283"/>
      <c r="BA6792" s="283"/>
      <c r="BB6792" s="283"/>
      <c r="BC6792" s="34"/>
      <c r="BD6792" s="27"/>
      <c r="BF6792" s="35"/>
      <c r="BG6792" s="35"/>
      <c r="BH6792" s="35"/>
    </row>
    <row r="6793" spans="1:60" ht="15" x14ac:dyDescent="0.25">
      <c r="A6793" s="570">
        <f t="shared" si="99"/>
        <v>6787</v>
      </c>
      <c r="B6793" s="571" t="s">
        <v>8940</v>
      </c>
      <c r="C6793" s="574" t="s">
        <v>12458</v>
      </c>
      <c r="D6793" s="843">
        <v>8782.2000000000007</v>
      </c>
      <c r="E6793" s="844"/>
      <c r="F6793" s="844"/>
      <c r="G6793" s="25"/>
      <c r="H6793" s="25"/>
      <c r="I6793" s="25"/>
      <c r="J6793" s="25"/>
      <c r="K6793" s="25"/>
      <c r="L6793" s="25"/>
      <c r="N6793" s="25"/>
      <c r="O6793" s="25"/>
      <c r="P6793" s="35" t="s">
        <v>2496</v>
      </c>
      <c r="AS6793" s="570"/>
      <c r="AT6793" s="391"/>
      <c r="AU6793" s="222"/>
      <c r="AV6793" s="564"/>
      <c r="AW6793" s="60"/>
      <c r="AX6793" s="60"/>
      <c r="AY6793" s="60"/>
      <c r="AZ6793" s="283"/>
      <c r="BA6793" s="283"/>
      <c r="BB6793" s="283"/>
      <c r="BC6793" s="34"/>
      <c r="BD6793" s="27"/>
      <c r="BF6793" s="35"/>
      <c r="BG6793" s="35"/>
      <c r="BH6793" s="35"/>
    </row>
    <row r="6794" spans="1:60" ht="15" x14ac:dyDescent="0.25">
      <c r="A6794" s="570">
        <f t="shared" si="99"/>
        <v>6788</v>
      </c>
      <c r="B6794" s="571" t="s">
        <v>8941</v>
      </c>
      <c r="C6794" s="574" t="s">
        <v>12458</v>
      </c>
      <c r="D6794" s="843">
        <v>23929.71</v>
      </c>
      <c r="E6794" s="844"/>
      <c r="F6794" s="844"/>
      <c r="G6794" s="25"/>
      <c r="H6794" s="25"/>
      <c r="I6794" s="25"/>
      <c r="J6794" s="25"/>
      <c r="K6794" s="25"/>
      <c r="L6794" s="25"/>
      <c r="N6794" s="25"/>
      <c r="O6794" s="25"/>
      <c r="P6794" s="35" t="s">
        <v>2496</v>
      </c>
      <c r="AS6794" s="570"/>
      <c r="AT6794" s="391"/>
      <c r="AU6794" s="222"/>
      <c r="AV6794" s="564"/>
      <c r="AW6794" s="60"/>
      <c r="AX6794" s="60"/>
      <c r="AY6794" s="60"/>
      <c r="AZ6794" s="283"/>
      <c r="BA6794" s="283"/>
      <c r="BB6794" s="283"/>
      <c r="BC6794" s="34"/>
      <c r="BD6794" s="27"/>
      <c r="BF6794" s="35"/>
      <c r="BG6794" s="35"/>
      <c r="BH6794" s="35"/>
    </row>
    <row r="6795" spans="1:60" ht="15" x14ac:dyDescent="0.25">
      <c r="A6795" s="570">
        <f t="shared" si="99"/>
        <v>6789</v>
      </c>
      <c r="B6795" s="571" t="s">
        <v>8942</v>
      </c>
      <c r="C6795" s="574" t="s">
        <v>12458</v>
      </c>
      <c r="D6795" s="843">
        <v>25787.3</v>
      </c>
      <c r="E6795" s="844"/>
      <c r="F6795" s="844"/>
      <c r="G6795" s="25"/>
      <c r="H6795" s="25"/>
      <c r="I6795" s="25"/>
      <c r="J6795" s="25"/>
      <c r="K6795" s="25"/>
      <c r="L6795" s="25"/>
      <c r="N6795" s="25"/>
      <c r="O6795" s="25"/>
      <c r="P6795" s="35" t="s">
        <v>2496</v>
      </c>
      <c r="AS6795" s="570"/>
      <c r="AT6795" s="391"/>
      <c r="AU6795" s="222"/>
      <c r="AV6795" s="564"/>
      <c r="AW6795" s="60"/>
      <c r="AX6795" s="60"/>
      <c r="AY6795" s="60"/>
      <c r="AZ6795" s="283"/>
      <c r="BA6795" s="283"/>
      <c r="BB6795" s="283"/>
      <c r="BC6795" s="34"/>
      <c r="BD6795" s="27"/>
      <c r="BF6795" s="35"/>
      <c r="BG6795" s="35"/>
      <c r="BH6795" s="35"/>
    </row>
    <row r="6796" spans="1:60" ht="15" x14ac:dyDescent="0.25">
      <c r="A6796" s="570">
        <f t="shared" si="99"/>
        <v>6790</v>
      </c>
      <c r="B6796" s="571" t="s">
        <v>8943</v>
      </c>
      <c r="C6796" s="574" t="s">
        <v>12458</v>
      </c>
      <c r="D6796" s="843">
        <v>32824.959999999999</v>
      </c>
      <c r="E6796" s="844"/>
      <c r="F6796" s="844"/>
      <c r="G6796" s="25"/>
      <c r="H6796" s="25"/>
      <c r="I6796" s="25"/>
      <c r="J6796" s="25"/>
      <c r="K6796" s="25"/>
      <c r="L6796" s="25"/>
      <c r="N6796" s="25"/>
      <c r="O6796" s="25"/>
      <c r="P6796" s="35" t="s">
        <v>2496</v>
      </c>
      <c r="AS6796" s="570"/>
      <c r="AT6796" s="391"/>
      <c r="AU6796" s="222"/>
      <c r="AV6796" s="564"/>
      <c r="AW6796" s="60"/>
      <c r="AX6796" s="60"/>
      <c r="AY6796" s="60"/>
      <c r="AZ6796" s="283"/>
      <c r="BA6796" s="283"/>
      <c r="BB6796" s="283"/>
      <c r="BC6796" s="34"/>
      <c r="BD6796" s="27"/>
      <c r="BF6796" s="35"/>
      <c r="BG6796" s="35"/>
      <c r="BH6796" s="35"/>
    </row>
    <row r="6797" spans="1:60" ht="15" x14ac:dyDescent="0.25">
      <c r="A6797" s="570">
        <f t="shared" si="99"/>
        <v>6791</v>
      </c>
      <c r="B6797" s="571" t="s">
        <v>8944</v>
      </c>
      <c r="C6797" s="574" t="s">
        <v>12458</v>
      </c>
      <c r="D6797" s="843">
        <v>24596.11</v>
      </c>
      <c r="E6797" s="844"/>
      <c r="F6797" s="844"/>
      <c r="G6797" s="25"/>
      <c r="H6797" s="25"/>
      <c r="I6797" s="25"/>
      <c r="J6797" s="25"/>
      <c r="K6797" s="25"/>
      <c r="L6797" s="25"/>
      <c r="N6797" s="25"/>
      <c r="O6797" s="25"/>
      <c r="P6797" s="35" t="s">
        <v>2496</v>
      </c>
      <c r="AS6797" s="570"/>
      <c r="AT6797" s="391"/>
      <c r="AU6797" s="222"/>
      <c r="AV6797" s="564"/>
      <c r="AW6797" s="60"/>
      <c r="AX6797" s="60"/>
      <c r="AY6797" s="60"/>
      <c r="AZ6797" s="283"/>
      <c r="BA6797" s="283"/>
      <c r="BB6797" s="283"/>
      <c r="BC6797" s="34"/>
      <c r="BD6797" s="27"/>
      <c r="BF6797" s="35"/>
      <c r="BG6797" s="35"/>
      <c r="BH6797" s="35"/>
    </row>
    <row r="6798" spans="1:60" ht="15" x14ac:dyDescent="0.25">
      <c r="A6798" s="570">
        <f t="shared" si="99"/>
        <v>6792</v>
      </c>
      <c r="B6798" s="571" t="s">
        <v>8945</v>
      </c>
      <c r="C6798" s="574" t="s">
        <v>12458</v>
      </c>
      <c r="D6798" s="843">
        <v>125856.78</v>
      </c>
      <c r="E6798" s="844"/>
      <c r="F6798" s="844"/>
      <c r="G6798" s="25"/>
      <c r="H6798" s="25"/>
      <c r="I6798" s="25"/>
      <c r="J6798" s="25"/>
      <c r="K6798" s="25"/>
      <c r="L6798" s="25"/>
      <c r="N6798" s="25"/>
      <c r="O6798" s="25"/>
      <c r="P6798" s="35" t="s">
        <v>2496</v>
      </c>
      <c r="AS6798" s="570"/>
      <c r="AT6798" s="391"/>
      <c r="AU6798" s="222"/>
      <c r="AV6798" s="564"/>
      <c r="AW6798" s="60"/>
      <c r="AX6798" s="60"/>
      <c r="AY6798" s="60"/>
      <c r="AZ6798" s="283"/>
      <c r="BA6798" s="283"/>
      <c r="BB6798" s="283"/>
      <c r="BC6798" s="34"/>
      <c r="BD6798" s="27"/>
      <c r="BF6798" s="35"/>
      <c r="BG6798" s="35"/>
      <c r="BH6798" s="35"/>
    </row>
    <row r="6799" spans="1:60" ht="15" x14ac:dyDescent="0.25">
      <c r="A6799" s="570">
        <f t="shared" si="99"/>
        <v>6793</v>
      </c>
      <c r="B6799" s="571" t="s">
        <v>8946</v>
      </c>
      <c r="C6799" s="574" t="s">
        <v>12458</v>
      </c>
      <c r="D6799" s="843">
        <v>108686.27</v>
      </c>
      <c r="E6799" s="844"/>
      <c r="F6799" s="844"/>
      <c r="G6799" s="25"/>
      <c r="H6799" s="25"/>
      <c r="I6799" s="25"/>
      <c r="J6799" s="25"/>
      <c r="K6799" s="25"/>
      <c r="L6799" s="25"/>
      <c r="N6799" s="25"/>
      <c r="O6799" s="25"/>
      <c r="P6799" s="35" t="s">
        <v>2496</v>
      </c>
      <c r="AS6799" s="570"/>
      <c r="AT6799" s="391"/>
      <c r="AU6799" s="222"/>
      <c r="AV6799" s="564"/>
      <c r="AW6799" s="60"/>
      <c r="AX6799" s="60"/>
      <c r="AY6799" s="60"/>
      <c r="AZ6799" s="283"/>
      <c r="BA6799" s="283"/>
      <c r="BB6799" s="283"/>
      <c r="BC6799" s="34"/>
      <c r="BD6799" s="27"/>
      <c r="BF6799" s="35"/>
      <c r="BG6799" s="35"/>
      <c r="BH6799" s="35"/>
    </row>
    <row r="6800" spans="1:60" ht="15" x14ac:dyDescent="0.25">
      <c r="A6800" s="570">
        <f t="shared" si="99"/>
        <v>6794</v>
      </c>
      <c r="B6800" s="571" t="s">
        <v>8947</v>
      </c>
      <c r="C6800" s="574" t="s">
        <v>12458</v>
      </c>
      <c r="D6800" s="843">
        <v>1881180.56</v>
      </c>
      <c r="E6800" s="844"/>
      <c r="F6800" s="844"/>
      <c r="G6800" s="25"/>
      <c r="H6800" s="25"/>
      <c r="I6800" s="25"/>
      <c r="J6800" s="25"/>
      <c r="K6800" s="25"/>
      <c r="L6800" s="25"/>
      <c r="N6800" s="25"/>
      <c r="O6800" s="25"/>
      <c r="P6800" s="35" t="s">
        <v>2496</v>
      </c>
      <c r="AS6800" s="570"/>
      <c r="AT6800" s="391"/>
      <c r="AU6800" s="222"/>
      <c r="AV6800" s="564"/>
      <c r="AW6800" s="60"/>
      <c r="AX6800" s="60"/>
      <c r="AY6800" s="60"/>
      <c r="AZ6800" s="283"/>
      <c r="BA6800" s="283"/>
      <c r="BB6800" s="283"/>
      <c r="BC6800" s="34"/>
      <c r="BD6800" s="27"/>
      <c r="BF6800" s="35"/>
      <c r="BG6800" s="35"/>
      <c r="BH6800" s="35"/>
    </row>
    <row r="6801" spans="1:60" ht="15" x14ac:dyDescent="0.25">
      <c r="A6801" s="570">
        <f t="shared" si="99"/>
        <v>6795</v>
      </c>
      <c r="B6801" s="571" t="s">
        <v>8948</v>
      </c>
      <c r="C6801" s="574" t="s">
        <v>12458</v>
      </c>
      <c r="D6801" s="843">
        <v>16636.2</v>
      </c>
      <c r="E6801" s="844"/>
      <c r="F6801" s="844"/>
      <c r="G6801" s="25"/>
      <c r="H6801" s="25"/>
      <c r="I6801" s="25"/>
      <c r="J6801" s="25"/>
      <c r="K6801" s="25"/>
      <c r="L6801" s="25"/>
      <c r="N6801" s="25"/>
      <c r="O6801" s="25"/>
      <c r="P6801" s="35" t="s">
        <v>2496</v>
      </c>
      <c r="AS6801" s="570"/>
      <c r="AT6801" s="391"/>
      <c r="AU6801" s="222"/>
      <c r="AV6801" s="564"/>
      <c r="AW6801" s="60"/>
      <c r="AX6801" s="60"/>
      <c r="AY6801" s="60"/>
      <c r="AZ6801" s="283"/>
      <c r="BA6801" s="283"/>
      <c r="BB6801" s="283"/>
      <c r="BC6801" s="34"/>
      <c r="BD6801" s="27"/>
      <c r="BF6801" s="35"/>
      <c r="BG6801" s="35"/>
      <c r="BH6801" s="35"/>
    </row>
    <row r="6802" spans="1:60" ht="15" x14ac:dyDescent="0.25">
      <c r="A6802" s="570">
        <f t="shared" si="99"/>
        <v>6796</v>
      </c>
      <c r="B6802" s="571" t="s">
        <v>8949</v>
      </c>
      <c r="C6802" s="574" t="s">
        <v>12458</v>
      </c>
      <c r="D6802" s="843">
        <v>17385.900000000001</v>
      </c>
      <c r="E6802" s="844"/>
      <c r="F6802" s="844"/>
      <c r="G6802" s="25"/>
      <c r="H6802" s="25"/>
      <c r="I6802" s="25"/>
      <c r="J6802" s="25"/>
      <c r="K6802" s="25"/>
      <c r="L6802" s="25"/>
      <c r="N6802" s="25"/>
      <c r="O6802" s="25"/>
      <c r="P6802" s="35" t="s">
        <v>2496</v>
      </c>
      <c r="AS6802" s="570"/>
      <c r="AT6802" s="391"/>
      <c r="AU6802" s="222"/>
      <c r="AV6802" s="564"/>
      <c r="AW6802" s="60"/>
      <c r="AX6802" s="60"/>
      <c r="AY6802" s="60"/>
      <c r="AZ6802" s="283"/>
      <c r="BA6802" s="283"/>
      <c r="BB6802" s="283"/>
      <c r="BC6802" s="34"/>
      <c r="BD6802" s="27"/>
      <c r="BF6802" s="35"/>
      <c r="BG6802" s="35"/>
      <c r="BH6802" s="35"/>
    </row>
    <row r="6803" spans="1:60" ht="15" x14ac:dyDescent="0.25">
      <c r="A6803" s="570">
        <f t="shared" si="99"/>
        <v>6797</v>
      </c>
      <c r="B6803" s="571" t="s">
        <v>8950</v>
      </c>
      <c r="C6803" s="574" t="s">
        <v>12497</v>
      </c>
      <c r="D6803" s="843">
        <v>3689</v>
      </c>
      <c r="E6803" s="844"/>
      <c r="F6803" s="844"/>
      <c r="G6803" s="25"/>
      <c r="H6803" s="25"/>
      <c r="I6803" s="25"/>
      <c r="J6803" s="25"/>
      <c r="K6803" s="25"/>
      <c r="L6803" s="25"/>
      <c r="N6803" s="25"/>
      <c r="O6803" s="25"/>
      <c r="P6803" s="35" t="s">
        <v>2496</v>
      </c>
      <c r="AS6803" s="570"/>
      <c r="AT6803" s="391"/>
      <c r="AU6803" s="222"/>
      <c r="AV6803" s="564"/>
      <c r="AW6803" s="60"/>
      <c r="AX6803" s="60"/>
      <c r="AY6803" s="60"/>
      <c r="AZ6803" s="283"/>
      <c r="BA6803" s="283"/>
      <c r="BB6803" s="283"/>
      <c r="BC6803" s="34"/>
      <c r="BD6803" s="27"/>
      <c r="BF6803" s="35"/>
      <c r="BG6803" s="35"/>
      <c r="BH6803" s="35"/>
    </row>
    <row r="6804" spans="1:60" ht="15" x14ac:dyDescent="0.25">
      <c r="A6804" s="570">
        <f t="shared" si="99"/>
        <v>6798</v>
      </c>
      <c r="B6804" s="571" t="s">
        <v>8951</v>
      </c>
      <c r="C6804" s="574" t="s">
        <v>12497</v>
      </c>
      <c r="D6804" s="843">
        <v>3706.85</v>
      </c>
      <c r="E6804" s="844"/>
      <c r="F6804" s="844"/>
      <c r="G6804" s="25"/>
      <c r="H6804" s="25"/>
      <c r="I6804" s="25"/>
      <c r="J6804" s="25"/>
      <c r="K6804" s="25"/>
      <c r="L6804" s="25"/>
      <c r="N6804" s="25"/>
      <c r="O6804" s="25"/>
      <c r="P6804" s="35" t="s">
        <v>2496</v>
      </c>
      <c r="AS6804" s="570"/>
      <c r="AT6804" s="391"/>
      <c r="AU6804" s="222"/>
      <c r="AV6804" s="564"/>
      <c r="AW6804" s="60"/>
      <c r="AX6804" s="60"/>
      <c r="AY6804" s="60"/>
      <c r="AZ6804" s="283"/>
      <c r="BA6804" s="283"/>
      <c r="BB6804" s="283"/>
      <c r="BC6804" s="34"/>
      <c r="BD6804" s="27"/>
      <c r="BF6804" s="35"/>
      <c r="BG6804" s="35"/>
      <c r="BH6804" s="35"/>
    </row>
    <row r="6805" spans="1:60" ht="15" x14ac:dyDescent="0.25">
      <c r="A6805" s="570">
        <f t="shared" si="99"/>
        <v>6799</v>
      </c>
      <c r="B6805" s="571" t="s">
        <v>8952</v>
      </c>
      <c r="C6805" s="574" t="s">
        <v>12497</v>
      </c>
      <c r="D6805" s="843">
        <v>3530.73</v>
      </c>
      <c r="E6805" s="844"/>
      <c r="F6805" s="844"/>
      <c r="G6805" s="25"/>
      <c r="H6805" s="25"/>
      <c r="I6805" s="25"/>
      <c r="J6805" s="25"/>
      <c r="K6805" s="25"/>
      <c r="L6805" s="25"/>
      <c r="N6805" s="25"/>
      <c r="O6805" s="25"/>
      <c r="P6805" s="35" t="s">
        <v>2496</v>
      </c>
      <c r="AS6805" s="570"/>
      <c r="AT6805" s="391"/>
      <c r="AU6805" s="222"/>
      <c r="AV6805" s="564"/>
      <c r="AW6805" s="60"/>
      <c r="AX6805" s="60"/>
      <c r="AY6805" s="60"/>
      <c r="AZ6805" s="283"/>
      <c r="BA6805" s="283"/>
      <c r="BB6805" s="283"/>
      <c r="BC6805" s="34"/>
      <c r="BD6805" s="27"/>
      <c r="BF6805" s="35"/>
      <c r="BG6805" s="35"/>
      <c r="BH6805" s="35"/>
    </row>
    <row r="6806" spans="1:60" ht="15" x14ac:dyDescent="0.25">
      <c r="A6806" s="570">
        <f t="shared" si="99"/>
        <v>6800</v>
      </c>
      <c r="B6806" s="571" t="s">
        <v>8953</v>
      </c>
      <c r="C6806" s="574" t="s">
        <v>12497</v>
      </c>
      <c r="D6806" s="843">
        <v>2856</v>
      </c>
      <c r="E6806" s="844"/>
      <c r="F6806" s="844"/>
      <c r="G6806" s="25"/>
      <c r="H6806" s="25"/>
      <c r="I6806" s="25"/>
      <c r="J6806" s="25"/>
      <c r="K6806" s="25"/>
      <c r="L6806" s="25"/>
      <c r="N6806" s="25"/>
      <c r="O6806" s="25"/>
      <c r="P6806" s="35" t="s">
        <v>2496</v>
      </c>
      <c r="AS6806" s="570"/>
      <c r="AT6806" s="391"/>
      <c r="AU6806" s="222"/>
      <c r="AV6806" s="564"/>
      <c r="AW6806" s="60"/>
      <c r="AX6806" s="60"/>
      <c r="AY6806" s="60"/>
      <c r="AZ6806" s="283"/>
      <c r="BA6806" s="283"/>
      <c r="BB6806" s="283"/>
      <c r="BC6806" s="34"/>
      <c r="BD6806" s="27"/>
      <c r="BF6806" s="35"/>
      <c r="BG6806" s="35"/>
      <c r="BH6806" s="35"/>
    </row>
    <row r="6807" spans="1:60" ht="15" x14ac:dyDescent="0.25">
      <c r="A6807" s="570">
        <f t="shared" si="99"/>
        <v>6801</v>
      </c>
      <c r="B6807" s="571" t="s">
        <v>8954</v>
      </c>
      <c r="C6807" s="574" t="s">
        <v>12497</v>
      </c>
      <c r="D6807" s="843">
        <v>4760</v>
      </c>
      <c r="E6807" s="844"/>
      <c r="F6807" s="844"/>
      <c r="G6807" s="25"/>
      <c r="H6807" s="25"/>
      <c r="I6807" s="25"/>
      <c r="J6807" s="25"/>
      <c r="K6807" s="25"/>
      <c r="L6807" s="25"/>
      <c r="N6807" s="25"/>
      <c r="O6807" s="25"/>
      <c r="P6807" s="35" t="s">
        <v>2496</v>
      </c>
      <c r="AS6807" s="570"/>
      <c r="AT6807" s="391"/>
      <c r="AU6807" s="222"/>
      <c r="AV6807" s="564"/>
      <c r="AW6807" s="60"/>
      <c r="AX6807" s="60"/>
      <c r="AY6807" s="60"/>
      <c r="AZ6807" s="283"/>
      <c r="BA6807" s="283"/>
      <c r="BB6807" s="283"/>
      <c r="BC6807" s="34"/>
      <c r="BD6807" s="27"/>
      <c r="BF6807" s="35"/>
      <c r="BG6807" s="35"/>
      <c r="BH6807" s="35"/>
    </row>
    <row r="6808" spans="1:60" ht="15" x14ac:dyDescent="0.25">
      <c r="A6808" s="570">
        <f t="shared" si="99"/>
        <v>6802</v>
      </c>
      <c r="B6808" s="571" t="s">
        <v>8955</v>
      </c>
      <c r="C6808" s="574" t="s">
        <v>12458</v>
      </c>
      <c r="D6808" s="843">
        <v>63933.94</v>
      </c>
      <c r="E6808" s="844"/>
      <c r="F6808" s="844"/>
      <c r="G6808" s="25"/>
      <c r="H6808" s="25"/>
      <c r="I6808" s="25"/>
      <c r="J6808" s="25"/>
      <c r="K6808" s="25"/>
      <c r="L6808" s="25"/>
      <c r="N6808" s="25"/>
      <c r="O6808" s="25"/>
      <c r="P6808" s="35" t="s">
        <v>2496</v>
      </c>
      <c r="AS6808" s="570"/>
      <c r="AT6808" s="391"/>
      <c r="AU6808" s="222"/>
      <c r="AV6808" s="564"/>
      <c r="AW6808" s="60"/>
      <c r="AX6808" s="60"/>
      <c r="AY6808" s="60"/>
      <c r="AZ6808" s="283"/>
      <c r="BA6808" s="283"/>
      <c r="BB6808" s="283"/>
      <c r="BC6808" s="34"/>
      <c r="BD6808" s="27"/>
      <c r="BF6808" s="35"/>
      <c r="BG6808" s="35"/>
      <c r="BH6808" s="35"/>
    </row>
    <row r="6809" spans="1:60" ht="15" x14ac:dyDescent="0.25">
      <c r="A6809" s="570">
        <f t="shared" si="99"/>
        <v>6803</v>
      </c>
      <c r="B6809" s="571" t="s">
        <v>8956</v>
      </c>
      <c r="C6809" s="574" t="s">
        <v>12481</v>
      </c>
      <c r="D6809" s="843">
        <v>49623</v>
      </c>
      <c r="E6809" s="844"/>
      <c r="F6809" s="844"/>
      <c r="G6809" s="25"/>
      <c r="H6809" s="25"/>
      <c r="I6809" s="25"/>
      <c r="J6809" s="25"/>
      <c r="K6809" s="25"/>
      <c r="L6809" s="25"/>
      <c r="N6809" s="25"/>
      <c r="O6809" s="25"/>
      <c r="P6809" s="35" t="s">
        <v>2496</v>
      </c>
      <c r="AS6809" s="570"/>
      <c r="AT6809" s="391"/>
      <c r="AU6809" s="222"/>
      <c r="AV6809" s="564"/>
      <c r="AW6809" s="60"/>
      <c r="AX6809" s="60"/>
      <c r="AY6809" s="60"/>
      <c r="AZ6809" s="283"/>
      <c r="BA6809" s="283"/>
      <c r="BB6809" s="283"/>
      <c r="BC6809" s="34"/>
      <c r="BD6809" s="27"/>
      <c r="BF6809" s="35"/>
      <c r="BG6809" s="35"/>
      <c r="BH6809" s="35"/>
    </row>
    <row r="6810" spans="1:60" ht="15" x14ac:dyDescent="0.25">
      <c r="A6810" s="570">
        <f t="shared" si="99"/>
        <v>6804</v>
      </c>
      <c r="B6810" s="571" t="s">
        <v>8957</v>
      </c>
      <c r="C6810" s="574" t="s">
        <v>12481</v>
      </c>
      <c r="D6810" s="843">
        <v>29942.78</v>
      </c>
      <c r="E6810" s="844"/>
      <c r="F6810" s="844"/>
      <c r="G6810" s="25"/>
      <c r="H6810" s="25"/>
      <c r="I6810" s="25"/>
      <c r="J6810" s="25"/>
      <c r="K6810" s="25"/>
      <c r="L6810" s="25"/>
      <c r="N6810" s="25"/>
      <c r="O6810" s="25"/>
      <c r="P6810" s="35" t="s">
        <v>2496</v>
      </c>
      <c r="AS6810" s="570"/>
      <c r="AT6810" s="391"/>
      <c r="AU6810" s="222"/>
      <c r="AV6810" s="564"/>
      <c r="AW6810" s="60"/>
      <c r="AX6810" s="60"/>
      <c r="AY6810" s="60"/>
      <c r="AZ6810" s="283"/>
      <c r="BA6810" s="283"/>
      <c r="BB6810" s="283"/>
      <c r="BC6810" s="34"/>
      <c r="BD6810" s="27"/>
      <c r="BF6810" s="35"/>
      <c r="BG6810" s="35"/>
      <c r="BH6810" s="35"/>
    </row>
    <row r="6811" spans="1:60" ht="15" x14ac:dyDescent="0.25">
      <c r="A6811" s="570">
        <f t="shared" si="99"/>
        <v>6805</v>
      </c>
      <c r="B6811" s="571" t="s">
        <v>8958</v>
      </c>
      <c r="C6811" s="574" t="s">
        <v>12469</v>
      </c>
      <c r="D6811" s="843">
        <v>15386.7</v>
      </c>
      <c r="E6811" s="844"/>
      <c r="F6811" s="844"/>
      <c r="G6811" s="25"/>
      <c r="H6811" s="25"/>
      <c r="I6811" s="25"/>
      <c r="J6811" s="25"/>
      <c r="K6811" s="25"/>
      <c r="L6811" s="25"/>
      <c r="N6811" s="25"/>
      <c r="O6811" s="25"/>
      <c r="P6811" s="35" t="s">
        <v>2496</v>
      </c>
      <c r="AS6811" s="570"/>
      <c r="AT6811" s="391"/>
      <c r="AU6811" s="222"/>
      <c r="AV6811" s="564"/>
      <c r="AW6811" s="60"/>
      <c r="AX6811" s="60"/>
      <c r="AY6811" s="60"/>
      <c r="AZ6811" s="283"/>
      <c r="BA6811" s="283"/>
      <c r="BB6811" s="283"/>
      <c r="BC6811" s="34"/>
      <c r="BD6811" s="27"/>
      <c r="BF6811" s="35"/>
      <c r="BG6811" s="35"/>
      <c r="BH6811" s="35"/>
    </row>
    <row r="6812" spans="1:60" ht="15" x14ac:dyDescent="0.25">
      <c r="A6812" s="570">
        <f t="shared" si="99"/>
        <v>6806</v>
      </c>
      <c r="B6812" s="571" t="s">
        <v>8959</v>
      </c>
      <c r="C6812" s="574" t="s">
        <v>12469</v>
      </c>
      <c r="D6812" s="843">
        <v>14991.62</v>
      </c>
      <c r="E6812" s="844"/>
      <c r="F6812" s="844"/>
      <c r="G6812" s="25"/>
      <c r="H6812" s="25"/>
      <c r="I6812" s="25"/>
      <c r="J6812" s="25"/>
      <c r="K6812" s="25"/>
      <c r="L6812" s="25"/>
      <c r="N6812" s="25"/>
      <c r="O6812" s="25"/>
      <c r="P6812" s="35" t="s">
        <v>2496</v>
      </c>
      <c r="AS6812" s="570"/>
      <c r="AT6812" s="391"/>
      <c r="AU6812" s="222"/>
      <c r="AV6812" s="564"/>
      <c r="AW6812" s="60"/>
      <c r="AX6812" s="60"/>
      <c r="AY6812" s="60"/>
      <c r="AZ6812" s="283"/>
      <c r="BA6812" s="283"/>
      <c r="BB6812" s="283"/>
      <c r="BC6812" s="34"/>
      <c r="BD6812" s="27"/>
      <c r="BF6812" s="35"/>
      <c r="BG6812" s="35"/>
      <c r="BH6812" s="35"/>
    </row>
    <row r="6813" spans="1:60" ht="15" x14ac:dyDescent="0.25">
      <c r="A6813" s="570">
        <f t="shared" si="99"/>
        <v>6807</v>
      </c>
      <c r="B6813" s="571" t="s">
        <v>8960</v>
      </c>
      <c r="C6813" s="574" t="s">
        <v>12469</v>
      </c>
      <c r="D6813" s="843">
        <v>14991.62</v>
      </c>
      <c r="E6813" s="844"/>
      <c r="F6813" s="844"/>
      <c r="G6813" s="25"/>
      <c r="H6813" s="25"/>
      <c r="I6813" s="25"/>
      <c r="J6813" s="25"/>
      <c r="K6813" s="25"/>
      <c r="L6813" s="25"/>
      <c r="N6813" s="25"/>
      <c r="O6813" s="25"/>
      <c r="P6813" s="35" t="s">
        <v>2496</v>
      </c>
      <c r="AS6813" s="570"/>
      <c r="AT6813" s="391"/>
      <c r="AU6813" s="222"/>
      <c r="AV6813" s="564"/>
      <c r="AW6813" s="60"/>
      <c r="AX6813" s="60"/>
      <c r="AY6813" s="60"/>
      <c r="AZ6813" s="283"/>
      <c r="BA6813" s="283"/>
      <c r="BB6813" s="283"/>
      <c r="BC6813" s="34"/>
      <c r="BD6813" s="27"/>
      <c r="BF6813" s="35"/>
      <c r="BG6813" s="35"/>
      <c r="BH6813" s="35"/>
    </row>
    <row r="6814" spans="1:60" ht="15" x14ac:dyDescent="0.25">
      <c r="A6814" s="570">
        <f t="shared" si="99"/>
        <v>6808</v>
      </c>
      <c r="B6814" s="571" t="s">
        <v>8961</v>
      </c>
      <c r="C6814" s="574" t="s">
        <v>12469</v>
      </c>
      <c r="D6814" s="843">
        <v>14991.62</v>
      </c>
      <c r="E6814" s="844"/>
      <c r="F6814" s="844"/>
      <c r="G6814" s="25"/>
      <c r="H6814" s="25"/>
      <c r="I6814" s="25"/>
      <c r="J6814" s="25"/>
      <c r="K6814" s="25"/>
      <c r="L6814" s="25"/>
      <c r="N6814" s="25"/>
      <c r="O6814" s="25"/>
      <c r="P6814" s="35" t="s">
        <v>2496</v>
      </c>
      <c r="AS6814" s="570"/>
      <c r="AT6814" s="391"/>
      <c r="AU6814" s="222"/>
      <c r="AV6814" s="564"/>
      <c r="AW6814" s="60"/>
      <c r="AX6814" s="60"/>
      <c r="AY6814" s="60"/>
      <c r="AZ6814" s="283"/>
      <c r="BA6814" s="283"/>
      <c r="BB6814" s="283"/>
      <c r="BC6814" s="34"/>
      <c r="BD6814" s="27"/>
      <c r="BF6814" s="35"/>
      <c r="BG6814" s="35"/>
      <c r="BH6814" s="35"/>
    </row>
    <row r="6815" spans="1:60" ht="15" x14ac:dyDescent="0.25">
      <c r="A6815" s="570">
        <f t="shared" si="99"/>
        <v>6809</v>
      </c>
      <c r="B6815" s="571" t="s">
        <v>8962</v>
      </c>
      <c r="C6815" s="574" t="s">
        <v>12481</v>
      </c>
      <c r="D6815" s="843">
        <v>49365.96</v>
      </c>
      <c r="E6815" s="844"/>
      <c r="F6815" s="844"/>
      <c r="G6815" s="25"/>
      <c r="H6815" s="25"/>
      <c r="I6815" s="25"/>
      <c r="J6815" s="25"/>
      <c r="K6815" s="25"/>
      <c r="L6815" s="25"/>
      <c r="N6815" s="25"/>
      <c r="O6815" s="25"/>
      <c r="P6815" s="35" t="s">
        <v>2496</v>
      </c>
      <c r="AS6815" s="570"/>
      <c r="AT6815" s="391"/>
      <c r="AU6815" s="222"/>
      <c r="AV6815" s="564"/>
      <c r="AW6815" s="60"/>
      <c r="AX6815" s="60"/>
      <c r="AY6815" s="60"/>
      <c r="AZ6815" s="283"/>
      <c r="BA6815" s="283"/>
      <c r="BB6815" s="283"/>
      <c r="BC6815" s="34"/>
      <c r="BD6815" s="27"/>
      <c r="BF6815" s="35"/>
      <c r="BG6815" s="35"/>
      <c r="BH6815" s="35"/>
    </row>
    <row r="6816" spans="1:60" ht="15" x14ac:dyDescent="0.25">
      <c r="A6816" s="570">
        <f t="shared" si="99"/>
        <v>6810</v>
      </c>
      <c r="B6816" s="571" t="s">
        <v>8963</v>
      </c>
      <c r="C6816" s="574" t="s">
        <v>12481</v>
      </c>
      <c r="D6816" s="843">
        <v>37723</v>
      </c>
      <c r="E6816" s="844"/>
      <c r="F6816" s="844"/>
      <c r="G6816" s="25"/>
      <c r="H6816" s="25"/>
      <c r="I6816" s="25"/>
      <c r="J6816" s="25"/>
      <c r="K6816" s="25"/>
      <c r="L6816" s="25"/>
      <c r="N6816" s="25"/>
      <c r="O6816" s="25"/>
      <c r="P6816" s="35" t="s">
        <v>2496</v>
      </c>
      <c r="AS6816" s="570"/>
      <c r="AT6816" s="391"/>
      <c r="AU6816" s="222"/>
      <c r="AV6816" s="564"/>
      <c r="AW6816" s="60"/>
      <c r="AX6816" s="60"/>
      <c r="AY6816" s="60"/>
      <c r="AZ6816" s="283"/>
      <c r="BA6816" s="283"/>
      <c r="BB6816" s="283"/>
      <c r="BC6816" s="34"/>
      <c r="BD6816" s="27"/>
      <c r="BF6816" s="35"/>
      <c r="BG6816" s="35"/>
      <c r="BH6816" s="35"/>
    </row>
    <row r="6817" spans="1:60" ht="15" x14ac:dyDescent="0.25">
      <c r="A6817" s="570">
        <f t="shared" si="99"/>
        <v>6811</v>
      </c>
      <c r="B6817" s="571" t="s">
        <v>8964</v>
      </c>
      <c r="C6817" s="574" t="s">
        <v>12481</v>
      </c>
      <c r="D6817" s="843">
        <v>54070.03</v>
      </c>
      <c r="E6817" s="844"/>
      <c r="F6817" s="844"/>
      <c r="G6817" s="25"/>
      <c r="H6817" s="25"/>
      <c r="I6817" s="25"/>
      <c r="J6817" s="25"/>
      <c r="K6817" s="25"/>
      <c r="L6817" s="25"/>
      <c r="N6817" s="25"/>
      <c r="O6817" s="25"/>
      <c r="P6817" s="35" t="s">
        <v>2496</v>
      </c>
      <c r="AS6817" s="570"/>
      <c r="AT6817" s="391"/>
      <c r="AU6817" s="222"/>
      <c r="AV6817" s="564"/>
      <c r="AW6817" s="60"/>
      <c r="AX6817" s="60"/>
      <c r="AY6817" s="60"/>
      <c r="AZ6817" s="283"/>
      <c r="BA6817" s="283"/>
      <c r="BB6817" s="283"/>
      <c r="BC6817" s="34"/>
      <c r="BD6817" s="27"/>
      <c r="BF6817" s="35"/>
      <c r="BG6817" s="35"/>
      <c r="BH6817" s="35"/>
    </row>
    <row r="6818" spans="1:60" ht="15" x14ac:dyDescent="0.25">
      <c r="A6818" s="570">
        <f t="shared" si="99"/>
        <v>6812</v>
      </c>
      <c r="B6818" s="571" t="s">
        <v>8965</v>
      </c>
      <c r="C6818" s="574" t="s">
        <v>12481</v>
      </c>
      <c r="D6818" s="843">
        <v>32725</v>
      </c>
      <c r="E6818" s="844"/>
      <c r="F6818" s="844"/>
      <c r="G6818" s="25"/>
      <c r="H6818" s="25"/>
      <c r="I6818" s="25"/>
      <c r="J6818" s="25"/>
      <c r="K6818" s="25"/>
      <c r="L6818" s="25"/>
      <c r="N6818" s="25"/>
      <c r="O6818" s="25"/>
      <c r="P6818" s="35" t="s">
        <v>2496</v>
      </c>
      <c r="AS6818" s="570"/>
      <c r="AT6818" s="391"/>
      <c r="AU6818" s="222"/>
      <c r="AV6818" s="564"/>
      <c r="AW6818" s="60"/>
      <c r="AX6818" s="60"/>
      <c r="AY6818" s="60"/>
      <c r="AZ6818" s="283"/>
      <c r="BA6818" s="283"/>
      <c r="BB6818" s="283"/>
      <c r="BC6818" s="34"/>
      <c r="BD6818" s="27"/>
      <c r="BF6818" s="35"/>
      <c r="BG6818" s="35"/>
      <c r="BH6818" s="35"/>
    </row>
    <row r="6819" spans="1:60" ht="15" x14ac:dyDescent="0.25">
      <c r="A6819" s="570">
        <f t="shared" si="99"/>
        <v>6813</v>
      </c>
      <c r="B6819" s="571" t="s">
        <v>8966</v>
      </c>
      <c r="C6819" s="574" t="s">
        <v>12481</v>
      </c>
      <c r="D6819" s="843">
        <v>43732.5</v>
      </c>
      <c r="E6819" s="844"/>
      <c r="F6819" s="844"/>
      <c r="G6819" s="25"/>
      <c r="H6819" s="25"/>
      <c r="I6819" s="25"/>
      <c r="J6819" s="25"/>
      <c r="K6819" s="25"/>
      <c r="L6819" s="25"/>
      <c r="N6819" s="25"/>
      <c r="O6819" s="25"/>
      <c r="P6819" s="35" t="s">
        <v>2496</v>
      </c>
      <c r="AS6819" s="570"/>
      <c r="AT6819" s="391"/>
      <c r="AU6819" s="222"/>
      <c r="AV6819" s="564"/>
      <c r="AW6819" s="60"/>
      <c r="AX6819" s="60"/>
      <c r="AY6819" s="60"/>
      <c r="AZ6819" s="283"/>
      <c r="BA6819" s="283"/>
      <c r="BB6819" s="283"/>
      <c r="BC6819" s="34"/>
      <c r="BD6819" s="27"/>
      <c r="BF6819" s="35"/>
      <c r="BG6819" s="35"/>
      <c r="BH6819" s="35"/>
    </row>
    <row r="6820" spans="1:60" ht="15" x14ac:dyDescent="0.25">
      <c r="A6820" s="570">
        <f t="shared" si="99"/>
        <v>6814</v>
      </c>
      <c r="B6820" s="571" t="s">
        <v>8967</v>
      </c>
      <c r="C6820" s="574" t="s">
        <v>12481</v>
      </c>
      <c r="D6820" s="843">
        <v>39691.26</v>
      </c>
      <c r="E6820" s="844"/>
      <c r="F6820" s="844"/>
      <c r="G6820" s="25"/>
      <c r="H6820" s="25"/>
      <c r="I6820" s="25"/>
      <c r="J6820" s="25"/>
      <c r="K6820" s="25"/>
      <c r="L6820" s="25"/>
      <c r="N6820" s="25"/>
      <c r="O6820" s="25"/>
      <c r="P6820" s="35" t="s">
        <v>2496</v>
      </c>
      <c r="AS6820" s="570"/>
      <c r="AT6820" s="391"/>
      <c r="AU6820" s="222"/>
      <c r="AV6820" s="564"/>
      <c r="AW6820" s="60"/>
      <c r="AX6820" s="60"/>
      <c r="AY6820" s="60"/>
      <c r="AZ6820" s="283"/>
      <c r="BA6820" s="283"/>
      <c r="BB6820" s="283"/>
      <c r="BC6820" s="34"/>
      <c r="BD6820" s="27"/>
      <c r="BF6820" s="35"/>
      <c r="BG6820" s="35"/>
      <c r="BH6820" s="35"/>
    </row>
    <row r="6821" spans="1:60" ht="15" x14ac:dyDescent="0.25">
      <c r="A6821" s="570">
        <f t="shared" si="99"/>
        <v>6815</v>
      </c>
      <c r="B6821" s="571" t="s">
        <v>8968</v>
      </c>
      <c r="C6821" s="574" t="s">
        <v>12481</v>
      </c>
      <c r="D6821" s="843">
        <v>40936</v>
      </c>
      <c r="E6821" s="844"/>
      <c r="F6821" s="844"/>
      <c r="G6821" s="25"/>
      <c r="H6821" s="25"/>
      <c r="I6821" s="25"/>
      <c r="J6821" s="25"/>
      <c r="K6821" s="25"/>
      <c r="L6821" s="25"/>
      <c r="N6821" s="25"/>
      <c r="O6821" s="25"/>
      <c r="P6821" s="35" t="s">
        <v>2496</v>
      </c>
      <c r="AS6821" s="570"/>
      <c r="AT6821" s="391"/>
      <c r="AU6821" s="222"/>
      <c r="AV6821" s="564"/>
      <c r="AW6821" s="60"/>
      <c r="AX6821" s="60"/>
      <c r="AY6821" s="60"/>
      <c r="AZ6821" s="283"/>
      <c r="BA6821" s="283"/>
      <c r="BB6821" s="283"/>
      <c r="BC6821" s="34"/>
      <c r="BD6821" s="27"/>
      <c r="BF6821" s="35"/>
      <c r="BG6821" s="35"/>
      <c r="BH6821" s="35"/>
    </row>
    <row r="6822" spans="1:60" ht="15" x14ac:dyDescent="0.25">
      <c r="A6822" s="570">
        <f t="shared" si="99"/>
        <v>6816</v>
      </c>
      <c r="B6822" s="571" t="s">
        <v>8969</v>
      </c>
      <c r="C6822" s="574" t="s">
        <v>12481</v>
      </c>
      <c r="D6822" s="843">
        <v>33796</v>
      </c>
      <c r="E6822" s="844"/>
      <c r="F6822" s="844"/>
      <c r="G6822" s="25"/>
      <c r="H6822" s="25"/>
      <c r="I6822" s="25"/>
      <c r="J6822" s="25"/>
      <c r="K6822" s="25"/>
      <c r="L6822" s="25"/>
      <c r="N6822" s="25"/>
      <c r="O6822" s="25"/>
      <c r="P6822" s="35" t="s">
        <v>2496</v>
      </c>
      <c r="AS6822" s="570"/>
      <c r="AT6822" s="391"/>
      <c r="AU6822" s="222"/>
      <c r="AV6822" s="564"/>
      <c r="AW6822" s="60"/>
      <c r="AX6822" s="60"/>
      <c r="AY6822" s="60"/>
      <c r="AZ6822" s="283"/>
      <c r="BA6822" s="283"/>
      <c r="BB6822" s="283"/>
      <c r="BC6822" s="34"/>
      <c r="BD6822" s="27"/>
      <c r="BF6822" s="35"/>
      <c r="BG6822" s="35"/>
      <c r="BH6822" s="35"/>
    </row>
    <row r="6823" spans="1:60" ht="15" x14ac:dyDescent="0.25">
      <c r="A6823" s="570">
        <f t="shared" si="99"/>
        <v>6817</v>
      </c>
      <c r="B6823" s="571" t="s">
        <v>8970</v>
      </c>
      <c r="C6823" s="574" t="s">
        <v>12481</v>
      </c>
      <c r="D6823" s="843">
        <v>32904.69</v>
      </c>
      <c r="E6823" s="844"/>
      <c r="F6823" s="844"/>
      <c r="G6823" s="25"/>
      <c r="H6823" s="25"/>
      <c r="I6823" s="25"/>
      <c r="J6823" s="25"/>
      <c r="K6823" s="25"/>
      <c r="L6823" s="25"/>
      <c r="N6823" s="25"/>
      <c r="O6823" s="25"/>
      <c r="P6823" s="35" t="s">
        <v>2496</v>
      </c>
      <c r="AS6823" s="570"/>
      <c r="AT6823" s="391"/>
      <c r="AU6823" s="222"/>
      <c r="AV6823" s="564"/>
      <c r="AW6823" s="60"/>
      <c r="AX6823" s="60"/>
      <c r="AY6823" s="60"/>
      <c r="AZ6823" s="283"/>
      <c r="BA6823" s="283"/>
      <c r="BB6823" s="283"/>
      <c r="BC6823" s="34"/>
      <c r="BD6823" s="27"/>
      <c r="BF6823" s="35"/>
      <c r="BG6823" s="35"/>
      <c r="BH6823" s="35"/>
    </row>
    <row r="6824" spans="1:60" ht="15" x14ac:dyDescent="0.25">
      <c r="A6824" s="570">
        <f t="shared" si="99"/>
        <v>6818</v>
      </c>
      <c r="B6824" s="571" t="s">
        <v>8971</v>
      </c>
      <c r="C6824" s="574" t="s">
        <v>12481</v>
      </c>
      <c r="D6824" s="843">
        <v>30940</v>
      </c>
      <c r="E6824" s="844"/>
      <c r="F6824" s="844"/>
      <c r="G6824" s="25"/>
      <c r="H6824" s="25"/>
      <c r="I6824" s="25"/>
      <c r="J6824" s="25"/>
      <c r="K6824" s="25"/>
      <c r="L6824" s="25"/>
      <c r="N6824" s="25"/>
      <c r="O6824" s="25"/>
      <c r="P6824" s="35" t="s">
        <v>2496</v>
      </c>
      <c r="AS6824" s="570"/>
      <c r="AT6824" s="391"/>
      <c r="AU6824" s="222"/>
      <c r="AV6824" s="564"/>
      <c r="AW6824" s="60"/>
      <c r="AX6824" s="60"/>
      <c r="AY6824" s="60"/>
      <c r="AZ6824" s="283"/>
      <c r="BA6824" s="283"/>
      <c r="BB6824" s="283"/>
      <c r="BC6824" s="34"/>
      <c r="BD6824" s="27"/>
      <c r="BF6824" s="35"/>
      <c r="BG6824" s="35"/>
      <c r="BH6824" s="35"/>
    </row>
    <row r="6825" spans="1:60" ht="15" x14ac:dyDescent="0.25">
      <c r="A6825" s="570">
        <f t="shared" si="99"/>
        <v>6819</v>
      </c>
      <c r="B6825" s="571" t="s">
        <v>8972</v>
      </c>
      <c r="C6825" s="574" t="s">
        <v>12481</v>
      </c>
      <c r="D6825" s="843">
        <v>40817</v>
      </c>
      <c r="E6825" s="844"/>
      <c r="F6825" s="844"/>
      <c r="G6825" s="25"/>
      <c r="H6825" s="25"/>
      <c r="I6825" s="25"/>
      <c r="J6825" s="25"/>
      <c r="K6825" s="25"/>
      <c r="L6825" s="25"/>
      <c r="N6825" s="25"/>
      <c r="O6825" s="25"/>
      <c r="P6825" s="35" t="s">
        <v>2496</v>
      </c>
      <c r="AS6825" s="570"/>
      <c r="AT6825" s="391"/>
      <c r="AU6825" s="222"/>
      <c r="AV6825" s="564"/>
      <c r="AW6825" s="60"/>
      <c r="AX6825" s="60"/>
      <c r="AY6825" s="60"/>
      <c r="AZ6825" s="283"/>
      <c r="BA6825" s="283"/>
      <c r="BB6825" s="283"/>
      <c r="BC6825" s="34"/>
      <c r="BD6825" s="27"/>
      <c r="BF6825" s="35"/>
      <c r="BG6825" s="35"/>
      <c r="BH6825" s="35"/>
    </row>
    <row r="6826" spans="1:60" ht="15" x14ac:dyDescent="0.25">
      <c r="A6826" s="570">
        <f t="shared" si="99"/>
        <v>6820</v>
      </c>
      <c r="B6826" s="571" t="s">
        <v>8973</v>
      </c>
      <c r="C6826" s="574" t="s">
        <v>12481</v>
      </c>
      <c r="D6826" s="843">
        <v>42721</v>
      </c>
      <c r="E6826" s="844"/>
      <c r="F6826" s="844"/>
      <c r="G6826" s="25"/>
      <c r="H6826" s="25"/>
      <c r="I6826" s="25"/>
      <c r="J6826" s="25"/>
      <c r="K6826" s="25"/>
      <c r="L6826" s="25"/>
      <c r="N6826" s="25"/>
      <c r="O6826" s="25"/>
      <c r="P6826" s="35" t="s">
        <v>2496</v>
      </c>
      <c r="AS6826" s="570"/>
      <c r="AT6826" s="391"/>
      <c r="AU6826" s="222"/>
      <c r="AV6826" s="564"/>
      <c r="AW6826" s="60"/>
      <c r="AX6826" s="60"/>
      <c r="AY6826" s="60"/>
      <c r="AZ6826" s="283"/>
      <c r="BA6826" s="283"/>
      <c r="BB6826" s="283"/>
      <c r="BC6826" s="34"/>
      <c r="BD6826" s="27"/>
      <c r="BF6826" s="35"/>
      <c r="BG6826" s="35"/>
      <c r="BH6826" s="35"/>
    </row>
    <row r="6827" spans="1:60" ht="15" x14ac:dyDescent="0.25">
      <c r="A6827" s="570">
        <f t="shared" si="99"/>
        <v>6821</v>
      </c>
      <c r="B6827" s="571" t="s">
        <v>8974</v>
      </c>
      <c r="C6827" s="574" t="s">
        <v>12481</v>
      </c>
      <c r="D6827" s="843">
        <v>38598.839999999997</v>
      </c>
      <c r="E6827" s="844"/>
      <c r="F6827" s="844"/>
      <c r="G6827" s="25"/>
      <c r="H6827" s="25"/>
      <c r="I6827" s="25"/>
      <c r="J6827" s="25"/>
      <c r="K6827" s="25"/>
      <c r="L6827" s="25"/>
      <c r="N6827" s="25"/>
      <c r="O6827" s="25"/>
      <c r="P6827" s="35" t="s">
        <v>2496</v>
      </c>
      <c r="AS6827" s="570"/>
      <c r="AT6827" s="391"/>
      <c r="AU6827" s="222"/>
      <c r="AV6827" s="564"/>
      <c r="AW6827" s="60"/>
      <c r="AX6827" s="60"/>
      <c r="AY6827" s="60"/>
      <c r="AZ6827" s="283"/>
      <c r="BA6827" s="283"/>
      <c r="BB6827" s="283"/>
      <c r="BC6827" s="34"/>
      <c r="BD6827" s="27"/>
      <c r="BF6827" s="35"/>
      <c r="BG6827" s="35"/>
      <c r="BH6827" s="35"/>
    </row>
    <row r="6828" spans="1:60" ht="15" x14ac:dyDescent="0.25">
      <c r="A6828" s="570">
        <f t="shared" si="99"/>
        <v>6822</v>
      </c>
      <c r="B6828" s="571" t="s">
        <v>8975</v>
      </c>
      <c r="C6828" s="574" t="s">
        <v>12481</v>
      </c>
      <c r="D6828" s="843">
        <v>30511.599999999999</v>
      </c>
      <c r="E6828" s="844"/>
      <c r="F6828" s="844"/>
      <c r="G6828" s="25"/>
      <c r="H6828" s="25"/>
      <c r="I6828" s="25"/>
      <c r="J6828" s="25"/>
      <c r="K6828" s="25"/>
      <c r="L6828" s="25"/>
      <c r="N6828" s="25"/>
      <c r="O6828" s="25"/>
      <c r="P6828" s="35" t="s">
        <v>2496</v>
      </c>
      <c r="AS6828" s="570"/>
      <c r="AT6828" s="391"/>
      <c r="AU6828" s="222"/>
      <c r="AV6828" s="564"/>
      <c r="AW6828" s="60"/>
      <c r="AX6828" s="60"/>
      <c r="AY6828" s="60"/>
      <c r="AZ6828" s="283"/>
      <c r="BA6828" s="283"/>
      <c r="BB6828" s="283"/>
      <c r="BC6828" s="34"/>
      <c r="BD6828" s="27"/>
      <c r="BF6828" s="35"/>
      <c r="BG6828" s="35"/>
      <c r="BH6828" s="35"/>
    </row>
    <row r="6829" spans="1:60" ht="15" x14ac:dyDescent="0.25">
      <c r="A6829" s="570">
        <f t="shared" si="99"/>
        <v>6823</v>
      </c>
      <c r="B6829" s="571" t="s">
        <v>8976</v>
      </c>
      <c r="C6829" s="574" t="s">
        <v>12481</v>
      </c>
      <c r="D6829" s="843">
        <v>31951.5</v>
      </c>
      <c r="E6829" s="844"/>
      <c r="F6829" s="844"/>
      <c r="G6829" s="25"/>
      <c r="H6829" s="25"/>
      <c r="I6829" s="25"/>
      <c r="J6829" s="25"/>
      <c r="K6829" s="25"/>
      <c r="L6829" s="25"/>
      <c r="N6829" s="25"/>
      <c r="O6829" s="25"/>
      <c r="P6829" s="35" t="s">
        <v>2496</v>
      </c>
      <c r="AS6829" s="570"/>
      <c r="AT6829" s="391"/>
      <c r="AU6829" s="222"/>
      <c r="AV6829" s="564"/>
      <c r="AW6829" s="60"/>
      <c r="AX6829" s="60"/>
      <c r="AY6829" s="60"/>
      <c r="AZ6829" s="283"/>
      <c r="BA6829" s="283"/>
      <c r="BB6829" s="283"/>
      <c r="BC6829" s="34"/>
      <c r="BD6829" s="27"/>
      <c r="BF6829" s="35"/>
      <c r="BG6829" s="35"/>
      <c r="BH6829" s="35"/>
    </row>
    <row r="6830" spans="1:60" ht="15" x14ac:dyDescent="0.25">
      <c r="A6830" s="570">
        <f t="shared" si="99"/>
        <v>6824</v>
      </c>
      <c r="B6830" s="571" t="s">
        <v>8977</v>
      </c>
      <c r="C6830" s="574" t="s">
        <v>12481</v>
      </c>
      <c r="D6830" s="843">
        <v>37604</v>
      </c>
      <c r="E6830" s="844"/>
      <c r="F6830" s="844"/>
      <c r="G6830" s="25"/>
      <c r="H6830" s="25"/>
      <c r="I6830" s="25"/>
      <c r="J6830" s="25"/>
      <c r="K6830" s="25"/>
      <c r="L6830" s="25"/>
      <c r="N6830" s="25"/>
      <c r="O6830" s="25"/>
      <c r="P6830" s="35" t="s">
        <v>2496</v>
      </c>
      <c r="AS6830" s="570"/>
      <c r="AT6830" s="391"/>
      <c r="AU6830" s="222"/>
      <c r="AV6830" s="564"/>
      <c r="AW6830" s="60"/>
      <c r="AX6830" s="60"/>
      <c r="AY6830" s="60"/>
      <c r="AZ6830" s="283"/>
      <c r="BA6830" s="283"/>
      <c r="BB6830" s="283"/>
      <c r="BC6830" s="34"/>
      <c r="BD6830" s="27"/>
      <c r="BF6830" s="35"/>
      <c r="BG6830" s="35"/>
      <c r="BH6830" s="35"/>
    </row>
    <row r="6831" spans="1:60" ht="15" x14ac:dyDescent="0.25">
      <c r="A6831" s="570">
        <f t="shared" si="99"/>
        <v>6825</v>
      </c>
      <c r="B6831" s="571" t="s">
        <v>8978</v>
      </c>
      <c r="C6831" s="574" t="s">
        <v>12481</v>
      </c>
      <c r="D6831" s="843">
        <v>46053</v>
      </c>
      <c r="E6831" s="844"/>
      <c r="F6831" s="844"/>
      <c r="G6831" s="25"/>
      <c r="H6831" s="25"/>
      <c r="I6831" s="25"/>
      <c r="J6831" s="25"/>
      <c r="K6831" s="25"/>
      <c r="L6831" s="25"/>
      <c r="N6831" s="25"/>
      <c r="O6831" s="25"/>
      <c r="P6831" s="35" t="s">
        <v>2496</v>
      </c>
      <c r="AS6831" s="570"/>
      <c r="AT6831" s="391"/>
      <c r="AU6831" s="222"/>
      <c r="AV6831" s="564"/>
      <c r="AW6831" s="60"/>
      <c r="AX6831" s="60"/>
      <c r="AY6831" s="60"/>
      <c r="AZ6831" s="283"/>
      <c r="BA6831" s="283"/>
      <c r="BB6831" s="283"/>
      <c r="BC6831" s="34"/>
      <c r="BD6831" s="27"/>
      <c r="BF6831" s="35"/>
      <c r="BG6831" s="35"/>
      <c r="BH6831" s="35"/>
    </row>
    <row r="6832" spans="1:60" ht="15" x14ac:dyDescent="0.25">
      <c r="A6832" s="570">
        <f t="shared" si="99"/>
        <v>6826</v>
      </c>
      <c r="B6832" s="571" t="s">
        <v>8979</v>
      </c>
      <c r="C6832" s="574" t="s">
        <v>12481</v>
      </c>
      <c r="D6832" s="843">
        <v>46981.2</v>
      </c>
      <c r="E6832" s="844"/>
      <c r="F6832" s="844"/>
      <c r="G6832" s="25"/>
      <c r="H6832" s="25"/>
      <c r="I6832" s="25"/>
      <c r="J6832" s="25"/>
      <c r="K6832" s="25"/>
      <c r="L6832" s="25"/>
      <c r="N6832" s="25"/>
      <c r="O6832" s="25"/>
      <c r="P6832" s="35" t="s">
        <v>2496</v>
      </c>
      <c r="AS6832" s="570"/>
      <c r="AT6832" s="391"/>
      <c r="AU6832" s="222"/>
      <c r="AV6832" s="564"/>
      <c r="AW6832" s="60"/>
      <c r="AX6832" s="60"/>
      <c r="AY6832" s="60"/>
      <c r="AZ6832" s="283"/>
      <c r="BA6832" s="283"/>
      <c r="BB6832" s="283"/>
      <c r="BC6832" s="34"/>
      <c r="BD6832" s="27"/>
      <c r="BF6832" s="35"/>
      <c r="BG6832" s="35"/>
      <c r="BH6832" s="35"/>
    </row>
    <row r="6833" spans="1:60" ht="15" x14ac:dyDescent="0.25">
      <c r="A6833" s="570">
        <f t="shared" si="99"/>
        <v>6827</v>
      </c>
      <c r="B6833" s="571" t="s">
        <v>8980</v>
      </c>
      <c r="C6833" s="574" t="s">
        <v>12481</v>
      </c>
      <c r="D6833" s="843">
        <v>40817</v>
      </c>
      <c r="E6833" s="844"/>
      <c r="F6833" s="844"/>
      <c r="G6833" s="25"/>
      <c r="H6833" s="25"/>
      <c r="I6833" s="25"/>
      <c r="J6833" s="25"/>
      <c r="K6833" s="25"/>
      <c r="L6833" s="25"/>
      <c r="N6833" s="25"/>
      <c r="O6833" s="25"/>
      <c r="P6833" s="35" t="s">
        <v>2496</v>
      </c>
      <c r="AS6833" s="570"/>
      <c r="AT6833" s="391"/>
      <c r="AU6833" s="222"/>
      <c r="AV6833" s="564"/>
      <c r="AW6833" s="60"/>
      <c r="AX6833" s="60"/>
      <c r="AY6833" s="60"/>
      <c r="AZ6833" s="283"/>
      <c r="BA6833" s="283"/>
      <c r="BB6833" s="283"/>
      <c r="BC6833" s="34"/>
      <c r="BD6833" s="27"/>
      <c r="BF6833" s="35"/>
      <c r="BG6833" s="35"/>
      <c r="BH6833" s="35"/>
    </row>
    <row r="6834" spans="1:60" ht="42.75" x14ac:dyDescent="0.25">
      <c r="A6834" s="570">
        <f t="shared" si="99"/>
        <v>6828</v>
      </c>
      <c r="B6834" s="571" t="s">
        <v>8981</v>
      </c>
      <c r="C6834" s="574" t="s">
        <v>12476</v>
      </c>
      <c r="D6834" s="843">
        <v>25585</v>
      </c>
      <c r="E6834" s="844"/>
      <c r="F6834" s="844"/>
      <c r="G6834" s="25"/>
      <c r="H6834" s="25"/>
      <c r="I6834" s="25"/>
      <c r="J6834" s="25"/>
      <c r="K6834" s="25"/>
      <c r="L6834" s="25"/>
      <c r="N6834" s="25"/>
      <c r="O6834" s="25"/>
      <c r="P6834" s="35" t="s">
        <v>2496</v>
      </c>
      <c r="AS6834" s="570"/>
      <c r="AT6834" s="391"/>
      <c r="AU6834" s="222"/>
      <c r="AV6834" s="564"/>
      <c r="AW6834" s="60"/>
      <c r="AX6834" s="60"/>
      <c r="AY6834" s="60"/>
      <c r="AZ6834" s="283"/>
      <c r="BA6834" s="283"/>
      <c r="BB6834" s="283"/>
      <c r="BC6834" s="34"/>
      <c r="BD6834" s="27"/>
      <c r="BF6834" s="35"/>
      <c r="BG6834" s="35"/>
      <c r="BH6834" s="35"/>
    </row>
    <row r="6835" spans="1:60" ht="15" x14ac:dyDescent="0.25">
      <c r="A6835" s="570">
        <f t="shared" si="99"/>
        <v>6829</v>
      </c>
      <c r="B6835" s="571" t="s">
        <v>8982</v>
      </c>
      <c r="C6835" s="574" t="s">
        <v>12469</v>
      </c>
      <c r="D6835" s="843">
        <v>19263.72</v>
      </c>
      <c r="E6835" s="844"/>
      <c r="F6835" s="844"/>
      <c r="G6835" s="25"/>
      <c r="H6835" s="25"/>
      <c r="I6835" s="25"/>
      <c r="J6835" s="25"/>
      <c r="K6835" s="25"/>
      <c r="L6835" s="25"/>
      <c r="N6835" s="25"/>
      <c r="O6835" s="25"/>
      <c r="P6835" s="35" t="s">
        <v>2496</v>
      </c>
      <c r="AS6835" s="570"/>
      <c r="AT6835" s="391"/>
      <c r="AU6835" s="222"/>
      <c r="AV6835" s="564"/>
      <c r="AW6835" s="60"/>
      <c r="AX6835" s="60"/>
      <c r="AY6835" s="60"/>
      <c r="AZ6835" s="283"/>
      <c r="BA6835" s="283"/>
      <c r="BB6835" s="283"/>
      <c r="BC6835" s="34"/>
      <c r="BD6835" s="27"/>
      <c r="BF6835" s="35"/>
      <c r="BG6835" s="35"/>
      <c r="BH6835" s="35"/>
    </row>
    <row r="6836" spans="1:60" ht="15" x14ac:dyDescent="0.25">
      <c r="A6836" s="570">
        <f t="shared" si="99"/>
        <v>6830</v>
      </c>
      <c r="B6836" s="571" t="s">
        <v>8983</v>
      </c>
      <c r="C6836" s="574" t="s">
        <v>12469</v>
      </c>
      <c r="D6836" s="843">
        <v>41239.449999999997</v>
      </c>
      <c r="E6836" s="844"/>
      <c r="F6836" s="844"/>
      <c r="G6836" s="25"/>
      <c r="H6836" s="25"/>
      <c r="I6836" s="25"/>
      <c r="J6836" s="25"/>
      <c r="K6836" s="25"/>
      <c r="L6836" s="25"/>
      <c r="N6836" s="25"/>
      <c r="O6836" s="25"/>
      <c r="P6836" s="35" t="s">
        <v>2496</v>
      </c>
      <c r="AS6836" s="570"/>
      <c r="AT6836" s="391"/>
      <c r="AU6836" s="222"/>
      <c r="AV6836" s="564"/>
      <c r="AW6836" s="60"/>
      <c r="AX6836" s="60"/>
      <c r="AY6836" s="60"/>
      <c r="AZ6836" s="283"/>
      <c r="BA6836" s="283"/>
      <c r="BB6836" s="283"/>
      <c r="BC6836" s="34"/>
      <c r="BD6836" s="27"/>
      <c r="BF6836" s="35"/>
      <c r="BG6836" s="35"/>
      <c r="BH6836" s="35"/>
    </row>
    <row r="6837" spans="1:60" ht="15" x14ac:dyDescent="0.25">
      <c r="A6837" s="570">
        <f t="shared" si="99"/>
        <v>6831</v>
      </c>
      <c r="B6837" s="571" t="s">
        <v>8984</v>
      </c>
      <c r="C6837" s="574" t="s">
        <v>12481</v>
      </c>
      <c r="D6837" s="843">
        <v>18945.990000000002</v>
      </c>
      <c r="E6837" s="844"/>
      <c r="F6837" s="844"/>
      <c r="G6837" s="25"/>
      <c r="H6837" s="25"/>
      <c r="I6837" s="25"/>
      <c r="J6837" s="25"/>
      <c r="K6837" s="25"/>
      <c r="L6837" s="25"/>
      <c r="N6837" s="25"/>
      <c r="O6837" s="25"/>
      <c r="P6837" s="35" t="s">
        <v>2496</v>
      </c>
      <c r="AS6837" s="570"/>
      <c r="AT6837" s="391"/>
      <c r="AU6837" s="222"/>
      <c r="AV6837" s="564"/>
      <c r="AW6837" s="60"/>
      <c r="AX6837" s="60"/>
      <c r="AY6837" s="60"/>
      <c r="AZ6837" s="283"/>
      <c r="BA6837" s="283"/>
      <c r="BB6837" s="283"/>
      <c r="BC6837" s="34"/>
      <c r="BD6837" s="27"/>
      <c r="BF6837" s="35"/>
      <c r="BG6837" s="35"/>
      <c r="BH6837" s="35"/>
    </row>
    <row r="6838" spans="1:60" ht="15" x14ac:dyDescent="0.25">
      <c r="A6838" s="570">
        <f t="shared" si="99"/>
        <v>6832</v>
      </c>
      <c r="B6838" s="571" t="s">
        <v>8985</v>
      </c>
      <c r="C6838" s="574" t="s">
        <v>12481</v>
      </c>
      <c r="D6838" s="843">
        <v>33204.57</v>
      </c>
      <c r="E6838" s="844"/>
      <c r="F6838" s="844"/>
      <c r="G6838" s="25"/>
      <c r="H6838" s="25"/>
      <c r="I6838" s="25"/>
      <c r="J6838" s="25"/>
      <c r="K6838" s="25"/>
      <c r="L6838" s="25"/>
      <c r="N6838" s="25"/>
      <c r="O6838" s="25"/>
      <c r="P6838" s="35" t="s">
        <v>2496</v>
      </c>
      <c r="AS6838" s="570"/>
      <c r="AT6838" s="391"/>
      <c r="AU6838" s="222"/>
      <c r="AV6838" s="564"/>
      <c r="AW6838" s="60"/>
      <c r="AX6838" s="60"/>
      <c r="AY6838" s="60"/>
      <c r="AZ6838" s="283"/>
      <c r="BA6838" s="283"/>
      <c r="BB6838" s="283"/>
      <c r="BC6838" s="34"/>
      <c r="BD6838" s="27"/>
      <c r="BF6838" s="35"/>
      <c r="BG6838" s="35"/>
      <c r="BH6838" s="35"/>
    </row>
    <row r="6839" spans="1:60" ht="15" x14ac:dyDescent="0.25">
      <c r="A6839" s="570">
        <f t="shared" ref="A6839:A6902" si="100">A6838+1</f>
        <v>6833</v>
      </c>
      <c r="B6839" s="571" t="s">
        <v>8986</v>
      </c>
      <c r="C6839" s="574" t="s">
        <v>12481</v>
      </c>
      <c r="D6839" s="843">
        <v>53788</v>
      </c>
      <c r="E6839" s="844"/>
      <c r="F6839" s="844"/>
      <c r="G6839" s="25"/>
      <c r="H6839" s="25"/>
      <c r="I6839" s="25"/>
      <c r="J6839" s="25"/>
      <c r="K6839" s="25"/>
      <c r="L6839" s="25"/>
      <c r="N6839" s="25"/>
      <c r="O6839" s="25"/>
      <c r="P6839" s="35" t="s">
        <v>2496</v>
      </c>
      <c r="AS6839" s="570"/>
      <c r="AT6839" s="391"/>
      <c r="AU6839" s="222"/>
      <c r="AV6839" s="564"/>
      <c r="AW6839" s="60"/>
      <c r="AX6839" s="60"/>
      <c r="AY6839" s="60"/>
      <c r="AZ6839" s="283"/>
      <c r="BA6839" s="283"/>
      <c r="BB6839" s="283"/>
      <c r="BC6839" s="34"/>
      <c r="BD6839" s="27"/>
      <c r="BF6839" s="35"/>
      <c r="BG6839" s="35"/>
      <c r="BH6839" s="35"/>
    </row>
    <row r="6840" spans="1:60" ht="42.75" x14ac:dyDescent="0.25">
      <c r="A6840" s="570">
        <f t="shared" si="100"/>
        <v>6834</v>
      </c>
      <c r="B6840" s="571" t="s">
        <v>8987</v>
      </c>
      <c r="C6840" s="574" t="s">
        <v>12476</v>
      </c>
      <c r="D6840" s="843">
        <v>25322.01</v>
      </c>
      <c r="E6840" s="844"/>
      <c r="F6840" s="844"/>
      <c r="G6840" s="25"/>
      <c r="H6840" s="25"/>
      <c r="I6840" s="25"/>
      <c r="J6840" s="25"/>
      <c r="K6840" s="25"/>
      <c r="L6840" s="25"/>
      <c r="N6840" s="25"/>
      <c r="O6840" s="25"/>
      <c r="P6840" s="35" t="s">
        <v>2496</v>
      </c>
      <c r="AS6840" s="570"/>
      <c r="AT6840" s="391"/>
      <c r="AU6840" s="222"/>
      <c r="AV6840" s="564"/>
      <c r="AW6840" s="60"/>
      <c r="AX6840" s="60"/>
      <c r="AY6840" s="60"/>
      <c r="AZ6840" s="283"/>
      <c r="BA6840" s="283"/>
      <c r="BB6840" s="283"/>
      <c r="BC6840" s="34"/>
      <c r="BD6840" s="27"/>
      <c r="BF6840" s="35"/>
      <c r="BG6840" s="35"/>
      <c r="BH6840" s="35"/>
    </row>
    <row r="6841" spans="1:60" ht="15" x14ac:dyDescent="0.25">
      <c r="A6841" s="570">
        <f t="shared" si="100"/>
        <v>6835</v>
      </c>
      <c r="B6841" s="571" t="s">
        <v>8988</v>
      </c>
      <c r="C6841" s="574" t="s">
        <v>12481</v>
      </c>
      <c r="D6841" s="843">
        <v>48195</v>
      </c>
      <c r="E6841" s="844"/>
      <c r="F6841" s="844"/>
      <c r="G6841" s="25"/>
      <c r="H6841" s="25"/>
      <c r="I6841" s="25"/>
      <c r="J6841" s="25"/>
      <c r="K6841" s="25"/>
      <c r="L6841" s="25"/>
      <c r="N6841" s="25"/>
      <c r="O6841" s="25"/>
      <c r="P6841" s="35" t="s">
        <v>2496</v>
      </c>
      <c r="AS6841" s="570"/>
      <c r="AT6841" s="391"/>
      <c r="AU6841" s="222"/>
      <c r="AV6841" s="564"/>
      <c r="AW6841" s="60"/>
      <c r="AX6841" s="60"/>
      <c r="AY6841" s="60"/>
      <c r="AZ6841" s="283"/>
      <c r="BA6841" s="283"/>
      <c r="BB6841" s="283"/>
      <c r="BC6841" s="34"/>
      <c r="BD6841" s="27"/>
      <c r="BF6841" s="35"/>
      <c r="BG6841" s="35"/>
      <c r="BH6841" s="35"/>
    </row>
    <row r="6842" spans="1:60" ht="15" x14ac:dyDescent="0.25">
      <c r="A6842" s="570">
        <f t="shared" si="100"/>
        <v>6836</v>
      </c>
      <c r="B6842" s="571" t="s">
        <v>8989</v>
      </c>
      <c r="C6842" s="574" t="s">
        <v>12481</v>
      </c>
      <c r="D6842" s="843">
        <v>42534.17</v>
      </c>
      <c r="E6842" s="844"/>
      <c r="F6842" s="844"/>
      <c r="G6842" s="25"/>
      <c r="H6842" s="25"/>
      <c r="I6842" s="25"/>
      <c r="J6842" s="25"/>
      <c r="K6842" s="25"/>
      <c r="L6842" s="25"/>
      <c r="N6842" s="25"/>
      <c r="O6842" s="25"/>
      <c r="P6842" s="35" t="s">
        <v>2496</v>
      </c>
      <c r="AS6842" s="570"/>
      <c r="AT6842" s="391"/>
      <c r="AU6842" s="222"/>
      <c r="AV6842" s="564"/>
      <c r="AW6842" s="60"/>
      <c r="AX6842" s="60"/>
      <c r="AY6842" s="60"/>
      <c r="AZ6842" s="283"/>
      <c r="BA6842" s="283"/>
      <c r="BB6842" s="283"/>
      <c r="BC6842" s="34"/>
      <c r="BD6842" s="27"/>
      <c r="BF6842" s="35"/>
      <c r="BG6842" s="35"/>
      <c r="BH6842" s="35"/>
    </row>
    <row r="6843" spans="1:60" ht="15" x14ac:dyDescent="0.25">
      <c r="A6843" s="570">
        <f t="shared" si="100"/>
        <v>6837</v>
      </c>
      <c r="B6843" s="571" t="s">
        <v>2511</v>
      </c>
      <c r="C6843" s="574" t="s">
        <v>12469</v>
      </c>
      <c r="D6843" s="843">
        <v>38671.43</v>
      </c>
      <c r="E6843" s="844"/>
      <c r="F6843" s="844"/>
      <c r="G6843" s="25"/>
      <c r="H6843" s="25"/>
      <c r="I6843" s="25"/>
      <c r="J6843" s="25"/>
      <c r="K6843" s="25"/>
      <c r="L6843" s="25"/>
      <c r="N6843" s="25"/>
      <c r="O6843" s="25"/>
      <c r="P6843" s="35" t="s">
        <v>2496</v>
      </c>
      <c r="AS6843" s="570"/>
      <c r="AT6843" s="391"/>
      <c r="AU6843" s="222"/>
      <c r="AV6843" s="564"/>
      <c r="AW6843" s="60"/>
      <c r="AX6843" s="60"/>
      <c r="AY6843" s="60"/>
      <c r="AZ6843" s="283"/>
      <c r="BA6843" s="283"/>
      <c r="BB6843" s="283"/>
      <c r="BC6843" s="34"/>
      <c r="BD6843" s="27"/>
      <c r="BF6843" s="35"/>
      <c r="BG6843" s="35"/>
      <c r="BH6843" s="35"/>
    </row>
    <row r="6844" spans="1:60" ht="15" x14ac:dyDescent="0.25">
      <c r="A6844" s="570">
        <f t="shared" si="100"/>
        <v>6838</v>
      </c>
      <c r="B6844" s="571" t="s">
        <v>8990</v>
      </c>
      <c r="C6844" s="574" t="s">
        <v>12469</v>
      </c>
      <c r="D6844" s="843">
        <v>19491.009999999998</v>
      </c>
      <c r="E6844" s="844"/>
      <c r="F6844" s="844"/>
      <c r="G6844" s="25"/>
      <c r="H6844" s="25"/>
      <c r="I6844" s="25"/>
      <c r="J6844" s="25"/>
      <c r="K6844" s="25"/>
      <c r="L6844" s="25"/>
      <c r="N6844" s="25"/>
      <c r="O6844" s="25"/>
      <c r="P6844" s="35" t="s">
        <v>2496</v>
      </c>
      <c r="AS6844" s="570"/>
      <c r="AT6844" s="391"/>
      <c r="AU6844" s="222"/>
      <c r="AV6844" s="564"/>
      <c r="AW6844" s="60"/>
      <c r="AX6844" s="60"/>
      <c r="AY6844" s="60"/>
      <c r="AZ6844" s="283"/>
      <c r="BA6844" s="283"/>
      <c r="BB6844" s="283"/>
      <c r="BC6844" s="34"/>
      <c r="BD6844" s="27"/>
      <c r="BF6844" s="35"/>
      <c r="BG6844" s="35"/>
      <c r="BH6844" s="35"/>
    </row>
    <row r="6845" spans="1:60" ht="15" x14ac:dyDescent="0.25">
      <c r="A6845" s="570">
        <f t="shared" si="100"/>
        <v>6839</v>
      </c>
      <c r="B6845" s="571" t="s">
        <v>8991</v>
      </c>
      <c r="C6845" s="574" t="s">
        <v>12458</v>
      </c>
      <c r="D6845" s="843">
        <v>174882.4</v>
      </c>
      <c r="E6845" s="844"/>
      <c r="F6845" s="844"/>
      <c r="G6845" s="25"/>
      <c r="H6845" s="25"/>
      <c r="I6845" s="25"/>
      <c r="J6845" s="25"/>
      <c r="K6845" s="25"/>
      <c r="L6845" s="25"/>
      <c r="N6845" s="25"/>
      <c r="O6845" s="25"/>
      <c r="P6845" s="35" t="s">
        <v>2496</v>
      </c>
      <c r="AS6845" s="570"/>
      <c r="AT6845" s="391"/>
      <c r="AU6845" s="222"/>
      <c r="AV6845" s="564"/>
      <c r="AW6845" s="60"/>
      <c r="AX6845" s="60"/>
      <c r="AY6845" s="60"/>
      <c r="AZ6845" s="283"/>
      <c r="BA6845" s="283"/>
      <c r="BB6845" s="283"/>
      <c r="BC6845" s="34"/>
      <c r="BD6845" s="27"/>
      <c r="BF6845" s="35"/>
      <c r="BG6845" s="35"/>
      <c r="BH6845" s="35"/>
    </row>
    <row r="6846" spans="1:60" ht="15" x14ac:dyDescent="0.25">
      <c r="A6846" s="570">
        <f t="shared" si="100"/>
        <v>6840</v>
      </c>
      <c r="B6846" s="571" t="s">
        <v>8992</v>
      </c>
      <c r="C6846" s="574" t="s">
        <v>12458</v>
      </c>
      <c r="D6846" s="843">
        <v>134458.1</v>
      </c>
      <c r="E6846" s="844"/>
      <c r="F6846" s="844"/>
      <c r="G6846" s="25"/>
      <c r="H6846" s="25"/>
      <c r="I6846" s="25"/>
      <c r="J6846" s="25"/>
      <c r="K6846" s="25"/>
      <c r="L6846" s="25"/>
      <c r="N6846" s="25"/>
      <c r="O6846" s="25"/>
      <c r="P6846" s="35" t="s">
        <v>2496</v>
      </c>
      <c r="AS6846" s="570"/>
      <c r="AT6846" s="391"/>
      <c r="AU6846" s="222"/>
      <c r="AV6846" s="564"/>
      <c r="AW6846" s="60"/>
      <c r="AX6846" s="60"/>
      <c r="AY6846" s="60"/>
      <c r="AZ6846" s="283"/>
      <c r="BA6846" s="283"/>
      <c r="BB6846" s="283"/>
      <c r="BC6846" s="34"/>
      <c r="BD6846" s="27"/>
      <c r="BF6846" s="35"/>
      <c r="BG6846" s="35"/>
      <c r="BH6846" s="35"/>
    </row>
    <row r="6847" spans="1:60" ht="15" x14ac:dyDescent="0.25">
      <c r="A6847" s="570">
        <f t="shared" si="100"/>
        <v>6841</v>
      </c>
      <c r="B6847" s="571" t="s">
        <v>8993</v>
      </c>
      <c r="C6847" s="574" t="s">
        <v>12458</v>
      </c>
      <c r="D6847" s="843">
        <v>156354.1</v>
      </c>
      <c r="E6847" s="844"/>
      <c r="F6847" s="844"/>
      <c r="G6847" s="25"/>
      <c r="H6847" s="25"/>
      <c r="I6847" s="25"/>
      <c r="J6847" s="25"/>
      <c r="K6847" s="25"/>
      <c r="L6847" s="25"/>
      <c r="N6847" s="25"/>
      <c r="O6847" s="25"/>
      <c r="P6847" s="35" t="s">
        <v>2496</v>
      </c>
      <c r="AS6847" s="570"/>
      <c r="AT6847" s="391"/>
      <c r="AU6847" s="222"/>
      <c r="AV6847" s="564"/>
      <c r="AW6847" s="60"/>
      <c r="AX6847" s="60"/>
      <c r="AY6847" s="60"/>
      <c r="AZ6847" s="283"/>
      <c r="BA6847" s="283"/>
      <c r="BB6847" s="283"/>
      <c r="BC6847" s="34"/>
      <c r="BD6847" s="27"/>
      <c r="BF6847" s="35"/>
      <c r="BG6847" s="35"/>
      <c r="BH6847" s="35"/>
    </row>
    <row r="6848" spans="1:60" ht="15" x14ac:dyDescent="0.25">
      <c r="A6848" s="570">
        <f t="shared" si="100"/>
        <v>6842</v>
      </c>
      <c r="B6848" s="571" t="s">
        <v>8994</v>
      </c>
      <c r="C6848" s="574" t="s">
        <v>12458</v>
      </c>
      <c r="D6848" s="843">
        <v>30474.71</v>
      </c>
      <c r="E6848" s="844"/>
      <c r="F6848" s="844"/>
      <c r="G6848" s="25"/>
      <c r="H6848" s="25"/>
      <c r="I6848" s="25"/>
      <c r="J6848" s="25"/>
      <c r="K6848" s="25"/>
      <c r="L6848" s="25"/>
      <c r="N6848" s="25"/>
      <c r="O6848" s="25"/>
      <c r="P6848" s="35" t="s">
        <v>2496</v>
      </c>
      <c r="AS6848" s="570"/>
      <c r="AT6848" s="391"/>
      <c r="AU6848" s="222"/>
      <c r="AV6848" s="564"/>
      <c r="AW6848" s="60"/>
      <c r="AX6848" s="60"/>
      <c r="AY6848" s="60"/>
      <c r="AZ6848" s="283"/>
      <c r="BA6848" s="283"/>
      <c r="BB6848" s="283"/>
      <c r="BC6848" s="34"/>
      <c r="BD6848" s="27"/>
      <c r="BF6848" s="35"/>
      <c r="BG6848" s="35"/>
      <c r="BH6848" s="35"/>
    </row>
    <row r="6849" spans="1:60" ht="15" x14ac:dyDescent="0.25">
      <c r="A6849" s="570">
        <f t="shared" si="100"/>
        <v>6843</v>
      </c>
      <c r="B6849" s="571" t="s">
        <v>8995</v>
      </c>
      <c r="C6849" s="574" t="s">
        <v>12458</v>
      </c>
      <c r="D6849" s="843">
        <v>154140.70000000001</v>
      </c>
      <c r="E6849" s="844"/>
      <c r="F6849" s="844"/>
      <c r="G6849" s="25"/>
      <c r="H6849" s="25"/>
      <c r="I6849" s="25"/>
      <c r="J6849" s="25"/>
      <c r="K6849" s="25"/>
      <c r="L6849" s="25"/>
      <c r="N6849" s="25"/>
      <c r="O6849" s="25"/>
      <c r="P6849" s="35" t="s">
        <v>2496</v>
      </c>
      <c r="AS6849" s="570"/>
      <c r="AT6849" s="391"/>
      <c r="AU6849" s="222"/>
      <c r="AV6849" s="564"/>
      <c r="AW6849" s="60"/>
      <c r="AX6849" s="60"/>
      <c r="AY6849" s="60"/>
      <c r="AZ6849" s="283"/>
      <c r="BA6849" s="283"/>
      <c r="BB6849" s="283"/>
      <c r="BC6849" s="34"/>
      <c r="BD6849" s="27"/>
      <c r="BF6849" s="35"/>
      <c r="BG6849" s="35"/>
      <c r="BH6849" s="35"/>
    </row>
    <row r="6850" spans="1:60" ht="15" x14ac:dyDescent="0.25">
      <c r="A6850" s="570">
        <f t="shared" si="100"/>
        <v>6844</v>
      </c>
      <c r="B6850" s="571" t="s">
        <v>8996</v>
      </c>
      <c r="C6850" s="574" t="s">
        <v>12458</v>
      </c>
      <c r="D6850" s="843">
        <v>138230.39999999999</v>
      </c>
      <c r="E6850" s="844"/>
      <c r="F6850" s="844"/>
      <c r="G6850" s="25"/>
      <c r="H6850" s="25"/>
      <c r="I6850" s="25"/>
      <c r="J6850" s="25"/>
      <c r="K6850" s="25"/>
      <c r="L6850" s="25"/>
      <c r="N6850" s="25"/>
      <c r="O6850" s="25"/>
      <c r="P6850" s="35" t="s">
        <v>2496</v>
      </c>
      <c r="AS6850" s="570"/>
      <c r="AT6850" s="391"/>
      <c r="AU6850" s="222"/>
      <c r="AV6850" s="564"/>
      <c r="AW6850" s="60"/>
      <c r="AX6850" s="60"/>
      <c r="AY6850" s="60"/>
      <c r="AZ6850" s="283"/>
      <c r="BA6850" s="283"/>
      <c r="BB6850" s="283"/>
      <c r="BC6850" s="34"/>
      <c r="BD6850" s="27"/>
      <c r="BF6850" s="35"/>
      <c r="BG6850" s="35"/>
      <c r="BH6850" s="35"/>
    </row>
    <row r="6851" spans="1:60" ht="15" x14ac:dyDescent="0.25">
      <c r="A6851" s="570">
        <f t="shared" si="100"/>
        <v>6845</v>
      </c>
      <c r="B6851" s="571" t="s">
        <v>8997</v>
      </c>
      <c r="C6851" s="574" t="s">
        <v>12458</v>
      </c>
      <c r="D6851" s="843">
        <v>167640.06</v>
      </c>
      <c r="E6851" s="844"/>
      <c r="F6851" s="844"/>
      <c r="G6851" s="25"/>
      <c r="H6851" s="25"/>
      <c r="I6851" s="25"/>
      <c r="J6851" s="25"/>
      <c r="K6851" s="25"/>
      <c r="L6851" s="25"/>
      <c r="N6851" s="25"/>
      <c r="O6851" s="25"/>
      <c r="P6851" s="35" t="s">
        <v>2496</v>
      </c>
      <c r="AS6851" s="570"/>
      <c r="AT6851" s="391"/>
      <c r="AU6851" s="222"/>
      <c r="AV6851" s="564"/>
      <c r="AW6851" s="60"/>
      <c r="AX6851" s="60"/>
      <c r="AY6851" s="60"/>
      <c r="AZ6851" s="283"/>
      <c r="BA6851" s="283"/>
      <c r="BB6851" s="283"/>
      <c r="BC6851" s="34"/>
      <c r="BD6851" s="27"/>
      <c r="BF6851" s="35"/>
      <c r="BG6851" s="35"/>
      <c r="BH6851" s="35"/>
    </row>
    <row r="6852" spans="1:60" ht="15" x14ac:dyDescent="0.25">
      <c r="A6852" s="570">
        <f t="shared" si="100"/>
        <v>6846</v>
      </c>
      <c r="B6852" s="571" t="s">
        <v>8998</v>
      </c>
      <c r="C6852" s="574" t="s">
        <v>12458</v>
      </c>
      <c r="D6852" s="843">
        <v>85457.47</v>
      </c>
      <c r="E6852" s="844"/>
      <c r="F6852" s="844"/>
      <c r="G6852" s="25"/>
      <c r="H6852" s="25"/>
      <c r="I6852" s="25"/>
      <c r="J6852" s="25"/>
      <c r="K6852" s="25"/>
      <c r="L6852" s="25"/>
      <c r="N6852" s="25"/>
      <c r="O6852" s="25"/>
      <c r="P6852" s="35" t="s">
        <v>2496</v>
      </c>
      <c r="AS6852" s="570"/>
      <c r="AT6852" s="391"/>
      <c r="AU6852" s="222"/>
      <c r="AV6852" s="564"/>
      <c r="AW6852" s="60"/>
      <c r="AX6852" s="60"/>
      <c r="AY6852" s="60"/>
      <c r="AZ6852" s="283"/>
      <c r="BA6852" s="283"/>
      <c r="BB6852" s="283"/>
      <c r="BC6852" s="34"/>
      <c r="BD6852" s="27"/>
      <c r="BF6852" s="35"/>
      <c r="BG6852" s="35"/>
      <c r="BH6852" s="35"/>
    </row>
    <row r="6853" spans="1:60" ht="15" x14ac:dyDescent="0.25">
      <c r="A6853" s="570">
        <f t="shared" si="100"/>
        <v>6847</v>
      </c>
      <c r="B6853" s="571" t="s">
        <v>8999</v>
      </c>
      <c r="C6853" s="574" t="s">
        <v>12458</v>
      </c>
      <c r="D6853" s="843">
        <v>226088.1</v>
      </c>
      <c r="E6853" s="844"/>
      <c r="F6853" s="844"/>
      <c r="G6853" s="25"/>
      <c r="H6853" s="25"/>
      <c r="I6853" s="25"/>
      <c r="J6853" s="25"/>
      <c r="K6853" s="25"/>
      <c r="L6853" s="25"/>
      <c r="N6853" s="25"/>
      <c r="O6853" s="25"/>
      <c r="P6853" s="35" t="s">
        <v>2496</v>
      </c>
      <c r="AS6853" s="570"/>
      <c r="AT6853" s="391"/>
      <c r="AU6853" s="222"/>
      <c r="AV6853" s="564"/>
      <c r="AW6853" s="60"/>
      <c r="AX6853" s="60"/>
      <c r="AY6853" s="60"/>
      <c r="AZ6853" s="283"/>
      <c r="BA6853" s="283"/>
      <c r="BB6853" s="283"/>
      <c r="BC6853" s="34"/>
      <c r="BD6853" s="27"/>
      <c r="BF6853" s="35"/>
      <c r="BG6853" s="35"/>
      <c r="BH6853" s="35"/>
    </row>
    <row r="6854" spans="1:60" ht="15" x14ac:dyDescent="0.25">
      <c r="A6854" s="570">
        <f t="shared" si="100"/>
        <v>6848</v>
      </c>
      <c r="B6854" s="571" t="s">
        <v>9000</v>
      </c>
      <c r="C6854" s="574" t="s">
        <v>12458</v>
      </c>
      <c r="D6854" s="843">
        <v>165778.9</v>
      </c>
      <c r="E6854" s="844"/>
      <c r="F6854" s="844"/>
      <c r="G6854" s="25"/>
      <c r="H6854" s="25"/>
      <c r="I6854" s="25"/>
      <c r="J6854" s="25"/>
      <c r="K6854" s="25"/>
      <c r="L6854" s="25"/>
      <c r="N6854" s="25"/>
      <c r="O6854" s="25"/>
      <c r="P6854" s="35" t="s">
        <v>2496</v>
      </c>
      <c r="AS6854" s="570"/>
      <c r="AT6854" s="391"/>
      <c r="AU6854" s="222"/>
      <c r="AV6854" s="564"/>
      <c r="AW6854" s="60"/>
      <c r="AX6854" s="60"/>
      <c r="AY6854" s="60"/>
      <c r="AZ6854" s="283"/>
      <c r="BA6854" s="283"/>
      <c r="BB6854" s="283"/>
      <c r="BC6854" s="34"/>
      <c r="BD6854" s="27"/>
      <c r="BF6854" s="35"/>
      <c r="BG6854" s="35"/>
      <c r="BH6854" s="35"/>
    </row>
    <row r="6855" spans="1:60" ht="15" x14ac:dyDescent="0.25">
      <c r="A6855" s="570">
        <f t="shared" si="100"/>
        <v>6849</v>
      </c>
      <c r="B6855" s="571" t="s">
        <v>9001</v>
      </c>
      <c r="C6855" s="574" t="s">
        <v>12458</v>
      </c>
      <c r="D6855" s="843">
        <v>132887.29999999999</v>
      </c>
      <c r="E6855" s="844"/>
      <c r="F6855" s="844"/>
      <c r="G6855" s="25"/>
      <c r="H6855" s="25"/>
      <c r="I6855" s="25"/>
      <c r="J6855" s="25"/>
      <c r="K6855" s="25"/>
      <c r="L6855" s="25"/>
      <c r="N6855" s="25"/>
      <c r="O6855" s="25"/>
      <c r="P6855" s="35" t="s">
        <v>2496</v>
      </c>
      <c r="AS6855" s="570"/>
      <c r="AT6855" s="391"/>
      <c r="AU6855" s="222"/>
      <c r="AV6855" s="564"/>
      <c r="AW6855" s="60"/>
      <c r="AX6855" s="60"/>
      <c r="AY6855" s="60"/>
      <c r="AZ6855" s="283"/>
      <c r="BA6855" s="283"/>
      <c r="BB6855" s="283"/>
      <c r="BC6855" s="34"/>
      <c r="BD6855" s="27"/>
      <c r="BF6855" s="35"/>
      <c r="BG6855" s="35"/>
      <c r="BH6855" s="35"/>
    </row>
    <row r="6856" spans="1:60" ht="15" x14ac:dyDescent="0.25">
      <c r="A6856" s="570">
        <f t="shared" si="100"/>
        <v>6850</v>
      </c>
      <c r="B6856" s="571" t="s">
        <v>9002</v>
      </c>
      <c r="C6856" s="574" t="s">
        <v>12458</v>
      </c>
      <c r="D6856" s="843">
        <v>157805.9</v>
      </c>
      <c r="E6856" s="844"/>
      <c r="F6856" s="844"/>
      <c r="G6856" s="25"/>
      <c r="H6856" s="25"/>
      <c r="I6856" s="25"/>
      <c r="J6856" s="25"/>
      <c r="K6856" s="25"/>
      <c r="L6856" s="25"/>
      <c r="N6856" s="25"/>
      <c r="O6856" s="25"/>
      <c r="P6856" s="35" t="s">
        <v>2496</v>
      </c>
      <c r="AS6856" s="570"/>
      <c r="AT6856" s="391"/>
      <c r="AU6856" s="222"/>
      <c r="AV6856" s="564"/>
      <c r="AW6856" s="60"/>
      <c r="AX6856" s="60"/>
      <c r="AY6856" s="60"/>
      <c r="AZ6856" s="283"/>
      <c r="BA6856" s="283"/>
      <c r="BB6856" s="283"/>
      <c r="BC6856" s="34"/>
      <c r="BD6856" s="27"/>
      <c r="BF6856" s="35"/>
      <c r="BG6856" s="35"/>
      <c r="BH6856" s="35"/>
    </row>
    <row r="6857" spans="1:60" ht="15" x14ac:dyDescent="0.25">
      <c r="A6857" s="570">
        <f t="shared" si="100"/>
        <v>6851</v>
      </c>
      <c r="B6857" s="571" t="s">
        <v>9003</v>
      </c>
      <c r="C6857" s="574" t="s">
        <v>12458</v>
      </c>
      <c r="D6857" s="843">
        <v>152165.29999999999</v>
      </c>
      <c r="E6857" s="844"/>
      <c r="F6857" s="844"/>
      <c r="G6857" s="25"/>
      <c r="H6857" s="25"/>
      <c r="I6857" s="25"/>
      <c r="J6857" s="25"/>
      <c r="K6857" s="25"/>
      <c r="L6857" s="25"/>
      <c r="N6857" s="25"/>
      <c r="O6857" s="25"/>
      <c r="P6857" s="35" t="s">
        <v>2496</v>
      </c>
      <c r="AS6857" s="570"/>
      <c r="AT6857" s="391"/>
      <c r="AU6857" s="222"/>
      <c r="AV6857" s="564"/>
      <c r="AW6857" s="60"/>
      <c r="AX6857" s="60"/>
      <c r="AY6857" s="60"/>
      <c r="AZ6857" s="283"/>
      <c r="BA6857" s="283"/>
      <c r="BB6857" s="283"/>
      <c r="BC6857" s="34"/>
      <c r="BD6857" s="27"/>
      <c r="BF6857" s="35"/>
      <c r="BG6857" s="35"/>
      <c r="BH6857" s="35"/>
    </row>
    <row r="6858" spans="1:60" ht="15" x14ac:dyDescent="0.25">
      <c r="A6858" s="570">
        <f t="shared" si="100"/>
        <v>6852</v>
      </c>
      <c r="B6858" s="571" t="s">
        <v>9004</v>
      </c>
      <c r="C6858" s="574" t="s">
        <v>12458</v>
      </c>
      <c r="D6858" s="843">
        <v>216357.47</v>
      </c>
      <c r="E6858" s="844"/>
      <c r="F6858" s="844"/>
      <c r="G6858" s="25"/>
      <c r="H6858" s="25"/>
      <c r="I6858" s="25"/>
      <c r="J6858" s="25"/>
      <c r="K6858" s="25"/>
      <c r="L6858" s="25"/>
      <c r="N6858" s="25"/>
      <c r="O6858" s="25"/>
      <c r="P6858" s="35" t="s">
        <v>2496</v>
      </c>
      <c r="AS6858" s="570"/>
      <c r="AT6858" s="391"/>
      <c r="AU6858" s="222"/>
      <c r="AV6858" s="564"/>
      <c r="AW6858" s="60"/>
      <c r="AX6858" s="60"/>
      <c r="AY6858" s="60"/>
      <c r="AZ6858" s="283"/>
      <c r="BA6858" s="283"/>
      <c r="BB6858" s="283"/>
      <c r="BC6858" s="34"/>
      <c r="BD6858" s="27"/>
      <c r="BF6858" s="35"/>
      <c r="BG6858" s="35"/>
      <c r="BH6858" s="35"/>
    </row>
    <row r="6859" spans="1:60" ht="15" x14ac:dyDescent="0.25">
      <c r="A6859" s="570">
        <f t="shared" si="100"/>
        <v>6853</v>
      </c>
      <c r="B6859" s="571" t="s">
        <v>9005</v>
      </c>
      <c r="C6859" s="574" t="s">
        <v>12458</v>
      </c>
      <c r="D6859" s="843">
        <v>176659.07</v>
      </c>
      <c r="E6859" s="844"/>
      <c r="F6859" s="844"/>
      <c r="G6859" s="25"/>
      <c r="H6859" s="25"/>
      <c r="I6859" s="25"/>
      <c r="J6859" s="25"/>
      <c r="K6859" s="25"/>
      <c r="L6859" s="25"/>
      <c r="N6859" s="25"/>
      <c r="O6859" s="25"/>
      <c r="P6859" s="35" t="s">
        <v>2496</v>
      </c>
      <c r="AS6859" s="570"/>
      <c r="AT6859" s="391"/>
      <c r="AU6859" s="222"/>
      <c r="AV6859" s="564"/>
      <c r="AW6859" s="60"/>
      <c r="AX6859" s="60"/>
      <c r="AY6859" s="60"/>
      <c r="AZ6859" s="283"/>
      <c r="BA6859" s="283"/>
      <c r="BB6859" s="283"/>
      <c r="BC6859" s="34"/>
      <c r="BD6859" s="27"/>
      <c r="BF6859" s="35"/>
      <c r="BG6859" s="35"/>
      <c r="BH6859" s="35"/>
    </row>
    <row r="6860" spans="1:60" ht="15" x14ac:dyDescent="0.25">
      <c r="A6860" s="570">
        <f t="shared" si="100"/>
        <v>6854</v>
      </c>
      <c r="B6860" s="571" t="s">
        <v>9006</v>
      </c>
      <c r="C6860" s="574" t="s">
        <v>12458</v>
      </c>
      <c r="D6860" s="843">
        <v>233525.6</v>
      </c>
      <c r="E6860" s="844"/>
      <c r="F6860" s="844"/>
      <c r="G6860" s="25"/>
      <c r="H6860" s="25"/>
      <c r="I6860" s="25"/>
      <c r="J6860" s="25"/>
      <c r="K6860" s="25"/>
      <c r="L6860" s="25"/>
      <c r="N6860" s="25"/>
      <c r="O6860" s="25"/>
      <c r="P6860" s="35" t="s">
        <v>2496</v>
      </c>
      <c r="AS6860" s="570"/>
      <c r="AT6860" s="391"/>
      <c r="AU6860" s="222"/>
      <c r="AV6860" s="564"/>
      <c r="AW6860" s="60"/>
      <c r="AX6860" s="60"/>
      <c r="AY6860" s="60"/>
      <c r="AZ6860" s="283"/>
      <c r="BA6860" s="283"/>
      <c r="BB6860" s="283"/>
      <c r="BC6860" s="34"/>
      <c r="BD6860" s="27"/>
      <c r="BF6860" s="35"/>
      <c r="BG6860" s="35"/>
      <c r="BH6860" s="35"/>
    </row>
    <row r="6861" spans="1:60" ht="15" x14ac:dyDescent="0.25">
      <c r="A6861" s="570">
        <f t="shared" si="100"/>
        <v>6855</v>
      </c>
      <c r="B6861" s="571" t="s">
        <v>9007</v>
      </c>
      <c r="C6861" s="574" t="s">
        <v>12458</v>
      </c>
      <c r="D6861" s="843">
        <v>339285.66</v>
      </c>
      <c r="E6861" s="844"/>
      <c r="F6861" s="844"/>
      <c r="G6861" s="25"/>
      <c r="H6861" s="25"/>
      <c r="I6861" s="25"/>
      <c r="J6861" s="25"/>
      <c r="K6861" s="25"/>
      <c r="L6861" s="25"/>
      <c r="N6861" s="25"/>
      <c r="O6861" s="25"/>
      <c r="P6861" s="35" t="s">
        <v>2496</v>
      </c>
      <c r="AS6861" s="570"/>
      <c r="AT6861" s="391"/>
      <c r="AU6861" s="222"/>
      <c r="AV6861" s="564"/>
      <c r="AW6861" s="60"/>
      <c r="AX6861" s="60"/>
      <c r="AY6861" s="60"/>
      <c r="AZ6861" s="283"/>
      <c r="BA6861" s="283"/>
      <c r="BB6861" s="283"/>
      <c r="BC6861" s="34"/>
      <c r="BD6861" s="27"/>
      <c r="BF6861" s="35"/>
      <c r="BG6861" s="35"/>
      <c r="BH6861" s="35"/>
    </row>
    <row r="6862" spans="1:60" ht="15" x14ac:dyDescent="0.25">
      <c r="A6862" s="570">
        <f t="shared" si="100"/>
        <v>6856</v>
      </c>
      <c r="B6862" s="571" t="s">
        <v>9008</v>
      </c>
      <c r="C6862" s="574" t="s">
        <v>12458</v>
      </c>
      <c r="D6862" s="843">
        <v>98684.32</v>
      </c>
      <c r="E6862" s="844"/>
      <c r="F6862" s="844"/>
      <c r="G6862" s="25"/>
      <c r="H6862" s="25"/>
      <c r="I6862" s="25"/>
      <c r="J6862" s="25"/>
      <c r="K6862" s="25"/>
      <c r="L6862" s="25"/>
      <c r="N6862" s="25"/>
      <c r="O6862" s="25"/>
      <c r="P6862" s="35" t="s">
        <v>2496</v>
      </c>
      <c r="AS6862" s="570"/>
      <c r="AT6862" s="391"/>
      <c r="AU6862" s="222"/>
      <c r="AV6862" s="564"/>
      <c r="AW6862" s="60"/>
      <c r="AX6862" s="60"/>
      <c r="AY6862" s="60"/>
      <c r="AZ6862" s="283"/>
      <c r="BA6862" s="283"/>
      <c r="BB6862" s="283"/>
      <c r="BC6862" s="34"/>
      <c r="BD6862" s="27"/>
      <c r="BF6862" s="35"/>
      <c r="BG6862" s="35"/>
      <c r="BH6862" s="35"/>
    </row>
    <row r="6863" spans="1:60" ht="15" x14ac:dyDescent="0.25">
      <c r="A6863" s="570">
        <f t="shared" si="100"/>
        <v>6857</v>
      </c>
      <c r="B6863" s="571" t="s">
        <v>9009</v>
      </c>
      <c r="C6863" s="574" t="s">
        <v>12458</v>
      </c>
      <c r="D6863" s="843">
        <v>170372.3</v>
      </c>
      <c r="E6863" s="844"/>
      <c r="F6863" s="844"/>
      <c r="G6863" s="25"/>
      <c r="H6863" s="25"/>
      <c r="I6863" s="25"/>
      <c r="J6863" s="25"/>
      <c r="K6863" s="25"/>
      <c r="L6863" s="25"/>
      <c r="N6863" s="25"/>
      <c r="O6863" s="25"/>
      <c r="P6863" s="35" t="s">
        <v>2496</v>
      </c>
      <c r="AS6863" s="570"/>
      <c r="AT6863" s="391"/>
      <c r="AU6863" s="222"/>
      <c r="AV6863" s="564"/>
      <c r="AW6863" s="60"/>
      <c r="AX6863" s="60"/>
      <c r="AY6863" s="60"/>
      <c r="AZ6863" s="283"/>
      <c r="BA6863" s="283"/>
      <c r="BB6863" s="283"/>
      <c r="BC6863" s="34"/>
      <c r="BD6863" s="27"/>
      <c r="BF6863" s="35"/>
      <c r="BG6863" s="35"/>
      <c r="BH6863" s="35"/>
    </row>
    <row r="6864" spans="1:60" ht="15" x14ac:dyDescent="0.25">
      <c r="A6864" s="570">
        <f t="shared" si="100"/>
        <v>6858</v>
      </c>
      <c r="B6864" s="571" t="s">
        <v>9010</v>
      </c>
      <c r="C6864" s="574" t="s">
        <v>12458</v>
      </c>
      <c r="D6864" s="843">
        <v>453758.9</v>
      </c>
      <c r="E6864" s="844"/>
      <c r="F6864" s="844"/>
      <c r="G6864" s="25"/>
      <c r="H6864" s="25"/>
      <c r="I6864" s="25"/>
      <c r="J6864" s="25"/>
      <c r="K6864" s="25"/>
      <c r="L6864" s="25"/>
      <c r="N6864" s="25"/>
      <c r="O6864" s="25"/>
      <c r="P6864" s="35" t="s">
        <v>2496</v>
      </c>
      <c r="AS6864" s="570"/>
      <c r="AT6864" s="391"/>
      <c r="AU6864" s="222"/>
      <c r="AV6864" s="564"/>
      <c r="AW6864" s="60"/>
      <c r="AX6864" s="60"/>
      <c r="AY6864" s="60"/>
      <c r="AZ6864" s="283"/>
      <c r="BA6864" s="283"/>
      <c r="BB6864" s="283"/>
      <c r="BC6864" s="34"/>
      <c r="BD6864" s="27"/>
      <c r="BF6864" s="35"/>
      <c r="BG6864" s="35"/>
      <c r="BH6864" s="35"/>
    </row>
    <row r="6865" spans="1:60" ht="15" x14ac:dyDescent="0.25">
      <c r="A6865" s="570">
        <f t="shared" si="100"/>
        <v>6859</v>
      </c>
      <c r="B6865" s="571" t="s">
        <v>9011</v>
      </c>
      <c r="C6865" s="574" t="s">
        <v>12458</v>
      </c>
      <c r="D6865" s="843">
        <v>33409.25</v>
      </c>
      <c r="E6865" s="844"/>
      <c r="F6865" s="844"/>
      <c r="G6865" s="25"/>
      <c r="H6865" s="25"/>
      <c r="I6865" s="25"/>
      <c r="J6865" s="25"/>
      <c r="K6865" s="25"/>
      <c r="L6865" s="25"/>
      <c r="N6865" s="25"/>
      <c r="O6865" s="25"/>
      <c r="P6865" s="35" t="s">
        <v>2496</v>
      </c>
      <c r="AS6865" s="570"/>
      <c r="AT6865" s="391"/>
      <c r="AU6865" s="222"/>
      <c r="AV6865" s="564"/>
      <c r="AW6865" s="60"/>
      <c r="AX6865" s="60"/>
      <c r="AY6865" s="60"/>
      <c r="AZ6865" s="283"/>
      <c r="BA6865" s="283"/>
      <c r="BB6865" s="283"/>
      <c r="BC6865" s="34"/>
      <c r="BD6865" s="27"/>
      <c r="BF6865" s="35"/>
      <c r="BG6865" s="35"/>
      <c r="BH6865" s="35"/>
    </row>
    <row r="6866" spans="1:60" ht="15" x14ac:dyDescent="0.25">
      <c r="A6866" s="570">
        <f t="shared" si="100"/>
        <v>6860</v>
      </c>
      <c r="B6866" s="571" t="s">
        <v>9012</v>
      </c>
      <c r="C6866" s="574" t="s">
        <v>12458</v>
      </c>
      <c r="D6866" s="843">
        <v>42491.33</v>
      </c>
      <c r="E6866" s="844"/>
      <c r="F6866" s="844"/>
      <c r="G6866" s="25"/>
      <c r="H6866" s="25"/>
      <c r="I6866" s="25"/>
      <c r="J6866" s="25"/>
      <c r="K6866" s="25"/>
      <c r="L6866" s="25"/>
      <c r="N6866" s="25"/>
      <c r="O6866" s="25"/>
      <c r="P6866" s="35" t="s">
        <v>2496</v>
      </c>
      <c r="AS6866" s="570"/>
      <c r="AT6866" s="391"/>
      <c r="AU6866" s="222"/>
      <c r="AV6866" s="564"/>
      <c r="AW6866" s="60"/>
      <c r="AX6866" s="60"/>
      <c r="AY6866" s="60"/>
      <c r="AZ6866" s="283"/>
      <c r="BA6866" s="283"/>
      <c r="BB6866" s="283"/>
      <c r="BC6866" s="34"/>
      <c r="BD6866" s="27"/>
      <c r="BF6866" s="35"/>
      <c r="BG6866" s="35"/>
      <c r="BH6866" s="35"/>
    </row>
    <row r="6867" spans="1:60" ht="15" x14ac:dyDescent="0.25">
      <c r="A6867" s="570">
        <f t="shared" si="100"/>
        <v>6861</v>
      </c>
      <c r="B6867" s="571" t="s">
        <v>9013</v>
      </c>
      <c r="C6867" s="574" t="s">
        <v>12458</v>
      </c>
      <c r="D6867" s="843">
        <v>43157.73</v>
      </c>
      <c r="E6867" s="844"/>
      <c r="F6867" s="844"/>
      <c r="G6867" s="25"/>
      <c r="H6867" s="25"/>
      <c r="I6867" s="25"/>
      <c r="J6867" s="25"/>
      <c r="K6867" s="25"/>
      <c r="L6867" s="25"/>
      <c r="N6867" s="25"/>
      <c r="O6867" s="25"/>
      <c r="P6867" s="35" t="s">
        <v>2496</v>
      </c>
      <c r="AS6867" s="570"/>
      <c r="AT6867" s="391"/>
      <c r="AU6867" s="222"/>
      <c r="AV6867" s="564"/>
      <c r="AW6867" s="60"/>
      <c r="AX6867" s="60"/>
      <c r="AY6867" s="60"/>
      <c r="AZ6867" s="283"/>
      <c r="BA6867" s="283"/>
      <c r="BB6867" s="283"/>
      <c r="BC6867" s="34"/>
      <c r="BD6867" s="27"/>
      <c r="BF6867" s="35"/>
      <c r="BG6867" s="35"/>
      <c r="BH6867" s="35"/>
    </row>
    <row r="6868" spans="1:60" ht="15" x14ac:dyDescent="0.25">
      <c r="A6868" s="570">
        <f t="shared" si="100"/>
        <v>6862</v>
      </c>
      <c r="B6868" s="571" t="s">
        <v>9014</v>
      </c>
      <c r="C6868" s="574" t="s">
        <v>12458</v>
      </c>
      <c r="D6868" s="843">
        <v>42491.33</v>
      </c>
      <c r="E6868" s="844"/>
      <c r="F6868" s="844"/>
      <c r="G6868" s="25"/>
      <c r="H6868" s="25"/>
      <c r="I6868" s="25"/>
      <c r="J6868" s="25"/>
      <c r="K6868" s="25"/>
      <c r="L6868" s="25"/>
      <c r="N6868" s="25"/>
      <c r="O6868" s="25"/>
      <c r="P6868" s="35" t="s">
        <v>2496</v>
      </c>
      <c r="AS6868" s="570"/>
      <c r="AT6868" s="391"/>
      <c r="AU6868" s="222"/>
      <c r="AV6868" s="564"/>
      <c r="AW6868" s="60"/>
      <c r="AX6868" s="60"/>
      <c r="AY6868" s="60"/>
      <c r="AZ6868" s="283"/>
      <c r="BA6868" s="283"/>
      <c r="BB6868" s="283"/>
      <c r="BC6868" s="34"/>
      <c r="BD6868" s="27"/>
      <c r="BF6868" s="35"/>
      <c r="BG6868" s="35"/>
      <c r="BH6868" s="35"/>
    </row>
    <row r="6869" spans="1:60" ht="15" x14ac:dyDescent="0.25">
      <c r="A6869" s="570">
        <f t="shared" si="100"/>
        <v>6863</v>
      </c>
      <c r="B6869" s="571" t="s">
        <v>9015</v>
      </c>
      <c r="C6869" s="574" t="s">
        <v>12458</v>
      </c>
      <c r="D6869" s="843">
        <v>38397.730000000003</v>
      </c>
      <c r="E6869" s="844"/>
      <c r="F6869" s="844"/>
      <c r="G6869" s="25"/>
      <c r="H6869" s="25"/>
      <c r="I6869" s="25"/>
      <c r="J6869" s="25"/>
      <c r="K6869" s="25"/>
      <c r="L6869" s="25"/>
      <c r="N6869" s="25"/>
      <c r="O6869" s="25"/>
      <c r="P6869" s="35" t="s">
        <v>2496</v>
      </c>
      <c r="AS6869" s="570"/>
      <c r="AT6869" s="391"/>
      <c r="AU6869" s="222"/>
      <c r="AV6869" s="564"/>
      <c r="AW6869" s="60"/>
      <c r="AX6869" s="60"/>
      <c r="AY6869" s="60"/>
      <c r="AZ6869" s="283"/>
      <c r="BA6869" s="283"/>
      <c r="BB6869" s="283"/>
      <c r="BC6869" s="34"/>
      <c r="BD6869" s="27"/>
      <c r="BF6869" s="35"/>
      <c r="BG6869" s="35"/>
      <c r="BH6869" s="35"/>
    </row>
    <row r="6870" spans="1:60" ht="15" x14ac:dyDescent="0.25">
      <c r="A6870" s="570">
        <f t="shared" si="100"/>
        <v>6864</v>
      </c>
      <c r="B6870" s="571" t="s">
        <v>9016</v>
      </c>
      <c r="C6870" s="574" t="s">
        <v>12458</v>
      </c>
      <c r="D6870" s="843">
        <v>37583.769999999997</v>
      </c>
      <c r="E6870" s="844"/>
      <c r="F6870" s="844"/>
      <c r="G6870" s="25"/>
      <c r="H6870" s="25"/>
      <c r="I6870" s="25"/>
      <c r="J6870" s="25"/>
      <c r="K6870" s="25"/>
      <c r="L6870" s="25"/>
      <c r="N6870" s="25"/>
      <c r="O6870" s="25"/>
      <c r="P6870" s="35" t="s">
        <v>2496</v>
      </c>
      <c r="AS6870" s="570"/>
      <c r="AT6870" s="391"/>
      <c r="AU6870" s="222"/>
      <c r="AV6870" s="564"/>
      <c r="AW6870" s="60"/>
      <c r="AX6870" s="60"/>
      <c r="AY6870" s="60"/>
      <c r="AZ6870" s="283"/>
      <c r="BA6870" s="283"/>
      <c r="BB6870" s="283"/>
      <c r="BC6870" s="34"/>
      <c r="BD6870" s="27"/>
      <c r="BF6870" s="35"/>
      <c r="BG6870" s="35"/>
      <c r="BH6870" s="35"/>
    </row>
    <row r="6871" spans="1:60" ht="15" x14ac:dyDescent="0.25">
      <c r="A6871" s="570">
        <f t="shared" si="100"/>
        <v>6865</v>
      </c>
      <c r="B6871" s="571" t="s">
        <v>9017</v>
      </c>
      <c r="C6871" s="574" t="s">
        <v>12458</v>
      </c>
      <c r="D6871" s="843">
        <v>53755.87</v>
      </c>
      <c r="E6871" s="844"/>
      <c r="F6871" s="844"/>
      <c r="G6871" s="25"/>
      <c r="H6871" s="25"/>
      <c r="I6871" s="25"/>
      <c r="J6871" s="25"/>
      <c r="K6871" s="25"/>
      <c r="L6871" s="25"/>
      <c r="N6871" s="25"/>
      <c r="O6871" s="25"/>
      <c r="P6871" s="35" t="s">
        <v>2496</v>
      </c>
      <c r="AS6871" s="570"/>
      <c r="AT6871" s="391"/>
      <c r="AU6871" s="222"/>
      <c r="AV6871" s="564"/>
      <c r="AW6871" s="60"/>
      <c r="AX6871" s="60"/>
      <c r="AY6871" s="60"/>
      <c r="AZ6871" s="283"/>
      <c r="BA6871" s="283"/>
      <c r="BB6871" s="283"/>
      <c r="BC6871" s="34"/>
      <c r="BD6871" s="27"/>
      <c r="BF6871" s="35"/>
      <c r="BG6871" s="35"/>
      <c r="BH6871" s="35"/>
    </row>
    <row r="6872" spans="1:60" ht="15" x14ac:dyDescent="0.25">
      <c r="A6872" s="570">
        <f t="shared" si="100"/>
        <v>6866</v>
      </c>
      <c r="B6872" s="571" t="s">
        <v>9018</v>
      </c>
      <c r="C6872" s="574" t="s">
        <v>12458</v>
      </c>
      <c r="D6872" s="843">
        <v>71082.27</v>
      </c>
      <c r="E6872" s="844"/>
      <c r="F6872" s="844"/>
      <c r="G6872" s="25"/>
      <c r="H6872" s="25"/>
      <c r="I6872" s="25"/>
      <c r="J6872" s="25"/>
      <c r="K6872" s="25"/>
      <c r="L6872" s="25"/>
      <c r="N6872" s="25"/>
      <c r="O6872" s="25"/>
      <c r="P6872" s="35" t="s">
        <v>2496</v>
      </c>
      <c r="AS6872" s="570"/>
      <c r="AT6872" s="391"/>
      <c r="AU6872" s="222"/>
      <c r="AV6872" s="564"/>
      <c r="AW6872" s="60"/>
      <c r="AX6872" s="60"/>
      <c r="AY6872" s="60"/>
      <c r="AZ6872" s="283"/>
      <c r="BA6872" s="283"/>
      <c r="BB6872" s="283"/>
      <c r="BC6872" s="34"/>
      <c r="BD6872" s="27"/>
      <c r="BF6872" s="35"/>
      <c r="BG6872" s="35"/>
      <c r="BH6872" s="35"/>
    </row>
    <row r="6873" spans="1:60" ht="15" x14ac:dyDescent="0.25">
      <c r="A6873" s="570">
        <f t="shared" si="100"/>
        <v>6867</v>
      </c>
      <c r="B6873" s="571" t="s">
        <v>9019</v>
      </c>
      <c r="C6873" s="574" t="s">
        <v>12458</v>
      </c>
      <c r="D6873" s="843">
        <v>64720.53</v>
      </c>
      <c r="E6873" s="844"/>
      <c r="F6873" s="844"/>
      <c r="G6873" s="25"/>
      <c r="H6873" s="25"/>
      <c r="I6873" s="25"/>
      <c r="J6873" s="25"/>
      <c r="K6873" s="25"/>
      <c r="L6873" s="25"/>
      <c r="N6873" s="25"/>
      <c r="O6873" s="25"/>
      <c r="P6873" s="35" t="s">
        <v>2496</v>
      </c>
      <c r="AS6873" s="570"/>
      <c r="AT6873" s="391"/>
      <c r="AU6873" s="222"/>
      <c r="AV6873" s="564"/>
      <c r="AW6873" s="60"/>
      <c r="AX6873" s="60"/>
      <c r="AY6873" s="60"/>
      <c r="AZ6873" s="283"/>
      <c r="BA6873" s="283"/>
      <c r="BB6873" s="283"/>
      <c r="BC6873" s="34"/>
      <c r="BD6873" s="27"/>
      <c r="BF6873" s="35"/>
      <c r="BG6873" s="35"/>
      <c r="BH6873" s="35"/>
    </row>
    <row r="6874" spans="1:60" ht="15" x14ac:dyDescent="0.25">
      <c r="A6874" s="570">
        <f t="shared" si="100"/>
        <v>6868</v>
      </c>
      <c r="B6874" s="571" t="s">
        <v>9020</v>
      </c>
      <c r="C6874" s="574" t="s">
        <v>12458</v>
      </c>
      <c r="D6874" s="843">
        <v>409776.5</v>
      </c>
      <c r="E6874" s="844"/>
      <c r="F6874" s="844"/>
      <c r="G6874" s="25"/>
      <c r="H6874" s="25"/>
      <c r="I6874" s="25"/>
      <c r="J6874" s="25"/>
      <c r="K6874" s="25"/>
      <c r="L6874" s="25"/>
      <c r="N6874" s="25"/>
      <c r="O6874" s="25"/>
      <c r="P6874" s="35" t="s">
        <v>2496</v>
      </c>
      <c r="AS6874" s="570"/>
      <c r="AT6874" s="391"/>
      <c r="AU6874" s="222"/>
      <c r="AV6874" s="564"/>
      <c r="AW6874" s="60"/>
      <c r="AX6874" s="60"/>
      <c r="AY6874" s="60"/>
      <c r="AZ6874" s="283"/>
      <c r="BA6874" s="283"/>
      <c r="BB6874" s="283"/>
      <c r="BC6874" s="34"/>
      <c r="BD6874" s="27"/>
      <c r="BF6874" s="35"/>
      <c r="BG6874" s="35"/>
      <c r="BH6874" s="35"/>
    </row>
    <row r="6875" spans="1:60" ht="15" x14ac:dyDescent="0.25">
      <c r="A6875" s="570">
        <f t="shared" si="100"/>
        <v>6869</v>
      </c>
      <c r="B6875" s="571" t="s">
        <v>9021</v>
      </c>
      <c r="C6875" s="574" t="s">
        <v>12458</v>
      </c>
      <c r="D6875" s="843">
        <v>255255</v>
      </c>
      <c r="E6875" s="844"/>
      <c r="F6875" s="844"/>
      <c r="G6875" s="25"/>
      <c r="H6875" s="25"/>
      <c r="I6875" s="25"/>
      <c r="J6875" s="25"/>
      <c r="K6875" s="25"/>
      <c r="L6875" s="25"/>
      <c r="N6875" s="25"/>
      <c r="O6875" s="25"/>
      <c r="P6875" s="35" t="s">
        <v>2496</v>
      </c>
      <c r="AS6875" s="570"/>
      <c r="AT6875" s="391"/>
      <c r="AU6875" s="222"/>
      <c r="AV6875" s="564"/>
      <c r="AW6875" s="60"/>
      <c r="AX6875" s="60"/>
      <c r="AY6875" s="60"/>
      <c r="AZ6875" s="283"/>
      <c r="BA6875" s="283"/>
      <c r="BB6875" s="283"/>
      <c r="BC6875" s="34"/>
      <c r="BD6875" s="27"/>
      <c r="BF6875" s="35"/>
      <c r="BG6875" s="35"/>
      <c r="BH6875" s="35"/>
    </row>
    <row r="6876" spans="1:60" ht="15" x14ac:dyDescent="0.25">
      <c r="A6876" s="570">
        <f t="shared" si="100"/>
        <v>6870</v>
      </c>
      <c r="B6876" s="571" t="s">
        <v>9022</v>
      </c>
      <c r="C6876" s="574" t="s">
        <v>12458</v>
      </c>
      <c r="D6876" s="843">
        <v>23967.79</v>
      </c>
      <c r="E6876" s="844"/>
      <c r="F6876" s="844"/>
      <c r="G6876" s="25"/>
      <c r="H6876" s="25"/>
      <c r="I6876" s="25"/>
      <c r="J6876" s="25"/>
      <c r="K6876" s="25"/>
      <c r="L6876" s="25"/>
      <c r="N6876" s="25"/>
      <c r="O6876" s="25"/>
      <c r="P6876" s="35" t="s">
        <v>2496</v>
      </c>
      <c r="AS6876" s="570"/>
      <c r="AT6876" s="391"/>
      <c r="AU6876" s="222"/>
      <c r="AV6876" s="564"/>
      <c r="AW6876" s="60"/>
      <c r="AX6876" s="60"/>
      <c r="AY6876" s="60"/>
      <c r="AZ6876" s="283"/>
      <c r="BA6876" s="283"/>
      <c r="BB6876" s="283"/>
      <c r="BC6876" s="34"/>
      <c r="BD6876" s="27"/>
      <c r="BF6876" s="35"/>
      <c r="BG6876" s="35"/>
      <c r="BH6876" s="35"/>
    </row>
    <row r="6877" spans="1:60" ht="15" x14ac:dyDescent="0.25">
      <c r="A6877" s="570">
        <f t="shared" si="100"/>
        <v>6871</v>
      </c>
      <c r="B6877" s="571" t="s">
        <v>9023</v>
      </c>
      <c r="C6877" s="574" t="s">
        <v>12458</v>
      </c>
      <c r="D6877" s="843">
        <v>583100</v>
      </c>
      <c r="E6877" s="844"/>
      <c r="F6877" s="844"/>
      <c r="G6877" s="25"/>
      <c r="H6877" s="25"/>
      <c r="I6877" s="25"/>
      <c r="J6877" s="25"/>
      <c r="K6877" s="25"/>
      <c r="L6877" s="25"/>
      <c r="N6877" s="25"/>
      <c r="O6877" s="25"/>
      <c r="P6877" s="35" t="s">
        <v>2496</v>
      </c>
      <c r="AS6877" s="570"/>
      <c r="AT6877" s="391"/>
      <c r="AU6877" s="222"/>
      <c r="AV6877" s="564"/>
      <c r="AW6877" s="60"/>
      <c r="AX6877" s="60"/>
      <c r="AY6877" s="60"/>
      <c r="AZ6877" s="283"/>
      <c r="BA6877" s="283"/>
      <c r="BB6877" s="283"/>
      <c r="BC6877" s="34"/>
      <c r="BD6877" s="27"/>
      <c r="BF6877" s="35"/>
      <c r="BG6877" s="35"/>
      <c r="BH6877" s="35"/>
    </row>
    <row r="6878" spans="1:60" ht="15" x14ac:dyDescent="0.25">
      <c r="A6878" s="570">
        <f t="shared" si="100"/>
        <v>6872</v>
      </c>
      <c r="B6878" s="571" t="s">
        <v>9024</v>
      </c>
      <c r="C6878" s="574" t="s">
        <v>12458</v>
      </c>
      <c r="D6878" s="843">
        <v>97580</v>
      </c>
      <c r="E6878" s="844"/>
      <c r="F6878" s="844"/>
      <c r="G6878" s="25"/>
      <c r="H6878" s="25"/>
      <c r="I6878" s="25"/>
      <c r="J6878" s="25"/>
      <c r="K6878" s="25"/>
      <c r="L6878" s="25"/>
      <c r="N6878" s="25"/>
      <c r="O6878" s="25"/>
      <c r="P6878" s="35" t="s">
        <v>2496</v>
      </c>
      <c r="AS6878" s="570"/>
      <c r="AT6878" s="391"/>
      <c r="AU6878" s="222"/>
      <c r="AV6878" s="564"/>
      <c r="AW6878" s="60"/>
      <c r="AX6878" s="60"/>
      <c r="AY6878" s="60"/>
      <c r="AZ6878" s="283"/>
      <c r="BA6878" s="283"/>
      <c r="BB6878" s="283"/>
      <c r="BC6878" s="34"/>
      <c r="BD6878" s="27"/>
      <c r="BF6878" s="35"/>
      <c r="BG6878" s="35"/>
      <c r="BH6878" s="35"/>
    </row>
    <row r="6879" spans="1:60" ht="15" x14ac:dyDescent="0.25">
      <c r="A6879" s="570">
        <f t="shared" si="100"/>
        <v>6873</v>
      </c>
      <c r="B6879" s="571" t="s">
        <v>9025</v>
      </c>
      <c r="C6879" s="574" t="s">
        <v>12458</v>
      </c>
      <c r="D6879" s="843">
        <v>12922.21</v>
      </c>
      <c r="E6879" s="844"/>
      <c r="F6879" s="844"/>
      <c r="G6879" s="25"/>
      <c r="H6879" s="25"/>
      <c r="I6879" s="25"/>
      <c r="J6879" s="25"/>
      <c r="K6879" s="25"/>
      <c r="L6879" s="25"/>
      <c r="N6879" s="25"/>
      <c r="O6879" s="25"/>
      <c r="P6879" s="35" t="s">
        <v>2496</v>
      </c>
      <c r="AS6879" s="570"/>
      <c r="AT6879" s="391"/>
      <c r="AU6879" s="222"/>
      <c r="AV6879" s="564"/>
      <c r="AW6879" s="60"/>
      <c r="AX6879" s="60"/>
      <c r="AY6879" s="60"/>
      <c r="AZ6879" s="283"/>
      <c r="BA6879" s="283"/>
      <c r="BB6879" s="283"/>
      <c r="BC6879" s="34"/>
      <c r="BD6879" s="27"/>
      <c r="BF6879" s="35"/>
      <c r="BG6879" s="35"/>
      <c r="BH6879" s="35"/>
    </row>
    <row r="6880" spans="1:60" ht="15" x14ac:dyDescent="0.25">
      <c r="A6880" s="570">
        <f t="shared" si="100"/>
        <v>6874</v>
      </c>
      <c r="B6880" s="571" t="s">
        <v>9026</v>
      </c>
      <c r="C6880" s="574" t="s">
        <v>12458</v>
      </c>
      <c r="D6880" s="843">
        <v>31732.54</v>
      </c>
      <c r="E6880" s="844"/>
      <c r="F6880" s="844"/>
      <c r="G6880" s="25"/>
      <c r="H6880" s="25"/>
      <c r="I6880" s="25"/>
      <c r="J6880" s="25"/>
      <c r="K6880" s="25"/>
      <c r="L6880" s="25"/>
      <c r="N6880" s="25"/>
      <c r="O6880" s="25"/>
      <c r="P6880" s="35" t="s">
        <v>2496</v>
      </c>
      <c r="AS6880" s="570"/>
      <c r="AT6880" s="391"/>
      <c r="AU6880" s="222"/>
      <c r="AV6880" s="564"/>
      <c r="AW6880" s="60"/>
      <c r="AX6880" s="60"/>
      <c r="AY6880" s="60"/>
      <c r="AZ6880" s="283"/>
      <c r="BA6880" s="283"/>
      <c r="BB6880" s="283"/>
      <c r="BC6880" s="34"/>
      <c r="BD6880" s="27"/>
      <c r="BF6880" s="35"/>
      <c r="BG6880" s="35"/>
      <c r="BH6880" s="35"/>
    </row>
    <row r="6881" spans="1:60" ht="15" x14ac:dyDescent="0.25">
      <c r="A6881" s="570">
        <f t="shared" si="100"/>
        <v>6875</v>
      </c>
      <c r="B6881" s="571" t="s">
        <v>9027</v>
      </c>
      <c r="C6881" s="574" t="s">
        <v>12458</v>
      </c>
      <c r="D6881" s="843">
        <v>19080.46</v>
      </c>
      <c r="E6881" s="844"/>
      <c r="F6881" s="844"/>
      <c r="G6881" s="25"/>
      <c r="H6881" s="25"/>
      <c r="I6881" s="25"/>
      <c r="J6881" s="25"/>
      <c r="K6881" s="25"/>
      <c r="L6881" s="25"/>
      <c r="N6881" s="25"/>
      <c r="O6881" s="25"/>
      <c r="P6881" s="35" t="s">
        <v>2496</v>
      </c>
      <c r="AS6881" s="570"/>
      <c r="AT6881" s="391"/>
      <c r="AU6881" s="222"/>
      <c r="AV6881" s="564"/>
      <c r="AW6881" s="60"/>
      <c r="AX6881" s="60"/>
      <c r="AY6881" s="60"/>
      <c r="AZ6881" s="283"/>
      <c r="BA6881" s="283"/>
      <c r="BB6881" s="283"/>
      <c r="BC6881" s="34"/>
      <c r="BD6881" s="27"/>
      <c r="BF6881" s="35"/>
      <c r="BG6881" s="35"/>
      <c r="BH6881" s="35"/>
    </row>
    <row r="6882" spans="1:60" ht="15" x14ac:dyDescent="0.25">
      <c r="A6882" s="570">
        <f t="shared" si="100"/>
        <v>6876</v>
      </c>
      <c r="B6882" s="571" t="s">
        <v>9028</v>
      </c>
      <c r="C6882" s="574" t="s">
        <v>12458</v>
      </c>
      <c r="D6882" s="843">
        <v>14228.83</v>
      </c>
      <c r="E6882" s="844"/>
      <c r="F6882" s="844"/>
      <c r="G6882" s="25"/>
      <c r="H6882" s="25"/>
      <c r="I6882" s="25"/>
      <c r="J6882" s="25"/>
      <c r="K6882" s="25"/>
      <c r="L6882" s="25"/>
      <c r="N6882" s="25"/>
      <c r="O6882" s="25"/>
      <c r="P6882" s="35" t="s">
        <v>2496</v>
      </c>
      <c r="AS6882" s="570"/>
      <c r="AT6882" s="391"/>
      <c r="AU6882" s="222"/>
      <c r="AV6882" s="564"/>
      <c r="AW6882" s="60"/>
      <c r="AX6882" s="60"/>
      <c r="AY6882" s="60"/>
      <c r="AZ6882" s="283"/>
      <c r="BA6882" s="283"/>
      <c r="BB6882" s="283"/>
      <c r="BC6882" s="34"/>
      <c r="BD6882" s="27"/>
      <c r="BF6882" s="35"/>
      <c r="BG6882" s="35"/>
      <c r="BH6882" s="35"/>
    </row>
    <row r="6883" spans="1:60" ht="15" x14ac:dyDescent="0.25">
      <c r="A6883" s="570">
        <f t="shared" si="100"/>
        <v>6877</v>
      </c>
      <c r="B6883" s="571" t="s">
        <v>9029</v>
      </c>
      <c r="C6883" s="574" t="s">
        <v>12458</v>
      </c>
      <c r="D6883" s="843">
        <v>35258.51</v>
      </c>
      <c r="E6883" s="844"/>
      <c r="F6883" s="844"/>
      <c r="G6883" s="25"/>
      <c r="H6883" s="25"/>
      <c r="I6883" s="25"/>
      <c r="J6883" s="25"/>
      <c r="K6883" s="25"/>
      <c r="L6883" s="25"/>
      <c r="N6883" s="25"/>
      <c r="O6883" s="25"/>
      <c r="P6883" s="35" t="s">
        <v>2496</v>
      </c>
      <c r="AS6883" s="570"/>
      <c r="AT6883" s="391"/>
      <c r="AU6883" s="222"/>
      <c r="AV6883" s="564"/>
      <c r="AW6883" s="60"/>
      <c r="AX6883" s="60"/>
      <c r="AY6883" s="60"/>
      <c r="AZ6883" s="283"/>
      <c r="BA6883" s="283"/>
      <c r="BB6883" s="283"/>
      <c r="BC6883" s="34"/>
      <c r="BD6883" s="27"/>
      <c r="BF6883" s="35"/>
      <c r="BG6883" s="35"/>
      <c r="BH6883" s="35"/>
    </row>
    <row r="6884" spans="1:60" ht="15" x14ac:dyDescent="0.25">
      <c r="A6884" s="570">
        <f t="shared" si="100"/>
        <v>6878</v>
      </c>
      <c r="B6884" s="571" t="s">
        <v>9030</v>
      </c>
      <c r="C6884" s="574" t="s">
        <v>12458</v>
      </c>
      <c r="D6884" s="843">
        <v>10055.5</v>
      </c>
      <c r="E6884" s="844"/>
      <c r="F6884" s="844"/>
      <c r="G6884" s="25"/>
      <c r="H6884" s="25"/>
      <c r="I6884" s="25"/>
      <c r="J6884" s="25"/>
      <c r="K6884" s="25"/>
      <c r="L6884" s="25"/>
      <c r="N6884" s="25"/>
      <c r="O6884" s="25"/>
      <c r="P6884" s="35" t="s">
        <v>2496</v>
      </c>
      <c r="AS6884" s="570"/>
      <c r="AT6884" s="391"/>
      <c r="AU6884" s="222"/>
      <c r="AV6884" s="564"/>
      <c r="AW6884" s="60"/>
      <c r="AX6884" s="60"/>
      <c r="AY6884" s="60"/>
      <c r="AZ6884" s="283"/>
      <c r="BA6884" s="283"/>
      <c r="BB6884" s="283"/>
      <c r="BC6884" s="34"/>
      <c r="BD6884" s="27"/>
      <c r="BF6884" s="35"/>
      <c r="BG6884" s="35"/>
      <c r="BH6884" s="35"/>
    </row>
    <row r="6885" spans="1:60" ht="15" x14ac:dyDescent="0.25">
      <c r="A6885" s="570">
        <f t="shared" si="100"/>
        <v>6879</v>
      </c>
      <c r="B6885" s="571" t="s">
        <v>9031</v>
      </c>
      <c r="C6885" s="574" t="s">
        <v>12458</v>
      </c>
      <c r="D6885" s="843">
        <v>19706.400000000001</v>
      </c>
      <c r="E6885" s="844"/>
      <c r="F6885" s="844"/>
      <c r="G6885" s="25"/>
      <c r="H6885" s="25"/>
      <c r="I6885" s="25"/>
      <c r="J6885" s="25"/>
      <c r="K6885" s="25"/>
      <c r="L6885" s="25"/>
      <c r="N6885" s="25"/>
      <c r="O6885" s="25"/>
      <c r="P6885" s="35" t="s">
        <v>2496</v>
      </c>
      <c r="AS6885" s="570"/>
      <c r="AT6885" s="391"/>
      <c r="AU6885" s="222"/>
      <c r="AV6885" s="564"/>
      <c r="AW6885" s="60"/>
      <c r="AX6885" s="60"/>
      <c r="AY6885" s="60"/>
      <c r="AZ6885" s="283"/>
      <c r="BA6885" s="283"/>
      <c r="BB6885" s="283"/>
      <c r="BC6885" s="34"/>
      <c r="BD6885" s="27"/>
      <c r="BF6885" s="35"/>
      <c r="BG6885" s="35"/>
      <c r="BH6885" s="35"/>
    </row>
    <row r="6886" spans="1:60" ht="15" x14ac:dyDescent="0.25">
      <c r="A6886" s="570">
        <f t="shared" si="100"/>
        <v>6880</v>
      </c>
      <c r="B6886" s="571" t="s">
        <v>9032</v>
      </c>
      <c r="C6886" s="574" t="s">
        <v>12458</v>
      </c>
      <c r="D6886" s="843">
        <v>586038.11</v>
      </c>
      <c r="E6886" s="844"/>
      <c r="F6886" s="844"/>
      <c r="G6886" s="25"/>
      <c r="H6886" s="25"/>
      <c r="I6886" s="25"/>
      <c r="J6886" s="25"/>
      <c r="K6886" s="25"/>
      <c r="L6886" s="25"/>
      <c r="N6886" s="25"/>
      <c r="O6886" s="25"/>
      <c r="P6886" s="35" t="s">
        <v>2496</v>
      </c>
      <c r="AS6886" s="570"/>
      <c r="AT6886" s="391"/>
      <c r="AU6886" s="222"/>
      <c r="AV6886" s="564"/>
      <c r="AW6886" s="60"/>
      <c r="AX6886" s="60"/>
      <c r="AY6886" s="60"/>
      <c r="AZ6886" s="283"/>
      <c r="BA6886" s="283"/>
      <c r="BB6886" s="283"/>
      <c r="BC6886" s="34"/>
      <c r="BD6886" s="27"/>
      <c r="BF6886" s="35"/>
      <c r="BG6886" s="35"/>
      <c r="BH6886" s="35"/>
    </row>
    <row r="6887" spans="1:60" ht="15" x14ac:dyDescent="0.25">
      <c r="A6887" s="570">
        <f t="shared" si="100"/>
        <v>6881</v>
      </c>
      <c r="B6887" s="571" t="s">
        <v>9033</v>
      </c>
      <c r="C6887" s="574" t="s">
        <v>12458</v>
      </c>
      <c r="D6887" s="843">
        <v>594933.36</v>
      </c>
      <c r="E6887" s="844"/>
      <c r="F6887" s="844"/>
      <c r="G6887" s="25"/>
      <c r="H6887" s="25"/>
      <c r="I6887" s="25"/>
      <c r="J6887" s="25"/>
      <c r="K6887" s="25"/>
      <c r="L6887" s="25"/>
      <c r="N6887" s="25"/>
      <c r="O6887" s="25"/>
      <c r="P6887" s="35" t="s">
        <v>2496</v>
      </c>
      <c r="AS6887" s="570"/>
      <c r="AT6887" s="391"/>
      <c r="AU6887" s="222"/>
      <c r="AV6887" s="564"/>
      <c r="AW6887" s="60"/>
      <c r="AX6887" s="60"/>
      <c r="AY6887" s="60"/>
      <c r="AZ6887" s="283"/>
      <c r="BA6887" s="283"/>
      <c r="BB6887" s="283"/>
      <c r="BC6887" s="34"/>
      <c r="BD6887" s="27"/>
      <c r="BF6887" s="35"/>
      <c r="BG6887" s="35"/>
      <c r="BH6887" s="35"/>
    </row>
    <row r="6888" spans="1:60" ht="15" x14ac:dyDescent="0.25">
      <c r="A6888" s="570">
        <f t="shared" si="100"/>
        <v>6882</v>
      </c>
      <c r="B6888" s="571" t="s">
        <v>9034</v>
      </c>
      <c r="C6888" s="574" t="s">
        <v>12458</v>
      </c>
      <c r="D6888" s="843">
        <v>34156.57</v>
      </c>
      <c r="E6888" s="844"/>
      <c r="F6888" s="844"/>
      <c r="G6888" s="25"/>
      <c r="H6888" s="25"/>
      <c r="I6888" s="25"/>
      <c r="J6888" s="25"/>
      <c r="K6888" s="25"/>
      <c r="L6888" s="25"/>
      <c r="N6888" s="25"/>
      <c r="O6888" s="25"/>
      <c r="P6888" s="35" t="s">
        <v>2496</v>
      </c>
      <c r="AS6888" s="570"/>
      <c r="AT6888" s="391"/>
      <c r="AU6888" s="222"/>
      <c r="AV6888" s="564"/>
      <c r="AW6888" s="60"/>
      <c r="AX6888" s="60"/>
      <c r="AY6888" s="60"/>
      <c r="AZ6888" s="283"/>
      <c r="BA6888" s="283"/>
      <c r="BB6888" s="283"/>
      <c r="BC6888" s="34"/>
      <c r="BD6888" s="27"/>
      <c r="BF6888" s="35"/>
      <c r="BG6888" s="35"/>
      <c r="BH6888" s="35"/>
    </row>
    <row r="6889" spans="1:60" ht="15" x14ac:dyDescent="0.25">
      <c r="A6889" s="570">
        <f t="shared" si="100"/>
        <v>6883</v>
      </c>
      <c r="B6889" s="571" t="s">
        <v>9035</v>
      </c>
      <c r="C6889" s="574" t="s">
        <v>12458</v>
      </c>
      <c r="D6889" s="843">
        <v>2007325.32</v>
      </c>
      <c r="E6889" s="844"/>
      <c r="F6889" s="844"/>
      <c r="G6889" s="25"/>
      <c r="H6889" s="25"/>
      <c r="I6889" s="25"/>
      <c r="J6889" s="25"/>
      <c r="K6889" s="25"/>
      <c r="L6889" s="25"/>
      <c r="N6889" s="25"/>
      <c r="O6889" s="25"/>
      <c r="P6889" s="35" t="s">
        <v>2496</v>
      </c>
      <c r="AS6889" s="570"/>
      <c r="AT6889" s="391"/>
      <c r="AU6889" s="222"/>
      <c r="AV6889" s="564"/>
      <c r="AW6889" s="60"/>
      <c r="AX6889" s="60"/>
      <c r="AY6889" s="60"/>
      <c r="AZ6889" s="283"/>
      <c r="BA6889" s="283"/>
      <c r="BB6889" s="283"/>
      <c r="BC6889" s="34"/>
      <c r="BD6889" s="27"/>
      <c r="BF6889" s="35"/>
      <c r="BG6889" s="35"/>
      <c r="BH6889" s="35"/>
    </row>
    <row r="6890" spans="1:60" ht="15" x14ac:dyDescent="0.25">
      <c r="A6890" s="570">
        <f t="shared" si="100"/>
        <v>6884</v>
      </c>
      <c r="B6890" s="571" t="s">
        <v>9036</v>
      </c>
      <c r="C6890" s="574" t="s">
        <v>12458</v>
      </c>
      <c r="D6890" s="843">
        <v>709716</v>
      </c>
      <c r="E6890" s="844"/>
      <c r="F6890" s="844"/>
      <c r="G6890" s="25"/>
      <c r="H6890" s="25"/>
      <c r="I6890" s="25"/>
      <c r="J6890" s="25"/>
      <c r="K6890" s="25"/>
      <c r="L6890" s="25"/>
      <c r="N6890" s="25"/>
      <c r="O6890" s="25"/>
      <c r="P6890" s="35" t="s">
        <v>2496</v>
      </c>
      <c r="AS6890" s="570"/>
      <c r="AT6890" s="391"/>
      <c r="AU6890" s="222"/>
      <c r="AV6890" s="564"/>
      <c r="AW6890" s="60"/>
      <c r="AX6890" s="60"/>
      <c r="AY6890" s="60"/>
      <c r="AZ6890" s="283"/>
      <c r="BA6890" s="283"/>
      <c r="BB6890" s="283"/>
      <c r="BC6890" s="34"/>
      <c r="BD6890" s="27"/>
      <c r="BF6890" s="35"/>
      <c r="BG6890" s="35"/>
      <c r="BH6890" s="35"/>
    </row>
    <row r="6891" spans="1:60" ht="15" x14ac:dyDescent="0.25">
      <c r="A6891" s="570">
        <f t="shared" si="100"/>
        <v>6885</v>
      </c>
      <c r="B6891" s="571" t="s">
        <v>9037</v>
      </c>
      <c r="C6891" s="574" t="s">
        <v>12458</v>
      </c>
      <c r="D6891" s="843">
        <v>70505.119999999995</v>
      </c>
      <c r="E6891" s="844"/>
      <c r="F6891" s="844"/>
      <c r="G6891" s="25"/>
      <c r="H6891" s="25"/>
      <c r="I6891" s="25"/>
      <c r="J6891" s="25"/>
      <c r="K6891" s="25"/>
      <c r="L6891" s="25"/>
      <c r="N6891" s="25"/>
      <c r="O6891" s="25"/>
      <c r="P6891" s="35" t="s">
        <v>2496</v>
      </c>
      <c r="AS6891" s="570"/>
      <c r="AT6891" s="391"/>
      <c r="AU6891" s="222"/>
      <c r="AV6891" s="564"/>
      <c r="AW6891" s="60"/>
      <c r="AX6891" s="60"/>
      <c r="AY6891" s="60"/>
      <c r="AZ6891" s="283"/>
      <c r="BA6891" s="283"/>
      <c r="BB6891" s="283"/>
      <c r="BC6891" s="34"/>
      <c r="BD6891" s="27"/>
      <c r="BF6891" s="35"/>
      <c r="BG6891" s="35"/>
      <c r="BH6891" s="35"/>
    </row>
    <row r="6892" spans="1:60" ht="15" x14ac:dyDescent="0.25">
      <c r="A6892" s="570">
        <f t="shared" si="100"/>
        <v>6886</v>
      </c>
      <c r="B6892" s="571" t="s">
        <v>9038</v>
      </c>
      <c r="C6892" s="574" t="s">
        <v>12458</v>
      </c>
      <c r="D6892" s="843">
        <v>240261</v>
      </c>
      <c r="E6892" s="844"/>
      <c r="F6892" s="844"/>
      <c r="G6892" s="25"/>
      <c r="H6892" s="25"/>
      <c r="I6892" s="25"/>
      <c r="J6892" s="25"/>
      <c r="K6892" s="25"/>
      <c r="L6892" s="25"/>
      <c r="N6892" s="25"/>
      <c r="O6892" s="25"/>
      <c r="P6892" s="35" t="s">
        <v>2496</v>
      </c>
      <c r="AS6892" s="570"/>
      <c r="AT6892" s="391"/>
      <c r="AU6892" s="222"/>
      <c r="AV6892" s="564"/>
      <c r="AW6892" s="60"/>
      <c r="AX6892" s="60"/>
      <c r="AY6892" s="60"/>
      <c r="AZ6892" s="283"/>
      <c r="BA6892" s="283"/>
      <c r="BB6892" s="283"/>
      <c r="BC6892" s="34"/>
      <c r="BD6892" s="27"/>
      <c r="BF6892" s="35"/>
      <c r="BG6892" s="35"/>
      <c r="BH6892" s="35"/>
    </row>
    <row r="6893" spans="1:60" ht="15" x14ac:dyDescent="0.25">
      <c r="A6893" s="570">
        <f t="shared" si="100"/>
        <v>6887</v>
      </c>
      <c r="B6893" s="571" t="s">
        <v>9039</v>
      </c>
      <c r="C6893" s="574" t="s">
        <v>12458</v>
      </c>
      <c r="D6893" s="843">
        <v>8294.2999999999993</v>
      </c>
      <c r="E6893" s="844"/>
      <c r="F6893" s="844"/>
      <c r="G6893" s="25"/>
      <c r="H6893" s="25"/>
      <c r="I6893" s="25"/>
      <c r="J6893" s="25"/>
      <c r="K6893" s="25"/>
      <c r="L6893" s="25"/>
      <c r="N6893" s="25"/>
      <c r="O6893" s="25"/>
      <c r="P6893" s="35" t="s">
        <v>2496</v>
      </c>
      <c r="AS6893" s="570"/>
      <c r="AT6893" s="391"/>
      <c r="AU6893" s="222"/>
      <c r="AV6893" s="564"/>
      <c r="AW6893" s="60"/>
      <c r="AX6893" s="60"/>
      <c r="AY6893" s="60"/>
      <c r="AZ6893" s="283"/>
      <c r="BA6893" s="283"/>
      <c r="BB6893" s="283"/>
      <c r="BC6893" s="34"/>
      <c r="BD6893" s="27"/>
      <c r="BF6893" s="35"/>
      <c r="BG6893" s="35"/>
      <c r="BH6893" s="35"/>
    </row>
    <row r="6894" spans="1:60" ht="15" x14ac:dyDescent="0.25">
      <c r="A6894" s="570">
        <f t="shared" si="100"/>
        <v>6888</v>
      </c>
      <c r="B6894" s="571" t="s">
        <v>9040</v>
      </c>
      <c r="C6894" s="574" t="s">
        <v>12458</v>
      </c>
      <c r="D6894" s="843">
        <v>14414.47</v>
      </c>
      <c r="E6894" s="844"/>
      <c r="F6894" s="844"/>
      <c r="G6894" s="25"/>
      <c r="H6894" s="25"/>
      <c r="I6894" s="25"/>
      <c r="J6894" s="25"/>
      <c r="K6894" s="25"/>
      <c r="L6894" s="25"/>
      <c r="N6894" s="25"/>
      <c r="O6894" s="25"/>
      <c r="P6894" s="35" t="s">
        <v>2496</v>
      </c>
      <c r="AS6894" s="570"/>
      <c r="AT6894" s="391"/>
      <c r="AU6894" s="222"/>
      <c r="AV6894" s="564"/>
      <c r="AW6894" s="60"/>
      <c r="AX6894" s="60"/>
      <c r="AY6894" s="60"/>
      <c r="AZ6894" s="283"/>
      <c r="BA6894" s="283"/>
      <c r="BB6894" s="283"/>
      <c r="BC6894" s="34"/>
      <c r="BD6894" s="27"/>
      <c r="BF6894" s="35"/>
      <c r="BG6894" s="35"/>
      <c r="BH6894" s="35"/>
    </row>
    <row r="6895" spans="1:60" ht="15" x14ac:dyDescent="0.25">
      <c r="A6895" s="570">
        <f t="shared" si="100"/>
        <v>6889</v>
      </c>
      <c r="B6895" s="571" t="s">
        <v>9041</v>
      </c>
      <c r="C6895" s="574" t="s">
        <v>12458</v>
      </c>
      <c r="D6895" s="843">
        <v>15905.54</v>
      </c>
      <c r="E6895" s="844"/>
      <c r="F6895" s="844"/>
      <c r="G6895" s="25"/>
      <c r="H6895" s="25"/>
      <c r="I6895" s="25"/>
      <c r="J6895" s="25"/>
      <c r="K6895" s="25"/>
      <c r="L6895" s="25"/>
      <c r="N6895" s="25"/>
      <c r="O6895" s="25"/>
      <c r="P6895" s="35" t="s">
        <v>2496</v>
      </c>
      <c r="AS6895" s="570"/>
      <c r="AT6895" s="391"/>
      <c r="AU6895" s="222"/>
      <c r="AV6895" s="564"/>
      <c r="AW6895" s="60"/>
      <c r="AX6895" s="60"/>
      <c r="AY6895" s="60"/>
      <c r="AZ6895" s="283"/>
      <c r="BA6895" s="283"/>
      <c r="BB6895" s="283"/>
      <c r="BC6895" s="34"/>
      <c r="BD6895" s="27"/>
      <c r="BF6895" s="35"/>
      <c r="BG6895" s="35"/>
      <c r="BH6895" s="35"/>
    </row>
    <row r="6896" spans="1:60" ht="15" x14ac:dyDescent="0.25">
      <c r="A6896" s="570">
        <f t="shared" si="100"/>
        <v>6890</v>
      </c>
      <c r="B6896" s="571" t="s">
        <v>9042</v>
      </c>
      <c r="C6896" s="574" t="s">
        <v>12458</v>
      </c>
      <c r="D6896" s="843">
        <v>7040</v>
      </c>
      <c r="E6896" s="844"/>
      <c r="F6896" s="844"/>
      <c r="G6896" s="25"/>
      <c r="H6896" s="25"/>
      <c r="I6896" s="25"/>
      <c r="J6896" s="25"/>
      <c r="K6896" s="25"/>
      <c r="L6896" s="25"/>
      <c r="N6896" s="25"/>
      <c r="O6896" s="25"/>
      <c r="P6896" s="35" t="s">
        <v>2496</v>
      </c>
      <c r="AS6896" s="570"/>
      <c r="AT6896" s="391"/>
      <c r="AU6896" s="222"/>
      <c r="AV6896" s="564"/>
      <c r="AW6896" s="60"/>
      <c r="AX6896" s="60"/>
      <c r="AY6896" s="60"/>
      <c r="AZ6896" s="283"/>
      <c r="BA6896" s="283"/>
      <c r="BB6896" s="283"/>
      <c r="BC6896" s="34"/>
      <c r="BD6896" s="27"/>
      <c r="BF6896" s="35"/>
      <c r="BG6896" s="35"/>
      <c r="BH6896" s="35"/>
    </row>
    <row r="6897" spans="1:60" ht="15" x14ac:dyDescent="0.25">
      <c r="A6897" s="570">
        <f t="shared" si="100"/>
        <v>6891</v>
      </c>
      <c r="B6897" s="571" t="s">
        <v>9043</v>
      </c>
      <c r="C6897" s="574" t="s">
        <v>12458</v>
      </c>
      <c r="D6897" s="843">
        <v>17489.43</v>
      </c>
      <c r="E6897" s="844"/>
      <c r="F6897" s="844"/>
      <c r="G6897" s="25"/>
      <c r="H6897" s="25"/>
      <c r="I6897" s="25"/>
      <c r="J6897" s="25"/>
      <c r="K6897" s="25"/>
      <c r="L6897" s="25"/>
      <c r="N6897" s="25"/>
      <c r="O6897" s="25"/>
      <c r="P6897" s="35" t="s">
        <v>2496</v>
      </c>
      <c r="AS6897" s="570"/>
      <c r="AT6897" s="391"/>
      <c r="AU6897" s="222"/>
      <c r="AV6897" s="564"/>
      <c r="AW6897" s="60"/>
      <c r="AX6897" s="60"/>
      <c r="AY6897" s="60"/>
      <c r="AZ6897" s="283"/>
      <c r="BA6897" s="283"/>
      <c r="BB6897" s="283"/>
      <c r="BC6897" s="34"/>
      <c r="BD6897" s="27"/>
      <c r="BF6897" s="35"/>
      <c r="BG6897" s="35"/>
      <c r="BH6897" s="35"/>
    </row>
    <row r="6898" spans="1:60" ht="15" x14ac:dyDescent="0.25">
      <c r="A6898" s="570">
        <f t="shared" si="100"/>
        <v>6892</v>
      </c>
      <c r="B6898" s="571" t="s">
        <v>9044</v>
      </c>
      <c r="C6898" s="574" t="s">
        <v>12458</v>
      </c>
      <c r="D6898" s="843">
        <v>33925.71</v>
      </c>
      <c r="E6898" s="844"/>
      <c r="F6898" s="844"/>
      <c r="G6898" s="25"/>
      <c r="H6898" s="25"/>
      <c r="I6898" s="25"/>
      <c r="J6898" s="25"/>
      <c r="K6898" s="25"/>
      <c r="L6898" s="25"/>
      <c r="N6898" s="25"/>
      <c r="O6898" s="25"/>
      <c r="P6898" s="35" t="s">
        <v>2496</v>
      </c>
      <c r="AS6898" s="570"/>
      <c r="AT6898" s="391"/>
      <c r="AU6898" s="222"/>
      <c r="AV6898" s="564"/>
      <c r="AW6898" s="60"/>
      <c r="AX6898" s="60"/>
      <c r="AY6898" s="60"/>
      <c r="AZ6898" s="283"/>
      <c r="BA6898" s="283"/>
      <c r="BB6898" s="283"/>
      <c r="BC6898" s="34"/>
      <c r="BD6898" s="27"/>
      <c r="BF6898" s="35"/>
      <c r="BG6898" s="35"/>
      <c r="BH6898" s="35"/>
    </row>
    <row r="6899" spans="1:60" ht="15" x14ac:dyDescent="0.25">
      <c r="A6899" s="570">
        <f t="shared" si="100"/>
        <v>6893</v>
      </c>
      <c r="B6899" s="571" t="s">
        <v>9045</v>
      </c>
      <c r="C6899" s="574" t="s">
        <v>12458</v>
      </c>
      <c r="D6899" s="843">
        <v>41816.6</v>
      </c>
      <c r="E6899" s="844"/>
      <c r="F6899" s="844"/>
      <c r="G6899" s="25"/>
      <c r="H6899" s="25"/>
      <c r="I6899" s="25"/>
      <c r="J6899" s="25"/>
      <c r="K6899" s="25"/>
      <c r="L6899" s="25"/>
      <c r="N6899" s="25"/>
      <c r="O6899" s="25"/>
      <c r="P6899" s="35" t="s">
        <v>2496</v>
      </c>
      <c r="AS6899" s="570"/>
      <c r="AT6899" s="391"/>
      <c r="AU6899" s="222"/>
      <c r="AV6899" s="564"/>
      <c r="AW6899" s="60"/>
      <c r="AX6899" s="60"/>
      <c r="AY6899" s="60"/>
      <c r="AZ6899" s="283"/>
      <c r="BA6899" s="283"/>
      <c r="BB6899" s="283"/>
      <c r="BC6899" s="34"/>
      <c r="BD6899" s="27"/>
      <c r="BF6899" s="35"/>
      <c r="BG6899" s="35"/>
      <c r="BH6899" s="35"/>
    </row>
    <row r="6900" spans="1:60" ht="15" x14ac:dyDescent="0.25">
      <c r="A6900" s="570">
        <f t="shared" si="100"/>
        <v>6894</v>
      </c>
      <c r="B6900" s="571" t="s">
        <v>9046</v>
      </c>
      <c r="C6900" s="574" t="s">
        <v>12458</v>
      </c>
      <c r="D6900" s="843">
        <v>68511.87</v>
      </c>
      <c r="E6900" s="844"/>
      <c r="F6900" s="844"/>
      <c r="G6900" s="25"/>
      <c r="H6900" s="25"/>
      <c r="I6900" s="25"/>
      <c r="J6900" s="25"/>
      <c r="K6900" s="25"/>
      <c r="L6900" s="25"/>
      <c r="N6900" s="25"/>
      <c r="O6900" s="25"/>
      <c r="P6900" s="35" t="s">
        <v>2496</v>
      </c>
      <c r="AS6900" s="570"/>
      <c r="AT6900" s="391"/>
      <c r="AU6900" s="222"/>
      <c r="AV6900" s="564"/>
      <c r="AW6900" s="60"/>
      <c r="AX6900" s="60"/>
      <c r="AY6900" s="60"/>
      <c r="AZ6900" s="283"/>
      <c r="BA6900" s="283"/>
      <c r="BB6900" s="283"/>
      <c r="BC6900" s="34"/>
      <c r="BD6900" s="27"/>
      <c r="BF6900" s="35"/>
      <c r="BG6900" s="35"/>
      <c r="BH6900" s="35"/>
    </row>
    <row r="6901" spans="1:60" ht="15" x14ac:dyDescent="0.25">
      <c r="A6901" s="570">
        <f t="shared" si="100"/>
        <v>6895</v>
      </c>
      <c r="B6901" s="571" t="s">
        <v>9047</v>
      </c>
      <c r="C6901" s="574" t="s">
        <v>12458</v>
      </c>
      <c r="D6901" s="843">
        <v>33333.089999999997</v>
      </c>
      <c r="E6901" s="844"/>
      <c r="F6901" s="844"/>
      <c r="G6901" s="25"/>
      <c r="H6901" s="25"/>
      <c r="I6901" s="25"/>
      <c r="J6901" s="25"/>
      <c r="K6901" s="25"/>
      <c r="L6901" s="25"/>
      <c r="N6901" s="25"/>
      <c r="O6901" s="25"/>
      <c r="P6901" s="35" t="s">
        <v>2496</v>
      </c>
      <c r="AS6901" s="570"/>
      <c r="AT6901" s="391"/>
      <c r="AU6901" s="222"/>
      <c r="AV6901" s="564"/>
      <c r="AW6901" s="60"/>
      <c r="AX6901" s="60"/>
      <c r="AY6901" s="60"/>
      <c r="AZ6901" s="283"/>
      <c r="BA6901" s="283"/>
      <c r="BB6901" s="283"/>
      <c r="BC6901" s="34"/>
      <c r="BD6901" s="27"/>
      <c r="BF6901" s="35"/>
      <c r="BG6901" s="35"/>
      <c r="BH6901" s="35"/>
    </row>
    <row r="6902" spans="1:60" ht="15" x14ac:dyDescent="0.25">
      <c r="A6902" s="570">
        <f t="shared" si="100"/>
        <v>6896</v>
      </c>
      <c r="B6902" s="571" t="s">
        <v>9048</v>
      </c>
      <c r="C6902" s="574" t="s">
        <v>12458</v>
      </c>
      <c r="D6902" s="843">
        <v>259777</v>
      </c>
      <c r="E6902" s="844"/>
      <c r="F6902" s="844"/>
      <c r="G6902" s="25"/>
      <c r="H6902" s="25"/>
      <c r="I6902" s="25"/>
      <c r="J6902" s="25"/>
      <c r="K6902" s="25"/>
      <c r="L6902" s="25"/>
      <c r="N6902" s="25"/>
      <c r="O6902" s="25"/>
      <c r="P6902" s="35" t="s">
        <v>2496</v>
      </c>
      <c r="AS6902" s="570"/>
      <c r="AT6902" s="391"/>
      <c r="AU6902" s="222"/>
      <c r="AV6902" s="564"/>
      <c r="AW6902" s="60"/>
      <c r="AX6902" s="60"/>
      <c r="AY6902" s="60"/>
      <c r="AZ6902" s="283"/>
      <c r="BA6902" s="283"/>
      <c r="BB6902" s="283"/>
      <c r="BC6902" s="34"/>
      <c r="BD6902" s="27"/>
      <c r="BF6902" s="35"/>
      <c r="BG6902" s="35"/>
      <c r="BH6902" s="35"/>
    </row>
    <row r="6903" spans="1:60" ht="15" x14ac:dyDescent="0.25">
      <c r="A6903" s="570">
        <f t="shared" ref="A6903:A6966" si="101">A6902+1</f>
        <v>6897</v>
      </c>
      <c r="B6903" s="571" t="s">
        <v>9049</v>
      </c>
      <c r="C6903" s="574" t="s">
        <v>12458</v>
      </c>
      <c r="D6903" s="843">
        <v>87187.73</v>
      </c>
      <c r="E6903" s="844"/>
      <c r="F6903" s="844"/>
      <c r="G6903" s="25"/>
      <c r="H6903" s="25"/>
      <c r="I6903" s="25"/>
      <c r="J6903" s="25"/>
      <c r="K6903" s="25"/>
      <c r="L6903" s="25"/>
      <c r="N6903" s="25"/>
      <c r="O6903" s="25"/>
      <c r="P6903" s="35" t="s">
        <v>2496</v>
      </c>
      <c r="AS6903" s="570"/>
      <c r="AT6903" s="391"/>
      <c r="AU6903" s="222"/>
      <c r="AV6903" s="564"/>
      <c r="AW6903" s="60"/>
      <c r="AX6903" s="60"/>
      <c r="AY6903" s="60"/>
      <c r="AZ6903" s="283"/>
      <c r="BA6903" s="283"/>
      <c r="BB6903" s="283"/>
      <c r="BC6903" s="34"/>
      <c r="BD6903" s="27"/>
      <c r="BF6903" s="35"/>
      <c r="BG6903" s="35"/>
      <c r="BH6903" s="35"/>
    </row>
    <row r="6904" spans="1:60" ht="15" x14ac:dyDescent="0.25">
      <c r="A6904" s="570">
        <f t="shared" si="101"/>
        <v>6898</v>
      </c>
      <c r="B6904" s="571" t="s">
        <v>9050</v>
      </c>
      <c r="C6904" s="574" t="s">
        <v>12458</v>
      </c>
      <c r="D6904" s="843">
        <v>26491.78</v>
      </c>
      <c r="E6904" s="844"/>
      <c r="F6904" s="844"/>
      <c r="G6904" s="25"/>
      <c r="H6904" s="25"/>
      <c r="I6904" s="25"/>
      <c r="J6904" s="25"/>
      <c r="K6904" s="25"/>
      <c r="L6904" s="25"/>
      <c r="N6904" s="25"/>
      <c r="O6904" s="25"/>
      <c r="P6904" s="35" t="s">
        <v>2496</v>
      </c>
      <c r="AS6904" s="570"/>
      <c r="AT6904" s="391"/>
      <c r="AU6904" s="222"/>
      <c r="AV6904" s="564"/>
      <c r="AW6904" s="60"/>
      <c r="AX6904" s="60"/>
      <c r="AY6904" s="60"/>
      <c r="AZ6904" s="283"/>
      <c r="BA6904" s="283"/>
      <c r="BB6904" s="283"/>
      <c r="BC6904" s="34"/>
      <c r="BD6904" s="27"/>
      <c r="BF6904" s="35"/>
      <c r="BG6904" s="35"/>
      <c r="BH6904" s="35"/>
    </row>
    <row r="6905" spans="1:60" ht="15" x14ac:dyDescent="0.25">
      <c r="A6905" s="570">
        <f t="shared" si="101"/>
        <v>6899</v>
      </c>
      <c r="B6905" s="571" t="s">
        <v>9051</v>
      </c>
      <c r="C6905" s="574" t="s">
        <v>12458</v>
      </c>
      <c r="D6905" s="843">
        <v>22011.43</v>
      </c>
      <c r="E6905" s="844"/>
      <c r="F6905" s="844"/>
      <c r="G6905" s="25"/>
      <c r="H6905" s="25"/>
      <c r="I6905" s="25"/>
      <c r="J6905" s="25"/>
      <c r="K6905" s="25"/>
      <c r="L6905" s="25"/>
      <c r="N6905" s="25"/>
      <c r="O6905" s="25"/>
      <c r="P6905" s="35" t="s">
        <v>2496</v>
      </c>
      <c r="AS6905" s="570"/>
      <c r="AT6905" s="391"/>
      <c r="AU6905" s="222"/>
      <c r="AV6905" s="564"/>
      <c r="AW6905" s="60"/>
      <c r="AX6905" s="60"/>
      <c r="AY6905" s="60"/>
      <c r="AZ6905" s="283"/>
      <c r="BA6905" s="283"/>
      <c r="BB6905" s="283"/>
      <c r="BC6905" s="34"/>
      <c r="BD6905" s="27"/>
      <c r="BF6905" s="35"/>
      <c r="BG6905" s="35"/>
      <c r="BH6905" s="35"/>
    </row>
    <row r="6906" spans="1:60" ht="15" x14ac:dyDescent="0.25">
      <c r="A6906" s="570">
        <f t="shared" si="101"/>
        <v>6900</v>
      </c>
      <c r="B6906" s="571" t="s">
        <v>9052</v>
      </c>
      <c r="C6906" s="574" t="s">
        <v>12458</v>
      </c>
      <c r="D6906" s="843">
        <v>87073.49</v>
      </c>
      <c r="E6906" s="844"/>
      <c r="F6906" s="844"/>
      <c r="G6906" s="25"/>
      <c r="H6906" s="25"/>
      <c r="I6906" s="25"/>
      <c r="J6906" s="25"/>
      <c r="K6906" s="25"/>
      <c r="L6906" s="25"/>
      <c r="N6906" s="25"/>
      <c r="O6906" s="25"/>
      <c r="P6906" s="35" t="s">
        <v>2496</v>
      </c>
      <c r="AS6906" s="570"/>
      <c r="AT6906" s="391"/>
      <c r="AU6906" s="222"/>
      <c r="AV6906" s="564"/>
      <c r="AW6906" s="60"/>
      <c r="AX6906" s="60"/>
      <c r="AY6906" s="60"/>
      <c r="AZ6906" s="283"/>
      <c r="BA6906" s="283"/>
      <c r="BB6906" s="283"/>
      <c r="BC6906" s="34"/>
      <c r="BD6906" s="27"/>
      <c r="BF6906" s="35"/>
      <c r="BG6906" s="35"/>
      <c r="BH6906" s="35"/>
    </row>
    <row r="6907" spans="1:60" ht="15" x14ac:dyDescent="0.25">
      <c r="A6907" s="570">
        <f t="shared" si="101"/>
        <v>6901</v>
      </c>
      <c r="B6907" s="571" t="s">
        <v>9053</v>
      </c>
      <c r="C6907" s="574" t="s">
        <v>12458</v>
      </c>
      <c r="D6907" s="843">
        <v>187404.77</v>
      </c>
      <c r="E6907" s="844"/>
      <c r="F6907" s="844"/>
      <c r="G6907" s="25"/>
      <c r="H6907" s="25"/>
      <c r="I6907" s="25"/>
      <c r="J6907" s="25"/>
      <c r="K6907" s="25"/>
      <c r="L6907" s="25"/>
      <c r="N6907" s="25"/>
      <c r="O6907" s="25"/>
      <c r="P6907" s="35" t="s">
        <v>2496</v>
      </c>
      <c r="AS6907" s="570"/>
      <c r="AT6907" s="391"/>
      <c r="AU6907" s="222"/>
      <c r="AV6907" s="564"/>
      <c r="AW6907" s="60"/>
      <c r="AX6907" s="60"/>
      <c r="AY6907" s="60"/>
      <c r="AZ6907" s="283"/>
      <c r="BA6907" s="283"/>
      <c r="BB6907" s="283"/>
      <c r="BC6907" s="34"/>
      <c r="BD6907" s="27"/>
      <c r="BF6907" s="35"/>
      <c r="BG6907" s="35"/>
      <c r="BH6907" s="35"/>
    </row>
    <row r="6908" spans="1:60" ht="15" x14ac:dyDescent="0.25">
      <c r="A6908" s="570">
        <f t="shared" si="101"/>
        <v>6902</v>
      </c>
      <c r="B6908" s="571" t="s">
        <v>9054</v>
      </c>
      <c r="C6908" s="574" t="s">
        <v>12458</v>
      </c>
      <c r="D6908" s="843">
        <v>10686.2</v>
      </c>
      <c r="E6908" s="844"/>
      <c r="F6908" s="844"/>
      <c r="G6908" s="25"/>
      <c r="H6908" s="25"/>
      <c r="I6908" s="25"/>
      <c r="J6908" s="25"/>
      <c r="K6908" s="25"/>
      <c r="L6908" s="25"/>
      <c r="N6908" s="25"/>
      <c r="O6908" s="25"/>
      <c r="P6908" s="35" t="s">
        <v>2496</v>
      </c>
      <c r="AS6908" s="570"/>
      <c r="AT6908" s="391"/>
      <c r="AU6908" s="222"/>
      <c r="AV6908" s="564"/>
      <c r="AW6908" s="60"/>
      <c r="AX6908" s="60"/>
      <c r="AY6908" s="60"/>
      <c r="AZ6908" s="283"/>
      <c r="BA6908" s="283"/>
      <c r="BB6908" s="283"/>
      <c r="BC6908" s="34"/>
      <c r="BD6908" s="27"/>
      <c r="BF6908" s="35"/>
      <c r="BG6908" s="35"/>
      <c r="BH6908" s="35"/>
    </row>
    <row r="6909" spans="1:60" ht="15" x14ac:dyDescent="0.25">
      <c r="A6909" s="570">
        <f t="shared" si="101"/>
        <v>6903</v>
      </c>
      <c r="B6909" s="571" t="s">
        <v>9055</v>
      </c>
      <c r="C6909" s="574" t="s">
        <v>12458</v>
      </c>
      <c r="D6909" s="843">
        <v>134009.47</v>
      </c>
      <c r="E6909" s="844"/>
      <c r="F6909" s="844"/>
      <c r="G6909" s="25"/>
      <c r="H6909" s="25"/>
      <c r="I6909" s="25"/>
      <c r="J6909" s="25"/>
      <c r="K6909" s="25"/>
      <c r="L6909" s="25"/>
      <c r="N6909" s="25"/>
      <c r="O6909" s="25"/>
      <c r="P6909" s="35" t="s">
        <v>2496</v>
      </c>
      <c r="AS6909" s="570"/>
      <c r="AT6909" s="391"/>
      <c r="AU6909" s="222"/>
      <c r="AV6909" s="564"/>
      <c r="AW6909" s="60"/>
      <c r="AX6909" s="60"/>
      <c r="AY6909" s="60"/>
      <c r="AZ6909" s="283"/>
      <c r="BA6909" s="283"/>
      <c r="BB6909" s="283"/>
      <c r="BC6909" s="34"/>
      <c r="BD6909" s="27"/>
      <c r="BF6909" s="35"/>
      <c r="BG6909" s="35"/>
      <c r="BH6909" s="35"/>
    </row>
    <row r="6910" spans="1:60" ht="15" x14ac:dyDescent="0.25">
      <c r="A6910" s="570">
        <f t="shared" si="101"/>
        <v>6904</v>
      </c>
      <c r="B6910" s="571" t="s">
        <v>9056</v>
      </c>
      <c r="C6910" s="574" t="s">
        <v>12458</v>
      </c>
      <c r="D6910" s="843">
        <v>94010</v>
      </c>
      <c r="E6910" s="844"/>
      <c r="F6910" s="844"/>
      <c r="G6910" s="25"/>
      <c r="H6910" s="25"/>
      <c r="I6910" s="25"/>
      <c r="J6910" s="25"/>
      <c r="K6910" s="25"/>
      <c r="L6910" s="25"/>
      <c r="N6910" s="25"/>
      <c r="O6910" s="25"/>
      <c r="P6910" s="35" t="s">
        <v>2496</v>
      </c>
      <c r="AS6910" s="570"/>
      <c r="AT6910" s="391"/>
      <c r="AU6910" s="222"/>
      <c r="AV6910" s="564"/>
      <c r="AW6910" s="60"/>
      <c r="AX6910" s="60"/>
      <c r="AY6910" s="60"/>
      <c r="AZ6910" s="283"/>
      <c r="BA6910" s="283"/>
      <c r="BB6910" s="283"/>
      <c r="BC6910" s="34"/>
      <c r="BD6910" s="27"/>
      <c r="BF6910" s="35"/>
      <c r="BG6910" s="35"/>
      <c r="BH6910" s="35"/>
    </row>
    <row r="6911" spans="1:60" ht="15" x14ac:dyDescent="0.25">
      <c r="A6911" s="570">
        <f t="shared" si="101"/>
        <v>6905</v>
      </c>
      <c r="B6911" s="571" t="s">
        <v>9057</v>
      </c>
      <c r="C6911" s="574" t="s">
        <v>12458</v>
      </c>
      <c r="D6911" s="843">
        <v>154628.6</v>
      </c>
      <c r="E6911" s="844"/>
      <c r="F6911" s="844"/>
      <c r="G6911" s="25"/>
      <c r="H6911" s="25"/>
      <c r="I6911" s="25"/>
      <c r="J6911" s="25"/>
      <c r="K6911" s="25"/>
      <c r="L6911" s="25"/>
      <c r="N6911" s="25"/>
      <c r="O6911" s="25"/>
      <c r="P6911" s="35" t="s">
        <v>2496</v>
      </c>
      <c r="AS6911" s="570"/>
      <c r="AT6911" s="391"/>
      <c r="AU6911" s="222"/>
      <c r="AV6911" s="564"/>
      <c r="AW6911" s="60"/>
      <c r="AX6911" s="60"/>
      <c r="AY6911" s="60"/>
      <c r="AZ6911" s="283"/>
      <c r="BA6911" s="283"/>
      <c r="BB6911" s="283"/>
      <c r="BC6911" s="34"/>
      <c r="BD6911" s="27"/>
      <c r="BF6911" s="35"/>
      <c r="BG6911" s="35"/>
      <c r="BH6911" s="35"/>
    </row>
    <row r="6912" spans="1:60" ht="15" x14ac:dyDescent="0.25">
      <c r="A6912" s="570">
        <f t="shared" si="101"/>
        <v>6906</v>
      </c>
      <c r="B6912" s="571" t="s">
        <v>9058</v>
      </c>
      <c r="C6912" s="574" t="s">
        <v>12458</v>
      </c>
      <c r="D6912" s="843">
        <v>64720.53</v>
      </c>
      <c r="E6912" s="844"/>
      <c r="F6912" s="844"/>
      <c r="G6912" s="25"/>
      <c r="H6912" s="25"/>
      <c r="I6912" s="25"/>
      <c r="J6912" s="25"/>
      <c r="K6912" s="25"/>
      <c r="L6912" s="25"/>
      <c r="N6912" s="25"/>
      <c r="O6912" s="25"/>
      <c r="P6912" s="35" t="s">
        <v>2496</v>
      </c>
      <c r="AS6912" s="570"/>
      <c r="AT6912" s="391"/>
      <c r="AU6912" s="222"/>
      <c r="AV6912" s="564"/>
      <c r="AW6912" s="60"/>
      <c r="AX6912" s="60"/>
      <c r="AY6912" s="60"/>
      <c r="AZ6912" s="283"/>
      <c r="BA6912" s="283"/>
      <c r="BB6912" s="283"/>
      <c r="BC6912" s="34"/>
      <c r="BD6912" s="27"/>
      <c r="BF6912" s="35"/>
      <c r="BG6912" s="35"/>
      <c r="BH6912" s="35"/>
    </row>
    <row r="6913" spans="1:60" ht="15" x14ac:dyDescent="0.25">
      <c r="A6913" s="570">
        <f t="shared" si="101"/>
        <v>6907</v>
      </c>
      <c r="B6913" s="571" t="s">
        <v>9059</v>
      </c>
      <c r="C6913" s="574" t="s">
        <v>12458</v>
      </c>
      <c r="D6913" s="843">
        <v>312271.46999999997</v>
      </c>
      <c r="E6913" s="844"/>
      <c r="F6913" s="844"/>
      <c r="G6913" s="25"/>
      <c r="H6913" s="25"/>
      <c r="I6913" s="25"/>
      <c r="J6913" s="25"/>
      <c r="K6913" s="25"/>
      <c r="L6913" s="25"/>
      <c r="N6913" s="25"/>
      <c r="O6913" s="25"/>
      <c r="P6913" s="35" t="s">
        <v>2496</v>
      </c>
      <c r="AS6913" s="570"/>
      <c r="AT6913" s="391"/>
      <c r="AU6913" s="222"/>
      <c r="AV6913" s="564"/>
      <c r="AW6913" s="60"/>
      <c r="AX6913" s="60"/>
      <c r="AY6913" s="60"/>
      <c r="AZ6913" s="283"/>
      <c r="BA6913" s="283"/>
      <c r="BB6913" s="283"/>
      <c r="BC6913" s="34"/>
      <c r="BD6913" s="27"/>
      <c r="BF6913" s="35"/>
      <c r="BG6913" s="35"/>
      <c r="BH6913" s="35"/>
    </row>
    <row r="6914" spans="1:60" ht="15" x14ac:dyDescent="0.25">
      <c r="A6914" s="570">
        <f t="shared" si="101"/>
        <v>6908</v>
      </c>
      <c r="B6914" s="571" t="s">
        <v>9060</v>
      </c>
      <c r="C6914" s="574" t="s">
        <v>12458</v>
      </c>
      <c r="D6914" s="843">
        <v>321490.40000000002</v>
      </c>
      <c r="E6914" s="844"/>
      <c r="F6914" s="844"/>
      <c r="G6914" s="25"/>
      <c r="H6914" s="25"/>
      <c r="I6914" s="25"/>
      <c r="J6914" s="25"/>
      <c r="K6914" s="25"/>
      <c r="L6914" s="25"/>
      <c r="N6914" s="25"/>
      <c r="O6914" s="25"/>
      <c r="P6914" s="35" t="s">
        <v>2496</v>
      </c>
      <c r="AS6914" s="570"/>
      <c r="AT6914" s="391"/>
      <c r="AU6914" s="222"/>
      <c r="AV6914" s="564"/>
      <c r="AW6914" s="60"/>
      <c r="AX6914" s="60"/>
      <c r="AY6914" s="60"/>
      <c r="AZ6914" s="283"/>
      <c r="BA6914" s="283"/>
      <c r="BB6914" s="283"/>
      <c r="BC6914" s="34"/>
      <c r="BD6914" s="27"/>
      <c r="BF6914" s="35"/>
      <c r="BG6914" s="35"/>
      <c r="BH6914" s="35"/>
    </row>
    <row r="6915" spans="1:60" ht="15" x14ac:dyDescent="0.25">
      <c r="A6915" s="570">
        <f t="shared" si="101"/>
        <v>6909</v>
      </c>
      <c r="B6915" s="571" t="s">
        <v>9061</v>
      </c>
      <c r="C6915" s="574" t="s">
        <v>12458</v>
      </c>
      <c r="D6915" s="843">
        <v>102816</v>
      </c>
      <c r="E6915" s="844"/>
      <c r="F6915" s="844"/>
      <c r="G6915" s="25"/>
      <c r="H6915" s="25"/>
      <c r="I6915" s="25"/>
      <c r="J6915" s="25"/>
      <c r="K6915" s="25"/>
      <c r="L6915" s="25"/>
      <c r="N6915" s="25"/>
      <c r="O6915" s="25"/>
      <c r="P6915" s="35" t="s">
        <v>2496</v>
      </c>
      <c r="AS6915" s="570"/>
      <c r="AT6915" s="391"/>
      <c r="AU6915" s="222"/>
      <c r="AV6915" s="564"/>
      <c r="AW6915" s="60"/>
      <c r="AX6915" s="60"/>
      <c r="AY6915" s="60"/>
      <c r="AZ6915" s="283"/>
      <c r="BA6915" s="283"/>
      <c r="BB6915" s="283"/>
      <c r="BC6915" s="34"/>
      <c r="BD6915" s="27"/>
      <c r="BF6915" s="35"/>
      <c r="BG6915" s="35"/>
      <c r="BH6915" s="35"/>
    </row>
    <row r="6916" spans="1:60" ht="15" x14ac:dyDescent="0.25">
      <c r="A6916" s="570">
        <f t="shared" si="101"/>
        <v>6910</v>
      </c>
      <c r="B6916" s="571" t="s">
        <v>9062</v>
      </c>
      <c r="C6916" s="574" t="s">
        <v>12458</v>
      </c>
      <c r="D6916" s="843">
        <v>543496.80000000005</v>
      </c>
      <c r="E6916" s="844"/>
      <c r="F6916" s="844"/>
      <c r="G6916" s="25"/>
      <c r="H6916" s="25"/>
      <c r="I6916" s="25"/>
      <c r="J6916" s="25"/>
      <c r="K6916" s="25"/>
      <c r="L6916" s="25"/>
      <c r="N6916" s="25"/>
      <c r="O6916" s="25"/>
      <c r="P6916" s="35" t="s">
        <v>2496</v>
      </c>
      <c r="AS6916" s="570"/>
      <c r="AT6916" s="391"/>
      <c r="AU6916" s="222"/>
      <c r="AV6916" s="564"/>
      <c r="AW6916" s="60"/>
      <c r="AX6916" s="60"/>
      <c r="AY6916" s="60"/>
      <c r="AZ6916" s="283"/>
      <c r="BA6916" s="283"/>
      <c r="BB6916" s="283"/>
      <c r="BC6916" s="34"/>
      <c r="BD6916" s="27"/>
      <c r="BF6916" s="35"/>
      <c r="BG6916" s="35"/>
      <c r="BH6916" s="35"/>
    </row>
    <row r="6917" spans="1:60" ht="15" x14ac:dyDescent="0.25">
      <c r="A6917" s="570">
        <f t="shared" si="101"/>
        <v>6911</v>
      </c>
      <c r="B6917" s="571" t="s">
        <v>9063</v>
      </c>
      <c r="C6917" s="574" t="s">
        <v>12458</v>
      </c>
      <c r="D6917" s="843">
        <v>154878.5</v>
      </c>
      <c r="E6917" s="844"/>
      <c r="F6917" s="844"/>
      <c r="G6917" s="25"/>
      <c r="H6917" s="25"/>
      <c r="I6917" s="25"/>
      <c r="J6917" s="25"/>
      <c r="K6917" s="25"/>
      <c r="L6917" s="25"/>
      <c r="N6917" s="25"/>
      <c r="O6917" s="25"/>
      <c r="P6917" s="35" t="s">
        <v>2496</v>
      </c>
      <c r="AS6917" s="570"/>
      <c r="AT6917" s="391"/>
      <c r="AU6917" s="222"/>
      <c r="AV6917" s="564"/>
      <c r="AW6917" s="60"/>
      <c r="AX6917" s="60"/>
      <c r="AY6917" s="60"/>
      <c r="AZ6917" s="283"/>
      <c r="BA6917" s="283"/>
      <c r="BB6917" s="283"/>
      <c r="BC6917" s="34"/>
      <c r="BD6917" s="27"/>
      <c r="BF6917" s="35"/>
      <c r="BG6917" s="35"/>
      <c r="BH6917" s="35"/>
    </row>
    <row r="6918" spans="1:60" ht="15" x14ac:dyDescent="0.25">
      <c r="A6918" s="570">
        <f t="shared" si="101"/>
        <v>6912</v>
      </c>
      <c r="B6918" s="571" t="s">
        <v>9064</v>
      </c>
      <c r="C6918" s="574" t="s">
        <v>12458</v>
      </c>
      <c r="D6918" s="843">
        <v>207551.47</v>
      </c>
      <c r="E6918" s="844"/>
      <c r="F6918" s="844"/>
      <c r="G6918" s="25"/>
      <c r="H6918" s="25"/>
      <c r="I6918" s="25"/>
      <c r="J6918" s="25"/>
      <c r="K6918" s="25"/>
      <c r="L6918" s="25"/>
      <c r="N6918" s="25"/>
      <c r="O6918" s="25"/>
      <c r="P6918" s="35" t="s">
        <v>2496</v>
      </c>
      <c r="AS6918" s="570"/>
      <c r="AT6918" s="391"/>
      <c r="AU6918" s="222"/>
      <c r="AV6918" s="564"/>
      <c r="AW6918" s="60"/>
      <c r="AX6918" s="60"/>
      <c r="AY6918" s="60"/>
      <c r="AZ6918" s="283"/>
      <c r="BA6918" s="283"/>
      <c r="BB6918" s="283"/>
      <c r="BC6918" s="34"/>
      <c r="BD6918" s="27"/>
      <c r="BF6918" s="35"/>
      <c r="BG6918" s="35"/>
      <c r="BH6918" s="35"/>
    </row>
    <row r="6919" spans="1:60" ht="15" x14ac:dyDescent="0.25">
      <c r="A6919" s="570">
        <f t="shared" si="101"/>
        <v>6913</v>
      </c>
      <c r="B6919" s="571" t="s">
        <v>9065</v>
      </c>
      <c r="C6919" s="574" t="s">
        <v>12458</v>
      </c>
      <c r="D6919" s="843">
        <v>19057.849999999999</v>
      </c>
      <c r="E6919" s="844"/>
      <c r="F6919" s="844"/>
      <c r="G6919" s="25"/>
      <c r="H6919" s="25"/>
      <c r="I6919" s="25"/>
      <c r="J6919" s="25"/>
      <c r="K6919" s="25"/>
      <c r="L6919" s="25"/>
      <c r="N6919" s="25"/>
      <c r="O6919" s="25"/>
      <c r="P6919" s="35" t="s">
        <v>2496</v>
      </c>
      <c r="AS6919" s="570"/>
      <c r="AT6919" s="391"/>
      <c r="AU6919" s="222"/>
      <c r="AV6919" s="564"/>
      <c r="AW6919" s="60"/>
      <c r="AX6919" s="60"/>
      <c r="AY6919" s="60"/>
      <c r="AZ6919" s="283"/>
      <c r="BA6919" s="283"/>
      <c r="BB6919" s="283"/>
      <c r="BC6919" s="34"/>
      <c r="BD6919" s="27"/>
      <c r="BF6919" s="35"/>
      <c r="BG6919" s="35"/>
      <c r="BH6919" s="35"/>
    </row>
    <row r="6920" spans="1:60" ht="15" x14ac:dyDescent="0.25">
      <c r="A6920" s="570">
        <f t="shared" si="101"/>
        <v>6914</v>
      </c>
      <c r="B6920" s="571" t="s">
        <v>9066</v>
      </c>
      <c r="C6920" s="574" t="s">
        <v>12458</v>
      </c>
      <c r="D6920" s="843">
        <v>69496</v>
      </c>
      <c r="E6920" s="844"/>
      <c r="F6920" s="844"/>
      <c r="G6920" s="25"/>
      <c r="H6920" s="25"/>
      <c r="I6920" s="25"/>
      <c r="J6920" s="25"/>
      <c r="K6920" s="25"/>
      <c r="L6920" s="25"/>
      <c r="N6920" s="25"/>
      <c r="O6920" s="25"/>
      <c r="P6920" s="35" t="s">
        <v>2496</v>
      </c>
      <c r="AS6920" s="570"/>
      <c r="AT6920" s="391"/>
      <c r="AU6920" s="222"/>
      <c r="AV6920" s="564"/>
      <c r="AW6920" s="60"/>
      <c r="AX6920" s="60"/>
      <c r="AY6920" s="60"/>
      <c r="AZ6920" s="283"/>
      <c r="BA6920" s="283"/>
      <c r="BB6920" s="283"/>
      <c r="BC6920" s="34"/>
      <c r="BD6920" s="27"/>
      <c r="BF6920" s="35"/>
      <c r="BG6920" s="35"/>
      <c r="BH6920" s="35"/>
    </row>
    <row r="6921" spans="1:60" ht="15" x14ac:dyDescent="0.25">
      <c r="A6921" s="570">
        <f t="shared" si="101"/>
        <v>6915</v>
      </c>
      <c r="B6921" s="571" t="s">
        <v>9067</v>
      </c>
      <c r="C6921" s="574" t="s">
        <v>12458</v>
      </c>
      <c r="D6921" s="843">
        <v>75684</v>
      </c>
      <c r="E6921" s="844"/>
      <c r="F6921" s="844"/>
      <c r="G6921" s="25"/>
      <c r="H6921" s="25"/>
      <c r="I6921" s="25"/>
      <c r="J6921" s="25"/>
      <c r="K6921" s="25"/>
      <c r="L6921" s="25"/>
      <c r="N6921" s="25"/>
      <c r="O6921" s="25"/>
      <c r="P6921" s="35" t="s">
        <v>2496</v>
      </c>
      <c r="AS6921" s="570"/>
      <c r="AT6921" s="391"/>
      <c r="AU6921" s="222"/>
      <c r="AV6921" s="564"/>
      <c r="AW6921" s="60"/>
      <c r="AX6921" s="60"/>
      <c r="AY6921" s="60"/>
      <c r="AZ6921" s="283"/>
      <c r="BA6921" s="283"/>
      <c r="BB6921" s="283"/>
      <c r="BC6921" s="34"/>
      <c r="BD6921" s="27"/>
      <c r="BF6921" s="35"/>
      <c r="BG6921" s="35"/>
      <c r="BH6921" s="35"/>
    </row>
    <row r="6922" spans="1:60" ht="15" x14ac:dyDescent="0.25">
      <c r="A6922" s="570">
        <f t="shared" si="101"/>
        <v>6916</v>
      </c>
      <c r="B6922" s="571" t="s">
        <v>9068</v>
      </c>
      <c r="C6922" s="574" t="s">
        <v>12458</v>
      </c>
      <c r="D6922" s="843">
        <v>167848.31</v>
      </c>
      <c r="E6922" s="844"/>
      <c r="F6922" s="844"/>
      <c r="G6922" s="25"/>
      <c r="H6922" s="25"/>
      <c r="I6922" s="25"/>
      <c r="J6922" s="25"/>
      <c r="K6922" s="25"/>
      <c r="L6922" s="25"/>
      <c r="N6922" s="25"/>
      <c r="O6922" s="25"/>
      <c r="P6922" s="35" t="s">
        <v>2496</v>
      </c>
      <c r="AS6922" s="570"/>
      <c r="AT6922" s="391"/>
      <c r="AU6922" s="222"/>
      <c r="AV6922" s="564"/>
      <c r="AW6922" s="60"/>
      <c r="AX6922" s="60"/>
      <c r="AY6922" s="60"/>
      <c r="AZ6922" s="283"/>
      <c r="BA6922" s="283"/>
      <c r="BB6922" s="283"/>
      <c r="BC6922" s="34"/>
      <c r="BD6922" s="27"/>
      <c r="BF6922" s="35"/>
      <c r="BG6922" s="35"/>
      <c r="BH6922" s="35"/>
    </row>
    <row r="6923" spans="1:60" ht="15" x14ac:dyDescent="0.25">
      <c r="A6923" s="570">
        <f t="shared" si="101"/>
        <v>6917</v>
      </c>
      <c r="B6923" s="571" t="s">
        <v>9069</v>
      </c>
      <c r="C6923" s="574" t="s">
        <v>12458</v>
      </c>
      <c r="D6923" s="843">
        <v>44670.22</v>
      </c>
      <c r="E6923" s="844"/>
      <c r="F6923" s="844"/>
      <c r="G6923" s="25"/>
      <c r="H6923" s="25"/>
      <c r="I6923" s="25"/>
      <c r="J6923" s="25"/>
      <c r="K6923" s="25"/>
      <c r="L6923" s="25"/>
      <c r="N6923" s="25"/>
      <c r="O6923" s="25"/>
      <c r="P6923" s="35" t="s">
        <v>2496</v>
      </c>
      <c r="AS6923" s="570"/>
      <c r="AT6923" s="391"/>
      <c r="AU6923" s="222"/>
      <c r="AV6923" s="564"/>
      <c r="AW6923" s="60"/>
      <c r="AX6923" s="60"/>
      <c r="AY6923" s="60"/>
      <c r="AZ6923" s="283"/>
      <c r="BA6923" s="283"/>
      <c r="BB6923" s="283"/>
      <c r="BC6923" s="34"/>
      <c r="BD6923" s="27"/>
      <c r="BF6923" s="35"/>
      <c r="BG6923" s="35"/>
      <c r="BH6923" s="35"/>
    </row>
    <row r="6924" spans="1:60" ht="15" x14ac:dyDescent="0.25">
      <c r="A6924" s="570">
        <f t="shared" si="101"/>
        <v>6918</v>
      </c>
      <c r="B6924" s="571" t="s">
        <v>9070</v>
      </c>
      <c r="C6924" s="574" t="s">
        <v>12458</v>
      </c>
      <c r="D6924" s="843">
        <v>59836.77</v>
      </c>
      <c r="E6924" s="844"/>
      <c r="F6924" s="844"/>
      <c r="G6924" s="25"/>
      <c r="H6924" s="25"/>
      <c r="I6924" s="25"/>
      <c r="J6924" s="25"/>
      <c r="K6924" s="25"/>
      <c r="L6924" s="25"/>
      <c r="N6924" s="25"/>
      <c r="O6924" s="25"/>
      <c r="P6924" s="35" t="s">
        <v>2496</v>
      </c>
      <c r="AS6924" s="570"/>
      <c r="AT6924" s="391"/>
      <c r="AU6924" s="222"/>
      <c r="AV6924" s="564"/>
      <c r="AW6924" s="60"/>
      <c r="AX6924" s="60"/>
      <c r="AY6924" s="60"/>
      <c r="AZ6924" s="283"/>
      <c r="BA6924" s="283"/>
      <c r="BB6924" s="283"/>
      <c r="BC6924" s="34"/>
      <c r="BD6924" s="27"/>
      <c r="BF6924" s="35"/>
      <c r="BG6924" s="35"/>
      <c r="BH6924" s="35"/>
    </row>
    <row r="6925" spans="1:60" ht="15" x14ac:dyDescent="0.25">
      <c r="A6925" s="570">
        <f t="shared" si="101"/>
        <v>6919</v>
      </c>
      <c r="B6925" s="571" t="s">
        <v>9071</v>
      </c>
      <c r="C6925" s="574" t="s">
        <v>12458</v>
      </c>
      <c r="D6925" s="843">
        <v>230305.46</v>
      </c>
      <c r="E6925" s="844"/>
      <c r="F6925" s="844"/>
      <c r="G6925" s="25"/>
      <c r="H6925" s="25"/>
      <c r="I6925" s="25"/>
      <c r="J6925" s="25"/>
      <c r="K6925" s="25"/>
      <c r="L6925" s="25"/>
      <c r="N6925" s="25"/>
      <c r="O6925" s="25"/>
      <c r="P6925" s="35" t="s">
        <v>2496</v>
      </c>
      <c r="AS6925" s="570"/>
      <c r="AT6925" s="391"/>
      <c r="AU6925" s="222"/>
      <c r="AV6925" s="564"/>
      <c r="AW6925" s="60"/>
      <c r="AX6925" s="60"/>
      <c r="AY6925" s="60"/>
      <c r="AZ6925" s="283"/>
      <c r="BA6925" s="283"/>
      <c r="BB6925" s="283"/>
      <c r="BC6925" s="34"/>
      <c r="BD6925" s="27"/>
      <c r="BF6925" s="35"/>
      <c r="BG6925" s="35"/>
      <c r="BH6925" s="35"/>
    </row>
    <row r="6926" spans="1:60" ht="15" x14ac:dyDescent="0.25">
      <c r="A6926" s="570">
        <f t="shared" si="101"/>
        <v>6920</v>
      </c>
      <c r="B6926" s="571" t="s">
        <v>9072</v>
      </c>
      <c r="C6926" s="574" t="s">
        <v>12458</v>
      </c>
      <c r="D6926" s="843">
        <v>82148.08</v>
      </c>
      <c r="E6926" s="844"/>
      <c r="F6926" s="844"/>
      <c r="G6926" s="25"/>
      <c r="H6926" s="25"/>
      <c r="I6926" s="25"/>
      <c r="J6926" s="25"/>
      <c r="K6926" s="25"/>
      <c r="L6926" s="25"/>
      <c r="N6926" s="25"/>
      <c r="O6926" s="25"/>
      <c r="P6926" s="35" t="s">
        <v>2496</v>
      </c>
      <c r="AS6926" s="570"/>
      <c r="AT6926" s="391"/>
      <c r="AU6926" s="222"/>
      <c r="AV6926" s="564"/>
      <c r="AW6926" s="60"/>
      <c r="AX6926" s="60"/>
      <c r="AY6926" s="60"/>
      <c r="AZ6926" s="283"/>
      <c r="BA6926" s="283"/>
      <c r="BB6926" s="283"/>
      <c r="BC6926" s="34"/>
      <c r="BD6926" s="27"/>
      <c r="BF6926" s="35"/>
      <c r="BG6926" s="35"/>
      <c r="BH6926" s="35"/>
    </row>
    <row r="6927" spans="1:60" ht="15" x14ac:dyDescent="0.25">
      <c r="A6927" s="570">
        <f t="shared" si="101"/>
        <v>6921</v>
      </c>
      <c r="B6927" s="571" t="s">
        <v>9073</v>
      </c>
      <c r="C6927" s="574" t="s">
        <v>12458</v>
      </c>
      <c r="D6927" s="843">
        <v>48695.99</v>
      </c>
      <c r="E6927" s="844"/>
      <c r="F6927" s="844"/>
      <c r="G6927" s="25"/>
      <c r="H6927" s="25"/>
      <c r="I6927" s="25"/>
      <c r="J6927" s="25"/>
      <c r="K6927" s="25"/>
      <c r="L6927" s="25"/>
      <c r="N6927" s="25"/>
      <c r="O6927" s="25"/>
      <c r="P6927" s="35" t="s">
        <v>2496</v>
      </c>
      <c r="AS6927" s="570"/>
      <c r="AT6927" s="391"/>
      <c r="AU6927" s="222"/>
      <c r="AV6927" s="564"/>
      <c r="AW6927" s="60"/>
      <c r="AX6927" s="60"/>
      <c r="AY6927" s="60"/>
      <c r="AZ6927" s="283"/>
      <c r="BA6927" s="283"/>
      <c r="BB6927" s="283"/>
      <c r="BC6927" s="34"/>
      <c r="BD6927" s="27"/>
      <c r="BF6927" s="35"/>
      <c r="BG6927" s="35"/>
      <c r="BH6927" s="35"/>
    </row>
    <row r="6928" spans="1:60" ht="15" x14ac:dyDescent="0.25">
      <c r="A6928" s="570">
        <f t="shared" si="101"/>
        <v>6922</v>
      </c>
      <c r="B6928" s="571" t="s">
        <v>9074</v>
      </c>
      <c r="C6928" s="574" t="s">
        <v>12458</v>
      </c>
      <c r="D6928" s="843">
        <v>64736</v>
      </c>
      <c r="E6928" s="844"/>
      <c r="F6928" s="844"/>
      <c r="G6928" s="25"/>
      <c r="H6928" s="25"/>
      <c r="I6928" s="25"/>
      <c r="J6928" s="25"/>
      <c r="K6928" s="25"/>
      <c r="L6928" s="25"/>
      <c r="N6928" s="25"/>
      <c r="O6928" s="25"/>
      <c r="P6928" s="35" t="s">
        <v>2496</v>
      </c>
      <c r="AS6928" s="570"/>
      <c r="AT6928" s="391"/>
      <c r="AU6928" s="222"/>
      <c r="AV6928" s="564"/>
      <c r="AW6928" s="60"/>
      <c r="AX6928" s="60"/>
      <c r="AY6928" s="60"/>
      <c r="AZ6928" s="283"/>
      <c r="BA6928" s="283"/>
      <c r="BB6928" s="283"/>
      <c r="BC6928" s="34"/>
      <c r="BD6928" s="27"/>
      <c r="BF6928" s="35"/>
      <c r="BG6928" s="35"/>
      <c r="BH6928" s="35"/>
    </row>
    <row r="6929" spans="1:60" ht="15" x14ac:dyDescent="0.25">
      <c r="A6929" s="570">
        <f t="shared" si="101"/>
        <v>6923</v>
      </c>
      <c r="B6929" s="571" t="s">
        <v>9075</v>
      </c>
      <c r="C6929" s="574" t="s">
        <v>12458</v>
      </c>
      <c r="D6929" s="843">
        <v>48695.99</v>
      </c>
      <c r="E6929" s="844"/>
      <c r="F6929" s="844"/>
      <c r="G6929" s="25"/>
      <c r="H6929" s="25"/>
      <c r="I6929" s="25"/>
      <c r="J6929" s="25"/>
      <c r="K6929" s="25"/>
      <c r="L6929" s="25"/>
      <c r="N6929" s="25"/>
      <c r="O6929" s="25"/>
      <c r="P6929" s="35" t="s">
        <v>2496</v>
      </c>
      <c r="AS6929" s="570"/>
      <c r="AT6929" s="391"/>
      <c r="AU6929" s="222"/>
      <c r="AV6929" s="564"/>
      <c r="AW6929" s="60"/>
      <c r="AX6929" s="60"/>
      <c r="AY6929" s="60"/>
      <c r="AZ6929" s="283"/>
      <c r="BA6929" s="283"/>
      <c r="BB6929" s="283"/>
      <c r="BC6929" s="34"/>
      <c r="BD6929" s="27"/>
      <c r="BF6929" s="35"/>
      <c r="BG6929" s="35"/>
      <c r="BH6929" s="35"/>
    </row>
    <row r="6930" spans="1:60" ht="15" x14ac:dyDescent="0.25">
      <c r="A6930" s="570">
        <f t="shared" si="101"/>
        <v>6924</v>
      </c>
      <c r="B6930" s="571" t="s">
        <v>9076</v>
      </c>
      <c r="C6930" s="574" t="s">
        <v>12458</v>
      </c>
      <c r="D6930" s="843">
        <v>23458.47</v>
      </c>
      <c r="E6930" s="844"/>
      <c r="F6930" s="844"/>
      <c r="G6930" s="25"/>
      <c r="H6930" s="25"/>
      <c r="I6930" s="25"/>
      <c r="J6930" s="25"/>
      <c r="K6930" s="25"/>
      <c r="L6930" s="25"/>
      <c r="N6930" s="25"/>
      <c r="O6930" s="25"/>
      <c r="P6930" s="35" t="s">
        <v>2496</v>
      </c>
      <c r="AS6930" s="570"/>
      <c r="AT6930" s="391"/>
      <c r="AU6930" s="222"/>
      <c r="AV6930" s="564"/>
      <c r="AW6930" s="60"/>
      <c r="AX6930" s="60"/>
      <c r="AY6930" s="60"/>
      <c r="AZ6930" s="283"/>
      <c r="BA6930" s="283"/>
      <c r="BB6930" s="283"/>
      <c r="BC6930" s="34"/>
      <c r="BD6930" s="27"/>
      <c r="BF6930" s="35"/>
      <c r="BG6930" s="35"/>
      <c r="BH6930" s="35"/>
    </row>
    <row r="6931" spans="1:60" ht="15" x14ac:dyDescent="0.25">
      <c r="A6931" s="570">
        <f t="shared" si="101"/>
        <v>6925</v>
      </c>
      <c r="B6931" s="571" t="s">
        <v>9077</v>
      </c>
      <c r="C6931" s="574" t="s">
        <v>12458</v>
      </c>
      <c r="D6931" s="843">
        <v>39270</v>
      </c>
      <c r="E6931" s="844"/>
      <c r="F6931" s="844"/>
      <c r="G6931" s="25"/>
      <c r="H6931" s="25"/>
      <c r="I6931" s="25"/>
      <c r="J6931" s="25"/>
      <c r="K6931" s="25"/>
      <c r="L6931" s="25"/>
      <c r="N6931" s="25"/>
      <c r="O6931" s="25"/>
      <c r="P6931" s="35" t="s">
        <v>2496</v>
      </c>
      <c r="AS6931" s="570"/>
      <c r="AT6931" s="391"/>
      <c r="AU6931" s="222"/>
      <c r="AV6931" s="564"/>
      <c r="AW6931" s="60"/>
      <c r="AX6931" s="60"/>
      <c r="AY6931" s="60"/>
      <c r="AZ6931" s="283"/>
      <c r="BA6931" s="283"/>
      <c r="BB6931" s="283"/>
      <c r="BC6931" s="34"/>
      <c r="BD6931" s="27"/>
      <c r="BF6931" s="35"/>
      <c r="BG6931" s="35"/>
      <c r="BH6931" s="35"/>
    </row>
    <row r="6932" spans="1:60" ht="15" x14ac:dyDescent="0.25">
      <c r="A6932" s="570">
        <f t="shared" si="101"/>
        <v>6926</v>
      </c>
      <c r="B6932" s="571" t="s">
        <v>9078</v>
      </c>
      <c r="C6932" s="574" t="s">
        <v>12460</v>
      </c>
      <c r="D6932" s="843">
        <v>19229.21</v>
      </c>
      <c r="E6932" s="844"/>
      <c r="F6932" s="844"/>
      <c r="G6932" s="25"/>
      <c r="H6932" s="25"/>
      <c r="I6932" s="25"/>
      <c r="J6932" s="25"/>
      <c r="K6932" s="25"/>
      <c r="L6932" s="25"/>
      <c r="N6932" s="25"/>
      <c r="O6932" s="25"/>
      <c r="P6932" s="35" t="s">
        <v>2496</v>
      </c>
      <c r="AS6932" s="570"/>
      <c r="AT6932" s="391"/>
      <c r="AU6932" s="222"/>
      <c r="AV6932" s="564"/>
      <c r="AW6932" s="60"/>
      <c r="AX6932" s="60"/>
      <c r="AY6932" s="60"/>
      <c r="AZ6932" s="283"/>
      <c r="BA6932" s="283"/>
      <c r="BB6932" s="283"/>
      <c r="BC6932" s="34"/>
      <c r="BD6932" s="27"/>
      <c r="BF6932" s="35"/>
      <c r="BG6932" s="35"/>
      <c r="BH6932" s="35"/>
    </row>
    <row r="6933" spans="1:60" ht="15" x14ac:dyDescent="0.25">
      <c r="A6933" s="570">
        <f t="shared" si="101"/>
        <v>6927</v>
      </c>
      <c r="B6933" s="571" t="s">
        <v>9079</v>
      </c>
      <c r="C6933" s="574" t="s">
        <v>12458</v>
      </c>
      <c r="D6933" s="843">
        <v>21575.89</v>
      </c>
      <c r="E6933" s="844"/>
      <c r="F6933" s="844"/>
      <c r="G6933" s="25"/>
      <c r="H6933" s="25"/>
      <c r="I6933" s="25"/>
      <c r="J6933" s="25"/>
      <c r="K6933" s="25"/>
      <c r="L6933" s="25"/>
      <c r="N6933" s="25"/>
      <c r="O6933" s="25"/>
      <c r="P6933" s="35" t="s">
        <v>2496</v>
      </c>
      <c r="AS6933" s="570"/>
      <c r="AT6933" s="391"/>
      <c r="AU6933" s="222"/>
      <c r="AV6933" s="564"/>
      <c r="AW6933" s="60"/>
      <c r="AX6933" s="60"/>
      <c r="AY6933" s="60"/>
      <c r="AZ6933" s="283"/>
      <c r="BA6933" s="283"/>
      <c r="BB6933" s="283"/>
      <c r="BC6933" s="34"/>
      <c r="BD6933" s="27"/>
      <c r="BF6933" s="35"/>
      <c r="BG6933" s="35"/>
      <c r="BH6933" s="35"/>
    </row>
    <row r="6934" spans="1:60" ht="15" x14ac:dyDescent="0.25">
      <c r="A6934" s="570">
        <f t="shared" si="101"/>
        <v>6928</v>
      </c>
      <c r="B6934" s="571" t="s">
        <v>9080</v>
      </c>
      <c r="C6934" s="574" t="s">
        <v>12458</v>
      </c>
      <c r="D6934" s="843">
        <v>316.54000000000002</v>
      </c>
      <c r="E6934" s="844"/>
      <c r="F6934" s="844"/>
      <c r="G6934" s="25"/>
      <c r="H6934" s="25"/>
      <c r="I6934" s="25"/>
      <c r="J6934" s="25"/>
      <c r="K6934" s="25"/>
      <c r="L6934" s="25"/>
      <c r="N6934" s="25"/>
      <c r="O6934" s="25"/>
      <c r="P6934" s="35" t="s">
        <v>2496</v>
      </c>
      <c r="AS6934" s="570"/>
      <c r="AT6934" s="391"/>
      <c r="AU6934" s="222"/>
      <c r="AV6934" s="564"/>
      <c r="AW6934" s="60"/>
      <c r="AX6934" s="60"/>
      <c r="AY6934" s="60"/>
      <c r="AZ6934" s="283"/>
      <c r="BA6934" s="283"/>
      <c r="BB6934" s="283"/>
      <c r="BC6934" s="34"/>
      <c r="BD6934" s="27"/>
      <c r="BF6934" s="35"/>
      <c r="BG6934" s="35"/>
      <c r="BH6934" s="35"/>
    </row>
    <row r="6935" spans="1:60" ht="15" x14ac:dyDescent="0.25">
      <c r="A6935" s="570">
        <f t="shared" si="101"/>
        <v>6929</v>
      </c>
      <c r="B6935" s="571" t="s">
        <v>9081</v>
      </c>
      <c r="C6935" s="574" t="s">
        <v>12458</v>
      </c>
      <c r="D6935" s="843">
        <v>510.51</v>
      </c>
      <c r="E6935" s="844"/>
      <c r="F6935" s="844"/>
      <c r="G6935" s="25"/>
      <c r="H6935" s="25"/>
      <c r="I6935" s="25"/>
      <c r="J6935" s="25"/>
      <c r="K6935" s="25"/>
      <c r="L6935" s="25"/>
      <c r="N6935" s="25"/>
      <c r="O6935" s="25"/>
      <c r="P6935" s="35" t="s">
        <v>2496</v>
      </c>
      <c r="AS6935" s="570"/>
      <c r="AT6935" s="391"/>
      <c r="AU6935" s="222"/>
      <c r="AV6935" s="564"/>
      <c r="AW6935" s="60"/>
      <c r="AX6935" s="60"/>
      <c r="AY6935" s="60"/>
      <c r="AZ6935" s="283"/>
      <c r="BA6935" s="283"/>
      <c r="BB6935" s="283"/>
      <c r="BC6935" s="34"/>
      <c r="BD6935" s="27"/>
      <c r="BF6935" s="35"/>
      <c r="BG6935" s="35"/>
      <c r="BH6935" s="35"/>
    </row>
    <row r="6936" spans="1:60" ht="15" x14ac:dyDescent="0.25">
      <c r="A6936" s="570">
        <f t="shared" si="101"/>
        <v>6930</v>
      </c>
      <c r="B6936" s="571" t="s">
        <v>9082</v>
      </c>
      <c r="C6936" s="574" t="s">
        <v>12458</v>
      </c>
      <c r="D6936" s="843">
        <v>435.54</v>
      </c>
      <c r="E6936" s="844"/>
      <c r="F6936" s="844"/>
      <c r="G6936" s="25"/>
      <c r="H6936" s="25"/>
      <c r="I6936" s="25"/>
      <c r="J6936" s="25"/>
      <c r="K6936" s="25"/>
      <c r="L6936" s="25"/>
      <c r="N6936" s="25"/>
      <c r="O6936" s="25"/>
      <c r="P6936" s="35" t="s">
        <v>2496</v>
      </c>
      <c r="AS6936" s="570"/>
      <c r="AT6936" s="391"/>
      <c r="AU6936" s="222"/>
      <c r="AV6936" s="564"/>
      <c r="AW6936" s="60"/>
      <c r="AX6936" s="60"/>
      <c r="AY6936" s="60"/>
      <c r="AZ6936" s="283"/>
      <c r="BA6936" s="283"/>
      <c r="BB6936" s="283"/>
      <c r="BC6936" s="34"/>
      <c r="BD6936" s="27"/>
      <c r="BF6936" s="35"/>
      <c r="BG6936" s="35"/>
      <c r="BH6936" s="35"/>
    </row>
    <row r="6937" spans="1:60" ht="15" x14ac:dyDescent="0.25">
      <c r="A6937" s="570">
        <f t="shared" si="101"/>
        <v>6931</v>
      </c>
      <c r="B6937" s="571" t="s">
        <v>9083</v>
      </c>
      <c r="C6937" s="574" t="s">
        <v>12458</v>
      </c>
      <c r="D6937" s="843">
        <v>535.5</v>
      </c>
      <c r="E6937" s="844"/>
      <c r="F6937" s="844"/>
      <c r="G6937" s="25"/>
      <c r="H6937" s="25"/>
      <c r="I6937" s="25"/>
      <c r="J6937" s="25"/>
      <c r="K6937" s="25"/>
      <c r="L6937" s="25"/>
      <c r="N6937" s="25"/>
      <c r="O6937" s="25"/>
      <c r="P6937" s="35" t="s">
        <v>2496</v>
      </c>
      <c r="AS6937" s="570"/>
      <c r="AT6937" s="391"/>
      <c r="AU6937" s="222"/>
      <c r="AV6937" s="564"/>
      <c r="AW6937" s="60"/>
      <c r="AX6937" s="60"/>
      <c r="AY6937" s="60"/>
      <c r="AZ6937" s="283"/>
      <c r="BA6937" s="283"/>
      <c r="BB6937" s="283"/>
      <c r="BC6937" s="34"/>
      <c r="BD6937" s="27"/>
      <c r="BF6937" s="35"/>
      <c r="BG6937" s="35"/>
      <c r="BH6937" s="35"/>
    </row>
    <row r="6938" spans="1:60" ht="15" x14ac:dyDescent="0.25">
      <c r="A6938" s="570">
        <f t="shared" si="101"/>
        <v>6932</v>
      </c>
      <c r="B6938" s="571" t="s">
        <v>9084</v>
      </c>
      <c r="C6938" s="574" t="s">
        <v>12458</v>
      </c>
      <c r="D6938" s="843">
        <v>227.29</v>
      </c>
      <c r="E6938" s="844"/>
      <c r="F6938" s="844"/>
      <c r="G6938" s="25"/>
      <c r="H6938" s="25"/>
      <c r="I6938" s="25"/>
      <c r="J6938" s="25"/>
      <c r="K6938" s="25"/>
      <c r="L6938" s="25"/>
      <c r="N6938" s="25"/>
      <c r="O6938" s="25"/>
      <c r="P6938" s="35" t="s">
        <v>2496</v>
      </c>
      <c r="AS6938" s="570"/>
      <c r="AT6938" s="391"/>
      <c r="AU6938" s="222"/>
      <c r="AV6938" s="564"/>
      <c r="AW6938" s="60"/>
      <c r="AX6938" s="60"/>
      <c r="AY6938" s="60"/>
      <c r="AZ6938" s="283"/>
      <c r="BA6938" s="283"/>
      <c r="BB6938" s="283"/>
      <c r="BC6938" s="34"/>
      <c r="BD6938" s="27"/>
      <c r="BF6938" s="35"/>
      <c r="BG6938" s="35"/>
      <c r="BH6938" s="35"/>
    </row>
    <row r="6939" spans="1:60" ht="15" x14ac:dyDescent="0.25">
      <c r="A6939" s="570">
        <f t="shared" si="101"/>
        <v>6933</v>
      </c>
      <c r="B6939" s="571" t="s">
        <v>9085</v>
      </c>
      <c r="C6939" s="574" t="s">
        <v>12458</v>
      </c>
      <c r="D6939" s="843">
        <v>416.5</v>
      </c>
      <c r="E6939" s="844"/>
      <c r="F6939" s="844"/>
      <c r="G6939" s="25"/>
      <c r="H6939" s="25"/>
      <c r="I6939" s="25"/>
      <c r="J6939" s="25"/>
      <c r="K6939" s="25"/>
      <c r="L6939" s="25"/>
      <c r="N6939" s="25"/>
      <c r="O6939" s="25"/>
      <c r="P6939" s="35" t="s">
        <v>2496</v>
      </c>
      <c r="AS6939" s="570"/>
      <c r="AT6939" s="391"/>
      <c r="AU6939" s="222"/>
      <c r="AV6939" s="564"/>
      <c r="AW6939" s="60"/>
      <c r="AX6939" s="60"/>
      <c r="AY6939" s="60"/>
      <c r="AZ6939" s="283"/>
      <c r="BA6939" s="283"/>
      <c r="BB6939" s="283"/>
      <c r="BC6939" s="34"/>
      <c r="BD6939" s="27"/>
      <c r="BF6939" s="35"/>
      <c r="BG6939" s="35"/>
      <c r="BH6939" s="35"/>
    </row>
    <row r="6940" spans="1:60" ht="15" x14ac:dyDescent="0.25">
      <c r="A6940" s="570">
        <f t="shared" si="101"/>
        <v>6934</v>
      </c>
      <c r="B6940" s="571" t="s">
        <v>9086</v>
      </c>
      <c r="C6940" s="574" t="s">
        <v>12458</v>
      </c>
      <c r="D6940" s="843">
        <v>254.66</v>
      </c>
      <c r="E6940" s="844"/>
      <c r="F6940" s="844"/>
      <c r="G6940" s="25"/>
      <c r="H6940" s="25"/>
      <c r="I6940" s="25"/>
      <c r="J6940" s="25"/>
      <c r="K6940" s="25"/>
      <c r="L6940" s="25"/>
      <c r="N6940" s="25"/>
      <c r="O6940" s="25"/>
      <c r="P6940" s="35" t="s">
        <v>2496</v>
      </c>
      <c r="AS6940" s="570"/>
      <c r="AT6940" s="391"/>
      <c r="AU6940" s="222"/>
      <c r="AV6940" s="564"/>
      <c r="AW6940" s="60"/>
      <c r="AX6940" s="60"/>
      <c r="AY6940" s="60"/>
      <c r="AZ6940" s="283"/>
      <c r="BA6940" s="283"/>
      <c r="BB6940" s="283"/>
      <c r="BC6940" s="34"/>
      <c r="BD6940" s="27"/>
      <c r="BF6940" s="35"/>
      <c r="BG6940" s="35"/>
      <c r="BH6940" s="35"/>
    </row>
    <row r="6941" spans="1:60" ht="15" x14ac:dyDescent="0.25">
      <c r="A6941" s="570">
        <f t="shared" si="101"/>
        <v>6935</v>
      </c>
      <c r="B6941" s="571" t="s">
        <v>9087</v>
      </c>
      <c r="C6941" s="574" t="s">
        <v>12458</v>
      </c>
      <c r="D6941" s="843">
        <v>431.97</v>
      </c>
      <c r="E6941" s="844"/>
      <c r="F6941" s="844"/>
      <c r="G6941" s="25"/>
      <c r="H6941" s="25"/>
      <c r="I6941" s="25"/>
      <c r="J6941" s="25"/>
      <c r="K6941" s="25"/>
      <c r="L6941" s="25"/>
      <c r="N6941" s="25"/>
      <c r="O6941" s="25"/>
      <c r="P6941" s="35" t="s">
        <v>2496</v>
      </c>
      <c r="AS6941" s="570"/>
      <c r="AT6941" s="391"/>
      <c r="AU6941" s="222"/>
      <c r="AV6941" s="564"/>
      <c r="AW6941" s="60"/>
      <c r="AX6941" s="60"/>
      <c r="AY6941" s="60"/>
      <c r="AZ6941" s="283"/>
      <c r="BA6941" s="283"/>
      <c r="BB6941" s="283"/>
      <c r="BC6941" s="34"/>
      <c r="BD6941" s="27"/>
      <c r="BF6941" s="35"/>
      <c r="BG6941" s="35"/>
      <c r="BH6941" s="35"/>
    </row>
    <row r="6942" spans="1:60" ht="15" x14ac:dyDescent="0.25">
      <c r="A6942" s="570">
        <f t="shared" si="101"/>
        <v>6936</v>
      </c>
      <c r="B6942" s="571" t="s">
        <v>9088</v>
      </c>
      <c r="C6942" s="574" t="s">
        <v>12458</v>
      </c>
      <c r="D6942" s="843">
        <v>2036.09</v>
      </c>
      <c r="E6942" s="844"/>
      <c r="F6942" s="844"/>
      <c r="G6942" s="25"/>
      <c r="H6942" s="25"/>
      <c r="I6942" s="25"/>
      <c r="J6942" s="25"/>
      <c r="K6942" s="25"/>
      <c r="L6942" s="25"/>
      <c r="N6942" s="25"/>
      <c r="O6942" s="25"/>
      <c r="P6942" s="35" t="s">
        <v>2496</v>
      </c>
      <c r="AS6942" s="570"/>
      <c r="AT6942" s="391"/>
      <c r="AU6942" s="222"/>
      <c r="AV6942" s="564"/>
      <c r="AW6942" s="60"/>
      <c r="AX6942" s="60"/>
      <c r="AY6942" s="60"/>
      <c r="AZ6942" s="283"/>
      <c r="BA6942" s="283"/>
      <c r="BB6942" s="283"/>
      <c r="BC6942" s="34"/>
      <c r="BD6942" s="27"/>
      <c r="BF6942" s="35"/>
      <c r="BG6942" s="35"/>
      <c r="BH6942" s="35"/>
    </row>
    <row r="6943" spans="1:60" ht="15" x14ac:dyDescent="0.25">
      <c r="A6943" s="570">
        <f t="shared" si="101"/>
        <v>6937</v>
      </c>
      <c r="B6943" s="571" t="s">
        <v>9088</v>
      </c>
      <c r="C6943" s="574" t="s">
        <v>12458</v>
      </c>
      <c r="D6943" s="843">
        <v>1328.04</v>
      </c>
      <c r="E6943" s="844"/>
      <c r="F6943" s="844"/>
      <c r="G6943" s="25"/>
      <c r="H6943" s="25"/>
      <c r="I6943" s="25"/>
      <c r="J6943" s="25"/>
      <c r="K6943" s="25"/>
      <c r="L6943" s="25"/>
      <c r="N6943" s="25"/>
      <c r="O6943" s="25"/>
      <c r="P6943" s="35" t="s">
        <v>2496</v>
      </c>
      <c r="AS6943" s="570"/>
      <c r="AT6943" s="391"/>
      <c r="AU6943" s="222"/>
      <c r="AV6943" s="564"/>
      <c r="AW6943" s="60"/>
      <c r="AX6943" s="60"/>
      <c r="AY6943" s="60"/>
      <c r="AZ6943" s="283"/>
      <c r="BA6943" s="283"/>
      <c r="BB6943" s="283"/>
      <c r="BC6943" s="34"/>
      <c r="BD6943" s="27"/>
      <c r="BF6943" s="35"/>
      <c r="BG6943" s="35"/>
      <c r="BH6943" s="35"/>
    </row>
    <row r="6944" spans="1:60" ht="15" x14ac:dyDescent="0.25">
      <c r="A6944" s="570">
        <f t="shared" si="101"/>
        <v>6938</v>
      </c>
      <c r="B6944" s="571" t="s">
        <v>9089</v>
      </c>
      <c r="C6944" s="574" t="s">
        <v>12458</v>
      </c>
      <c r="D6944" s="843">
        <v>2120.58</v>
      </c>
      <c r="E6944" s="844"/>
      <c r="F6944" s="844"/>
      <c r="G6944" s="25"/>
      <c r="H6944" s="25"/>
      <c r="I6944" s="25"/>
      <c r="J6944" s="25"/>
      <c r="K6944" s="25"/>
      <c r="L6944" s="25"/>
      <c r="N6944" s="25"/>
      <c r="O6944" s="25"/>
      <c r="P6944" s="35" t="s">
        <v>2496</v>
      </c>
      <c r="AS6944" s="570"/>
      <c r="AT6944" s="391"/>
      <c r="AU6944" s="222"/>
      <c r="AV6944" s="564"/>
      <c r="AW6944" s="60"/>
      <c r="AX6944" s="60"/>
      <c r="AY6944" s="60"/>
      <c r="AZ6944" s="283"/>
      <c r="BA6944" s="283"/>
      <c r="BB6944" s="283"/>
      <c r="BC6944" s="34"/>
      <c r="BD6944" s="27"/>
      <c r="BF6944" s="35"/>
      <c r="BG6944" s="35"/>
      <c r="BH6944" s="35"/>
    </row>
    <row r="6945" spans="1:60" ht="15" x14ac:dyDescent="0.25">
      <c r="A6945" s="570">
        <f t="shared" si="101"/>
        <v>6939</v>
      </c>
      <c r="B6945" s="571" t="s">
        <v>9090</v>
      </c>
      <c r="C6945" s="574" t="s">
        <v>12458</v>
      </c>
      <c r="D6945" s="843">
        <v>5378800</v>
      </c>
      <c r="E6945" s="844"/>
      <c r="F6945" s="844"/>
      <c r="G6945" s="25"/>
      <c r="H6945" s="25"/>
      <c r="I6945" s="25"/>
      <c r="J6945" s="25"/>
      <c r="K6945" s="25"/>
      <c r="L6945" s="25"/>
      <c r="N6945" s="25"/>
      <c r="O6945" s="25"/>
      <c r="P6945" s="35" t="s">
        <v>2496</v>
      </c>
      <c r="AS6945" s="570"/>
      <c r="AT6945" s="391"/>
      <c r="AU6945" s="222"/>
      <c r="AV6945" s="564"/>
      <c r="AW6945" s="60"/>
      <c r="AX6945" s="60"/>
      <c r="AY6945" s="60"/>
      <c r="AZ6945" s="283"/>
      <c r="BA6945" s="283"/>
      <c r="BB6945" s="283"/>
      <c r="BC6945" s="34"/>
      <c r="BD6945" s="27"/>
      <c r="BF6945" s="35"/>
      <c r="BG6945" s="35"/>
      <c r="BH6945" s="35"/>
    </row>
    <row r="6946" spans="1:60" ht="15" x14ac:dyDescent="0.25">
      <c r="A6946" s="570">
        <f t="shared" si="101"/>
        <v>6940</v>
      </c>
      <c r="B6946" s="571" t="s">
        <v>9091</v>
      </c>
      <c r="C6946" s="574" t="s">
        <v>12458</v>
      </c>
      <c r="D6946" s="843">
        <v>3744857.41</v>
      </c>
      <c r="E6946" s="844"/>
      <c r="F6946" s="844"/>
      <c r="G6946" s="25"/>
      <c r="H6946" s="25"/>
      <c r="I6946" s="25"/>
      <c r="J6946" s="25"/>
      <c r="K6946" s="25"/>
      <c r="L6946" s="25"/>
      <c r="N6946" s="25"/>
      <c r="O6946" s="25"/>
      <c r="P6946" s="35" t="s">
        <v>2496</v>
      </c>
      <c r="AS6946" s="570"/>
      <c r="AT6946" s="391"/>
      <c r="AU6946" s="222"/>
      <c r="AV6946" s="564"/>
      <c r="AW6946" s="60"/>
      <c r="AX6946" s="60"/>
      <c r="AY6946" s="60"/>
      <c r="AZ6946" s="283"/>
      <c r="BA6946" s="283"/>
      <c r="BB6946" s="283"/>
      <c r="BC6946" s="34"/>
      <c r="BD6946" s="27"/>
      <c r="BF6946" s="35"/>
      <c r="BG6946" s="35"/>
      <c r="BH6946" s="35"/>
    </row>
    <row r="6947" spans="1:60" ht="15" x14ac:dyDescent="0.25">
      <c r="A6947" s="570">
        <f t="shared" si="101"/>
        <v>6941</v>
      </c>
      <c r="B6947" s="571" t="s">
        <v>9092</v>
      </c>
      <c r="C6947" s="574" t="s">
        <v>12458</v>
      </c>
      <c r="D6947" s="843">
        <v>4090030</v>
      </c>
      <c r="E6947" s="844"/>
      <c r="F6947" s="844"/>
      <c r="G6947" s="25"/>
      <c r="H6947" s="25"/>
      <c r="I6947" s="25"/>
      <c r="J6947" s="25"/>
      <c r="K6947" s="25"/>
      <c r="L6947" s="25"/>
      <c r="N6947" s="25"/>
      <c r="O6947" s="25"/>
      <c r="P6947" s="35" t="s">
        <v>2496</v>
      </c>
      <c r="AS6947" s="570"/>
      <c r="AT6947" s="391"/>
      <c r="AU6947" s="222"/>
      <c r="AV6947" s="564"/>
      <c r="AW6947" s="60"/>
      <c r="AX6947" s="60"/>
      <c r="AY6947" s="60"/>
      <c r="AZ6947" s="283"/>
      <c r="BA6947" s="283"/>
      <c r="BB6947" s="283"/>
      <c r="BC6947" s="34"/>
      <c r="BD6947" s="27"/>
      <c r="BF6947" s="35"/>
      <c r="BG6947" s="35"/>
      <c r="BH6947" s="35"/>
    </row>
    <row r="6948" spans="1:60" ht="15" x14ac:dyDescent="0.25">
      <c r="A6948" s="570">
        <f t="shared" si="101"/>
        <v>6942</v>
      </c>
      <c r="B6948" s="571" t="s">
        <v>9093</v>
      </c>
      <c r="C6948" s="574" t="s">
        <v>12458</v>
      </c>
      <c r="D6948" s="843">
        <v>3085002.41</v>
      </c>
      <c r="E6948" s="844"/>
      <c r="F6948" s="844"/>
      <c r="G6948" s="25"/>
      <c r="H6948" s="25"/>
      <c r="I6948" s="25"/>
      <c r="J6948" s="25"/>
      <c r="K6948" s="25"/>
      <c r="L6948" s="25"/>
      <c r="N6948" s="25"/>
      <c r="O6948" s="25"/>
      <c r="P6948" s="35" t="s">
        <v>2496</v>
      </c>
      <c r="AS6948" s="570"/>
      <c r="AT6948" s="391"/>
      <c r="AU6948" s="222"/>
      <c r="AV6948" s="564"/>
      <c r="AW6948" s="60"/>
      <c r="AX6948" s="60"/>
      <c r="AY6948" s="60"/>
      <c r="AZ6948" s="283"/>
      <c r="BA6948" s="283"/>
      <c r="BB6948" s="283"/>
      <c r="BC6948" s="34"/>
      <c r="BD6948" s="27"/>
      <c r="BF6948" s="35"/>
      <c r="BG6948" s="35"/>
      <c r="BH6948" s="35"/>
    </row>
    <row r="6949" spans="1:60" ht="15" x14ac:dyDescent="0.25">
      <c r="A6949" s="570">
        <f t="shared" si="101"/>
        <v>6943</v>
      </c>
      <c r="B6949" s="571" t="s">
        <v>9094</v>
      </c>
      <c r="C6949" s="574" t="s">
        <v>12458</v>
      </c>
      <c r="D6949" s="843">
        <v>2817852.17</v>
      </c>
      <c r="E6949" s="844"/>
      <c r="F6949" s="844"/>
      <c r="G6949" s="25"/>
      <c r="H6949" s="25"/>
      <c r="I6949" s="25"/>
      <c r="J6949" s="25"/>
      <c r="K6949" s="25"/>
      <c r="L6949" s="25"/>
      <c r="N6949" s="25"/>
      <c r="O6949" s="25"/>
      <c r="P6949" s="35" t="s">
        <v>2496</v>
      </c>
      <c r="AS6949" s="570"/>
      <c r="AT6949" s="391"/>
      <c r="AU6949" s="222"/>
      <c r="AV6949" s="564"/>
      <c r="AW6949" s="60"/>
      <c r="AX6949" s="60"/>
      <c r="AY6949" s="60"/>
      <c r="AZ6949" s="283"/>
      <c r="BA6949" s="283"/>
      <c r="BB6949" s="283"/>
      <c r="BC6949" s="34"/>
      <c r="BD6949" s="27"/>
      <c r="BF6949" s="35"/>
      <c r="BG6949" s="35"/>
      <c r="BH6949" s="35"/>
    </row>
    <row r="6950" spans="1:60" ht="15" x14ac:dyDescent="0.25">
      <c r="A6950" s="570">
        <f t="shared" si="101"/>
        <v>6944</v>
      </c>
      <c r="B6950" s="571" t="s">
        <v>9095</v>
      </c>
      <c r="C6950" s="574" t="s">
        <v>12458</v>
      </c>
      <c r="D6950" s="843">
        <v>4760000</v>
      </c>
      <c r="E6950" s="844"/>
      <c r="F6950" s="844"/>
      <c r="G6950" s="25"/>
      <c r="H6950" s="25"/>
      <c r="I6950" s="25"/>
      <c r="J6950" s="25"/>
      <c r="K6950" s="25"/>
      <c r="L6950" s="25"/>
      <c r="N6950" s="25"/>
      <c r="O6950" s="25"/>
      <c r="P6950" s="35" t="s">
        <v>2496</v>
      </c>
      <c r="AS6950" s="570"/>
      <c r="AT6950" s="391"/>
      <c r="AU6950" s="222"/>
      <c r="AV6950" s="564"/>
      <c r="AW6950" s="60"/>
      <c r="AX6950" s="60"/>
      <c r="AY6950" s="60"/>
      <c r="AZ6950" s="283"/>
      <c r="BA6950" s="283"/>
      <c r="BB6950" s="283"/>
      <c r="BC6950" s="34"/>
      <c r="BD6950" s="27"/>
      <c r="BF6950" s="35"/>
      <c r="BG6950" s="35"/>
      <c r="BH6950" s="35"/>
    </row>
    <row r="6951" spans="1:60" ht="15" x14ac:dyDescent="0.25">
      <c r="A6951" s="570">
        <f t="shared" si="101"/>
        <v>6945</v>
      </c>
      <c r="B6951" s="571" t="s">
        <v>9096</v>
      </c>
      <c r="C6951" s="574" t="s">
        <v>12458</v>
      </c>
      <c r="D6951" s="843">
        <v>1491625.73</v>
      </c>
      <c r="E6951" s="844"/>
      <c r="F6951" s="844"/>
      <c r="G6951" s="25"/>
      <c r="H6951" s="25"/>
      <c r="I6951" s="25"/>
      <c r="J6951" s="25"/>
      <c r="K6951" s="25"/>
      <c r="L6951" s="25"/>
      <c r="N6951" s="25"/>
      <c r="O6951" s="25"/>
      <c r="P6951" s="35" t="s">
        <v>2496</v>
      </c>
      <c r="AS6951" s="570"/>
      <c r="AT6951" s="391"/>
      <c r="AU6951" s="222"/>
      <c r="AV6951" s="564"/>
      <c r="AW6951" s="60"/>
      <c r="AX6951" s="60"/>
      <c r="AY6951" s="60"/>
      <c r="AZ6951" s="283"/>
      <c r="BA6951" s="283"/>
      <c r="BB6951" s="283"/>
      <c r="BC6951" s="34"/>
      <c r="BD6951" s="27"/>
      <c r="BF6951" s="35"/>
      <c r="BG6951" s="35"/>
      <c r="BH6951" s="35"/>
    </row>
    <row r="6952" spans="1:60" ht="15" x14ac:dyDescent="0.25">
      <c r="A6952" s="570">
        <f t="shared" si="101"/>
        <v>6946</v>
      </c>
      <c r="B6952" s="571" t="s">
        <v>9097</v>
      </c>
      <c r="C6952" s="574" t="s">
        <v>12458</v>
      </c>
      <c r="D6952" s="843">
        <v>2606100</v>
      </c>
      <c r="E6952" s="844"/>
      <c r="F6952" s="844"/>
      <c r="G6952" s="25"/>
      <c r="H6952" s="25"/>
      <c r="I6952" s="25"/>
      <c r="J6952" s="25"/>
      <c r="K6952" s="25"/>
      <c r="L6952" s="25"/>
      <c r="N6952" s="25"/>
      <c r="O6952" s="25"/>
      <c r="P6952" s="35" t="s">
        <v>2496</v>
      </c>
      <c r="AS6952" s="570"/>
      <c r="AT6952" s="391"/>
      <c r="AU6952" s="222"/>
      <c r="AV6952" s="564"/>
      <c r="AW6952" s="60"/>
      <c r="AX6952" s="60"/>
      <c r="AY6952" s="60"/>
      <c r="AZ6952" s="283"/>
      <c r="BA6952" s="283"/>
      <c r="BB6952" s="283"/>
      <c r="BC6952" s="34"/>
      <c r="BD6952" s="27"/>
      <c r="BF6952" s="35"/>
      <c r="BG6952" s="35"/>
      <c r="BH6952" s="35"/>
    </row>
    <row r="6953" spans="1:60" ht="15" x14ac:dyDescent="0.25">
      <c r="A6953" s="570">
        <f t="shared" si="101"/>
        <v>6947</v>
      </c>
      <c r="B6953" s="571" t="s">
        <v>9098</v>
      </c>
      <c r="C6953" s="574" t="s">
        <v>12458</v>
      </c>
      <c r="D6953" s="843">
        <v>1976090.2</v>
      </c>
      <c r="E6953" s="844"/>
      <c r="F6953" s="844"/>
      <c r="G6953" s="25"/>
      <c r="H6953" s="25"/>
      <c r="I6953" s="25"/>
      <c r="J6953" s="25"/>
      <c r="K6953" s="25"/>
      <c r="L6953" s="25"/>
      <c r="N6953" s="25"/>
      <c r="O6953" s="25"/>
      <c r="P6953" s="35" t="s">
        <v>2496</v>
      </c>
      <c r="AS6953" s="570"/>
      <c r="AT6953" s="391"/>
      <c r="AU6953" s="222"/>
      <c r="AV6953" s="564"/>
      <c r="AW6953" s="60"/>
      <c r="AX6953" s="60"/>
      <c r="AY6953" s="60"/>
      <c r="AZ6953" s="283"/>
      <c r="BA6953" s="283"/>
      <c r="BB6953" s="283"/>
      <c r="BC6953" s="34"/>
      <c r="BD6953" s="27"/>
      <c r="BF6953" s="35"/>
      <c r="BG6953" s="35"/>
      <c r="BH6953" s="35"/>
    </row>
    <row r="6954" spans="1:60" ht="15" x14ac:dyDescent="0.25">
      <c r="A6954" s="570">
        <f t="shared" si="101"/>
        <v>6948</v>
      </c>
      <c r="B6954" s="571" t="s">
        <v>9099</v>
      </c>
      <c r="C6954" s="574" t="s">
        <v>12458</v>
      </c>
      <c r="D6954" s="843">
        <v>3164703.85</v>
      </c>
      <c r="E6954" s="844"/>
      <c r="F6954" s="844"/>
      <c r="G6954" s="25"/>
      <c r="H6954" s="25"/>
      <c r="I6954" s="25"/>
      <c r="J6954" s="25"/>
      <c r="K6954" s="25"/>
      <c r="L6954" s="25"/>
      <c r="N6954" s="25"/>
      <c r="O6954" s="25"/>
      <c r="P6954" s="35" t="s">
        <v>2496</v>
      </c>
      <c r="AS6954" s="570"/>
      <c r="AT6954" s="391"/>
      <c r="AU6954" s="222"/>
      <c r="AV6954" s="564"/>
      <c r="AW6954" s="60"/>
      <c r="AX6954" s="60"/>
      <c r="AY6954" s="60"/>
      <c r="AZ6954" s="283"/>
      <c r="BA6954" s="283"/>
      <c r="BB6954" s="283"/>
      <c r="BC6954" s="34"/>
      <c r="BD6954" s="27"/>
      <c r="BF6954" s="35"/>
      <c r="BG6954" s="35"/>
      <c r="BH6954" s="35"/>
    </row>
    <row r="6955" spans="1:60" ht="15" x14ac:dyDescent="0.25">
      <c r="A6955" s="570">
        <f t="shared" si="101"/>
        <v>6949</v>
      </c>
      <c r="B6955" s="571" t="s">
        <v>9100</v>
      </c>
      <c r="C6955" s="574" t="s">
        <v>12458</v>
      </c>
      <c r="D6955" s="843">
        <v>5892880</v>
      </c>
      <c r="E6955" s="844"/>
      <c r="F6955" s="844"/>
      <c r="G6955" s="25"/>
      <c r="H6955" s="25"/>
      <c r="I6955" s="25"/>
      <c r="J6955" s="25"/>
      <c r="K6955" s="25"/>
      <c r="L6955" s="25"/>
      <c r="N6955" s="25"/>
      <c r="O6955" s="25"/>
      <c r="P6955" s="35" t="s">
        <v>2496</v>
      </c>
      <c r="AS6955" s="570"/>
      <c r="AT6955" s="391"/>
      <c r="AU6955" s="222"/>
      <c r="AV6955" s="564"/>
      <c r="AW6955" s="60"/>
      <c r="AX6955" s="60"/>
      <c r="AY6955" s="60"/>
      <c r="AZ6955" s="283"/>
      <c r="BA6955" s="283"/>
      <c r="BB6955" s="283"/>
      <c r="BC6955" s="34"/>
      <c r="BD6955" s="27"/>
      <c r="BF6955" s="35"/>
      <c r="BG6955" s="35"/>
      <c r="BH6955" s="35"/>
    </row>
    <row r="6956" spans="1:60" ht="15" x14ac:dyDescent="0.25">
      <c r="A6956" s="570">
        <f t="shared" si="101"/>
        <v>6950</v>
      </c>
      <c r="B6956" s="571" t="s">
        <v>9101</v>
      </c>
      <c r="C6956" s="574" t="s">
        <v>12458</v>
      </c>
      <c r="D6956" s="843">
        <v>442509.83</v>
      </c>
      <c r="E6956" s="844"/>
      <c r="F6956" s="844"/>
      <c r="G6956" s="25"/>
      <c r="H6956" s="25"/>
      <c r="I6956" s="25"/>
      <c r="J6956" s="25"/>
      <c r="K6956" s="25"/>
      <c r="L6956" s="25"/>
      <c r="N6956" s="25"/>
      <c r="O6956" s="25"/>
      <c r="P6956" s="35" t="s">
        <v>2496</v>
      </c>
      <c r="AS6956" s="570"/>
      <c r="AT6956" s="391"/>
      <c r="AU6956" s="222"/>
      <c r="AV6956" s="564"/>
      <c r="AW6956" s="60"/>
      <c r="AX6956" s="60"/>
      <c r="AY6956" s="60"/>
      <c r="AZ6956" s="283"/>
      <c r="BA6956" s="283"/>
      <c r="BB6956" s="283"/>
      <c r="BC6956" s="34"/>
      <c r="BD6956" s="27"/>
      <c r="BF6956" s="35"/>
      <c r="BG6956" s="35"/>
      <c r="BH6956" s="35"/>
    </row>
    <row r="6957" spans="1:60" ht="15" x14ac:dyDescent="0.25">
      <c r="A6957" s="570">
        <f t="shared" si="101"/>
        <v>6951</v>
      </c>
      <c r="B6957" s="571" t="s">
        <v>9102</v>
      </c>
      <c r="C6957" s="574" t="s">
        <v>12458</v>
      </c>
      <c r="D6957" s="843">
        <v>2155281.59</v>
      </c>
      <c r="E6957" s="844"/>
      <c r="F6957" s="844"/>
      <c r="G6957" s="25"/>
      <c r="H6957" s="25"/>
      <c r="I6957" s="25"/>
      <c r="J6957" s="25"/>
      <c r="K6957" s="25"/>
      <c r="L6957" s="25"/>
      <c r="N6957" s="25"/>
      <c r="O6957" s="25"/>
      <c r="P6957" s="35" t="s">
        <v>2496</v>
      </c>
      <c r="AS6957" s="570"/>
      <c r="AT6957" s="391"/>
      <c r="AU6957" s="222"/>
      <c r="AV6957" s="564"/>
      <c r="AW6957" s="60"/>
      <c r="AX6957" s="60"/>
      <c r="AY6957" s="60"/>
      <c r="AZ6957" s="283"/>
      <c r="BA6957" s="283"/>
      <c r="BB6957" s="283"/>
      <c r="BC6957" s="34"/>
      <c r="BD6957" s="27"/>
      <c r="BF6957" s="35"/>
      <c r="BG6957" s="35"/>
      <c r="BH6957" s="35"/>
    </row>
    <row r="6958" spans="1:60" ht="15" x14ac:dyDescent="0.25">
      <c r="A6958" s="570">
        <f t="shared" si="101"/>
        <v>6952</v>
      </c>
      <c r="B6958" s="571" t="s">
        <v>9103</v>
      </c>
      <c r="C6958" s="574" t="s">
        <v>12458</v>
      </c>
      <c r="D6958" s="843">
        <v>238000</v>
      </c>
      <c r="E6958" s="844"/>
      <c r="F6958" s="844"/>
      <c r="G6958" s="25"/>
      <c r="H6958" s="25"/>
      <c r="I6958" s="25"/>
      <c r="J6958" s="25"/>
      <c r="K6958" s="25"/>
      <c r="L6958" s="25"/>
      <c r="N6958" s="25"/>
      <c r="O6958" s="25"/>
      <c r="P6958" s="35" t="s">
        <v>2496</v>
      </c>
      <c r="AS6958" s="570"/>
      <c r="AT6958" s="391"/>
      <c r="AU6958" s="222"/>
      <c r="AV6958" s="564"/>
      <c r="AW6958" s="60"/>
      <c r="AX6958" s="60"/>
      <c r="AY6958" s="60"/>
      <c r="AZ6958" s="283"/>
      <c r="BA6958" s="283"/>
      <c r="BB6958" s="283"/>
      <c r="BC6958" s="34"/>
      <c r="BD6958" s="27"/>
      <c r="BF6958" s="35"/>
      <c r="BG6958" s="35"/>
      <c r="BH6958" s="35"/>
    </row>
    <row r="6959" spans="1:60" ht="15" x14ac:dyDescent="0.25">
      <c r="A6959" s="570">
        <f t="shared" si="101"/>
        <v>6953</v>
      </c>
      <c r="B6959" s="571" t="s">
        <v>9104</v>
      </c>
      <c r="C6959" s="574" t="s">
        <v>12458</v>
      </c>
      <c r="D6959" s="843">
        <v>944150.76</v>
      </c>
      <c r="E6959" s="844"/>
      <c r="F6959" s="844"/>
      <c r="G6959" s="25"/>
      <c r="H6959" s="25"/>
      <c r="I6959" s="25"/>
      <c r="J6959" s="25"/>
      <c r="K6959" s="25"/>
      <c r="L6959" s="25"/>
      <c r="N6959" s="25"/>
      <c r="O6959" s="25"/>
      <c r="P6959" s="35" t="s">
        <v>2496</v>
      </c>
      <c r="AS6959" s="570"/>
      <c r="AT6959" s="391"/>
      <c r="AU6959" s="222"/>
      <c r="AV6959" s="564"/>
      <c r="AW6959" s="60"/>
      <c r="AX6959" s="60"/>
      <c r="AY6959" s="60"/>
      <c r="AZ6959" s="283"/>
      <c r="BA6959" s="283"/>
      <c r="BB6959" s="283"/>
      <c r="BC6959" s="34"/>
      <c r="BD6959" s="27"/>
      <c r="BF6959" s="35"/>
      <c r="BG6959" s="35"/>
      <c r="BH6959" s="35"/>
    </row>
    <row r="6960" spans="1:60" ht="15" x14ac:dyDescent="0.25">
      <c r="A6960" s="570">
        <f t="shared" si="101"/>
        <v>6954</v>
      </c>
      <c r="B6960" s="571" t="s">
        <v>9105</v>
      </c>
      <c r="C6960" s="574" t="s">
        <v>12458</v>
      </c>
      <c r="D6960" s="843">
        <v>3799999.63</v>
      </c>
      <c r="E6960" s="844"/>
      <c r="F6960" s="844"/>
      <c r="G6960" s="25"/>
      <c r="H6960" s="25"/>
      <c r="I6960" s="25"/>
      <c r="J6960" s="25"/>
      <c r="K6960" s="25"/>
      <c r="L6960" s="25"/>
      <c r="N6960" s="25"/>
      <c r="O6960" s="25"/>
      <c r="P6960" s="35" t="s">
        <v>2496</v>
      </c>
      <c r="AS6960" s="570"/>
      <c r="AT6960" s="391"/>
      <c r="AU6960" s="222"/>
      <c r="AV6960" s="564"/>
      <c r="AW6960" s="60"/>
      <c r="AX6960" s="60"/>
      <c r="AY6960" s="60"/>
      <c r="AZ6960" s="283"/>
      <c r="BA6960" s="283"/>
      <c r="BB6960" s="283"/>
      <c r="BC6960" s="34"/>
      <c r="BD6960" s="27"/>
      <c r="BF6960" s="35"/>
      <c r="BG6960" s="35"/>
      <c r="BH6960" s="35"/>
    </row>
    <row r="6961" spans="1:60" ht="15" x14ac:dyDescent="0.25">
      <c r="A6961" s="570">
        <f t="shared" si="101"/>
        <v>6955</v>
      </c>
      <c r="B6961" s="571" t="s">
        <v>9106</v>
      </c>
      <c r="C6961" s="574" t="s">
        <v>12469</v>
      </c>
      <c r="D6961" s="843">
        <v>14040.81</v>
      </c>
      <c r="E6961" s="844"/>
      <c r="F6961" s="844"/>
      <c r="G6961" s="25"/>
      <c r="H6961" s="25"/>
      <c r="I6961" s="25"/>
      <c r="J6961" s="25"/>
      <c r="K6961" s="25"/>
      <c r="L6961" s="25"/>
      <c r="N6961" s="25"/>
      <c r="O6961" s="25"/>
      <c r="P6961" s="35" t="s">
        <v>2496</v>
      </c>
      <c r="AS6961" s="570"/>
      <c r="AT6961" s="391"/>
      <c r="AU6961" s="222"/>
      <c r="AV6961" s="564"/>
      <c r="AW6961" s="60"/>
      <c r="AX6961" s="60"/>
      <c r="AY6961" s="60"/>
      <c r="AZ6961" s="283"/>
      <c r="BA6961" s="283"/>
      <c r="BB6961" s="283"/>
      <c r="BC6961" s="34"/>
      <c r="BD6961" s="27"/>
      <c r="BF6961" s="35"/>
      <c r="BG6961" s="35"/>
      <c r="BH6961" s="35"/>
    </row>
    <row r="6962" spans="1:60" ht="15" x14ac:dyDescent="0.25">
      <c r="A6962" s="570">
        <f t="shared" si="101"/>
        <v>6956</v>
      </c>
      <c r="B6962" s="571" t="s">
        <v>9107</v>
      </c>
      <c r="C6962" s="574" t="s">
        <v>12470</v>
      </c>
      <c r="D6962" s="843">
        <v>236413.73</v>
      </c>
      <c r="E6962" s="844"/>
      <c r="F6962" s="844"/>
      <c r="G6962" s="25"/>
      <c r="H6962" s="25"/>
      <c r="I6962" s="25"/>
      <c r="J6962" s="25"/>
      <c r="K6962" s="25"/>
      <c r="L6962" s="25"/>
      <c r="N6962" s="25"/>
      <c r="O6962" s="25"/>
      <c r="P6962" s="35" t="s">
        <v>2496</v>
      </c>
      <c r="AS6962" s="570"/>
      <c r="AT6962" s="391"/>
      <c r="AU6962" s="222"/>
      <c r="AV6962" s="564"/>
      <c r="AW6962" s="60"/>
      <c r="AX6962" s="60"/>
      <c r="AY6962" s="60"/>
      <c r="AZ6962" s="283"/>
      <c r="BA6962" s="283"/>
      <c r="BB6962" s="283"/>
      <c r="BC6962" s="34"/>
      <c r="BD6962" s="27"/>
      <c r="BF6962" s="35"/>
      <c r="BG6962" s="35"/>
      <c r="BH6962" s="35"/>
    </row>
    <row r="6963" spans="1:60" ht="15" x14ac:dyDescent="0.25">
      <c r="A6963" s="570">
        <f t="shared" si="101"/>
        <v>6957</v>
      </c>
      <c r="B6963" s="571" t="s">
        <v>9108</v>
      </c>
      <c r="C6963" s="574" t="s">
        <v>12470</v>
      </c>
      <c r="D6963" s="843">
        <v>195500.34</v>
      </c>
      <c r="E6963" s="844"/>
      <c r="F6963" s="844"/>
      <c r="G6963" s="25"/>
      <c r="H6963" s="25"/>
      <c r="I6963" s="25"/>
      <c r="J6963" s="25"/>
      <c r="K6963" s="25"/>
      <c r="L6963" s="25"/>
      <c r="N6963" s="25"/>
      <c r="O6963" s="25"/>
      <c r="P6963" s="35" t="s">
        <v>2496</v>
      </c>
      <c r="AS6963" s="570"/>
      <c r="AT6963" s="391"/>
      <c r="AU6963" s="222"/>
      <c r="AV6963" s="564"/>
      <c r="AW6963" s="60"/>
      <c r="AX6963" s="60"/>
      <c r="AY6963" s="60"/>
      <c r="AZ6963" s="283"/>
      <c r="BA6963" s="283"/>
      <c r="BB6963" s="283"/>
      <c r="BC6963" s="34"/>
      <c r="BD6963" s="27"/>
      <c r="BF6963" s="35"/>
      <c r="BG6963" s="35"/>
      <c r="BH6963" s="35"/>
    </row>
    <row r="6964" spans="1:60" ht="15" x14ac:dyDescent="0.25">
      <c r="A6964" s="570">
        <f t="shared" si="101"/>
        <v>6958</v>
      </c>
      <c r="B6964" s="571" t="s">
        <v>9109</v>
      </c>
      <c r="C6964" s="574" t="s">
        <v>12</v>
      </c>
      <c r="D6964" s="843">
        <v>1666</v>
      </c>
      <c r="E6964" s="844"/>
      <c r="F6964" s="844"/>
      <c r="G6964" s="25"/>
      <c r="H6964" s="25"/>
      <c r="I6964" s="25"/>
      <c r="J6964" s="25"/>
      <c r="K6964" s="25"/>
      <c r="L6964" s="25"/>
      <c r="N6964" s="25"/>
      <c r="O6964" s="25"/>
      <c r="P6964" s="35" t="s">
        <v>2496</v>
      </c>
      <c r="AS6964" s="570"/>
      <c r="AT6964" s="391"/>
      <c r="AU6964" s="222"/>
      <c r="AV6964" s="564"/>
      <c r="AW6964" s="60"/>
      <c r="AX6964" s="60"/>
      <c r="AY6964" s="60"/>
      <c r="AZ6964" s="283"/>
      <c r="BA6964" s="283"/>
      <c r="BB6964" s="283"/>
      <c r="BC6964" s="34"/>
      <c r="BD6964" s="27"/>
      <c r="BF6964" s="35"/>
      <c r="BG6964" s="35"/>
      <c r="BH6964" s="35"/>
    </row>
    <row r="6965" spans="1:60" ht="15" x14ac:dyDescent="0.25">
      <c r="A6965" s="570">
        <f t="shared" si="101"/>
        <v>6959</v>
      </c>
      <c r="B6965" s="571" t="s">
        <v>9110</v>
      </c>
      <c r="C6965" s="574" t="s">
        <v>12469</v>
      </c>
      <c r="D6965" s="843">
        <v>7021</v>
      </c>
      <c r="E6965" s="844"/>
      <c r="F6965" s="844"/>
      <c r="G6965" s="25"/>
      <c r="H6965" s="25"/>
      <c r="I6965" s="25"/>
      <c r="J6965" s="25"/>
      <c r="K6965" s="25"/>
      <c r="L6965" s="25"/>
      <c r="N6965" s="25"/>
      <c r="O6965" s="25"/>
      <c r="P6965" s="35" t="s">
        <v>2496</v>
      </c>
      <c r="AS6965" s="570"/>
      <c r="AT6965" s="391"/>
      <c r="AU6965" s="222"/>
      <c r="AV6965" s="564"/>
      <c r="AW6965" s="60"/>
      <c r="AX6965" s="60"/>
      <c r="AY6965" s="60"/>
      <c r="AZ6965" s="283"/>
      <c r="BA6965" s="283"/>
      <c r="BB6965" s="283"/>
      <c r="BC6965" s="34"/>
      <c r="BD6965" s="27"/>
      <c r="BF6965" s="35"/>
      <c r="BG6965" s="35"/>
      <c r="BH6965" s="35"/>
    </row>
    <row r="6966" spans="1:60" ht="15" x14ac:dyDescent="0.25">
      <c r="A6966" s="570">
        <f t="shared" si="101"/>
        <v>6960</v>
      </c>
      <c r="B6966" s="571" t="s">
        <v>9111</v>
      </c>
      <c r="C6966" s="574" t="s">
        <v>12470</v>
      </c>
      <c r="D6966" s="843">
        <v>786913.68</v>
      </c>
      <c r="E6966" s="844"/>
      <c r="F6966" s="844"/>
      <c r="G6966" s="25"/>
      <c r="H6966" s="25"/>
      <c r="I6966" s="25"/>
      <c r="J6966" s="25"/>
      <c r="K6966" s="25"/>
      <c r="L6966" s="25"/>
      <c r="N6966" s="25"/>
      <c r="O6966" s="25"/>
      <c r="P6966" s="35" t="s">
        <v>2496</v>
      </c>
      <c r="AS6966" s="570"/>
      <c r="AT6966" s="391"/>
      <c r="AU6966" s="222"/>
      <c r="AV6966" s="564"/>
      <c r="AW6966" s="60"/>
      <c r="AX6966" s="60"/>
      <c r="AY6966" s="60"/>
      <c r="AZ6966" s="283"/>
      <c r="BA6966" s="283"/>
      <c r="BB6966" s="283"/>
      <c r="BC6966" s="34"/>
      <c r="BD6966" s="27"/>
      <c r="BF6966" s="35"/>
      <c r="BG6966" s="35"/>
      <c r="BH6966" s="35"/>
    </row>
    <row r="6967" spans="1:60" ht="15" x14ac:dyDescent="0.25">
      <c r="A6967" s="570">
        <f t="shared" ref="A6967:A7030" si="102">A6966+1</f>
        <v>6961</v>
      </c>
      <c r="B6967" s="571" t="s">
        <v>9112</v>
      </c>
      <c r="C6967" s="574" t="s">
        <v>12458</v>
      </c>
      <c r="D6967" s="843">
        <v>3927</v>
      </c>
      <c r="E6967" s="844"/>
      <c r="F6967" s="844"/>
      <c r="G6967" s="25"/>
      <c r="H6967" s="25"/>
      <c r="I6967" s="25"/>
      <c r="J6967" s="25"/>
      <c r="K6967" s="25"/>
      <c r="L6967" s="25"/>
      <c r="N6967" s="25"/>
      <c r="O6967" s="25"/>
      <c r="P6967" s="35" t="s">
        <v>2496</v>
      </c>
      <c r="AS6967" s="570"/>
      <c r="AT6967" s="391"/>
      <c r="AU6967" s="222"/>
      <c r="AV6967" s="564"/>
      <c r="AW6967" s="60"/>
      <c r="AX6967" s="60"/>
      <c r="AY6967" s="60"/>
      <c r="AZ6967" s="283"/>
      <c r="BA6967" s="283"/>
      <c r="BB6967" s="283"/>
      <c r="BC6967" s="34"/>
      <c r="BD6967" s="27"/>
      <c r="BF6967" s="35"/>
      <c r="BG6967" s="35"/>
      <c r="BH6967" s="35"/>
    </row>
    <row r="6968" spans="1:60" ht="15" x14ac:dyDescent="0.25">
      <c r="A6968" s="570">
        <f t="shared" si="102"/>
        <v>6962</v>
      </c>
      <c r="B6968" s="571" t="s">
        <v>9113</v>
      </c>
      <c r="C6968" s="574" t="s">
        <v>12469</v>
      </c>
      <c r="D6968" s="843">
        <v>2666.79</v>
      </c>
      <c r="E6968" s="844"/>
      <c r="F6968" s="844"/>
      <c r="G6968" s="25"/>
      <c r="H6968" s="25"/>
      <c r="I6968" s="25"/>
      <c r="J6968" s="25"/>
      <c r="K6968" s="25"/>
      <c r="L6968" s="25"/>
      <c r="N6968" s="25"/>
      <c r="O6968" s="25"/>
      <c r="P6968" s="35" t="s">
        <v>2496</v>
      </c>
      <c r="AS6968" s="570"/>
      <c r="AT6968" s="391"/>
      <c r="AU6968" s="222"/>
      <c r="AV6968" s="564"/>
      <c r="AW6968" s="60"/>
      <c r="AX6968" s="60"/>
      <c r="AY6968" s="60"/>
      <c r="AZ6968" s="283"/>
      <c r="BA6968" s="283"/>
      <c r="BB6968" s="283"/>
      <c r="BC6968" s="34"/>
      <c r="BD6968" s="27"/>
      <c r="BF6968" s="35"/>
      <c r="BG6968" s="35"/>
      <c r="BH6968" s="35"/>
    </row>
    <row r="6969" spans="1:60" ht="15" x14ac:dyDescent="0.25">
      <c r="A6969" s="570">
        <f t="shared" si="102"/>
        <v>6963</v>
      </c>
      <c r="B6969" s="571" t="s">
        <v>9114</v>
      </c>
      <c r="C6969" s="574" t="s">
        <v>12470</v>
      </c>
      <c r="D6969" s="843">
        <v>963255.02</v>
      </c>
      <c r="E6969" s="844"/>
      <c r="F6969" s="844"/>
      <c r="G6969" s="25"/>
      <c r="H6969" s="25"/>
      <c r="I6969" s="25"/>
      <c r="J6969" s="25"/>
      <c r="K6969" s="25"/>
      <c r="L6969" s="25"/>
      <c r="N6969" s="25"/>
      <c r="O6969" s="25"/>
      <c r="P6969" s="35" t="s">
        <v>2496</v>
      </c>
      <c r="AS6969" s="570"/>
      <c r="AT6969" s="391"/>
      <c r="AU6969" s="222"/>
      <c r="AV6969" s="564"/>
      <c r="AW6969" s="60"/>
      <c r="AX6969" s="60"/>
      <c r="AY6969" s="60"/>
      <c r="AZ6969" s="283"/>
      <c r="BA6969" s="283"/>
      <c r="BB6969" s="283"/>
      <c r="BC6969" s="34"/>
      <c r="BD6969" s="27"/>
      <c r="BF6969" s="35"/>
      <c r="BG6969" s="35"/>
      <c r="BH6969" s="35"/>
    </row>
    <row r="6970" spans="1:60" ht="15" x14ac:dyDescent="0.25">
      <c r="A6970" s="570">
        <f t="shared" si="102"/>
        <v>6964</v>
      </c>
      <c r="B6970" s="571" t="s">
        <v>9115</v>
      </c>
      <c r="C6970" s="574" t="s">
        <v>12458</v>
      </c>
      <c r="D6970" s="843">
        <v>27222.44</v>
      </c>
      <c r="E6970" s="844"/>
      <c r="F6970" s="844"/>
      <c r="G6970" s="25"/>
      <c r="H6970" s="25"/>
      <c r="I6970" s="25"/>
      <c r="J6970" s="25"/>
      <c r="K6970" s="25"/>
      <c r="L6970" s="25"/>
      <c r="N6970" s="25"/>
      <c r="O6970" s="25"/>
      <c r="P6970" s="35" t="s">
        <v>2496</v>
      </c>
      <c r="AS6970" s="570"/>
      <c r="AT6970" s="391"/>
      <c r="AU6970" s="222"/>
      <c r="AV6970" s="564"/>
      <c r="AW6970" s="60"/>
      <c r="AX6970" s="60"/>
      <c r="AY6970" s="60"/>
      <c r="AZ6970" s="283"/>
      <c r="BA6970" s="283"/>
      <c r="BB6970" s="283"/>
      <c r="BC6970" s="34"/>
      <c r="BD6970" s="27"/>
      <c r="BF6970" s="35"/>
      <c r="BG6970" s="35"/>
      <c r="BH6970" s="35"/>
    </row>
    <row r="6971" spans="1:60" ht="15" x14ac:dyDescent="0.25">
      <c r="A6971" s="570">
        <f t="shared" si="102"/>
        <v>6965</v>
      </c>
      <c r="B6971" s="571" t="s">
        <v>9116</v>
      </c>
      <c r="C6971" s="574" t="s">
        <v>12458</v>
      </c>
      <c r="D6971" s="843">
        <v>40797.96</v>
      </c>
      <c r="E6971" s="844"/>
      <c r="F6971" s="844"/>
      <c r="G6971" s="25"/>
      <c r="H6971" s="25"/>
      <c r="I6971" s="25"/>
      <c r="J6971" s="25"/>
      <c r="K6971" s="25"/>
      <c r="L6971" s="25"/>
      <c r="N6971" s="25"/>
      <c r="O6971" s="25"/>
      <c r="P6971" s="35" t="s">
        <v>2496</v>
      </c>
      <c r="AS6971" s="570"/>
      <c r="AT6971" s="391"/>
      <c r="AU6971" s="222"/>
      <c r="AV6971" s="564"/>
      <c r="AW6971" s="60"/>
      <c r="AX6971" s="60"/>
      <c r="AY6971" s="60"/>
      <c r="AZ6971" s="283"/>
      <c r="BA6971" s="283"/>
      <c r="BB6971" s="283"/>
      <c r="BC6971" s="34"/>
      <c r="BD6971" s="27"/>
      <c r="BF6971" s="35"/>
      <c r="BG6971" s="35"/>
      <c r="BH6971" s="35"/>
    </row>
    <row r="6972" spans="1:60" ht="15" x14ac:dyDescent="0.25">
      <c r="A6972" s="570">
        <f t="shared" si="102"/>
        <v>6966</v>
      </c>
      <c r="B6972" s="571" t="s">
        <v>9117</v>
      </c>
      <c r="C6972" s="574" t="s">
        <v>12458</v>
      </c>
      <c r="D6972" s="843">
        <v>54406.8</v>
      </c>
      <c r="E6972" s="844"/>
      <c r="F6972" s="844"/>
      <c r="G6972" s="25"/>
      <c r="H6972" s="25"/>
      <c r="I6972" s="25"/>
      <c r="J6972" s="25"/>
      <c r="K6972" s="25"/>
      <c r="L6972" s="25"/>
      <c r="N6972" s="25"/>
      <c r="O6972" s="25"/>
      <c r="P6972" s="35" t="s">
        <v>2496</v>
      </c>
      <c r="AS6972" s="570"/>
      <c r="AT6972" s="391"/>
      <c r="AU6972" s="222"/>
      <c r="AV6972" s="564"/>
      <c r="AW6972" s="60"/>
      <c r="AX6972" s="60"/>
      <c r="AY6972" s="60"/>
      <c r="AZ6972" s="283"/>
      <c r="BA6972" s="283"/>
      <c r="BB6972" s="283"/>
      <c r="BC6972" s="34"/>
      <c r="BD6972" s="27"/>
      <c r="BF6972" s="35"/>
      <c r="BG6972" s="35"/>
      <c r="BH6972" s="35"/>
    </row>
    <row r="6973" spans="1:60" ht="15" x14ac:dyDescent="0.25">
      <c r="A6973" s="570">
        <f t="shared" si="102"/>
        <v>6967</v>
      </c>
      <c r="B6973" s="571" t="s">
        <v>9118</v>
      </c>
      <c r="C6973" s="574" t="s">
        <v>12458</v>
      </c>
      <c r="D6973" s="843">
        <v>68020.399999999994</v>
      </c>
      <c r="E6973" s="844"/>
      <c r="F6973" s="844"/>
      <c r="G6973" s="25"/>
      <c r="H6973" s="25"/>
      <c r="I6973" s="25"/>
      <c r="J6973" s="25"/>
      <c r="K6973" s="25"/>
      <c r="L6973" s="25"/>
      <c r="N6973" s="25"/>
      <c r="O6973" s="25"/>
      <c r="P6973" s="35" t="s">
        <v>2496</v>
      </c>
      <c r="AS6973" s="570"/>
      <c r="AT6973" s="391"/>
      <c r="AU6973" s="222"/>
      <c r="AV6973" s="564"/>
      <c r="AW6973" s="60"/>
      <c r="AX6973" s="60"/>
      <c r="AY6973" s="60"/>
      <c r="AZ6973" s="283"/>
      <c r="BA6973" s="283"/>
      <c r="BB6973" s="283"/>
      <c r="BC6973" s="34"/>
      <c r="BD6973" s="27"/>
      <c r="BF6973" s="35"/>
      <c r="BG6973" s="35"/>
      <c r="BH6973" s="35"/>
    </row>
    <row r="6974" spans="1:60" ht="15" x14ac:dyDescent="0.25">
      <c r="A6974" s="570">
        <f t="shared" si="102"/>
        <v>6968</v>
      </c>
      <c r="B6974" s="571" t="s">
        <v>9119</v>
      </c>
      <c r="C6974" s="574" t="s">
        <v>12458</v>
      </c>
      <c r="D6974" s="843">
        <v>81667.320000000007</v>
      </c>
      <c r="E6974" s="844"/>
      <c r="F6974" s="844"/>
      <c r="G6974" s="25"/>
      <c r="H6974" s="25"/>
      <c r="I6974" s="25"/>
      <c r="J6974" s="25"/>
      <c r="K6974" s="25"/>
      <c r="L6974" s="25"/>
      <c r="N6974" s="25"/>
      <c r="O6974" s="25"/>
      <c r="P6974" s="35" t="s">
        <v>2496</v>
      </c>
      <c r="AS6974" s="570"/>
      <c r="AT6974" s="391"/>
      <c r="AU6974" s="222"/>
      <c r="AV6974" s="564"/>
      <c r="AW6974" s="60"/>
      <c r="AX6974" s="60"/>
      <c r="AY6974" s="60"/>
      <c r="AZ6974" s="283"/>
      <c r="BA6974" s="283"/>
      <c r="BB6974" s="283"/>
      <c r="BC6974" s="34"/>
      <c r="BD6974" s="27"/>
      <c r="BF6974" s="35"/>
      <c r="BG6974" s="35"/>
      <c r="BH6974" s="35"/>
    </row>
    <row r="6975" spans="1:60" ht="15" x14ac:dyDescent="0.25">
      <c r="A6975" s="570">
        <f t="shared" si="102"/>
        <v>6969</v>
      </c>
      <c r="B6975" s="571" t="s">
        <v>9120</v>
      </c>
      <c r="C6975" s="574" t="s">
        <v>12458</v>
      </c>
      <c r="D6975" s="843">
        <v>13611.22</v>
      </c>
      <c r="E6975" s="844"/>
      <c r="F6975" s="844"/>
      <c r="G6975" s="25"/>
      <c r="H6975" s="25"/>
      <c r="I6975" s="25"/>
      <c r="J6975" s="25"/>
      <c r="K6975" s="25"/>
      <c r="L6975" s="25"/>
      <c r="N6975" s="25"/>
      <c r="O6975" s="25"/>
      <c r="P6975" s="35" t="s">
        <v>2496</v>
      </c>
      <c r="AS6975" s="570"/>
      <c r="AT6975" s="391"/>
      <c r="AU6975" s="222"/>
      <c r="AV6975" s="564"/>
      <c r="AW6975" s="60"/>
      <c r="AX6975" s="60"/>
      <c r="AY6975" s="60"/>
      <c r="AZ6975" s="283"/>
      <c r="BA6975" s="283"/>
      <c r="BB6975" s="283"/>
      <c r="BC6975" s="34"/>
      <c r="BD6975" s="27"/>
      <c r="BF6975" s="35"/>
      <c r="BG6975" s="35"/>
      <c r="BH6975" s="35"/>
    </row>
    <row r="6976" spans="1:60" ht="15" x14ac:dyDescent="0.25">
      <c r="A6976" s="570">
        <f t="shared" si="102"/>
        <v>6970</v>
      </c>
      <c r="B6976" s="571" t="s">
        <v>9121</v>
      </c>
      <c r="C6976" s="574" t="s">
        <v>12458</v>
      </c>
      <c r="D6976" s="843">
        <v>20381.13</v>
      </c>
      <c r="E6976" s="844"/>
      <c r="F6976" s="844"/>
      <c r="G6976" s="25"/>
      <c r="H6976" s="25"/>
      <c r="I6976" s="25"/>
      <c r="J6976" s="25"/>
      <c r="K6976" s="25"/>
      <c r="L6976" s="25"/>
      <c r="N6976" s="25"/>
      <c r="O6976" s="25"/>
      <c r="P6976" s="35" t="s">
        <v>2496</v>
      </c>
      <c r="AS6976" s="570"/>
      <c r="AT6976" s="391"/>
      <c r="AU6976" s="222"/>
      <c r="AV6976" s="564"/>
      <c r="AW6976" s="60"/>
      <c r="AX6976" s="60"/>
      <c r="AY6976" s="60"/>
      <c r="AZ6976" s="283"/>
      <c r="BA6976" s="283"/>
      <c r="BB6976" s="283"/>
      <c r="BC6976" s="34"/>
      <c r="BD6976" s="27"/>
      <c r="BF6976" s="35"/>
      <c r="BG6976" s="35"/>
      <c r="BH6976" s="35"/>
    </row>
    <row r="6977" spans="1:60" ht="15" x14ac:dyDescent="0.25">
      <c r="A6977" s="570">
        <f t="shared" si="102"/>
        <v>6971</v>
      </c>
      <c r="B6977" s="571" t="s">
        <v>9122</v>
      </c>
      <c r="C6977" s="574" t="s">
        <v>12458</v>
      </c>
      <c r="D6977" s="843">
        <v>16977.73</v>
      </c>
      <c r="E6977" s="844"/>
      <c r="F6977" s="844"/>
      <c r="G6977" s="25"/>
      <c r="H6977" s="25"/>
      <c r="I6977" s="25"/>
      <c r="J6977" s="25"/>
      <c r="K6977" s="25"/>
      <c r="L6977" s="25"/>
      <c r="N6977" s="25"/>
      <c r="O6977" s="25"/>
      <c r="P6977" s="35" t="s">
        <v>2496</v>
      </c>
      <c r="AS6977" s="570"/>
      <c r="AT6977" s="391"/>
      <c r="AU6977" s="222"/>
      <c r="AV6977" s="564"/>
      <c r="AW6977" s="60"/>
      <c r="AX6977" s="60"/>
      <c r="AY6977" s="60"/>
      <c r="AZ6977" s="283"/>
      <c r="BA6977" s="283"/>
      <c r="BB6977" s="283"/>
      <c r="BC6977" s="34"/>
      <c r="BD6977" s="27"/>
      <c r="BF6977" s="35"/>
      <c r="BG6977" s="35"/>
      <c r="BH6977" s="35"/>
    </row>
    <row r="6978" spans="1:60" ht="15" x14ac:dyDescent="0.25">
      <c r="A6978" s="570">
        <f t="shared" si="102"/>
        <v>6972</v>
      </c>
      <c r="B6978" s="571" t="s">
        <v>9123</v>
      </c>
      <c r="C6978" s="574" t="s">
        <v>12458</v>
      </c>
      <c r="D6978" s="843">
        <v>5087.25</v>
      </c>
      <c r="E6978" s="844"/>
      <c r="F6978" s="844"/>
      <c r="G6978" s="25"/>
      <c r="H6978" s="25"/>
      <c r="I6978" s="25"/>
      <c r="J6978" s="25"/>
      <c r="K6978" s="25"/>
      <c r="L6978" s="25"/>
      <c r="N6978" s="25"/>
      <c r="O6978" s="25"/>
      <c r="P6978" s="35" t="s">
        <v>2496</v>
      </c>
      <c r="AS6978" s="570"/>
      <c r="AT6978" s="391"/>
      <c r="AU6978" s="222"/>
      <c r="AV6978" s="564"/>
      <c r="AW6978" s="60"/>
      <c r="AX6978" s="60"/>
      <c r="AY6978" s="60"/>
      <c r="AZ6978" s="283"/>
      <c r="BA6978" s="283"/>
      <c r="BB6978" s="283"/>
      <c r="BC6978" s="34"/>
      <c r="BD6978" s="27"/>
      <c r="BF6978" s="35"/>
      <c r="BG6978" s="35"/>
      <c r="BH6978" s="35"/>
    </row>
    <row r="6979" spans="1:60" ht="15" x14ac:dyDescent="0.25">
      <c r="A6979" s="570">
        <f t="shared" si="102"/>
        <v>6973</v>
      </c>
      <c r="B6979" s="571" t="s">
        <v>9124</v>
      </c>
      <c r="C6979" s="574" t="s">
        <v>12458</v>
      </c>
      <c r="D6979" s="843">
        <v>27149.85</v>
      </c>
      <c r="E6979" s="844"/>
      <c r="F6979" s="844"/>
      <c r="G6979" s="25"/>
      <c r="H6979" s="25"/>
      <c r="I6979" s="25"/>
      <c r="J6979" s="25"/>
      <c r="K6979" s="25"/>
      <c r="L6979" s="25"/>
      <c r="N6979" s="25"/>
      <c r="O6979" s="25"/>
      <c r="P6979" s="35" t="s">
        <v>2496</v>
      </c>
      <c r="AS6979" s="570"/>
      <c r="AT6979" s="391"/>
      <c r="AU6979" s="222"/>
      <c r="AV6979" s="564"/>
      <c r="AW6979" s="60"/>
      <c r="AX6979" s="60"/>
      <c r="AY6979" s="60"/>
      <c r="AZ6979" s="283"/>
      <c r="BA6979" s="283"/>
      <c r="BB6979" s="283"/>
      <c r="BC6979" s="34"/>
      <c r="BD6979" s="27"/>
      <c r="BF6979" s="35"/>
      <c r="BG6979" s="35"/>
      <c r="BH6979" s="35"/>
    </row>
    <row r="6980" spans="1:60" ht="15" x14ac:dyDescent="0.25">
      <c r="A6980" s="570">
        <f t="shared" si="102"/>
        <v>6974</v>
      </c>
      <c r="B6980" s="571" t="s">
        <v>9125</v>
      </c>
      <c r="C6980" s="574" t="s">
        <v>12458</v>
      </c>
      <c r="D6980" s="843">
        <v>10281.6</v>
      </c>
      <c r="E6980" s="844"/>
      <c r="F6980" s="844"/>
      <c r="G6980" s="25"/>
      <c r="H6980" s="25"/>
      <c r="I6980" s="25"/>
      <c r="J6980" s="25"/>
      <c r="K6980" s="25"/>
      <c r="L6980" s="25"/>
      <c r="N6980" s="25"/>
      <c r="O6980" s="25"/>
      <c r="P6980" s="35" t="s">
        <v>2496</v>
      </c>
      <c r="AS6980" s="570"/>
      <c r="AT6980" s="391"/>
      <c r="AU6980" s="222"/>
      <c r="AV6980" s="564"/>
      <c r="AW6980" s="60"/>
      <c r="AX6980" s="60"/>
      <c r="AY6980" s="60"/>
      <c r="AZ6980" s="283"/>
      <c r="BA6980" s="283"/>
      <c r="BB6980" s="283"/>
      <c r="BC6980" s="34"/>
      <c r="BD6980" s="27"/>
      <c r="BF6980" s="35"/>
      <c r="BG6980" s="35"/>
      <c r="BH6980" s="35"/>
    </row>
    <row r="6981" spans="1:60" ht="15" x14ac:dyDescent="0.25">
      <c r="A6981" s="570">
        <f t="shared" si="102"/>
        <v>6975</v>
      </c>
      <c r="B6981" s="571" t="s">
        <v>9126</v>
      </c>
      <c r="C6981" s="574" t="s">
        <v>12458</v>
      </c>
      <c r="D6981" s="843">
        <v>6724.69</v>
      </c>
      <c r="E6981" s="844"/>
      <c r="F6981" s="844"/>
      <c r="G6981" s="25"/>
      <c r="H6981" s="25"/>
      <c r="I6981" s="25"/>
      <c r="J6981" s="25"/>
      <c r="K6981" s="25"/>
      <c r="L6981" s="25"/>
      <c r="N6981" s="25"/>
      <c r="O6981" s="25"/>
      <c r="P6981" s="35" t="s">
        <v>2496</v>
      </c>
      <c r="AS6981" s="570"/>
      <c r="AT6981" s="391"/>
      <c r="AU6981" s="222"/>
      <c r="AV6981" s="564"/>
      <c r="AW6981" s="60"/>
      <c r="AX6981" s="60"/>
      <c r="AY6981" s="60"/>
      <c r="AZ6981" s="283"/>
      <c r="BA6981" s="283"/>
      <c r="BB6981" s="283"/>
      <c r="BC6981" s="34"/>
      <c r="BD6981" s="27"/>
      <c r="BF6981" s="35"/>
      <c r="BG6981" s="35"/>
      <c r="BH6981" s="35"/>
    </row>
    <row r="6982" spans="1:60" ht="15" x14ac:dyDescent="0.25">
      <c r="A6982" s="570">
        <f t="shared" si="102"/>
        <v>6976</v>
      </c>
      <c r="B6982" s="571" t="s">
        <v>9127</v>
      </c>
      <c r="C6982" s="574" t="s">
        <v>12458</v>
      </c>
      <c r="D6982" s="843">
        <v>20349</v>
      </c>
      <c r="E6982" s="844"/>
      <c r="F6982" s="844"/>
      <c r="G6982" s="25"/>
      <c r="H6982" s="25"/>
      <c r="I6982" s="25"/>
      <c r="J6982" s="25"/>
      <c r="K6982" s="25"/>
      <c r="L6982" s="25"/>
      <c r="N6982" s="25"/>
      <c r="O6982" s="25"/>
      <c r="P6982" s="35" t="s">
        <v>2496</v>
      </c>
      <c r="AS6982" s="570"/>
      <c r="AT6982" s="391"/>
      <c r="AU6982" s="222"/>
      <c r="AV6982" s="564"/>
      <c r="AW6982" s="60"/>
      <c r="AX6982" s="60"/>
      <c r="AY6982" s="60"/>
      <c r="AZ6982" s="283"/>
      <c r="BA6982" s="283"/>
      <c r="BB6982" s="283"/>
      <c r="BC6982" s="34"/>
      <c r="BD6982" s="27"/>
      <c r="BF6982" s="35"/>
      <c r="BG6982" s="35"/>
      <c r="BH6982" s="35"/>
    </row>
    <row r="6983" spans="1:60" ht="15" x14ac:dyDescent="0.25">
      <c r="A6983" s="570">
        <f t="shared" si="102"/>
        <v>6977</v>
      </c>
      <c r="B6983" s="571" t="s">
        <v>9128</v>
      </c>
      <c r="C6983" s="574" t="s">
        <v>12458</v>
      </c>
      <c r="D6983" s="843">
        <v>30594.9</v>
      </c>
      <c r="E6983" s="844"/>
      <c r="F6983" s="844"/>
      <c r="G6983" s="25"/>
      <c r="H6983" s="25"/>
      <c r="I6983" s="25"/>
      <c r="J6983" s="25"/>
      <c r="K6983" s="25"/>
      <c r="L6983" s="25"/>
      <c r="N6983" s="25"/>
      <c r="O6983" s="25"/>
      <c r="P6983" s="35" t="s">
        <v>2496</v>
      </c>
      <c r="AS6983" s="570"/>
      <c r="AT6983" s="391"/>
      <c r="AU6983" s="222"/>
      <c r="AV6983" s="564"/>
      <c r="AW6983" s="60"/>
      <c r="AX6983" s="60"/>
      <c r="AY6983" s="60"/>
      <c r="AZ6983" s="283"/>
      <c r="BA6983" s="283"/>
      <c r="BB6983" s="283"/>
      <c r="BC6983" s="34"/>
      <c r="BD6983" s="27"/>
      <c r="BF6983" s="35"/>
      <c r="BG6983" s="35"/>
      <c r="BH6983" s="35"/>
    </row>
    <row r="6984" spans="1:60" ht="15" x14ac:dyDescent="0.25">
      <c r="A6984" s="570">
        <f t="shared" si="102"/>
        <v>6978</v>
      </c>
      <c r="B6984" s="571" t="s">
        <v>9129</v>
      </c>
      <c r="C6984" s="574" t="s">
        <v>12458</v>
      </c>
      <c r="D6984" s="843">
        <v>25501.7</v>
      </c>
      <c r="E6984" s="844"/>
      <c r="F6984" s="844"/>
      <c r="G6984" s="25"/>
      <c r="H6984" s="25"/>
      <c r="I6984" s="25"/>
      <c r="J6984" s="25"/>
      <c r="K6984" s="25"/>
      <c r="L6984" s="25"/>
      <c r="N6984" s="25"/>
      <c r="O6984" s="25"/>
      <c r="P6984" s="35" t="s">
        <v>2496</v>
      </c>
      <c r="AS6984" s="570"/>
      <c r="AT6984" s="391"/>
      <c r="AU6984" s="222"/>
      <c r="AV6984" s="564"/>
      <c r="AW6984" s="60"/>
      <c r="AX6984" s="60"/>
      <c r="AY6984" s="60"/>
      <c r="AZ6984" s="283"/>
      <c r="BA6984" s="283"/>
      <c r="BB6984" s="283"/>
      <c r="BC6984" s="34"/>
      <c r="BD6984" s="27"/>
      <c r="BF6984" s="35"/>
      <c r="BG6984" s="35"/>
      <c r="BH6984" s="35"/>
    </row>
    <row r="6985" spans="1:60" ht="15" x14ac:dyDescent="0.25">
      <c r="A6985" s="570">
        <f t="shared" si="102"/>
        <v>6979</v>
      </c>
      <c r="B6985" s="571" t="s">
        <v>9130</v>
      </c>
      <c r="C6985" s="574" t="s">
        <v>12458</v>
      </c>
      <c r="D6985" s="843">
        <v>10317.299999999999</v>
      </c>
      <c r="E6985" s="844"/>
      <c r="F6985" s="844"/>
      <c r="G6985" s="25"/>
      <c r="H6985" s="25"/>
      <c r="I6985" s="25"/>
      <c r="J6985" s="25"/>
      <c r="K6985" s="25"/>
      <c r="L6985" s="25"/>
      <c r="N6985" s="25"/>
      <c r="O6985" s="25"/>
      <c r="P6985" s="35" t="s">
        <v>2496</v>
      </c>
      <c r="AS6985" s="570"/>
      <c r="AT6985" s="391"/>
      <c r="AU6985" s="222"/>
      <c r="AV6985" s="564"/>
      <c r="AW6985" s="60"/>
      <c r="AX6985" s="60"/>
      <c r="AY6985" s="60"/>
      <c r="AZ6985" s="283"/>
      <c r="BA6985" s="283"/>
      <c r="BB6985" s="283"/>
      <c r="BC6985" s="34"/>
      <c r="BD6985" s="27"/>
      <c r="BF6985" s="35"/>
      <c r="BG6985" s="35"/>
      <c r="BH6985" s="35"/>
    </row>
    <row r="6986" spans="1:60" ht="15" x14ac:dyDescent="0.25">
      <c r="A6986" s="570">
        <f t="shared" si="102"/>
        <v>6980</v>
      </c>
      <c r="B6986" s="571" t="s">
        <v>9131</v>
      </c>
      <c r="C6986" s="574" t="s">
        <v>12458</v>
      </c>
      <c r="D6986" s="843">
        <v>40799.15</v>
      </c>
      <c r="E6986" s="844"/>
      <c r="F6986" s="844"/>
      <c r="G6986" s="25"/>
      <c r="H6986" s="25"/>
      <c r="I6986" s="25"/>
      <c r="J6986" s="25"/>
      <c r="K6986" s="25"/>
      <c r="L6986" s="25"/>
      <c r="N6986" s="25"/>
      <c r="O6986" s="25"/>
      <c r="P6986" s="35" t="s">
        <v>2496</v>
      </c>
      <c r="AS6986" s="570"/>
      <c r="AT6986" s="391"/>
      <c r="AU6986" s="222"/>
      <c r="AV6986" s="564"/>
      <c r="AW6986" s="60"/>
      <c r="AX6986" s="60"/>
      <c r="AY6986" s="60"/>
      <c r="AZ6986" s="283"/>
      <c r="BA6986" s="283"/>
      <c r="BB6986" s="283"/>
      <c r="BC6986" s="34"/>
      <c r="BD6986" s="27"/>
      <c r="BF6986" s="35"/>
      <c r="BG6986" s="35"/>
      <c r="BH6986" s="35"/>
    </row>
    <row r="6987" spans="1:60" ht="15" x14ac:dyDescent="0.25">
      <c r="A6987" s="570">
        <f t="shared" si="102"/>
        <v>6981</v>
      </c>
      <c r="B6987" s="571" t="s">
        <v>9132</v>
      </c>
      <c r="C6987" s="574" t="s">
        <v>12458</v>
      </c>
      <c r="D6987" s="843">
        <v>70732.41</v>
      </c>
      <c r="E6987" s="844"/>
      <c r="F6987" s="844"/>
      <c r="G6987" s="25"/>
      <c r="H6987" s="25"/>
      <c r="I6987" s="25"/>
      <c r="J6987" s="25"/>
      <c r="K6987" s="25"/>
      <c r="L6987" s="25"/>
      <c r="N6987" s="25"/>
      <c r="O6987" s="25"/>
      <c r="P6987" s="35" t="s">
        <v>2496</v>
      </c>
      <c r="AS6987" s="570"/>
      <c r="AT6987" s="391"/>
      <c r="AU6987" s="222"/>
      <c r="AV6987" s="564"/>
      <c r="AW6987" s="60"/>
      <c r="AX6987" s="60"/>
      <c r="AY6987" s="60"/>
      <c r="AZ6987" s="283"/>
      <c r="BA6987" s="283"/>
      <c r="BB6987" s="283"/>
      <c r="BC6987" s="34"/>
      <c r="BD6987" s="27"/>
      <c r="BF6987" s="35"/>
      <c r="BG6987" s="35"/>
      <c r="BH6987" s="35"/>
    </row>
    <row r="6988" spans="1:60" ht="15" x14ac:dyDescent="0.25">
      <c r="A6988" s="570">
        <f t="shared" si="102"/>
        <v>6982</v>
      </c>
      <c r="B6988" s="571" t="s">
        <v>9133</v>
      </c>
      <c r="C6988" s="574" t="s">
        <v>12458</v>
      </c>
      <c r="D6988" s="843">
        <v>80000.13</v>
      </c>
      <c r="E6988" s="844"/>
      <c r="F6988" s="844"/>
      <c r="G6988" s="25"/>
      <c r="H6988" s="25"/>
      <c r="I6988" s="25"/>
      <c r="J6988" s="25"/>
      <c r="K6988" s="25"/>
      <c r="L6988" s="25"/>
      <c r="N6988" s="25"/>
      <c r="O6988" s="25"/>
      <c r="P6988" s="35" t="s">
        <v>2496</v>
      </c>
      <c r="AS6988" s="570"/>
      <c r="AT6988" s="391"/>
      <c r="AU6988" s="222"/>
      <c r="AV6988" s="564"/>
      <c r="AW6988" s="60"/>
      <c r="AX6988" s="60"/>
      <c r="AY6988" s="60"/>
      <c r="AZ6988" s="283"/>
      <c r="BA6988" s="283"/>
      <c r="BB6988" s="283"/>
      <c r="BC6988" s="34"/>
      <c r="BD6988" s="27"/>
      <c r="BF6988" s="35"/>
      <c r="BG6988" s="35"/>
      <c r="BH6988" s="35"/>
    </row>
    <row r="6989" spans="1:60" ht="15" x14ac:dyDescent="0.25">
      <c r="A6989" s="570">
        <f t="shared" si="102"/>
        <v>6983</v>
      </c>
      <c r="B6989" s="571" t="s">
        <v>9134</v>
      </c>
      <c r="C6989" s="574" t="s">
        <v>12458</v>
      </c>
      <c r="D6989" s="843">
        <v>15374.8</v>
      </c>
      <c r="E6989" s="844"/>
      <c r="F6989" s="844"/>
      <c r="G6989" s="25"/>
      <c r="H6989" s="25"/>
      <c r="I6989" s="25"/>
      <c r="J6989" s="25"/>
      <c r="K6989" s="25"/>
      <c r="L6989" s="25"/>
      <c r="N6989" s="25"/>
      <c r="O6989" s="25"/>
      <c r="P6989" s="35" t="s">
        <v>2496</v>
      </c>
      <c r="AS6989" s="570"/>
      <c r="AT6989" s="391"/>
      <c r="AU6989" s="222"/>
      <c r="AV6989" s="564"/>
      <c r="AW6989" s="60"/>
      <c r="AX6989" s="60"/>
      <c r="AY6989" s="60"/>
      <c r="AZ6989" s="283"/>
      <c r="BA6989" s="283"/>
      <c r="BB6989" s="283"/>
      <c r="BC6989" s="34"/>
      <c r="BD6989" s="27"/>
      <c r="BF6989" s="35"/>
      <c r="BG6989" s="35"/>
      <c r="BH6989" s="35"/>
    </row>
    <row r="6990" spans="1:60" ht="15" x14ac:dyDescent="0.25">
      <c r="A6990" s="570">
        <f t="shared" si="102"/>
        <v>6984</v>
      </c>
      <c r="B6990" s="571" t="s">
        <v>9135</v>
      </c>
      <c r="C6990" s="574" t="s">
        <v>12458</v>
      </c>
      <c r="D6990" s="843">
        <v>107100</v>
      </c>
      <c r="E6990" s="844"/>
      <c r="F6990" s="844"/>
      <c r="G6990" s="25"/>
      <c r="H6990" s="25"/>
      <c r="I6990" s="25"/>
      <c r="J6990" s="25"/>
      <c r="K6990" s="25"/>
      <c r="L6990" s="25"/>
      <c r="N6990" s="25"/>
      <c r="O6990" s="25"/>
      <c r="P6990" s="35" t="s">
        <v>2496</v>
      </c>
      <c r="AS6990" s="570"/>
      <c r="AT6990" s="391"/>
      <c r="AU6990" s="222"/>
      <c r="AV6990" s="564"/>
      <c r="AW6990" s="60"/>
      <c r="AX6990" s="60"/>
      <c r="AY6990" s="60"/>
      <c r="AZ6990" s="283"/>
      <c r="BA6990" s="283"/>
      <c r="BB6990" s="283"/>
      <c r="BC6990" s="34"/>
      <c r="BD6990" s="27"/>
      <c r="BF6990" s="35"/>
      <c r="BG6990" s="35"/>
      <c r="BH6990" s="35"/>
    </row>
    <row r="6991" spans="1:60" ht="15" x14ac:dyDescent="0.25">
      <c r="A6991" s="570">
        <f t="shared" si="102"/>
        <v>6985</v>
      </c>
      <c r="B6991" s="571" t="s">
        <v>9136</v>
      </c>
      <c r="C6991" s="574" t="s">
        <v>12458</v>
      </c>
      <c r="D6991" s="843">
        <v>40833.660000000003</v>
      </c>
      <c r="E6991" s="844"/>
      <c r="F6991" s="844"/>
      <c r="G6991" s="25"/>
      <c r="H6991" s="25"/>
      <c r="I6991" s="25"/>
      <c r="J6991" s="25"/>
      <c r="K6991" s="25"/>
      <c r="L6991" s="25"/>
      <c r="N6991" s="25"/>
      <c r="O6991" s="25"/>
      <c r="P6991" s="35" t="s">
        <v>2496</v>
      </c>
      <c r="AS6991" s="570"/>
      <c r="AT6991" s="391"/>
      <c r="AU6991" s="222"/>
      <c r="AV6991" s="564"/>
      <c r="AW6991" s="60"/>
      <c r="AX6991" s="60"/>
      <c r="AY6991" s="60"/>
      <c r="AZ6991" s="283"/>
      <c r="BA6991" s="283"/>
      <c r="BB6991" s="283"/>
      <c r="BC6991" s="34"/>
      <c r="BD6991" s="27"/>
      <c r="BF6991" s="35"/>
      <c r="BG6991" s="35"/>
      <c r="BH6991" s="35"/>
    </row>
    <row r="6992" spans="1:60" ht="15" x14ac:dyDescent="0.25">
      <c r="A6992" s="570">
        <f t="shared" si="102"/>
        <v>6986</v>
      </c>
      <c r="B6992" s="571" t="s">
        <v>9137</v>
      </c>
      <c r="C6992" s="574" t="s">
        <v>12458</v>
      </c>
      <c r="D6992" s="843">
        <v>61249.3</v>
      </c>
      <c r="E6992" s="844"/>
      <c r="F6992" s="844"/>
      <c r="G6992" s="25"/>
      <c r="H6992" s="25"/>
      <c r="I6992" s="25"/>
      <c r="J6992" s="25"/>
      <c r="K6992" s="25"/>
      <c r="L6992" s="25"/>
      <c r="N6992" s="25"/>
      <c r="O6992" s="25"/>
      <c r="P6992" s="35" t="s">
        <v>2496</v>
      </c>
      <c r="AS6992" s="570"/>
      <c r="AT6992" s="391"/>
      <c r="AU6992" s="222"/>
      <c r="AV6992" s="564"/>
      <c r="AW6992" s="60"/>
      <c r="AX6992" s="60"/>
      <c r="AY6992" s="60"/>
      <c r="AZ6992" s="283"/>
      <c r="BA6992" s="283"/>
      <c r="BB6992" s="283"/>
      <c r="BC6992" s="34"/>
      <c r="BD6992" s="27"/>
      <c r="BF6992" s="35"/>
      <c r="BG6992" s="35"/>
      <c r="BH6992" s="35"/>
    </row>
    <row r="6993" spans="1:60" ht="15" x14ac:dyDescent="0.25">
      <c r="A6993" s="570">
        <f t="shared" si="102"/>
        <v>6987</v>
      </c>
      <c r="B6993" s="571" t="s">
        <v>9138</v>
      </c>
      <c r="C6993" s="574" t="s">
        <v>12458</v>
      </c>
      <c r="D6993" s="843">
        <v>81669.7</v>
      </c>
      <c r="E6993" s="844"/>
      <c r="F6993" s="844"/>
      <c r="G6993" s="25"/>
      <c r="H6993" s="25"/>
      <c r="I6993" s="25"/>
      <c r="J6993" s="25"/>
      <c r="K6993" s="25"/>
      <c r="L6993" s="25"/>
      <c r="N6993" s="25"/>
      <c r="O6993" s="25"/>
      <c r="P6993" s="35" t="s">
        <v>2496</v>
      </c>
      <c r="AS6993" s="570"/>
      <c r="AT6993" s="391"/>
      <c r="AU6993" s="222"/>
      <c r="AV6993" s="564"/>
      <c r="AW6993" s="60"/>
      <c r="AX6993" s="60"/>
      <c r="AY6993" s="60"/>
      <c r="AZ6993" s="283"/>
      <c r="BA6993" s="283"/>
      <c r="BB6993" s="283"/>
      <c r="BC6993" s="34"/>
      <c r="BD6993" s="27"/>
      <c r="BF6993" s="35"/>
      <c r="BG6993" s="35"/>
      <c r="BH6993" s="35"/>
    </row>
    <row r="6994" spans="1:60" ht="15" x14ac:dyDescent="0.25">
      <c r="A6994" s="570">
        <f t="shared" si="102"/>
        <v>6988</v>
      </c>
      <c r="B6994" s="571" t="s">
        <v>9139</v>
      </c>
      <c r="C6994" s="574" t="s">
        <v>12458</v>
      </c>
      <c r="D6994" s="843">
        <v>108230.5</v>
      </c>
      <c r="E6994" s="844"/>
      <c r="F6994" s="844"/>
      <c r="G6994" s="25"/>
      <c r="H6994" s="25"/>
      <c r="I6994" s="25"/>
      <c r="J6994" s="25"/>
      <c r="K6994" s="25"/>
      <c r="L6994" s="25"/>
      <c r="N6994" s="25"/>
      <c r="O6994" s="25"/>
      <c r="P6994" s="35" t="s">
        <v>2496</v>
      </c>
      <c r="AS6994" s="570"/>
      <c r="AT6994" s="391"/>
      <c r="AU6994" s="222"/>
      <c r="AV6994" s="564"/>
      <c r="AW6994" s="60"/>
      <c r="AX6994" s="60"/>
      <c r="AY6994" s="60"/>
      <c r="AZ6994" s="283"/>
      <c r="BA6994" s="283"/>
      <c r="BB6994" s="283"/>
      <c r="BC6994" s="34"/>
      <c r="BD6994" s="27"/>
      <c r="BF6994" s="35"/>
      <c r="BG6994" s="35"/>
      <c r="BH6994" s="35"/>
    </row>
    <row r="6995" spans="1:60" ht="15" x14ac:dyDescent="0.25">
      <c r="A6995" s="570">
        <f t="shared" si="102"/>
        <v>6989</v>
      </c>
      <c r="B6995" s="571" t="s">
        <v>9140</v>
      </c>
      <c r="C6995" s="574" t="s">
        <v>12458</v>
      </c>
      <c r="D6995" s="843">
        <v>122500.98</v>
      </c>
      <c r="E6995" s="844"/>
      <c r="F6995" s="844"/>
      <c r="G6995" s="25"/>
      <c r="H6995" s="25"/>
      <c r="I6995" s="25"/>
      <c r="J6995" s="25"/>
      <c r="K6995" s="25"/>
      <c r="L6995" s="25"/>
      <c r="N6995" s="25"/>
      <c r="O6995" s="25"/>
      <c r="P6995" s="35" t="s">
        <v>2496</v>
      </c>
      <c r="AS6995" s="570"/>
      <c r="AT6995" s="391"/>
      <c r="AU6995" s="222"/>
      <c r="AV6995" s="564"/>
      <c r="AW6995" s="60"/>
      <c r="AX6995" s="60"/>
      <c r="AY6995" s="60"/>
      <c r="AZ6995" s="283"/>
      <c r="BA6995" s="283"/>
      <c r="BB6995" s="283"/>
      <c r="BC6995" s="34"/>
      <c r="BD6995" s="27"/>
      <c r="BF6995" s="35"/>
      <c r="BG6995" s="35"/>
      <c r="BH6995" s="35"/>
    </row>
    <row r="6996" spans="1:60" ht="15" x14ac:dyDescent="0.25">
      <c r="A6996" s="570">
        <f t="shared" si="102"/>
        <v>6990</v>
      </c>
      <c r="B6996" s="571" t="s">
        <v>9141</v>
      </c>
      <c r="C6996" s="574" t="s">
        <v>12458</v>
      </c>
      <c r="D6996" s="843">
        <v>137534.25</v>
      </c>
      <c r="E6996" s="844"/>
      <c r="F6996" s="844"/>
      <c r="G6996" s="25"/>
      <c r="H6996" s="25"/>
      <c r="I6996" s="25"/>
      <c r="J6996" s="25"/>
      <c r="K6996" s="25"/>
      <c r="L6996" s="25"/>
      <c r="N6996" s="25"/>
      <c r="O6996" s="25"/>
      <c r="P6996" s="35" t="s">
        <v>2496</v>
      </c>
      <c r="AS6996" s="570"/>
      <c r="AT6996" s="391"/>
      <c r="AU6996" s="222"/>
      <c r="AV6996" s="564"/>
      <c r="AW6996" s="60"/>
      <c r="AX6996" s="60"/>
      <c r="AY6996" s="60"/>
      <c r="AZ6996" s="283"/>
      <c r="BA6996" s="283"/>
      <c r="BB6996" s="283"/>
      <c r="BC6996" s="34"/>
      <c r="BD6996" s="27"/>
      <c r="BF6996" s="35"/>
      <c r="BG6996" s="35"/>
      <c r="BH6996" s="35"/>
    </row>
    <row r="6997" spans="1:60" ht="15" x14ac:dyDescent="0.25">
      <c r="A6997" s="570">
        <f t="shared" si="102"/>
        <v>6991</v>
      </c>
      <c r="B6997" s="571" t="s">
        <v>9142</v>
      </c>
      <c r="C6997" s="574" t="s">
        <v>12458</v>
      </c>
      <c r="D6997" s="843">
        <v>47754.7</v>
      </c>
      <c r="E6997" s="844"/>
      <c r="F6997" s="844"/>
      <c r="G6997" s="25"/>
      <c r="H6997" s="25"/>
      <c r="I6997" s="25"/>
      <c r="J6997" s="25"/>
      <c r="K6997" s="25"/>
      <c r="L6997" s="25"/>
      <c r="N6997" s="25"/>
      <c r="O6997" s="25"/>
      <c r="P6997" s="35" t="s">
        <v>2496</v>
      </c>
      <c r="AS6997" s="570"/>
      <c r="AT6997" s="391"/>
      <c r="AU6997" s="222"/>
      <c r="AV6997" s="564"/>
      <c r="AW6997" s="60"/>
      <c r="AX6997" s="60"/>
      <c r="AY6997" s="60"/>
      <c r="AZ6997" s="283"/>
      <c r="BA6997" s="283"/>
      <c r="BB6997" s="283"/>
      <c r="BC6997" s="34"/>
      <c r="BD6997" s="27"/>
      <c r="BF6997" s="35"/>
      <c r="BG6997" s="35"/>
      <c r="BH6997" s="35"/>
    </row>
    <row r="6998" spans="1:60" ht="15" x14ac:dyDescent="0.25">
      <c r="A6998" s="570">
        <f t="shared" si="102"/>
        <v>6992</v>
      </c>
      <c r="B6998" s="571" t="s">
        <v>9143</v>
      </c>
      <c r="C6998" s="574" t="s">
        <v>12458</v>
      </c>
      <c r="D6998" s="843">
        <v>50575</v>
      </c>
      <c r="E6998" s="844"/>
      <c r="F6998" s="844"/>
      <c r="G6998" s="25"/>
      <c r="H6998" s="25"/>
      <c r="I6998" s="25"/>
      <c r="J6998" s="25"/>
      <c r="K6998" s="25"/>
      <c r="L6998" s="25"/>
      <c r="N6998" s="25"/>
      <c r="O6998" s="25"/>
      <c r="P6998" s="35" t="s">
        <v>2496</v>
      </c>
      <c r="AS6998" s="570"/>
      <c r="AT6998" s="391"/>
      <c r="AU6998" s="222"/>
      <c r="AV6998" s="564"/>
      <c r="AW6998" s="60"/>
      <c r="AX6998" s="60"/>
      <c r="AY6998" s="60"/>
      <c r="AZ6998" s="283"/>
      <c r="BA6998" s="283"/>
      <c r="BB6998" s="283"/>
      <c r="BC6998" s="34"/>
      <c r="BD6998" s="27"/>
      <c r="BF6998" s="35"/>
      <c r="BG6998" s="35"/>
      <c r="BH6998" s="35"/>
    </row>
    <row r="6999" spans="1:60" ht="15" x14ac:dyDescent="0.25">
      <c r="A6999" s="570">
        <f t="shared" si="102"/>
        <v>6993</v>
      </c>
      <c r="B6999" s="571" t="s">
        <v>9144</v>
      </c>
      <c r="C6999" s="574" t="s">
        <v>12458</v>
      </c>
      <c r="D6999" s="843">
        <v>63931.56</v>
      </c>
      <c r="E6999" s="844"/>
      <c r="F6999" s="844"/>
      <c r="G6999" s="25"/>
      <c r="H6999" s="25"/>
      <c r="I6999" s="25"/>
      <c r="J6999" s="25"/>
      <c r="K6999" s="25"/>
      <c r="L6999" s="25"/>
      <c r="N6999" s="25"/>
      <c r="O6999" s="25"/>
      <c r="P6999" s="35" t="s">
        <v>2496</v>
      </c>
      <c r="AS6999" s="570"/>
      <c r="AT6999" s="391"/>
      <c r="AU6999" s="222"/>
      <c r="AV6999" s="564"/>
      <c r="AW6999" s="60"/>
      <c r="AX6999" s="60"/>
      <c r="AY6999" s="60"/>
      <c r="AZ6999" s="283"/>
      <c r="BA6999" s="283"/>
      <c r="BB6999" s="283"/>
      <c r="BC6999" s="34"/>
      <c r="BD6999" s="27"/>
      <c r="BF6999" s="35"/>
      <c r="BG6999" s="35"/>
      <c r="BH6999" s="35"/>
    </row>
    <row r="7000" spans="1:60" ht="15" x14ac:dyDescent="0.25">
      <c r="A7000" s="570">
        <f t="shared" si="102"/>
        <v>6994</v>
      </c>
      <c r="B7000" s="571" t="s">
        <v>9145</v>
      </c>
      <c r="C7000" s="574" t="s">
        <v>12458</v>
      </c>
      <c r="D7000" s="843">
        <v>46681.32</v>
      </c>
      <c r="E7000" s="844"/>
      <c r="F7000" s="844"/>
      <c r="G7000" s="25"/>
      <c r="H7000" s="25"/>
      <c r="I7000" s="25"/>
      <c r="J7000" s="25"/>
      <c r="K7000" s="25"/>
      <c r="L7000" s="25"/>
      <c r="N7000" s="25"/>
      <c r="O7000" s="25"/>
      <c r="P7000" s="35" t="s">
        <v>2496</v>
      </c>
      <c r="AS7000" s="570"/>
      <c r="AT7000" s="391"/>
      <c r="AU7000" s="222"/>
      <c r="AV7000" s="564"/>
      <c r="AW7000" s="60"/>
      <c r="AX7000" s="60"/>
      <c r="AY7000" s="60"/>
      <c r="AZ7000" s="283"/>
      <c r="BA7000" s="283"/>
      <c r="BB7000" s="283"/>
      <c r="BC7000" s="34"/>
      <c r="BD7000" s="27"/>
      <c r="BF7000" s="35"/>
      <c r="BG7000" s="35"/>
      <c r="BH7000" s="35"/>
    </row>
    <row r="7001" spans="1:60" ht="15" x14ac:dyDescent="0.25">
      <c r="A7001" s="570">
        <f t="shared" si="102"/>
        <v>6995</v>
      </c>
      <c r="B7001" s="571" t="s">
        <v>9146</v>
      </c>
      <c r="C7001" s="574" t="s">
        <v>12458</v>
      </c>
      <c r="D7001" s="843">
        <v>60103.33</v>
      </c>
      <c r="E7001" s="844"/>
      <c r="F7001" s="844"/>
      <c r="G7001" s="25"/>
      <c r="H7001" s="25"/>
      <c r="I7001" s="25"/>
      <c r="J7001" s="25"/>
      <c r="K7001" s="25"/>
      <c r="L7001" s="25"/>
      <c r="N7001" s="25"/>
      <c r="O7001" s="25"/>
      <c r="P7001" s="35" t="s">
        <v>2496</v>
      </c>
      <c r="AS7001" s="570"/>
      <c r="AT7001" s="391"/>
      <c r="AU7001" s="222"/>
      <c r="AV7001" s="564"/>
      <c r="AW7001" s="60"/>
      <c r="AX7001" s="60"/>
      <c r="AY7001" s="60"/>
      <c r="AZ7001" s="283"/>
      <c r="BA7001" s="283"/>
      <c r="BB7001" s="283"/>
      <c r="BC7001" s="34"/>
      <c r="BD7001" s="27"/>
      <c r="BF7001" s="35"/>
      <c r="BG7001" s="35"/>
      <c r="BH7001" s="35"/>
    </row>
    <row r="7002" spans="1:60" ht="15" x14ac:dyDescent="0.25">
      <c r="A7002" s="570">
        <f t="shared" si="102"/>
        <v>6996</v>
      </c>
      <c r="B7002" s="571" t="s">
        <v>9147</v>
      </c>
      <c r="C7002" s="574" t="s">
        <v>12458</v>
      </c>
      <c r="D7002" s="843">
        <v>49708.68</v>
      </c>
      <c r="E7002" s="844"/>
      <c r="F7002" s="844"/>
      <c r="G7002" s="25"/>
      <c r="H7002" s="25"/>
      <c r="I7002" s="25"/>
      <c r="J7002" s="25"/>
      <c r="K7002" s="25"/>
      <c r="L7002" s="25"/>
      <c r="N7002" s="25"/>
      <c r="O7002" s="25"/>
      <c r="P7002" s="35" t="s">
        <v>2496</v>
      </c>
      <c r="AS7002" s="570"/>
      <c r="AT7002" s="391"/>
      <c r="AU7002" s="222"/>
      <c r="AV7002" s="564"/>
      <c r="AW7002" s="60"/>
      <c r="AX7002" s="60"/>
      <c r="AY7002" s="60"/>
      <c r="AZ7002" s="283"/>
      <c r="BA7002" s="283"/>
      <c r="BB7002" s="283"/>
      <c r="BC7002" s="34"/>
      <c r="BD7002" s="27"/>
      <c r="BF7002" s="35"/>
      <c r="BG7002" s="35"/>
      <c r="BH7002" s="35"/>
    </row>
    <row r="7003" spans="1:60" ht="15" x14ac:dyDescent="0.25">
      <c r="A7003" s="570">
        <f t="shared" si="102"/>
        <v>6997</v>
      </c>
      <c r="B7003" s="571" t="s">
        <v>9148</v>
      </c>
      <c r="C7003" s="574" t="s">
        <v>12458</v>
      </c>
      <c r="D7003" s="843">
        <v>10661.21</v>
      </c>
      <c r="E7003" s="844"/>
      <c r="F7003" s="844"/>
      <c r="G7003" s="25"/>
      <c r="H7003" s="25"/>
      <c r="I7003" s="25"/>
      <c r="J7003" s="25"/>
      <c r="K7003" s="25"/>
      <c r="L7003" s="25"/>
      <c r="N7003" s="25"/>
      <c r="O7003" s="25"/>
      <c r="P7003" s="35" t="s">
        <v>2496</v>
      </c>
      <c r="AS7003" s="570"/>
      <c r="AT7003" s="391"/>
      <c r="AU7003" s="222"/>
      <c r="AV7003" s="564"/>
      <c r="AW7003" s="60"/>
      <c r="AX7003" s="60"/>
      <c r="AY7003" s="60"/>
      <c r="AZ7003" s="283"/>
      <c r="BA7003" s="283"/>
      <c r="BB7003" s="283"/>
      <c r="BC7003" s="34"/>
      <c r="BD7003" s="27"/>
      <c r="BF7003" s="35"/>
      <c r="BG7003" s="35"/>
      <c r="BH7003" s="35"/>
    </row>
    <row r="7004" spans="1:60" ht="15" x14ac:dyDescent="0.25">
      <c r="A7004" s="570">
        <f t="shared" si="102"/>
        <v>6998</v>
      </c>
      <c r="B7004" s="571" t="s">
        <v>9149</v>
      </c>
      <c r="C7004" s="574" t="s">
        <v>12458</v>
      </c>
      <c r="D7004" s="843">
        <v>9020.2000000000007</v>
      </c>
      <c r="E7004" s="844"/>
      <c r="F7004" s="844"/>
      <c r="G7004" s="25"/>
      <c r="H7004" s="25"/>
      <c r="I7004" s="25"/>
      <c r="J7004" s="25"/>
      <c r="K7004" s="25"/>
      <c r="L7004" s="25"/>
      <c r="N7004" s="25"/>
      <c r="O7004" s="25"/>
      <c r="P7004" s="35" t="s">
        <v>2496</v>
      </c>
      <c r="AS7004" s="570"/>
      <c r="AT7004" s="391"/>
      <c r="AU7004" s="222"/>
      <c r="AV7004" s="564"/>
      <c r="AW7004" s="60"/>
      <c r="AX7004" s="60"/>
      <c r="AY7004" s="60"/>
      <c r="AZ7004" s="283"/>
      <c r="BA7004" s="283"/>
      <c r="BB7004" s="283"/>
      <c r="BC7004" s="34"/>
      <c r="BD7004" s="27"/>
      <c r="BF7004" s="35"/>
      <c r="BG7004" s="35"/>
      <c r="BH7004" s="35"/>
    </row>
    <row r="7005" spans="1:60" ht="15" x14ac:dyDescent="0.25">
      <c r="A7005" s="570">
        <f t="shared" si="102"/>
        <v>6999</v>
      </c>
      <c r="B7005" s="571" t="s">
        <v>9150</v>
      </c>
      <c r="C7005" s="574" t="s">
        <v>12458</v>
      </c>
      <c r="D7005" s="843">
        <v>24503.29</v>
      </c>
      <c r="E7005" s="844"/>
      <c r="F7005" s="844"/>
      <c r="G7005" s="25"/>
      <c r="H7005" s="25"/>
      <c r="I7005" s="25"/>
      <c r="J7005" s="25"/>
      <c r="K7005" s="25"/>
      <c r="L7005" s="25"/>
      <c r="N7005" s="25"/>
      <c r="O7005" s="25"/>
      <c r="P7005" s="35" t="s">
        <v>2496</v>
      </c>
      <c r="AS7005" s="570"/>
      <c r="AT7005" s="391"/>
      <c r="AU7005" s="222"/>
      <c r="AV7005" s="564"/>
      <c r="AW7005" s="60"/>
      <c r="AX7005" s="60"/>
      <c r="AY7005" s="60"/>
      <c r="AZ7005" s="283"/>
      <c r="BA7005" s="283"/>
      <c r="BB7005" s="283"/>
      <c r="BC7005" s="34"/>
      <c r="BD7005" s="27"/>
      <c r="BF7005" s="35"/>
      <c r="BG7005" s="35"/>
      <c r="BH7005" s="35"/>
    </row>
    <row r="7006" spans="1:60" ht="15" x14ac:dyDescent="0.25">
      <c r="A7006" s="570">
        <f t="shared" si="102"/>
        <v>7000</v>
      </c>
      <c r="B7006" s="571" t="s">
        <v>9151</v>
      </c>
      <c r="C7006" s="574" t="s">
        <v>12469</v>
      </c>
      <c r="D7006" s="843">
        <v>15289.12</v>
      </c>
      <c r="E7006" s="844"/>
      <c r="F7006" s="844"/>
      <c r="G7006" s="25"/>
      <c r="H7006" s="25"/>
      <c r="I7006" s="25"/>
      <c r="J7006" s="25"/>
      <c r="K7006" s="25"/>
      <c r="L7006" s="25"/>
      <c r="N7006" s="25"/>
      <c r="O7006" s="25"/>
      <c r="P7006" s="35" t="s">
        <v>2496</v>
      </c>
      <c r="AS7006" s="570"/>
      <c r="AT7006" s="391"/>
      <c r="AU7006" s="222"/>
      <c r="AV7006" s="564"/>
      <c r="AW7006" s="60"/>
      <c r="AX7006" s="60"/>
      <c r="AY7006" s="60"/>
      <c r="AZ7006" s="283"/>
      <c r="BA7006" s="283"/>
      <c r="BB7006" s="283"/>
      <c r="BC7006" s="34"/>
      <c r="BD7006" s="27"/>
      <c r="BF7006" s="35"/>
      <c r="BG7006" s="35"/>
      <c r="BH7006" s="35"/>
    </row>
    <row r="7007" spans="1:60" ht="15" x14ac:dyDescent="0.25">
      <c r="A7007" s="570">
        <f t="shared" si="102"/>
        <v>7001</v>
      </c>
      <c r="B7007" s="571" t="s">
        <v>9152</v>
      </c>
      <c r="C7007" s="574" t="s">
        <v>12469</v>
      </c>
      <c r="D7007" s="843">
        <v>5454.96</v>
      </c>
      <c r="E7007" s="844"/>
      <c r="F7007" s="844"/>
      <c r="G7007" s="25"/>
      <c r="H7007" s="25"/>
      <c r="I7007" s="25"/>
      <c r="J7007" s="25"/>
      <c r="K7007" s="25"/>
      <c r="L7007" s="25"/>
      <c r="N7007" s="25"/>
      <c r="O7007" s="25"/>
      <c r="P7007" s="35" t="s">
        <v>2496</v>
      </c>
      <c r="AS7007" s="570"/>
      <c r="AT7007" s="391"/>
      <c r="AU7007" s="222"/>
      <c r="AV7007" s="564"/>
      <c r="AW7007" s="60"/>
      <c r="AX7007" s="60"/>
      <c r="AY7007" s="60"/>
      <c r="AZ7007" s="283"/>
      <c r="BA7007" s="283"/>
      <c r="BB7007" s="283"/>
      <c r="BC7007" s="34"/>
      <c r="BD7007" s="27"/>
      <c r="BF7007" s="35"/>
      <c r="BG7007" s="35"/>
      <c r="BH7007" s="35"/>
    </row>
    <row r="7008" spans="1:60" ht="15" x14ac:dyDescent="0.25">
      <c r="A7008" s="570">
        <f t="shared" si="102"/>
        <v>7002</v>
      </c>
      <c r="B7008" s="571" t="s">
        <v>9153</v>
      </c>
      <c r="C7008" s="574" t="s">
        <v>12469</v>
      </c>
      <c r="D7008" s="843">
        <v>37093.49</v>
      </c>
      <c r="E7008" s="844"/>
      <c r="F7008" s="844"/>
      <c r="G7008" s="25"/>
      <c r="H7008" s="25"/>
      <c r="I7008" s="25"/>
      <c r="J7008" s="25"/>
      <c r="K7008" s="25"/>
      <c r="L7008" s="25"/>
      <c r="N7008" s="25"/>
      <c r="O7008" s="25"/>
      <c r="P7008" s="35" t="s">
        <v>2496</v>
      </c>
      <c r="AS7008" s="570"/>
      <c r="AT7008" s="391"/>
      <c r="AU7008" s="222"/>
      <c r="AV7008" s="564"/>
      <c r="AW7008" s="60"/>
      <c r="AX7008" s="60"/>
      <c r="AY7008" s="60"/>
      <c r="AZ7008" s="283"/>
      <c r="BA7008" s="283"/>
      <c r="BB7008" s="283"/>
      <c r="BC7008" s="34"/>
      <c r="BD7008" s="27"/>
      <c r="BF7008" s="35"/>
      <c r="BG7008" s="35"/>
      <c r="BH7008" s="35"/>
    </row>
    <row r="7009" spans="1:60" ht="15" x14ac:dyDescent="0.25">
      <c r="A7009" s="570">
        <f t="shared" si="102"/>
        <v>7003</v>
      </c>
      <c r="B7009" s="571" t="s">
        <v>9154</v>
      </c>
      <c r="C7009" s="574" t="s">
        <v>12469</v>
      </c>
      <c r="D7009" s="843">
        <v>8516.83</v>
      </c>
      <c r="E7009" s="844"/>
      <c r="F7009" s="844"/>
      <c r="G7009" s="25"/>
      <c r="H7009" s="25"/>
      <c r="I7009" s="25"/>
      <c r="J7009" s="25"/>
      <c r="K7009" s="25"/>
      <c r="L7009" s="25"/>
      <c r="N7009" s="25"/>
      <c r="O7009" s="25"/>
      <c r="P7009" s="35" t="s">
        <v>2496</v>
      </c>
      <c r="AS7009" s="570"/>
      <c r="AT7009" s="391"/>
      <c r="AU7009" s="222"/>
      <c r="AV7009" s="564"/>
      <c r="AW7009" s="60"/>
      <c r="AX7009" s="60"/>
      <c r="AY7009" s="60"/>
      <c r="AZ7009" s="283"/>
      <c r="BA7009" s="283"/>
      <c r="BB7009" s="283"/>
      <c r="BC7009" s="34"/>
      <c r="BD7009" s="27"/>
      <c r="BF7009" s="35"/>
      <c r="BG7009" s="35"/>
      <c r="BH7009" s="35"/>
    </row>
    <row r="7010" spans="1:60" ht="15" x14ac:dyDescent="0.25">
      <c r="A7010" s="570">
        <f t="shared" si="102"/>
        <v>7004</v>
      </c>
      <c r="B7010" s="571" t="s">
        <v>9155</v>
      </c>
      <c r="C7010" s="574" t="s">
        <v>12469</v>
      </c>
      <c r="D7010" s="843">
        <v>7425.6</v>
      </c>
      <c r="E7010" s="844"/>
      <c r="F7010" s="844"/>
      <c r="G7010" s="25"/>
      <c r="H7010" s="25"/>
      <c r="I7010" s="25"/>
      <c r="J7010" s="25"/>
      <c r="K7010" s="25"/>
      <c r="L7010" s="25"/>
      <c r="N7010" s="25"/>
      <c r="O7010" s="25"/>
      <c r="P7010" s="35" t="s">
        <v>2496</v>
      </c>
      <c r="AS7010" s="570"/>
      <c r="AT7010" s="391"/>
      <c r="AU7010" s="222"/>
      <c r="AV7010" s="564"/>
      <c r="AW7010" s="60"/>
      <c r="AX7010" s="60"/>
      <c r="AY7010" s="60"/>
      <c r="AZ7010" s="283"/>
      <c r="BA7010" s="283"/>
      <c r="BB7010" s="283"/>
      <c r="BC7010" s="34"/>
      <c r="BD7010" s="27"/>
      <c r="BF7010" s="35"/>
      <c r="BG7010" s="35"/>
      <c r="BH7010" s="35"/>
    </row>
    <row r="7011" spans="1:60" ht="42.75" x14ac:dyDescent="0.25">
      <c r="A7011" s="570">
        <f t="shared" si="102"/>
        <v>7005</v>
      </c>
      <c r="B7011" s="571" t="s">
        <v>9156</v>
      </c>
      <c r="C7011" s="574" t="s">
        <v>12476</v>
      </c>
      <c r="D7011" s="843">
        <v>11922.61</v>
      </c>
      <c r="E7011" s="844"/>
      <c r="F7011" s="844"/>
      <c r="G7011" s="25"/>
      <c r="H7011" s="25"/>
      <c r="I7011" s="25"/>
      <c r="J7011" s="25"/>
      <c r="K7011" s="25"/>
      <c r="L7011" s="25"/>
      <c r="N7011" s="25"/>
      <c r="O7011" s="25"/>
      <c r="P7011" s="35" t="s">
        <v>2496</v>
      </c>
      <c r="AS7011" s="570"/>
      <c r="AT7011" s="391"/>
      <c r="AU7011" s="222"/>
      <c r="AV7011" s="564"/>
      <c r="AW7011" s="60"/>
      <c r="AX7011" s="60"/>
      <c r="AY7011" s="60"/>
      <c r="AZ7011" s="283"/>
      <c r="BA7011" s="283"/>
      <c r="BB7011" s="283"/>
      <c r="BC7011" s="34"/>
      <c r="BD7011" s="27"/>
      <c r="BF7011" s="35"/>
      <c r="BG7011" s="35"/>
      <c r="BH7011" s="35"/>
    </row>
    <row r="7012" spans="1:60" ht="15" x14ac:dyDescent="0.25">
      <c r="A7012" s="570">
        <f t="shared" si="102"/>
        <v>7006</v>
      </c>
      <c r="B7012" s="571" t="s">
        <v>9157</v>
      </c>
      <c r="C7012" s="574" t="s">
        <v>12458</v>
      </c>
      <c r="D7012" s="843">
        <v>5635402.0800000001</v>
      </c>
      <c r="E7012" s="844"/>
      <c r="F7012" s="844"/>
      <c r="G7012" s="25"/>
      <c r="H7012" s="25"/>
      <c r="I7012" s="25"/>
      <c r="J7012" s="25"/>
      <c r="K7012" s="25"/>
      <c r="L7012" s="25"/>
      <c r="N7012" s="25"/>
      <c r="O7012" s="25"/>
      <c r="P7012" s="35" t="s">
        <v>2496</v>
      </c>
      <c r="AS7012" s="570"/>
      <c r="AT7012" s="391"/>
      <c r="AU7012" s="222"/>
      <c r="AV7012" s="564"/>
      <c r="AW7012" s="60"/>
      <c r="AX7012" s="60"/>
      <c r="AY7012" s="60"/>
      <c r="AZ7012" s="283"/>
      <c r="BA7012" s="283"/>
      <c r="BB7012" s="283"/>
      <c r="BC7012" s="34"/>
      <c r="BD7012" s="27"/>
      <c r="BF7012" s="35"/>
      <c r="BG7012" s="35"/>
      <c r="BH7012" s="35"/>
    </row>
    <row r="7013" spans="1:60" ht="15" x14ac:dyDescent="0.25">
      <c r="A7013" s="570">
        <f t="shared" si="102"/>
        <v>7007</v>
      </c>
      <c r="B7013" s="571" t="s">
        <v>9158</v>
      </c>
      <c r="C7013" s="574" t="s">
        <v>12458</v>
      </c>
      <c r="D7013" s="843">
        <v>5263965</v>
      </c>
      <c r="E7013" s="844"/>
      <c r="F7013" s="844"/>
      <c r="G7013" s="25"/>
      <c r="H7013" s="25"/>
      <c r="I7013" s="25"/>
      <c r="J7013" s="25"/>
      <c r="K7013" s="25"/>
      <c r="L7013" s="25"/>
      <c r="N7013" s="25"/>
      <c r="O7013" s="25"/>
      <c r="P7013" s="35" t="s">
        <v>2496</v>
      </c>
      <c r="AS7013" s="570"/>
      <c r="AT7013" s="391"/>
      <c r="AU7013" s="222"/>
      <c r="AV7013" s="564"/>
      <c r="AW7013" s="60"/>
      <c r="AX7013" s="60"/>
      <c r="AY7013" s="60"/>
      <c r="AZ7013" s="283"/>
      <c r="BA7013" s="283"/>
      <c r="BB7013" s="283"/>
      <c r="BC7013" s="34"/>
      <c r="BD7013" s="27"/>
      <c r="BF7013" s="35"/>
      <c r="BG7013" s="35"/>
      <c r="BH7013" s="35"/>
    </row>
    <row r="7014" spans="1:60" ht="15" x14ac:dyDescent="0.25">
      <c r="A7014" s="570">
        <f t="shared" si="102"/>
        <v>7008</v>
      </c>
      <c r="B7014" s="571" t="s">
        <v>9159</v>
      </c>
      <c r="C7014" s="574" t="s">
        <v>12458</v>
      </c>
      <c r="D7014" s="843">
        <v>2382380</v>
      </c>
      <c r="E7014" s="844"/>
      <c r="F7014" s="844"/>
      <c r="G7014" s="25"/>
      <c r="H7014" s="25"/>
      <c r="I7014" s="25"/>
      <c r="J7014" s="25"/>
      <c r="K7014" s="25"/>
      <c r="L7014" s="25"/>
      <c r="N7014" s="25"/>
      <c r="O7014" s="25"/>
      <c r="P7014" s="35" t="s">
        <v>2496</v>
      </c>
      <c r="AS7014" s="570"/>
      <c r="AT7014" s="391"/>
      <c r="AU7014" s="222"/>
      <c r="AV7014" s="564"/>
      <c r="AW7014" s="60"/>
      <c r="AX7014" s="60"/>
      <c r="AY7014" s="60"/>
      <c r="AZ7014" s="283"/>
      <c r="BA7014" s="283"/>
      <c r="BB7014" s="283"/>
      <c r="BC7014" s="34"/>
      <c r="BD7014" s="27"/>
      <c r="BF7014" s="35"/>
      <c r="BG7014" s="35"/>
      <c r="BH7014" s="35"/>
    </row>
    <row r="7015" spans="1:60" ht="15" x14ac:dyDescent="0.25">
      <c r="A7015" s="570">
        <f t="shared" si="102"/>
        <v>7009</v>
      </c>
      <c r="B7015" s="571" t="s">
        <v>9160</v>
      </c>
      <c r="C7015" s="574" t="s">
        <v>12473</v>
      </c>
      <c r="D7015" s="843">
        <v>18564</v>
      </c>
      <c r="E7015" s="844"/>
      <c r="F7015" s="844"/>
      <c r="G7015" s="25"/>
      <c r="H7015" s="25"/>
      <c r="I7015" s="25"/>
      <c r="J7015" s="25"/>
      <c r="K7015" s="25"/>
      <c r="L7015" s="25"/>
      <c r="N7015" s="25"/>
      <c r="O7015" s="25"/>
      <c r="P7015" s="35" t="s">
        <v>2496</v>
      </c>
      <c r="AS7015" s="570"/>
      <c r="AT7015" s="391"/>
      <c r="AU7015" s="222"/>
      <c r="AV7015" s="564"/>
      <c r="AW7015" s="60"/>
      <c r="AX7015" s="60"/>
      <c r="AY7015" s="60"/>
      <c r="AZ7015" s="283"/>
      <c r="BA7015" s="283"/>
      <c r="BB7015" s="283"/>
      <c r="BC7015" s="34"/>
      <c r="BD7015" s="27"/>
      <c r="BF7015" s="35"/>
      <c r="BG7015" s="35"/>
      <c r="BH7015" s="35"/>
    </row>
    <row r="7016" spans="1:60" ht="15" x14ac:dyDescent="0.25">
      <c r="A7016" s="570">
        <f t="shared" si="102"/>
        <v>7010</v>
      </c>
      <c r="B7016" s="571" t="s">
        <v>9161</v>
      </c>
      <c r="C7016" s="574" t="s">
        <v>12458</v>
      </c>
      <c r="D7016" s="843">
        <v>9257.01</v>
      </c>
      <c r="E7016" s="844"/>
      <c r="F7016" s="844"/>
      <c r="G7016" s="25"/>
      <c r="H7016" s="25"/>
      <c r="I7016" s="25"/>
      <c r="J7016" s="25"/>
      <c r="K7016" s="25"/>
      <c r="L7016" s="25"/>
      <c r="N7016" s="25"/>
      <c r="O7016" s="25"/>
      <c r="P7016" s="35" t="s">
        <v>2496</v>
      </c>
      <c r="AS7016" s="570"/>
      <c r="AT7016" s="391"/>
      <c r="AU7016" s="222"/>
      <c r="AV7016" s="564"/>
      <c r="AW7016" s="60"/>
      <c r="AX7016" s="60"/>
      <c r="AY7016" s="60"/>
      <c r="AZ7016" s="283"/>
      <c r="BA7016" s="283"/>
      <c r="BB7016" s="283"/>
      <c r="BC7016" s="34"/>
      <c r="BD7016" s="27"/>
      <c r="BF7016" s="35"/>
      <c r="BG7016" s="35"/>
      <c r="BH7016" s="35"/>
    </row>
    <row r="7017" spans="1:60" ht="15" x14ac:dyDescent="0.25">
      <c r="A7017" s="570">
        <f t="shared" si="102"/>
        <v>7011</v>
      </c>
      <c r="B7017" s="571" t="s">
        <v>9162</v>
      </c>
      <c r="C7017" s="574" t="s">
        <v>12458</v>
      </c>
      <c r="D7017" s="843">
        <v>11571.56</v>
      </c>
      <c r="E7017" s="844"/>
      <c r="F7017" s="844"/>
      <c r="G7017" s="25"/>
      <c r="H7017" s="25"/>
      <c r="I7017" s="25"/>
      <c r="J7017" s="25"/>
      <c r="K7017" s="25"/>
      <c r="L7017" s="25"/>
      <c r="N7017" s="25"/>
      <c r="O7017" s="25"/>
      <c r="P7017" s="35" t="s">
        <v>2496</v>
      </c>
      <c r="AS7017" s="570"/>
      <c r="AT7017" s="391"/>
      <c r="AU7017" s="222"/>
      <c r="AV7017" s="564"/>
      <c r="AW7017" s="60"/>
      <c r="AX7017" s="60"/>
      <c r="AY7017" s="60"/>
      <c r="AZ7017" s="283"/>
      <c r="BA7017" s="283"/>
      <c r="BB7017" s="283"/>
      <c r="BC7017" s="34"/>
      <c r="BD7017" s="27"/>
      <c r="BF7017" s="35"/>
      <c r="BG7017" s="35"/>
      <c r="BH7017" s="35"/>
    </row>
    <row r="7018" spans="1:60" ht="15" x14ac:dyDescent="0.25">
      <c r="A7018" s="570">
        <f t="shared" si="102"/>
        <v>7012</v>
      </c>
      <c r="B7018" s="571" t="s">
        <v>9163</v>
      </c>
      <c r="C7018" s="574" t="s">
        <v>12458</v>
      </c>
      <c r="D7018" s="843">
        <v>13884.92</v>
      </c>
      <c r="E7018" s="844"/>
      <c r="F7018" s="844"/>
      <c r="G7018" s="25"/>
      <c r="H7018" s="25"/>
      <c r="I7018" s="25"/>
      <c r="J7018" s="25"/>
      <c r="K7018" s="25"/>
      <c r="L7018" s="25"/>
      <c r="N7018" s="25"/>
      <c r="O7018" s="25"/>
      <c r="P7018" s="35" t="s">
        <v>2496</v>
      </c>
      <c r="AS7018" s="570"/>
      <c r="AT7018" s="391"/>
      <c r="AU7018" s="222"/>
      <c r="AV7018" s="564"/>
      <c r="AW7018" s="60"/>
      <c r="AX7018" s="60"/>
      <c r="AY7018" s="60"/>
      <c r="AZ7018" s="283"/>
      <c r="BA7018" s="283"/>
      <c r="BB7018" s="283"/>
      <c r="BC7018" s="34"/>
      <c r="BD7018" s="27"/>
      <c r="BF7018" s="35"/>
      <c r="BG7018" s="35"/>
      <c r="BH7018" s="35"/>
    </row>
    <row r="7019" spans="1:60" ht="15" x14ac:dyDescent="0.25">
      <c r="A7019" s="570">
        <f t="shared" si="102"/>
        <v>7013</v>
      </c>
      <c r="B7019" s="571" t="s">
        <v>9164</v>
      </c>
      <c r="C7019" s="574" t="s">
        <v>12458</v>
      </c>
      <c r="D7019" s="843">
        <v>14953.54</v>
      </c>
      <c r="E7019" s="844"/>
      <c r="F7019" s="844"/>
      <c r="G7019" s="25"/>
      <c r="H7019" s="25"/>
      <c r="I7019" s="25"/>
      <c r="J7019" s="25"/>
      <c r="K7019" s="25"/>
      <c r="L7019" s="25"/>
      <c r="N7019" s="25"/>
      <c r="O7019" s="25"/>
      <c r="P7019" s="35" t="s">
        <v>2496</v>
      </c>
      <c r="AS7019" s="570"/>
      <c r="AT7019" s="391"/>
      <c r="AU7019" s="222"/>
      <c r="AV7019" s="564"/>
      <c r="AW7019" s="60"/>
      <c r="AX7019" s="60"/>
      <c r="AY7019" s="60"/>
      <c r="AZ7019" s="283"/>
      <c r="BA7019" s="283"/>
      <c r="BB7019" s="283"/>
      <c r="BC7019" s="34"/>
      <c r="BD7019" s="27"/>
      <c r="BF7019" s="35"/>
      <c r="BG7019" s="35"/>
      <c r="BH7019" s="35"/>
    </row>
    <row r="7020" spans="1:60" ht="15" x14ac:dyDescent="0.25">
      <c r="A7020" s="570">
        <f t="shared" si="102"/>
        <v>7014</v>
      </c>
      <c r="B7020" s="571" t="s">
        <v>9165</v>
      </c>
      <c r="C7020" s="574" t="s">
        <v>12458</v>
      </c>
      <c r="D7020" s="843">
        <v>17873.8</v>
      </c>
      <c r="E7020" s="844"/>
      <c r="F7020" s="844"/>
      <c r="G7020" s="25"/>
      <c r="H7020" s="25"/>
      <c r="I7020" s="25"/>
      <c r="J7020" s="25"/>
      <c r="K7020" s="25"/>
      <c r="L7020" s="25"/>
      <c r="N7020" s="25"/>
      <c r="O7020" s="25"/>
      <c r="P7020" s="35" t="s">
        <v>2496</v>
      </c>
      <c r="AS7020" s="570"/>
      <c r="AT7020" s="391"/>
      <c r="AU7020" s="222"/>
      <c r="AV7020" s="564"/>
      <c r="AW7020" s="60"/>
      <c r="AX7020" s="60"/>
      <c r="AY7020" s="60"/>
      <c r="AZ7020" s="283"/>
      <c r="BA7020" s="283"/>
      <c r="BB7020" s="283"/>
      <c r="BC7020" s="34"/>
      <c r="BD7020" s="27"/>
      <c r="BF7020" s="35"/>
      <c r="BG7020" s="35"/>
      <c r="BH7020" s="35"/>
    </row>
    <row r="7021" spans="1:60" ht="15" x14ac:dyDescent="0.25">
      <c r="A7021" s="570">
        <f t="shared" si="102"/>
        <v>7015</v>
      </c>
      <c r="B7021" s="571" t="s">
        <v>9166</v>
      </c>
      <c r="C7021" s="574" t="s">
        <v>12458</v>
      </c>
      <c r="D7021" s="843">
        <v>18234.37</v>
      </c>
      <c r="E7021" s="844"/>
      <c r="F7021" s="844"/>
      <c r="G7021" s="25"/>
      <c r="H7021" s="25"/>
      <c r="I7021" s="25"/>
      <c r="J7021" s="25"/>
      <c r="K7021" s="25"/>
      <c r="L7021" s="25"/>
      <c r="N7021" s="25"/>
      <c r="O7021" s="25"/>
      <c r="P7021" s="35" t="s">
        <v>2496</v>
      </c>
      <c r="AS7021" s="570"/>
      <c r="AT7021" s="391"/>
      <c r="AU7021" s="222"/>
      <c r="AV7021" s="564"/>
      <c r="AW7021" s="60"/>
      <c r="AX7021" s="60"/>
      <c r="AY7021" s="60"/>
      <c r="AZ7021" s="283"/>
      <c r="BA7021" s="283"/>
      <c r="BB7021" s="283"/>
      <c r="BC7021" s="34"/>
      <c r="BD7021" s="27"/>
      <c r="BF7021" s="35"/>
      <c r="BG7021" s="35"/>
      <c r="BH7021" s="35"/>
    </row>
    <row r="7022" spans="1:60" ht="15" x14ac:dyDescent="0.25">
      <c r="A7022" s="570">
        <f t="shared" si="102"/>
        <v>7016</v>
      </c>
      <c r="B7022" s="571" t="s">
        <v>9167</v>
      </c>
      <c r="C7022" s="574" t="s">
        <v>12458</v>
      </c>
      <c r="D7022" s="843">
        <v>17612</v>
      </c>
      <c r="E7022" s="844"/>
      <c r="F7022" s="844"/>
      <c r="G7022" s="25"/>
      <c r="H7022" s="25"/>
      <c r="I7022" s="25"/>
      <c r="J7022" s="25"/>
      <c r="K7022" s="25"/>
      <c r="L7022" s="25"/>
      <c r="N7022" s="25"/>
      <c r="O7022" s="25"/>
      <c r="P7022" s="35" t="s">
        <v>2496</v>
      </c>
      <c r="AS7022" s="570"/>
      <c r="AT7022" s="391"/>
      <c r="AU7022" s="222"/>
      <c r="AV7022" s="564"/>
      <c r="AW7022" s="60"/>
      <c r="AX7022" s="60"/>
      <c r="AY7022" s="60"/>
      <c r="AZ7022" s="283"/>
      <c r="BA7022" s="283"/>
      <c r="BB7022" s="283"/>
      <c r="BC7022" s="34"/>
      <c r="BD7022" s="27"/>
      <c r="BF7022" s="35"/>
      <c r="BG7022" s="35"/>
      <c r="BH7022" s="35"/>
    </row>
    <row r="7023" spans="1:60" ht="15" x14ac:dyDescent="0.25">
      <c r="A7023" s="570">
        <f t="shared" si="102"/>
        <v>7017</v>
      </c>
      <c r="B7023" s="571" t="s">
        <v>9168</v>
      </c>
      <c r="C7023" s="574" t="s">
        <v>12458</v>
      </c>
      <c r="D7023" s="843">
        <v>43969.31</v>
      </c>
      <c r="E7023" s="844"/>
      <c r="F7023" s="844"/>
      <c r="G7023" s="25"/>
      <c r="H7023" s="25"/>
      <c r="I7023" s="25"/>
      <c r="J7023" s="25"/>
      <c r="K7023" s="25"/>
      <c r="L7023" s="25"/>
      <c r="N7023" s="25"/>
      <c r="O7023" s="25"/>
      <c r="P7023" s="35" t="s">
        <v>2496</v>
      </c>
      <c r="AS7023" s="570"/>
      <c r="AT7023" s="391"/>
      <c r="AU7023" s="222"/>
      <c r="AV7023" s="564"/>
      <c r="AW7023" s="60"/>
      <c r="AX7023" s="60"/>
      <c r="AY7023" s="60"/>
      <c r="AZ7023" s="283"/>
      <c r="BA7023" s="283"/>
      <c r="BB7023" s="283"/>
      <c r="BC7023" s="34"/>
      <c r="BD7023" s="27"/>
      <c r="BF7023" s="35"/>
      <c r="BG7023" s="35"/>
      <c r="BH7023" s="35"/>
    </row>
    <row r="7024" spans="1:60" ht="15" x14ac:dyDescent="0.25">
      <c r="A7024" s="570">
        <f t="shared" si="102"/>
        <v>7018</v>
      </c>
      <c r="B7024" s="571" t="s">
        <v>9169</v>
      </c>
      <c r="C7024" s="574" t="s">
        <v>12458</v>
      </c>
      <c r="D7024" s="843">
        <v>47304.88</v>
      </c>
      <c r="E7024" s="844"/>
      <c r="F7024" s="844"/>
      <c r="G7024" s="25"/>
      <c r="H7024" s="25"/>
      <c r="I7024" s="25"/>
      <c r="J7024" s="25"/>
      <c r="K7024" s="25"/>
      <c r="L7024" s="25"/>
      <c r="N7024" s="25"/>
      <c r="O7024" s="25"/>
      <c r="P7024" s="35" t="s">
        <v>2496</v>
      </c>
      <c r="AS7024" s="570"/>
      <c r="AT7024" s="391"/>
      <c r="AU7024" s="222"/>
      <c r="AV7024" s="564"/>
      <c r="AW7024" s="60"/>
      <c r="AX7024" s="60"/>
      <c r="AY7024" s="60"/>
      <c r="AZ7024" s="283"/>
      <c r="BA7024" s="283"/>
      <c r="BB7024" s="283"/>
      <c r="BC7024" s="34"/>
      <c r="BD7024" s="27"/>
      <c r="BF7024" s="35"/>
      <c r="BG7024" s="35"/>
      <c r="BH7024" s="35"/>
    </row>
    <row r="7025" spans="1:60" ht="15" x14ac:dyDescent="0.25">
      <c r="A7025" s="570">
        <f t="shared" si="102"/>
        <v>7019</v>
      </c>
      <c r="B7025" s="571" t="s">
        <v>9170</v>
      </c>
      <c r="C7025" s="574" t="s">
        <v>12458</v>
      </c>
      <c r="D7025" s="843">
        <v>55540.87</v>
      </c>
      <c r="E7025" s="844"/>
      <c r="F7025" s="844"/>
      <c r="G7025" s="25"/>
      <c r="H7025" s="25"/>
      <c r="I7025" s="25"/>
      <c r="J7025" s="25"/>
      <c r="K7025" s="25"/>
      <c r="L7025" s="25"/>
      <c r="N7025" s="25"/>
      <c r="O7025" s="25"/>
      <c r="P7025" s="35" t="s">
        <v>2496</v>
      </c>
      <c r="AS7025" s="570"/>
      <c r="AT7025" s="391"/>
      <c r="AU7025" s="222"/>
      <c r="AV7025" s="564"/>
      <c r="AW7025" s="60"/>
      <c r="AX7025" s="60"/>
      <c r="AY7025" s="60"/>
      <c r="AZ7025" s="283"/>
      <c r="BA7025" s="283"/>
      <c r="BB7025" s="283"/>
      <c r="BC7025" s="34"/>
      <c r="BD7025" s="27"/>
      <c r="BF7025" s="35"/>
      <c r="BG7025" s="35"/>
      <c r="BH7025" s="35"/>
    </row>
    <row r="7026" spans="1:60" ht="15" x14ac:dyDescent="0.25">
      <c r="A7026" s="570">
        <f t="shared" si="102"/>
        <v>7020</v>
      </c>
      <c r="B7026" s="571" t="s">
        <v>9171</v>
      </c>
      <c r="C7026" s="574" t="s">
        <v>12458</v>
      </c>
      <c r="D7026" s="843">
        <v>62510.7</v>
      </c>
      <c r="E7026" s="844"/>
      <c r="F7026" s="844"/>
      <c r="G7026" s="25"/>
      <c r="H7026" s="25"/>
      <c r="I7026" s="25"/>
      <c r="J7026" s="25"/>
      <c r="K7026" s="25"/>
      <c r="L7026" s="25"/>
      <c r="N7026" s="25"/>
      <c r="O7026" s="25"/>
      <c r="P7026" s="35" t="s">
        <v>2496</v>
      </c>
      <c r="AS7026" s="570"/>
      <c r="AT7026" s="391"/>
      <c r="AU7026" s="222"/>
      <c r="AV7026" s="564"/>
      <c r="AW7026" s="60"/>
      <c r="AX7026" s="60"/>
      <c r="AY7026" s="60"/>
      <c r="AZ7026" s="283"/>
      <c r="BA7026" s="283"/>
      <c r="BB7026" s="283"/>
      <c r="BC7026" s="34"/>
      <c r="BD7026" s="27"/>
      <c r="BF7026" s="35"/>
      <c r="BG7026" s="35"/>
      <c r="BH7026" s="35"/>
    </row>
    <row r="7027" spans="1:60" ht="15" x14ac:dyDescent="0.25">
      <c r="A7027" s="570">
        <f t="shared" si="102"/>
        <v>7021</v>
      </c>
      <c r="B7027" s="571" t="s">
        <v>9172</v>
      </c>
      <c r="C7027" s="574" t="s">
        <v>12458</v>
      </c>
      <c r="D7027" s="843">
        <v>99511.37</v>
      </c>
      <c r="E7027" s="844"/>
      <c r="F7027" s="844"/>
      <c r="G7027" s="25"/>
      <c r="H7027" s="25"/>
      <c r="I7027" s="25"/>
      <c r="J7027" s="25"/>
      <c r="K7027" s="25"/>
      <c r="L7027" s="25"/>
      <c r="N7027" s="25"/>
      <c r="O7027" s="25"/>
      <c r="P7027" s="35" t="s">
        <v>2496</v>
      </c>
      <c r="AS7027" s="570"/>
      <c r="AT7027" s="391"/>
      <c r="AU7027" s="222"/>
      <c r="AV7027" s="564"/>
      <c r="AW7027" s="60"/>
      <c r="AX7027" s="60"/>
      <c r="AY7027" s="60"/>
      <c r="AZ7027" s="283"/>
      <c r="BA7027" s="283"/>
      <c r="BB7027" s="283"/>
      <c r="BC7027" s="34"/>
      <c r="BD7027" s="27"/>
      <c r="BF7027" s="35"/>
      <c r="BG7027" s="35"/>
      <c r="BH7027" s="35"/>
    </row>
    <row r="7028" spans="1:60" ht="15" x14ac:dyDescent="0.25">
      <c r="A7028" s="570">
        <f t="shared" si="102"/>
        <v>7022</v>
      </c>
      <c r="B7028" s="571" t="s">
        <v>9173</v>
      </c>
      <c r="C7028" s="574" t="s">
        <v>12458</v>
      </c>
      <c r="D7028" s="843">
        <v>110828.27</v>
      </c>
      <c r="E7028" s="844"/>
      <c r="F7028" s="844"/>
      <c r="G7028" s="25"/>
      <c r="H7028" s="25"/>
      <c r="I7028" s="25"/>
      <c r="J7028" s="25"/>
      <c r="K7028" s="25"/>
      <c r="L7028" s="25"/>
      <c r="N7028" s="25"/>
      <c r="O7028" s="25"/>
      <c r="P7028" s="35" t="s">
        <v>2496</v>
      </c>
      <c r="AS7028" s="570"/>
      <c r="AT7028" s="391"/>
      <c r="AU7028" s="222"/>
      <c r="AV7028" s="564"/>
      <c r="AW7028" s="60"/>
      <c r="AX7028" s="60"/>
      <c r="AY7028" s="60"/>
      <c r="AZ7028" s="283"/>
      <c r="BA7028" s="283"/>
      <c r="BB7028" s="283"/>
      <c r="BC7028" s="34"/>
      <c r="BD7028" s="27"/>
      <c r="BF7028" s="35"/>
      <c r="BG7028" s="35"/>
      <c r="BH7028" s="35"/>
    </row>
    <row r="7029" spans="1:60" ht="15" x14ac:dyDescent="0.25">
      <c r="A7029" s="570">
        <f t="shared" si="102"/>
        <v>7023</v>
      </c>
      <c r="B7029" s="571" t="s">
        <v>9174</v>
      </c>
      <c r="C7029" s="574" t="s">
        <v>12458</v>
      </c>
      <c r="D7029" s="843">
        <v>191168.74</v>
      </c>
      <c r="E7029" s="844"/>
      <c r="F7029" s="844"/>
      <c r="G7029" s="25"/>
      <c r="H7029" s="25"/>
      <c r="I7029" s="25"/>
      <c r="J7029" s="25"/>
      <c r="K7029" s="25"/>
      <c r="L7029" s="25"/>
      <c r="N7029" s="25"/>
      <c r="O7029" s="25"/>
      <c r="P7029" s="35" t="s">
        <v>2496</v>
      </c>
      <c r="AS7029" s="570"/>
      <c r="AT7029" s="391"/>
      <c r="AU7029" s="222"/>
      <c r="AV7029" s="564"/>
      <c r="AW7029" s="60"/>
      <c r="AX7029" s="60"/>
      <c r="AY7029" s="60"/>
      <c r="AZ7029" s="283"/>
      <c r="BA7029" s="283"/>
      <c r="BB7029" s="283"/>
      <c r="BC7029" s="34"/>
      <c r="BD7029" s="27"/>
      <c r="BF7029" s="35"/>
      <c r="BG7029" s="35"/>
      <c r="BH7029" s="35"/>
    </row>
    <row r="7030" spans="1:60" ht="15" x14ac:dyDescent="0.25">
      <c r="A7030" s="570">
        <f t="shared" si="102"/>
        <v>7024</v>
      </c>
      <c r="B7030" s="571" t="s">
        <v>9175</v>
      </c>
      <c r="C7030" s="574" t="s">
        <v>12458</v>
      </c>
      <c r="D7030" s="843">
        <v>10868.27</v>
      </c>
      <c r="E7030" s="844"/>
      <c r="F7030" s="844"/>
      <c r="G7030" s="25"/>
      <c r="H7030" s="25"/>
      <c r="I7030" s="25"/>
      <c r="J7030" s="25"/>
      <c r="K7030" s="25"/>
      <c r="L7030" s="25"/>
      <c r="N7030" s="25"/>
      <c r="O7030" s="25"/>
      <c r="P7030" s="35" t="s">
        <v>2496</v>
      </c>
      <c r="AS7030" s="570"/>
      <c r="AT7030" s="391"/>
      <c r="AU7030" s="222"/>
      <c r="AV7030" s="564"/>
      <c r="AW7030" s="60"/>
      <c r="AX7030" s="60"/>
      <c r="AY7030" s="60"/>
      <c r="AZ7030" s="283"/>
      <c r="BA7030" s="283"/>
      <c r="BB7030" s="283"/>
      <c r="BC7030" s="34"/>
      <c r="BD7030" s="27"/>
      <c r="BF7030" s="35"/>
      <c r="BG7030" s="35"/>
      <c r="BH7030" s="35"/>
    </row>
    <row r="7031" spans="1:60" ht="15" x14ac:dyDescent="0.25">
      <c r="A7031" s="570">
        <f t="shared" ref="A7031:A7094" si="103">A7030+1</f>
        <v>7025</v>
      </c>
      <c r="B7031" s="571" t="s">
        <v>9176</v>
      </c>
      <c r="C7031" s="574" t="s">
        <v>12458</v>
      </c>
      <c r="D7031" s="843">
        <v>7437.5</v>
      </c>
      <c r="E7031" s="844"/>
      <c r="F7031" s="844"/>
      <c r="G7031" s="25"/>
      <c r="H7031" s="25"/>
      <c r="I7031" s="25"/>
      <c r="J7031" s="25"/>
      <c r="K7031" s="25"/>
      <c r="L7031" s="25"/>
      <c r="N7031" s="25"/>
      <c r="O7031" s="25"/>
      <c r="P7031" s="35" t="s">
        <v>2496</v>
      </c>
      <c r="AS7031" s="570"/>
      <c r="AT7031" s="391"/>
      <c r="AU7031" s="222"/>
      <c r="AV7031" s="564"/>
      <c r="AW7031" s="60"/>
      <c r="AX7031" s="60"/>
      <c r="AY7031" s="60"/>
      <c r="AZ7031" s="283"/>
      <c r="BA7031" s="283"/>
      <c r="BB7031" s="283"/>
      <c r="BC7031" s="34"/>
      <c r="BD7031" s="27"/>
      <c r="BF7031" s="35"/>
      <c r="BG7031" s="35"/>
      <c r="BH7031" s="35"/>
    </row>
    <row r="7032" spans="1:60" ht="15" x14ac:dyDescent="0.25">
      <c r="A7032" s="570">
        <f t="shared" si="103"/>
        <v>7026</v>
      </c>
      <c r="B7032" s="571" t="s">
        <v>9177</v>
      </c>
      <c r="C7032" s="574" t="s">
        <v>12458</v>
      </c>
      <c r="D7032" s="843">
        <v>25456.48</v>
      </c>
      <c r="E7032" s="844"/>
      <c r="F7032" s="844"/>
      <c r="G7032" s="25"/>
      <c r="H7032" s="25"/>
      <c r="I7032" s="25"/>
      <c r="J7032" s="25"/>
      <c r="K7032" s="25"/>
      <c r="L7032" s="25"/>
      <c r="N7032" s="25"/>
      <c r="O7032" s="25"/>
      <c r="P7032" s="35" t="s">
        <v>2496</v>
      </c>
      <c r="AS7032" s="570"/>
      <c r="AT7032" s="391"/>
      <c r="AU7032" s="222"/>
      <c r="AV7032" s="564"/>
      <c r="AW7032" s="60"/>
      <c r="AX7032" s="60"/>
      <c r="AY7032" s="60"/>
      <c r="AZ7032" s="283"/>
      <c r="BA7032" s="283"/>
      <c r="BB7032" s="283"/>
      <c r="BC7032" s="34"/>
      <c r="BD7032" s="27"/>
      <c r="BF7032" s="35"/>
      <c r="BG7032" s="35"/>
      <c r="BH7032" s="35"/>
    </row>
    <row r="7033" spans="1:60" ht="15" x14ac:dyDescent="0.25">
      <c r="A7033" s="570">
        <f t="shared" si="103"/>
        <v>7027</v>
      </c>
      <c r="B7033" s="571" t="s">
        <v>9178</v>
      </c>
      <c r="C7033" s="574" t="s">
        <v>12458</v>
      </c>
      <c r="D7033" s="843">
        <v>24261.72</v>
      </c>
      <c r="E7033" s="844"/>
      <c r="F7033" s="844"/>
      <c r="G7033" s="25"/>
      <c r="H7033" s="25"/>
      <c r="I7033" s="25"/>
      <c r="J7033" s="25"/>
      <c r="K7033" s="25"/>
      <c r="L7033" s="25"/>
      <c r="N7033" s="25"/>
      <c r="O7033" s="25"/>
      <c r="P7033" s="35" t="s">
        <v>2496</v>
      </c>
      <c r="AS7033" s="570"/>
      <c r="AT7033" s="391"/>
      <c r="AU7033" s="222"/>
      <c r="AV7033" s="564"/>
      <c r="AW7033" s="60"/>
      <c r="AX7033" s="60"/>
      <c r="AY7033" s="60"/>
      <c r="AZ7033" s="283"/>
      <c r="BA7033" s="283"/>
      <c r="BB7033" s="283"/>
      <c r="BC7033" s="34"/>
      <c r="BD7033" s="27"/>
      <c r="BF7033" s="35"/>
      <c r="BG7033" s="35"/>
      <c r="BH7033" s="35"/>
    </row>
    <row r="7034" spans="1:60" ht="15" x14ac:dyDescent="0.25">
      <c r="A7034" s="570">
        <f t="shared" si="103"/>
        <v>7028</v>
      </c>
      <c r="B7034" s="571" t="s">
        <v>9179</v>
      </c>
      <c r="C7034" s="574" t="s">
        <v>12458</v>
      </c>
      <c r="D7034" s="843">
        <v>33556.81</v>
      </c>
      <c r="E7034" s="844"/>
      <c r="F7034" s="844"/>
      <c r="G7034" s="25"/>
      <c r="H7034" s="25"/>
      <c r="I7034" s="25"/>
      <c r="J7034" s="25"/>
      <c r="K7034" s="25"/>
      <c r="L7034" s="25"/>
      <c r="N7034" s="25"/>
      <c r="O7034" s="25"/>
      <c r="P7034" s="35" t="s">
        <v>2496</v>
      </c>
      <c r="AS7034" s="570"/>
      <c r="AT7034" s="391"/>
      <c r="AU7034" s="222"/>
      <c r="AV7034" s="564"/>
      <c r="AW7034" s="60"/>
      <c r="AX7034" s="60"/>
      <c r="AY7034" s="60"/>
      <c r="AZ7034" s="283"/>
      <c r="BA7034" s="283"/>
      <c r="BB7034" s="283"/>
      <c r="BC7034" s="34"/>
      <c r="BD7034" s="27"/>
      <c r="BF7034" s="35"/>
      <c r="BG7034" s="35"/>
      <c r="BH7034" s="35"/>
    </row>
    <row r="7035" spans="1:60" ht="15" x14ac:dyDescent="0.25">
      <c r="A7035" s="570">
        <f t="shared" si="103"/>
        <v>7029</v>
      </c>
      <c r="B7035" s="571" t="s">
        <v>9180</v>
      </c>
      <c r="C7035" s="574" t="s">
        <v>12458</v>
      </c>
      <c r="D7035" s="843">
        <v>31968.16</v>
      </c>
      <c r="E7035" s="844"/>
      <c r="F7035" s="844"/>
      <c r="G7035" s="25"/>
      <c r="H7035" s="25"/>
      <c r="I7035" s="25"/>
      <c r="J7035" s="25"/>
      <c r="K7035" s="25"/>
      <c r="L7035" s="25"/>
      <c r="N7035" s="25"/>
      <c r="O7035" s="25"/>
      <c r="P7035" s="35" t="s">
        <v>2496</v>
      </c>
      <c r="AS7035" s="570"/>
      <c r="AT7035" s="391"/>
      <c r="AU7035" s="222"/>
      <c r="AV7035" s="564"/>
      <c r="AW7035" s="60"/>
      <c r="AX7035" s="60"/>
      <c r="AY7035" s="60"/>
      <c r="AZ7035" s="283"/>
      <c r="BA7035" s="283"/>
      <c r="BB7035" s="283"/>
      <c r="BC7035" s="34"/>
      <c r="BD7035" s="27"/>
      <c r="BF7035" s="35"/>
      <c r="BG7035" s="35"/>
      <c r="BH7035" s="35"/>
    </row>
    <row r="7036" spans="1:60" ht="15" x14ac:dyDescent="0.25">
      <c r="A7036" s="570">
        <f t="shared" si="103"/>
        <v>7030</v>
      </c>
      <c r="B7036" s="571" t="s">
        <v>9181</v>
      </c>
      <c r="C7036" s="574" t="s">
        <v>12458</v>
      </c>
      <c r="D7036" s="843">
        <v>41673.800000000003</v>
      </c>
      <c r="E7036" s="844"/>
      <c r="F7036" s="844"/>
      <c r="G7036" s="25"/>
      <c r="H7036" s="25"/>
      <c r="I7036" s="25"/>
      <c r="J7036" s="25"/>
      <c r="K7036" s="25"/>
      <c r="L7036" s="25"/>
      <c r="N7036" s="25"/>
      <c r="O7036" s="25"/>
      <c r="P7036" s="35" t="s">
        <v>2496</v>
      </c>
      <c r="AS7036" s="570"/>
      <c r="AT7036" s="391"/>
      <c r="AU7036" s="222"/>
      <c r="AV7036" s="564"/>
      <c r="AW7036" s="60"/>
      <c r="AX7036" s="60"/>
      <c r="AY7036" s="60"/>
      <c r="AZ7036" s="283"/>
      <c r="BA7036" s="283"/>
      <c r="BB7036" s="283"/>
      <c r="BC7036" s="34"/>
      <c r="BD7036" s="27"/>
      <c r="BF7036" s="35"/>
      <c r="BG7036" s="35"/>
      <c r="BH7036" s="35"/>
    </row>
    <row r="7037" spans="1:60" ht="15" x14ac:dyDescent="0.25">
      <c r="A7037" s="570">
        <f t="shared" si="103"/>
        <v>7031</v>
      </c>
      <c r="B7037" s="571" t="s">
        <v>9182</v>
      </c>
      <c r="C7037" s="574" t="s">
        <v>12458</v>
      </c>
      <c r="D7037" s="843">
        <v>37720.620000000003</v>
      </c>
      <c r="E7037" s="844"/>
      <c r="F7037" s="844"/>
      <c r="G7037" s="25"/>
      <c r="H7037" s="25"/>
      <c r="I7037" s="25"/>
      <c r="J7037" s="25"/>
      <c r="K7037" s="25"/>
      <c r="L7037" s="25"/>
      <c r="N7037" s="25"/>
      <c r="O7037" s="25"/>
      <c r="P7037" s="35" t="s">
        <v>2496</v>
      </c>
      <c r="AS7037" s="570"/>
      <c r="AT7037" s="391"/>
      <c r="AU7037" s="222"/>
      <c r="AV7037" s="564"/>
      <c r="AW7037" s="60"/>
      <c r="AX7037" s="60"/>
      <c r="AY7037" s="60"/>
      <c r="AZ7037" s="283"/>
      <c r="BA7037" s="283"/>
      <c r="BB7037" s="283"/>
      <c r="BC7037" s="34"/>
      <c r="BD7037" s="27"/>
      <c r="BF7037" s="35"/>
      <c r="BG7037" s="35"/>
      <c r="BH7037" s="35"/>
    </row>
    <row r="7038" spans="1:60" ht="15" x14ac:dyDescent="0.25">
      <c r="A7038" s="570">
        <f t="shared" si="103"/>
        <v>7032</v>
      </c>
      <c r="B7038" s="571" t="s">
        <v>9183</v>
      </c>
      <c r="C7038" s="574" t="s">
        <v>12458</v>
      </c>
      <c r="D7038" s="843">
        <v>83347.600000000006</v>
      </c>
      <c r="E7038" s="844"/>
      <c r="F7038" s="844"/>
      <c r="G7038" s="25"/>
      <c r="H7038" s="25"/>
      <c r="I7038" s="25"/>
      <c r="J7038" s="25"/>
      <c r="K7038" s="25"/>
      <c r="L7038" s="25"/>
      <c r="N7038" s="25"/>
      <c r="O7038" s="25"/>
      <c r="P7038" s="35" t="s">
        <v>2496</v>
      </c>
      <c r="AS7038" s="570"/>
      <c r="AT7038" s="391"/>
      <c r="AU7038" s="222"/>
      <c r="AV7038" s="564"/>
      <c r="AW7038" s="60"/>
      <c r="AX7038" s="60"/>
      <c r="AY7038" s="60"/>
      <c r="AZ7038" s="283"/>
      <c r="BA7038" s="283"/>
      <c r="BB7038" s="283"/>
      <c r="BC7038" s="34"/>
      <c r="BD7038" s="27"/>
      <c r="BF7038" s="35"/>
      <c r="BG7038" s="35"/>
      <c r="BH7038" s="35"/>
    </row>
    <row r="7039" spans="1:60" ht="15" x14ac:dyDescent="0.25">
      <c r="A7039" s="570">
        <f t="shared" si="103"/>
        <v>7033</v>
      </c>
      <c r="B7039" s="571" t="s">
        <v>9184</v>
      </c>
      <c r="C7039" s="574" t="s">
        <v>12458</v>
      </c>
      <c r="D7039" s="843">
        <v>78949.36</v>
      </c>
      <c r="E7039" s="844"/>
      <c r="F7039" s="844"/>
      <c r="G7039" s="25"/>
      <c r="H7039" s="25"/>
      <c r="I7039" s="25"/>
      <c r="J7039" s="25"/>
      <c r="K7039" s="25"/>
      <c r="L7039" s="25"/>
      <c r="N7039" s="25"/>
      <c r="O7039" s="25"/>
      <c r="P7039" s="35" t="s">
        <v>2496</v>
      </c>
      <c r="AS7039" s="570"/>
      <c r="AT7039" s="391"/>
      <c r="AU7039" s="222"/>
      <c r="AV7039" s="564"/>
      <c r="AW7039" s="60"/>
      <c r="AX7039" s="60"/>
      <c r="AY7039" s="60"/>
      <c r="AZ7039" s="283"/>
      <c r="BA7039" s="283"/>
      <c r="BB7039" s="283"/>
      <c r="BC7039" s="34"/>
      <c r="BD7039" s="27"/>
      <c r="BF7039" s="35"/>
      <c r="BG7039" s="35"/>
      <c r="BH7039" s="35"/>
    </row>
    <row r="7040" spans="1:60" ht="15" x14ac:dyDescent="0.25">
      <c r="A7040" s="570">
        <f t="shared" si="103"/>
        <v>7034</v>
      </c>
      <c r="B7040" s="571" t="s">
        <v>9185</v>
      </c>
      <c r="C7040" s="574" t="s">
        <v>12458</v>
      </c>
      <c r="D7040" s="843">
        <v>99413.79</v>
      </c>
      <c r="E7040" s="844"/>
      <c r="F7040" s="844"/>
      <c r="G7040" s="25"/>
      <c r="H7040" s="25"/>
      <c r="I7040" s="25"/>
      <c r="J7040" s="25"/>
      <c r="K7040" s="25"/>
      <c r="L7040" s="25"/>
      <c r="N7040" s="25"/>
      <c r="O7040" s="25"/>
      <c r="P7040" s="35" t="s">
        <v>2496</v>
      </c>
      <c r="AS7040" s="570"/>
      <c r="AT7040" s="391"/>
      <c r="AU7040" s="222"/>
      <c r="AV7040" s="564"/>
      <c r="AW7040" s="60"/>
      <c r="AX7040" s="60"/>
      <c r="AY7040" s="60"/>
      <c r="AZ7040" s="283"/>
      <c r="BA7040" s="283"/>
      <c r="BB7040" s="283"/>
      <c r="BC7040" s="34"/>
      <c r="BD7040" s="27"/>
      <c r="BF7040" s="35"/>
      <c r="BG7040" s="35"/>
      <c r="BH7040" s="35"/>
    </row>
    <row r="7041" spans="1:60" ht="15" x14ac:dyDescent="0.25">
      <c r="A7041" s="570">
        <f t="shared" si="103"/>
        <v>7035</v>
      </c>
      <c r="B7041" s="571" t="s">
        <v>9186</v>
      </c>
      <c r="C7041" s="574" t="s">
        <v>12458</v>
      </c>
      <c r="D7041" s="843">
        <v>132319.67000000001</v>
      </c>
      <c r="E7041" s="844"/>
      <c r="F7041" s="844"/>
      <c r="G7041" s="25"/>
      <c r="H7041" s="25"/>
      <c r="I7041" s="25"/>
      <c r="J7041" s="25"/>
      <c r="K7041" s="25"/>
      <c r="L7041" s="25"/>
      <c r="N7041" s="25"/>
      <c r="O7041" s="25"/>
      <c r="P7041" s="35" t="s">
        <v>2496</v>
      </c>
      <c r="AS7041" s="570"/>
      <c r="AT7041" s="391"/>
      <c r="AU7041" s="222"/>
      <c r="AV7041" s="564"/>
      <c r="AW7041" s="60"/>
      <c r="AX7041" s="60"/>
      <c r="AY7041" s="60"/>
      <c r="AZ7041" s="283"/>
      <c r="BA7041" s="283"/>
      <c r="BB7041" s="283"/>
      <c r="BC7041" s="34"/>
      <c r="BD7041" s="27"/>
      <c r="BF7041" s="35"/>
      <c r="BG7041" s="35"/>
      <c r="BH7041" s="35"/>
    </row>
    <row r="7042" spans="1:60" ht="15" x14ac:dyDescent="0.25">
      <c r="A7042" s="570">
        <f t="shared" si="103"/>
        <v>7036</v>
      </c>
      <c r="B7042" s="571" t="s">
        <v>9187</v>
      </c>
      <c r="C7042" s="574" t="s">
        <v>12458</v>
      </c>
      <c r="D7042" s="843">
        <v>149327.15</v>
      </c>
      <c r="E7042" s="844"/>
      <c r="F7042" s="844"/>
      <c r="G7042" s="25"/>
      <c r="H7042" s="25"/>
      <c r="I7042" s="25"/>
      <c r="J7042" s="25"/>
      <c r="K7042" s="25"/>
      <c r="L7042" s="25"/>
      <c r="N7042" s="25"/>
      <c r="O7042" s="25"/>
      <c r="P7042" s="35" t="s">
        <v>2496</v>
      </c>
      <c r="AS7042" s="570"/>
      <c r="AT7042" s="391"/>
      <c r="AU7042" s="222"/>
      <c r="AV7042" s="564"/>
      <c r="AW7042" s="60"/>
      <c r="AX7042" s="60"/>
      <c r="AY7042" s="60"/>
      <c r="AZ7042" s="283"/>
      <c r="BA7042" s="283"/>
      <c r="BB7042" s="283"/>
      <c r="BC7042" s="34"/>
      <c r="BD7042" s="27"/>
      <c r="BF7042" s="35"/>
      <c r="BG7042" s="35"/>
      <c r="BH7042" s="35"/>
    </row>
    <row r="7043" spans="1:60" ht="15" x14ac:dyDescent="0.25">
      <c r="A7043" s="570">
        <f t="shared" si="103"/>
        <v>7037</v>
      </c>
      <c r="B7043" s="571" t="s">
        <v>9188</v>
      </c>
      <c r="C7043" s="574" t="s">
        <v>12458</v>
      </c>
      <c r="D7043" s="843">
        <v>180966.87</v>
      </c>
      <c r="E7043" s="844"/>
      <c r="F7043" s="844"/>
      <c r="G7043" s="25"/>
      <c r="H7043" s="25"/>
      <c r="I7043" s="25"/>
      <c r="J7043" s="25"/>
      <c r="K7043" s="25"/>
      <c r="L7043" s="25"/>
      <c r="N7043" s="25"/>
      <c r="O7043" s="25"/>
      <c r="P7043" s="35" t="s">
        <v>2496</v>
      </c>
      <c r="AS7043" s="570"/>
      <c r="AT7043" s="391"/>
      <c r="AU7043" s="222"/>
      <c r="AV7043" s="564"/>
      <c r="AW7043" s="60"/>
      <c r="AX7043" s="60"/>
      <c r="AY7043" s="60"/>
      <c r="AZ7043" s="283"/>
      <c r="BA7043" s="283"/>
      <c r="BB7043" s="283"/>
      <c r="BC7043" s="34"/>
      <c r="BD7043" s="27"/>
      <c r="BF7043" s="35"/>
      <c r="BG7043" s="35"/>
      <c r="BH7043" s="35"/>
    </row>
    <row r="7044" spans="1:60" ht="15" x14ac:dyDescent="0.25">
      <c r="A7044" s="570">
        <f t="shared" si="103"/>
        <v>7038</v>
      </c>
      <c r="B7044" s="571" t="s">
        <v>9189</v>
      </c>
      <c r="C7044" s="574" t="s">
        <v>12458</v>
      </c>
      <c r="D7044" s="843">
        <v>46707.5</v>
      </c>
      <c r="E7044" s="844"/>
      <c r="F7044" s="844"/>
      <c r="G7044" s="25"/>
      <c r="H7044" s="25"/>
      <c r="I7044" s="25"/>
      <c r="J7044" s="25"/>
      <c r="K7044" s="25"/>
      <c r="L7044" s="25"/>
      <c r="N7044" s="25"/>
      <c r="O7044" s="25"/>
      <c r="P7044" s="35" t="s">
        <v>2496</v>
      </c>
      <c r="AS7044" s="570"/>
      <c r="AT7044" s="391"/>
      <c r="AU7044" s="222"/>
      <c r="AV7044" s="564"/>
      <c r="AW7044" s="60"/>
      <c r="AX7044" s="60"/>
      <c r="AY7044" s="60"/>
      <c r="AZ7044" s="283"/>
      <c r="BA7044" s="283"/>
      <c r="BB7044" s="283"/>
      <c r="BC7044" s="34"/>
      <c r="BD7044" s="27"/>
      <c r="BF7044" s="35"/>
      <c r="BG7044" s="35"/>
      <c r="BH7044" s="35"/>
    </row>
    <row r="7045" spans="1:60" ht="15" x14ac:dyDescent="0.25">
      <c r="A7045" s="570">
        <f t="shared" si="103"/>
        <v>7039</v>
      </c>
      <c r="B7045" s="571" t="s">
        <v>9190</v>
      </c>
      <c r="C7045" s="574" t="s">
        <v>12458</v>
      </c>
      <c r="D7045" s="843">
        <v>18543.77</v>
      </c>
      <c r="E7045" s="844"/>
      <c r="F7045" s="844"/>
      <c r="G7045" s="25"/>
      <c r="H7045" s="25"/>
      <c r="I7045" s="25"/>
      <c r="J7045" s="25"/>
      <c r="K7045" s="25"/>
      <c r="L7045" s="25"/>
      <c r="N7045" s="25"/>
      <c r="O7045" s="25"/>
      <c r="P7045" s="35" t="s">
        <v>2496</v>
      </c>
      <c r="AS7045" s="570"/>
      <c r="AT7045" s="391"/>
      <c r="AU7045" s="222"/>
      <c r="AV7045" s="564"/>
      <c r="AW7045" s="60"/>
      <c r="AX7045" s="60"/>
      <c r="AY7045" s="60"/>
      <c r="AZ7045" s="283"/>
      <c r="BA7045" s="283"/>
      <c r="BB7045" s="283"/>
      <c r="BC7045" s="34"/>
      <c r="BD7045" s="27"/>
      <c r="BF7045" s="35"/>
      <c r="BG7045" s="35"/>
      <c r="BH7045" s="35"/>
    </row>
    <row r="7046" spans="1:60" ht="15" x14ac:dyDescent="0.25">
      <c r="A7046" s="570">
        <f t="shared" si="103"/>
        <v>7040</v>
      </c>
      <c r="B7046" s="571" t="s">
        <v>9191</v>
      </c>
      <c r="C7046" s="574" t="s">
        <v>12458</v>
      </c>
      <c r="D7046" s="843">
        <v>42780.5</v>
      </c>
      <c r="E7046" s="844"/>
      <c r="F7046" s="844"/>
      <c r="G7046" s="25"/>
      <c r="H7046" s="25"/>
      <c r="I7046" s="25"/>
      <c r="J7046" s="25"/>
      <c r="K7046" s="25"/>
      <c r="L7046" s="25"/>
      <c r="N7046" s="25"/>
      <c r="O7046" s="25"/>
      <c r="P7046" s="35" t="s">
        <v>2496</v>
      </c>
      <c r="AS7046" s="570"/>
      <c r="AT7046" s="391"/>
      <c r="AU7046" s="222"/>
      <c r="AV7046" s="564"/>
      <c r="AW7046" s="60"/>
      <c r="AX7046" s="60"/>
      <c r="AY7046" s="60"/>
      <c r="AZ7046" s="283"/>
      <c r="BA7046" s="283"/>
      <c r="BB7046" s="283"/>
      <c r="BC7046" s="34"/>
      <c r="BD7046" s="27"/>
      <c r="BF7046" s="35"/>
      <c r="BG7046" s="35"/>
      <c r="BH7046" s="35"/>
    </row>
    <row r="7047" spans="1:60" ht="15" x14ac:dyDescent="0.25">
      <c r="A7047" s="570">
        <f t="shared" si="103"/>
        <v>7041</v>
      </c>
      <c r="B7047" s="571" t="s">
        <v>9192</v>
      </c>
      <c r="C7047" s="574" t="s">
        <v>12465</v>
      </c>
      <c r="D7047" s="843">
        <v>9990.0499999999993</v>
      </c>
      <c r="E7047" s="844"/>
      <c r="F7047" s="844"/>
      <c r="G7047" s="25"/>
      <c r="H7047" s="25"/>
      <c r="I7047" s="25"/>
      <c r="J7047" s="25"/>
      <c r="K7047" s="25"/>
      <c r="L7047" s="25"/>
      <c r="N7047" s="25"/>
      <c r="O7047" s="25"/>
      <c r="P7047" s="35" t="s">
        <v>2496</v>
      </c>
      <c r="AS7047" s="570"/>
      <c r="AT7047" s="391"/>
      <c r="AU7047" s="222"/>
      <c r="AV7047" s="564"/>
      <c r="AW7047" s="60"/>
      <c r="AX7047" s="60"/>
      <c r="AY7047" s="60"/>
      <c r="AZ7047" s="283"/>
      <c r="BA7047" s="283"/>
      <c r="BB7047" s="283"/>
      <c r="BC7047" s="34"/>
      <c r="BD7047" s="27"/>
      <c r="BF7047" s="35"/>
      <c r="BG7047" s="35"/>
      <c r="BH7047" s="35"/>
    </row>
    <row r="7048" spans="1:60" ht="15" x14ac:dyDescent="0.25">
      <c r="A7048" s="570">
        <f t="shared" si="103"/>
        <v>7042</v>
      </c>
      <c r="B7048" s="571" t="s">
        <v>9193</v>
      </c>
      <c r="C7048" s="574" t="s">
        <v>12470</v>
      </c>
      <c r="D7048" s="843">
        <v>24857.91</v>
      </c>
      <c r="E7048" s="844"/>
      <c r="F7048" s="844"/>
      <c r="G7048" s="25"/>
      <c r="H7048" s="25"/>
      <c r="I7048" s="25"/>
      <c r="J7048" s="25"/>
      <c r="K7048" s="25"/>
      <c r="L7048" s="25"/>
      <c r="N7048" s="25"/>
      <c r="O7048" s="25"/>
      <c r="P7048" s="35" t="s">
        <v>2496</v>
      </c>
      <c r="AS7048" s="570"/>
      <c r="AT7048" s="391"/>
      <c r="AU7048" s="222"/>
      <c r="AV7048" s="564"/>
      <c r="AW7048" s="60"/>
      <c r="AX7048" s="60"/>
      <c r="AY7048" s="60"/>
      <c r="AZ7048" s="283"/>
      <c r="BA7048" s="283"/>
      <c r="BB7048" s="283"/>
      <c r="BC7048" s="34"/>
      <c r="BD7048" s="27"/>
      <c r="BF7048" s="35"/>
      <c r="BG7048" s="35"/>
      <c r="BH7048" s="35"/>
    </row>
    <row r="7049" spans="1:60" ht="15" x14ac:dyDescent="0.25">
      <c r="A7049" s="570">
        <f t="shared" si="103"/>
        <v>7043</v>
      </c>
      <c r="B7049" s="571" t="s">
        <v>9194</v>
      </c>
      <c r="C7049" s="574" t="s">
        <v>12470</v>
      </c>
      <c r="D7049" s="843">
        <v>8571.57</v>
      </c>
      <c r="E7049" s="844"/>
      <c r="F7049" s="844"/>
      <c r="G7049" s="25"/>
      <c r="H7049" s="25"/>
      <c r="I7049" s="25"/>
      <c r="J7049" s="25"/>
      <c r="K7049" s="25"/>
      <c r="L7049" s="25"/>
      <c r="N7049" s="25"/>
      <c r="O7049" s="25"/>
      <c r="P7049" s="35" t="s">
        <v>2496</v>
      </c>
      <c r="AS7049" s="570"/>
      <c r="AT7049" s="391"/>
      <c r="AU7049" s="222"/>
      <c r="AV7049" s="564"/>
      <c r="AW7049" s="60"/>
      <c r="AX7049" s="60"/>
      <c r="AY7049" s="60"/>
      <c r="AZ7049" s="283"/>
      <c r="BA7049" s="283"/>
      <c r="BB7049" s="283"/>
      <c r="BC7049" s="34"/>
      <c r="BD7049" s="27"/>
      <c r="BF7049" s="35"/>
      <c r="BG7049" s="35"/>
      <c r="BH7049" s="35"/>
    </row>
    <row r="7050" spans="1:60" ht="15" x14ac:dyDescent="0.25">
      <c r="A7050" s="570">
        <f t="shared" si="103"/>
        <v>7044</v>
      </c>
      <c r="B7050" s="571" t="s">
        <v>9195</v>
      </c>
      <c r="C7050" s="574" t="s">
        <v>12470</v>
      </c>
      <c r="D7050" s="843">
        <v>17143.14</v>
      </c>
      <c r="E7050" s="844"/>
      <c r="F7050" s="844"/>
      <c r="G7050" s="25"/>
      <c r="H7050" s="25"/>
      <c r="I7050" s="25"/>
      <c r="J7050" s="25"/>
      <c r="K7050" s="25"/>
      <c r="L7050" s="25"/>
      <c r="N7050" s="25"/>
      <c r="O7050" s="25"/>
      <c r="P7050" s="35" t="s">
        <v>2496</v>
      </c>
      <c r="AS7050" s="570"/>
      <c r="AT7050" s="391"/>
      <c r="AU7050" s="222"/>
      <c r="AV7050" s="564"/>
      <c r="AW7050" s="60"/>
      <c r="AX7050" s="60"/>
      <c r="AY7050" s="60"/>
      <c r="AZ7050" s="283"/>
      <c r="BA7050" s="283"/>
      <c r="BB7050" s="283"/>
      <c r="BC7050" s="34"/>
      <c r="BD7050" s="27"/>
      <c r="BF7050" s="35"/>
      <c r="BG7050" s="35"/>
      <c r="BH7050" s="35"/>
    </row>
    <row r="7051" spans="1:60" ht="15" x14ac:dyDescent="0.25">
      <c r="A7051" s="570">
        <f t="shared" si="103"/>
        <v>7045</v>
      </c>
      <c r="B7051" s="571" t="s">
        <v>9196</v>
      </c>
      <c r="C7051" s="574" t="s">
        <v>12458</v>
      </c>
      <c r="D7051" s="843">
        <v>44982</v>
      </c>
      <c r="E7051" s="844"/>
      <c r="F7051" s="844"/>
      <c r="G7051" s="25"/>
      <c r="H7051" s="25"/>
      <c r="I7051" s="25"/>
      <c r="J7051" s="25"/>
      <c r="K7051" s="25"/>
      <c r="L7051" s="25"/>
      <c r="N7051" s="25"/>
      <c r="O7051" s="25"/>
      <c r="P7051" s="35" t="s">
        <v>2496</v>
      </c>
      <c r="AS7051" s="570"/>
      <c r="AT7051" s="391"/>
      <c r="AU7051" s="222"/>
      <c r="AV7051" s="564"/>
      <c r="AW7051" s="60"/>
      <c r="AX7051" s="60"/>
      <c r="AY7051" s="60"/>
      <c r="AZ7051" s="283"/>
      <c r="BA7051" s="283"/>
      <c r="BB7051" s="283"/>
      <c r="BC7051" s="34"/>
      <c r="BD7051" s="27"/>
      <c r="BF7051" s="35"/>
      <c r="BG7051" s="35"/>
      <c r="BH7051" s="35"/>
    </row>
    <row r="7052" spans="1:60" ht="15" x14ac:dyDescent="0.25">
      <c r="A7052" s="570">
        <f t="shared" si="103"/>
        <v>7046</v>
      </c>
      <c r="B7052" s="571" t="s">
        <v>9197</v>
      </c>
      <c r="C7052" s="574" t="s">
        <v>12458</v>
      </c>
      <c r="D7052" s="843">
        <v>36838.83</v>
      </c>
      <c r="E7052" s="844"/>
      <c r="F7052" s="844"/>
      <c r="G7052" s="25"/>
      <c r="H7052" s="25"/>
      <c r="I7052" s="25"/>
      <c r="J7052" s="25"/>
      <c r="K7052" s="25"/>
      <c r="L7052" s="25"/>
      <c r="N7052" s="25"/>
      <c r="O7052" s="25"/>
      <c r="P7052" s="35" t="s">
        <v>2496</v>
      </c>
      <c r="AS7052" s="570"/>
      <c r="AT7052" s="391"/>
      <c r="AU7052" s="222"/>
      <c r="AV7052" s="564"/>
      <c r="AW7052" s="60"/>
      <c r="AX7052" s="60"/>
      <c r="AY7052" s="60"/>
      <c r="AZ7052" s="283"/>
      <c r="BA7052" s="283"/>
      <c r="BB7052" s="283"/>
      <c r="BC7052" s="34"/>
      <c r="BD7052" s="27"/>
      <c r="BF7052" s="35"/>
      <c r="BG7052" s="35"/>
      <c r="BH7052" s="35"/>
    </row>
    <row r="7053" spans="1:60" ht="15" x14ac:dyDescent="0.25">
      <c r="A7053" s="570">
        <f t="shared" si="103"/>
        <v>7047</v>
      </c>
      <c r="B7053" s="571" t="s">
        <v>9198</v>
      </c>
      <c r="C7053" s="574" t="s">
        <v>12458</v>
      </c>
      <c r="D7053" s="843">
        <v>73690.75</v>
      </c>
      <c r="E7053" s="844"/>
      <c r="F7053" s="844"/>
      <c r="G7053" s="25"/>
      <c r="H7053" s="25"/>
      <c r="I7053" s="25"/>
      <c r="J7053" s="25"/>
      <c r="K7053" s="25"/>
      <c r="L7053" s="25"/>
      <c r="N7053" s="25"/>
      <c r="O7053" s="25"/>
      <c r="P7053" s="35" t="s">
        <v>2496</v>
      </c>
      <c r="AS7053" s="570"/>
      <c r="AT7053" s="391"/>
      <c r="AU7053" s="222"/>
      <c r="AV7053" s="564"/>
      <c r="AW7053" s="60"/>
      <c r="AX7053" s="60"/>
      <c r="AY7053" s="60"/>
      <c r="AZ7053" s="283"/>
      <c r="BA7053" s="283"/>
      <c r="BB7053" s="283"/>
      <c r="BC7053" s="34"/>
      <c r="BD7053" s="27"/>
      <c r="BF7053" s="35"/>
      <c r="BG7053" s="35"/>
      <c r="BH7053" s="35"/>
    </row>
    <row r="7054" spans="1:60" ht="15" x14ac:dyDescent="0.25">
      <c r="A7054" s="570">
        <f t="shared" si="103"/>
        <v>7048</v>
      </c>
      <c r="B7054" s="571" t="s">
        <v>9199</v>
      </c>
      <c r="C7054" s="574" t="s">
        <v>12458</v>
      </c>
      <c r="D7054" s="843">
        <v>35462</v>
      </c>
      <c r="E7054" s="844"/>
      <c r="F7054" s="844"/>
      <c r="G7054" s="25"/>
      <c r="H7054" s="25"/>
      <c r="I7054" s="25"/>
      <c r="J7054" s="25"/>
      <c r="K7054" s="25"/>
      <c r="L7054" s="25"/>
      <c r="N7054" s="25"/>
      <c r="O7054" s="25"/>
      <c r="P7054" s="35" t="s">
        <v>2496</v>
      </c>
      <c r="AS7054" s="570"/>
      <c r="AT7054" s="391"/>
      <c r="AU7054" s="222"/>
      <c r="AV7054" s="564"/>
      <c r="AW7054" s="60"/>
      <c r="AX7054" s="60"/>
      <c r="AY7054" s="60"/>
      <c r="AZ7054" s="283"/>
      <c r="BA7054" s="283"/>
      <c r="BB7054" s="283"/>
      <c r="BC7054" s="34"/>
      <c r="BD7054" s="27"/>
      <c r="BF7054" s="35"/>
      <c r="BG7054" s="35"/>
      <c r="BH7054" s="35"/>
    </row>
    <row r="7055" spans="1:60" ht="15" x14ac:dyDescent="0.25">
      <c r="A7055" s="570">
        <f t="shared" si="103"/>
        <v>7049</v>
      </c>
      <c r="B7055" s="571" t="s">
        <v>9200</v>
      </c>
      <c r="C7055" s="574" t="s">
        <v>12458</v>
      </c>
      <c r="D7055" s="843">
        <v>59250</v>
      </c>
      <c r="E7055" s="844"/>
      <c r="F7055" s="844"/>
      <c r="G7055" s="25"/>
      <c r="H7055" s="25"/>
      <c r="I7055" s="25"/>
      <c r="J7055" s="25"/>
      <c r="K7055" s="25"/>
      <c r="L7055" s="25"/>
      <c r="N7055" s="25"/>
      <c r="O7055" s="25"/>
      <c r="P7055" s="35" t="s">
        <v>2496</v>
      </c>
      <c r="AS7055" s="570"/>
      <c r="AT7055" s="391"/>
      <c r="AU7055" s="222"/>
      <c r="AV7055" s="564"/>
      <c r="AW7055" s="60"/>
      <c r="AX7055" s="60"/>
      <c r="AY7055" s="60"/>
      <c r="AZ7055" s="283"/>
      <c r="BA7055" s="283"/>
      <c r="BB7055" s="283"/>
      <c r="BC7055" s="34"/>
      <c r="BD7055" s="27"/>
      <c r="BF7055" s="35"/>
      <c r="BG7055" s="35"/>
      <c r="BH7055" s="35"/>
    </row>
    <row r="7056" spans="1:60" ht="15" x14ac:dyDescent="0.25">
      <c r="A7056" s="570">
        <f t="shared" si="103"/>
        <v>7050</v>
      </c>
      <c r="B7056" s="571" t="s">
        <v>9201</v>
      </c>
      <c r="C7056" s="574" t="s">
        <v>12458</v>
      </c>
      <c r="D7056" s="843">
        <v>75000</v>
      </c>
      <c r="E7056" s="844"/>
      <c r="F7056" s="844"/>
      <c r="G7056" s="25"/>
      <c r="H7056" s="25"/>
      <c r="I7056" s="25"/>
      <c r="J7056" s="25"/>
      <c r="K7056" s="25"/>
      <c r="L7056" s="25"/>
      <c r="N7056" s="25"/>
      <c r="O7056" s="25"/>
      <c r="P7056" s="35" t="s">
        <v>2496</v>
      </c>
      <c r="AS7056" s="570"/>
      <c r="AT7056" s="391"/>
      <c r="AU7056" s="222"/>
      <c r="AV7056" s="564"/>
      <c r="AW7056" s="60"/>
      <c r="AX7056" s="60"/>
      <c r="AY7056" s="60"/>
      <c r="AZ7056" s="283"/>
      <c r="BA7056" s="283"/>
      <c r="BB7056" s="283"/>
      <c r="BC7056" s="34"/>
      <c r="BD7056" s="27"/>
      <c r="BF7056" s="35"/>
      <c r="BG7056" s="35"/>
      <c r="BH7056" s="35"/>
    </row>
    <row r="7057" spans="1:60" ht="15" x14ac:dyDescent="0.25">
      <c r="A7057" s="570">
        <f t="shared" si="103"/>
        <v>7051</v>
      </c>
      <c r="B7057" s="571" t="s">
        <v>9202</v>
      </c>
      <c r="C7057" s="574" t="s">
        <v>12458</v>
      </c>
      <c r="D7057" s="843">
        <v>46250</v>
      </c>
      <c r="E7057" s="844"/>
      <c r="F7057" s="844"/>
      <c r="G7057" s="25"/>
      <c r="H7057" s="25"/>
      <c r="I7057" s="25"/>
      <c r="J7057" s="25"/>
      <c r="K7057" s="25"/>
      <c r="L7057" s="25"/>
      <c r="N7057" s="25"/>
      <c r="O7057" s="25"/>
      <c r="P7057" s="35" t="s">
        <v>2496</v>
      </c>
      <c r="AS7057" s="570"/>
      <c r="AT7057" s="391"/>
      <c r="AU7057" s="222"/>
      <c r="AV7057" s="564"/>
      <c r="AW7057" s="60"/>
      <c r="AX7057" s="60"/>
      <c r="AY7057" s="60"/>
      <c r="AZ7057" s="283"/>
      <c r="BA7057" s="283"/>
      <c r="BB7057" s="283"/>
      <c r="BC7057" s="34"/>
      <c r="BD7057" s="27"/>
      <c r="BF7057" s="35"/>
      <c r="BG7057" s="35"/>
      <c r="BH7057" s="35"/>
    </row>
    <row r="7058" spans="1:60" ht="15" x14ac:dyDescent="0.25">
      <c r="A7058" s="570">
        <f t="shared" si="103"/>
        <v>7052</v>
      </c>
      <c r="B7058" s="571" t="s">
        <v>9203</v>
      </c>
      <c r="C7058" s="574" t="s">
        <v>12458</v>
      </c>
      <c r="D7058" s="843">
        <v>43243.41</v>
      </c>
      <c r="E7058" s="844"/>
      <c r="F7058" s="844"/>
      <c r="G7058" s="25"/>
      <c r="H7058" s="25"/>
      <c r="I7058" s="25"/>
      <c r="J7058" s="25"/>
      <c r="K7058" s="25"/>
      <c r="L7058" s="25"/>
      <c r="N7058" s="25"/>
      <c r="O7058" s="25"/>
      <c r="P7058" s="35" t="s">
        <v>2496</v>
      </c>
      <c r="AS7058" s="570"/>
      <c r="AT7058" s="391"/>
      <c r="AU7058" s="222"/>
      <c r="AV7058" s="564"/>
      <c r="AW7058" s="60"/>
      <c r="AX7058" s="60"/>
      <c r="AY7058" s="60"/>
      <c r="AZ7058" s="283"/>
      <c r="BA7058" s="283"/>
      <c r="BB7058" s="283"/>
      <c r="BC7058" s="34"/>
      <c r="BD7058" s="27"/>
      <c r="BF7058" s="35"/>
      <c r="BG7058" s="35"/>
      <c r="BH7058" s="35"/>
    </row>
    <row r="7059" spans="1:60" ht="15" x14ac:dyDescent="0.25">
      <c r="A7059" s="570">
        <f t="shared" si="103"/>
        <v>7053</v>
      </c>
      <c r="B7059" s="571" t="s">
        <v>9204</v>
      </c>
      <c r="C7059" s="574" t="s">
        <v>12477</v>
      </c>
      <c r="D7059" s="843">
        <v>49980</v>
      </c>
      <c r="E7059" s="844"/>
      <c r="F7059" s="844"/>
      <c r="G7059" s="25"/>
      <c r="H7059" s="25"/>
      <c r="I7059" s="25"/>
      <c r="J7059" s="25"/>
      <c r="K7059" s="25"/>
      <c r="L7059" s="25"/>
      <c r="N7059" s="25"/>
      <c r="O7059" s="25"/>
      <c r="P7059" s="35" t="s">
        <v>2496</v>
      </c>
      <c r="AS7059" s="570"/>
      <c r="AT7059" s="391"/>
      <c r="AU7059" s="222"/>
      <c r="AV7059" s="564"/>
      <c r="AW7059" s="60"/>
      <c r="AX7059" s="60"/>
      <c r="AY7059" s="60"/>
      <c r="AZ7059" s="283"/>
      <c r="BA7059" s="283"/>
      <c r="BB7059" s="283"/>
      <c r="BC7059" s="34"/>
      <c r="BD7059" s="27"/>
      <c r="BF7059" s="35"/>
      <c r="BG7059" s="35"/>
      <c r="BH7059" s="35"/>
    </row>
    <row r="7060" spans="1:60" ht="15" x14ac:dyDescent="0.25">
      <c r="A7060" s="570">
        <f t="shared" si="103"/>
        <v>7054</v>
      </c>
      <c r="B7060" s="571" t="s">
        <v>9205</v>
      </c>
      <c r="C7060" s="574" t="s">
        <v>12458</v>
      </c>
      <c r="D7060" s="843">
        <v>96687.5</v>
      </c>
      <c r="E7060" s="844"/>
      <c r="F7060" s="844"/>
      <c r="G7060" s="25"/>
      <c r="H7060" s="25"/>
      <c r="I7060" s="25"/>
      <c r="J7060" s="25"/>
      <c r="K7060" s="25"/>
      <c r="L7060" s="25"/>
      <c r="N7060" s="25"/>
      <c r="O7060" s="25"/>
      <c r="P7060" s="35" t="s">
        <v>2496</v>
      </c>
      <c r="AS7060" s="570"/>
      <c r="AT7060" s="391"/>
      <c r="AU7060" s="222"/>
      <c r="AV7060" s="564"/>
      <c r="AW7060" s="60"/>
      <c r="AX7060" s="60"/>
      <c r="AY7060" s="60"/>
      <c r="AZ7060" s="283"/>
      <c r="BA7060" s="283"/>
      <c r="BB7060" s="283"/>
      <c r="BC7060" s="34"/>
      <c r="BD7060" s="27"/>
      <c r="BF7060" s="35"/>
      <c r="BG7060" s="35"/>
      <c r="BH7060" s="35"/>
    </row>
    <row r="7061" spans="1:60" ht="15" x14ac:dyDescent="0.25">
      <c r="A7061" s="570">
        <f t="shared" si="103"/>
        <v>7055</v>
      </c>
      <c r="B7061" s="571" t="s">
        <v>9206</v>
      </c>
      <c r="C7061" s="574" t="s">
        <v>12458</v>
      </c>
      <c r="D7061" s="843">
        <v>18045.16</v>
      </c>
      <c r="E7061" s="844"/>
      <c r="F7061" s="844"/>
      <c r="G7061" s="25"/>
      <c r="H7061" s="25"/>
      <c r="I7061" s="25"/>
      <c r="J7061" s="25"/>
      <c r="K7061" s="25"/>
      <c r="L7061" s="25"/>
      <c r="N7061" s="25"/>
      <c r="O7061" s="25"/>
      <c r="P7061" s="35" t="s">
        <v>2496</v>
      </c>
      <c r="AS7061" s="570"/>
      <c r="AT7061" s="391"/>
      <c r="AU7061" s="222"/>
      <c r="AV7061" s="564"/>
      <c r="AW7061" s="60"/>
      <c r="AX7061" s="60"/>
      <c r="AY7061" s="60"/>
      <c r="AZ7061" s="283"/>
      <c r="BA7061" s="283"/>
      <c r="BB7061" s="283"/>
      <c r="BC7061" s="34"/>
      <c r="BD7061" s="27"/>
      <c r="BF7061" s="35"/>
      <c r="BG7061" s="35"/>
      <c r="BH7061" s="35"/>
    </row>
    <row r="7062" spans="1:60" ht="15" x14ac:dyDescent="0.25">
      <c r="A7062" s="570">
        <f t="shared" si="103"/>
        <v>7056</v>
      </c>
      <c r="B7062" s="571" t="s">
        <v>9207</v>
      </c>
      <c r="C7062" s="574" t="s">
        <v>12458</v>
      </c>
      <c r="D7062" s="843">
        <v>6981.73</v>
      </c>
      <c r="E7062" s="844"/>
      <c r="F7062" s="844"/>
      <c r="G7062" s="25"/>
      <c r="H7062" s="25"/>
      <c r="I7062" s="25"/>
      <c r="J7062" s="25"/>
      <c r="K7062" s="25"/>
      <c r="L7062" s="25"/>
      <c r="N7062" s="25"/>
      <c r="O7062" s="25"/>
      <c r="P7062" s="35" t="s">
        <v>2496</v>
      </c>
      <c r="AS7062" s="570"/>
      <c r="AT7062" s="391"/>
      <c r="AU7062" s="222"/>
      <c r="AV7062" s="564"/>
      <c r="AW7062" s="60"/>
      <c r="AX7062" s="60"/>
      <c r="AY7062" s="60"/>
      <c r="AZ7062" s="283"/>
      <c r="BA7062" s="283"/>
      <c r="BB7062" s="283"/>
      <c r="BC7062" s="34"/>
      <c r="BD7062" s="27"/>
      <c r="BF7062" s="35"/>
      <c r="BG7062" s="35"/>
      <c r="BH7062" s="35"/>
    </row>
    <row r="7063" spans="1:60" ht="15" x14ac:dyDescent="0.25">
      <c r="A7063" s="570">
        <f t="shared" si="103"/>
        <v>7057</v>
      </c>
      <c r="B7063" s="571" t="s">
        <v>9208</v>
      </c>
      <c r="C7063" s="574" t="s">
        <v>12458</v>
      </c>
      <c r="D7063" s="843">
        <v>5236</v>
      </c>
      <c r="E7063" s="844"/>
      <c r="F7063" s="844"/>
      <c r="G7063" s="25"/>
      <c r="H7063" s="25"/>
      <c r="I7063" s="25"/>
      <c r="J7063" s="25"/>
      <c r="K7063" s="25"/>
      <c r="L7063" s="25"/>
      <c r="N7063" s="25"/>
      <c r="O7063" s="25"/>
      <c r="P7063" s="35" t="s">
        <v>2496</v>
      </c>
      <c r="AS7063" s="570"/>
      <c r="AT7063" s="391"/>
      <c r="AU7063" s="222"/>
      <c r="AV7063" s="564"/>
      <c r="AW7063" s="60"/>
      <c r="AX7063" s="60"/>
      <c r="AY7063" s="60"/>
      <c r="AZ7063" s="283"/>
      <c r="BA7063" s="283"/>
      <c r="BB7063" s="283"/>
      <c r="BC7063" s="34"/>
      <c r="BD7063" s="27"/>
      <c r="BF7063" s="35"/>
      <c r="BG7063" s="35"/>
      <c r="BH7063" s="35"/>
    </row>
    <row r="7064" spans="1:60" ht="15" x14ac:dyDescent="0.25">
      <c r="A7064" s="570">
        <f t="shared" si="103"/>
        <v>7058</v>
      </c>
      <c r="B7064" s="571" t="s">
        <v>9209</v>
      </c>
      <c r="C7064" s="574" t="s">
        <v>12458</v>
      </c>
      <c r="D7064" s="843">
        <v>14827.4</v>
      </c>
      <c r="E7064" s="844"/>
      <c r="F7064" s="844"/>
      <c r="G7064" s="25"/>
      <c r="H7064" s="25"/>
      <c r="I7064" s="25"/>
      <c r="J7064" s="25"/>
      <c r="K7064" s="25"/>
      <c r="L7064" s="25"/>
      <c r="N7064" s="25"/>
      <c r="O7064" s="25"/>
      <c r="P7064" s="35" t="s">
        <v>2496</v>
      </c>
      <c r="AS7064" s="570"/>
      <c r="AT7064" s="391"/>
      <c r="AU7064" s="222"/>
      <c r="AV7064" s="564"/>
      <c r="AW7064" s="60"/>
      <c r="AX7064" s="60"/>
      <c r="AY7064" s="60"/>
      <c r="AZ7064" s="283"/>
      <c r="BA7064" s="283"/>
      <c r="BB7064" s="283"/>
      <c r="BC7064" s="34"/>
      <c r="BD7064" s="27"/>
      <c r="BF7064" s="35"/>
      <c r="BG7064" s="35"/>
      <c r="BH7064" s="35"/>
    </row>
    <row r="7065" spans="1:60" ht="15" x14ac:dyDescent="0.25">
      <c r="A7065" s="570">
        <f t="shared" si="103"/>
        <v>7059</v>
      </c>
      <c r="B7065" s="571" t="s">
        <v>9210</v>
      </c>
      <c r="C7065" s="574" t="s">
        <v>12458</v>
      </c>
      <c r="D7065" s="843">
        <v>8999.9699999999993</v>
      </c>
      <c r="E7065" s="844"/>
      <c r="F7065" s="844"/>
      <c r="G7065" s="25"/>
      <c r="H7065" s="25"/>
      <c r="I7065" s="25"/>
      <c r="J7065" s="25"/>
      <c r="K7065" s="25"/>
      <c r="L7065" s="25"/>
      <c r="N7065" s="25"/>
      <c r="O7065" s="25"/>
      <c r="P7065" s="35" t="s">
        <v>2496</v>
      </c>
      <c r="AS7065" s="570"/>
      <c r="AT7065" s="391"/>
      <c r="AU7065" s="222"/>
      <c r="AV7065" s="564"/>
      <c r="AW7065" s="60"/>
      <c r="AX7065" s="60"/>
      <c r="AY7065" s="60"/>
      <c r="AZ7065" s="283"/>
      <c r="BA7065" s="283"/>
      <c r="BB7065" s="283"/>
      <c r="BC7065" s="34"/>
      <c r="BD7065" s="27"/>
      <c r="BF7065" s="35"/>
      <c r="BG7065" s="35"/>
      <c r="BH7065" s="35"/>
    </row>
    <row r="7066" spans="1:60" ht="15" x14ac:dyDescent="0.25">
      <c r="A7066" s="570">
        <f t="shared" si="103"/>
        <v>7060</v>
      </c>
      <c r="B7066" s="571" t="s">
        <v>9211</v>
      </c>
      <c r="C7066" s="574" t="s">
        <v>12458</v>
      </c>
      <c r="D7066" s="843">
        <v>26879.72</v>
      </c>
      <c r="E7066" s="844"/>
      <c r="F7066" s="844"/>
      <c r="G7066" s="25"/>
      <c r="H7066" s="25"/>
      <c r="I7066" s="25"/>
      <c r="J7066" s="25"/>
      <c r="K7066" s="25"/>
      <c r="L7066" s="25"/>
      <c r="N7066" s="25"/>
      <c r="O7066" s="25"/>
      <c r="P7066" s="35" t="s">
        <v>2496</v>
      </c>
      <c r="AS7066" s="570"/>
      <c r="AT7066" s="391"/>
      <c r="AU7066" s="222"/>
      <c r="AV7066" s="564"/>
      <c r="AW7066" s="60"/>
      <c r="AX7066" s="60"/>
      <c r="AY7066" s="60"/>
      <c r="AZ7066" s="283"/>
      <c r="BA7066" s="283"/>
      <c r="BB7066" s="283"/>
      <c r="BC7066" s="34"/>
      <c r="BD7066" s="27"/>
      <c r="BF7066" s="35"/>
      <c r="BG7066" s="35"/>
      <c r="BH7066" s="35"/>
    </row>
    <row r="7067" spans="1:60" ht="15" x14ac:dyDescent="0.25">
      <c r="A7067" s="570">
        <f t="shared" si="103"/>
        <v>7061</v>
      </c>
      <c r="B7067" s="571" t="s">
        <v>9212</v>
      </c>
      <c r="C7067" s="574" t="s">
        <v>12458</v>
      </c>
      <c r="D7067" s="843">
        <v>18096.330000000002</v>
      </c>
      <c r="E7067" s="844"/>
      <c r="F7067" s="844"/>
      <c r="G7067" s="25"/>
      <c r="H7067" s="25"/>
      <c r="I7067" s="25"/>
      <c r="J7067" s="25"/>
      <c r="K7067" s="25"/>
      <c r="L7067" s="25"/>
      <c r="N7067" s="25"/>
      <c r="O7067" s="25"/>
      <c r="P7067" s="35" t="s">
        <v>2496</v>
      </c>
      <c r="AS7067" s="570"/>
      <c r="AT7067" s="391"/>
      <c r="AU7067" s="222"/>
      <c r="AV7067" s="564"/>
      <c r="AW7067" s="60"/>
      <c r="AX7067" s="60"/>
      <c r="AY7067" s="60"/>
      <c r="AZ7067" s="283"/>
      <c r="BA7067" s="283"/>
      <c r="BB7067" s="283"/>
      <c r="BC7067" s="34"/>
      <c r="BD7067" s="27"/>
      <c r="BF7067" s="35"/>
      <c r="BG7067" s="35"/>
      <c r="BH7067" s="35"/>
    </row>
    <row r="7068" spans="1:60" ht="15" x14ac:dyDescent="0.25">
      <c r="A7068" s="570">
        <f t="shared" si="103"/>
        <v>7062</v>
      </c>
      <c r="B7068" s="571" t="s">
        <v>9213</v>
      </c>
      <c r="C7068" s="574" t="s">
        <v>12458</v>
      </c>
      <c r="D7068" s="843">
        <v>21800.799999999999</v>
      </c>
      <c r="E7068" s="844"/>
      <c r="F7068" s="844"/>
      <c r="G7068" s="25"/>
      <c r="H7068" s="25"/>
      <c r="I7068" s="25"/>
      <c r="J7068" s="25"/>
      <c r="K7068" s="25"/>
      <c r="L7068" s="25"/>
      <c r="N7068" s="25"/>
      <c r="O7068" s="25"/>
      <c r="P7068" s="35" t="s">
        <v>2496</v>
      </c>
      <c r="AS7068" s="570"/>
      <c r="AT7068" s="391"/>
      <c r="AU7068" s="222"/>
      <c r="AV7068" s="564"/>
      <c r="AW7068" s="60"/>
      <c r="AX7068" s="60"/>
      <c r="AY7068" s="60"/>
      <c r="AZ7068" s="283"/>
      <c r="BA7068" s="283"/>
      <c r="BB7068" s="283"/>
      <c r="BC7068" s="34"/>
      <c r="BD7068" s="27"/>
      <c r="BF7068" s="35"/>
      <c r="BG7068" s="35"/>
      <c r="BH7068" s="35"/>
    </row>
    <row r="7069" spans="1:60" ht="15" x14ac:dyDescent="0.25">
      <c r="A7069" s="570">
        <f t="shared" si="103"/>
        <v>7063</v>
      </c>
      <c r="B7069" s="571" t="s">
        <v>9214</v>
      </c>
      <c r="C7069" s="574" t="s">
        <v>12458</v>
      </c>
      <c r="D7069" s="843">
        <v>533448.43999999994</v>
      </c>
      <c r="E7069" s="844"/>
      <c r="F7069" s="844"/>
      <c r="G7069" s="25"/>
      <c r="H7069" s="25"/>
      <c r="I7069" s="25"/>
      <c r="J7069" s="25"/>
      <c r="K7069" s="25"/>
      <c r="L7069" s="25"/>
      <c r="N7069" s="25"/>
      <c r="O7069" s="25"/>
      <c r="P7069" s="35" t="s">
        <v>2496</v>
      </c>
      <c r="AS7069" s="570"/>
      <c r="AT7069" s="391"/>
      <c r="AU7069" s="222"/>
      <c r="AV7069" s="564"/>
      <c r="AW7069" s="60"/>
      <c r="AX7069" s="60"/>
      <c r="AY7069" s="60"/>
      <c r="AZ7069" s="283"/>
      <c r="BA7069" s="283"/>
      <c r="BB7069" s="283"/>
      <c r="BC7069" s="34"/>
      <c r="BD7069" s="27"/>
      <c r="BF7069" s="35"/>
      <c r="BG7069" s="35"/>
      <c r="BH7069" s="35"/>
    </row>
    <row r="7070" spans="1:60" ht="15" x14ac:dyDescent="0.25">
      <c r="A7070" s="570">
        <f t="shared" si="103"/>
        <v>7064</v>
      </c>
      <c r="B7070" s="571" t="s">
        <v>9215</v>
      </c>
      <c r="C7070" s="574" t="s">
        <v>12458</v>
      </c>
      <c r="D7070" s="843">
        <v>1071</v>
      </c>
      <c r="E7070" s="844"/>
      <c r="F7070" s="844"/>
      <c r="G7070" s="25"/>
      <c r="H7070" s="25"/>
      <c r="I7070" s="25"/>
      <c r="J7070" s="25"/>
      <c r="K7070" s="25"/>
      <c r="L7070" s="25"/>
      <c r="N7070" s="25"/>
      <c r="O7070" s="25"/>
      <c r="P7070" s="35" t="s">
        <v>2496</v>
      </c>
      <c r="AS7070" s="570"/>
      <c r="AT7070" s="391"/>
      <c r="AU7070" s="222"/>
      <c r="AV7070" s="564"/>
      <c r="AW7070" s="60"/>
      <c r="AX7070" s="60"/>
      <c r="AY7070" s="60"/>
      <c r="AZ7070" s="283"/>
      <c r="BA7070" s="283"/>
      <c r="BB7070" s="283"/>
      <c r="BC7070" s="34"/>
      <c r="BD7070" s="27"/>
      <c r="BF7070" s="35"/>
      <c r="BG7070" s="35"/>
      <c r="BH7070" s="35"/>
    </row>
    <row r="7071" spans="1:60" ht="15" x14ac:dyDescent="0.25">
      <c r="A7071" s="570">
        <f t="shared" si="103"/>
        <v>7065</v>
      </c>
      <c r="B7071" s="571" t="s">
        <v>9216</v>
      </c>
      <c r="C7071" s="574" t="s">
        <v>12458</v>
      </c>
      <c r="D7071" s="843">
        <v>1037.68</v>
      </c>
      <c r="E7071" s="844"/>
      <c r="F7071" s="844"/>
      <c r="G7071" s="25"/>
      <c r="H7071" s="25"/>
      <c r="I7071" s="25"/>
      <c r="J7071" s="25"/>
      <c r="K7071" s="25"/>
      <c r="L7071" s="25"/>
      <c r="N7071" s="25"/>
      <c r="O7071" s="25"/>
      <c r="P7071" s="35" t="s">
        <v>2496</v>
      </c>
      <c r="AS7071" s="570"/>
      <c r="AT7071" s="391"/>
      <c r="AU7071" s="222"/>
      <c r="AV7071" s="564"/>
      <c r="AW7071" s="60"/>
      <c r="AX7071" s="60"/>
      <c r="AY7071" s="60"/>
      <c r="AZ7071" s="283"/>
      <c r="BA7071" s="283"/>
      <c r="BB7071" s="283"/>
      <c r="BC7071" s="34"/>
      <c r="BD7071" s="27"/>
      <c r="BF7071" s="35"/>
      <c r="BG7071" s="35"/>
      <c r="BH7071" s="35"/>
    </row>
    <row r="7072" spans="1:60" ht="15" x14ac:dyDescent="0.25">
      <c r="A7072" s="570">
        <f t="shared" si="103"/>
        <v>7066</v>
      </c>
      <c r="B7072" s="571" t="s">
        <v>9217</v>
      </c>
      <c r="C7072" s="574" t="s">
        <v>12458</v>
      </c>
      <c r="D7072" s="843">
        <v>3835.37</v>
      </c>
      <c r="E7072" s="844"/>
      <c r="F7072" s="844"/>
      <c r="G7072" s="25"/>
      <c r="H7072" s="25"/>
      <c r="I7072" s="25"/>
      <c r="J7072" s="25"/>
      <c r="K7072" s="25"/>
      <c r="L7072" s="25"/>
      <c r="N7072" s="25"/>
      <c r="O7072" s="25"/>
      <c r="P7072" s="35" t="s">
        <v>2496</v>
      </c>
      <c r="AS7072" s="570"/>
      <c r="AT7072" s="391"/>
      <c r="AU7072" s="222"/>
      <c r="AV7072" s="564"/>
      <c r="AW7072" s="60"/>
      <c r="AX7072" s="60"/>
      <c r="AY7072" s="60"/>
      <c r="AZ7072" s="283"/>
      <c r="BA7072" s="283"/>
      <c r="BB7072" s="283"/>
      <c r="BC7072" s="34"/>
      <c r="BD7072" s="27"/>
      <c r="BF7072" s="35"/>
      <c r="BG7072" s="35"/>
      <c r="BH7072" s="35"/>
    </row>
    <row r="7073" spans="1:60" ht="15" x14ac:dyDescent="0.25">
      <c r="A7073" s="570">
        <f t="shared" si="103"/>
        <v>7067</v>
      </c>
      <c r="B7073" s="571" t="s">
        <v>9218</v>
      </c>
      <c r="C7073" s="574" t="s">
        <v>12458</v>
      </c>
      <c r="D7073" s="843">
        <v>22086.400000000001</v>
      </c>
      <c r="E7073" s="844"/>
      <c r="F7073" s="844"/>
      <c r="G7073" s="25"/>
      <c r="H7073" s="25"/>
      <c r="I7073" s="25"/>
      <c r="J7073" s="25"/>
      <c r="K7073" s="25"/>
      <c r="L7073" s="25"/>
      <c r="N7073" s="25"/>
      <c r="O7073" s="25"/>
      <c r="P7073" s="35" t="s">
        <v>2496</v>
      </c>
      <c r="AS7073" s="570"/>
      <c r="AT7073" s="391"/>
      <c r="AU7073" s="222"/>
      <c r="AV7073" s="564"/>
      <c r="AW7073" s="60"/>
      <c r="AX7073" s="60"/>
      <c r="AY7073" s="60"/>
      <c r="AZ7073" s="283"/>
      <c r="BA7073" s="283"/>
      <c r="BB7073" s="283"/>
      <c r="BC7073" s="34"/>
      <c r="BD7073" s="27"/>
      <c r="BF7073" s="35"/>
      <c r="BG7073" s="35"/>
      <c r="BH7073" s="35"/>
    </row>
    <row r="7074" spans="1:60" ht="15" x14ac:dyDescent="0.25">
      <c r="A7074" s="570">
        <f t="shared" si="103"/>
        <v>7068</v>
      </c>
      <c r="B7074" s="571" t="s">
        <v>9219</v>
      </c>
      <c r="C7074" s="574" t="s">
        <v>12458</v>
      </c>
      <c r="D7074" s="843">
        <v>29226.400000000001</v>
      </c>
      <c r="E7074" s="844"/>
      <c r="F7074" s="844"/>
      <c r="G7074" s="25"/>
      <c r="H7074" s="25"/>
      <c r="I7074" s="25"/>
      <c r="J7074" s="25"/>
      <c r="K7074" s="25"/>
      <c r="L7074" s="25"/>
      <c r="N7074" s="25"/>
      <c r="O7074" s="25"/>
      <c r="P7074" s="35" t="s">
        <v>2496</v>
      </c>
      <c r="AS7074" s="570"/>
      <c r="AT7074" s="391"/>
      <c r="AU7074" s="222"/>
      <c r="AV7074" s="564"/>
      <c r="AW7074" s="60"/>
      <c r="AX7074" s="60"/>
      <c r="AY7074" s="60"/>
      <c r="AZ7074" s="283"/>
      <c r="BA7074" s="283"/>
      <c r="BB7074" s="283"/>
      <c r="BC7074" s="34"/>
      <c r="BD7074" s="27"/>
      <c r="BF7074" s="35"/>
      <c r="BG7074" s="35"/>
      <c r="BH7074" s="35"/>
    </row>
    <row r="7075" spans="1:60" ht="15" x14ac:dyDescent="0.25">
      <c r="A7075" s="570">
        <f t="shared" si="103"/>
        <v>7069</v>
      </c>
      <c r="B7075" s="571" t="s">
        <v>9220</v>
      </c>
      <c r="C7075" s="574" t="s">
        <v>12458</v>
      </c>
      <c r="D7075" s="843">
        <v>123760</v>
      </c>
      <c r="E7075" s="844"/>
      <c r="F7075" s="844"/>
      <c r="G7075" s="25"/>
      <c r="H7075" s="25"/>
      <c r="I7075" s="25"/>
      <c r="J7075" s="25"/>
      <c r="K7075" s="25"/>
      <c r="L7075" s="25"/>
      <c r="N7075" s="25"/>
      <c r="O7075" s="25"/>
      <c r="P7075" s="35" t="s">
        <v>2496</v>
      </c>
      <c r="AS7075" s="570"/>
      <c r="AT7075" s="391"/>
      <c r="AU7075" s="222"/>
      <c r="AV7075" s="564"/>
      <c r="AW7075" s="60"/>
      <c r="AX7075" s="60"/>
      <c r="AY7075" s="60"/>
      <c r="AZ7075" s="283"/>
      <c r="BA7075" s="283"/>
      <c r="BB7075" s="283"/>
      <c r="BC7075" s="34"/>
      <c r="BD7075" s="27"/>
      <c r="BF7075" s="35"/>
      <c r="BG7075" s="35"/>
      <c r="BH7075" s="35"/>
    </row>
    <row r="7076" spans="1:60" ht="15" x14ac:dyDescent="0.25">
      <c r="A7076" s="570">
        <f t="shared" si="103"/>
        <v>7070</v>
      </c>
      <c r="B7076" s="571" t="s">
        <v>9221</v>
      </c>
      <c r="C7076" s="574" t="s">
        <v>12458</v>
      </c>
      <c r="D7076" s="843">
        <v>113546.23</v>
      </c>
      <c r="E7076" s="844"/>
      <c r="F7076" s="844"/>
      <c r="G7076" s="25"/>
      <c r="H7076" s="25"/>
      <c r="I7076" s="25"/>
      <c r="J7076" s="25"/>
      <c r="K7076" s="25"/>
      <c r="L7076" s="25"/>
      <c r="N7076" s="25"/>
      <c r="O7076" s="25"/>
      <c r="P7076" s="35" t="s">
        <v>2496</v>
      </c>
      <c r="AS7076" s="570"/>
      <c r="AT7076" s="391"/>
      <c r="AU7076" s="222"/>
      <c r="AV7076" s="564"/>
      <c r="AW7076" s="60"/>
      <c r="AX7076" s="60"/>
      <c r="AY7076" s="60"/>
      <c r="AZ7076" s="283"/>
      <c r="BA7076" s="283"/>
      <c r="BB7076" s="283"/>
      <c r="BC7076" s="34"/>
      <c r="BD7076" s="27"/>
      <c r="BF7076" s="35"/>
      <c r="BG7076" s="35"/>
      <c r="BH7076" s="35"/>
    </row>
    <row r="7077" spans="1:60" ht="15" x14ac:dyDescent="0.25">
      <c r="A7077" s="570">
        <f t="shared" si="103"/>
        <v>7071</v>
      </c>
      <c r="B7077" s="571" t="s">
        <v>9222</v>
      </c>
      <c r="C7077" s="574" t="s">
        <v>12458</v>
      </c>
      <c r="D7077" s="843">
        <v>21080.85</v>
      </c>
      <c r="E7077" s="844"/>
      <c r="F7077" s="844"/>
      <c r="G7077" s="25"/>
      <c r="H7077" s="25"/>
      <c r="I7077" s="25"/>
      <c r="J7077" s="25"/>
      <c r="K7077" s="25"/>
      <c r="L7077" s="25"/>
      <c r="N7077" s="25"/>
      <c r="O7077" s="25"/>
      <c r="P7077" s="35" t="s">
        <v>2496</v>
      </c>
      <c r="AS7077" s="570"/>
      <c r="AT7077" s="391"/>
      <c r="AU7077" s="222"/>
      <c r="AV7077" s="564"/>
      <c r="AW7077" s="60"/>
      <c r="AX7077" s="60"/>
      <c r="AY7077" s="60"/>
      <c r="AZ7077" s="283"/>
      <c r="BA7077" s="283"/>
      <c r="BB7077" s="283"/>
      <c r="BC7077" s="34"/>
      <c r="BD7077" s="27"/>
      <c r="BF7077" s="35"/>
      <c r="BG7077" s="35"/>
      <c r="BH7077" s="35"/>
    </row>
    <row r="7078" spans="1:60" ht="15" x14ac:dyDescent="0.25">
      <c r="A7078" s="570">
        <f t="shared" si="103"/>
        <v>7072</v>
      </c>
      <c r="B7078" s="571" t="s">
        <v>9223</v>
      </c>
      <c r="C7078" s="574" t="s">
        <v>12458</v>
      </c>
      <c r="D7078" s="843">
        <v>30721.040000000001</v>
      </c>
      <c r="E7078" s="844"/>
      <c r="F7078" s="844"/>
      <c r="G7078" s="25"/>
      <c r="H7078" s="25"/>
      <c r="I7078" s="25"/>
      <c r="J7078" s="25"/>
      <c r="K7078" s="25"/>
      <c r="L7078" s="25"/>
      <c r="N7078" s="25"/>
      <c r="O7078" s="25"/>
      <c r="P7078" s="35" t="s">
        <v>2496</v>
      </c>
      <c r="AS7078" s="570"/>
      <c r="AT7078" s="391"/>
      <c r="AU7078" s="222"/>
      <c r="AV7078" s="564"/>
      <c r="AW7078" s="60"/>
      <c r="AX7078" s="60"/>
      <c r="AY7078" s="60"/>
      <c r="AZ7078" s="283"/>
      <c r="BA7078" s="283"/>
      <c r="BB7078" s="283"/>
      <c r="BC7078" s="34"/>
      <c r="BD7078" s="27"/>
      <c r="BF7078" s="35"/>
      <c r="BG7078" s="35"/>
      <c r="BH7078" s="35"/>
    </row>
    <row r="7079" spans="1:60" ht="15" x14ac:dyDescent="0.25">
      <c r="A7079" s="570">
        <f t="shared" si="103"/>
        <v>7073</v>
      </c>
      <c r="B7079" s="571" t="s">
        <v>9224</v>
      </c>
      <c r="C7079" s="574" t="s">
        <v>12458</v>
      </c>
      <c r="D7079" s="843">
        <v>9758</v>
      </c>
      <c r="E7079" s="844"/>
      <c r="F7079" s="844"/>
      <c r="G7079" s="25"/>
      <c r="H7079" s="25"/>
      <c r="I7079" s="25"/>
      <c r="J7079" s="25"/>
      <c r="K7079" s="25"/>
      <c r="L7079" s="25"/>
      <c r="N7079" s="25"/>
      <c r="O7079" s="25"/>
      <c r="P7079" s="35" t="s">
        <v>2496</v>
      </c>
      <c r="AS7079" s="570"/>
      <c r="AT7079" s="391"/>
      <c r="AU7079" s="222"/>
      <c r="AV7079" s="564"/>
      <c r="AW7079" s="60"/>
      <c r="AX7079" s="60"/>
      <c r="AY7079" s="60"/>
      <c r="AZ7079" s="283"/>
      <c r="BA7079" s="283"/>
      <c r="BB7079" s="283"/>
      <c r="BC7079" s="34"/>
      <c r="BD7079" s="27"/>
      <c r="BF7079" s="35"/>
      <c r="BG7079" s="35"/>
      <c r="BH7079" s="35"/>
    </row>
    <row r="7080" spans="1:60" ht="15" x14ac:dyDescent="0.25">
      <c r="A7080" s="570">
        <f t="shared" si="103"/>
        <v>7074</v>
      </c>
      <c r="B7080" s="571" t="s">
        <v>9225</v>
      </c>
      <c r="C7080" s="574" t="s">
        <v>12458</v>
      </c>
      <c r="D7080" s="843">
        <v>5858.37</v>
      </c>
      <c r="E7080" s="844"/>
      <c r="F7080" s="844"/>
      <c r="G7080" s="25"/>
      <c r="H7080" s="25"/>
      <c r="I7080" s="25"/>
      <c r="J7080" s="25"/>
      <c r="K7080" s="25"/>
      <c r="L7080" s="25"/>
      <c r="N7080" s="25"/>
      <c r="O7080" s="25"/>
      <c r="P7080" s="35" t="s">
        <v>2496</v>
      </c>
      <c r="AS7080" s="570"/>
      <c r="AT7080" s="391"/>
      <c r="AU7080" s="222"/>
      <c r="AV7080" s="564"/>
      <c r="AW7080" s="60"/>
      <c r="AX7080" s="60"/>
      <c r="AY7080" s="60"/>
      <c r="AZ7080" s="283"/>
      <c r="BA7080" s="283"/>
      <c r="BB7080" s="283"/>
      <c r="BC7080" s="34"/>
      <c r="BD7080" s="27"/>
      <c r="BF7080" s="35"/>
      <c r="BG7080" s="35"/>
      <c r="BH7080" s="35"/>
    </row>
    <row r="7081" spans="1:60" ht="15" x14ac:dyDescent="0.25">
      <c r="A7081" s="570">
        <f t="shared" si="103"/>
        <v>7075</v>
      </c>
      <c r="B7081" s="571" t="s">
        <v>9226</v>
      </c>
      <c r="C7081" s="574" t="s">
        <v>12458</v>
      </c>
      <c r="D7081" s="843">
        <v>27959.05</v>
      </c>
      <c r="E7081" s="844"/>
      <c r="F7081" s="844"/>
      <c r="G7081" s="25"/>
      <c r="H7081" s="25"/>
      <c r="I7081" s="25"/>
      <c r="J7081" s="25"/>
      <c r="K7081" s="25"/>
      <c r="L7081" s="25"/>
      <c r="N7081" s="25"/>
      <c r="O7081" s="25"/>
      <c r="P7081" s="35" t="s">
        <v>2496</v>
      </c>
      <c r="AS7081" s="570"/>
      <c r="AT7081" s="391"/>
      <c r="AU7081" s="222"/>
      <c r="AV7081" s="564"/>
      <c r="AW7081" s="60"/>
      <c r="AX7081" s="60"/>
      <c r="AY7081" s="60"/>
      <c r="AZ7081" s="283"/>
      <c r="BA7081" s="283"/>
      <c r="BB7081" s="283"/>
      <c r="BC7081" s="34"/>
      <c r="BD7081" s="27"/>
      <c r="BF7081" s="35"/>
      <c r="BG7081" s="35"/>
      <c r="BH7081" s="35"/>
    </row>
    <row r="7082" spans="1:60" ht="15" x14ac:dyDescent="0.25">
      <c r="A7082" s="570">
        <f t="shared" si="103"/>
        <v>7076</v>
      </c>
      <c r="B7082" s="571" t="s">
        <v>9227</v>
      </c>
      <c r="C7082" s="574" t="s">
        <v>12458</v>
      </c>
      <c r="D7082" s="843">
        <v>12774.65</v>
      </c>
      <c r="E7082" s="844"/>
      <c r="F7082" s="844"/>
      <c r="G7082" s="25"/>
      <c r="H7082" s="25"/>
      <c r="I7082" s="25"/>
      <c r="J7082" s="25"/>
      <c r="K7082" s="25"/>
      <c r="L7082" s="25"/>
      <c r="N7082" s="25"/>
      <c r="O7082" s="25"/>
      <c r="P7082" s="35" t="s">
        <v>2496</v>
      </c>
      <c r="AS7082" s="570"/>
      <c r="AT7082" s="391"/>
      <c r="AU7082" s="222"/>
      <c r="AV7082" s="564"/>
      <c r="AW7082" s="60"/>
      <c r="AX7082" s="60"/>
      <c r="AY7082" s="60"/>
      <c r="AZ7082" s="283"/>
      <c r="BA7082" s="283"/>
      <c r="BB7082" s="283"/>
      <c r="BC7082" s="34"/>
      <c r="BD7082" s="27"/>
      <c r="BF7082" s="35"/>
      <c r="BG7082" s="35"/>
      <c r="BH7082" s="35"/>
    </row>
    <row r="7083" spans="1:60" ht="15" x14ac:dyDescent="0.25">
      <c r="A7083" s="570">
        <f t="shared" si="103"/>
        <v>7077</v>
      </c>
      <c r="B7083" s="571" t="s">
        <v>9228</v>
      </c>
      <c r="C7083" s="574" t="s">
        <v>12458</v>
      </c>
      <c r="D7083" s="843">
        <v>7744898.4199999999</v>
      </c>
      <c r="E7083" s="844"/>
      <c r="F7083" s="844"/>
      <c r="G7083" s="25"/>
      <c r="H7083" s="25"/>
      <c r="I7083" s="25"/>
      <c r="J7083" s="25"/>
      <c r="K7083" s="25"/>
      <c r="L7083" s="25"/>
      <c r="N7083" s="25"/>
      <c r="O7083" s="25"/>
      <c r="P7083" s="35" t="s">
        <v>2496</v>
      </c>
      <c r="AS7083" s="570"/>
      <c r="AT7083" s="391"/>
      <c r="AU7083" s="222"/>
      <c r="AV7083" s="564"/>
      <c r="AW7083" s="60"/>
      <c r="AX7083" s="60"/>
      <c r="AY7083" s="60"/>
      <c r="AZ7083" s="283"/>
      <c r="BA7083" s="283"/>
      <c r="BB7083" s="283"/>
      <c r="BC7083" s="34"/>
      <c r="BD7083" s="27"/>
      <c r="BF7083" s="35"/>
      <c r="BG7083" s="35"/>
      <c r="BH7083" s="35"/>
    </row>
    <row r="7084" spans="1:60" ht="15" x14ac:dyDescent="0.25">
      <c r="A7084" s="570">
        <f t="shared" si="103"/>
        <v>7078</v>
      </c>
      <c r="B7084" s="571" t="s">
        <v>9229</v>
      </c>
      <c r="C7084" s="574" t="s">
        <v>12458</v>
      </c>
      <c r="D7084" s="843">
        <v>910231</v>
      </c>
      <c r="E7084" s="844"/>
      <c r="F7084" s="844"/>
      <c r="G7084" s="25"/>
      <c r="H7084" s="25"/>
      <c r="I7084" s="25"/>
      <c r="J7084" s="25"/>
      <c r="K7084" s="25"/>
      <c r="L7084" s="25"/>
      <c r="N7084" s="25"/>
      <c r="O7084" s="25"/>
      <c r="P7084" s="35" t="s">
        <v>2496</v>
      </c>
      <c r="AS7084" s="570"/>
      <c r="AT7084" s="391"/>
      <c r="AU7084" s="222"/>
      <c r="AV7084" s="564"/>
      <c r="AW7084" s="60"/>
      <c r="AX7084" s="60"/>
      <c r="AY7084" s="60"/>
      <c r="AZ7084" s="283"/>
      <c r="BA7084" s="283"/>
      <c r="BB7084" s="283"/>
      <c r="BC7084" s="34"/>
      <c r="BD7084" s="27"/>
      <c r="BF7084" s="35"/>
      <c r="BG7084" s="35"/>
      <c r="BH7084" s="35"/>
    </row>
    <row r="7085" spans="1:60" ht="15" x14ac:dyDescent="0.25">
      <c r="A7085" s="570">
        <f t="shared" si="103"/>
        <v>7079</v>
      </c>
      <c r="B7085" s="571" t="s">
        <v>9230</v>
      </c>
      <c r="C7085" s="574" t="s">
        <v>12458</v>
      </c>
      <c r="D7085" s="843">
        <v>14875</v>
      </c>
      <c r="E7085" s="844"/>
      <c r="F7085" s="844"/>
      <c r="G7085" s="25"/>
      <c r="H7085" s="25"/>
      <c r="I7085" s="25"/>
      <c r="J7085" s="25"/>
      <c r="K7085" s="25"/>
      <c r="L7085" s="25"/>
      <c r="N7085" s="25"/>
      <c r="O7085" s="25"/>
      <c r="P7085" s="35" t="s">
        <v>2496</v>
      </c>
      <c r="AS7085" s="570"/>
      <c r="AT7085" s="391"/>
      <c r="AU7085" s="222"/>
      <c r="AV7085" s="564"/>
      <c r="AW7085" s="60"/>
      <c r="AX7085" s="60"/>
      <c r="AY7085" s="60"/>
      <c r="AZ7085" s="283"/>
      <c r="BA7085" s="283"/>
      <c r="BB7085" s="283"/>
      <c r="BC7085" s="34"/>
      <c r="BD7085" s="27"/>
      <c r="BF7085" s="35"/>
      <c r="BG7085" s="35"/>
      <c r="BH7085" s="35"/>
    </row>
    <row r="7086" spans="1:60" ht="15" x14ac:dyDescent="0.25">
      <c r="A7086" s="570">
        <f t="shared" si="103"/>
        <v>7080</v>
      </c>
      <c r="B7086" s="571" t="s">
        <v>9231</v>
      </c>
      <c r="C7086" s="574" t="s">
        <v>12458</v>
      </c>
      <c r="D7086" s="843">
        <v>305830</v>
      </c>
      <c r="E7086" s="844"/>
      <c r="F7086" s="844"/>
      <c r="G7086" s="25"/>
      <c r="H7086" s="25"/>
      <c r="I7086" s="25"/>
      <c r="J7086" s="25"/>
      <c r="K7086" s="25"/>
      <c r="L7086" s="25"/>
      <c r="N7086" s="25"/>
      <c r="O7086" s="25"/>
      <c r="P7086" s="35" t="s">
        <v>2496</v>
      </c>
      <c r="AS7086" s="570"/>
      <c r="AT7086" s="391"/>
      <c r="AU7086" s="222"/>
      <c r="AV7086" s="564"/>
      <c r="AW7086" s="60"/>
      <c r="AX7086" s="60"/>
      <c r="AY7086" s="60"/>
      <c r="AZ7086" s="283"/>
      <c r="BA7086" s="283"/>
      <c r="BB7086" s="283"/>
      <c r="BC7086" s="34"/>
      <c r="BD7086" s="27"/>
      <c r="BF7086" s="35"/>
      <c r="BG7086" s="35"/>
      <c r="BH7086" s="35"/>
    </row>
    <row r="7087" spans="1:60" ht="15" x14ac:dyDescent="0.25">
      <c r="A7087" s="570">
        <f t="shared" si="103"/>
        <v>7081</v>
      </c>
      <c r="B7087" s="571" t="s">
        <v>9232</v>
      </c>
      <c r="C7087" s="574" t="s">
        <v>12458</v>
      </c>
      <c r="D7087" s="843">
        <v>477804.04</v>
      </c>
      <c r="E7087" s="844"/>
      <c r="F7087" s="844"/>
      <c r="G7087" s="25"/>
      <c r="H7087" s="25"/>
      <c r="I7087" s="25"/>
      <c r="J7087" s="25"/>
      <c r="K7087" s="25"/>
      <c r="L7087" s="25"/>
      <c r="N7087" s="25"/>
      <c r="O7087" s="25"/>
      <c r="P7087" s="35" t="s">
        <v>2496</v>
      </c>
      <c r="AS7087" s="570"/>
      <c r="AT7087" s="391"/>
      <c r="AU7087" s="222"/>
      <c r="AV7087" s="564"/>
      <c r="AW7087" s="60"/>
      <c r="AX7087" s="60"/>
      <c r="AY7087" s="60"/>
      <c r="AZ7087" s="283"/>
      <c r="BA7087" s="283"/>
      <c r="BB7087" s="283"/>
      <c r="BC7087" s="34"/>
      <c r="BD7087" s="27"/>
      <c r="BF7087" s="35"/>
      <c r="BG7087" s="35"/>
      <c r="BH7087" s="35"/>
    </row>
    <row r="7088" spans="1:60" ht="15" x14ac:dyDescent="0.25">
      <c r="A7088" s="570">
        <f t="shared" si="103"/>
        <v>7082</v>
      </c>
      <c r="B7088" s="571" t="s">
        <v>9233</v>
      </c>
      <c r="C7088" s="574" t="s">
        <v>12458</v>
      </c>
      <c r="D7088" s="843">
        <v>60083.1</v>
      </c>
      <c r="E7088" s="844"/>
      <c r="F7088" s="844"/>
      <c r="G7088" s="25"/>
      <c r="H7088" s="25"/>
      <c r="I7088" s="25"/>
      <c r="J7088" s="25"/>
      <c r="K7088" s="25"/>
      <c r="L7088" s="25"/>
      <c r="N7088" s="25"/>
      <c r="O7088" s="25"/>
      <c r="P7088" s="35" t="s">
        <v>2496</v>
      </c>
      <c r="AS7088" s="570"/>
      <c r="AT7088" s="391"/>
      <c r="AU7088" s="222"/>
      <c r="AV7088" s="564"/>
      <c r="AW7088" s="60"/>
      <c r="AX7088" s="60"/>
      <c r="AY7088" s="60"/>
      <c r="AZ7088" s="283"/>
      <c r="BA7088" s="283"/>
      <c r="BB7088" s="283"/>
      <c r="BC7088" s="34"/>
      <c r="BD7088" s="27"/>
      <c r="BF7088" s="35"/>
      <c r="BG7088" s="35"/>
      <c r="BH7088" s="35"/>
    </row>
    <row r="7089" spans="1:60" ht="15" x14ac:dyDescent="0.25">
      <c r="A7089" s="570">
        <f t="shared" si="103"/>
        <v>7083</v>
      </c>
      <c r="B7089" s="571" t="s">
        <v>9234</v>
      </c>
      <c r="C7089" s="574" t="s">
        <v>12458</v>
      </c>
      <c r="D7089" s="843">
        <v>17905.93</v>
      </c>
      <c r="E7089" s="844"/>
      <c r="F7089" s="844"/>
      <c r="G7089" s="25"/>
      <c r="H7089" s="25"/>
      <c r="I7089" s="25"/>
      <c r="J7089" s="25"/>
      <c r="K7089" s="25"/>
      <c r="L7089" s="25"/>
      <c r="N7089" s="25"/>
      <c r="O7089" s="25"/>
      <c r="P7089" s="35" t="s">
        <v>2496</v>
      </c>
      <c r="AS7089" s="570"/>
      <c r="AT7089" s="391"/>
      <c r="AU7089" s="222"/>
      <c r="AV7089" s="564"/>
      <c r="AW7089" s="60"/>
      <c r="AX7089" s="60"/>
      <c r="AY7089" s="60"/>
      <c r="AZ7089" s="283"/>
      <c r="BA7089" s="283"/>
      <c r="BB7089" s="283"/>
      <c r="BC7089" s="34"/>
      <c r="BD7089" s="27"/>
      <c r="BF7089" s="35"/>
      <c r="BG7089" s="35"/>
      <c r="BH7089" s="35"/>
    </row>
    <row r="7090" spans="1:60" ht="15" x14ac:dyDescent="0.25">
      <c r="A7090" s="570">
        <f t="shared" si="103"/>
        <v>7084</v>
      </c>
      <c r="B7090" s="571" t="s">
        <v>9235</v>
      </c>
      <c r="C7090" s="574" t="s">
        <v>12458</v>
      </c>
      <c r="D7090" s="843">
        <v>56133.49</v>
      </c>
      <c r="E7090" s="844"/>
      <c r="F7090" s="844"/>
      <c r="G7090" s="25"/>
      <c r="H7090" s="25"/>
      <c r="I7090" s="25"/>
      <c r="J7090" s="25"/>
      <c r="K7090" s="25"/>
      <c r="L7090" s="25"/>
      <c r="N7090" s="25"/>
      <c r="O7090" s="25"/>
      <c r="P7090" s="35" t="s">
        <v>2496</v>
      </c>
      <c r="AS7090" s="570"/>
      <c r="AT7090" s="391"/>
      <c r="AU7090" s="222"/>
      <c r="AV7090" s="564"/>
      <c r="AW7090" s="60"/>
      <c r="AX7090" s="60"/>
      <c r="AY7090" s="60"/>
      <c r="AZ7090" s="283"/>
      <c r="BA7090" s="283"/>
      <c r="BB7090" s="283"/>
      <c r="BC7090" s="34"/>
      <c r="BD7090" s="27"/>
      <c r="BF7090" s="35"/>
      <c r="BG7090" s="35"/>
      <c r="BH7090" s="35"/>
    </row>
    <row r="7091" spans="1:60" ht="15" x14ac:dyDescent="0.25">
      <c r="A7091" s="570">
        <f t="shared" si="103"/>
        <v>7085</v>
      </c>
      <c r="B7091" s="571" t="s">
        <v>9236</v>
      </c>
      <c r="C7091" s="574" t="s">
        <v>12458</v>
      </c>
      <c r="D7091" s="843">
        <v>89250</v>
      </c>
      <c r="E7091" s="844"/>
      <c r="F7091" s="844"/>
      <c r="G7091" s="25"/>
      <c r="H7091" s="25"/>
      <c r="I7091" s="25"/>
      <c r="J7091" s="25"/>
      <c r="K7091" s="25"/>
      <c r="L7091" s="25"/>
      <c r="N7091" s="25"/>
      <c r="O7091" s="25"/>
      <c r="P7091" s="35" t="s">
        <v>2496</v>
      </c>
      <c r="AS7091" s="570"/>
      <c r="AT7091" s="391"/>
      <c r="AU7091" s="222"/>
      <c r="AV7091" s="564"/>
      <c r="AW7091" s="60"/>
      <c r="AX7091" s="60"/>
      <c r="AY7091" s="60"/>
      <c r="AZ7091" s="283"/>
      <c r="BA7091" s="283"/>
      <c r="BB7091" s="283"/>
      <c r="BC7091" s="34"/>
      <c r="BD7091" s="27"/>
      <c r="BF7091" s="35"/>
      <c r="BG7091" s="35"/>
      <c r="BH7091" s="35"/>
    </row>
    <row r="7092" spans="1:60" ht="15" x14ac:dyDescent="0.25">
      <c r="A7092" s="570">
        <f t="shared" si="103"/>
        <v>7086</v>
      </c>
      <c r="B7092" s="571" t="s">
        <v>9237</v>
      </c>
      <c r="C7092" s="574" t="s">
        <v>12458</v>
      </c>
      <c r="D7092" s="843">
        <v>35095.480000000003</v>
      </c>
      <c r="E7092" s="844"/>
      <c r="F7092" s="844"/>
      <c r="G7092" s="25"/>
      <c r="H7092" s="25"/>
      <c r="I7092" s="25"/>
      <c r="J7092" s="25"/>
      <c r="K7092" s="25"/>
      <c r="L7092" s="25"/>
      <c r="N7092" s="25"/>
      <c r="O7092" s="25"/>
      <c r="P7092" s="35" t="s">
        <v>2496</v>
      </c>
      <c r="AS7092" s="570"/>
      <c r="AT7092" s="391"/>
      <c r="AU7092" s="222"/>
      <c r="AV7092" s="564"/>
      <c r="AW7092" s="60"/>
      <c r="AX7092" s="60"/>
      <c r="AY7092" s="60"/>
      <c r="AZ7092" s="283"/>
      <c r="BA7092" s="283"/>
      <c r="BB7092" s="283"/>
      <c r="BC7092" s="34"/>
      <c r="BD7092" s="27"/>
      <c r="BF7092" s="35"/>
      <c r="BG7092" s="35"/>
      <c r="BH7092" s="35"/>
    </row>
    <row r="7093" spans="1:60" ht="15" x14ac:dyDescent="0.25">
      <c r="A7093" s="570">
        <f t="shared" si="103"/>
        <v>7087</v>
      </c>
      <c r="B7093" s="571" t="s">
        <v>9238</v>
      </c>
      <c r="C7093" s="574" t="s">
        <v>12458</v>
      </c>
      <c r="D7093" s="843">
        <v>66299.66</v>
      </c>
      <c r="E7093" s="844"/>
      <c r="F7093" s="844"/>
      <c r="G7093" s="25"/>
      <c r="H7093" s="25"/>
      <c r="I7093" s="25"/>
      <c r="J7093" s="25"/>
      <c r="K7093" s="25"/>
      <c r="L7093" s="25"/>
      <c r="N7093" s="25"/>
      <c r="O7093" s="25"/>
      <c r="P7093" s="35" t="s">
        <v>2496</v>
      </c>
      <c r="AS7093" s="570"/>
      <c r="AT7093" s="391"/>
      <c r="AU7093" s="222"/>
      <c r="AV7093" s="564"/>
      <c r="AW7093" s="60"/>
      <c r="AX7093" s="60"/>
      <c r="AY7093" s="60"/>
      <c r="AZ7093" s="283"/>
      <c r="BA7093" s="283"/>
      <c r="BB7093" s="283"/>
      <c r="BC7093" s="34"/>
      <c r="BD7093" s="27"/>
      <c r="BF7093" s="35"/>
      <c r="BG7093" s="35"/>
      <c r="BH7093" s="35"/>
    </row>
    <row r="7094" spans="1:60" ht="15" x14ac:dyDescent="0.25">
      <c r="A7094" s="570">
        <f t="shared" si="103"/>
        <v>7088</v>
      </c>
      <c r="B7094" s="571" t="s">
        <v>9239</v>
      </c>
      <c r="C7094" s="574" t="s">
        <v>12458</v>
      </c>
      <c r="D7094" s="843">
        <v>2618</v>
      </c>
      <c r="E7094" s="844"/>
      <c r="F7094" s="844"/>
      <c r="G7094" s="25"/>
      <c r="H7094" s="25"/>
      <c r="I7094" s="25"/>
      <c r="J7094" s="25"/>
      <c r="K7094" s="25"/>
      <c r="L7094" s="25"/>
      <c r="N7094" s="25"/>
      <c r="O7094" s="25"/>
      <c r="P7094" s="35" t="s">
        <v>2496</v>
      </c>
      <c r="AS7094" s="570"/>
      <c r="AT7094" s="391"/>
      <c r="AU7094" s="222"/>
      <c r="AV7094" s="564"/>
      <c r="AW7094" s="60"/>
      <c r="AX7094" s="60"/>
      <c r="AY7094" s="60"/>
      <c r="AZ7094" s="283"/>
      <c r="BA7094" s="283"/>
      <c r="BB7094" s="283"/>
      <c r="BC7094" s="34"/>
      <c r="BD7094" s="27"/>
      <c r="BF7094" s="35"/>
      <c r="BG7094" s="35"/>
      <c r="BH7094" s="35"/>
    </row>
    <row r="7095" spans="1:60" ht="15" x14ac:dyDescent="0.25">
      <c r="A7095" s="570">
        <f t="shared" ref="A7095:A7158" si="104">A7094+1</f>
        <v>7089</v>
      </c>
      <c r="B7095" s="571" t="s">
        <v>9240</v>
      </c>
      <c r="C7095" s="574" t="s">
        <v>12458</v>
      </c>
      <c r="D7095" s="843">
        <v>119618.8</v>
      </c>
      <c r="E7095" s="844"/>
      <c r="F7095" s="844"/>
      <c r="G7095" s="25"/>
      <c r="H7095" s="25"/>
      <c r="I7095" s="25"/>
      <c r="J7095" s="25"/>
      <c r="K7095" s="25"/>
      <c r="L7095" s="25"/>
      <c r="N7095" s="25"/>
      <c r="O7095" s="25"/>
      <c r="P7095" s="35" t="s">
        <v>2496</v>
      </c>
      <c r="AS7095" s="570"/>
      <c r="AT7095" s="391"/>
      <c r="AU7095" s="222"/>
      <c r="AV7095" s="564"/>
      <c r="AW7095" s="60"/>
      <c r="AX7095" s="60"/>
      <c r="AY7095" s="60"/>
      <c r="AZ7095" s="283"/>
      <c r="BA7095" s="283"/>
      <c r="BB7095" s="283"/>
      <c r="BC7095" s="34"/>
      <c r="BD7095" s="27"/>
      <c r="BF7095" s="35"/>
      <c r="BG7095" s="35"/>
      <c r="BH7095" s="35"/>
    </row>
    <row r="7096" spans="1:60" ht="15" x14ac:dyDescent="0.25">
      <c r="A7096" s="570">
        <f t="shared" si="104"/>
        <v>7090</v>
      </c>
      <c r="B7096" s="571" t="s">
        <v>9241</v>
      </c>
      <c r="C7096" s="574" t="s">
        <v>12458</v>
      </c>
      <c r="D7096" s="843">
        <v>12553.31</v>
      </c>
      <c r="E7096" s="844"/>
      <c r="F7096" s="844"/>
      <c r="G7096" s="25"/>
      <c r="H7096" s="25"/>
      <c r="I7096" s="25"/>
      <c r="J7096" s="25"/>
      <c r="K7096" s="25"/>
      <c r="L7096" s="25"/>
      <c r="N7096" s="25"/>
      <c r="O7096" s="25"/>
      <c r="P7096" s="35" t="s">
        <v>2496</v>
      </c>
      <c r="AS7096" s="570"/>
      <c r="AT7096" s="391"/>
      <c r="AU7096" s="222"/>
      <c r="AV7096" s="564"/>
      <c r="AW7096" s="60"/>
      <c r="AX7096" s="60"/>
      <c r="AY7096" s="60"/>
      <c r="AZ7096" s="283"/>
      <c r="BA7096" s="283"/>
      <c r="BB7096" s="283"/>
      <c r="BC7096" s="34"/>
      <c r="BD7096" s="27"/>
      <c r="BF7096" s="35"/>
      <c r="BG7096" s="35"/>
      <c r="BH7096" s="35"/>
    </row>
    <row r="7097" spans="1:60" ht="15" x14ac:dyDescent="0.25">
      <c r="A7097" s="570">
        <f t="shared" si="104"/>
        <v>7091</v>
      </c>
      <c r="B7097" s="571" t="s">
        <v>9242</v>
      </c>
      <c r="C7097" s="574" t="s">
        <v>12458</v>
      </c>
      <c r="D7097" s="843">
        <v>277222.40000000002</v>
      </c>
      <c r="E7097" s="844"/>
      <c r="F7097" s="844"/>
      <c r="G7097" s="25"/>
      <c r="H7097" s="25"/>
      <c r="I7097" s="25"/>
      <c r="J7097" s="25"/>
      <c r="K7097" s="25"/>
      <c r="L7097" s="25"/>
      <c r="N7097" s="25"/>
      <c r="O7097" s="25"/>
      <c r="P7097" s="35" t="s">
        <v>2496</v>
      </c>
      <c r="AS7097" s="570"/>
      <c r="AT7097" s="391"/>
      <c r="AU7097" s="222"/>
      <c r="AV7097" s="564"/>
      <c r="AW7097" s="60"/>
      <c r="AX7097" s="60"/>
      <c r="AY7097" s="60"/>
      <c r="AZ7097" s="283"/>
      <c r="BA7097" s="283"/>
      <c r="BB7097" s="283"/>
      <c r="BC7097" s="34"/>
      <c r="BD7097" s="27"/>
      <c r="BF7097" s="35"/>
      <c r="BG7097" s="35"/>
      <c r="BH7097" s="35"/>
    </row>
    <row r="7098" spans="1:60" ht="15" x14ac:dyDescent="0.25">
      <c r="A7098" s="570">
        <f t="shared" si="104"/>
        <v>7092</v>
      </c>
      <c r="B7098" s="571" t="s">
        <v>9243</v>
      </c>
      <c r="C7098" s="574" t="s">
        <v>12458</v>
      </c>
      <c r="D7098" s="843">
        <v>424776.45</v>
      </c>
      <c r="E7098" s="844"/>
      <c r="F7098" s="844"/>
      <c r="G7098" s="25"/>
      <c r="H7098" s="25"/>
      <c r="I7098" s="25"/>
      <c r="J7098" s="25"/>
      <c r="K7098" s="25"/>
      <c r="L7098" s="25"/>
      <c r="N7098" s="25"/>
      <c r="O7098" s="25"/>
      <c r="P7098" s="35" t="s">
        <v>2496</v>
      </c>
      <c r="AS7098" s="570"/>
      <c r="AT7098" s="391"/>
      <c r="AU7098" s="222"/>
      <c r="AV7098" s="564"/>
      <c r="AW7098" s="60"/>
      <c r="AX7098" s="60"/>
      <c r="AY7098" s="60"/>
      <c r="AZ7098" s="283"/>
      <c r="BA7098" s="283"/>
      <c r="BB7098" s="283"/>
      <c r="BC7098" s="34"/>
      <c r="BD7098" s="27"/>
      <c r="BF7098" s="35"/>
      <c r="BG7098" s="35"/>
      <c r="BH7098" s="35"/>
    </row>
    <row r="7099" spans="1:60" ht="15" x14ac:dyDescent="0.25">
      <c r="A7099" s="570">
        <f t="shared" si="104"/>
        <v>7093</v>
      </c>
      <c r="B7099" s="571" t="s">
        <v>9244</v>
      </c>
      <c r="C7099" s="574" t="s">
        <v>12458</v>
      </c>
      <c r="D7099" s="843">
        <v>429067.59</v>
      </c>
      <c r="E7099" s="844"/>
      <c r="F7099" s="844"/>
      <c r="G7099" s="25"/>
      <c r="H7099" s="25"/>
      <c r="I7099" s="25"/>
      <c r="J7099" s="25"/>
      <c r="K7099" s="25"/>
      <c r="L7099" s="25"/>
      <c r="N7099" s="25"/>
      <c r="O7099" s="25"/>
      <c r="P7099" s="35" t="s">
        <v>2496</v>
      </c>
      <c r="AS7099" s="570"/>
      <c r="AT7099" s="391"/>
      <c r="AU7099" s="222"/>
      <c r="AV7099" s="564"/>
      <c r="AW7099" s="60"/>
      <c r="AX7099" s="60"/>
      <c r="AY7099" s="60"/>
      <c r="AZ7099" s="283"/>
      <c r="BA7099" s="283"/>
      <c r="BB7099" s="283"/>
      <c r="BC7099" s="34"/>
      <c r="BD7099" s="27"/>
      <c r="BF7099" s="35"/>
      <c r="BG7099" s="35"/>
      <c r="BH7099" s="35"/>
    </row>
    <row r="7100" spans="1:60" ht="15" x14ac:dyDescent="0.25">
      <c r="A7100" s="570">
        <f t="shared" si="104"/>
        <v>7094</v>
      </c>
      <c r="B7100" s="571" t="s">
        <v>9245</v>
      </c>
      <c r="C7100" s="574" t="s">
        <v>12458</v>
      </c>
      <c r="D7100" s="843">
        <v>628195.05000000005</v>
      </c>
      <c r="E7100" s="844"/>
      <c r="F7100" s="844"/>
      <c r="G7100" s="25"/>
      <c r="H7100" s="25"/>
      <c r="I7100" s="25"/>
      <c r="J7100" s="25"/>
      <c r="K7100" s="25"/>
      <c r="L7100" s="25"/>
      <c r="N7100" s="25"/>
      <c r="O7100" s="25"/>
      <c r="P7100" s="35" t="s">
        <v>2496</v>
      </c>
      <c r="AS7100" s="570"/>
      <c r="AT7100" s="391"/>
      <c r="AU7100" s="222"/>
      <c r="AV7100" s="564"/>
      <c r="AW7100" s="60"/>
      <c r="AX7100" s="60"/>
      <c r="AY7100" s="60"/>
      <c r="AZ7100" s="283"/>
      <c r="BA7100" s="283"/>
      <c r="BB7100" s="283"/>
      <c r="BC7100" s="34"/>
      <c r="BD7100" s="27"/>
      <c r="BF7100" s="35"/>
      <c r="BG7100" s="35"/>
      <c r="BH7100" s="35"/>
    </row>
    <row r="7101" spans="1:60" ht="15" x14ac:dyDescent="0.25">
      <c r="A7101" s="570">
        <f t="shared" si="104"/>
        <v>7095</v>
      </c>
      <c r="B7101" s="571" t="s">
        <v>9246</v>
      </c>
      <c r="C7101" s="574" t="s">
        <v>12458</v>
      </c>
      <c r="D7101" s="843">
        <v>961758</v>
      </c>
      <c r="E7101" s="844"/>
      <c r="F7101" s="844"/>
      <c r="G7101" s="25"/>
      <c r="H7101" s="25"/>
      <c r="I7101" s="25"/>
      <c r="J7101" s="25"/>
      <c r="K7101" s="25"/>
      <c r="L7101" s="25"/>
      <c r="N7101" s="25"/>
      <c r="O7101" s="25"/>
      <c r="P7101" s="35" t="s">
        <v>2496</v>
      </c>
      <c r="AS7101" s="570"/>
      <c r="AT7101" s="391"/>
      <c r="AU7101" s="222"/>
      <c r="AV7101" s="564"/>
      <c r="AW7101" s="60"/>
      <c r="AX7101" s="60"/>
      <c r="AY7101" s="60"/>
      <c r="AZ7101" s="283"/>
      <c r="BA7101" s="283"/>
      <c r="BB7101" s="283"/>
      <c r="BC7101" s="34"/>
      <c r="BD7101" s="27"/>
      <c r="BF7101" s="35"/>
      <c r="BG7101" s="35"/>
      <c r="BH7101" s="35"/>
    </row>
    <row r="7102" spans="1:60" ht="15" x14ac:dyDescent="0.25">
      <c r="A7102" s="570">
        <f t="shared" si="104"/>
        <v>7096</v>
      </c>
      <c r="B7102" s="571" t="s">
        <v>9247</v>
      </c>
      <c r="C7102" s="574" t="s">
        <v>12458</v>
      </c>
      <c r="D7102" s="843">
        <v>901718.93</v>
      </c>
      <c r="E7102" s="844"/>
      <c r="F7102" s="844"/>
      <c r="G7102" s="25"/>
      <c r="H7102" s="25"/>
      <c r="I7102" s="25"/>
      <c r="J7102" s="25"/>
      <c r="K7102" s="25"/>
      <c r="L7102" s="25"/>
      <c r="N7102" s="25"/>
      <c r="O7102" s="25"/>
      <c r="P7102" s="35" t="s">
        <v>2496</v>
      </c>
      <c r="AS7102" s="570"/>
      <c r="AT7102" s="391"/>
      <c r="AU7102" s="222"/>
      <c r="AV7102" s="564"/>
      <c r="AW7102" s="60"/>
      <c r="AX7102" s="60"/>
      <c r="AY7102" s="60"/>
      <c r="AZ7102" s="283"/>
      <c r="BA7102" s="283"/>
      <c r="BB7102" s="283"/>
      <c r="BC7102" s="34"/>
      <c r="BD7102" s="27"/>
      <c r="BF7102" s="35"/>
      <c r="BG7102" s="35"/>
      <c r="BH7102" s="35"/>
    </row>
    <row r="7103" spans="1:60" ht="15" x14ac:dyDescent="0.25">
      <c r="A7103" s="570">
        <f t="shared" si="104"/>
        <v>7097</v>
      </c>
      <c r="B7103" s="571" t="s">
        <v>9248</v>
      </c>
      <c r="C7103" s="574" t="s">
        <v>12458</v>
      </c>
      <c r="D7103" s="843">
        <v>12114.2</v>
      </c>
      <c r="E7103" s="844"/>
      <c r="F7103" s="844"/>
      <c r="G7103" s="25"/>
      <c r="H7103" s="25"/>
      <c r="I7103" s="25"/>
      <c r="J7103" s="25"/>
      <c r="K7103" s="25"/>
      <c r="L7103" s="25"/>
      <c r="N7103" s="25"/>
      <c r="O7103" s="25"/>
      <c r="P7103" s="35" t="s">
        <v>2496</v>
      </c>
      <c r="AS7103" s="570"/>
      <c r="AT7103" s="391"/>
      <c r="AU7103" s="222"/>
      <c r="AV7103" s="564"/>
      <c r="AW7103" s="60"/>
      <c r="AX7103" s="60"/>
      <c r="AY7103" s="60"/>
      <c r="AZ7103" s="283"/>
      <c r="BA7103" s="283"/>
      <c r="BB7103" s="283"/>
      <c r="BC7103" s="34"/>
      <c r="BD7103" s="27"/>
      <c r="BF7103" s="35"/>
      <c r="BG7103" s="35"/>
      <c r="BH7103" s="35"/>
    </row>
    <row r="7104" spans="1:60" ht="15" x14ac:dyDescent="0.25">
      <c r="A7104" s="570">
        <f t="shared" si="104"/>
        <v>7098</v>
      </c>
      <c r="B7104" s="571" t="s">
        <v>9249</v>
      </c>
      <c r="C7104" s="574" t="s">
        <v>12458</v>
      </c>
      <c r="D7104" s="843">
        <v>27024.9</v>
      </c>
      <c r="E7104" s="844"/>
      <c r="F7104" s="844"/>
      <c r="G7104" s="25"/>
      <c r="H7104" s="25"/>
      <c r="I7104" s="25"/>
      <c r="J7104" s="25"/>
      <c r="K7104" s="25"/>
      <c r="L7104" s="25"/>
      <c r="N7104" s="25"/>
      <c r="O7104" s="25"/>
      <c r="P7104" s="35" t="s">
        <v>2496</v>
      </c>
      <c r="AS7104" s="570"/>
      <c r="AT7104" s="391"/>
      <c r="AU7104" s="222"/>
      <c r="AV7104" s="564"/>
      <c r="AW7104" s="60"/>
      <c r="AX7104" s="60"/>
      <c r="AY7104" s="60"/>
      <c r="AZ7104" s="283"/>
      <c r="BA7104" s="283"/>
      <c r="BB7104" s="283"/>
      <c r="BC7104" s="34"/>
      <c r="BD7104" s="27"/>
      <c r="BF7104" s="35"/>
      <c r="BG7104" s="35"/>
      <c r="BH7104" s="35"/>
    </row>
    <row r="7105" spans="1:60" ht="15" x14ac:dyDescent="0.25">
      <c r="A7105" s="570">
        <f t="shared" si="104"/>
        <v>7099</v>
      </c>
      <c r="B7105" s="571" t="s">
        <v>9250</v>
      </c>
      <c r="C7105" s="574" t="s">
        <v>12458</v>
      </c>
      <c r="D7105" s="843">
        <v>56882</v>
      </c>
      <c r="E7105" s="844"/>
      <c r="F7105" s="844"/>
      <c r="G7105" s="25"/>
      <c r="H7105" s="25"/>
      <c r="I7105" s="25"/>
      <c r="J7105" s="25"/>
      <c r="K7105" s="25"/>
      <c r="L7105" s="25"/>
      <c r="N7105" s="25"/>
      <c r="O7105" s="25"/>
      <c r="P7105" s="35" t="s">
        <v>2496</v>
      </c>
      <c r="AS7105" s="570"/>
      <c r="AT7105" s="391"/>
      <c r="AU7105" s="222"/>
      <c r="AV7105" s="564"/>
      <c r="AW7105" s="60"/>
      <c r="AX7105" s="60"/>
      <c r="AY7105" s="60"/>
      <c r="AZ7105" s="283"/>
      <c r="BA7105" s="283"/>
      <c r="BB7105" s="283"/>
      <c r="BC7105" s="34"/>
      <c r="BD7105" s="27"/>
      <c r="BF7105" s="35"/>
      <c r="BG7105" s="35"/>
      <c r="BH7105" s="35"/>
    </row>
    <row r="7106" spans="1:60" ht="15" x14ac:dyDescent="0.25">
      <c r="A7106" s="570">
        <f t="shared" si="104"/>
        <v>7100</v>
      </c>
      <c r="B7106" s="571" t="s">
        <v>9251</v>
      </c>
      <c r="C7106" s="574" t="s">
        <v>12458</v>
      </c>
      <c r="D7106" s="843">
        <v>119000</v>
      </c>
      <c r="E7106" s="844"/>
      <c r="F7106" s="844"/>
      <c r="G7106" s="25"/>
      <c r="H7106" s="25"/>
      <c r="I7106" s="25"/>
      <c r="J7106" s="25"/>
      <c r="K7106" s="25"/>
      <c r="L7106" s="25"/>
      <c r="N7106" s="25"/>
      <c r="O7106" s="25"/>
      <c r="P7106" s="35" t="s">
        <v>2496</v>
      </c>
      <c r="AS7106" s="570"/>
      <c r="AT7106" s="391"/>
      <c r="AU7106" s="222"/>
      <c r="AV7106" s="564"/>
      <c r="AW7106" s="60"/>
      <c r="AX7106" s="60"/>
      <c r="AY7106" s="60"/>
      <c r="AZ7106" s="283"/>
      <c r="BA7106" s="283"/>
      <c r="BB7106" s="283"/>
      <c r="BC7106" s="34"/>
      <c r="BD7106" s="27"/>
      <c r="BF7106" s="35"/>
      <c r="BG7106" s="35"/>
      <c r="BH7106" s="35"/>
    </row>
    <row r="7107" spans="1:60" ht="15" x14ac:dyDescent="0.25">
      <c r="A7107" s="570">
        <f t="shared" si="104"/>
        <v>7101</v>
      </c>
      <c r="B7107" s="571" t="s">
        <v>9252</v>
      </c>
      <c r="C7107" s="574" t="s">
        <v>12458</v>
      </c>
      <c r="D7107" s="843">
        <v>2000.0329999999999</v>
      </c>
      <c r="E7107" s="844"/>
      <c r="F7107" s="844"/>
      <c r="G7107" s="25"/>
      <c r="H7107" s="25"/>
      <c r="I7107" s="25"/>
      <c r="J7107" s="25"/>
      <c r="K7107" s="25"/>
      <c r="L7107" s="25"/>
      <c r="N7107" s="25"/>
      <c r="O7107" s="25"/>
      <c r="P7107" s="35" t="s">
        <v>2496</v>
      </c>
      <c r="AS7107" s="570"/>
      <c r="AT7107" s="391"/>
      <c r="AU7107" s="222"/>
      <c r="AV7107" s="564"/>
      <c r="AW7107" s="60"/>
      <c r="AX7107" s="60"/>
      <c r="AY7107" s="60"/>
      <c r="AZ7107" s="283"/>
      <c r="BA7107" s="283"/>
      <c r="BB7107" s="283"/>
      <c r="BC7107" s="34"/>
      <c r="BD7107" s="27"/>
      <c r="BF7107" s="35"/>
      <c r="BG7107" s="35"/>
      <c r="BH7107" s="35"/>
    </row>
    <row r="7108" spans="1:60" ht="15" x14ac:dyDescent="0.25">
      <c r="A7108" s="570">
        <f t="shared" si="104"/>
        <v>7102</v>
      </c>
      <c r="B7108" s="571" t="s">
        <v>9253</v>
      </c>
      <c r="C7108" s="574" t="s">
        <v>12458</v>
      </c>
      <c r="D7108" s="843">
        <v>1999.9973</v>
      </c>
      <c r="E7108" s="844"/>
      <c r="F7108" s="844"/>
      <c r="G7108" s="25"/>
      <c r="H7108" s="25"/>
      <c r="I7108" s="25"/>
      <c r="J7108" s="25"/>
      <c r="K7108" s="25"/>
      <c r="L7108" s="25"/>
      <c r="N7108" s="25"/>
      <c r="O7108" s="25"/>
      <c r="P7108" s="35" t="s">
        <v>2496</v>
      </c>
      <c r="AS7108" s="570"/>
      <c r="AT7108" s="391"/>
      <c r="AU7108" s="222"/>
      <c r="AV7108" s="564"/>
      <c r="AW7108" s="60"/>
      <c r="AX7108" s="60"/>
      <c r="AY7108" s="60"/>
      <c r="AZ7108" s="283"/>
      <c r="BA7108" s="283"/>
      <c r="BB7108" s="283"/>
      <c r="BC7108" s="34"/>
      <c r="BD7108" s="27"/>
      <c r="BF7108" s="35"/>
      <c r="BG7108" s="35"/>
      <c r="BH7108" s="35"/>
    </row>
    <row r="7109" spans="1:60" ht="15" x14ac:dyDescent="0.25">
      <c r="A7109" s="570">
        <f t="shared" si="104"/>
        <v>7103</v>
      </c>
      <c r="B7109" s="571" t="s">
        <v>9254</v>
      </c>
      <c r="C7109" s="574" t="s">
        <v>12473</v>
      </c>
      <c r="D7109" s="843">
        <v>7693.826</v>
      </c>
      <c r="E7109" s="844"/>
      <c r="F7109" s="844"/>
      <c r="G7109" s="25"/>
      <c r="H7109" s="25"/>
      <c r="I7109" s="25"/>
      <c r="J7109" s="25"/>
      <c r="K7109" s="25"/>
      <c r="L7109" s="25"/>
      <c r="N7109" s="25"/>
      <c r="O7109" s="25"/>
      <c r="P7109" s="35" t="s">
        <v>2496</v>
      </c>
      <c r="AS7109" s="570"/>
      <c r="AT7109" s="391"/>
      <c r="AU7109" s="222"/>
      <c r="AV7109" s="564"/>
      <c r="AW7109" s="60"/>
      <c r="AX7109" s="60"/>
      <c r="AY7109" s="60"/>
      <c r="AZ7109" s="283"/>
      <c r="BA7109" s="283"/>
      <c r="BB7109" s="283"/>
      <c r="BC7109" s="34"/>
      <c r="BD7109" s="27"/>
      <c r="BF7109" s="35"/>
      <c r="BG7109" s="35"/>
      <c r="BH7109" s="35"/>
    </row>
    <row r="7110" spans="1:60" ht="28.5" x14ac:dyDescent="0.25">
      <c r="A7110" s="570">
        <f t="shared" si="104"/>
        <v>7104</v>
      </c>
      <c r="B7110" s="571" t="s">
        <v>9255</v>
      </c>
      <c r="C7110" s="574" t="s">
        <v>12474</v>
      </c>
      <c r="D7110" s="843">
        <v>2564.4499999999998</v>
      </c>
      <c r="E7110" s="844"/>
      <c r="F7110" s="844"/>
      <c r="G7110" s="25"/>
      <c r="H7110" s="25"/>
      <c r="I7110" s="25"/>
      <c r="J7110" s="25"/>
      <c r="K7110" s="25"/>
      <c r="L7110" s="25"/>
      <c r="N7110" s="25"/>
      <c r="O7110" s="25"/>
      <c r="P7110" s="35" t="s">
        <v>2496</v>
      </c>
      <c r="AS7110" s="570"/>
      <c r="AT7110" s="391"/>
      <c r="AU7110" s="222"/>
      <c r="AV7110" s="564"/>
      <c r="AW7110" s="60"/>
      <c r="AX7110" s="60"/>
      <c r="AY7110" s="60"/>
      <c r="AZ7110" s="283"/>
      <c r="BA7110" s="283"/>
      <c r="BB7110" s="283"/>
      <c r="BC7110" s="34"/>
      <c r="BD7110" s="27"/>
      <c r="BF7110" s="35"/>
      <c r="BG7110" s="35"/>
      <c r="BH7110" s="35"/>
    </row>
    <row r="7111" spans="1:60" ht="15" x14ac:dyDescent="0.25">
      <c r="A7111" s="570">
        <f t="shared" si="104"/>
        <v>7105</v>
      </c>
      <c r="B7111" s="571" t="s">
        <v>9256</v>
      </c>
      <c r="C7111" s="574" t="s">
        <v>12458</v>
      </c>
      <c r="D7111" s="843">
        <v>8206.9539999999997</v>
      </c>
      <c r="E7111" s="844"/>
      <c r="F7111" s="844"/>
      <c r="G7111" s="25"/>
      <c r="H7111" s="25"/>
      <c r="I7111" s="25"/>
      <c r="J7111" s="25"/>
      <c r="K7111" s="25"/>
      <c r="L7111" s="25"/>
      <c r="N7111" s="25"/>
      <c r="O7111" s="25"/>
      <c r="P7111" s="35" t="s">
        <v>2496</v>
      </c>
      <c r="AS7111" s="570"/>
      <c r="AT7111" s="391"/>
      <c r="AU7111" s="222"/>
      <c r="AV7111" s="564"/>
      <c r="AW7111" s="60"/>
      <c r="AX7111" s="60"/>
      <c r="AY7111" s="60"/>
      <c r="AZ7111" s="283"/>
      <c r="BA7111" s="283"/>
      <c r="BB7111" s="283"/>
      <c r="BC7111" s="34"/>
      <c r="BD7111" s="27"/>
      <c r="BF7111" s="35"/>
      <c r="BG7111" s="35"/>
      <c r="BH7111" s="35"/>
    </row>
    <row r="7112" spans="1:60" ht="15" x14ac:dyDescent="0.25">
      <c r="A7112" s="570">
        <f t="shared" si="104"/>
        <v>7106</v>
      </c>
      <c r="B7112" s="571" t="s">
        <v>9257</v>
      </c>
      <c r="C7112" s="574" t="s">
        <v>12458</v>
      </c>
      <c r="D7112" s="843">
        <v>23999.919999999998</v>
      </c>
      <c r="E7112" s="844"/>
      <c r="F7112" s="844"/>
      <c r="G7112" s="25"/>
      <c r="H7112" s="25"/>
      <c r="I7112" s="25"/>
      <c r="J7112" s="25"/>
      <c r="K7112" s="25"/>
      <c r="L7112" s="25"/>
      <c r="N7112" s="25"/>
      <c r="O7112" s="25"/>
      <c r="P7112" s="35" t="s">
        <v>2496</v>
      </c>
      <c r="AS7112" s="570"/>
      <c r="AT7112" s="391"/>
      <c r="AU7112" s="222"/>
      <c r="AV7112" s="564"/>
      <c r="AW7112" s="60"/>
      <c r="AX7112" s="60"/>
      <c r="AY7112" s="60"/>
      <c r="AZ7112" s="283"/>
      <c r="BA7112" s="283"/>
      <c r="BB7112" s="283"/>
      <c r="BC7112" s="34"/>
      <c r="BD7112" s="27"/>
      <c r="BF7112" s="35"/>
      <c r="BG7112" s="35"/>
      <c r="BH7112" s="35"/>
    </row>
    <row r="7113" spans="1:60" ht="15" x14ac:dyDescent="0.25">
      <c r="A7113" s="570">
        <f t="shared" si="104"/>
        <v>7107</v>
      </c>
      <c r="B7113" s="571" t="s">
        <v>9258</v>
      </c>
      <c r="C7113" s="574" t="s">
        <v>12458</v>
      </c>
      <c r="D7113" s="843">
        <v>18499.977999999999</v>
      </c>
      <c r="E7113" s="844"/>
      <c r="F7113" s="844"/>
      <c r="G7113" s="25"/>
      <c r="H7113" s="25"/>
      <c r="I7113" s="25"/>
      <c r="J7113" s="25"/>
      <c r="K7113" s="25"/>
      <c r="L7113" s="25"/>
      <c r="N7113" s="25"/>
      <c r="O7113" s="25"/>
      <c r="P7113" s="35" t="s">
        <v>2496</v>
      </c>
      <c r="AS7113" s="570"/>
      <c r="AT7113" s="391"/>
      <c r="AU7113" s="222"/>
      <c r="AV7113" s="564"/>
      <c r="AW7113" s="60"/>
      <c r="AX7113" s="60"/>
      <c r="AY7113" s="60"/>
      <c r="AZ7113" s="283"/>
      <c r="BA7113" s="283"/>
      <c r="BB7113" s="283"/>
      <c r="BC7113" s="34"/>
      <c r="BD7113" s="27"/>
      <c r="BF7113" s="35"/>
      <c r="BG7113" s="35"/>
      <c r="BH7113" s="35"/>
    </row>
    <row r="7114" spans="1:60" ht="15" x14ac:dyDescent="0.25">
      <c r="A7114" s="570">
        <f t="shared" si="104"/>
        <v>7108</v>
      </c>
      <c r="B7114" s="571" t="s">
        <v>9259</v>
      </c>
      <c r="C7114" s="574" t="s">
        <v>12458</v>
      </c>
      <c r="D7114" s="843">
        <v>26672.410100000001</v>
      </c>
      <c r="E7114" s="844"/>
      <c r="F7114" s="844"/>
      <c r="G7114" s="25"/>
      <c r="H7114" s="25"/>
      <c r="I7114" s="25"/>
      <c r="J7114" s="25"/>
      <c r="K7114" s="25"/>
      <c r="L7114" s="25"/>
      <c r="N7114" s="25"/>
      <c r="O7114" s="25"/>
      <c r="P7114" s="35" t="s">
        <v>2496</v>
      </c>
      <c r="AS7114" s="570"/>
      <c r="AT7114" s="391"/>
      <c r="AU7114" s="222"/>
      <c r="AV7114" s="564"/>
      <c r="AW7114" s="60"/>
      <c r="AX7114" s="60"/>
      <c r="AY7114" s="60"/>
      <c r="AZ7114" s="283"/>
      <c r="BA7114" s="283"/>
      <c r="BB7114" s="283"/>
      <c r="BC7114" s="34"/>
      <c r="BD7114" s="27"/>
      <c r="BF7114" s="35"/>
      <c r="BG7114" s="35"/>
      <c r="BH7114" s="35"/>
    </row>
    <row r="7115" spans="1:60" ht="15" x14ac:dyDescent="0.25">
      <c r="A7115" s="570">
        <f t="shared" si="104"/>
        <v>7109</v>
      </c>
      <c r="B7115" s="571" t="s">
        <v>9260</v>
      </c>
      <c r="C7115" s="574" t="s">
        <v>12458</v>
      </c>
      <c r="D7115" s="843">
        <v>25646.5468</v>
      </c>
      <c r="E7115" s="844"/>
      <c r="F7115" s="844"/>
      <c r="G7115" s="25"/>
      <c r="H7115" s="25"/>
      <c r="I7115" s="25"/>
      <c r="J7115" s="25"/>
      <c r="K7115" s="25"/>
      <c r="L7115" s="25"/>
      <c r="N7115" s="25"/>
      <c r="O7115" s="25"/>
      <c r="P7115" s="35" t="s">
        <v>2496</v>
      </c>
      <c r="AS7115" s="570"/>
      <c r="AT7115" s="391"/>
      <c r="AU7115" s="222"/>
      <c r="AV7115" s="564"/>
      <c r="AW7115" s="60"/>
      <c r="AX7115" s="60"/>
      <c r="AY7115" s="60"/>
      <c r="AZ7115" s="283"/>
      <c r="BA7115" s="283"/>
      <c r="BB7115" s="283"/>
      <c r="BC7115" s="34"/>
      <c r="BD7115" s="27"/>
      <c r="BF7115" s="35"/>
      <c r="BG7115" s="35"/>
      <c r="BH7115" s="35"/>
    </row>
    <row r="7116" spans="1:60" ht="15" x14ac:dyDescent="0.25">
      <c r="A7116" s="570">
        <f t="shared" si="104"/>
        <v>7110</v>
      </c>
      <c r="B7116" s="571" t="s">
        <v>9261</v>
      </c>
      <c r="C7116" s="574" t="s">
        <v>12458</v>
      </c>
      <c r="D7116" s="843">
        <v>8720.32</v>
      </c>
      <c r="E7116" s="844"/>
      <c r="F7116" s="844"/>
      <c r="G7116" s="25"/>
      <c r="H7116" s="25"/>
      <c r="I7116" s="25"/>
      <c r="J7116" s="25"/>
      <c r="K7116" s="25"/>
      <c r="L7116" s="25"/>
      <c r="N7116" s="25"/>
      <c r="O7116" s="25"/>
      <c r="P7116" s="35" t="s">
        <v>2496</v>
      </c>
      <c r="AS7116" s="570"/>
      <c r="AT7116" s="391"/>
      <c r="AU7116" s="222"/>
      <c r="AV7116" s="564"/>
      <c r="AW7116" s="60"/>
      <c r="AX7116" s="60"/>
      <c r="AY7116" s="60"/>
      <c r="AZ7116" s="283"/>
      <c r="BA7116" s="283"/>
      <c r="BB7116" s="283"/>
      <c r="BC7116" s="34"/>
      <c r="BD7116" s="27"/>
      <c r="BF7116" s="35"/>
      <c r="BG7116" s="35"/>
      <c r="BH7116" s="35"/>
    </row>
    <row r="7117" spans="1:60" ht="15" x14ac:dyDescent="0.25">
      <c r="A7117" s="570">
        <f t="shared" si="104"/>
        <v>7111</v>
      </c>
      <c r="B7117" s="571" t="s">
        <v>9262</v>
      </c>
      <c r="C7117" s="574" t="s">
        <v>12458</v>
      </c>
      <c r="D7117" s="843">
        <v>51292.57</v>
      </c>
      <c r="E7117" s="844"/>
      <c r="F7117" s="844"/>
      <c r="G7117" s="25"/>
      <c r="H7117" s="25"/>
      <c r="I7117" s="25"/>
      <c r="J7117" s="25"/>
      <c r="K7117" s="25"/>
      <c r="L7117" s="25"/>
      <c r="N7117" s="25"/>
      <c r="O7117" s="25"/>
      <c r="P7117" s="35" t="s">
        <v>2496</v>
      </c>
      <c r="AS7117" s="570"/>
      <c r="AT7117" s="391"/>
      <c r="AU7117" s="222"/>
      <c r="AV7117" s="564"/>
      <c r="AW7117" s="60"/>
      <c r="AX7117" s="60"/>
      <c r="AY7117" s="60"/>
      <c r="AZ7117" s="283"/>
      <c r="BA7117" s="283"/>
      <c r="BB7117" s="283"/>
      <c r="BC7117" s="34"/>
      <c r="BD7117" s="27"/>
      <c r="BF7117" s="35"/>
      <c r="BG7117" s="35"/>
      <c r="BH7117" s="35"/>
    </row>
    <row r="7118" spans="1:60" ht="15" x14ac:dyDescent="0.25">
      <c r="A7118" s="570">
        <f t="shared" si="104"/>
        <v>7112</v>
      </c>
      <c r="B7118" s="571" t="s">
        <v>9263</v>
      </c>
      <c r="C7118" s="574" t="s">
        <v>12458</v>
      </c>
      <c r="D7118" s="843">
        <v>66680.460000000006</v>
      </c>
      <c r="E7118" s="844"/>
      <c r="F7118" s="844"/>
      <c r="G7118" s="25"/>
      <c r="H7118" s="25"/>
      <c r="I7118" s="25"/>
      <c r="J7118" s="25"/>
      <c r="K7118" s="25"/>
      <c r="L7118" s="25"/>
      <c r="N7118" s="25"/>
      <c r="O7118" s="25"/>
      <c r="P7118" s="35" t="s">
        <v>2496</v>
      </c>
      <c r="AS7118" s="570"/>
      <c r="AT7118" s="391"/>
      <c r="AU7118" s="222"/>
      <c r="AV7118" s="564"/>
      <c r="AW7118" s="60"/>
      <c r="AX7118" s="60"/>
      <c r="AY7118" s="60"/>
      <c r="AZ7118" s="283"/>
      <c r="BA7118" s="283"/>
      <c r="BB7118" s="283"/>
      <c r="BC7118" s="34"/>
      <c r="BD7118" s="27"/>
      <c r="BF7118" s="35"/>
      <c r="BG7118" s="35"/>
      <c r="BH7118" s="35"/>
    </row>
    <row r="7119" spans="1:60" ht="15" x14ac:dyDescent="0.25">
      <c r="A7119" s="570">
        <f t="shared" si="104"/>
        <v>7113</v>
      </c>
      <c r="B7119" s="571" t="s">
        <v>9264</v>
      </c>
      <c r="C7119" s="574" t="s">
        <v>12458</v>
      </c>
      <c r="D7119" s="843">
        <v>143621.1</v>
      </c>
      <c r="E7119" s="844"/>
      <c r="F7119" s="844"/>
      <c r="G7119" s="25"/>
      <c r="H7119" s="25"/>
      <c r="I7119" s="25"/>
      <c r="J7119" s="25"/>
      <c r="K7119" s="25"/>
      <c r="L7119" s="25"/>
      <c r="N7119" s="25"/>
      <c r="O7119" s="25"/>
      <c r="P7119" s="35" t="s">
        <v>2496</v>
      </c>
      <c r="AS7119" s="570"/>
      <c r="AT7119" s="391"/>
      <c r="AU7119" s="222"/>
      <c r="AV7119" s="564"/>
      <c r="AW7119" s="60"/>
      <c r="AX7119" s="60"/>
      <c r="AY7119" s="60"/>
      <c r="AZ7119" s="283"/>
      <c r="BA7119" s="283"/>
      <c r="BB7119" s="283"/>
      <c r="BC7119" s="34"/>
      <c r="BD7119" s="27"/>
      <c r="BF7119" s="35"/>
      <c r="BG7119" s="35"/>
      <c r="BH7119" s="35"/>
    </row>
    <row r="7120" spans="1:60" ht="15" x14ac:dyDescent="0.25">
      <c r="A7120" s="570">
        <f t="shared" si="104"/>
        <v>7114</v>
      </c>
      <c r="B7120" s="571" t="s">
        <v>9265</v>
      </c>
      <c r="C7120" s="574" t="s">
        <v>12458</v>
      </c>
      <c r="D7120" s="843">
        <v>35904.68</v>
      </c>
      <c r="E7120" s="844"/>
      <c r="F7120" s="844"/>
      <c r="G7120" s="25"/>
      <c r="H7120" s="25"/>
      <c r="I7120" s="25"/>
      <c r="J7120" s="25"/>
      <c r="K7120" s="25"/>
      <c r="L7120" s="25"/>
      <c r="N7120" s="25"/>
      <c r="O7120" s="25"/>
      <c r="P7120" s="35" t="s">
        <v>2496</v>
      </c>
      <c r="AS7120" s="570"/>
      <c r="AT7120" s="391"/>
      <c r="AU7120" s="222"/>
      <c r="AV7120" s="564"/>
      <c r="AW7120" s="60"/>
      <c r="AX7120" s="60"/>
      <c r="AY7120" s="60"/>
      <c r="AZ7120" s="283"/>
      <c r="BA7120" s="283"/>
      <c r="BB7120" s="283"/>
      <c r="BC7120" s="34"/>
      <c r="BD7120" s="27"/>
      <c r="BF7120" s="35"/>
      <c r="BG7120" s="35"/>
      <c r="BH7120" s="35"/>
    </row>
    <row r="7121" spans="1:60" ht="15" x14ac:dyDescent="0.25">
      <c r="A7121" s="570">
        <f t="shared" si="104"/>
        <v>7115</v>
      </c>
      <c r="B7121" s="571" t="s">
        <v>9266</v>
      </c>
      <c r="C7121" s="574" t="s">
        <v>12481</v>
      </c>
      <c r="D7121" s="843">
        <v>29750</v>
      </c>
      <c r="E7121" s="844"/>
      <c r="F7121" s="844"/>
      <c r="G7121" s="25"/>
      <c r="H7121" s="25"/>
      <c r="I7121" s="25"/>
      <c r="J7121" s="25"/>
      <c r="K7121" s="25"/>
      <c r="L7121" s="25"/>
      <c r="N7121" s="25"/>
      <c r="O7121" s="25"/>
      <c r="P7121" s="35" t="s">
        <v>2496</v>
      </c>
      <c r="AS7121" s="570"/>
      <c r="AT7121" s="391"/>
      <c r="AU7121" s="222"/>
      <c r="AV7121" s="564"/>
      <c r="AW7121" s="60"/>
      <c r="AX7121" s="60"/>
      <c r="AY7121" s="60"/>
      <c r="AZ7121" s="283"/>
      <c r="BA7121" s="283"/>
      <c r="BB7121" s="283"/>
      <c r="BC7121" s="34"/>
      <c r="BD7121" s="27"/>
      <c r="BF7121" s="35"/>
      <c r="BG7121" s="35"/>
      <c r="BH7121" s="35"/>
    </row>
    <row r="7122" spans="1:60" ht="15" x14ac:dyDescent="0.25">
      <c r="A7122" s="570">
        <f t="shared" si="104"/>
        <v>7116</v>
      </c>
      <c r="B7122" s="571" t="s">
        <v>9267</v>
      </c>
      <c r="C7122" s="574" t="s">
        <v>12481</v>
      </c>
      <c r="D7122" s="843">
        <v>25206.58</v>
      </c>
      <c r="E7122" s="844"/>
      <c r="F7122" s="844"/>
      <c r="G7122" s="25"/>
      <c r="H7122" s="25"/>
      <c r="I7122" s="25"/>
      <c r="J7122" s="25"/>
      <c r="K7122" s="25"/>
      <c r="L7122" s="25"/>
      <c r="N7122" s="25"/>
      <c r="O7122" s="25"/>
      <c r="P7122" s="35" t="s">
        <v>2496</v>
      </c>
      <c r="AS7122" s="570"/>
      <c r="AT7122" s="391"/>
      <c r="AU7122" s="222"/>
      <c r="AV7122" s="564"/>
      <c r="AW7122" s="60"/>
      <c r="AX7122" s="60"/>
      <c r="AY7122" s="60"/>
      <c r="AZ7122" s="283"/>
      <c r="BA7122" s="283"/>
      <c r="BB7122" s="283"/>
      <c r="BC7122" s="34"/>
      <c r="BD7122" s="27"/>
      <c r="BF7122" s="35"/>
      <c r="BG7122" s="35"/>
      <c r="BH7122" s="35"/>
    </row>
    <row r="7123" spans="1:60" ht="15" x14ac:dyDescent="0.25">
      <c r="A7123" s="570">
        <f t="shared" si="104"/>
        <v>7117</v>
      </c>
      <c r="B7123" s="571" t="s">
        <v>9268</v>
      </c>
      <c r="C7123" s="574" t="s">
        <v>12481</v>
      </c>
      <c r="D7123" s="843">
        <v>23846.41</v>
      </c>
      <c r="E7123" s="844"/>
      <c r="F7123" s="844"/>
      <c r="G7123" s="25"/>
      <c r="H7123" s="25"/>
      <c r="I7123" s="25"/>
      <c r="J7123" s="25"/>
      <c r="K7123" s="25"/>
      <c r="L7123" s="25"/>
      <c r="N7123" s="25"/>
      <c r="O7123" s="25"/>
      <c r="P7123" s="35" t="s">
        <v>2496</v>
      </c>
      <c r="AS7123" s="570"/>
      <c r="AT7123" s="391"/>
      <c r="AU7123" s="222"/>
      <c r="AV7123" s="564"/>
      <c r="AW7123" s="60"/>
      <c r="AX7123" s="60"/>
      <c r="AY7123" s="60"/>
      <c r="AZ7123" s="283"/>
      <c r="BA7123" s="283"/>
      <c r="BB7123" s="283"/>
      <c r="BC7123" s="34"/>
      <c r="BD7123" s="27"/>
      <c r="BF7123" s="35"/>
      <c r="BG7123" s="35"/>
      <c r="BH7123" s="35"/>
    </row>
    <row r="7124" spans="1:60" ht="28.5" x14ac:dyDescent="0.25">
      <c r="A7124" s="570">
        <f t="shared" si="104"/>
        <v>7118</v>
      </c>
      <c r="B7124" s="571" t="s">
        <v>9269</v>
      </c>
      <c r="C7124" s="574" t="s">
        <v>12474</v>
      </c>
      <c r="D7124" s="843">
        <v>2564.4499999999998</v>
      </c>
      <c r="E7124" s="844"/>
      <c r="F7124" s="844"/>
      <c r="G7124" s="25"/>
      <c r="H7124" s="25"/>
      <c r="I7124" s="25"/>
      <c r="J7124" s="25"/>
      <c r="K7124" s="25"/>
      <c r="L7124" s="25"/>
      <c r="N7124" s="25"/>
      <c r="O7124" s="25"/>
      <c r="P7124" s="35" t="s">
        <v>2496</v>
      </c>
      <c r="AS7124" s="570"/>
      <c r="AT7124" s="391"/>
      <c r="AU7124" s="222"/>
      <c r="AV7124" s="564"/>
      <c r="AW7124" s="60"/>
      <c r="AX7124" s="60"/>
      <c r="AY7124" s="60"/>
      <c r="AZ7124" s="283"/>
      <c r="BA7124" s="283"/>
      <c r="BB7124" s="283"/>
      <c r="BC7124" s="34"/>
      <c r="BD7124" s="27"/>
      <c r="BF7124" s="35"/>
      <c r="BG7124" s="35"/>
      <c r="BH7124" s="35"/>
    </row>
    <row r="7125" spans="1:60" ht="15" x14ac:dyDescent="0.25">
      <c r="A7125" s="570">
        <f t="shared" si="104"/>
        <v>7119</v>
      </c>
      <c r="B7125" s="571" t="s">
        <v>9270</v>
      </c>
      <c r="C7125" s="574" t="s">
        <v>12458</v>
      </c>
      <c r="D7125" s="843">
        <v>2564.6523000000002</v>
      </c>
      <c r="E7125" s="844"/>
      <c r="F7125" s="844"/>
      <c r="G7125" s="25"/>
      <c r="H7125" s="25"/>
      <c r="I7125" s="25"/>
      <c r="J7125" s="25"/>
      <c r="K7125" s="25"/>
      <c r="L7125" s="25"/>
      <c r="N7125" s="25"/>
      <c r="O7125" s="25"/>
      <c r="P7125" s="35" t="s">
        <v>2496</v>
      </c>
      <c r="AS7125" s="570"/>
      <c r="AT7125" s="391"/>
      <c r="AU7125" s="222"/>
      <c r="AV7125" s="564"/>
      <c r="AW7125" s="60"/>
      <c r="AX7125" s="60"/>
      <c r="AY7125" s="60"/>
      <c r="AZ7125" s="283"/>
      <c r="BA7125" s="283"/>
      <c r="BB7125" s="283"/>
      <c r="BC7125" s="34"/>
      <c r="BD7125" s="27"/>
      <c r="BF7125" s="35"/>
      <c r="BG7125" s="35"/>
      <c r="BH7125" s="35"/>
    </row>
    <row r="7126" spans="1:60" ht="15" x14ac:dyDescent="0.25">
      <c r="A7126" s="570">
        <f t="shared" si="104"/>
        <v>7120</v>
      </c>
      <c r="B7126" s="571" t="s">
        <v>9271</v>
      </c>
      <c r="C7126" s="574" t="s">
        <v>12458</v>
      </c>
      <c r="D7126" s="843">
        <v>4325.6499999999996</v>
      </c>
      <c r="E7126" s="844"/>
      <c r="F7126" s="844"/>
      <c r="G7126" s="25"/>
      <c r="H7126" s="25"/>
      <c r="I7126" s="25"/>
      <c r="J7126" s="25"/>
      <c r="K7126" s="25"/>
      <c r="L7126" s="25"/>
      <c r="N7126" s="25"/>
      <c r="O7126" s="25"/>
      <c r="P7126" s="35" t="s">
        <v>2496</v>
      </c>
      <c r="AS7126" s="570"/>
      <c r="AT7126" s="391"/>
      <c r="AU7126" s="222"/>
      <c r="AV7126" s="564"/>
      <c r="AW7126" s="60"/>
      <c r="AX7126" s="60"/>
      <c r="AY7126" s="60"/>
      <c r="AZ7126" s="283"/>
      <c r="BA7126" s="283"/>
      <c r="BB7126" s="283"/>
      <c r="BC7126" s="34"/>
      <c r="BD7126" s="27"/>
      <c r="BF7126" s="35"/>
      <c r="BG7126" s="35"/>
      <c r="BH7126" s="35"/>
    </row>
    <row r="7127" spans="1:60" ht="15" x14ac:dyDescent="0.25">
      <c r="A7127" s="570">
        <f t="shared" si="104"/>
        <v>7121</v>
      </c>
      <c r="B7127" s="571" t="s">
        <v>9272</v>
      </c>
      <c r="C7127" s="574" t="s">
        <v>12458</v>
      </c>
      <c r="D7127" s="843">
        <v>3064.25</v>
      </c>
      <c r="E7127" s="844"/>
      <c r="F7127" s="844"/>
      <c r="G7127" s="25"/>
      <c r="H7127" s="25"/>
      <c r="I7127" s="25"/>
      <c r="J7127" s="25"/>
      <c r="K7127" s="25"/>
      <c r="L7127" s="25"/>
      <c r="N7127" s="25"/>
      <c r="O7127" s="25"/>
      <c r="P7127" s="35" t="s">
        <v>2496</v>
      </c>
      <c r="AS7127" s="570"/>
      <c r="AT7127" s="391"/>
      <c r="AU7127" s="222"/>
      <c r="AV7127" s="564"/>
      <c r="AW7127" s="60"/>
      <c r="AX7127" s="60"/>
      <c r="AY7127" s="60"/>
      <c r="AZ7127" s="283"/>
      <c r="BA7127" s="283"/>
      <c r="BB7127" s="283"/>
      <c r="BC7127" s="34"/>
      <c r="BD7127" s="27"/>
      <c r="BF7127" s="35"/>
      <c r="BG7127" s="35"/>
      <c r="BH7127" s="35"/>
    </row>
    <row r="7128" spans="1:60" ht="15" x14ac:dyDescent="0.25">
      <c r="A7128" s="570">
        <f t="shared" si="104"/>
        <v>7122</v>
      </c>
      <c r="B7128" s="571" t="s">
        <v>9273</v>
      </c>
      <c r="C7128" s="574" t="s">
        <v>12458</v>
      </c>
      <c r="D7128" s="843">
        <v>5129.2569999999996</v>
      </c>
      <c r="E7128" s="844"/>
      <c r="F7128" s="844"/>
      <c r="G7128" s="25"/>
      <c r="H7128" s="25"/>
      <c r="I7128" s="25"/>
      <c r="J7128" s="25"/>
      <c r="K7128" s="25"/>
      <c r="L7128" s="25"/>
      <c r="N7128" s="25"/>
      <c r="O7128" s="25"/>
      <c r="P7128" s="35" t="s">
        <v>2496</v>
      </c>
      <c r="AS7128" s="570"/>
      <c r="AT7128" s="391"/>
      <c r="AU7128" s="222"/>
      <c r="AV7128" s="564"/>
      <c r="AW7128" s="60"/>
      <c r="AX7128" s="60"/>
      <c r="AY7128" s="60"/>
      <c r="AZ7128" s="283"/>
      <c r="BA7128" s="283"/>
      <c r="BB7128" s="283"/>
      <c r="BC7128" s="34"/>
      <c r="BD7128" s="27"/>
      <c r="BF7128" s="35"/>
      <c r="BG7128" s="35"/>
      <c r="BH7128" s="35"/>
    </row>
    <row r="7129" spans="1:60" ht="15" x14ac:dyDescent="0.25">
      <c r="A7129" s="570">
        <f t="shared" si="104"/>
        <v>7123</v>
      </c>
      <c r="B7129" s="571" t="s">
        <v>9274</v>
      </c>
      <c r="C7129" s="574" t="s">
        <v>12463</v>
      </c>
      <c r="D7129" s="843">
        <v>52000.001199999999</v>
      </c>
      <c r="E7129" s="844"/>
      <c r="F7129" s="844"/>
      <c r="G7129" s="25"/>
      <c r="H7129" s="25"/>
      <c r="I7129" s="25"/>
      <c r="J7129" s="25"/>
      <c r="K7129" s="25"/>
      <c r="L7129" s="25"/>
      <c r="N7129" s="25"/>
      <c r="O7129" s="25"/>
      <c r="P7129" s="35" t="s">
        <v>2496</v>
      </c>
      <c r="AS7129" s="570"/>
      <c r="AT7129" s="391"/>
      <c r="AU7129" s="222"/>
      <c r="AV7129" s="564"/>
      <c r="AW7129" s="60"/>
      <c r="AX7129" s="60"/>
      <c r="AY7129" s="60"/>
      <c r="AZ7129" s="283"/>
      <c r="BA7129" s="283"/>
      <c r="BB7129" s="283"/>
      <c r="BC7129" s="34"/>
      <c r="BD7129" s="27"/>
      <c r="BF7129" s="35"/>
      <c r="BG7129" s="35"/>
      <c r="BH7129" s="35"/>
    </row>
    <row r="7130" spans="1:60" ht="15" x14ac:dyDescent="0.25">
      <c r="A7130" s="570">
        <f t="shared" si="104"/>
        <v>7124</v>
      </c>
      <c r="B7130" s="571" t="s">
        <v>9275</v>
      </c>
      <c r="C7130" s="574" t="s">
        <v>12460</v>
      </c>
      <c r="D7130" s="843">
        <v>11999.995699999999</v>
      </c>
      <c r="E7130" s="844"/>
      <c r="F7130" s="844"/>
      <c r="G7130" s="25"/>
      <c r="H7130" s="25"/>
      <c r="I7130" s="25"/>
      <c r="J7130" s="25"/>
      <c r="K7130" s="25"/>
      <c r="L7130" s="25"/>
      <c r="N7130" s="25"/>
      <c r="O7130" s="25"/>
      <c r="P7130" s="35" t="s">
        <v>2496</v>
      </c>
      <c r="AS7130" s="570"/>
      <c r="AT7130" s="391"/>
      <c r="AU7130" s="222"/>
      <c r="AV7130" s="564"/>
      <c r="AW7130" s="60"/>
      <c r="AX7130" s="60"/>
      <c r="AY7130" s="60"/>
      <c r="AZ7130" s="283"/>
      <c r="BA7130" s="283"/>
      <c r="BB7130" s="283"/>
      <c r="BC7130" s="34"/>
      <c r="BD7130" s="27"/>
      <c r="BF7130" s="35"/>
      <c r="BG7130" s="35"/>
      <c r="BH7130" s="35"/>
    </row>
    <row r="7131" spans="1:60" ht="15" x14ac:dyDescent="0.25">
      <c r="A7131" s="570">
        <f t="shared" si="104"/>
        <v>7125</v>
      </c>
      <c r="B7131" s="571" t="s">
        <v>9276</v>
      </c>
      <c r="C7131" s="574" t="s">
        <v>12463</v>
      </c>
      <c r="D7131" s="843">
        <v>213999.99669999999</v>
      </c>
      <c r="E7131" s="844"/>
      <c r="F7131" s="844"/>
      <c r="G7131" s="25"/>
      <c r="H7131" s="25"/>
      <c r="I7131" s="25"/>
      <c r="J7131" s="25"/>
      <c r="K7131" s="25"/>
      <c r="L7131" s="25"/>
      <c r="N7131" s="25"/>
      <c r="O7131" s="25"/>
      <c r="P7131" s="35" t="s">
        <v>2496</v>
      </c>
      <c r="AS7131" s="570"/>
      <c r="AT7131" s="391"/>
      <c r="AU7131" s="222"/>
      <c r="AV7131" s="564"/>
      <c r="AW7131" s="60"/>
      <c r="AX7131" s="60"/>
      <c r="AY7131" s="60"/>
      <c r="AZ7131" s="283"/>
      <c r="BA7131" s="283"/>
      <c r="BB7131" s="283"/>
      <c r="BC7131" s="34"/>
      <c r="BD7131" s="27"/>
      <c r="BF7131" s="35"/>
      <c r="BG7131" s="35"/>
      <c r="BH7131" s="35"/>
    </row>
    <row r="7132" spans="1:60" ht="15" x14ac:dyDescent="0.25">
      <c r="A7132" s="570">
        <f t="shared" si="104"/>
        <v>7126</v>
      </c>
      <c r="B7132" s="571" t="s">
        <v>9277</v>
      </c>
      <c r="C7132" s="574" t="s">
        <v>12463</v>
      </c>
      <c r="D7132" s="843">
        <v>131999.91699999999</v>
      </c>
      <c r="E7132" s="844"/>
      <c r="F7132" s="844"/>
      <c r="G7132" s="25"/>
      <c r="H7132" s="25"/>
      <c r="I7132" s="25"/>
      <c r="J7132" s="25"/>
      <c r="K7132" s="25"/>
      <c r="L7132" s="25"/>
      <c r="N7132" s="25"/>
      <c r="O7132" s="25"/>
      <c r="P7132" s="35" t="s">
        <v>2496</v>
      </c>
      <c r="AS7132" s="570"/>
      <c r="AT7132" s="391"/>
      <c r="AU7132" s="222"/>
      <c r="AV7132" s="564"/>
      <c r="AW7132" s="60"/>
      <c r="AX7132" s="60"/>
      <c r="AY7132" s="60"/>
      <c r="AZ7132" s="283"/>
      <c r="BA7132" s="283"/>
      <c r="BB7132" s="283"/>
      <c r="BC7132" s="34"/>
      <c r="BD7132" s="27"/>
      <c r="BF7132" s="35"/>
      <c r="BG7132" s="35"/>
      <c r="BH7132" s="35"/>
    </row>
    <row r="7133" spans="1:60" ht="15" x14ac:dyDescent="0.25">
      <c r="A7133" s="570">
        <f t="shared" si="104"/>
        <v>7127</v>
      </c>
      <c r="B7133" s="571" t="s">
        <v>9278</v>
      </c>
      <c r="C7133" s="574" t="s">
        <v>12493</v>
      </c>
      <c r="D7133" s="843">
        <v>95000.08</v>
      </c>
      <c r="E7133" s="844"/>
      <c r="F7133" s="844"/>
      <c r="G7133" s="25"/>
      <c r="H7133" s="25"/>
      <c r="I7133" s="25"/>
      <c r="J7133" s="25"/>
      <c r="K7133" s="25"/>
      <c r="L7133" s="25"/>
      <c r="N7133" s="25"/>
      <c r="O7133" s="25"/>
      <c r="P7133" s="35" t="s">
        <v>2496</v>
      </c>
      <c r="AS7133" s="570"/>
      <c r="AT7133" s="391"/>
      <c r="AU7133" s="222"/>
      <c r="AV7133" s="564"/>
      <c r="AW7133" s="60"/>
      <c r="AX7133" s="60"/>
      <c r="AY7133" s="60"/>
      <c r="AZ7133" s="283"/>
      <c r="BA7133" s="283"/>
      <c r="BB7133" s="283"/>
      <c r="BC7133" s="34"/>
      <c r="BD7133" s="27"/>
      <c r="BF7133" s="35"/>
      <c r="BG7133" s="35"/>
      <c r="BH7133" s="35"/>
    </row>
    <row r="7134" spans="1:60" ht="15" x14ac:dyDescent="0.25">
      <c r="A7134" s="570">
        <f t="shared" si="104"/>
        <v>7128</v>
      </c>
      <c r="B7134" s="571" t="s">
        <v>9279</v>
      </c>
      <c r="C7134" s="574" t="s">
        <v>12460</v>
      </c>
      <c r="D7134" s="843">
        <v>23999.919999999998</v>
      </c>
      <c r="E7134" s="844"/>
      <c r="F7134" s="844"/>
      <c r="G7134" s="25"/>
      <c r="H7134" s="25"/>
      <c r="I7134" s="25"/>
      <c r="J7134" s="25"/>
      <c r="K7134" s="25"/>
      <c r="L7134" s="25"/>
      <c r="N7134" s="25"/>
      <c r="O7134" s="25"/>
      <c r="P7134" s="35" t="s">
        <v>2496</v>
      </c>
      <c r="AS7134" s="570"/>
      <c r="AT7134" s="391"/>
      <c r="AU7134" s="222"/>
      <c r="AV7134" s="564"/>
      <c r="AW7134" s="60"/>
      <c r="AX7134" s="60"/>
      <c r="AY7134" s="60"/>
      <c r="AZ7134" s="283"/>
      <c r="BA7134" s="283"/>
      <c r="BB7134" s="283"/>
      <c r="BC7134" s="34"/>
      <c r="BD7134" s="27"/>
      <c r="BF7134" s="35"/>
      <c r="BG7134" s="35"/>
      <c r="BH7134" s="35"/>
    </row>
    <row r="7135" spans="1:60" ht="15" x14ac:dyDescent="0.25">
      <c r="A7135" s="570">
        <f t="shared" si="104"/>
        <v>7129</v>
      </c>
      <c r="B7135" s="571" t="s">
        <v>9280</v>
      </c>
      <c r="C7135" s="574" t="s">
        <v>12481</v>
      </c>
      <c r="D7135" s="843">
        <v>32827.578000000001</v>
      </c>
      <c r="E7135" s="844"/>
      <c r="F7135" s="844"/>
      <c r="G7135" s="25"/>
      <c r="H7135" s="25"/>
      <c r="I7135" s="25"/>
      <c r="J7135" s="25"/>
      <c r="K7135" s="25"/>
      <c r="L7135" s="25"/>
      <c r="N7135" s="25"/>
      <c r="O7135" s="25"/>
      <c r="P7135" s="35" t="s">
        <v>2496</v>
      </c>
      <c r="AS7135" s="570"/>
      <c r="AT7135" s="391"/>
      <c r="AU7135" s="222"/>
      <c r="AV7135" s="564"/>
      <c r="AW7135" s="60"/>
      <c r="AX7135" s="60"/>
      <c r="AY7135" s="60"/>
      <c r="AZ7135" s="283"/>
      <c r="BA7135" s="283"/>
      <c r="BB7135" s="283"/>
      <c r="BC7135" s="34"/>
      <c r="BD7135" s="27"/>
      <c r="BF7135" s="35"/>
      <c r="BG7135" s="35"/>
      <c r="BH7135" s="35"/>
    </row>
    <row r="7136" spans="1:60" ht="28.5" x14ac:dyDescent="0.25">
      <c r="A7136" s="570">
        <f t="shared" si="104"/>
        <v>7130</v>
      </c>
      <c r="B7136" s="571" t="s">
        <v>9281</v>
      </c>
      <c r="C7136" s="574" t="s">
        <v>12474</v>
      </c>
      <c r="D7136" s="843">
        <v>48215.515599999999</v>
      </c>
      <c r="E7136" s="844"/>
      <c r="F7136" s="844"/>
      <c r="G7136" s="25"/>
      <c r="H7136" s="25"/>
      <c r="I7136" s="25"/>
      <c r="J7136" s="25"/>
      <c r="K7136" s="25"/>
      <c r="L7136" s="25"/>
      <c r="N7136" s="25"/>
      <c r="O7136" s="25"/>
      <c r="P7136" s="35" t="s">
        <v>2496</v>
      </c>
      <c r="AS7136" s="570"/>
      <c r="AT7136" s="391"/>
      <c r="AU7136" s="222"/>
      <c r="AV7136" s="564"/>
      <c r="AW7136" s="60"/>
      <c r="AX7136" s="60"/>
      <c r="AY7136" s="60"/>
      <c r="AZ7136" s="283"/>
      <c r="BA7136" s="283"/>
      <c r="BB7136" s="283"/>
      <c r="BC7136" s="34"/>
      <c r="BD7136" s="27"/>
      <c r="BF7136" s="35"/>
      <c r="BG7136" s="35"/>
      <c r="BH7136" s="35"/>
    </row>
    <row r="7137" spans="1:60" ht="15" x14ac:dyDescent="0.25">
      <c r="A7137" s="570">
        <f t="shared" si="104"/>
        <v>7131</v>
      </c>
      <c r="B7137" s="571" t="s">
        <v>9282</v>
      </c>
      <c r="C7137" s="574" t="s">
        <v>12458</v>
      </c>
      <c r="D7137" s="843">
        <v>61999.999600000003</v>
      </c>
      <c r="E7137" s="844"/>
      <c r="F7137" s="844"/>
      <c r="G7137" s="25"/>
      <c r="H7137" s="25"/>
      <c r="I7137" s="25"/>
      <c r="J7137" s="25"/>
      <c r="K7137" s="25"/>
      <c r="L7137" s="25"/>
      <c r="N7137" s="25"/>
      <c r="O7137" s="25"/>
      <c r="P7137" s="35" t="s">
        <v>2496</v>
      </c>
      <c r="AS7137" s="570"/>
      <c r="AT7137" s="391"/>
      <c r="AU7137" s="222"/>
      <c r="AV7137" s="564"/>
      <c r="AW7137" s="60"/>
      <c r="AX7137" s="60"/>
      <c r="AY7137" s="60"/>
      <c r="AZ7137" s="283"/>
      <c r="BA7137" s="283"/>
      <c r="BB7137" s="283"/>
      <c r="BC7137" s="34"/>
      <c r="BD7137" s="27"/>
      <c r="BF7137" s="35"/>
      <c r="BG7137" s="35"/>
      <c r="BH7137" s="35"/>
    </row>
    <row r="7138" spans="1:60" ht="15" x14ac:dyDescent="0.25">
      <c r="A7138" s="570">
        <f t="shared" si="104"/>
        <v>7132</v>
      </c>
      <c r="B7138" s="571" t="s">
        <v>9283</v>
      </c>
      <c r="C7138" s="574" t="s">
        <v>12458</v>
      </c>
      <c r="D7138" s="843">
        <v>83000.001000000004</v>
      </c>
      <c r="E7138" s="844"/>
      <c r="F7138" s="844"/>
      <c r="G7138" s="25"/>
      <c r="H7138" s="25"/>
      <c r="I7138" s="25"/>
      <c r="J7138" s="25"/>
      <c r="K7138" s="25"/>
      <c r="L7138" s="25"/>
      <c r="N7138" s="25"/>
      <c r="O7138" s="25"/>
      <c r="P7138" s="35" t="s">
        <v>2496</v>
      </c>
      <c r="AS7138" s="570"/>
      <c r="AT7138" s="391"/>
      <c r="AU7138" s="222"/>
      <c r="AV7138" s="564"/>
      <c r="AW7138" s="60"/>
      <c r="AX7138" s="60"/>
      <c r="AY7138" s="60"/>
      <c r="AZ7138" s="283"/>
      <c r="BA7138" s="283"/>
      <c r="BB7138" s="283"/>
      <c r="BC7138" s="34"/>
      <c r="BD7138" s="27"/>
      <c r="BF7138" s="35"/>
      <c r="BG7138" s="35"/>
      <c r="BH7138" s="35"/>
    </row>
    <row r="7139" spans="1:60" ht="15" x14ac:dyDescent="0.25">
      <c r="A7139" s="570">
        <f t="shared" si="104"/>
        <v>7133</v>
      </c>
      <c r="B7139" s="571" t="s">
        <v>9284</v>
      </c>
      <c r="C7139" s="574" t="s">
        <v>12458</v>
      </c>
      <c r="D7139" s="843">
        <v>16999.994900000002</v>
      </c>
      <c r="E7139" s="844"/>
      <c r="F7139" s="844"/>
      <c r="G7139" s="25"/>
      <c r="H7139" s="25"/>
      <c r="I7139" s="25"/>
      <c r="J7139" s="25"/>
      <c r="K7139" s="25"/>
      <c r="L7139" s="25"/>
      <c r="N7139" s="25"/>
      <c r="O7139" s="25"/>
      <c r="P7139" s="35" t="s">
        <v>2496</v>
      </c>
      <c r="AS7139" s="570"/>
      <c r="AT7139" s="391"/>
      <c r="AU7139" s="222"/>
      <c r="AV7139" s="564"/>
      <c r="AW7139" s="60"/>
      <c r="AX7139" s="60"/>
      <c r="AY7139" s="60"/>
      <c r="AZ7139" s="283"/>
      <c r="BA7139" s="283"/>
      <c r="BB7139" s="283"/>
      <c r="BC7139" s="34"/>
      <c r="BD7139" s="27"/>
      <c r="BF7139" s="35"/>
      <c r="BG7139" s="35"/>
      <c r="BH7139" s="35"/>
    </row>
    <row r="7140" spans="1:60" ht="15" x14ac:dyDescent="0.25">
      <c r="A7140" s="570">
        <f t="shared" si="104"/>
        <v>7134</v>
      </c>
      <c r="B7140" s="571" t="s">
        <v>9285</v>
      </c>
      <c r="C7140" s="574" t="s">
        <v>12458</v>
      </c>
      <c r="D7140" s="843">
        <v>37999.996299999999</v>
      </c>
      <c r="E7140" s="844"/>
      <c r="F7140" s="844"/>
      <c r="G7140" s="25"/>
      <c r="H7140" s="25"/>
      <c r="I7140" s="25"/>
      <c r="J7140" s="25"/>
      <c r="K7140" s="25"/>
      <c r="L7140" s="25"/>
      <c r="N7140" s="25"/>
      <c r="O7140" s="25"/>
      <c r="P7140" s="35" t="s">
        <v>2496</v>
      </c>
      <c r="AS7140" s="570"/>
      <c r="AT7140" s="391"/>
      <c r="AU7140" s="222"/>
      <c r="AV7140" s="564"/>
      <c r="AW7140" s="60"/>
      <c r="AX7140" s="60"/>
      <c r="AY7140" s="60"/>
      <c r="AZ7140" s="283"/>
      <c r="BA7140" s="283"/>
      <c r="BB7140" s="283"/>
      <c r="BC7140" s="34"/>
      <c r="BD7140" s="27"/>
      <c r="BF7140" s="35"/>
      <c r="BG7140" s="35"/>
      <c r="BH7140" s="35"/>
    </row>
    <row r="7141" spans="1:60" ht="15" x14ac:dyDescent="0.25">
      <c r="A7141" s="570">
        <f t="shared" si="104"/>
        <v>7135</v>
      </c>
      <c r="B7141" s="571" t="s">
        <v>9286</v>
      </c>
      <c r="C7141" s="574" t="s">
        <v>12458</v>
      </c>
      <c r="D7141" s="843">
        <v>6000.0038000000004</v>
      </c>
      <c r="E7141" s="844"/>
      <c r="F7141" s="844"/>
      <c r="G7141" s="25"/>
      <c r="H7141" s="25"/>
      <c r="I7141" s="25"/>
      <c r="J7141" s="25"/>
      <c r="K7141" s="25"/>
      <c r="L7141" s="25"/>
      <c r="N7141" s="25"/>
      <c r="O7141" s="25"/>
      <c r="P7141" s="35" t="s">
        <v>2496</v>
      </c>
      <c r="AS7141" s="570"/>
      <c r="AT7141" s="391"/>
      <c r="AU7141" s="222"/>
      <c r="AV7141" s="564"/>
      <c r="AW7141" s="60"/>
      <c r="AX7141" s="60"/>
      <c r="AY7141" s="60"/>
      <c r="AZ7141" s="283"/>
      <c r="BA7141" s="283"/>
      <c r="BB7141" s="283"/>
      <c r="BC7141" s="34"/>
      <c r="BD7141" s="27"/>
      <c r="BF7141" s="35"/>
      <c r="BG7141" s="35"/>
      <c r="BH7141" s="35"/>
    </row>
    <row r="7142" spans="1:60" ht="15" x14ac:dyDescent="0.25">
      <c r="A7142" s="570">
        <f t="shared" si="104"/>
        <v>7136</v>
      </c>
      <c r="B7142" s="571" t="s">
        <v>9287</v>
      </c>
      <c r="C7142" s="574" t="s">
        <v>12458</v>
      </c>
      <c r="D7142" s="843">
        <v>3150.0014000000001</v>
      </c>
      <c r="E7142" s="844"/>
      <c r="F7142" s="844"/>
      <c r="G7142" s="25"/>
      <c r="H7142" s="25"/>
      <c r="I7142" s="25"/>
      <c r="J7142" s="25"/>
      <c r="K7142" s="25"/>
      <c r="L7142" s="25"/>
      <c r="N7142" s="25"/>
      <c r="O7142" s="25"/>
      <c r="P7142" s="35" t="s">
        <v>2496</v>
      </c>
      <c r="AS7142" s="570"/>
      <c r="AT7142" s="391"/>
      <c r="AU7142" s="222"/>
      <c r="AV7142" s="564"/>
      <c r="AW7142" s="60"/>
      <c r="AX7142" s="60"/>
      <c r="AY7142" s="60"/>
      <c r="AZ7142" s="283"/>
      <c r="BA7142" s="283"/>
      <c r="BB7142" s="283"/>
      <c r="BC7142" s="34"/>
      <c r="BD7142" s="27"/>
      <c r="BF7142" s="35"/>
      <c r="BG7142" s="35"/>
      <c r="BH7142" s="35"/>
    </row>
    <row r="7143" spans="1:60" ht="15" x14ac:dyDescent="0.25">
      <c r="A7143" s="570">
        <f t="shared" si="104"/>
        <v>7137</v>
      </c>
      <c r="B7143" s="571" t="s">
        <v>9288</v>
      </c>
      <c r="C7143" s="574" t="s">
        <v>12458</v>
      </c>
      <c r="D7143" s="843">
        <v>29999.9</v>
      </c>
      <c r="E7143" s="844"/>
      <c r="F7143" s="844"/>
      <c r="G7143" s="25"/>
      <c r="H7143" s="25"/>
      <c r="I7143" s="25"/>
      <c r="J7143" s="25"/>
      <c r="K7143" s="25"/>
      <c r="L7143" s="25"/>
      <c r="N7143" s="25"/>
      <c r="O7143" s="25"/>
      <c r="P7143" s="35" t="s">
        <v>2496</v>
      </c>
      <c r="AS7143" s="570"/>
      <c r="AT7143" s="391"/>
      <c r="AU7143" s="222"/>
      <c r="AV7143" s="564"/>
      <c r="AW7143" s="60"/>
      <c r="AX7143" s="60"/>
      <c r="AY7143" s="60"/>
      <c r="AZ7143" s="283"/>
      <c r="BA7143" s="283"/>
      <c r="BB7143" s="283"/>
      <c r="BC7143" s="34"/>
      <c r="BD7143" s="27"/>
      <c r="BF7143" s="35"/>
      <c r="BG7143" s="35"/>
      <c r="BH7143" s="35"/>
    </row>
    <row r="7144" spans="1:60" ht="15" x14ac:dyDescent="0.25">
      <c r="A7144" s="570">
        <f t="shared" si="104"/>
        <v>7138</v>
      </c>
      <c r="B7144" s="571" t="s">
        <v>9289</v>
      </c>
      <c r="C7144" s="574" t="s">
        <v>12458</v>
      </c>
      <c r="D7144" s="843">
        <v>154999.99900000001</v>
      </c>
      <c r="E7144" s="844"/>
      <c r="F7144" s="844"/>
      <c r="G7144" s="25"/>
      <c r="H7144" s="25"/>
      <c r="I7144" s="25"/>
      <c r="J7144" s="25"/>
      <c r="K7144" s="25"/>
      <c r="L7144" s="25"/>
      <c r="N7144" s="25"/>
      <c r="O7144" s="25"/>
      <c r="P7144" s="35" t="s">
        <v>2496</v>
      </c>
      <c r="AS7144" s="570"/>
      <c r="AT7144" s="391"/>
      <c r="AU7144" s="222"/>
      <c r="AV7144" s="564"/>
      <c r="AW7144" s="60"/>
      <c r="AX7144" s="60"/>
      <c r="AY7144" s="60"/>
      <c r="AZ7144" s="283"/>
      <c r="BA7144" s="283"/>
      <c r="BB7144" s="283"/>
      <c r="BC7144" s="34"/>
      <c r="BD7144" s="27"/>
      <c r="BF7144" s="35"/>
      <c r="BG7144" s="35"/>
      <c r="BH7144" s="35"/>
    </row>
    <row r="7145" spans="1:60" ht="15" x14ac:dyDescent="0.25">
      <c r="A7145" s="570">
        <f t="shared" si="104"/>
        <v>7139</v>
      </c>
      <c r="B7145" s="571" t="s">
        <v>9290</v>
      </c>
      <c r="C7145" s="574" t="s">
        <v>12458</v>
      </c>
      <c r="D7145" s="843">
        <v>60000.0023</v>
      </c>
      <c r="E7145" s="844"/>
      <c r="F7145" s="844"/>
      <c r="G7145" s="25"/>
      <c r="H7145" s="25"/>
      <c r="I7145" s="25"/>
      <c r="J7145" s="25"/>
      <c r="K7145" s="25"/>
      <c r="L7145" s="25"/>
      <c r="N7145" s="25"/>
      <c r="O7145" s="25"/>
      <c r="P7145" s="35" t="s">
        <v>2496</v>
      </c>
      <c r="AS7145" s="570"/>
      <c r="AT7145" s="391"/>
      <c r="AU7145" s="222"/>
      <c r="AV7145" s="564"/>
      <c r="AW7145" s="60"/>
      <c r="AX7145" s="60"/>
      <c r="AY7145" s="60"/>
      <c r="AZ7145" s="283"/>
      <c r="BA7145" s="283"/>
      <c r="BB7145" s="283"/>
      <c r="BC7145" s="34"/>
      <c r="BD7145" s="27"/>
      <c r="BF7145" s="35"/>
      <c r="BG7145" s="35"/>
      <c r="BH7145" s="35"/>
    </row>
    <row r="7146" spans="1:60" ht="15" x14ac:dyDescent="0.25">
      <c r="A7146" s="570">
        <f t="shared" si="104"/>
        <v>7140</v>
      </c>
      <c r="B7146" s="571" t="s">
        <v>9291</v>
      </c>
      <c r="C7146" s="574" t="s">
        <v>12458</v>
      </c>
      <c r="D7146" s="843">
        <v>94999.996700000003</v>
      </c>
      <c r="E7146" s="844"/>
      <c r="F7146" s="844"/>
      <c r="G7146" s="25"/>
      <c r="H7146" s="25"/>
      <c r="I7146" s="25"/>
      <c r="J7146" s="25"/>
      <c r="K7146" s="25"/>
      <c r="L7146" s="25"/>
      <c r="N7146" s="25"/>
      <c r="O7146" s="25"/>
      <c r="P7146" s="35" t="s">
        <v>2496</v>
      </c>
      <c r="AS7146" s="570"/>
      <c r="AT7146" s="391"/>
      <c r="AU7146" s="222"/>
      <c r="AV7146" s="564"/>
      <c r="AW7146" s="60"/>
      <c r="AX7146" s="60"/>
      <c r="AY7146" s="60"/>
      <c r="AZ7146" s="283"/>
      <c r="BA7146" s="283"/>
      <c r="BB7146" s="283"/>
      <c r="BC7146" s="34"/>
      <c r="BD7146" s="27"/>
      <c r="BF7146" s="35"/>
      <c r="BG7146" s="35"/>
      <c r="BH7146" s="35"/>
    </row>
    <row r="7147" spans="1:60" ht="15" x14ac:dyDescent="0.25">
      <c r="A7147" s="570">
        <f t="shared" si="104"/>
        <v>7141</v>
      </c>
      <c r="B7147" s="571" t="s">
        <v>9292</v>
      </c>
      <c r="C7147" s="574" t="s">
        <v>12458</v>
      </c>
      <c r="D7147" s="843">
        <v>36500.001300000004</v>
      </c>
      <c r="E7147" s="844"/>
      <c r="F7147" s="844"/>
      <c r="G7147" s="25"/>
      <c r="H7147" s="25"/>
      <c r="I7147" s="25"/>
      <c r="J7147" s="25"/>
      <c r="K7147" s="25"/>
      <c r="L7147" s="25"/>
      <c r="N7147" s="25"/>
      <c r="O7147" s="25"/>
      <c r="P7147" s="35" t="s">
        <v>2496</v>
      </c>
      <c r="AS7147" s="570"/>
      <c r="AT7147" s="391"/>
      <c r="AU7147" s="222"/>
      <c r="AV7147" s="564"/>
      <c r="AW7147" s="60"/>
      <c r="AX7147" s="60"/>
      <c r="AY7147" s="60"/>
      <c r="AZ7147" s="283"/>
      <c r="BA7147" s="283"/>
      <c r="BB7147" s="283"/>
      <c r="BC7147" s="34"/>
      <c r="BD7147" s="27"/>
      <c r="BF7147" s="35"/>
      <c r="BG7147" s="35"/>
      <c r="BH7147" s="35"/>
    </row>
    <row r="7148" spans="1:60" ht="15" x14ac:dyDescent="0.25">
      <c r="A7148" s="570">
        <f t="shared" si="104"/>
        <v>7142</v>
      </c>
      <c r="B7148" s="571" t="s">
        <v>9293</v>
      </c>
      <c r="C7148" s="574" t="s">
        <v>12458</v>
      </c>
      <c r="D7148" s="843">
        <v>73999.995299999995</v>
      </c>
      <c r="E7148" s="844"/>
      <c r="F7148" s="844"/>
      <c r="G7148" s="25"/>
      <c r="H7148" s="25"/>
      <c r="I7148" s="25"/>
      <c r="J7148" s="25"/>
      <c r="K7148" s="25"/>
      <c r="L7148" s="25"/>
      <c r="N7148" s="25"/>
      <c r="O7148" s="25"/>
      <c r="P7148" s="35" t="s">
        <v>2496</v>
      </c>
      <c r="AS7148" s="570"/>
      <c r="AT7148" s="391"/>
      <c r="AU7148" s="222"/>
      <c r="AV7148" s="564"/>
      <c r="AW7148" s="60"/>
      <c r="AX7148" s="60"/>
      <c r="AY7148" s="60"/>
      <c r="AZ7148" s="283"/>
      <c r="BA7148" s="283"/>
      <c r="BB7148" s="283"/>
      <c r="BC7148" s="34"/>
      <c r="BD7148" s="27"/>
      <c r="BF7148" s="35"/>
      <c r="BG7148" s="35"/>
      <c r="BH7148" s="35"/>
    </row>
    <row r="7149" spans="1:60" ht="15" x14ac:dyDescent="0.25">
      <c r="A7149" s="570">
        <f t="shared" si="104"/>
        <v>7143</v>
      </c>
      <c r="B7149" s="571" t="s">
        <v>9294</v>
      </c>
      <c r="C7149" s="574" t="s">
        <v>12458</v>
      </c>
      <c r="D7149" s="843">
        <v>55300.002099999998</v>
      </c>
      <c r="E7149" s="844"/>
      <c r="F7149" s="844"/>
      <c r="G7149" s="25"/>
      <c r="H7149" s="25"/>
      <c r="I7149" s="25"/>
      <c r="J7149" s="25"/>
      <c r="K7149" s="25"/>
      <c r="L7149" s="25"/>
      <c r="N7149" s="25"/>
      <c r="O7149" s="25"/>
      <c r="P7149" s="35" t="s">
        <v>2496</v>
      </c>
      <c r="AS7149" s="570"/>
      <c r="AT7149" s="391"/>
      <c r="AU7149" s="222"/>
      <c r="AV7149" s="564"/>
      <c r="AW7149" s="60"/>
      <c r="AX7149" s="60"/>
      <c r="AY7149" s="60"/>
      <c r="AZ7149" s="283"/>
      <c r="BA7149" s="283"/>
      <c r="BB7149" s="283"/>
      <c r="BC7149" s="34"/>
      <c r="BD7149" s="27"/>
      <c r="BF7149" s="35"/>
      <c r="BG7149" s="35"/>
      <c r="BH7149" s="35"/>
    </row>
    <row r="7150" spans="1:60" ht="15" x14ac:dyDescent="0.25">
      <c r="A7150" s="570">
        <f t="shared" si="104"/>
        <v>7144</v>
      </c>
      <c r="B7150" s="571" t="s">
        <v>9295</v>
      </c>
      <c r="C7150" s="574" t="s">
        <v>12458</v>
      </c>
      <c r="D7150" s="843">
        <v>50000.003900000003</v>
      </c>
      <c r="E7150" s="844"/>
      <c r="F7150" s="844"/>
      <c r="G7150" s="25"/>
      <c r="H7150" s="25"/>
      <c r="I7150" s="25"/>
      <c r="J7150" s="25"/>
      <c r="K7150" s="25"/>
      <c r="L7150" s="25"/>
      <c r="N7150" s="25"/>
      <c r="O7150" s="25"/>
      <c r="P7150" s="35" t="s">
        <v>2496</v>
      </c>
      <c r="AS7150" s="570"/>
      <c r="AT7150" s="391"/>
      <c r="AU7150" s="222"/>
      <c r="AV7150" s="564"/>
      <c r="AW7150" s="60"/>
      <c r="AX7150" s="60"/>
      <c r="AY7150" s="60"/>
      <c r="AZ7150" s="283"/>
      <c r="BA7150" s="283"/>
      <c r="BB7150" s="283"/>
      <c r="BC7150" s="34"/>
      <c r="BD7150" s="27"/>
      <c r="BF7150" s="35"/>
      <c r="BG7150" s="35"/>
      <c r="BH7150" s="35"/>
    </row>
    <row r="7151" spans="1:60" ht="15" x14ac:dyDescent="0.25">
      <c r="A7151" s="570">
        <f t="shared" si="104"/>
        <v>7145</v>
      </c>
      <c r="B7151" s="571" t="s">
        <v>9296</v>
      </c>
      <c r="C7151" s="574" t="s">
        <v>12458</v>
      </c>
      <c r="D7151" s="843">
        <v>51499.987000000001</v>
      </c>
      <c r="E7151" s="844"/>
      <c r="F7151" s="844"/>
      <c r="G7151" s="25"/>
      <c r="H7151" s="25"/>
      <c r="I7151" s="25"/>
      <c r="J7151" s="25"/>
      <c r="K7151" s="25"/>
      <c r="L7151" s="25"/>
      <c r="N7151" s="25"/>
      <c r="O7151" s="25"/>
      <c r="P7151" s="35" t="s">
        <v>2496</v>
      </c>
      <c r="AS7151" s="570"/>
      <c r="AT7151" s="391"/>
      <c r="AU7151" s="222"/>
      <c r="AV7151" s="564"/>
      <c r="AW7151" s="60"/>
      <c r="AX7151" s="60"/>
      <c r="AY7151" s="60"/>
      <c r="AZ7151" s="283"/>
      <c r="BA7151" s="283"/>
      <c r="BB7151" s="283"/>
      <c r="BC7151" s="34"/>
      <c r="BD7151" s="27"/>
      <c r="BF7151" s="35"/>
      <c r="BG7151" s="35"/>
      <c r="BH7151" s="35"/>
    </row>
    <row r="7152" spans="1:60" ht="15" x14ac:dyDescent="0.25">
      <c r="A7152" s="570">
        <f t="shared" si="104"/>
        <v>7146</v>
      </c>
      <c r="B7152" s="571" t="s">
        <v>9297</v>
      </c>
      <c r="C7152" s="574" t="s">
        <v>12458</v>
      </c>
      <c r="D7152" s="843">
        <v>97499.913</v>
      </c>
      <c r="E7152" s="844"/>
      <c r="F7152" s="844"/>
      <c r="G7152" s="25"/>
      <c r="H7152" s="25"/>
      <c r="I7152" s="25"/>
      <c r="J7152" s="25"/>
      <c r="K7152" s="25"/>
      <c r="L7152" s="25"/>
      <c r="N7152" s="25"/>
      <c r="O7152" s="25"/>
      <c r="P7152" s="35" t="s">
        <v>2496</v>
      </c>
      <c r="AS7152" s="570"/>
      <c r="AT7152" s="391"/>
      <c r="AU7152" s="222"/>
      <c r="AV7152" s="564"/>
      <c r="AW7152" s="60"/>
      <c r="AX7152" s="60"/>
      <c r="AY7152" s="60"/>
      <c r="AZ7152" s="283"/>
      <c r="BA7152" s="283"/>
      <c r="BB7152" s="283"/>
      <c r="BC7152" s="34"/>
      <c r="BD7152" s="27"/>
      <c r="BF7152" s="35"/>
      <c r="BG7152" s="35"/>
      <c r="BH7152" s="35"/>
    </row>
    <row r="7153" spans="1:60" ht="15" x14ac:dyDescent="0.25">
      <c r="A7153" s="570">
        <f t="shared" si="104"/>
        <v>7147</v>
      </c>
      <c r="B7153" s="571" t="s">
        <v>9298</v>
      </c>
      <c r="C7153" s="574" t="s">
        <v>12458</v>
      </c>
      <c r="D7153" s="843">
        <v>70500.002999999997</v>
      </c>
      <c r="E7153" s="844"/>
      <c r="F7153" s="844"/>
      <c r="G7153" s="25"/>
      <c r="H7153" s="25"/>
      <c r="I7153" s="25"/>
      <c r="J7153" s="25"/>
      <c r="K7153" s="25"/>
      <c r="L7153" s="25"/>
      <c r="N7153" s="25"/>
      <c r="O7153" s="25"/>
      <c r="P7153" s="35" t="s">
        <v>2496</v>
      </c>
      <c r="AS7153" s="570"/>
      <c r="AT7153" s="391"/>
      <c r="AU7153" s="222"/>
      <c r="AV7153" s="564"/>
      <c r="AW7153" s="60"/>
      <c r="AX7153" s="60"/>
      <c r="AY7153" s="60"/>
      <c r="AZ7153" s="283"/>
      <c r="BA7153" s="283"/>
      <c r="BB7153" s="283"/>
      <c r="BC7153" s="34"/>
      <c r="BD7153" s="27"/>
      <c r="BF7153" s="35"/>
      <c r="BG7153" s="35"/>
      <c r="BH7153" s="35"/>
    </row>
    <row r="7154" spans="1:60" ht="15" x14ac:dyDescent="0.25">
      <c r="A7154" s="570">
        <f t="shared" si="104"/>
        <v>7148</v>
      </c>
      <c r="B7154" s="571" t="s">
        <v>9299</v>
      </c>
      <c r="C7154" s="574" t="s">
        <v>12458</v>
      </c>
      <c r="D7154" s="843">
        <v>39000.000899999999</v>
      </c>
      <c r="E7154" s="844"/>
      <c r="F7154" s="844"/>
      <c r="G7154" s="25"/>
      <c r="H7154" s="25"/>
      <c r="I7154" s="25"/>
      <c r="J7154" s="25"/>
      <c r="K7154" s="25"/>
      <c r="L7154" s="25"/>
      <c r="N7154" s="25"/>
      <c r="O7154" s="25"/>
      <c r="P7154" s="35" t="s">
        <v>2496</v>
      </c>
      <c r="AS7154" s="570"/>
      <c r="AT7154" s="391"/>
      <c r="AU7154" s="222"/>
      <c r="AV7154" s="564"/>
      <c r="AW7154" s="60"/>
      <c r="AX7154" s="60"/>
      <c r="AY7154" s="60"/>
      <c r="AZ7154" s="283"/>
      <c r="BA7154" s="283"/>
      <c r="BB7154" s="283"/>
      <c r="BC7154" s="34"/>
      <c r="BD7154" s="27"/>
      <c r="BF7154" s="35"/>
      <c r="BG7154" s="35"/>
      <c r="BH7154" s="35"/>
    </row>
    <row r="7155" spans="1:60" ht="15" x14ac:dyDescent="0.25">
      <c r="A7155" s="570">
        <f t="shared" si="104"/>
        <v>7149</v>
      </c>
      <c r="B7155" s="571" t="s">
        <v>9300</v>
      </c>
      <c r="C7155" s="574" t="s">
        <v>12458</v>
      </c>
      <c r="D7155" s="843">
        <v>19999.996800000001</v>
      </c>
      <c r="E7155" s="844"/>
      <c r="F7155" s="844"/>
      <c r="G7155" s="25"/>
      <c r="H7155" s="25"/>
      <c r="I7155" s="25"/>
      <c r="J7155" s="25"/>
      <c r="K7155" s="25"/>
      <c r="L7155" s="25"/>
      <c r="N7155" s="25"/>
      <c r="O7155" s="25"/>
      <c r="P7155" s="35" t="s">
        <v>2496</v>
      </c>
      <c r="AS7155" s="570"/>
      <c r="AT7155" s="391"/>
      <c r="AU7155" s="222"/>
      <c r="AV7155" s="564"/>
      <c r="AW7155" s="60"/>
      <c r="AX7155" s="60"/>
      <c r="AY7155" s="60"/>
      <c r="AZ7155" s="283"/>
      <c r="BA7155" s="283"/>
      <c r="BB7155" s="283"/>
      <c r="BC7155" s="34"/>
      <c r="BD7155" s="27"/>
      <c r="BF7155" s="35"/>
      <c r="BG7155" s="35"/>
      <c r="BH7155" s="35"/>
    </row>
    <row r="7156" spans="1:60" ht="15" x14ac:dyDescent="0.25">
      <c r="A7156" s="570">
        <f t="shared" si="104"/>
        <v>7150</v>
      </c>
      <c r="B7156" s="571" t="s">
        <v>9301</v>
      </c>
      <c r="C7156" s="574" t="s">
        <v>12458</v>
      </c>
      <c r="D7156" s="843">
        <v>99999.995899999994</v>
      </c>
      <c r="E7156" s="844"/>
      <c r="F7156" s="844"/>
      <c r="G7156" s="25"/>
      <c r="H7156" s="25"/>
      <c r="I7156" s="25"/>
      <c r="J7156" s="25"/>
      <c r="K7156" s="25"/>
      <c r="L7156" s="25"/>
      <c r="N7156" s="25"/>
      <c r="O7156" s="25"/>
      <c r="P7156" s="35" t="s">
        <v>2496</v>
      </c>
      <c r="AS7156" s="570"/>
      <c r="AT7156" s="391"/>
      <c r="AU7156" s="222"/>
      <c r="AV7156" s="564"/>
      <c r="AW7156" s="60"/>
      <c r="AX7156" s="60"/>
      <c r="AY7156" s="60"/>
      <c r="AZ7156" s="283"/>
      <c r="BA7156" s="283"/>
      <c r="BB7156" s="283"/>
      <c r="BC7156" s="34"/>
      <c r="BD7156" s="27"/>
      <c r="BF7156" s="35"/>
      <c r="BG7156" s="35"/>
      <c r="BH7156" s="35"/>
    </row>
    <row r="7157" spans="1:60" ht="15" x14ac:dyDescent="0.25">
      <c r="A7157" s="570">
        <f t="shared" si="104"/>
        <v>7151</v>
      </c>
      <c r="B7157" s="571" t="s">
        <v>9302</v>
      </c>
      <c r="C7157" s="574" t="s">
        <v>12458</v>
      </c>
      <c r="D7157" s="843">
        <v>48499.997000000003</v>
      </c>
      <c r="E7157" s="844"/>
      <c r="F7157" s="844"/>
      <c r="G7157" s="25"/>
      <c r="H7157" s="25"/>
      <c r="I7157" s="25"/>
      <c r="J7157" s="25"/>
      <c r="K7157" s="25"/>
      <c r="L7157" s="25"/>
      <c r="N7157" s="25"/>
      <c r="O7157" s="25"/>
      <c r="P7157" s="35" t="s">
        <v>2496</v>
      </c>
      <c r="AS7157" s="570"/>
      <c r="AT7157" s="391"/>
      <c r="AU7157" s="222"/>
      <c r="AV7157" s="564"/>
      <c r="AW7157" s="60"/>
      <c r="AX7157" s="60"/>
      <c r="AY7157" s="60"/>
      <c r="AZ7157" s="283"/>
      <c r="BA7157" s="283"/>
      <c r="BB7157" s="283"/>
      <c r="BC7157" s="34"/>
      <c r="BD7157" s="27"/>
      <c r="BF7157" s="35"/>
      <c r="BG7157" s="35"/>
      <c r="BH7157" s="35"/>
    </row>
    <row r="7158" spans="1:60" ht="15" x14ac:dyDescent="0.25">
      <c r="A7158" s="570">
        <f t="shared" si="104"/>
        <v>7152</v>
      </c>
      <c r="B7158" s="571" t="s">
        <v>9303</v>
      </c>
      <c r="C7158" s="574" t="s">
        <v>12458</v>
      </c>
      <c r="D7158" s="843">
        <v>72999.990699999995</v>
      </c>
      <c r="E7158" s="844"/>
      <c r="F7158" s="844"/>
      <c r="G7158" s="25"/>
      <c r="H7158" s="25"/>
      <c r="I7158" s="25"/>
      <c r="J7158" s="25"/>
      <c r="K7158" s="25"/>
      <c r="L7158" s="25"/>
      <c r="N7158" s="25"/>
      <c r="O7158" s="25"/>
      <c r="P7158" s="35" t="s">
        <v>2496</v>
      </c>
      <c r="AS7158" s="570"/>
      <c r="AT7158" s="391"/>
      <c r="AU7158" s="222"/>
      <c r="AV7158" s="564"/>
      <c r="AW7158" s="60"/>
      <c r="AX7158" s="60"/>
      <c r="AY7158" s="60"/>
      <c r="AZ7158" s="283"/>
      <c r="BA7158" s="283"/>
      <c r="BB7158" s="283"/>
      <c r="BC7158" s="34"/>
      <c r="BD7158" s="27"/>
      <c r="BF7158" s="35"/>
      <c r="BG7158" s="35"/>
      <c r="BH7158" s="35"/>
    </row>
    <row r="7159" spans="1:60" ht="15" x14ac:dyDescent="0.25">
      <c r="A7159" s="570">
        <f t="shared" ref="A7159:A7222" si="105">A7158+1</f>
        <v>7153</v>
      </c>
      <c r="B7159" s="571" t="s">
        <v>9304</v>
      </c>
      <c r="C7159" s="574" t="s">
        <v>12463</v>
      </c>
      <c r="D7159" s="843">
        <v>101560.55</v>
      </c>
      <c r="E7159" s="844"/>
      <c r="F7159" s="844"/>
      <c r="G7159" s="25"/>
      <c r="H7159" s="25"/>
      <c r="I7159" s="25"/>
      <c r="J7159" s="25"/>
      <c r="K7159" s="25"/>
      <c r="L7159" s="25"/>
      <c r="N7159" s="25"/>
      <c r="O7159" s="25"/>
      <c r="P7159" s="35" t="s">
        <v>2496</v>
      </c>
      <c r="AS7159" s="570"/>
      <c r="AT7159" s="391"/>
      <c r="AU7159" s="222"/>
      <c r="AV7159" s="564"/>
      <c r="AW7159" s="60"/>
      <c r="AX7159" s="60"/>
      <c r="AY7159" s="60"/>
      <c r="AZ7159" s="283"/>
      <c r="BA7159" s="283"/>
      <c r="BB7159" s="283"/>
      <c r="BC7159" s="34"/>
      <c r="BD7159" s="27"/>
      <c r="BF7159" s="35"/>
      <c r="BG7159" s="35"/>
      <c r="BH7159" s="35"/>
    </row>
    <row r="7160" spans="1:60" ht="15" x14ac:dyDescent="0.25">
      <c r="A7160" s="570">
        <f t="shared" si="105"/>
        <v>7154</v>
      </c>
      <c r="B7160" s="571" t="s">
        <v>9305</v>
      </c>
      <c r="C7160" s="574" t="s">
        <v>12460</v>
      </c>
      <c r="D7160" s="843">
        <v>20517.98</v>
      </c>
      <c r="E7160" s="844"/>
      <c r="F7160" s="844"/>
      <c r="G7160" s="25"/>
      <c r="H7160" s="25"/>
      <c r="I7160" s="25"/>
      <c r="J7160" s="25"/>
      <c r="K7160" s="25"/>
      <c r="L7160" s="25"/>
      <c r="N7160" s="25"/>
      <c r="O7160" s="25"/>
      <c r="P7160" s="35" t="s">
        <v>2496</v>
      </c>
      <c r="AS7160" s="570"/>
      <c r="AT7160" s="391"/>
      <c r="AU7160" s="222"/>
      <c r="AV7160" s="564"/>
      <c r="AW7160" s="60"/>
      <c r="AX7160" s="60"/>
      <c r="AY7160" s="60"/>
      <c r="AZ7160" s="283"/>
      <c r="BA7160" s="283"/>
      <c r="BB7160" s="283"/>
      <c r="BC7160" s="34"/>
      <c r="BD7160" s="27"/>
      <c r="BF7160" s="35"/>
      <c r="BG7160" s="35"/>
      <c r="BH7160" s="35"/>
    </row>
    <row r="7161" spans="1:60" ht="15" x14ac:dyDescent="0.25">
      <c r="A7161" s="570">
        <f t="shared" si="105"/>
        <v>7155</v>
      </c>
      <c r="B7161" s="571" t="s">
        <v>9306</v>
      </c>
      <c r="C7161" s="574" t="s">
        <v>12460</v>
      </c>
      <c r="D7161" s="843">
        <v>20517.98</v>
      </c>
      <c r="E7161" s="844"/>
      <c r="F7161" s="844"/>
      <c r="G7161" s="25"/>
      <c r="H7161" s="25"/>
      <c r="I7161" s="25"/>
      <c r="J7161" s="25"/>
      <c r="K7161" s="25"/>
      <c r="L7161" s="25"/>
      <c r="N7161" s="25"/>
      <c r="O7161" s="25"/>
      <c r="P7161" s="35" t="s">
        <v>2496</v>
      </c>
      <c r="AS7161" s="570"/>
      <c r="AT7161" s="391"/>
      <c r="AU7161" s="222"/>
      <c r="AV7161" s="564"/>
      <c r="AW7161" s="60"/>
      <c r="AX7161" s="60"/>
      <c r="AY7161" s="60"/>
      <c r="AZ7161" s="283"/>
      <c r="BA7161" s="283"/>
      <c r="BB7161" s="283"/>
      <c r="BC7161" s="34"/>
      <c r="BD7161" s="27"/>
      <c r="BF7161" s="35"/>
      <c r="BG7161" s="35"/>
      <c r="BH7161" s="35"/>
    </row>
    <row r="7162" spans="1:60" ht="15" x14ac:dyDescent="0.25">
      <c r="A7162" s="570">
        <f t="shared" si="105"/>
        <v>7156</v>
      </c>
      <c r="B7162" s="571" t="s">
        <v>9307</v>
      </c>
      <c r="C7162" s="574" t="s">
        <v>12460</v>
      </c>
      <c r="D7162" s="843">
        <v>20517.98</v>
      </c>
      <c r="E7162" s="844"/>
      <c r="F7162" s="844"/>
      <c r="G7162" s="25"/>
      <c r="H7162" s="25"/>
      <c r="I7162" s="25"/>
      <c r="J7162" s="25"/>
      <c r="K7162" s="25"/>
      <c r="L7162" s="25"/>
      <c r="N7162" s="25"/>
      <c r="O7162" s="25"/>
      <c r="P7162" s="35" t="s">
        <v>2496</v>
      </c>
      <c r="AS7162" s="570"/>
      <c r="AT7162" s="391"/>
      <c r="AU7162" s="222"/>
      <c r="AV7162" s="564"/>
      <c r="AW7162" s="60"/>
      <c r="AX7162" s="60"/>
      <c r="AY7162" s="60"/>
      <c r="AZ7162" s="283"/>
      <c r="BA7162" s="283"/>
      <c r="BB7162" s="283"/>
      <c r="BC7162" s="34"/>
      <c r="BD7162" s="27"/>
      <c r="BF7162" s="35"/>
      <c r="BG7162" s="35"/>
      <c r="BH7162" s="35"/>
    </row>
    <row r="7163" spans="1:60" ht="15" x14ac:dyDescent="0.25">
      <c r="A7163" s="570">
        <f t="shared" si="105"/>
        <v>7157</v>
      </c>
      <c r="B7163" s="571" t="s">
        <v>9308</v>
      </c>
      <c r="C7163" s="574" t="s">
        <v>12460</v>
      </c>
      <c r="D7163" s="843">
        <v>20517.98</v>
      </c>
      <c r="E7163" s="844"/>
      <c r="F7163" s="844"/>
      <c r="G7163" s="25"/>
      <c r="H7163" s="25"/>
      <c r="I7163" s="25"/>
      <c r="J7163" s="25"/>
      <c r="K7163" s="25"/>
      <c r="L7163" s="25"/>
      <c r="N7163" s="25"/>
      <c r="O7163" s="25"/>
      <c r="P7163" s="35" t="s">
        <v>2496</v>
      </c>
      <c r="AS7163" s="570"/>
      <c r="AT7163" s="391"/>
      <c r="AU7163" s="222"/>
      <c r="AV7163" s="564"/>
      <c r="AW7163" s="60"/>
      <c r="AX7163" s="60"/>
      <c r="AY7163" s="60"/>
      <c r="AZ7163" s="283"/>
      <c r="BA7163" s="283"/>
      <c r="BB7163" s="283"/>
      <c r="BC7163" s="34"/>
      <c r="BD7163" s="27"/>
      <c r="BF7163" s="35"/>
      <c r="BG7163" s="35"/>
      <c r="BH7163" s="35"/>
    </row>
    <row r="7164" spans="1:60" ht="15" x14ac:dyDescent="0.25">
      <c r="A7164" s="570">
        <f t="shared" si="105"/>
        <v>7158</v>
      </c>
      <c r="B7164" s="571" t="s">
        <v>9309</v>
      </c>
      <c r="C7164" s="574" t="s">
        <v>12460</v>
      </c>
      <c r="D7164" s="843">
        <v>20517.98</v>
      </c>
      <c r="E7164" s="844"/>
      <c r="F7164" s="844"/>
      <c r="G7164" s="25"/>
      <c r="H7164" s="25"/>
      <c r="I7164" s="25"/>
      <c r="J7164" s="25"/>
      <c r="K7164" s="25"/>
      <c r="L7164" s="25"/>
      <c r="N7164" s="25"/>
      <c r="O7164" s="25"/>
      <c r="P7164" s="35" t="s">
        <v>2496</v>
      </c>
      <c r="AS7164" s="570"/>
      <c r="AT7164" s="391"/>
      <c r="AU7164" s="222"/>
      <c r="AV7164" s="564"/>
      <c r="AW7164" s="60"/>
      <c r="AX7164" s="60"/>
      <c r="AY7164" s="60"/>
      <c r="AZ7164" s="283"/>
      <c r="BA7164" s="283"/>
      <c r="BB7164" s="283"/>
      <c r="BC7164" s="34"/>
      <c r="BD7164" s="27"/>
      <c r="BF7164" s="35"/>
      <c r="BG7164" s="35"/>
      <c r="BH7164" s="35"/>
    </row>
    <row r="7165" spans="1:60" ht="15" x14ac:dyDescent="0.25">
      <c r="A7165" s="570">
        <f t="shared" si="105"/>
        <v>7159</v>
      </c>
      <c r="B7165" s="571" t="s">
        <v>9310</v>
      </c>
      <c r="C7165" s="574" t="s">
        <v>12460</v>
      </c>
      <c r="D7165" s="843">
        <v>20517.98</v>
      </c>
      <c r="E7165" s="844"/>
      <c r="F7165" s="844"/>
      <c r="G7165" s="25"/>
      <c r="H7165" s="25"/>
      <c r="I7165" s="25"/>
      <c r="J7165" s="25"/>
      <c r="K7165" s="25"/>
      <c r="L7165" s="25"/>
      <c r="N7165" s="25"/>
      <c r="O7165" s="25"/>
      <c r="P7165" s="35" t="s">
        <v>2496</v>
      </c>
      <c r="AS7165" s="570"/>
      <c r="AT7165" s="391"/>
      <c r="AU7165" s="222"/>
      <c r="AV7165" s="564"/>
      <c r="AW7165" s="60"/>
      <c r="AX7165" s="60"/>
      <c r="AY7165" s="60"/>
      <c r="AZ7165" s="283"/>
      <c r="BA7165" s="283"/>
      <c r="BB7165" s="283"/>
      <c r="BC7165" s="34"/>
      <c r="BD7165" s="27"/>
      <c r="BF7165" s="35"/>
      <c r="BG7165" s="35"/>
      <c r="BH7165" s="35"/>
    </row>
    <row r="7166" spans="1:60" ht="15" x14ac:dyDescent="0.25">
      <c r="A7166" s="570">
        <f t="shared" si="105"/>
        <v>7160</v>
      </c>
      <c r="B7166" s="571" t="s">
        <v>9311</v>
      </c>
      <c r="C7166" s="574" t="s">
        <v>12458</v>
      </c>
      <c r="D7166" s="843">
        <v>9091.6</v>
      </c>
      <c r="E7166" s="844"/>
      <c r="F7166" s="844"/>
      <c r="G7166" s="25"/>
      <c r="H7166" s="25"/>
      <c r="I7166" s="25"/>
      <c r="J7166" s="25"/>
      <c r="K7166" s="25"/>
      <c r="L7166" s="25"/>
      <c r="N7166" s="25"/>
      <c r="O7166" s="25"/>
      <c r="P7166" s="35" t="s">
        <v>2496</v>
      </c>
      <c r="AS7166" s="570"/>
      <c r="AT7166" s="391"/>
      <c r="AU7166" s="222"/>
      <c r="AV7166" s="564"/>
      <c r="AW7166" s="60"/>
      <c r="AX7166" s="60"/>
      <c r="AY7166" s="60"/>
      <c r="AZ7166" s="283"/>
      <c r="BA7166" s="283"/>
      <c r="BB7166" s="283"/>
      <c r="BC7166" s="34"/>
      <c r="BD7166" s="27"/>
      <c r="BF7166" s="35"/>
      <c r="BG7166" s="35"/>
      <c r="BH7166" s="35"/>
    </row>
    <row r="7167" spans="1:60" ht="15" x14ac:dyDescent="0.25">
      <c r="A7167" s="570">
        <f t="shared" si="105"/>
        <v>7161</v>
      </c>
      <c r="B7167" s="571" t="s">
        <v>9312</v>
      </c>
      <c r="C7167" s="574" t="s">
        <v>12458</v>
      </c>
      <c r="D7167" s="843">
        <v>3669.96</v>
      </c>
      <c r="E7167" s="844"/>
      <c r="F7167" s="844"/>
      <c r="G7167" s="25"/>
      <c r="H7167" s="25"/>
      <c r="I7167" s="25"/>
      <c r="J7167" s="25"/>
      <c r="K7167" s="25"/>
      <c r="L7167" s="25"/>
      <c r="N7167" s="25"/>
      <c r="O7167" s="25"/>
      <c r="P7167" s="35" t="s">
        <v>2496</v>
      </c>
      <c r="AS7167" s="570"/>
      <c r="AT7167" s="391"/>
      <c r="AU7167" s="222"/>
      <c r="AV7167" s="564"/>
      <c r="AW7167" s="60"/>
      <c r="AX7167" s="60"/>
      <c r="AY7167" s="60"/>
      <c r="AZ7167" s="283"/>
      <c r="BA7167" s="283"/>
      <c r="BB7167" s="283"/>
      <c r="BC7167" s="34"/>
      <c r="BD7167" s="27"/>
      <c r="BF7167" s="35"/>
      <c r="BG7167" s="35"/>
      <c r="BH7167" s="35"/>
    </row>
    <row r="7168" spans="1:60" ht="15" x14ac:dyDescent="0.25">
      <c r="A7168" s="570">
        <f t="shared" si="105"/>
        <v>7162</v>
      </c>
      <c r="B7168" s="571" t="s">
        <v>9313</v>
      </c>
      <c r="C7168" s="574" t="s">
        <v>12458</v>
      </c>
      <c r="D7168" s="843">
        <v>26031.25</v>
      </c>
      <c r="E7168" s="844"/>
      <c r="F7168" s="844"/>
      <c r="G7168" s="25"/>
      <c r="H7168" s="25"/>
      <c r="I7168" s="25"/>
      <c r="J7168" s="25"/>
      <c r="K7168" s="25"/>
      <c r="L7168" s="25"/>
      <c r="N7168" s="25"/>
      <c r="O7168" s="25"/>
      <c r="P7168" s="35" t="s">
        <v>2496</v>
      </c>
      <c r="AS7168" s="570"/>
      <c r="AT7168" s="391"/>
      <c r="AU7168" s="222"/>
      <c r="AV7168" s="564"/>
      <c r="AW7168" s="60"/>
      <c r="AX7168" s="60"/>
      <c r="AY7168" s="60"/>
      <c r="AZ7168" s="283"/>
      <c r="BA7168" s="283"/>
      <c r="BB7168" s="283"/>
      <c r="BC7168" s="34"/>
      <c r="BD7168" s="27"/>
      <c r="BF7168" s="35"/>
      <c r="BG7168" s="35"/>
      <c r="BH7168" s="35"/>
    </row>
    <row r="7169" spans="1:60" ht="15" x14ac:dyDescent="0.25">
      <c r="A7169" s="570">
        <f t="shared" si="105"/>
        <v>7163</v>
      </c>
      <c r="B7169" s="571" t="s">
        <v>9314</v>
      </c>
      <c r="C7169" s="574" t="s">
        <v>12458</v>
      </c>
      <c r="D7169" s="843">
        <v>892.5</v>
      </c>
      <c r="E7169" s="844"/>
      <c r="F7169" s="844"/>
      <c r="G7169" s="25"/>
      <c r="H7169" s="25"/>
      <c r="I7169" s="25"/>
      <c r="J7169" s="25"/>
      <c r="K7169" s="25"/>
      <c r="L7169" s="25"/>
      <c r="N7169" s="25"/>
      <c r="O7169" s="25"/>
      <c r="P7169" s="35" t="s">
        <v>2496</v>
      </c>
      <c r="AS7169" s="570"/>
      <c r="AT7169" s="391"/>
      <c r="AU7169" s="222"/>
      <c r="AV7169" s="564"/>
      <c r="AW7169" s="60"/>
      <c r="AX7169" s="60"/>
      <c r="AY7169" s="60"/>
      <c r="AZ7169" s="283"/>
      <c r="BA7169" s="283"/>
      <c r="BB7169" s="283"/>
      <c r="BC7169" s="34"/>
      <c r="BD7169" s="27"/>
      <c r="BF7169" s="35"/>
      <c r="BG7169" s="35"/>
      <c r="BH7169" s="35"/>
    </row>
    <row r="7170" spans="1:60" ht="15" x14ac:dyDescent="0.25">
      <c r="A7170" s="570">
        <f t="shared" si="105"/>
        <v>7164</v>
      </c>
      <c r="B7170" s="571" t="s">
        <v>9315</v>
      </c>
      <c r="C7170" s="574" t="s">
        <v>12458</v>
      </c>
      <c r="D7170" s="843">
        <v>666.4</v>
      </c>
      <c r="E7170" s="844"/>
      <c r="F7170" s="844"/>
      <c r="G7170" s="25"/>
      <c r="H7170" s="25"/>
      <c r="I7170" s="25"/>
      <c r="J7170" s="25"/>
      <c r="K7170" s="25"/>
      <c r="L7170" s="25"/>
      <c r="N7170" s="25"/>
      <c r="O7170" s="25"/>
      <c r="P7170" s="35" t="s">
        <v>2496</v>
      </c>
      <c r="AS7170" s="570"/>
      <c r="AT7170" s="391"/>
      <c r="AU7170" s="222"/>
      <c r="AV7170" s="564"/>
      <c r="AW7170" s="60"/>
      <c r="AX7170" s="60"/>
      <c r="AY7170" s="60"/>
      <c r="AZ7170" s="283"/>
      <c r="BA7170" s="283"/>
      <c r="BB7170" s="283"/>
      <c r="BC7170" s="34"/>
      <c r="BD7170" s="27"/>
      <c r="BF7170" s="35"/>
      <c r="BG7170" s="35"/>
      <c r="BH7170" s="35"/>
    </row>
    <row r="7171" spans="1:60" ht="15" x14ac:dyDescent="0.25">
      <c r="A7171" s="570">
        <f t="shared" si="105"/>
        <v>7165</v>
      </c>
      <c r="B7171" s="571" t="s">
        <v>9316</v>
      </c>
      <c r="C7171" s="574" t="s">
        <v>12458</v>
      </c>
      <c r="D7171" s="843">
        <v>23800</v>
      </c>
      <c r="E7171" s="844"/>
      <c r="F7171" s="844"/>
      <c r="G7171" s="25"/>
      <c r="H7171" s="25"/>
      <c r="I7171" s="25"/>
      <c r="J7171" s="25"/>
      <c r="K7171" s="25"/>
      <c r="L7171" s="25"/>
      <c r="N7171" s="25"/>
      <c r="O7171" s="25"/>
      <c r="P7171" s="35" t="s">
        <v>2496</v>
      </c>
      <c r="AS7171" s="570"/>
      <c r="AT7171" s="391"/>
      <c r="AU7171" s="222"/>
      <c r="AV7171" s="564"/>
      <c r="AW7171" s="60"/>
      <c r="AX7171" s="60"/>
      <c r="AY7171" s="60"/>
      <c r="AZ7171" s="283"/>
      <c r="BA7171" s="283"/>
      <c r="BB7171" s="283"/>
      <c r="BC7171" s="34"/>
      <c r="BD7171" s="27"/>
      <c r="BF7171" s="35"/>
      <c r="BG7171" s="35"/>
      <c r="BH7171" s="35"/>
    </row>
    <row r="7172" spans="1:60" ht="15" x14ac:dyDescent="0.25">
      <c r="A7172" s="570">
        <f t="shared" si="105"/>
        <v>7166</v>
      </c>
      <c r="B7172" s="571" t="s">
        <v>9317</v>
      </c>
      <c r="C7172" s="574" t="s">
        <v>12458</v>
      </c>
      <c r="D7172" s="843">
        <v>26180</v>
      </c>
      <c r="E7172" s="844"/>
      <c r="F7172" s="844"/>
      <c r="G7172" s="25"/>
      <c r="H7172" s="25"/>
      <c r="I7172" s="25"/>
      <c r="J7172" s="25"/>
      <c r="K7172" s="25"/>
      <c r="L7172" s="25"/>
      <c r="N7172" s="25"/>
      <c r="O7172" s="25"/>
      <c r="P7172" s="35" t="s">
        <v>2496</v>
      </c>
      <c r="AS7172" s="570"/>
      <c r="AT7172" s="391"/>
      <c r="AU7172" s="222"/>
      <c r="AV7172" s="564"/>
      <c r="AW7172" s="60"/>
      <c r="AX7172" s="60"/>
      <c r="AY7172" s="60"/>
      <c r="AZ7172" s="283"/>
      <c r="BA7172" s="283"/>
      <c r="BB7172" s="283"/>
      <c r="BC7172" s="34"/>
      <c r="BD7172" s="27"/>
      <c r="BF7172" s="35"/>
      <c r="BG7172" s="35"/>
      <c r="BH7172" s="35"/>
    </row>
    <row r="7173" spans="1:60" ht="15" x14ac:dyDescent="0.25">
      <c r="A7173" s="570">
        <f t="shared" si="105"/>
        <v>7167</v>
      </c>
      <c r="B7173" s="571" t="s">
        <v>9318</v>
      </c>
      <c r="C7173" s="574" t="s">
        <v>12458</v>
      </c>
      <c r="D7173" s="843">
        <v>19873</v>
      </c>
      <c r="E7173" s="844"/>
      <c r="F7173" s="844"/>
      <c r="G7173" s="25"/>
      <c r="H7173" s="25"/>
      <c r="I7173" s="25"/>
      <c r="J7173" s="25"/>
      <c r="K7173" s="25"/>
      <c r="L7173" s="25"/>
      <c r="N7173" s="25"/>
      <c r="O7173" s="25"/>
      <c r="P7173" s="35" t="s">
        <v>2496</v>
      </c>
      <c r="AS7173" s="570"/>
      <c r="AT7173" s="391"/>
      <c r="AU7173" s="222"/>
      <c r="AV7173" s="564"/>
      <c r="AW7173" s="60"/>
      <c r="AX7173" s="60"/>
      <c r="AY7173" s="60"/>
      <c r="AZ7173" s="283"/>
      <c r="BA7173" s="283"/>
      <c r="BB7173" s="283"/>
      <c r="BC7173" s="34"/>
      <c r="BD7173" s="27"/>
      <c r="BF7173" s="35"/>
      <c r="BG7173" s="35"/>
      <c r="BH7173" s="35"/>
    </row>
    <row r="7174" spans="1:60" ht="15" x14ac:dyDescent="0.25">
      <c r="A7174" s="570">
        <f t="shared" si="105"/>
        <v>7168</v>
      </c>
      <c r="B7174" s="571" t="s">
        <v>9319</v>
      </c>
      <c r="C7174" s="574" t="s">
        <v>12458</v>
      </c>
      <c r="D7174" s="843">
        <v>14220.5</v>
      </c>
      <c r="E7174" s="844"/>
      <c r="F7174" s="844"/>
      <c r="G7174" s="25"/>
      <c r="H7174" s="25"/>
      <c r="I7174" s="25"/>
      <c r="J7174" s="25"/>
      <c r="K7174" s="25"/>
      <c r="L7174" s="25"/>
      <c r="N7174" s="25"/>
      <c r="O7174" s="25"/>
      <c r="P7174" s="35" t="s">
        <v>2496</v>
      </c>
      <c r="AS7174" s="570"/>
      <c r="AT7174" s="391"/>
      <c r="AU7174" s="222"/>
      <c r="AV7174" s="564"/>
      <c r="AW7174" s="60"/>
      <c r="AX7174" s="60"/>
      <c r="AY7174" s="60"/>
      <c r="AZ7174" s="283"/>
      <c r="BA7174" s="283"/>
      <c r="BB7174" s="283"/>
      <c r="BC7174" s="34"/>
      <c r="BD7174" s="27"/>
      <c r="BF7174" s="35"/>
      <c r="BG7174" s="35"/>
      <c r="BH7174" s="35"/>
    </row>
    <row r="7175" spans="1:60" ht="15" x14ac:dyDescent="0.25">
      <c r="A7175" s="570">
        <f t="shared" si="105"/>
        <v>7169</v>
      </c>
      <c r="B7175" s="571" t="s">
        <v>9320</v>
      </c>
      <c r="C7175" s="574" t="s">
        <v>12458</v>
      </c>
      <c r="D7175" s="843">
        <v>1666</v>
      </c>
      <c r="E7175" s="844"/>
      <c r="F7175" s="844"/>
      <c r="G7175" s="25"/>
      <c r="H7175" s="25"/>
      <c r="I7175" s="25"/>
      <c r="J7175" s="25"/>
      <c r="K7175" s="25"/>
      <c r="L7175" s="25"/>
      <c r="N7175" s="25"/>
      <c r="O7175" s="25"/>
      <c r="P7175" s="35" t="s">
        <v>2496</v>
      </c>
      <c r="AS7175" s="570"/>
      <c r="AT7175" s="391"/>
      <c r="AU7175" s="222"/>
      <c r="AV7175" s="564"/>
      <c r="AW7175" s="60"/>
      <c r="AX7175" s="60"/>
      <c r="AY7175" s="60"/>
      <c r="AZ7175" s="283"/>
      <c r="BA7175" s="283"/>
      <c r="BB7175" s="283"/>
      <c r="BC7175" s="34"/>
      <c r="BD7175" s="27"/>
      <c r="BF7175" s="35"/>
      <c r="BG7175" s="35"/>
      <c r="BH7175" s="35"/>
    </row>
    <row r="7176" spans="1:60" ht="15" x14ac:dyDescent="0.25">
      <c r="A7176" s="570">
        <f t="shared" si="105"/>
        <v>7170</v>
      </c>
      <c r="B7176" s="571" t="s">
        <v>9321</v>
      </c>
      <c r="C7176" s="574" t="s">
        <v>12458</v>
      </c>
      <c r="D7176" s="843">
        <v>255850</v>
      </c>
      <c r="E7176" s="844"/>
      <c r="F7176" s="844"/>
      <c r="G7176" s="25"/>
      <c r="H7176" s="25"/>
      <c r="I7176" s="25"/>
      <c r="J7176" s="25"/>
      <c r="K7176" s="25"/>
      <c r="L7176" s="25"/>
      <c r="N7176" s="25"/>
      <c r="O7176" s="25"/>
      <c r="P7176" s="35" t="s">
        <v>2496</v>
      </c>
      <c r="AS7176" s="570"/>
      <c r="AT7176" s="391"/>
      <c r="AU7176" s="222"/>
      <c r="AV7176" s="564"/>
      <c r="AW7176" s="60"/>
      <c r="AX7176" s="60"/>
      <c r="AY7176" s="60"/>
      <c r="AZ7176" s="283"/>
      <c r="BA7176" s="283"/>
      <c r="BB7176" s="283"/>
      <c r="BC7176" s="34"/>
      <c r="BD7176" s="27"/>
      <c r="BF7176" s="35"/>
      <c r="BG7176" s="35"/>
      <c r="BH7176" s="35"/>
    </row>
    <row r="7177" spans="1:60" ht="15" x14ac:dyDescent="0.25">
      <c r="A7177" s="570">
        <f t="shared" si="105"/>
        <v>7171</v>
      </c>
      <c r="B7177" s="571" t="s">
        <v>9322</v>
      </c>
      <c r="C7177" s="574" t="s">
        <v>12458</v>
      </c>
      <c r="D7177" s="843">
        <v>267559.59999999998</v>
      </c>
      <c r="E7177" s="844"/>
      <c r="F7177" s="844"/>
      <c r="G7177" s="25"/>
      <c r="H7177" s="25"/>
      <c r="I7177" s="25"/>
      <c r="J7177" s="25"/>
      <c r="K7177" s="25"/>
      <c r="L7177" s="25"/>
      <c r="N7177" s="25"/>
      <c r="O7177" s="25"/>
      <c r="P7177" s="35" t="s">
        <v>2496</v>
      </c>
      <c r="AS7177" s="570"/>
      <c r="AT7177" s="391"/>
      <c r="AU7177" s="222"/>
      <c r="AV7177" s="564"/>
      <c r="AW7177" s="60"/>
      <c r="AX7177" s="60"/>
      <c r="AY7177" s="60"/>
      <c r="AZ7177" s="283"/>
      <c r="BA7177" s="283"/>
      <c r="BB7177" s="283"/>
      <c r="BC7177" s="34"/>
      <c r="BD7177" s="27"/>
      <c r="BF7177" s="35"/>
      <c r="BG7177" s="35"/>
      <c r="BH7177" s="35"/>
    </row>
    <row r="7178" spans="1:60" ht="15" x14ac:dyDescent="0.25">
      <c r="A7178" s="570">
        <f t="shared" si="105"/>
        <v>7172</v>
      </c>
      <c r="B7178" s="571" t="s">
        <v>9323</v>
      </c>
      <c r="C7178" s="574" t="s">
        <v>12458</v>
      </c>
      <c r="D7178" s="843">
        <v>142800</v>
      </c>
      <c r="E7178" s="844"/>
      <c r="F7178" s="844"/>
      <c r="G7178" s="25"/>
      <c r="H7178" s="25"/>
      <c r="I7178" s="25"/>
      <c r="J7178" s="25"/>
      <c r="K7178" s="25"/>
      <c r="L7178" s="25"/>
      <c r="N7178" s="25"/>
      <c r="O7178" s="25"/>
      <c r="P7178" s="35" t="s">
        <v>2496</v>
      </c>
      <c r="AS7178" s="570"/>
      <c r="AT7178" s="391"/>
      <c r="AU7178" s="222"/>
      <c r="AV7178" s="564"/>
      <c r="AW7178" s="60"/>
      <c r="AX7178" s="60"/>
      <c r="AY7178" s="60"/>
      <c r="AZ7178" s="283"/>
      <c r="BA7178" s="283"/>
      <c r="BB7178" s="283"/>
      <c r="BC7178" s="34"/>
      <c r="BD7178" s="27"/>
      <c r="BF7178" s="35"/>
      <c r="BG7178" s="35"/>
      <c r="BH7178" s="35"/>
    </row>
    <row r="7179" spans="1:60" ht="15" x14ac:dyDescent="0.25">
      <c r="A7179" s="570">
        <f t="shared" si="105"/>
        <v>7173</v>
      </c>
      <c r="B7179" s="571" t="s">
        <v>9324</v>
      </c>
      <c r="C7179" s="574" t="s">
        <v>12458</v>
      </c>
      <c r="D7179" s="843">
        <v>77916.44</v>
      </c>
      <c r="E7179" s="844"/>
      <c r="F7179" s="844"/>
      <c r="G7179" s="25"/>
      <c r="H7179" s="25"/>
      <c r="I7179" s="25"/>
      <c r="J7179" s="25"/>
      <c r="K7179" s="25"/>
      <c r="L7179" s="25"/>
      <c r="N7179" s="25"/>
      <c r="O7179" s="25"/>
      <c r="P7179" s="35" t="s">
        <v>2496</v>
      </c>
      <c r="AS7179" s="570"/>
      <c r="AT7179" s="391"/>
      <c r="AU7179" s="222"/>
      <c r="AV7179" s="564"/>
      <c r="AW7179" s="60"/>
      <c r="AX7179" s="60"/>
      <c r="AY7179" s="60"/>
      <c r="AZ7179" s="283"/>
      <c r="BA7179" s="283"/>
      <c r="BB7179" s="283"/>
      <c r="BC7179" s="34"/>
      <c r="BD7179" s="27"/>
      <c r="BF7179" s="35"/>
      <c r="BG7179" s="35"/>
      <c r="BH7179" s="35"/>
    </row>
    <row r="7180" spans="1:60" ht="15" x14ac:dyDescent="0.25">
      <c r="A7180" s="570">
        <f t="shared" si="105"/>
        <v>7174</v>
      </c>
      <c r="B7180" s="571" t="s">
        <v>9325</v>
      </c>
      <c r="C7180" s="574" t="s">
        <v>12458</v>
      </c>
      <c r="D7180" s="843">
        <v>23800</v>
      </c>
      <c r="E7180" s="844"/>
      <c r="F7180" s="844"/>
      <c r="G7180" s="25"/>
      <c r="H7180" s="25"/>
      <c r="I7180" s="25"/>
      <c r="J7180" s="25"/>
      <c r="K7180" s="25"/>
      <c r="L7180" s="25"/>
      <c r="N7180" s="25"/>
      <c r="O7180" s="25"/>
      <c r="P7180" s="35" t="s">
        <v>2496</v>
      </c>
      <c r="AS7180" s="570"/>
      <c r="AT7180" s="391"/>
      <c r="AU7180" s="222"/>
      <c r="AV7180" s="564"/>
      <c r="AW7180" s="60"/>
      <c r="AX7180" s="60"/>
      <c r="AY7180" s="60"/>
      <c r="AZ7180" s="283"/>
      <c r="BA7180" s="283"/>
      <c r="BB7180" s="283"/>
      <c r="BC7180" s="34"/>
      <c r="BD7180" s="27"/>
      <c r="BF7180" s="35"/>
      <c r="BG7180" s="35"/>
      <c r="BH7180" s="35"/>
    </row>
    <row r="7181" spans="1:60" ht="15" x14ac:dyDescent="0.25">
      <c r="A7181" s="570">
        <f t="shared" si="105"/>
        <v>7175</v>
      </c>
      <c r="B7181" s="571" t="s">
        <v>9326</v>
      </c>
      <c r="C7181" s="574" t="s">
        <v>12458</v>
      </c>
      <c r="D7181" s="843">
        <v>297500</v>
      </c>
      <c r="E7181" s="844"/>
      <c r="F7181" s="844"/>
      <c r="G7181" s="25"/>
      <c r="H7181" s="25"/>
      <c r="I7181" s="25"/>
      <c r="J7181" s="25"/>
      <c r="K7181" s="25"/>
      <c r="L7181" s="25"/>
      <c r="N7181" s="25"/>
      <c r="O7181" s="25"/>
      <c r="P7181" s="35" t="s">
        <v>2496</v>
      </c>
      <c r="AS7181" s="570"/>
      <c r="AT7181" s="391"/>
      <c r="AU7181" s="222"/>
      <c r="AV7181" s="564"/>
      <c r="AW7181" s="60"/>
      <c r="AX7181" s="60"/>
      <c r="AY7181" s="60"/>
      <c r="AZ7181" s="283"/>
      <c r="BA7181" s="283"/>
      <c r="BB7181" s="283"/>
      <c r="BC7181" s="34"/>
      <c r="BD7181" s="27"/>
      <c r="BF7181" s="35"/>
      <c r="BG7181" s="35"/>
      <c r="BH7181" s="35"/>
    </row>
    <row r="7182" spans="1:60" ht="15" x14ac:dyDescent="0.25">
      <c r="A7182" s="570">
        <f t="shared" si="105"/>
        <v>7176</v>
      </c>
      <c r="B7182" s="571" t="s">
        <v>9327</v>
      </c>
      <c r="C7182" s="574" t="s">
        <v>12458</v>
      </c>
      <c r="D7182" s="843">
        <v>470050</v>
      </c>
      <c r="E7182" s="844"/>
      <c r="F7182" s="844"/>
      <c r="G7182" s="25"/>
      <c r="H7182" s="25"/>
      <c r="I7182" s="25"/>
      <c r="J7182" s="25"/>
      <c r="K7182" s="25"/>
      <c r="L7182" s="25"/>
      <c r="N7182" s="25"/>
      <c r="O7182" s="25"/>
      <c r="P7182" s="35" t="s">
        <v>2496</v>
      </c>
      <c r="AS7182" s="570"/>
      <c r="AT7182" s="391"/>
      <c r="AU7182" s="222"/>
      <c r="AV7182" s="564"/>
      <c r="AW7182" s="60"/>
      <c r="AX7182" s="60"/>
      <c r="AY7182" s="60"/>
      <c r="AZ7182" s="283"/>
      <c r="BA7182" s="283"/>
      <c r="BB7182" s="283"/>
      <c r="BC7182" s="34"/>
      <c r="BD7182" s="27"/>
      <c r="BF7182" s="35"/>
      <c r="BG7182" s="35"/>
      <c r="BH7182" s="35"/>
    </row>
    <row r="7183" spans="1:60" ht="15" x14ac:dyDescent="0.25">
      <c r="A7183" s="570">
        <f t="shared" si="105"/>
        <v>7177</v>
      </c>
      <c r="B7183" s="571" t="s">
        <v>9328</v>
      </c>
      <c r="C7183" s="574" t="s">
        <v>12458</v>
      </c>
      <c r="D7183" s="843">
        <v>116078.55</v>
      </c>
      <c r="E7183" s="844"/>
      <c r="F7183" s="844"/>
      <c r="G7183" s="25"/>
      <c r="H7183" s="25"/>
      <c r="I7183" s="25"/>
      <c r="J7183" s="25"/>
      <c r="K7183" s="25"/>
      <c r="L7183" s="25"/>
      <c r="N7183" s="25"/>
      <c r="O7183" s="25"/>
      <c r="P7183" s="35" t="s">
        <v>2496</v>
      </c>
      <c r="AS7183" s="570"/>
      <c r="AT7183" s="391"/>
      <c r="AU7183" s="222"/>
      <c r="AV7183" s="564"/>
      <c r="AW7183" s="60"/>
      <c r="AX7183" s="60"/>
      <c r="AY7183" s="60"/>
      <c r="AZ7183" s="283"/>
      <c r="BA7183" s="283"/>
      <c r="BB7183" s="283"/>
      <c r="BC7183" s="34"/>
      <c r="BD7183" s="27"/>
      <c r="BF7183" s="35"/>
      <c r="BG7183" s="35"/>
      <c r="BH7183" s="35"/>
    </row>
    <row r="7184" spans="1:60" ht="15" x14ac:dyDescent="0.25">
      <c r="A7184" s="570">
        <f t="shared" si="105"/>
        <v>7178</v>
      </c>
      <c r="B7184" s="571" t="s">
        <v>9329</v>
      </c>
      <c r="C7184" s="574" t="s">
        <v>12458</v>
      </c>
      <c r="D7184" s="843">
        <v>248710</v>
      </c>
      <c r="E7184" s="844"/>
      <c r="F7184" s="844"/>
      <c r="G7184" s="25"/>
      <c r="H7184" s="25"/>
      <c r="I7184" s="25"/>
      <c r="J7184" s="25"/>
      <c r="K7184" s="25"/>
      <c r="L7184" s="25"/>
      <c r="N7184" s="25"/>
      <c r="O7184" s="25"/>
      <c r="P7184" s="35" t="s">
        <v>2496</v>
      </c>
      <c r="AS7184" s="570"/>
      <c r="AT7184" s="391"/>
      <c r="AU7184" s="222"/>
      <c r="AV7184" s="564"/>
      <c r="AW7184" s="60"/>
      <c r="AX7184" s="60"/>
      <c r="AY7184" s="60"/>
      <c r="AZ7184" s="283"/>
      <c r="BA7184" s="283"/>
      <c r="BB7184" s="283"/>
      <c r="BC7184" s="34"/>
      <c r="BD7184" s="27"/>
      <c r="BF7184" s="35"/>
      <c r="BG7184" s="35"/>
      <c r="BH7184" s="35"/>
    </row>
    <row r="7185" spans="1:60" ht="15" x14ac:dyDescent="0.25">
      <c r="A7185" s="570">
        <f t="shared" si="105"/>
        <v>7179</v>
      </c>
      <c r="B7185" s="571" t="s">
        <v>9330</v>
      </c>
      <c r="C7185" s="574" t="s">
        <v>12458</v>
      </c>
      <c r="D7185" s="843">
        <v>160907.04</v>
      </c>
      <c r="E7185" s="844"/>
      <c r="F7185" s="844"/>
      <c r="G7185" s="25"/>
      <c r="H7185" s="25"/>
      <c r="I7185" s="25"/>
      <c r="J7185" s="25"/>
      <c r="K7185" s="25"/>
      <c r="L7185" s="25"/>
      <c r="N7185" s="25"/>
      <c r="O7185" s="25"/>
      <c r="P7185" s="35" t="s">
        <v>2496</v>
      </c>
      <c r="AS7185" s="570"/>
      <c r="AT7185" s="391"/>
      <c r="AU7185" s="222"/>
      <c r="AV7185" s="564"/>
      <c r="AW7185" s="60"/>
      <c r="AX7185" s="60"/>
      <c r="AY7185" s="60"/>
      <c r="AZ7185" s="283"/>
      <c r="BA7185" s="283"/>
      <c r="BB7185" s="283"/>
      <c r="BC7185" s="34"/>
      <c r="BD7185" s="27"/>
      <c r="BF7185" s="35"/>
      <c r="BG7185" s="35"/>
      <c r="BH7185" s="35"/>
    </row>
    <row r="7186" spans="1:60" ht="15" x14ac:dyDescent="0.25">
      <c r="A7186" s="570">
        <f t="shared" si="105"/>
        <v>7180</v>
      </c>
      <c r="B7186" s="571" t="s">
        <v>9331</v>
      </c>
      <c r="C7186" s="574" t="s">
        <v>12458</v>
      </c>
      <c r="D7186" s="843">
        <v>230331.64</v>
      </c>
      <c r="E7186" s="844"/>
      <c r="F7186" s="844"/>
      <c r="G7186" s="25"/>
      <c r="H7186" s="25"/>
      <c r="I7186" s="25"/>
      <c r="J7186" s="25"/>
      <c r="K7186" s="25"/>
      <c r="L7186" s="25"/>
      <c r="N7186" s="25"/>
      <c r="O7186" s="25"/>
      <c r="P7186" s="35" t="s">
        <v>2496</v>
      </c>
      <c r="AS7186" s="570"/>
      <c r="AT7186" s="391"/>
      <c r="AU7186" s="222"/>
      <c r="AV7186" s="564"/>
      <c r="AW7186" s="60"/>
      <c r="AX7186" s="60"/>
      <c r="AY7186" s="60"/>
      <c r="AZ7186" s="283"/>
      <c r="BA7186" s="283"/>
      <c r="BB7186" s="283"/>
      <c r="BC7186" s="34"/>
      <c r="BD7186" s="27"/>
      <c r="BF7186" s="35"/>
      <c r="BG7186" s="35"/>
      <c r="BH7186" s="35"/>
    </row>
    <row r="7187" spans="1:60" ht="15" x14ac:dyDescent="0.25">
      <c r="A7187" s="570">
        <f t="shared" si="105"/>
        <v>7181</v>
      </c>
      <c r="B7187" s="571" t="s">
        <v>9332</v>
      </c>
      <c r="C7187" s="574" t="s">
        <v>12458</v>
      </c>
      <c r="D7187" s="843">
        <v>700290.01</v>
      </c>
      <c r="E7187" s="844"/>
      <c r="F7187" s="844"/>
      <c r="G7187" s="25"/>
      <c r="H7187" s="25"/>
      <c r="I7187" s="25"/>
      <c r="J7187" s="25"/>
      <c r="K7187" s="25"/>
      <c r="L7187" s="25"/>
      <c r="N7187" s="25"/>
      <c r="O7187" s="25"/>
      <c r="P7187" s="35" t="s">
        <v>2496</v>
      </c>
      <c r="AS7187" s="570"/>
      <c r="AT7187" s="391"/>
      <c r="AU7187" s="222"/>
      <c r="AV7187" s="564"/>
      <c r="AW7187" s="60"/>
      <c r="AX7187" s="60"/>
      <c r="AY7187" s="60"/>
      <c r="AZ7187" s="283"/>
      <c r="BA7187" s="283"/>
      <c r="BB7187" s="283"/>
      <c r="BC7187" s="34"/>
      <c r="BD7187" s="27"/>
      <c r="BF7187" s="35"/>
      <c r="BG7187" s="35"/>
      <c r="BH7187" s="35"/>
    </row>
    <row r="7188" spans="1:60" ht="15" x14ac:dyDescent="0.25">
      <c r="A7188" s="570">
        <f t="shared" si="105"/>
        <v>7182</v>
      </c>
      <c r="B7188" s="571" t="s">
        <v>9333</v>
      </c>
      <c r="C7188" s="574" t="s">
        <v>12458</v>
      </c>
      <c r="D7188" s="843">
        <v>700290.01</v>
      </c>
      <c r="E7188" s="844"/>
      <c r="F7188" s="844"/>
      <c r="G7188" s="25"/>
      <c r="H7188" s="25"/>
      <c r="I7188" s="25"/>
      <c r="J7188" s="25"/>
      <c r="K7188" s="25"/>
      <c r="L7188" s="25"/>
      <c r="N7188" s="25"/>
      <c r="O7188" s="25"/>
      <c r="P7188" s="35" t="s">
        <v>2496</v>
      </c>
      <c r="AS7188" s="570"/>
      <c r="AT7188" s="391"/>
      <c r="AU7188" s="222"/>
      <c r="AV7188" s="564"/>
      <c r="AW7188" s="60"/>
      <c r="AX7188" s="60"/>
      <c r="AY7188" s="60"/>
      <c r="AZ7188" s="283"/>
      <c r="BA7188" s="283"/>
      <c r="BB7188" s="283"/>
      <c r="BC7188" s="34"/>
      <c r="BD7188" s="27"/>
      <c r="BF7188" s="35"/>
      <c r="BG7188" s="35"/>
      <c r="BH7188" s="35"/>
    </row>
    <row r="7189" spans="1:60" ht="15" x14ac:dyDescent="0.25">
      <c r="A7189" s="570">
        <f t="shared" si="105"/>
        <v>7183</v>
      </c>
      <c r="B7189" s="571" t="s">
        <v>9334</v>
      </c>
      <c r="C7189" s="574" t="s">
        <v>12458</v>
      </c>
      <c r="D7189" s="843">
        <v>553223.86</v>
      </c>
      <c r="E7189" s="844"/>
      <c r="F7189" s="844"/>
      <c r="G7189" s="25"/>
      <c r="H7189" s="25"/>
      <c r="I7189" s="25"/>
      <c r="J7189" s="25"/>
      <c r="K7189" s="25"/>
      <c r="L7189" s="25"/>
      <c r="N7189" s="25"/>
      <c r="O7189" s="25"/>
      <c r="P7189" s="35" t="s">
        <v>2496</v>
      </c>
      <c r="AS7189" s="570"/>
      <c r="AT7189" s="391"/>
      <c r="AU7189" s="222"/>
      <c r="AV7189" s="564"/>
      <c r="AW7189" s="60"/>
      <c r="AX7189" s="60"/>
      <c r="AY7189" s="60"/>
      <c r="AZ7189" s="283"/>
      <c r="BA7189" s="283"/>
      <c r="BB7189" s="283"/>
      <c r="BC7189" s="34"/>
      <c r="BD7189" s="27"/>
      <c r="BF7189" s="35"/>
      <c r="BG7189" s="35"/>
      <c r="BH7189" s="35"/>
    </row>
    <row r="7190" spans="1:60" ht="15" x14ac:dyDescent="0.25">
      <c r="A7190" s="570">
        <f t="shared" si="105"/>
        <v>7184</v>
      </c>
      <c r="B7190" s="571" t="s">
        <v>9335</v>
      </c>
      <c r="C7190" s="574" t="s">
        <v>12458</v>
      </c>
      <c r="D7190" s="843">
        <v>523520.27</v>
      </c>
      <c r="E7190" s="844"/>
      <c r="F7190" s="844"/>
      <c r="G7190" s="25"/>
      <c r="H7190" s="25"/>
      <c r="I7190" s="25"/>
      <c r="J7190" s="25"/>
      <c r="K7190" s="25"/>
      <c r="L7190" s="25"/>
      <c r="N7190" s="25"/>
      <c r="O7190" s="25"/>
      <c r="P7190" s="35" t="s">
        <v>2496</v>
      </c>
      <c r="AS7190" s="570"/>
      <c r="AT7190" s="391"/>
      <c r="AU7190" s="222"/>
      <c r="AV7190" s="564"/>
      <c r="AW7190" s="60"/>
      <c r="AX7190" s="60"/>
      <c r="AY7190" s="60"/>
      <c r="AZ7190" s="283"/>
      <c r="BA7190" s="283"/>
      <c r="BB7190" s="283"/>
      <c r="BC7190" s="34"/>
      <c r="BD7190" s="27"/>
      <c r="BF7190" s="35"/>
      <c r="BG7190" s="35"/>
      <c r="BH7190" s="35"/>
    </row>
    <row r="7191" spans="1:60" ht="15" x14ac:dyDescent="0.25">
      <c r="A7191" s="570">
        <f t="shared" si="105"/>
        <v>7185</v>
      </c>
      <c r="B7191" s="571" t="s">
        <v>9336</v>
      </c>
      <c r="C7191" s="574" t="s">
        <v>12458</v>
      </c>
      <c r="D7191" s="843">
        <v>571200</v>
      </c>
      <c r="E7191" s="844"/>
      <c r="F7191" s="844"/>
      <c r="G7191" s="25"/>
      <c r="H7191" s="25"/>
      <c r="I7191" s="25"/>
      <c r="J7191" s="25"/>
      <c r="K7191" s="25"/>
      <c r="L7191" s="25"/>
      <c r="N7191" s="25"/>
      <c r="O7191" s="25"/>
      <c r="P7191" s="35" t="s">
        <v>2496</v>
      </c>
      <c r="AS7191" s="570"/>
      <c r="AT7191" s="391"/>
      <c r="AU7191" s="222"/>
      <c r="AV7191" s="564"/>
      <c r="AW7191" s="60"/>
      <c r="AX7191" s="60"/>
      <c r="AY7191" s="60"/>
      <c r="AZ7191" s="283"/>
      <c r="BA7191" s="283"/>
      <c r="BB7191" s="283"/>
      <c r="BC7191" s="34"/>
      <c r="BD7191" s="27"/>
      <c r="BF7191" s="35"/>
      <c r="BG7191" s="35"/>
      <c r="BH7191" s="35"/>
    </row>
    <row r="7192" spans="1:60" ht="15" x14ac:dyDescent="0.25">
      <c r="A7192" s="570">
        <f t="shared" si="105"/>
        <v>7186</v>
      </c>
      <c r="B7192" s="571" t="s">
        <v>9337</v>
      </c>
      <c r="C7192" s="574" t="s">
        <v>12458</v>
      </c>
      <c r="D7192" s="843">
        <v>403089.89</v>
      </c>
      <c r="E7192" s="844"/>
      <c r="F7192" s="844"/>
      <c r="G7192" s="25"/>
      <c r="H7192" s="25"/>
      <c r="I7192" s="25"/>
      <c r="J7192" s="25"/>
      <c r="K7192" s="25"/>
      <c r="L7192" s="25"/>
      <c r="N7192" s="25"/>
      <c r="O7192" s="25"/>
      <c r="P7192" s="35" t="s">
        <v>2496</v>
      </c>
      <c r="AS7192" s="570"/>
      <c r="AT7192" s="391"/>
      <c r="AU7192" s="222"/>
      <c r="AV7192" s="564"/>
      <c r="AW7192" s="60"/>
      <c r="AX7192" s="60"/>
      <c r="AY7192" s="60"/>
      <c r="AZ7192" s="283"/>
      <c r="BA7192" s="283"/>
      <c r="BB7192" s="283"/>
      <c r="BC7192" s="34"/>
      <c r="BD7192" s="27"/>
      <c r="BF7192" s="35"/>
      <c r="BG7192" s="35"/>
      <c r="BH7192" s="35"/>
    </row>
    <row r="7193" spans="1:60" ht="15" x14ac:dyDescent="0.25">
      <c r="A7193" s="570">
        <f t="shared" si="105"/>
        <v>7187</v>
      </c>
      <c r="B7193" s="571" t="s">
        <v>9338</v>
      </c>
      <c r="C7193" s="574" t="s">
        <v>12458</v>
      </c>
      <c r="D7193" s="843">
        <v>314594.34999999998</v>
      </c>
      <c r="E7193" s="844"/>
      <c r="F7193" s="844"/>
      <c r="G7193" s="25"/>
      <c r="H7193" s="25"/>
      <c r="I7193" s="25"/>
      <c r="J7193" s="25"/>
      <c r="K7193" s="25"/>
      <c r="L7193" s="25"/>
      <c r="N7193" s="25"/>
      <c r="O7193" s="25"/>
      <c r="P7193" s="35" t="s">
        <v>2496</v>
      </c>
      <c r="AS7193" s="570"/>
      <c r="AT7193" s="391"/>
      <c r="AU7193" s="222"/>
      <c r="AV7193" s="564"/>
      <c r="AW7193" s="60"/>
      <c r="AX7193" s="60"/>
      <c r="AY7193" s="60"/>
      <c r="AZ7193" s="283"/>
      <c r="BA7193" s="283"/>
      <c r="BB7193" s="283"/>
      <c r="BC7193" s="34"/>
      <c r="BD7193" s="27"/>
      <c r="BF7193" s="35"/>
      <c r="BG7193" s="35"/>
      <c r="BH7193" s="35"/>
    </row>
    <row r="7194" spans="1:60" ht="15" x14ac:dyDescent="0.25">
      <c r="A7194" s="570">
        <f t="shared" si="105"/>
        <v>7188</v>
      </c>
      <c r="B7194" s="571" t="s">
        <v>9339</v>
      </c>
      <c r="C7194" s="574" t="s">
        <v>12458</v>
      </c>
      <c r="D7194" s="843">
        <v>1007596.8</v>
      </c>
      <c r="E7194" s="844"/>
      <c r="F7194" s="844"/>
      <c r="G7194" s="25"/>
      <c r="H7194" s="25"/>
      <c r="I7194" s="25"/>
      <c r="J7194" s="25"/>
      <c r="K7194" s="25"/>
      <c r="L7194" s="25"/>
      <c r="N7194" s="25"/>
      <c r="O7194" s="25"/>
      <c r="P7194" s="35" t="s">
        <v>2496</v>
      </c>
      <c r="AS7194" s="570"/>
      <c r="AT7194" s="391"/>
      <c r="AU7194" s="222"/>
      <c r="AV7194" s="564"/>
      <c r="AW7194" s="60"/>
      <c r="AX7194" s="60"/>
      <c r="AY7194" s="60"/>
      <c r="AZ7194" s="283"/>
      <c r="BA7194" s="283"/>
      <c r="BB7194" s="283"/>
      <c r="BC7194" s="34"/>
      <c r="BD7194" s="27"/>
      <c r="BF7194" s="35"/>
      <c r="BG7194" s="35"/>
      <c r="BH7194" s="35"/>
    </row>
    <row r="7195" spans="1:60" ht="15" x14ac:dyDescent="0.25">
      <c r="A7195" s="570">
        <f t="shared" si="105"/>
        <v>7189</v>
      </c>
      <c r="B7195" s="571" t="s">
        <v>9340</v>
      </c>
      <c r="C7195" s="574" t="s">
        <v>12458</v>
      </c>
      <c r="D7195" s="843">
        <v>741747.23</v>
      </c>
      <c r="E7195" s="844"/>
      <c r="F7195" s="844"/>
      <c r="G7195" s="25"/>
      <c r="H7195" s="25"/>
      <c r="I7195" s="25"/>
      <c r="J7195" s="25"/>
      <c r="K7195" s="25"/>
      <c r="L7195" s="25"/>
      <c r="N7195" s="25"/>
      <c r="O7195" s="25"/>
      <c r="P7195" s="35" t="s">
        <v>2496</v>
      </c>
      <c r="AS7195" s="570"/>
      <c r="AT7195" s="391"/>
      <c r="AU7195" s="222"/>
      <c r="AV7195" s="564"/>
      <c r="AW7195" s="60"/>
      <c r="AX7195" s="60"/>
      <c r="AY7195" s="60"/>
      <c r="AZ7195" s="283"/>
      <c r="BA7195" s="283"/>
      <c r="BB7195" s="283"/>
      <c r="BC7195" s="34"/>
      <c r="BD7195" s="27"/>
      <c r="BF7195" s="35"/>
      <c r="BG7195" s="35"/>
      <c r="BH7195" s="35"/>
    </row>
    <row r="7196" spans="1:60" ht="15" x14ac:dyDescent="0.25">
      <c r="A7196" s="570">
        <f t="shared" si="105"/>
        <v>7190</v>
      </c>
      <c r="B7196" s="571" t="s">
        <v>9341</v>
      </c>
      <c r="C7196" s="574" t="s">
        <v>12458</v>
      </c>
      <c r="D7196" s="843">
        <v>676904.13</v>
      </c>
      <c r="E7196" s="844"/>
      <c r="F7196" s="844"/>
      <c r="G7196" s="25"/>
      <c r="H7196" s="25"/>
      <c r="I7196" s="25"/>
      <c r="J7196" s="25"/>
      <c r="K7196" s="25"/>
      <c r="L7196" s="25"/>
      <c r="N7196" s="25"/>
      <c r="O7196" s="25"/>
      <c r="P7196" s="35" t="s">
        <v>2496</v>
      </c>
      <c r="AS7196" s="570"/>
      <c r="AT7196" s="391"/>
      <c r="AU7196" s="222"/>
      <c r="AV7196" s="564"/>
      <c r="AW7196" s="60"/>
      <c r="AX7196" s="60"/>
      <c r="AY7196" s="60"/>
      <c r="AZ7196" s="283"/>
      <c r="BA7196" s="283"/>
      <c r="BB7196" s="283"/>
      <c r="BC7196" s="34"/>
      <c r="BD7196" s="27"/>
      <c r="BF7196" s="35"/>
      <c r="BG7196" s="35"/>
      <c r="BH7196" s="35"/>
    </row>
    <row r="7197" spans="1:60" ht="15" x14ac:dyDescent="0.25">
      <c r="A7197" s="570">
        <f t="shared" si="105"/>
        <v>7191</v>
      </c>
      <c r="B7197" s="571" t="s">
        <v>9342</v>
      </c>
      <c r="C7197" s="574" t="s">
        <v>12458</v>
      </c>
      <c r="D7197" s="843">
        <v>839472.41</v>
      </c>
      <c r="E7197" s="844"/>
      <c r="F7197" s="844"/>
      <c r="G7197" s="25"/>
      <c r="H7197" s="25"/>
      <c r="I7197" s="25"/>
      <c r="J7197" s="25"/>
      <c r="K7197" s="25"/>
      <c r="L7197" s="25"/>
      <c r="N7197" s="25"/>
      <c r="O7197" s="25"/>
      <c r="P7197" s="35" t="s">
        <v>2496</v>
      </c>
      <c r="AS7197" s="570"/>
      <c r="AT7197" s="391"/>
      <c r="AU7197" s="222"/>
      <c r="AV7197" s="564"/>
      <c r="AW7197" s="60"/>
      <c r="AX7197" s="60"/>
      <c r="AY7197" s="60"/>
      <c r="AZ7197" s="283"/>
      <c r="BA7197" s="283"/>
      <c r="BB7197" s="283"/>
      <c r="BC7197" s="34"/>
      <c r="BD7197" s="27"/>
      <c r="BF7197" s="35"/>
      <c r="BG7197" s="35"/>
      <c r="BH7197" s="35"/>
    </row>
    <row r="7198" spans="1:60" ht="15" x14ac:dyDescent="0.25">
      <c r="A7198" s="570">
        <f t="shared" si="105"/>
        <v>7192</v>
      </c>
      <c r="B7198" s="571" t="s">
        <v>9343</v>
      </c>
      <c r="C7198" s="574" t="s">
        <v>12458</v>
      </c>
      <c r="D7198" s="843">
        <v>1046960.81</v>
      </c>
      <c r="E7198" s="844"/>
      <c r="F7198" s="844"/>
      <c r="G7198" s="25"/>
      <c r="H7198" s="25"/>
      <c r="I7198" s="25"/>
      <c r="J7198" s="25"/>
      <c r="K7198" s="25"/>
      <c r="L7198" s="25"/>
      <c r="N7198" s="25"/>
      <c r="O7198" s="25"/>
      <c r="P7198" s="35" t="s">
        <v>2496</v>
      </c>
      <c r="AS7198" s="570"/>
      <c r="AT7198" s="391"/>
      <c r="AU7198" s="222"/>
      <c r="AV7198" s="564"/>
      <c r="AW7198" s="60"/>
      <c r="AX7198" s="60"/>
      <c r="AY7198" s="60"/>
      <c r="AZ7198" s="283"/>
      <c r="BA7198" s="283"/>
      <c r="BB7198" s="283"/>
      <c r="BC7198" s="34"/>
      <c r="BD7198" s="27"/>
      <c r="BF7198" s="35"/>
      <c r="BG7198" s="35"/>
      <c r="BH7198" s="35"/>
    </row>
    <row r="7199" spans="1:60" ht="15" x14ac:dyDescent="0.25">
      <c r="A7199" s="570">
        <f t="shared" si="105"/>
        <v>7193</v>
      </c>
      <c r="B7199" s="571" t="s">
        <v>9344</v>
      </c>
      <c r="C7199" s="574" t="s">
        <v>12458</v>
      </c>
      <c r="D7199" s="843">
        <v>1212848</v>
      </c>
      <c r="E7199" s="844"/>
      <c r="F7199" s="844"/>
      <c r="G7199" s="25"/>
      <c r="H7199" s="25"/>
      <c r="I7199" s="25"/>
      <c r="J7199" s="25"/>
      <c r="K7199" s="25"/>
      <c r="L7199" s="25"/>
      <c r="N7199" s="25"/>
      <c r="O7199" s="25"/>
      <c r="P7199" s="35" t="s">
        <v>2496</v>
      </c>
      <c r="AS7199" s="570"/>
      <c r="AT7199" s="391"/>
      <c r="AU7199" s="222"/>
      <c r="AV7199" s="564"/>
      <c r="AW7199" s="60"/>
      <c r="AX7199" s="60"/>
      <c r="AY7199" s="60"/>
      <c r="AZ7199" s="283"/>
      <c r="BA7199" s="283"/>
      <c r="BB7199" s="283"/>
      <c r="BC7199" s="34"/>
      <c r="BD7199" s="27"/>
      <c r="BF7199" s="35"/>
      <c r="BG7199" s="35"/>
      <c r="BH7199" s="35"/>
    </row>
    <row r="7200" spans="1:60" ht="15" x14ac:dyDescent="0.25">
      <c r="A7200" s="570">
        <f t="shared" si="105"/>
        <v>7194</v>
      </c>
      <c r="B7200" s="571" t="s">
        <v>9345</v>
      </c>
      <c r="C7200" s="574" t="s">
        <v>12458</v>
      </c>
      <c r="D7200" s="843">
        <v>661116.4</v>
      </c>
      <c r="E7200" s="844"/>
      <c r="F7200" s="844"/>
      <c r="G7200" s="25"/>
      <c r="H7200" s="25"/>
      <c r="I7200" s="25"/>
      <c r="J7200" s="25"/>
      <c r="K7200" s="25"/>
      <c r="L7200" s="25"/>
      <c r="N7200" s="25"/>
      <c r="O7200" s="25"/>
      <c r="P7200" s="35" t="s">
        <v>2496</v>
      </c>
      <c r="AS7200" s="570"/>
      <c r="AT7200" s="391"/>
      <c r="AU7200" s="222"/>
      <c r="AV7200" s="564"/>
      <c r="AW7200" s="60"/>
      <c r="AX7200" s="60"/>
      <c r="AY7200" s="60"/>
      <c r="AZ7200" s="283"/>
      <c r="BA7200" s="283"/>
      <c r="BB7200" s="283"/>
      <c r="BC7200" s="34"/>
      <c r="BD7200" s="27"/>
      <c r="BF7200" s="35"/>
      <c r="BG7200" s="35"/>
      <c r="BH7200" s="35"/>
    </row>
    <row r="7201" spans="1:60" ht="15" x14ac:dyDescent="0.25">
      <c r="A7201" s="570">
        <f t="shared" si="105"/>
        <v>7195</v>
      </c>
      <c r="B7201" s="571" t="s">
        <v>9346</v>
      </c>
      <c r="C7201" s="574" t="s">
        <v>12458</v>
      </c>
      <c r="D7201" s="843">
        <v>925247.61</v>
      </c>
      <c r="E7201" s="844"/>
      <c r="F7201" s="844"/>
      <c r="G7201" s="25"/>
      <c r="H7201" s="25"/>
      <c r="I7201" s="25"/>
      <c r="J7201" s="25"/>
      <c r="K7201" s="25"/>
      <c r="L7201" s="25"/>
      <c r="N7201" s="25"/>
      <c r="O7201" s="25"/>
      <c r="P7201" s="35" t="s">
        <v>2496</v>
      </c>
      <c r="AS7201" s="570"/>
      <c r="AT7201" s="391"/>
      <c r="AU7201" s="222"/>
      <c r="AV7201" s="564"/>
      <c r="AW7201" s="60"/>
      <c r="AX7201" s="60"/>
      <c r="AY7201" s="60"/>
      <c r="AZ7201" s="283"/>
      <c r="BA7201" s="283"/>
      <c r="BB7201" s="283"/>
      <c r="BC7201" s="34"/>
      <c r="BD7201" s="27"/>
      <c r="BF7201" s="35"/>
      <c r="BG7201" s="35"/>
      <c r="BH7201" s="35"/>
    </row>
    <row r="7202" spans="1:60" ht="15" x14ac:dyDescent="0.25">
      <c r="A7202" s="570">
        <f t="shared" si="105"/>
        <v>7196</v>
      </c>
      <c r="B7202" s="571" t="s">
        <v>9347</v>
      </c>
      <c r="C7202" s="574" t="s">
        <v>12458</v>
      </c>
      <c r="D7202" s="843">
        <v>208250</v>
      </c>
      <c r="E7202" s="844"/>
      <c r="F7202" s="844"/>
      <c r="G7202" s="25"/>
      <c r="H7202" s="25"/>
      <c r="I7202" s="25"/>
      <c r="J7202" s="25"/>
      <c r="K7202" s="25"/>
      <c r="L7202" s="25"/>
      <c r="N7202" s="25"/>
      <c r="O7202" s="25"/>
      <c r="P7202" s="35" t="s">
        <v>2496</v>
      </c>
      <c r="AS7202" s="570"/>
      <c r="AT7202" s="391"/>
      <c r="AU7202" s="222"/>
      <c r="AV7202" s="564"/>
      <c r="AW7202" s="60"/>
      <c r="AX7202" s="60"/>
      <c r="AY7202" s="60"/>
      <c r="AZ7202" s="283"/>
      <c r="BA7202" s="283"/>
      <c r="BB7202" s="283"/>
      <c r="BC7202" s="34"/>
      <c r="BD7202" s="27"/>
      <c r="BF7202" s="35"/>
      <c r="BG7202" s="35"/>
      <c r="BH7202" s="35"/>
    </row>
    <row r="7203" spans="1:60" ht="15" x14ac:dyDescent="0.25">
      <c r="A7203" s="570">
        <f t="shared" si="105"/>
        <v>7197</v>
      </c>
      <c r="B7203" s="571" t="s">
        <v>9348</v>
      </c>
      <c r="C7203" s="574" t="s">
        <v>12458</v>
      </c>
      <c r="D7203" s="843">
        <v>174930</v>
      </c>
      <c r="E7203" s="844"/>
      <c r="F7203" s="844"/>
      <c r="G7203" s="25"/>
      <c r="H7203" s="25"/>
      <c r="I7203" s="25"/>
      <c r="J7203" s="25"/>
      <c r="K7203" s="25"/>
      <c r="L7203" s="25"/>
      <c r="N7203" s="25"/>
      <c r="O7203" s="25"/>
      <c r="P7203" s="35" t="s">
        <v>2496</v>
      </c>
      <c r="AS7203" s="570"/>
      <c r="AT7203" s="391"/>
      <c r="AU7203" s="222"/>
      <c r="AV7203" s="564"/>
      <c r="AW7203" s="60"/>
      <c r="AX7203" s="60"/>
      <c r="AY7203" s="60"/>
      <c r="AZ7203" s="283"/>
      <c r="BA7203" s="283"/>
      <c r="BB7203" s="283"/>
      <c r="BC7203" s="34"/>
      <c r="BD7203" s="27"/>
      <c r="BF7203" s="35"/>
      <c r="BG7203" s="35"/>
      <c r="BH7203" s="35"/>
    </row>
    <row r="7204" spans="1:60" ht="15" x14ac:dyDescent="0.25">
      <c r="A7204" s="570">
        <f t="shared" si="105"/>
        <v>7198</v>
      </c>
      <c r="B7204" s="571" t="s">
        <v>9349</v>
      </c>
      <c r="C7204" s="574" t="s">
        <v>12458</v>
      </c>
      <c r="D7204" s="843">
        <v>201705</v>
      </c>
      <c r="E7204" s="844"/>
      <c r="F7204" s="844"/>
      <c r="G7204" s="25"/>
      <c r="H7204" s="25"/>
      <c r="I7204" s="25"/>
      <c r="J7204" s="25"/>
      <c r="K7204" s="25"/>
      <c r="L7204" s="25"/>
      <c r="N7204" s="25"/>
      <c r="O7204" s="25"/>
      <c r="P7204" s="35" t="s">
        <v>2496</v>
      </c>
      <c r="AS7204" s="570"/>
      <c r="AT7204" s="391"/>
      <c r="AU7204" s="222"/>
      <c r="AV7204" s="564"/>
      <c r="AW7204" s="60"/>
      <c r="AX7204" s="60"/>
      <c r="AY7204" s="60"/>
      <c r="AZ7204" s="283"/>
      <c r="BA7204" s="283"/>
      <c r="BB7204" s="283"/>
      <c r="BC7204" s="34"/>
      <c r="BD7204" s="27"/>
      <c r="BF7204" s="35"/>
      <c r="BG7204" s="35"/>
      <c r="BH7204" s="35"/>
    </row>
    <row r="7205" spans="1:60" ht="15" x14ac:dyDescent="0.25">
      <c r="A7205" s="570">
        <f t="shared" si="105"/>
        <v>7199</v>
      </c>
      <c r="B7205" s="571" t="s">
        <v>9350</v>
      </c>
      <c r="C7205" s="574" t="s">
        <v>12458</v>
      </c>
      <c r="D7205" s="843">
        <v>192542</v>
      </c>
      <c r="E7205" s="844"/>
      <c r="F7205" s="844"/>
      <c r="G7205" s="25"/>
      <c r="H7205" s="25"/>
      <c r="I7205" s="25"/>
      <c r="J7205" s="25"/>
      <c r="K7205" s="25"/>
      <c r="L7205" s="25"/>
      <c r="N7205" s="25"/>
      <c r="O7205" s="25"/>
      <c r="P7205" s="35" t="s">
        <v>2496</v>
      </c>
      <c r="AS7205" s="570"/>
      <c r="AT7205" s="391"/>
      <c r="AU7205" s="222"/>
      <c r="AV7205" s="564"/>
      <c r="AW7205" s="60"/>
      <c r="AX7205" s="60"/>
      <c r="AY7205" s="60"/>
      <c r="AZ7205" s="283"/>
      <c r="BA7205" s="283"/>
      <c r="BB7205" s="283"/>
      <c r="BC7205" s="34"/>
      <c r="BD7205" s="27"/>
      <c r="BF7205" s="35"/>
      <c r="BG7205" s="35"/>
      <c r="BH7205" s="35"/>
    </row>
    <row r="7206" spans="1:60" ht="15" x14ac:dyDescent="0.25">
      <c r="A7206" s="570">
        <f t="shared" si="105"/>
        <v>7200</v>
      </c>
      <c r="B7206" s="571" t="s">
        <v>9351</v>
      </c>
      <c r="C7206" s="574" t="s">
        <v>12458</v>
      </c>
      <c r="D7206" s="843">
        <v>368014.64</v>
      </c>
      <c r="E7206" s="844"/>
      <c r="F7206" s="844"/>
      <c r="G7206" s="25"/>
      <c r="H7206" s="25"/>
      <c r="I7206" s="25"/>
      <c r="J7206" s="25"/>
      <c r="K7206" s="25"/>
      <c r="L7206" s="25"/>
      <c r="N7206" s="25"/>
      <c r="O7206" s="25"/>
      <c r="P7206" s="35" t="s">
        <v>2496</v>
      </c>
      <c r="AS7206" s="570"/>
      <c r="AT7206" s="391"/>
      <c r="AU7206" s="222"/>
      <c r="AV7206" s="564"/>
      <c r="AW7206" s="60"/>
      <c r="AX7206" s="60"/>
      <c r="AY7206" s="60"/>
      <c r="AZ7206" s="283"/>
      <c r="BA7206" s="283"/>
      <c r="BB7206" s="283"/>
      <c r="BC7206" s="34"/>
      <c r="BD7206" s="27"/>
      <c r="BF7206" s="35"/>
      <c r="BG7206" s="35"/>
      <c r="BH7206" s="35"/>
    </row>
    <row r="7207" spans="1:60" ht="15" x14ac:dyDescent="0.25">
      <c r="A7207" s="570">
        <f t="shared" si="105"/>
        <v>7201</v>
      </c>
      <c r="B7207" s="571" t="s">
        <v>9352</v>
      </c>
      <c r="C7207" s="574" t="s">
        <v>12458</v>
      </c>
      <c r="D7207" s="843">
        <v>237405</v>
      </c>
      <c r="E7207" s="844"/>
      <c r="F7207" s="844"/>
      <c r="G7207" s="25"/>
      <c r="H7207" s="25"/>
      <c r="I7207" s="25"/>
      <c r="J7207" s="25"/>
      <c r="K7207" s="25"/>
      <c r="L7207" s="25"/>
      <c r="N7207" s="25"/>
      <c r="O7207" s="25"/>
      <c r="P7207" s="35" t="s">
        <v>2496</v>
      </c>
      <c r="AS7207" s="570"/>
      <c r="AT7207" s="391"/>
      <c r="AU7207" s="222"/>
      <c r="AV7207" s="564"/>
      <c r="AW7207" s="60"/>
      <c r="AX7207" s="60"/>
      <c r="AY7207" s="60"/>
      <c r="AZ7207" s="283"/>
      <c r="BA7207" s="283"/>
      <c r="BB7207" s="283"/>
      <c r="BC7207" s="34"/>
      <c r="BD7207" s="27"/>
      <c r="BF7207" s="35"/>
      <c r="BG7207" s="35"/>
      <c r="BH7207" s="35"/>
    </row>
    <row r="7208" spans="1:60" ht="15" x14ac:dyDescent="0.25">
      <c r="A7208" s="570">
        <f t="shared" si="105"/>
        <v>7202</v>
      </c>
      <c r="B7208" s="571" t="s">
        <v>9353</v>
      </c>
      <c r="C7208" s="574" t="s">
        <v>12458</v>
      </c>
      <c r="D7208" s="843">
        <v>347837</v>
      </c>
      <c r="E7208" s="844"/>
      <c r="F7208" s="844"/>
      <c r="G7208" s="25"/>
      <c r="H7208" s="25"/>
      <c r="I7208" s="25"/>
      <c r="J7208" s="25"/>
      <c r="K7208" s="25"/>
      <c r="L7208" s="25"/>
      <c r="N7208" s="25"/>
      <c r="O7208" s="25"/>
      <c r="P7208" s="35" t="s">
        <v>2496</v>
      </c>
      <c r="AS7208" s="570"/>
      <c r="AT7208" s="391"/>
      <c r="AU7208" s="222"/>
      <c r="AV7208" s="564"/>
      <c r="AW7208" s="60"/>
      <c r="AX7208" s="60"/>
      <c r="AY7208" s="60"/>
      <c r="AZ7208" s="283"/>
      <c r="BA7208" s="283"/>
      <c r="BB7208" s="283"/>
      <c r="BC7208" s="34"/>
      <c r="BD7208" s="27"/>
      <c r="BF7208" s="35"/>
      <c r="BG7208" s="35"/>
      <c r="BH7208" s="35"/>
    </row>
    <row r="7209" spans="1:60" ht="15" x14ac:dyDescent="0.25">
      <c r="A7209" s="570">
        <f t="shared" si="105"/>
        <v>7203</v>
      </c>
      <c r="B7209" s="571" t="s">
        <v>9354</v>
      </c>
      <c r="C7209" s="574" t="s">
        <v>12458</v>
      </c>
      <c r="D7209" s="843">
        <v>811580</v>
      </c>
      <c r="E7209" s="844"/>
      <c r="F7209" s="844"/>
      <c r="G7209" s="25"/>
      <c r="H7209" s="25"/>
      <c r="I7209" s="25"/>
      <c r="J7209" s="25"/>
      <c r="K7209" s="25"/>
      <c r="L7209" s="25"/>
      <c r="N7209" s="25"/>
      <c r="O7209" s="25"/>
      <c r="P7209" s="35" t="s">
        <v>2496</v>
      </c>
      <c r="AS7209" s="570"/>
      <c r="AT7209" s="391"/>
      <c r="AU7209" s="222"/>
      <c r="AV7209" s="564"/>
      <c r="AW7209" s="60"/>
      <c r="AX7209" s="60"/>
      <c r="AY7209" s="60"/>
      <c r="AZ7209" s="283"/>
      <c r="BA7209" s="283"/>
      <c r="BB7209" s="283"/>
      <c r="BC7209" s="34"/>
      <c r="BD7209" s="27"/>
      <c r="BF7209" s="35"/>
      <c r="BG7209" s="35"/>
      <c r="BH7209" s="35"/>
    </row>
    <row r="7210" spans="1:60" ht="15" x14ac:dyDescent="0.25">
      <c r="A7210" s="570">
        <f t="shared" si="105"/>
        <v>7204</v>
      </c>
      <c r="B7210" s="571" t="s">
        <v>9355</v>
      </c>
      <c r="C7210" s="574" t="s">
        <v>12458</v>
      </c>
      <c r="D7210" s="843">
        <v>765765</v>
      </c>
      <c r="E7210" s="844"/>
      <c r="F7210" s="844"/>
      <c r="G7210" s="25"/>
      <c r="H7210" s="25"/>
      <c r="I7210" s="25"/>
      <c r="J7210" s="25"/>
      <c r="K7210" s="25"/>
      <c r="L7210" s="25"/>
      <c r="N7210" s="25"/>
      <c r="O7210" s="25"/>
      <c r="P7210" s="35" t="s">
        <v>2496</v>
      </c>
      <c r="AS7210" s="570"/>
      <c r="AT7210" s="391"/>
      <c r="AU7210" s="222"/>
      <c r="AV7210" s="564"/>
      <c r="AW7210" s="60"/>
      <c r="AX7210" s="60"/>
      <c r="AY7210" s="60"/>
      <c r="AZ7210" s="283"/>
      <c r="BA7210" s="283"/>
      <c r="BB7210" s="283"/>
      <c r="BC7210" s="34"/>
      <c r="BD7210" s="27"/>
      <c r="BF7210" s="35"/>
      <c r="BG7210" s="35"/>
      <c r="BH7210" s="35"/>
    </row>
    <row r="7211" spans="1:60" ht="15" x14ac:dyDescent="0.25">
      <c r="A7211" s="570">
        <f t="shared" si="105"/>
        <v>7205</v>
      </c>
      <c r="B7211" s="571" t="s">
        <v>9356</v>
      </c>
      <c r="C7211" s="574" t="s">
        <v>12458</v>
      </c>
      <c r="D7211" s="843">
        <v>513128</v>
      </c>
      <c r="E7211" s="844"/>
      <c r="F7211" s="844"/>
      <c r="G7211" s="25"/>
      <c r="H7211" s="25"/>
      <c r="I7211" s="25"/>
      <c r="J7211" s="25"/>
      <c r="K7211" s="25"/>
      <c r="L7211" s="25"/>
      <c r="N7211" s="25"/>
      <c r="O7211" s="25"/>
      <c r="P7211" s="35" t="s">
        <v>2496</v>
      </c>
      <c r="AS7211" s="570"/>
      <c r="AT7211" s="391"/>
      <c r="AU7211" s="222"/>
      <c r="AV7211" s="564"/>
      <c r="AW7211" s="60"/>
      <c r="AX7211" s="60"/>
      <c r="AY7211" s="60"/>
      <c r="AZ7211" s="283"/>
      <c r="BA7211" s="283"/>
      <c r="BB7211" s="283"/>
      <c r="BC7211" s="34"/>
      <c r="BD7211" s="27"/>
      <c r="BF7211" s="35"/>
      <c r="BG7211" s="35"/>
      <c r="BH7211" s="35"/>
    </row>
    <row r="7212" spans="1:60" ht="15" x14ac:dyDescent="0.25">
      <c r="A7212" s="570">
        <f t="shared" si="105"/>
        <v>7206</v>
      </c>
      <c r="B7212" s="571" t="s">
        <v>9357</v>
      </c>
      <c r="C7212" s="574" t="s">
        <v>12458</v>
      </c>
      <c r="D7212" s="843">
        <v>722151.5</v>
      </c>
      <c r="E7212" s="844"/>
      <c r="F7212" s="844"/>
      <c r="G7212" s="25"/>
      <c r="H7212" s="25"/>
      <c r="I7212" s="25"/>
      <c r="J7212" s="25"/>
      <c r="K7212" s="25"/>
      <c r="L7212" s="25"/>
      <c r="N7212" s="25"/>
      <c r="O7212" s="25"/>
      <c r="P7212" s="35" t="s">
        <v>2496</v>
      </c>
      <c r="AS7212" s="570"/>
      <c r="AT7212" s="391"/>
      <c r="AU7212" s="222"/>
      <c r="AV7212" s="564"/>
      <c r="AW7212" s="60"/>
      <c r="AX7212" s="60"/>
      <c r="AY7212" s="60"/>
      <c r="AZ7212" s="283"/>
      <c r="BA7212" s="283"/>
      <c r="BB7212" s="283"/>
      <c r="BC7212" s="34"/>
      <c r="BD7212" s="27"/>
      <c r="BF7212" s="35"/>
      <c r="BG7212" s="35"/>
      <c r="BH7212" s="35"/>
    </row>
    <row r="7213" spans="1:60" ht="15" x14ac:dyDescent="0.25">
      <c r="A7213" s="570">
        <f t="shared" si="105"/>
        <v>7207</v>
      </c>
      <c r="B7213" s="571" t="s">
        <v>9358</v>
      </c>
      <c r="C7213" s="574" t="s">
        <v>12458</v>
      </c>
      <c r="D7213" s="843">
        <v>757287.44</v>
      </c>
      <c r="E7213" s="844"/>
      <c r="F7213" s="844"/>
      <c r="G7213" s="25"/>
      <c r="H7213" s="25"/>
      <c r="I7213" s="25"/>
      <c r="J7213" s="25"/>
      <c r="K7213" s="25"/>
      <c r="L7213" s="25"/>
      <c r="N7213" s="25"/>
      <c r="O7213" s="25"/>
      <c r="P7213" s="35" t="s">
        <v>2496</v>
      </c>
      <c r="AS7213" s="570"/>
      <c r="AT7213" s="391"/>
      <c r="AU7213" s="222"/>
      <c r="AV7213" s="564"/>
      <c r="AW7213" s="60"/>
      <c r="AX7213" s="60"/>
      <c r="AY7213" s="60"/>
      <c r="AZ7213" s="283"/>
      <c r="BA7213" s="283"/>
      <c r="BB7213" s="283"/>
      <c r="BC7213" s="34"/>
      <c r="BD7213" s="27"/>
      <c r="BF7213" s="35"/>
      <c r="BG7213" s="35"/>
      <c r="BH7213" s="35"/>
    </row>
    <row r="7214" spans="1:60" ht="15" x14ac:dyDescent="0.25">
      <c r="A7214" s="570">
        <f t="shared" si="105"/>
        <v>7208</v>
      </c>
      <c r="B7214" s="571" t="s">
        <v>9359</v>
      </c>
      <c r="C7214" s="574" t="s">
        <v>12458</v>
      </c>
      <c r="D7214" s="843">
        <v>542997</v>
      </c>
      <c r="E7214" s="844"/>
      <c r="F7214" s="844"/>
      <c r="G7214" s="25"/>
      <c r="H7214" s="25"/>
      <c r="I7214" s="25"/>
      <c r="J7214" s="25"/>
      <c r="K7214" s="25"/>
      <c r="L7214" s="25"/>
      <c r="N7214" s="25"/>
      <c r="O7214" s="25"/>
      <c r="P7214" s="35" t="s">
        <v>2496</v>
      </c>
      <c r="AS7214" s="570"/>
      <c r="AT7214" s="391"/>
      <c r="AU7214" s="222"/>
      <c r="AV7214" s="564"/>
      <c r="AW7214" s="60"/>
      <c r="AX7214" s="60"/>
      <c r="AY7214" s="60"/>
      <c r="AZ7214" s="283"/>
      <c r="BA7214" s="283"/>
      <c r="BB7214" s="283"/>
      <c r="BC7214" s="34"/>
      <c r="BD7214" s="27"/>
      <c r="BF7214" s="35"/>
      <c r="BG7214" s="35"/>
      <c r="BH7214" s="35"/>
    </row>
    <row r="7215" spans="1:60" ht="15" x14ac:dyDescent="0.25">
      <c r="A7215" s="570">
        <f t="shared" si="105"/>
        <v>7209</v>
      </c>
      <c r="B7215" s="571" t="s">
        <v>9360</v>
      </c>
      <c r="C7215" s="574" t="s">
        <v>12458</v>
      </c>
      <c r="D7215" s="843">
        <v>732088</v>
      </c>
      <c r="E7215" s="844"/>
      <c r="F7215" s="844"/>
      <c r="G7215" s="25"/>
      <c r="H7215" s="25"/>
      <c r="I7215" s="25"/>
      <c r="J7215" s="25"/>
      <c r="K7215" s="25"/>
      <c r="L7215" s="25"/>
      <c r="N7215" s="25"/>
      <c r="O7215" s="25"/>
      <c r="P7215" s="35" t="s">
        <v>2496</v>
      </c>
      <c r="AS7215" s="570"/>
      <c r="AT7215" s="391"/>
      <c r="AU7215" s="222"/>
      <c r="AV7215" s="564"/>
      <c r="AW7215" s="60"/>
      <c r="AX7215" s="60"/>
      <c r="AY7215" s="60"/>
      <c r="AZ7215" s="283"/>
      <c r="BA7215" s="283"/>
      <c r="BB7215" s="283"/>
      <c r="BC7215" s="34"/>
      <c r="BD7215" s="27"/>
      <c r="BF7215" s="35"/>
      <c r="BG7215" s="35"/>
      <c r="BH7215" s="35"/>
    </row>
    <row r="7216" spans="1:60" ht="15" x14ac:dyDescent="0.25">
      <c r="A7216" s="570">
        <f t="shared" si="105"/>
        <v>7210</v>
      </c>
      <c r="B7216" s="571" t="s">
        <v>9361</v>
      </c>
      <c r="C7216" s="574" t="s">
        <v>12458</v>
      </c>
      <c r="D7216" s="843">
        <v>777903</v>
      </c>
      <c r="E7216" s="844"/>
      <c r="F7216" s="844"/>
      <c r="G7216" s="25"/>
      <c r="H7216" s="25"/>
      <c r="I7216" s="25"/>
      <c r="J7216" s="25"/>
      <c r="K7216" s="25"/>
      <c r="L7216" s="25"/>
      <c r="N7216" s="25"/>
      <c r="O7216" s="25"/>
      <c r="P7216" s="35" t="s">
        <v>2496</v>
      </c>
      <c r="AS7216" s="570"/>
      <c r="AT7216" s="391"/>
      <c r="AU7216" s="222"/>
      <c r="AV7216" s="564"/>
      <c r="AW7216" s="60"/>
      <c r="AX7216" s="60"/>
      <c r="AY7216" s="60"/>
      <c r="AZ7216" s="283"/>
      <c r="BA7216" s="283"/>
      <c r="BB7216" s="283"/>
      <c r="BC7216" s="34"/>
      <c r="BD7216" s="27"/>
      <c r="BF7216" s="35"/>
      <c r="BG7216" s="35"/>
      <c r="BH7216" s="35"/>
    </row>
    <row r="7217" spans="1:60" ht="15" x14ac:dyDescent="0.25">
      <c r="A7217" s="570">
        <f t="shared" si="105"/>
        <v>7211</v>
      </c>
      <c r="B7217" s="571" t="s">
        <v>9362</v>
      </c>
      <c r="C7217" s="574" t="s">
        <v>12458</v>
      </c>
      <c r="D7217" s="843">
        <v>759815</v>
      </c>
      <c r="E7217" s="844"/>
      <c r="F7217" s="844"/>
      <c r="G7217" s="25"/>
      <c r="H7217" s="25"/>
      <c r="I7217" s="25"/>
      <c r="J7217" s="25"/>
      <c r="K7217" s="25"/>
      <c r="L7217" s="25"/>
      <c r="N7217" s="25"/>
      <c r="O7217" s="25"/>
      <c r="P7217" s="35" t="s">
        <v>2496</v>
      </c>
      <c r="AS7217" s="570"/>
      <c r="AT7217" s="391"/>
      <c r="AU7217" s="222"/>
      <c r="AV7217" s="564"/>
      <c r="AW7217" s="60"/>
      <c r="AX7217" s="60"/>
      <c r="AY7217" s="60"/>
      <c r="AZ7217" s="283"/>
      <c r="BA7217" s="283"/>
      <c r="BB7217" s="283"/>
      <c r="BC7217" s="34"/>
      <c r="BD7217" s="27"/>
      <c r="BF7217" s="35"/>
      <c r="BG7217" s="35"/>
      <c r="BH7217" s="35"/>
    </row>
    <row r="7218" spans="1:60" ht="15" x14ac:dyDescent="0.25">
      <c r="A7218" s="570">
        <f t="shared" si="105"/>
        <v>7212</v>
      </c>
      <c r="B7218" s="571" t="s">
        <v>9363</v>
      </c>
      <c r="C7218" s="574" t="s">
        <v>12458</v>
      </c>
      <c r="D7218" s="843">
        <v>468217.4</v>
      </c>
      <c r="E7218" s="844"/>
      <c r="F7218" s="844"/>
      <c r="G7218" s="25"/>
      <c r="H7218" s="25"/>
      <c r="I7218" s="25"/>
      <c r="J7218" s="25"/>
      <c r="K7218" s="25"/>
      <c r="L7218" s="25"/>
      <c r="N7218" s="25"/>
      <c r="O7218" s="25"/>
      <c r="P7218" s="35" t="s">
        <v>2496</v>
      </c>
      <c r="AS7218" s="570"/>
      <c r="AT7218" s="391"/>
      <c r="AU7218" s="222"/>
      <c r="AV7218" s="564"/>
      <c r="AW7218" s="60"/>
      <c r="AX7218" s="60"/>
      <c r="AY7218" s="60"/>
      <c r="AZ7218" s="283"/>
      <c r="BA7218" s="283"/>
      <c r="BB7218" s="283"/>
      <c r="BC7218" s="34"/>
      <c r="BD7218" s="27"/>
      <c r="BF7218" s="35"/>
      <c r="BG7218" s="35"/>
      <c r="BH7218" s="35"/>
    </row>
    <row r="7219" spans="1:60" ht="15" x14ac:dyDescent="0.25">
      <c r="A7219" s="570">
        <f t="shared" si="105"/>
        <v>7213</v>
      </c>
      <c r="B7219" s="571" t="s">
        <v>9364</v>
      </c>
      <c r="C7219" s="574" t="s">
        <v>12458</v>
      </c>
      <c r="D7219" s="843">
        <v>696864</v>
      </c>
      <c r="E7219" s="844"/>
      <c r="F7219" s="844"/>
      <c r="G7219" s="25"/>
      <c r="H7219" s="25"/>
      <c r="I7219" s="25"/>
      <c r="J7219" s="25"/>
      <c r="K7219" s="25"/>
      <c r="L7219" s="25"/>
      <c r="N7219" s="25"/>
      <c r="O7219" s="25"/>
      <c r="P7219" s="35" t="s">
        <v>2496</v>
      </c>
      <c r="AS7219" s="570"/>
      <c r="AT7219" s="391"/>
      <c r="AU7219" s="222"/>
      <c r="AV7219" s="564"/>
      <c r="AW7219" s="60"/>
      <c r="AX7219" s="60"/>
      <c r="AY7219" s="60"/>
      <c r="AZ7219" s="283"/>
      <c r="BA7219" s="283"/>
      <c r="BB7219" s="283"/>
      <c r="BC7219" s="34"/>
      <c r="BD7219" s="27"/>
      <c r="BF7219" s="35"/>
      <c r="BG7219" s="35"/>
      <c r="BH7219" s="35"/>
    </row>
    <row r="7220" spans="1:60" ht="15" x14ac:dyDescent="0.25">
      <c r="A7220" s="570">
        <f t="shared" si="105"/>
        <v>7214</v>
      </c>
      <c r="B7220" s="571" t="s">
        <v>9365</v>
      </c>
      <c r="C7220" s="574" t="s">
        <v>12458</v>
      </c>
      <c r="D7220" s="843">
        <v>696864</v>
      </c>
      <c r="E7220" s="844"/>
      <c r="F7220" s="844"/>
      <c r="G7220" s="25"/>
      <c r="H7220" s="25"/>
      <c r="I7220" s="25"/>
      <c r="J7220" s="25"/>
      <c r="K7220" s="25"/>
      <c r="L7220" s="25"/>
      <c r="N7220" s="25"/>
      <c r="O7220" s="25"/>
      <c r="P7220" s="35" t="s">
        <v>2496</v>
      </c>
      <c r="AS7220" s="570"/>
      <c r="AT7220" s="391"/>
      <c r="AU7220" s="222"/>
      <c r="AV7220" s="564"/>
      <c r="AW7220" s="60"/>
      <c r="AX7220" s="60"/>
      <c r="AY7220" s="60"/>
      <c r="AZ7220" s="283"/>
      <c r="BA7220" s="283"/>
      <c r="BB7220" s="283"/>
      <c r="BC7220" s="34"/>
      <c r="BD7220" s="27"/>
      <c r="BF7220" s="35"/>
      <c r="BG7220" s="35"/>
      <c r="BH7220" s="35"/>
    </row>
    <row r="7221" spans="1:60" ht="15" x14ac:dyDescent="0.25">
      <c r="A7221" s="570">
        <f t="shared" si="105"/>
        <v>7215</v>
      </c>
      <c r="B7221" s="571" t="s">
        <v>9366</v>
      </c>
      <c r="C7221" s="574" t="s">
        <v>12458</v>
      </c>
      <c r="D7221" s="843">
        <v>309291.71000000002</v>
      </c>
      <c r="E7221" s="844"/>
      <c r="F7221" s="844"/>
      <c r="G7221" s="25"/>
      <c r="H7221" s="25"/>
      <c r="I7221" s="25"/>
      <c r="J7221" s="25"/>
      <c r="K7221" s="25"/>
      <c r="L7221" s="25"/>
      <c r="N7221" s="25"/>
      <c r="O7221" s="25"/>
      <c r="P7221" s="35" t="s">
        <v>2496</v>
      </c>
      <c r="AS7221" s="570"/>
      <c r="AT7221" s="391"/>
      <c r="AU7221" s="222"/>
      <c r="AV7221" s="564"/>
      <c r="AW7221" s="60"/>
      <c r="AX7221" s="60"/>
      <c r="AY7221" s="60"/>
      <c r="AZ7221" s="283"/>
      <c r="BA7221" s="283"/>
      <c r="BB7221" s="283"/>
      <c r="BC7221" s="34"/>
      <c r="BD7221" s="27"/>
      <c r="BF7221" s="35"/>
      <c r="BG7221" s="35"/>
      <c r="BH7221" s="35"/>
    </row>
    <row r="7222" spans="1:60" ht="15" x14ac:dyDescent="0.25">
      <c r="A7222" s="570">
        <f t="shared" si="105"/>
        <v>7216</v>
      </c>
      <c r="B7222" s="571" t="s">
        <v>9367</v>
      </c>
      <c r="C7222" s="574" t="s">
        <v>12458</v>
      </c>
      <c r="D7222" s="843">
        <v>456528.03</v>
      </c>
      <c r="E7222" s="844"/>
      <c r="F7222" s="844"/>
      <c r="G7222" s="25"/>
      <c r="H7222" s="25"/>
      <c r="I7222" s="25"/>
      <c r="J7222" s="25"/>
      <c r="K7222" s="25"/>
      <c r="L7222" s="25"/>
      <c r="N7222" s="25"/>
      <c r="O7222" s="25"/>
      <c r="P7222" s="35" t="s">
        <v>2496</v>
      </c>
      <c r="AS7222" s="570"/>
      <c r="AT7222" s="391"/>
      <c r="AU7222" s="222"/>
      <c r="AV7222" s="564"/>
      <c r="AW7222" s="60"/>
      <c r="AX7222" s="60"/>
      <c r="AY7222" s="60"/>
      <c r="AZ7222" s="283"/>
      <c r="BA7222" s="283"/>
      <c r="BB7222" s="283"/>
      <c r="BC7222" s="34"/>
      <c r="BD7222" s="27"/>
      <c r="BF7222" s="35"/>
      <c r="BG7222" s="35"/>
      <c r="BH7222" s="35"/>
    </row>
    <row r="7223" spans="1:60" ht="15" x14ac:dyDescent="0.25">
      <c r="A7223" s="570">
        <f t="shared" ref="A7223:A7286" si="106">A7222+1</f>
        <v>7217</v>
      </c>
      <c r="B7223" s="571" t="s">
        <v>9368</v>
      </c>
      <c r="C7223" s="574" t="s">
        <v>12458</v>
      </c>
      <c r="D7223" s="843">
        <v>240519.23</v>
      </c>
      <c r="E7223" s="844"/>
      <c r="F7223" s="844"/>
      <c r="G7223" s="25"/>
      <c r="H7223" s="25"/>
      <c r="I7223" s="25"/>
      <c r="J7223" s="25"/>
      <c r="K7223" s="25"/>
      <c r="L7223" s="25"/>
      <c r="N7223" s="25"/>
      <c r="O7223" s="25"/>
      <c r="P7223" s="35" t="s">
        <v>2496</v>
      </c>
      <c r="AS7223" s="570"/>
      <c r="AT7223" s="391"/>
      <c r="AU7223" s="222"/>
      <c r="AV7223" s="564"/>
      <c r="AW7223" s="60"/>
      <c r="AX7223" s="60"/>
      <c r="AY7223" s="60"/>
      <c r="AZ7223" s="283"/>
      <c r="BA7223" s="283"/>
      <c r="BB7223" s="283"/>
      <c r="BC7223" s="34"/>
      <c r="BD7223" s="27"/>
      <c r="BF7223" s="35"/>
      <c r="BG7223" s="35"/>
      <c r="BH7223" s="35"/>
    </row>
    <row r="7224" spans="1:60" ht="15" x14ac:dyDescent="0.25">
      <c r="A7224" s="570">
        <f t="shared" si="106"/>
        <v>7218</v>
      </c>
      <c r="B7224" s="571" t="s">
        <v>9369</v>
      </c>
      <c r="C7224" s="574" t="s">
        <v>12458</v>
      </c>
      <c r="D7224" s="843">
        <v>367419.64</v>
      </c>
      <c r="E7224" s="844"/>
      <c r="F7224" s="844"/>
      <c r="G7224" s="25"/>
      <c r="H7224" s="25"/>
      <c r="I7224" s="25"/>
      <c r="J7224" s="25"/>
      <c r="K7224" s="25"/>
      <c r="L7224" s="25"/>
      <c r="N7224" s="25"/>
      <c r="O7224" s="25"/>
      <c r="P7224" s="35" t="s">
        <v>2496</v>
      </c>
      <c r="AS7224" s="570"/>
      <c r="AT7224" s="391"/>
      <c r="AU7224" s="222"/>
      <c r="AV7224" s="564"/>
      <c r="AW7224" s="60"/>
      <c r="AX7224" s="60"/>
      <c r="AY7224" s="60"/>
      <c r="AZ7224" s="283"/>
      <c r="BA7224" s="283"/>
      <c r="BB7224" s="283"/>
      <c r="BC7224" s="34"/>
      <c r="BD7224" s="27"/>
      <c r="BF7224" s="35"/>
      <c r="BG7224" s="35"/>
      <c r="BH7224" s="35"/>
    </row>
    <row r="7225" spans="1:60" ht="15" x14ac:dyDescent="0.25">
      <c r="A7225" s="570">
        <f t="shared" si="106"/>
        <v>7219</v>
      </c>
      <c r="B7225" s="571" t="s">
        <v>9370</v>
      </c>
      <c r="C7225" s="574" t="s">
        <v>12458</v>
      </c>
      <c r="D7225" s="843">
        <v>656137.43999999994</v>
      </c>
      <c r="E7225" s="844"/>
      <c r="F7225" s="844"/>
      <c r="G7225" s="25"/>
      <c r="H7225" s="25"/>
      <c r="I7225" s="25"/>
      <c r="J7225" s="25"/>
      <c r="K7225" s="25"/>
      <c r="L7225" s="25"/>
      <c r="N7225" s="25"/>
      <c r="O7225" s="25"/>
      <c r="P7225" s="35" t="s">
        <v>2496</v>
      </c>
      <c r="AS7225" s="570"/>
      <c r="AT7225" s="391"/>
      <c r="AU7225" s="222"/>
      <c r="AV7225" s="564"/>
      <c r="AW7225" s="60"/>
      <c r="AX7225" s="60"/>
      <c r="AY7225" s="60"/>
      <c r="AZ7225" s="283"/>
      <c r="BA7225" s="283"/>
      <c r="BB7225" s="283"/>
      <c r="BC7225" s="34"/>
      <c r="BD7225" s="27"/>
      <c r="BF7225" s="35"/>
      <c r="BG7225" s="35"/>
      <c r="BH7225" s="35"/>
    </row>
    <row r="7226" spans="1:60" ht="15" x14ac:dyDescent="0.25">
      <c r="A7226" s="570">
        <f t="shared" si="106"/>
        <v>7220</v>
      </c>
      <c r="B7226" s="571" t="s">
        <v>9371</v>
      </c>
      <c r="C7226" s="574" t="s">
        <v>12458</v>
      </c>
      <c r="D7226" s="843">
        <v>1142400</v>
      </c>
      <c r="E7226" s="844"/>
      <c r="F7226" s="844"/>
      <c r="G7226" s="25"/>
      <c r="H7226" s="25"/>
      <c r="I7226" s="25"/>
      <c r="J7226" s="25"/>
      <c r="K7226" s="25"/>
      <c r="L7226" s="25"/>
      <c r="N7226" s="25"/>
      <c r="O7226" s="25"/>
      <c r="P7226" s="35" t="s">
        <v>2496</v>
      </c>
      <c r="AS7226" s="570"/>
      <c r="AT7226" s="391"/>
      <c r="AU7226" s="222"/>
      <c r="AV7226" s="564"/>
      <c r="AW7226" s="60"/>
      <c r="AX7226" s="60"/>
      <c r="AY7226" s="60"/>
      <c r="AZ7226" s="283"/>
      <c r="BA7226" s="283"/>
      <c r="BB7226" s="283"/>
      <c r="BC7226" s="34"/>
      <c r="BD7226" s="27"/>
      <c r="BF7226" s="35"/>
      <c r="BG7226" s="35"/>
      <c r="BH7226" s="35"/>
    </row>
    <row r="7227" spans="1:60" ht="15" x14ac:dyDescent="0.25">
      <c r="A7227" s="570">
        <f t="shared" si="106"/>
        <v>7221</v>
      </c>
      <c r="B7227" s="571" t="s">
        <v>9372</v>
      </c>
      <c r="C7227" s="574" t="s">
        <v>12463</v>
      </c>
      <c r="D7227" s="843">
        <v>77350</v>
      </c>
      <c r="E7227" s="844"/>
      <c r="F7227" s="844"/>
      <c r="G7227" s="25"/>
      <c r="H7227" s="25"/>
      <c r="I7227" s="25"/>
      <c r="J7227" s="25"/>
      <c r="K7227" s="25"/>
      <c r="L7227" s="25"/>
      <c r="N7227" s="25"/>
      <c r="O7227" s="25"/>
      <c r="P7227" s="35" t="s">
        <v>2496</v>
      </c>
      <c r="AS7227" s="570"/>
      <c r="AT7227" s="391"/>
      <c r="AU7227" s="222"/>
      <c r="AV7227" s="564"/>
      <c r="AW7227" s="60"/>
      <c r="AX7227" s="60"/>
      <c r="AY7227" s="60"/>
      <c r="AZ7227" s="283"/>
      <c r="BA7227" s="283"/>
      <c r="BB7227" s="283"/>
      <c r="BC7227" s="34"/>
      <c r="BD7227" s="27"/>
      <c r="BF7227" s="35"/>
      <c r="BG7227" s="35"/>
      <c r="BH7227" s="35"/>
    </row>
    <row r="7228" spans="1:60" ht="15" x14ac:dyDescent="0.25">
      <c r="A7228" s="570">
        <f t="shared" si="106"/>
        <v>7222</v>
      </c>
      <c r="B7228" s="571" t="s">
        <v>9373</v>
      </c>
      <c r="C7228" s="574" t="s">
        <v>12458</v>
      </c>
      <c r="D7228" s="843">
        <v>2537.08</v>
      </c>
      <c r="E7228" s="844"/>
      <c r="F7228" s="844"/>
      <c r="G7228" s="25"/>
      <c r="H7228" s="25"/>
      <c r="I7228" s="25"/>
      <c r="J7228" s="25"/>
      <c r="K7228" s="25"/>
      <c r="L7228" s="25"/>
      <c r="N7228" s="25"/>
      <c r="O7228" s="25"/>
      <c r="P7228" s="35" t="s">
        <v>2496</v>
      </c>
      <c r="AS7228" s="570"/>
      <c r="AT7228" s="391"/>
      <c r="AU7228" s="222"/>
      <c r="AV7228" s="564"/>
      <c r="AW7228" s="60"/>
      <c r="AX7228" s="60"/>
      <c r="AY7228" s="60"/>
      <c r="AZ7228" s="283"/>
      <c r="BA7228" s="283"/>
      <c r="BB7228" s="283"/>
      <c r="BC7228" s="34"/>
      <c r="BD7228" s="27"/>
      <c r="BF7228" s="35"/>
      <c r="BG7228" s="35"/>
      <c r="BH7228" s="35"/>
    </row>
    <row r="7229" spans="1:60" ht="15" x14ac:dyDescent="0.25">
      <c r="A7229" s="570">
        <f t="shared" si="106"/>
        <v>7223</v>
      </c>
      <c r="B7229" s="571" t="s">
        <v>9374</v>
      </c>
      <c r="C7229" s="574" t="s">
        <v>12458</v>
      </c>
      <c r="D7229" s="843">
        <v>2426.41</v>
      </c>
      <c r="E7229" s="844"/>
      <c r="F7229" s="844"/>
      <c r="G7229" s="25"/>
      <c r="H7229" s="25"/>
      <c r="I7229" s="25"/>
      <c r="J7229" s="25"/>
      <c r="K7229" s="25"/>
      <c r="L7229" s="25"/>
      <c r="N7229" s="25"/>
      <c r="O7229" s="25"/>
      <c r="P7229" s="35" t="s">
        <v>2496</v>
      </c>
      <c r="AS7229" s="570"/>
      <c r="AT7229" s="391"/>
      <c r="AU7229" s="222"/>
      <c r="AV7229" s="564"/>
      <c r="AW7229" s="60"/>
      <c r="AX7229" s="60"/>
      <c r="AY7229" s="60"/>
      <c r="AZ7229" s="283"/>
      <c r="BA7229" s="283"/>
      <c r="BB7229" s="283"/>
      <c r="BC7229" s="34"/>
      <c r="BD7229" s="27"/>
      <c r="BF7229" s="35"/>
      <c r="BG7229" s="35"/>
      <c r="BH7229" s="35"/>
    </row>
    <row r="7230" spans="1:60" ht="15" x14ac:dyDescent="0.25">
      <c r="A7230" s="570">
        <f t="shared" si="106"/>
        <v>7224</v>
      </c>
      <c r="B7230" s="571" t="s">
        <v>9375</v>
      </c>
      <c r="C7230" s="574" t="s">
        <v>12458</v>
      </c>
      <c r="D7230" s="843">
        <v>1403.01</v>
      </c>
      <c r="E7230" s="844"/>
      <c r="F7230" s="844"/>
      <c r="G7230" s="25"/>
      <c r="H7230" s="25"/>
      <c r="I7230" s="25"/>
      <c r="J7230" s="25"/>
      <c r="K7230" s="25"/>
      <c r="L7230" s="25"/>
      <c r="N7230" s="25"/>
      <c r="O7230" s="25"/>
      <c r="P7230" s="35" t="s">
        <v>2496</v>
      </c>
      <c r="AS7230" s="570"/>
      <c r="AT7230" s="391"/>
      <c r="AU7230" s="222"/>
      <c r="AV7230" s="564"/>
      <c r="AW7230" s="60"/>
      <c r="AX7230" s="60"/>
      <c r="AY7230" s="60"/>
      <c r="AZ7230" s="283"/>
      <c r="BA7230" s="283"/>
      <c r="BB7230" s="283"/>
      <c r="BC7230" s="34"/>
      <c r="BD7230" s="27"/>
      <c r="BF7230" s="35"/>
      <c r="BG7230" s="35"/>
      <c r="BH7230" s="35"/>
    </row>
    <row r="7231" spans="1:60" ht="15" x14ac:dyDescent="0.25">
      <c r="A7231" s="570">
        <f t="shared" si="106"/>
        <v>7225</v>
      </c>
      <c r="B7231" s="571" t="s">
        <v>9376</v>
      </c>
      <c r="C7231" s="574" t="s">
        <v>12458</v>
      </c>
      <c r="D7231" s="843">
        <v>3828.23</v>
      </c>
      <c r="E7231" s="844"/>
      <c r="F7231" s="844"/>
      <c r="G7231" s="25"/>
      <c r="H7231" s="25"/>
      <c r="I7231" s="25"/>
      <c r="J7231" s="25"/>
      <c r="K7231" s="25"/>
      <c r="L7231" s="25"/>
      <c r="N7231" s="25"/>
      <c r="O7231" s="25"/>
      <c r="P7231" s="35" t="s">
        <v>2496</v>
      </c>
      <c r="AS7231" s="570"/>
      <c r="AT7231" s="391"/>
      <c r="AU7231" s="222"/>
      <c r="AV7231" s="564"/>
      <c r="AW7231" s="60"/>
      <c r="AX7231" s="60"/>
      <c r="AY7231" s="60"/>
      <c r="AZ7231" s="283"/>
      <c r="BA7231" s="283"/>
      <c r="BB7231" s="283"/>
      <c r="BC7231" s="34"/>
      <c r="BD7231" s="27"/>
      <c r="BF7231" s="35"/>
      <c r="BG7231" s="35"/>
      <c r="BH7231" s="35"/>
    </row>
    <row r="7232" spans="1:60" ht="15" x14ac:dyDescent="0.25">
      <c r="A7232" s="570">
        <f t="shared" si="106"/>
        <v>7226</v>
      </c>
      <c r="B7232" s="571" t="s">
        <v>9377</v>
      </c>
      <c r="C7232" s="574" t="s">
        <v>12477</v>
      </c>
      <c r="D7232" s="843">
        <v>3524.78</v>
      </c>
      <c r="E7232" s="844"/>
      <c r="F7232" s="844"/>
      <c r="G7232" s="25"/>
      <c r="H7232" s="25"/>
      <c r="I7232" s="25"/>
      <c r="J7232" s="25"/>
      <c r="K7232" s="25"/>
      <c r="L7232" s="25"/>
      <c r="N7232" s="25"/>
      <c r="O7232" s="25"/>
      <c r="P7232" s="35" t="s">
        <v>2496</v>
      </c>
      <c r="AS7232" s="570"/>
      <c r="AT7232" s="391"/>
      <c r="AU7232" s="222"/>
      <c r="AV7232" s="564"/>
      <c r="AW7232" s="60"/>
      <c r="AX7232" s="60"/>
      <c r="AY7232" s="60"/>
      <c r="AZ7232" s="283"/>
      <c r="BA7232" s="283"/>
      <c r="BB7232" s="283"/>
      <c r="BC7232" s="34"/>
      <c r="BD7232" s="27"/>
      <c r="BF7232" s="35"/>
      <c r="BG7232" s="35"/>
      <c r="BH7232" s="35"/>
    </row>
    <row r="7233" spans="1:60" ht="15" x14ac:dyDescent="0.25">
      <c r="A7233" s="570">
        <f t="shared" si="106"/>
        <v>7227</v>
      </c>
      <c r="B7233" s="571" t="s">
        <v>9378</v>
      </c>
      <c r="C7233" s="574" t="s">
        <v>12477</v>
      </c>
      <c r="D7233" s="843">
        <v>4028.15</v>
      </c>
      <c r="E7233" s="844"/>
      <c r="F7233" s="844"/>
      <c r="G7233" s="25"/>
      <c r="H7233" s="25"/>
      <c r="I7233" s="25"/>
      <c r="J7233" s="25"/>
      <c r="K7233" s="25"/>
      <c r="L7233" s="25"/>
      <c r="N7233" s="25"/>
      <c r="O7233" s="25"/>
      <c r="P7233" s="35" t="s">
        <v>2496</v>
      </c>
      <c r="AS7233" s="570"/>
      <c r="AT7233" s="391"/>
      <c r="AU7233" s="222"/>
      <c r="AV7233" s="564"/>
      <c r="AW7233" s="60"/>
      <c r="AX7233" s="60"/>
      <c r="AY7233" s="60"/>
      <c r="AZ7233" s="283"/>
      <c r="BA7233" s="283"/>
      <c r="BB7233" s="283"/>
      <c r="BC7233" s="34"/>
      <c r="BD7233" s="27"/>
      <c r="BF7233" s="35"/>
      <c r="BG7233" s="35"/>
      <c r="BH7233" s="35"/>
    </row>
    <row r="7234" spans="1:60" ht="15" x14ac:dyDescent="0.25">
      <c r="A7234" s="570">
        <f t="shared" si="106"/>
        <v>7228</v>
      </c>
      <c r="B7234" s="571" t="s">
        <v>9379</v>
      </c>
      <c r="C7234" s="574" t="s">
        <v>12481</v>
      </c>
      <c r="D7234" s="843">
        <v>164511.54999999999</v>
      </c>
      <c r="E7234" s="844"/>
      <c r="F7234" s="844"/>
      <c r="G7234" s="25"/>
      <c r="H7234" s="25"/>
      <c r="I7234" s="25"/>
      <c r="J7234" s="25"/>
      <c r="K7234" s="25"/>
      <c r="L7234" s="25"/>
      <c r="N7234" s="25"/>
      <c r="O7234" s="25"/>
      <c r="P7234" s="35" t="s">
        <v>2496</v>
      </c>
      <c r="AS7234" s="570"/>
      <c r="AT7234" s="391"/>
      <c r="AU7234" s="222"/>
      <c r="AV7234" s="564"/>
      <c r="AW7234" s="60"/>
      <c r="AX7234" s="60"/>
      <c r="AY7234" s="60"/>
      <c r="AZ7234" s="283"/>
      <c r="BA7234" s="283"/>
      <c r="BB7234" s="283"/>
      <c r="BC7234" s="34"/>
      <c r="BD7234" s="27"/>
      <c r="BF7234" s="35"/>
      <c r="BG7234" s="35"/>
      <c r="BH7234" s="35"/>
    </row>
    <row r="7235" spans="1:60" ht="15" x14ac:dyDescent="0.25">
      <c r="A7235" s="570">
        <f t="shared" si="106"/>
        <v>7229</v>
      </c>
      <c r="B7235" s="571" t="s">
        <v>9380</v>
      </c>
      <c r="C7235" s="574" t="s">
        <v>12481</v>
      </c>
      <c r="D7235" s="843">
        <v>187962.88</v>
      </c>
      <c r="E7235" s="844"/>
      <c r="F7235" s="844"/>
      <c r="G7235" s="25"/>
      <c r="H7235" s="25"/>
      <c r="I7235" s="25"/>
      <c r="J7235" s="25"/>
      <c r="K7235" s="25"/>
      <c r="L7235" s="25"/>
      <c r="N7235" s="25"/>
      <c r="O7235" s="25"/>
      <c r="P7235" s="35" t="s">
        <v>2496</v>
      </c>
      <c r="AS7235" s="570"/>
      <c r="AT7235" s="391"/>
      <c r="AU7235" s="222"/>
      <c r="AV7235" s="564"/>
      <c r="AW7235" s="60"/>
      <c r="AX7235" s="60"/>
      <c r="AY7235" s="60"/>
      <c r="AZ7235" s="283"/>
      <c r="BA7235" s="283"/>
      <c r="BB7235" s="283"/>
      <c r="BC7235" s="34"/>
      <c r="BD7235" s="27"/>
      <c r="BF7235" s="35"/>
      <c r="BG7235" s="35"/>
      <c r="BH7235" s="35"/>
    </row>
    <row r="7236" spans="1:60" ht="15" x14ac:dyDescent="0.25">
      <c r="A7236" s="570">
        <f t="shared" si="106"/>
        <v>7230</v>
      </c>
      <c r="B7236" s="571" t="s">
        <v>9381</v>
      </c>
      <c r="C7236" s="574" t="s">
        <v>12477</v>
      </c>
      <c r="D7236" s="843">
        <v>3464.09</v>
      </c>
      <c r="E7236" s="844"/>
      <c r="F7236" s="844"/>
      <c r="G7236" s="25"/>
      <c r="H7236" s="25"/>
      <c r="I7236" s="25"/>
      <c r="J7236" s="25"/>
      <c r="K7236" s="25"/>
      <c r="L7236" s="25"/>
      <c r="N7236" s="25"/>
      <c r="O7236" s="25"/>
      <c r="P7236" s="35" t="s">
        <v>2496</v>
      </c>
      <c r="AS7236" s="570"/>
      <c r="AT7236" s="391"/>
      <c r="AU7236" s="222"/>
      <c r="AV7236" s="564"/>
      <c r="AW7236" s="60"/>
      <c r="AX7236" s="60"/>
      <c r="AY7236" s="60"/>
      <c r="AZ7236" s="283"/>
      <c r="BA7236" s="283"/>
      <c r="BB7236" s="283"/>
      <c r="BC7236" s="34"/>
      <c r="BD7236" s="27"/>
      <c r="BF7236" s="35"/>
      <c r="BG7236" s="35"/>
      <c r="BH7236" s="35"/>
    </row>
    <row r="7237" spans="1:60" ht="15" x14ac:dyDescent="0.25">
      <c r="A7237" s="570">
        <f t="shared" si="106"/>
        <v>7231</v>
      </c>
      <c r="B7237" s="571" t="s">
        <v>9382</v>
      </c>
      <c r="C7237" s="574" t="s">
        <v>12477</v>
      </c>
      <c r="D7237" s="843">
        <v>3380.79</v>
      </c>
      <c r="E7237" s="844"/>
      <c r="F7237" s="844"/>
      <c r="G7237" s="25"/>
      <c r="H7237" s="25"/>
      <c r="I7237" s="25"/>
      <c r="J7237" s="25"/>
      <c r="K7237" s="25"/>
      <c r="L7237" s="25"/>
      <c r="N7237" s="25"/>
      <c r="O7237" s="25"/>
      <c r="P7237" s="35" t="s">
        <v>2496</v>
      </c>
      <c r="AS7237" s="570"/>
      <c r="AT7237" s="391"/>
      <c r="AU7237" s="222"/>
      <c r="AV7237" s="564"/>
      <c r="AW7237" s="60"/>
      <c r="AX7237" s="60"/>
      <c r="AY7237" s="60"/>
      <c r="AZ7237" s="283"/>
      <c r="BA7237" s="283"/>
      <c r="BB7237" s="283"/>
      <c r="BC7237" s="34"/>
      <c r="BD7237" s="27"/>
      <c r="BF7237" s="35"/>
      <c r="BG7237" s="35"/>
      <c r="BH7237" s="35"/>
    </row>
    <row r="7238" spans="1:60" ht="15" x14ac:dyDescent="0.25">
      <c r="A7238" s="570">
        <f t="shared" si="106"/>
        <v>7232</v>
      </c>
      <c r="B7238" s="571" t="s">
        <v>9383</v>
      </c>
      <c r="C7238" s="574" t="s">
        <v>12481</v>
      </c>
      <c r="D7238" s="843">
        <v>161681.73000000001</v>
      </c>
      <c r="E7238" s="844"/>
      <c r="F7238" s="844"/>
      <c r="G7238" s="25"/>
      <c r="H7238" s="25"/>
      <c r="I7238" s="25"/>
      <c r="J7238" s="25"/>
      <c r="K7238" s="25"/>
      <c r="L7238" s="25"/>
      <c r="N7238" s="25"/>
      <c r="O7238" s="25"/>
      <c r="P7238" s="35" t="s">
        <v>2496</v>
      </c>
      <c r="AS7238" s="570"/>
      <c r="AT7238" s="391"/>
      <c r="AU7238" s="222"/>
      <c r="AV7238" s="564"/>
      <c r="AW7238" s="60"/>
      <c r="AX7238" s="60"/>
      <c r="AY7238" s="60"/>
      <c r="AZ7238" s="283"/>
      <c r="BA7238" s="283"/>
      <c r="BB7238" s="283"/>
      <c r="BC7238" s="34"/>
      <c r="BD7238" s="27"/>
      <c r="BF7238" s="35"/>
      <c r="BG7238" s="35"/>
      <c r="BH7238" s="35"/>
    </row>
    <row r="7239" spans="1:60" ht="15" x14ac:dyDescent="0.25">
      <c r="A7239" s="570">
        <f t="shared" si="106"/>
        <v>7233</v>
      </c>
      <c r="B7239" s="571" t="s">
        <v>9384</v>
      </c>
      <c r="C7239" s="574" t="s">
        <v>12481</v>
      </c>
      <c r="D7239" s="843">
        <v>141699.25</v>
      </c>
      <c r="E7239" s="844"/>
      <c r="F7239" s="844"/>
      <c r="G7239" s="25"/>
      <c r="H7239" s="25"/>
      <c r="I7239" s="25"/>
      <c r="J7239" s="25"/>
      <c r="K7239" s="25"/>
      <c r="L7239" s="25"/>
      <c r="N7239" s="25"/>
      <c r="O7239" s="25"/>
      <c r="P7239" s="35" t="s">
        <v>2496</v>
      </c>
      <c r="AS7239" s="570"/>
      <c r="AT7239" s="391"/>
      <c r="AU7239" s="222"/>
      <c r="AV7239" s="564"/>
      <c r="AW7239" s="60"/>
      <c r="AX7239" s="60"/>
      <c r="AY7239" s="60"/>
      <c r="AZ7239" s="283"/>
      <c r="BA7239" s="283"/>
      <c r="BB7239" s="283"/>
      <c r="BC7239" s="34"/>
      <c r="BD7239" s="27"/>
      <c r="BF7239" s="35"/>
      <c r="BG7239" s="35"/>
      <c r="BH7239" s="35"/>
    </row>
    <row r="7240" spans="1:60" ht="15" x14ac:dyDescent="0.25">
      <c r="A7240" s="570">
        <f t="shared" si="106"/>
        <v>7234</v>
      </c>
      <c r="B7240" s="571" t="s">
        <v>9385</v>
      </c>
      <c r="C7240" s="574" t="s">
        <v>12477</v>
      </c>
      <c r="D7240" s="843">
        <v>3464.09</v>
      </c>
      <c r="E7240" s="844"/>
      <c r="F7240" s="844"/>
      <c r="G7240" s="25"/>
      <c r="H7240" s="25"/>
      <c r="I7240" s="25"/>
      <c r="J7240" s="25"/>
      <c r="K7240" s="25"/>
      <c r="L7240" s="25"/>
      <c r="N7240" s="25"/>
      <c r="O7240" s="25"/>
      <c r="P7240" s="35" t="s">
        <v>2496</v>
      </c>
      <c r="AS7240" s="570"/>
      <c r="AT7240" s="391"/>
      <c r="AU7240" s="222"/>
      <c r="AV7240" s="564"/>
      <c r="AW7240" s="60"/>
      <c r="AX7240" s="60"/>
      <c r="AY7240" s="60"/>
      <c r="AZ7240" s="283"/>
      <c r="BA7240" s="283"/>
      <c r="BB7240" s="283"/>
      <c r="BC7240" s="34"/>
      <c r="BD7240" s="27"/>
      <c r="BF7240" s="35"/>
      <c r="BG7240" s="35"/>
      <c r="BH7240" s="35"/>
    </row>
    <row r="7241" spans="1:60" ht="15" x14ac:dyDescent="0.25">
      <c r="A7241" s="570">
        <f t="shared" si="106"/>
        <v>7235</v>
      </c>
      <c r="B7241" s="571" t="s">
        <v>9386</v>
      </c>
      <c r="C7241" s="574" t="s">
        <v>12477</v>
      </c>
      <c r="D7241" s="843">
        <v>3036.88</v>
      </c>
      <c r="E7241" s="844"/>
      <c r="F7241" s="844"/>
      <c r="G7241" s="25"/>
      <c r="H7241" s="25"/>
      <c r="I7241" s="25"/>
      <c r="J7241" s="25"/>
      <c r="K7241" s="25"/>
      <c r="L7241" s="25"/>
      <c r="N7241" s="25"/>
      <c r="O7241" s="25"/>
      <c r="P7241" s="35" t="s">
        <v>2496</v>
      </c>
      <c r="AS7241" s="570"/>
      <c r="AT7241" s="391"/>
      <c r="AU7241" s="222"/>
      <c r="AV7241" s="564"/>
      <c r="AW7241" s="60"/>
      <c r="AX7241" s="60"/>
      <c r="AY7241" s="60"/>
      <c r="AZ7241" s="283"/>
      <c r="BA7241" s="283"/>
      <c r="BB7241" s="283"/>
      <c r="BC7241" s="34"/>
      <c r="BD7241" s="27"/>
      <c r="BF7241" s="35"/>
      <c r="BG7241" s="35"/>
      <c r="BH7241" s="35"/>
    </row>
    <row r="7242" spans="1:60" ht="15" x14ac:dyDescent="0.25">
      <c r="A7242" s="570">
        <f t="shared" si="106"/>
        <v>7236</v>
      </c>
      <c r="B7242" s="571" t="s">
        <v>9387</v>
      </c>
      <c r="C7242" s="574" t="s">
        <v>12481</v>
      </c>
      <c r="D7242" s="843">
        <v>161681.73000000001</v>
      </c>
      <c r="E7242" s="844"/>
      <c r="F7242" s="844"/>
      <c r="G7242" s="25"/>
      <c r="H7242" s="25"/>
      <c r="I7242" s="25"/>
      <c r="J7242" s="25"/>
      <c r="K7242" s="25"/>
      <c r="L7242" s="25"/>
      <c r="N7242" s="25"/>
      <c r="O7242" s="25"/>
      <c r="P7242" s="35" t="s">
        <v>2496</v>
      </c>
      <c r="AS7242" s="570"/>
      <c r="AT7242" s="391"/>
      <c r="AU7242" s="222"/>
      <c r="AV7242" s="564"/>
      <c r="AW7242" s="60"/>
      <c r="AX7242" s="60"/>
      <c r="AY7242" s="60"/>
      <c r="AZ7242" s="283"/>
      <c r="BA7242" s="283"/>
      <c r="BB7242" s="283"/>
      <c r="BC7242" s="34"/>
      <c r="BD7242" s="27"/>
      <c r="BF7242" s="35"/>
      <c r="BG7242" s="35"/>
      <c r="BH7242" s="35"/>
    </row>
    <row r="7243" spans="1:60" ht="15" x14ac:dyDescent="0.25">
      <c r="A7243" s="570">
        <f t="shared" si="106"/>
        <v>7237</v>
      </c>
      <c r="B7243" s="571" t="s">
        <v>9388</v>
      </c>
      <c r="C7243" s="574" t="s">
        <v>12481</v>
      </c>
      <c r="D7243" s="843">
        <v>141699.25</v>
      </c>
      <c r="E7243" s="844"/>
      <c r="F7243" s="844"/>
      <c r="G7243" s="25"/>
      <c r="H7243" s="25"/>
      <c r="I7243" s="25"/>
      <c r="J7243" s="25"/>
      <c r="K7243" s="25"/>
      <c r="L7243" s="25"/>
      <c r="N7243" s="25"/>
      <c r="O7243" s="25"/>
      <c r="P7243" s="35" t="s">
        <v>2496</v>
      </c>
      <c r="AS7243" s="570"/>
      <c r="AT7243" s="391"/>
      <c r="AU7243" s="222"/>
      <c r="AV7243" s="564"/>
      <c r="AW7243" s="60"/>
      <c r="AX7243" s="60"/>
      <c r="AY7243" s="60"/>
      <c r="AZ7243" s="283"/>
      <c r="BA7243" s="283"/>
      <c r="BB7243" s="283"/>
      <c r="BC7243" s="34"/>
      <c r="BD7243" s="27"/>
      <c r="BF7243" s="35"/>
      <c r="BG7243" s="35"/>
      <c r="BH7243" s="35"/>
    </row>
    <row r="7244" spans="1:60" ht="15" x14ac:dyDescent="0.25">
      <c r="A7244" s="570">
        <f t="shared" si="106"/>
        <v>7238</v>
      </c>
      <c r="B7244" s="571" t="s">
        <v>505</v>
      </c>
      <c r="C7244" s="574" t="s">
        <v>12477</v>
      </c>
      <c r="D7244" s="843">
        <v>3464.09</v>
      </c>
      <c r="E7244" s="844"/>
      <c r="F7244" s="844"/>
      <c r="G7244" s="25"/>
      <c r="H7244" s="25"/>
      <c r="I7244" s="25"/>
      <c r="J7244" s="25"/>
      <c r="K7244" s="25"/>
      <c r="L7244" s="25"/>
      <c r="N7244" s="25"/>
      <c r="O7244" s="25"/>
      <c r="P7244" s="35" t="s">
        <v>2496</v>
      </c>
      <c r="AS7244" s="570"/>
      <c r="AT7244" s="391"/>
      <c r="AU7244" s="222"/>
      <c r="AV7244" s="564"/>
      <c r="AW7244" s="60"/>
      <c r="AX7244" s="60"/>
      <c r="AY7244" s="60"/>
      <c r="AZ7244" s="283"/>
      <c r="BA7244" s="283"/>
      <c r="BB7244" s="283"/>
      <c r="BC7244" s="34"/>
      <c r="BD7244" s="27"/>
      <c r="BF7244" s="35"/>
      <c r="BG7244" s="35"/>
      <c r="BH7244" s="35"/>
    </row>
    <row r="7245" spans="1:60" ht="15" x14ac:dyDescent="0.25">
      <c r="A7245" s="570">
        <f t="shared" si="106"/>
        <v>7239</v>
      </c>
      <c r="B7245" s="571" t="s">
        <v>9389</v>
      </c>
      <c r="C7245" s="574" t="s">
        <v>12477</v>
      </c>
      <c r="D7245" s="843">
        <v>2641.8</v>
      </c>
      <c r="E7245" s="844"/>
      <c r="F7245" s="844"/>
      <c r="G7245" s="25"/>
      <c r="H7245" s="25"/>
      <c r="I7245" s="25"/>
      <c r="J7245" s="25"/>
      <c r="K7245" s="25"/>
      <c r="L7245" s="25"/>
      <c r="N7245" s="25"/>
      <c r="O7245" s="25"/>
      <c r="P7245" s="35" t="s">
        <v>2496</v>
      </c>
      <c r="AS7245" s="570"/>
      <c r="AT7245" s="391"/>
      <c r="AU7245" s="222"/>
      <c r="AV7245" s="564"/>
      <c r="AW7245" s="60"/>
      <c r="AX7245" s="60"/>
      <c r="AY7245" s="60"/>
      <c r="AZ7245" s="283"/>
      <c r="BA7245" s="283"/>
      <c r="BB7245" s="283"/>
      <c r="BC7245" s="34"/>
      <c r="BD7245" s="27"/>
      <c r="BF7245" s="35"/>
      <c r="BG7245" s="35"/>
      <c r="BH7245" s="35"/>
    </row>
    <row r="7246" spans="1:60" ht="15" x14ac:dyDescent="0.25">
      <c r="A7246" s="570">
        <f t="shared" si="106"/>
        <v>7240</v>
      </c>
      <c r="B7246" s="571" t="s">
        <v>9390</v>
      </c>
      <c r="C7246" s="574" t="s">
        <v>12481</v>
      </c>
      <c r="D7246" s="843">
        <v>161681.73000000001</v>
      </c>
      <c r="E7246" s="844"/>
      <c r="F7246" s="844"/>
      <c r="G7246" s="25"/>
      <c r="H7246" s="25"/>
      <c r="I7246" s="25"/>
      <c r="J7246" s="25"/>
      <c r="K7246" s="25"/>
      <c r="L7246" s="25"/>
      <c r="N7246" s="25"/>
      <c r="O7246" s="25"/>
      <c r="P7246" s="35" t="s">
        <v>2496</v>
      </c>
      <c r="AS7246" s="570"/>
      <c r="AT7246" s="391"/>
      <c r="AU7246" s="222"/>
      <c r="AV7246" s="564"/>
      <c r="AW7246" s="60"/>
      <c r="AX7246" s="60"/>
      <c r="AY7246" s="60"/>
      <c r="AZ7246" s="283"/>
      <c r="BA7246" s="283"/>
      <c r="BB7246" s="283"/>
      <c r="BC7246" s="34"/>
      <c r="BD7246" s="27"/>
      <c r="BF7246" s="35"/>
      <c r="BG7246" s="35"/>
      <c r="BH7246" s="35"/>
    </row>
    <row r="7247" spans="1:60" ht="15" x14ac:dyDescent="0.25">
      <c r="A7247" s="570">
        <f t="shared" si="106"/>
        <v>7241</v>
      </c>
      <c r="B7247" s="571" t="s">
        <v>9391</v>
      </c>
      <c r="C7247" s="574" t="s">
        <v>12481</v>
      </c>
      <c r="D7247" s="843">
        <v>128520</v>
      </c>
      <c r="E7247" s="844"/>
      <c r="F7247" s="844"/>
      <c r="G7247" s="25"/>
      <c r="H7247" s="25"/>
      <c r="I7247" s="25"/>
      <c r="J7247" s="25"/>
      <c r="K7247" s="25"/>
      <c r="L7247" s="25"/>
      <c r="N7247" s="25"/>
      <c r="O7247" s="25"/>
      <c r="P7247" s="35" t="s">
        <v>2496</v>
      </c>
      <c r="AS7247" s="570"/>
      <c r="AT7247" s="391"/>
      <c r="AU7247" s="222"/>
      <c r="AV7247" s="564"/>
      <c r="AW7247" s="60"/>
      <c r="AX7247" s="60"/>
      <c r="AY7247" s="60"/>
      <c r="AZ7247" s="283"/>
      <c r="BA7247" s="283"/>
      <c r="BB7247" s="283"/>
      <c r="BC7247" s="34"/>
      <c r="BD7247" s="27"/>
      <c r="BF7247" s="35"/>
      <c r="BG7247" s="35"/>
      <c r="BH7247" s="35"/>
    </row>
    <row r="7248" spans="1:60" ht="15" x14ac:dyDescent="0.25">
      <c r="A7248" s="570">
        <f t="shared" si="106"/>
        <v>7242</v>
      </c>
      <c r="B7248" s="571" t="s">
        <v>9392</v>
      </c>
      <c r="C7248" s="574" t="s">
        <v>12481</v>
      </c>
      <c r="D7248" s="843">
        <v>161467.53</v>
      </c>
      <c r="E7248" s="844"/>
      <c r="F7248" s="844"/>
      <c r="G7248" s="25"/>
      <c r="H7248" s="25"/>
      <c r="I7248" s="25"/>
      <c r="J7248" s="25"/>
      <c r="K7248" s="25"/>
      <c r="L7248" s="25"/>
      <c r="N7248" s="25"/>
      <c r="O7248" s="25"/>
      <c r="P7248" s="35" t="s">
        <v>2496</v>
      </c>
      <c r="AS7248" s="570"/>
      <c r="AT7248" s="391"/>
      <c r="AU7248" s="222"/>
      <c r="AV7248" s="564"/>
      <c r="AW7248" s="60"/>
      <c r="AX7248" s="60"/>
      <c r="AY7248" s="60"/>
      <c r="AZ7248" s="283"/>
      <c r="BA7248" s="283"/>
      <c r="BB7248" s="283"/>
      <c r="BC7248" s="34"/>
      <c r="BD7248" s="27"/>
      <c r="BF7248" s="35"/>
      <c r="BG7248" s="35"/>
      <c r="BH7248" s="35"/>
    </row>
    <row r="7249" spans="1:60" ht="15" x14ac:dyDescent="0.25">
      <c r="A7249" s="570">
        <f t="shared" si="106"/>
        <v>7243</v>
      </c>
      <c r="B7249" s="571" t="s">
        <v>9393</v>
      </c>
      <c r="C7249" s="574" t="s">
        <v>12477</v>
      </c>
      <c r="D7249" s="843">
        <v>3464.09</v>
      </c>
      <c r="E7249" s="844"/>
      <c r="F7249" s="844"/>
      <c r="G7249" s="25"/>
      <c r="H7249" s="25"/>
      <c r="I7249" s="25"/>
      <c r="J7249" s="25"/>
      <c r="K7249" s="25"/>
      <c r="L7249" s="25"/>
      <c r="N7249" s="25"/>
      <c r="O7249" s="25"/>
      <c r="P7249" s="35" t="s">
        <v>2496</v>
      </c>
      <c r="AS7249" s="570"/>
      <c r="AT7249" s="391"/>
      <c r="AU7249" s="222"/>
      <c r="AV7249" s="564"/>
      <c r="AW7249" s="60"/>
      <c r="AX7249" s="60"/>
      <c r="AY7249" s="60"/>
      <c r="AZ7249" s="283"/>
      <c r="BA7249" s="283"/>
      <c r="BB7249" s="283"/>
      <c r="BC7249" s="34"/>
      <c r="BD7249" s="27"/>
      <c r="BF7249" s="35"/>
      <c r="BG7249" s="35"/>
      <c r="BH7249" s="35"/>
    </row>
    <row r="7250" spans="1:60" ht="15" x14ac:dyDescent="0.25">
      <c r="A7250" s="570">
        <f t="shared" si="106"/>
        <v>7244</v>
      </c>
      <c r="B7250" s="571" t="s">
        <v>9394</v>
      </c>
      <c r="C7250" s="574" t="s">
        <v>12481</v>
      </c>
      <c r="D7250" s="843">
        <v>161467.53</v>
      </c>
      <c r="E7250" s="844"/>
      <c r="F7250" s="844"/>
      <c r="G7250" s="25"/>
      <c r="H7250" s="25"/>
      <c r="I7250" s="25"/>
      <c r="J7250" s="25"/>
      <c r="K7250" s="25"/>
      <c r="L7250" s="25"/>
      <c r="N7250" s="25"/>
      <c r="O7250" s="25"/>
      <c r="P7250" s="35" t="s">
        <v>2496</v>
      </c>
      <c r="AS7250" s="570"/>
      <c r="AT7250" s="391"/>
      <c r="AU7250" s="222"/>
      <c r="AV7250" s="564"/>
      <c r="AW7250" s="60"/>
      <c r="AX7250" s="60"/>
      <c r="AY7250" s="60"/>
      <c r="AZ7250" s="283"/>
      <c r="BA7250" s="283"/>
      <c r="BB7250" s="283"/>
      <c r="BC7250" s="34"/>
      <c r="BD7250" s="27"/>
      <c r="BF7250" s="35"/>
      <c r="BG7250" s="35"/>
      <c r="BH7250" s="35"/>
    </row>
    <row r="7251" spans="1:60" ht="15" x14ac:dyDescent="0.25">
      <c r="A7251" s="570">
        <f t="shared" si="106"/>
        <v>7245</v>
      </c>
      <c r="B7251" s="571" t="s">
        <v>9395</v>
      </c>
      <c r="C7251" s="574" t="s">
        <v>12477</v>
      </c>
      <c r="D7251" s="843">
        <v>3464.09</v>
      </c>
      <c r="E7251" s="844"/>
      <c r="F7251" s="844"/>
      <c r="G7251" s="25"/>
      <c r="H7251" s="25"/>
      <c r="I7251" s="25"/>
      <c r="J7251" s="25"/>
      <c r="K7251" s="25"/>
      <c r="L7251" s="25"/>
      <c r="N7251" s="25"/>
      <c r="O7251" s="25"/>
      <c r="P7251" s="35" t="s">
        <v>2496</v>
      </c>
      <c r="AS7251" s="570"/>
      <c r="AT7251" s="391"/>
      <c r="AU7251" s="222"/>
      <c r="AV7251" s="564"/>
      <c r="AW7251" s="60"/>
      <c r="AX7251" s="60"/>
      <c r="AY7251" s="60"/>
      <c r="AZ7251" s="283"/>
      <c r="BA7251" s="283"/>
      <c r="BB7251" s="283"/>
      <c r="BC7251" s="34"/>
      <c r="BD7251" s="27"/>
      <c r="BF7251" s="35"/>
      <c r="BG7251" s="35"/>
      <c r="BH7251" s="35"/>
    </row>
    <row r="7252" spans="1:60" ht="15" x14ac:dyDescent="0.25">
      <c r="A7252" s="570">
        <f t="shared" si="106"/>
        <v>7246</v>
      </c>
      <c r="B7252" s="571" t="s">
        <v>9396</v>
      </c>
      <c r="C7252" s="574" t="s">
        <v>12477</v>
      </c>
      <c r="D7252" s="843">
        <v>2915.5</v>
      </c>
      <c r="E7252" s="844"/>
      <c r="F7252" s="844"/>
      <c r="G7252" s="25"/>
      <c r="H7252" s="25"/>
      <c r="I7252" s="25"/>
      <c r="J7252" s="25"/>
      <c r="K7252" s="25"/>
      <c r="L7252" s="25"/>
      <c r="N7252" s="25"/>
      <c r="O7252" s="25"/>
      <c r="P7252" s="35" t="s">
        <v>2496</v>
      </c>
      <c r="AS7252" s="570"/>
      <c r="AT7252" s="391"/>
      <c r="AU7252" s="222"/>
      <c r="AV7252" s="564"/>
      <c r="AW7252" s="60"/>
      <c r="AX7252" s="60"/>
      <c r="AY7252" s="60"/>
      <c r="AZ7252" s="283"/>
      <c r="BA7252" s="283"/>
      <c r="BB7252" s="283"/>
      <c r="BC7252" s="34"/>
      <c r="BD7252" s="27"/>
      <c r="BF7252" s="35"/>
      <c r="BG7252" s="35"/>
      <c r="BH7252" s="35"/>
    </row>
    <row r="7253" spans="1:60" ht="15" x14ac:dyDescent="0.25">
      <c r="A7253" s="570">
        <f t="shared" si="106"/>
        <v>7247</v>
      </c>
      <c r="B7253" s="571" t="s">
        <v>9397</v>
      </c>
      <c r="C7253" s="574" t="s">
        <v>12481</v>
      </c>
      <c r="D7253" s="843">
        <v>161681.73000000001</v>
      </c>
      <c r="E7253" s="844"/>
      <c r="F7253" s="844"/>
      <c r="G7253" s="25"/>
      <c r="H7253" s="25"/>
      <c r="I7253" s="25"/>
      <c r="J7253" s="25"/>
      <c r="K7253" s="25"/>
      <c r="L7253" s="25"/>
      <c r="N7253" s="25"/>
      <c r="O7253" s="25"/>
      <c r="P7253" s="35" t="s">
        <v>2496</v>
      </c>
      <c r="AS7253" s="570"/>
      <c r="AT7253" s="391"/>
      <c r="AU7253" s="222"/>
      <c r="AV7253" s="564"/>
      <c r="AW7253" s="60"/>
      <c r="AX7253" s="60"/>
      <c r="AY7253" s="60"/>
      <c r="AZ7253" s="283"/>
      <c r="BA7253" s="283"/>
      <c r="BB7253" s="283"/>
      <c r="BC7253" s="34"/>
      <c r="BD7253" s="27"/>
      <c r="BF7253" s="35"/>
      <c r="BG7253" s="35"/>
      <c r="BH7253" s="35"/>
    </row>
    <row r="7254" spans="1:60" ht="15" x14ac:dyDescent="0.25">
      <c r="A7254" s="570">
        <f t="shared" si="106"/>
        <v>7248</v>
      </c>
      <c r="B7254" s="571" t="s">
        <v>9398</v>
      </c>
      <c r="C7254" s="574" t="s">
        <v>12465</v>
      </c>
      <c r="D7254" s="843">
        <v>6929.37</v>
      </c>
      <c r="E7254" s="844"/>
      <c r="F7254" s="844"/>
      <c r="G7254" s="25"/>
      <c r="H7254" s="25"/>
      <c r="I7254" s="25"/>
      <c r="J7254" s="25"/>
      <c r="K7254" s="25"/>
      <c r="L7254" s="25"/>
      <c r="N7254" s="25"/>
      <c r="O7254" s="25"/>
      <c r="P7254" s="35" t="s">
        <v>2496</v>
      </c>
      <c r="AS7254" s="570"/>
      <c r="AT7254" s="391"/>
      <c r="AU7254" s="222"/>
      <c r="AV7254" s="564"/>
      <c r="AW7254" s="60"/>
      <c r="AX7254" s="60"/>
      <c r="AY7254" s="60"/>
      <c r="AZ7254" s="283"/>
      <c r="BA7254" s="283"/>
      <c r="BB7254" s="283"/>
      <c r="BC7254" s="34"/>
      <c r="BD7254" s="27"/>
      <c r="BF7254" s="35"/>
      <c r="BG7254" s="35"/>
      <c r="BH7254" s="35"/>
    </row>
    <row r="7255" spans="1:60" ht="15" x14ac:dyDescent="0.25">
      <c r="A7255" s="570">
        <f t="shared" si="106"/>
        <v>7249</v>
      </c>
      <c r="B7255" s="571" t="s">
        <v>9399</v>
      </c>
      <c r="C7255" s="574" t="s">
        <v>12481</v>
      </c>
      <c r="D7255" s="843">
        <v>161467.53</v>
      </c>
      <c r="E7255" s="844"/>
      <c r="F7255" s="844"/>
      <c r="G7255" s="25"/>
      <c r="H7255" s="25"/>
      <c r="I7255" s="25"/>
      <c r="J7255" s="25"/>
      <c r="K7255" s="25"/>
      <c r="L7255" s="25"/>
      <c r="N7255" s="25"/>
      <c r="O7255" s="25"/>
      <c r="P7255" s="35" t="s">
        <v>2496</v>
      </c>
      <c r="AS7255" s="570"/>
      <c r="AT7255" s="391"/>
      <c r="AU7255" s="222"/>
      <c r="AV7255" s="564"/>
      <c r="AW7255" s="60"/>
      <c r="AX7255" s="60"/>
      <c r="AY7255" s="60"/>
      <c r="AZ7255" s="283"/>
      <c r="BA7255" s="283"/>
      <c r="BB7255" s="283"/>
      <c r="BC7255" s="34"/>
      <c r="BD7255" s="27"/>
      <c r="BF7255" s="35"/>
      <c r="BG7255" s="35"/>
      <c r="BH7255" s="35"/>
    </row>
    <row r="7256" spans="1:60" ht="15" x14ac:dyDescent="0.25">
      <c r="A7256" s="570">
        <f t="shared" si="106"/>
        <v>7250</v>
      </c>
      <c r="B7256" s="571" t="s">
        <v>9400</v>
      </c>
      <c r="C7256" s="574" t="s">
        <v>12465</v>
      </c>
      <c r="D7256" s="843">
        <v>6929.37</v>
      </c>
      <c r="E7256" s="844"/>
      <c r="F7256" s="844"/>
      <c r="G7256" s="25"/>
      <c r="H7256" s="25"/>
      <c r="I7256" s="25"/>
      <c r="J7256" s="25"/>
      <c r="K7256" s="25"/>
      <c r="L7256" s="25"/>
      <c r="N7256" s="25"/>
      <c r="O7256" s="25"/>
      <c r="P7256" s="35" t="s">
        <v>2496</v>
      </c>
      <c r="AS7256" s="570"/>
      <c r="AT7256" s="391"/>
      <c r="AU7256" s="222"/>
      <c r="AV7256" s="564"/>
      <c r="AW7256" s="60"/>
      <c r="AX7256" s="60"/>
      <c r="AY7256" s="60"/>
      <c r="AZ7256" s="283"/>
      <c r="BA7256" s="283"/>
      <c r="BB7256" s="283"/>
      <c r="BC7256" s="34"/>
      <c r="BD7256" s="27"/>
      <c r="BF7256" s="35"/>
      <c r="BG7256" s="35"/>
      <c r="BH7256" s="35"/>
    </row>
    <row r="7257" spans="1:60" ht="15" x14ac:dyDescent="0.25">
      <c r="A7257" s="570">
        <f t="shared" si="106"/>
        <v>7251</v>
      </c>
      <c r="B7257" s="571" t="s">
        <v>9401</v>
      </c>
      <c r="C7257" s="574" t="s">
        <v>12477</v>
      </c>
      <c r="D7257" s="843">
        <v>2023</v>
      </c>
      <c r="E7257" s="844"/>
      <c r="F7257" s="844"/>
      <c r="G7257" s="25"/>
      <c r="H7257" s="25"/>
      <c r="I7257" s="25"/>
      <c r="J7257" s="25"/>
      <c r="K7257" s="25"/>
      <c r="L7257" s="25"/>
      <c r="N7257" s="25"/>
      <c r="O7257" s="25"/>
      <c r="P7257" s="35" t="s">
        <v>2496</v>
      </c>
      <c r="AS7257" s="570"/>
      <c r="AT7257" s="391"/>
      <c r="AU7257" s="222"/>
      <c r="AV7257" s="564"/>
      <c r="AW7257" s="60"/>
      <c r="AX7257" s="60"/>
      <c r="AY7257" s="60"/>
      <c r="AZ7257" s="283"/>
      <c r="BA7257" s="283"/>
      <c r="BB7257" s="283"/>
      <c r="BC7257" s="34"/>
      <c r="BD7257" s="27"/>
      <c r="BF7257" s="35"/>
      <c r="BG7257" s="35"/>
      <c r="BH7257" s="35"/>
    </row>
    <row r="7258" spans="1:60" ht="15" x14ac:dyDescent="0.25">
      <c r="A7258" s="570">
        <f t="shared" si="106"/>
        <v>7252</v>
      </c>
      <c r="B7258" s="571" t="s">
        <v>9402</v>
      </c>
      <c r="C7258" s="574" t="s">
        <v>12477</v>
      </c>
      <c r="D7258" s="843">
        <v>2499</v>
      </c>
      <c r="E7258" s="844"/>
      <c r="F7258" s="844"/>
      <c r="G7258" s="25"/>
      <c r="H7258" s="25"/>
      <c r="I7258" s="25"/>
      <c r="J7258" s="25"/>
      <c r="K7258" s="25"/>
      <c r="L7258" s="25"/>
      <c r="N7258" s="25"/>
      <c r="O7258" s="25"/>
      <c r="P7258" s="35" t="s">
        <v>2496</v>
      </c>
      <c r="AS7258" s="570"/>
      <c r="AT7258" s="391"/>
      <c r="AU7258" s="222"/>
      <c r="AV7258" s="564"/>
      <c r="AW7258" s="60"/>
      <c r="AX7258" s="60"/>
      <c r="AY7258" s="60"/>
      <c r="AZ7258" s="283"/>
      <c r="BA7258" s="283"/>
      <c r="BB7258" s="283"/>
      <c r="BC7258" s="34"/>
      <c r="BD7258" s="27"/>
      <c r="BF7258" s="35"/>
      <c r="BG7258" s="35"/>
      <c r="BH7258" s="35"/>
    </row>
    <row r="7259" spans="1:60" ht="15" x14ac:dyDescent="0.25">
      <c r="A7259" s="570">
        <f t="shared" si="106"/>
        <v>7253</v>
      </c>
      <c r="B7259" s="571" t="s">
        <v>9403</v>
      </c>
      <c r="C7259" s="574" t="s">
        <v>12477</v>
      </c>
      <c r="D7259" s="843">
        <v>3399.83</v>
      </c>
      <c r="E7259" s="844"/>
      <c r="F7259" s="844"/>
      <c r="G7259" s="25"/>
      <c r="H7259" s="25"/>
      <c r="I7259" s="25"/>
      <c r="J7259" s="25"/>
      <c r="K7259" s="25"/>
      <c r="L7259" s="25"/>
      <c r="N7259" s="25"/>
      <c r="O7259" s="25"/>
      <c r="P7259" s="35" t="s">
        <v>2496</v>
      </c>
      <c r="AS7259" s="570"/>
      <c r="AT7259" s="391"/>
      <c r="AU7259" s="222"/>
      <c r="AV7259" s="564"/>
      <c r="AW7259" s="60"/>
      <c r="AX7259" s="60"/>
      <c r="AY7259" s="60"/>
      <c r="AZ7259" s="283"/>
      <c r="BA7259" s="283"/>
      <c r="BB7259" s="283"/>
      <c r="BC7259" s="34"/>
      <c r="BD7259" s="27"/>
      <c r="BF7259" s="35"/>
      <c r="BG7259" s="35"/>
      <c r="BH7259" s="35"/>
    </row>
    <row r="7260" spans="1:60" ht="15" x14ac:dyDescent="0.25">
      <c r="A7260" s="570">
        <f t="shared" si="106"/>
        <v>7254</v>
      </c>
      <c r="B7260" s="571" t="s">
        <v>9404</v>
      </c>
      <c r="C7260" s="574" t="s">
        <v>12481</v>
      </c>
      <c r="D7260" s="843">
        <v>159389.79</v>
      </c>
      <c r="E7260" s="844"/>
      <c r="F7260" s="844"/>
      <c r="G7260" s="25"/>
      <c r="H7260" s="25"/>
      <c r="I7260" s="25"/>
      <c r="J7260" s="25"/>
      <c r="K7260" s="25"/>
      <c r="L7260" s="25"/>
      <c r="N7260" s="25"/>
      <c r="O7260" s="25"/>
      <c r="P7260" s="35" t="s">
        <v>2496</v>
      </c>
      <c r="AS7260" s="570"/>
      <c r="AT7260" s="391"/>
      <c r="AU7260" s="222"/>
      <c r="AV7260" s="564"/>
      <c r="AW7260" s="60"/>
      <c r="AX7260" s="60"/>
      <c r="AY7260" s="60"/>
      <c r="AZ7260" s="283"/>
      <c r="BA7260" s="283"/>
      <c r="BB7260" s="283"/>
      <c r="BC7260" s="34"/>
      <c r="BD7260" s="27"/>
      <c r="BF7260" s="35"/>
      <c r="BG7260" s="35"/>
      <c r="BH7260" s="35"/>
    </row>
    <row r="7261" spans="1:60" ht="15" x14ac:dyDescent="0.25">
      <c r="A7261" s="570">
        <f t="shared" si="106"/>
        <v>7255</v>
      </c>
      <c r="B7261" s="571" t="s">
        <v>9405</v>
      </c>
      <c r="C7261" s="574" t="s">
        <v>12481</v>
      </c>
      <c r="D7261" s="843">
        <v>154421.54</v>
      </c>
      <c r="E7261" s="844"/>
      <c r="F7261" s="844"/>
      <c r="G7261" s="25"/>
      <c r="H7261" s="25"/>
      <c r="I7261" s="25"/>
      <c r="J7261" s="25"/>
      <c r="K7261" s="25"/>
      <c r="L7261" s="25"/>
      <c r="N7261" s="25"/>
      <c r="O7261" s="25"/>
      <c r="P7261" s="35" t="s">
        <v>2496</v>
      </c>
      <c r="AS7261" s="570"/>
      <c r="AT7261" s="391"/>
      <c r="AU7261" s="222"/>
      <c r="AV7261" s="564"/>
      <c r="AW7261" s="60"/>
      <c r="AX7261" s="60"/>
      <c r="AY7261" s="60"/>
      <c r="AZ7261" s="283"/>
      <c r="BA7261" s="283"/>
      <c r="BB7261" s="283"/>
      <c r="BC7261" s="34"/>
      <c r="BD7261" s="27"/>
      <c r="BF7261" s="35"/>
      <c r="BG7261" s="35"/>
      <c r="BH7261" s="35"/>
    </row>
    <row r="7262" spans="1:60" ht="15" x14ac:dyDescent="0.25">
      <c r="A7262" s="570">
        <f t="shared" si="106"/>
        <v>7256</v>
      </c>
      <c r="B7262" s="571" t="s">
        <v>9406</v>
      </c>
      <c r="C7262" s="574" t="s">
        <v>12477</v>
      </c>
      <c r="D7262" s="843">
        <v>2499</v>
      </c>
      <c r="E7262" s="844"/>
      <c r="F7262" s="844"/>
      <c r="G7262" s="25"/>
      <c r="H7262" s="25"/>
      <c r="I7262" s="25"/>
      <c r="J7262" s="25"/>
      <c r="K7262" s="25"/>
      <c r="L7262" s="25"/>
      <c r="N7262" s="25"/>
      <c r="O7262" s="25"/>
      <c r="P7262" s="35" t="s">
        <v>2496</v>
      </c>
      <c r="AS7262" s="570"/>
      <c r="AT7262" s="391"/>
      <c r="AU7262" s="222"/>
      <c r="AV7262" s="564"/>
      <c r="AW7262" s="60"/>
      <c r="AX7262" s="60"/>
      <c r="AY7262" s="60"/>
      <c r="AZ7262" s="283"/>
      <c r="BA7262" s="283"/>
      <c r="BB7262" s="283"/>
      <c r="BC7262" s="34"/>
      <c r="BD7262" s="27"/>
      <c r="BF7262" s="35"/>
      <c r="BG7262" s="35"/>
      <c r="BH7262" s="35"/>
    </row>
    <row r="7263" spans="1:60" ht="15" x14ac:dyDescent="0.25">
      <c r="A7263" s="570">
        <f t="shared" si="106"/>
        <v>7257</v>
      </c>
      <c r="B7263" s="571" t="s">
        <v>9407</v>
      </c>
      <c r="C7263" s="574" t="s">
        <v>12477</v>
      </c>
      <c r="D7263" s="843">
        <v>2499</v>
      </c>
      <c r="E7263" s="844"/>
      <c r="F7263" s="844"/>
      <c r="G7263" s="25"/>
      <c r="H7263" s="25"/>
      <c r="I7263" s="25"/>
      <c r="J7263" s="25"/>
      <c r="K7263" s="25"/>
      <c r="L7263" s="25"/>
      <c r="N7263" s="25"/>
      <c r="O7263" s="25"/>
      <c r="P7263" s="35" t="s">
        <v>2496</v>
      </c>
      <c r="AS7263" s="570"/>
      <c r="AT7263" s="391"/>
      <c r="AU7263" s="222"/>
      <c r="AV7263" s="564"/>
      <c r="AW7263" s="60"/>
      <c r="AX7263" s="60"/>
      <c r="AY7263" s="60"/>
      <c r="AZ7263" s="283"/>
      <c r="BA7263" s="283"/>
      <c r="BB7263" s="283"/>
      <c r="BC7263" s="34"/>
      <c r="BD7263" s="27"/>
      <c r="BF7263" s="35"/>
      <c r="BG7263" s="35"/>
      <c r="BH7263" s="35"/>
    </row>
    <row r="7264" spans="1:60" ht="15" x14ac:dyDescent="0.25">
      <c r="A7264" s="570">
        <f t="shared" si="106"/>
        <v>7258</v>
      </c>
      <c r="B7264" s="571" t="s">
        <v>9408</v>
      </c>
      <c r="C7264" s="574" t="s">
        <v>12481</v>
      </c>
      <c r="D7264" s="843">
        <v>123760</v>
      </c>
      <c r="E7264" s="844"/>
      <c r="F7264" s="844"/>
      <c r="G7264" s="25"/>
      <c r="H7264" s="25"/>
      <c r="I7264" s="25"/>
      <c r="J7264" s="25"/>
      <c r="K7264" s="25"/>
      <c r="L7264" s="25"/>
      <c r="N7264" s="25"/>
      <c r="O7264" s="25"/>
      <c r="P7264" s="35" t="s">
        <v>2496</v>
      </c>
      <c r="AS7264" s="570"/>
      <c r="AT7264" s="391"/>
      <c r="AU7264" s="222"/>
      <c r="AV7264" s="564"/>
      <c r="AW7264" s="60"/>
      <c r="AX7264" s="60"/>
      <c r="AY7264" s="60"/>
      <c r="AZ7264" s="283"/>
      <c r="BA7264" s="283"/>
      <c r="BB7264" s="283"/>
      <c r="BC7264" s="34"/>
      <c r="BD7264" s="27"/>
      <c r="BF7264" s="35"/>
      <c r="BG7264" s="35"/>
      <c r="BH7264" s="35"/>
    </row>
    <row r="7265" spans="1:60" ht="15" x14ac:dyDescent="0.25">
      <c r="A7265" s="570">
        <f t="shared" si="106"/>
        <v>7259</v>
      </c>
      <c r="B7265" s="571" t="s">
        <v>9409</v>
      </c>
      <c r="C7265" s="574" t="s">
        <v>12481</v>
      </c>
      <c r="D7265" s="843">
        <v>123760</v>
      </c>
      <c r="E7265" s="844"/>
      <c r="F7265" s="844"/>
      <c r="G7265" s="25"/>
      <c r="H7265" s="25"/>
      <c r="I7265" s="25"/>
      <c r="J7265" s="25"/>
      <c r="K7265" s="25"/>
      <c r="L7265" s="25"/>
      <c r="N7265" s="25"/>
      <c r="O7265" s="25"/>
      <c r="P7265" s="35" t="s">
        <v>2496</v>
      </c>
      <c r="AS7265" s="570"/>
      <c r="AT7265" s="391"/>
      <c r="AU7265" s="222"/>
      <c r="AV7265" s="564"/>
      <c r="AW7265" s="60"/>
      <c r="AX7265" s="60"/>
      <c r="AY7265" s="60"/>
      <c r="AZ7265" s="283"/>
      <c r="BA7265" s="283"/>
      <c r="BB7265" s="283"/>
      <c r="BC7265" s="34"/>
      <c r="BD7265" s="27"/>
      <c r="BF7265" s="35"/>
      <c r="BG7265" s="35"/>
      <c r="BH7265" s="35"/>
    </row>
    <row r="7266" spans="1:60" ht="15" x14ac:dyDescent="0.25">
      <c r="A7266" s="570">
        <f t="shared" si="106"/>
        <v>7260</v>
      </c>
      <c r="B7266" s="571" t="s">
        <v>9410</v>
      </c>
      <c r="C7266" s="574" t="s">
        <v>12477</v>
      </c>
      <c r="D7266" s="843">
        <v>2594.1999999999998</v>
      </c>
      <c r="E7266" s="844"/>
      <c r="F7266" s="844"/>
      <c r="G7266" s="25"/>
      <c r="H7266" s="25"/>
      <c r="I7266" s="25"/>
      <c r="J7266" s="25"/>
      <c r="K7266" s="25"/>
      <c r="L7266" s="25"/>
      <c r="N7266" s="25"/>
      <c r="O7266" s="25"/>
      <c r="P7266" s="35" t="s">
        <v>2496</v>
      </c>
      <c r="AS7266" s="570"/>
      <c r="AT7266" s="391"/>
      <c r="AU7266" s="222"/>
      <c r="AV7266" s="564"/>
      <c r="AW7266" s="60"/>
      <c r="AX7266" s="60"/>
      <c r="AY7266" s="60"/>
      <c r="AZ7266" s="283"/>
      <c r="BA7266" s="283"/>
      <c r="BB7266" s="283"/>
      <c r="BC7266" s="34"/>
      <c r="BD7266" s="27"/>
      <c r="BF7266" s="35"/>
      <c r="BG7266" s="35"/>
      <c r="BH7266" s="35"/>
    </row>
    <row r="7267" spans="1:60" ht="15" x14ac:dyDescent="0.25">
      <c r="A7267" s="570">
        <f t="shared" si="106"/>
        <v>7261</v>
      </c>
      <c r="B7267" s="571" t="s">
        <v>9411</v>
      </c>
      <c r="C7267" s="574" t="s">
        <v>12481</v>
      </c>
      <c r="D7267" s="843">
        <v>123760</v>
      </c>
      <c r="E7267" s="844"/>
      <c r="F7267" s="844"/>
      <c r="G7267" s="25"/>
      <c r="H7267" s="25"/>
      <c r="I7267" s="25"/>
      <c r="J7267" s="25"/>
      <c r="K7267" s="25"/>
      <c r="L7267" s="25"/>
      <c r="N7267" s="25"/>
      <c r="O7267" s="25"/>
      <c r="P7267" s="35" t="s">
        <v>2496</v>
      </c>
      <c r="AS7267" s="570"/>
      <c r="AT7267" s="391"/>
      <c r="AU7267" s="222"/>
      <c r="AV7267" s="564"/>
      <c r="AW7267" s="60"/>
      <c r="AX7267" s="60"/>
      <c r="AY7267" s="60"/>
      <c r="AZ7267" s="283"/>
      <c r="BA7267" s="283"/>
      <c r="BB7267" s="283"/>
      <c r="BC7267" s="34"/>
      <c r="BD7267" s="27"/>
      <c r="BF7267" s="35"/>
      <c r="BG7267" s="35"/>
      <c r="BH7267" s="35"/>
    </row>
    <row r="7268" spans="1:60" ht="15" x14ac:dyDescent="0.25">
      <c r="A7268" s="570">
        <f t="shared" si="106"/>
        <v>7262</v>
      </c>
      <c r="B7268" s="571" t="s">
        <v>9412</v>
      </c>
      <c r="C7268" s="574" t="s">
        <v>12477</v>
      </c>
      <c r="D7268" s="843">
        <v>2594.1999999999998</v>
      </c>
      <c r="E7268" s="844"/>
      <c r="F7268" s="844"/>
      <c r="G7268" s="25"/>
      <c r="H7268" s="25"/>
      <c r="I7268" s="25"/>
      <c r="J7268" s="25"/>
      <c r="K7268" s="25"/>
      <c r="L7268" s="25"/>
      <c r="N7268" s="25"/>
      <c r="O7268" s="25"/>
      <c r="P7268" s="35" t="s">
        <v>2496</v>
      </c>
      <c r="AS7268" s="570"/>
      <c r="AT7268" s="391"/>
      <c r="AU7268" s="222"/>
      <c r="AV7268" s="564"/>
      <c r="AW7268" s="60"/>
      <c r="AX7268" s="60"/>
      <c r="AY7268" s="60"/>
      <c r="AZ7268" s="283"/>
      <c r="BA7268" s="283"/>
      <c r="BB7268" s="283"/>
      <c r="BC7268" s="34"/>
      <c r="BD7268" s="27"/>
      <c r="BF7268" s="35"/>
      <c r="BG7268" s="35"/>
      <c r="BH7268" s="35"/>
    </row>
    <row r="7269" spans="1:60" ht="15" x14ac:dyDescent="0.25">
      <c r="A7269" s="570">
        <f t="shared" si="106"/>
        <v>7263</v>
      </c>
      <c r="B7269" s="571" t="s">
        <v>9413</v>
      </c>
      <c r="C7269" s="574" t="s">
        <v>12481</v>
      </c>
      <c r="D7269" s="843">
        <v>123760</v>
      </c>
      <c r="E7269" s="844"/>
      <c r="F7269" s="844"/>
      <c r="G7269" s="25"/>
      <c r="H7269" s="25"/>
      <c r="I7269" s="25"/>
      <c r="J7269" s="25"/>
      <c r="K7269" s="25"/>
      <c r="L7269" s="25"/>
      <c r="N7269" s="25"/>
      <c r="O7269" s="25"/>
      <c r="P7269" s="35" t="s">
        <v>2496</v>
      </c>
      <c r="AS7269" s="570"/>
      <c r="AT7269" s="391"/>
      <c r="AU7269" s="222"/>
      <c r="AV7269" s="564"/>
      <c r="AW7269" s="60"/>
      <c r="AX7269" s="60"/>
      <c r="AY7269" s="60"/>
      <c r="AZ7269" s="283"/>
      <c r="BA7269" s="283"/>
      <c r="BB7269" s="283"/>
      <c r="BC7269" s="34"/>
      <c r="BD7269" s="27"/>
      <c r="BF7269" s="35"/>
      <c r="BG7269" s="35"/>
      <c r="BH7269" s="35"/>
    </row>
    <row r="7270" spans="1:60" ht="15" x14ac:dyDescent="0.25">
      <c r="A7270" s="570">
        <f t="shared" si="106"/>
        <v>7264</v>
      </c>
      <c r="B7270" s="571" t="s">
        <v>9414</v>
      </c>
      <c r="C7270" s="574" t="s">
        <v>12481</v>
      </c>
      <c r="D7270" s="843">
        <v>115322.9</v>
      </c>
      <c r="E7270" s="844"/>
      <c r="F7270" s="844"/>
      <c r="G7270" s="25"/>
      <c r="H7270" s="25"/>
      <c r="I7270" s="25"/>
      <c r="J7270" s="25"/>
      <c r="K7270" s="25"/>
      <c r="L7270" s="25"/>
      <c r="N7270" s="25"/>
      <c r="O7270" s="25"/>
      <c r="P7270" s="35" t="s">
        <v>2496</v>
      </c>
      <c r="AS7270" s="570"/>
      <c r="AT7270" s="391"/>
      <c r="AU7270" s="222"/>
      <c r="AV7270" s="564"/>
      <c r="AW7270" s="60"/>
      <c r="AX7270" s="60"/>
      <c r="AY7270" s="60"/>
      <c r="AZ7270" s="283"/>
      <c r="BA7270" s="283"/>
      <c r="BB7270" s="283"/>
      <c r="BC7270" s="34"/>
      <c r="BD7270" s="27"/>
      <c r="BF7270" s="35"/>
      <c r="BG7270" s="35"/>
      <c r="BH7270" s="35"/>
    </row>
    <row r="7271" spans="1:60" ht="15" x14ac:dyDescent="0.25">
      <c r="A7271" s="570">
        <f t="shared" si="106"/>
        <v>7265</v>
      </c>
      <c r="B7271" s="571" t="s">
        <v>9415</v>
      </c>
      <c r="C7271" s="574" t="s">
        <v>12481</v>
      </c>
      <c r="D7271" s="843">
        <v>123760</v>
      </c>
      <c r="E7271" s="844"/>
      <c r="F7271" s="844"/>
      <c r="G7271" s="25"/>
      <c r="H7271" s="25"/>
      <c r="I7271" s="25"/>
      <c r="J7271" s="25"/>
      <c r="K7271" s="25"/>
      <c r="L7271" s="25"/>
      <c r="N7271" s="25"/>
      <c r="O7271" s="25"/>
      <c r="P7271" s="35" t="s">
        <v>2496</v>
      </c>
      <c r="AS7271" s="570"/>
      <c r="AT7271" s="391"/>
      <c r="AU7271" s="222"/>
      <c r="AV7271" s="564"/>
      <c r="AW7271" s="60"/>
      <c r="AX7271" s="60"/>
      <c r="AY7271" s="60"/>
      <c r="AZ7271" s="283"/>
      <c r="BA7271" s="283"/>
      <c r="BB7271" s="283"/>
      <c r="BC7271" s="34"/>
      <c r="BD7271" s="27"/>
      <c r="BF7271" s="35"/>
      <c r="BG7271" s="35"/>
      <c r="BH7271" s="35"/>
    </row>
    <row r="7272" spans="1:60" ht="15" x14ac:dyDescent="0.25">
      <c r="A7272" s="570">
        <f t="shared" si="106"/>
        <v>7266</v>
      </c>
      <c r="B7272" s="571" t="s">
        <v>9416</v>
      </c>
      <c r="C7272" s="574" t="s">
        <v>12477</v>
      </c>
      <c r="D7272" s="843">
        <v>2594.1999999999998</v>
      </c>
      <c r="E7272" s="844"/>
      <c r="F7272" s="844"/>
      <c r="G7272" s="25"/>
      <c r="H7272" s="25"/>
      <c r="I7272" s="25"/>
      <c r="J7272" s="25"/>
      <c r="K7272" s="25"/>
      <c r="L7272" s="25"/>
      <c r="N7272" s="25"/>
      <c r="O7272" s="25"/>
      <c r="P7272" s="35" t="s">
        <v>2496</v>
      </c>
      <c r="AS7272" s="570"/>
      <c r="AT7272" s="391"/>
      <c r="AU7272" s="222"/>
      <c r="AV7272" s="564"/>
      <c r="AW7272" s="60"/>
      <c r="AX7272" s="60"/>
      <c r="AY7272" s="60"/>
      <c r="AZ7272" s="283"/>
      <c r="BA7272" s="283"/>
      <c r="BB7272" s="283"/>
      <c r="BC7272" s="34"/>
      <c r="BD7272" s="27"/>
      <c r="BF7272" s="35"/>
      <c r="BG7272" s="35"/>
      <c r="BH7272" s="35"/>
    </row>
    <row r="7273" spans="1:60" ht="15" x14ac:dyDescent="0.25">
      <c r="A7273" s="570">
        <f t="shared" si="106"/>
        <v>7267</v>
      </c>
      <c r="B7273" s="571" t="s">
        <v>9417</v>
      </c>
      <c r="C7273" s="574" t="s">
        <v>12481</v>
      </c>
      <c r="D7273" s="843">
        <v>123760</v>
      </c>
      <c r="E7273" s="844"/>
      <c r="F7273" s="844"/>
      <c r="G7273" s="25"/>
      <c r="H7273" s="25"/>
      <c r="I7273" s="25"/>
      <c r="J7273" s="25"/>
      <c r="K7273" s="25"/>
      <c r="L7273" s="25"/>
      <c r="N7273" s="25"/>
      <c r="O7273" s="25"/>
      <c r="P7273" s="35" t="s">
        <v>2496</v>
      </c>
      <c r="AS7273" s="570"/>
      <c r="AT7273" s="391"/>
      <c r="AU7273" s="222"/>
      <c r="AV7273" s="564"/>
      <c r="AW7273" s="60"/>
      <c r="AX7273" s="60"/>
      <c r="AY7273" s="60"/>
      <c r="AZ7273" s="283"/>
      <c r="BA7273" s="283"/>
      <c r="BB7273" s="283"/>
      <c r="BC7273" s="34"/>
      <c r="BD7273" s="27"/>
      <c r="BF7273" s="35"/>
      <c r="BG7273" s="35"/>
      <c r="BH7273" s="35"/>
    </row>
    <row r="7274" spans="1:60" ht="15" x14ac:dyDescent="0.25">
      <c r="A7274" s="570">
        <f t="shared" si="106"/>
        <v>7268</v>
      </c>
      <c r="B7274" s="571" t="s">
        <v>9418</v>
      </c>
      <c r="C7274" s="574" t="s">
        <v>12477</v>
      </c>
      <c r="D7274" s="843">
        <v>2594.1999999999998</v>
      </c>
      <c r="E7274" s="844"/>
      <c r="F7274" s="844"/>
      <c r="G7274" s="25"/>
      <c r="H7274" s="25"/>
      <c r="I7274" s="25"/>
      <c r="J7274" s="25"/>
      <c r="K7274" s="25"/>
      <c r="L7274" s="25"/>
      <c r="N7274" s="25"/>
      <c r="O7274" s="25"/>
      <c r="P7274" s="35" t="s">
        <v>2496</v>
      </c>
      <c r="AS7274" s="570"/>
      <c r="AT7274" s="391"/>
      <c r="AU7274" s="222"/>
      <c r="AV7274" s="564"/>
      <c r="AW7274" s="60"/>
      <c r="AX7274" s="60"/>
      <c r="AY7274" s="60"/>
      <c r="AZ7274" s="283"/>
      <c r="BA7274" s="283"/>
      <c r="BB7274" s="283"/>
      <c r="BC7274" s="34"/>
      <c r="BD7274" s="27"/>
      <c r="BF7274" s="35"/>
      <c r="BG7274" s="35"/>
      <c r="BH7274" s="35"/>
    </row>
    <row r="7275" spans="1:60" ht="15" x14ac:dyDescent="0.25">
      <c r="A7275" s="570">
        <f t="shared" si="106"/>
        <v>7269</v>
      </c>
      <c r="B7275" s="571" t="s">
        <v>9419</v>
      </c>
      <c r="C7275" s="574" t="s">
        <v>12481</v>
      </c>
      <c r="D7275" s="843">
        <v>123760</v>
      </c>
      <c r="E7275" s="844"/>
      <c r="F7275" s="844"/>
      <c r="G7275" s="25"/>
      <c r="H7275" s="25"/>
      <c r="I7275" s="25"/>
      <c r="J7275" s="25"/>
      <c r="K7275" s="25"/>
      <c r="L7275" s="25"/>
      <c r="N7275" s="25"/>
      <c r="O7275" s="25"/>
      <c r="P7275" s="35" t="s">
        <v>2496</v>
      </c>
      <c r="AS7275" s="570"/>
      <c r="AT7275" s="391"/>
      <c r="AU7275" s="222"/>
      <c r="AV7275" s="564"/>
      <c r="AW7275" s="60"/>
      <c r="AX7275" s="60"/>
      <c r="AY7275" s="60"/>
      <c r="AZ7275" s="283"/>
      <c r="BA7275" s="283"/>
      <c r="BB7275" s="283"/>
      <c r="BC7275" s="34"/>
      <c r="BD7275" s="27"/>
      <c r="BF7275" s="35"/>
      <c r="BG7275" s="35"/>
      <c r="BH7275" s="35"/>
    </row>
    <row r="7276" spans="1:60" ht="15" x14ac:dyDescent="0.25">
      <c r="A7276" s="570">
        <f t="shared" si="106"/>
        <v>7270</v>
      </c>
      <c r="B7276" s="571" t="s">
        <v>9420</v>
      </c>
      <c r="C7276" s="574" t="s">
        <v>12465</v>
      </c>
      <c r="D7276" s="843">
        <v>5188.3999999999996</v>
      </c>
      <c r="E7276" s="844"/>
      <c r="F7276" s="844"/>
      <c r="G7276" s="25"/>
      <c r="H7276" s="25"/>
      <c r="I7276" s="25"/>
      <c r="J7276" s="25"/>
      <c r="K7276" s="25"/>
      <c r="L7276" s="25"/>
      <c r="N7276" s="25"/>
      <c r="O7276" s="25"/>
      <c r="P7276" s="35" t="s">
        <v>2496</v>
      </c>
      <c r="AS7276" s="570"/>
      <c r="AT7276" s="391"/>
      <c r="AU7276" s="222"/>
      <c r="AV7276" s="564"/>
      <c r="AW7276" s="60"/>
      <c r="AX7276" s="60"/>
      <c r="AY7276" s="60"/>
      <c r="AZ7276" s="283"/>
      <c r="BA7276" s="283"/>
      <c r="BB7276" s="283"/>
      <c r="BC7276" s="34"/>
      <c r="BD7276" s="27"/>
      <c r="BF7276" s="35"/>
      <c r="BG7276" s="35"/>
      <c r="BH7276" s="35"/>
    </row>
    <row r="7277" spans="1:60" ht="15" x14ac:dyDescent="0.25">
      <c r="A7277" s="570">
        <f t="shared" si="106"/>
        <v>7271</v>
      </c>
      <c r="B7277" s="571" t="s">
        <v>9421</v>
      </c>
      <c r="C7277" s="574" t="s">
        <v>12481</v>
      </c>
      <c r="D7277" s="843">
        <v>123760</v>
      </c>
      <c r="E7277" s="844"/>
      <c r="F7277" s="844"/>
      <c r="G7277" s="25"/>
      <c r="H7277" s="25"/>
      <c r="I7277" s="25"/>
      <c r="J7277" s="25"/>
      <c r="K7277" s="25"/>
      <c r="L7277" s="25"/>
      <c r="N7277" s="25"/>
      <c r="O7277" s="25"/>
      <c r="P7277" s="35" t="s">
        <v>2496</v>
      </c>
      <c r="AS7277" s="570"/>
      <c r="AT7277" s="391"/>
      <c r="AU7277" s="222"/>
      <c r="AV7277" s="564"/>
      <c r="AW7277" s="60"/>
      <c r="AX7277" s="60"/>
      <c r="AY7277" s="60"/>
      <c r="AZ7277" s="283"/>
      <c r="BA7277" s="283"/>
      <c r="BB7277" s="283"/>
      <c r="BC7277" s="34"/>
      <c r="BD7277" s="27"/>
      <c r="BF7277" s="35"/>
      <c r="BG7277" s="35"/>
      <c r="BH7277" s="35"/>
    </row>
    <row r="7278" spans="1:60" ht="15" x14ac:dyDescent="0.25">
      <c r="A7278" s="570">
        <f t="shared" si="106"/>
        <v>7272</v>
      </c>
      <c r="B7278" s="571" t="s">
        <v>9422</v>
      </c>
      <c r="C7278" s="574" t="s">
        <v>12465</v>
      </c>
      <c r="D7278" s="843">
        <v>5188.3999999999996</v>
      </c>
      <c r="E7278" s="844"/>
      <c r="F7278" s="844"/>
      <c r="G7278" s="25"/>
      <c r="H7278" s="25"/>
      <c r="I7278" s="25"/>
      <c r="J7278" s="25"/>
      <c r="K7278" s="25"/>
      <c r="L7278" s="25"/>
      <c r="N7278" s="25"/>
      <c r="O7278" s="25"/>
      <c r="P7278" s="35" t="s">
        <v>2496</v>
      </c>
      <c r="AS7278" s="570"/>
      <c r="AT7278" s="391"/>
      <c r="AU7278" s="222"/>
      <c r="AV7278" s="564"/>
      <c r="AW7278" s="60"/>
      <c r="AX7278" s="60"/>
      <c r="AY7278" s="60"/>
      <c r="AZ7278" s="283"/>
      <c r="BA7278" s="283"/>
      <c r="BB7278" s="283"/>
      <c r="BC7278" s="34"/>
      <c r="BD7278" s="27"/>
      <c r="BF7278" s="35"/>
      <c r="BG7278" s="35"/>
      <c r="BH7278" s="35"/>
    </row>
    <row r="7279" spans="1:60" ht="15" x14ac:dyDescent="0.25">
      <c r="A7279" s="570">
        <f t="shared" si="106"/>
        <v>7273</v>
      </c>
      <c r="B7279" s="571" t="s">
        <v>9423</v>
      </c>
      <c r="C7279" s="574" t="s">
        <v>12481</v>
      </c>
      <c r="D7279" s="843">
        <v>123760</v>
      </c>
      <c r="E7279" s="844"/>
      <c r="F7279" s="844"/>
      <c r="G7279" s="25"/>
      <c r="H7279" s="25"/>
      <c r="I7279" s="25"/>
      <c r="J7279" s="25"/>
      <c r="K7279" s="25"/>
      <c r="L7279" s="25"/>
      <c r="N7279" s="25"/>
      <c r="O7279" s="25"/>
      <c r="P7279" s="35" t="s">
        <v>2496</v>
      </c>
      <c r="AS7279" s="570"/>
      <c r="AT7279" s="391"/>
      <c r="AU7279" s="222"/>
      <c r="AV7279" s="564"/>
      <c r="AW7279" s="60"/>
      <c r="AX7279" s="60"/>
      <c r="AY7279" s="60"/>
      <c r="AZ7279" s="283"/>
      <c r="BA7279" s="283"/>
      <c r="BB7279" s="283"/>
      <c r="BC7279" s="34"/>
      <c r="BD7279" s="27"/>
      <c r="BF7279" s="35"/>
      <c r="BG7279" s="35"/>
      <c r="BH7279" s="35"/>
    </row>
    <row r="7280" spans="1:60" ht="15" x14ac:dyDescent="0.25">
      <c r="A7280" s="570">
        <f t="shared" si="106"/>
        <v>7274</v>
      </c>
      <c r="B7280" s="571" t="s">
        <v>9424</v>
      </c>
      <c r="C7280" s="574" t="s">
        <v>12465</v>
      </c>
      <c r="D7280" s="843">
        <v>4950.3999999999996</v>
      </c>
      <c r="E7280" s="844"/>
      <c r="F7280" s="844"/>
      <c r="G7280" s="25"/>
      <c r="H7280" s="25"/>
      <c r="I7280" s="25"/>
      <c r="J7280" s="25"/>
      <c r="K7280" s="25"/>
      <c r="L7280" s="25"/>
      <c r="N7280" s="25"/>
      <c r="O7280" s="25"/>
      <c r="P7280" s="35" t="s">
        <v>2496</v>
      </c>
      <c r="AS7280" s="570"/>
      <c r="AT7280" s="391"/>
      <c r="AU7280" s="222"/>
      <c r="AV7280" s="564"/>
      <c r="AW7280" s="60"/>
      <c r="AX7280" s="60"/>
      <c r="AY7280" s="60"/>
      <c r="AZ7280" s="283"/>
      <c r="BA7280" s="283"/>
      <c r="BB7280" s="283"/>
      <c r="BC7280" s="34"/>
      <c r="BD7280" s="27"/>
      <c r="BF7280" s="35"/>
      <c r="BG7280" s="35"/>
      <c r="BH7280" s="35"/>
    </row>
    <row r="7281" spans="1:60" ht="15" x14ac:dyDescent="0.25">
      <c r="A7281" s="570">
        <f t="shared" si="106"/>
        <v>7275</v>
      </c>
      <c r="B7281" s="571" t="s">
        <v>9425</v>
      </c>
      <c r="C7281" s="574" t="s">
        <v>12477</v>
      </c>
      <c r="D7281" s="843">
        <v>2796.5</v>
      </c>
      <c r="E7281" s="844"/>
      <c r="F7281" s="844"/>
      <c r="G7281" s="25"/>
      <c r="H7281" s="25"/>
      <c r="I7281" s="25"/>
      <c r="J7281" s="25"/>
      <c r="K7281" s="25"/>
      <c r="L7281" s="25"/>
      <c r="N7281" s="25"/>
      <c r="O7281" s="25"/>
      <c r="P7281" s="35" t="s">
        <v>2496</v>
      </c>
      <c r="AS7281" s="570"/>
      <c r="AT7281" s="391"/>
      <c r="AU7281" s="222"/>
      <c r="AV7281" s="564"/>
      <c r="AW7281" s="60"/>
      <c r="AX7281" s="60"/>
      <c r="AY7281" s="60"/>
      <c r="AZ7281" s="283"/>
      <c r="BA7281" s="283"/>
      <c r="BB7281" s="283"/>
      <c r="BC7281" s="34"/>
      <c r="BD7281" s="27"/>
      <c r="BF7281" s="35"/>
      <c r="BG7281" s="35"/>
      <c r="BH7281" s="35"/>
    </row>
    <row r="7282" spans="1:60" ht="15" x14ac:dyDescent="0.25">
      <c r="A7282" s="570">
        <f t="shared" si="106"/>
        <v>7276</v>
      </c>
      <c r="B7282" s="571" t="s">
        <v>9426</v>
      </c>
      <c r="C7282" s="574" t="s">
        <v>12481</v>
      </c>
      <c r="D7282" s="843">
        <v>133501.34</v>
      </c>
      <c r="E7282" s="844"/>
      <c r="F7282" s="844"/>
      <c r="G7282" s="25"/>
      <c r="H7282" s="25"/>
      <c r="I7282" s="25"/>
      <c r="J7282" s="25"/>
      <c r="K7282" s="25"/>
      <c r="L7282" s="25"/>
      <c r="N7282" s="25"/>
      <c r="O7282" s="25"/>
      <c r="P7282" s="35" t="s">
        <v>2496</v>
      </c>
      <c r="AS7282" s="570"/>
      <c r="AT7282" s="391"/>
      <c r="AU7282" s="222"/>
      <c r="AV7282" s="564"/>
      <c r="AW7282" s="60"/>
      <c r="AX7282" s="60"/>
      <c r="AY7282" s="60"/>
      <c r="AZ7282" s="283"/>
      <c r="BA7282" s="283"/>
      <c r="BB7282" s="283"/>
      <c r="BC7282" s="34"/>
      <c r="BD7282" s="27"/>
      <c r="BF7282" s="35"/>
      <c r="BG7282" s="35"/>
      <c r="BH7282" s="35"/>
    </row>
    <row r="7283" spans="1:60" ht="15" x14ac:dyDescent="0.25">
      <c r="A7283" s="570">
        <f t="shared" si="106"/>
        <v>7277</v>
      </c>
      <c r="B7283" s="571" t="s">
        <v>9427</v>
      </c>
      <c r="C7283" s="574" t="s">
        <v>12477</v>
      </c>
      <c r="D7283" s="843">
        <v>2180.08</v>
      </c>
      <c r="E7283" s="844"/>
      <c r="F7283" s="844"/>
      <c r="G7283" s="25"/>
      <c r="H7283" s="25"/>
      <c r="I7283" s="25"/>
      <c r="J7283" s="25"/>
      <c r="K7283" s="25"/>
      <c r="L7283" s="25"/>
      <c r="N7283" s="25"/>
      <c r="O7283" s="25"/>
      <c r="P7283" s="35" t="s">
        <v>2496</v>
      </c>
      <c r="AS7283" s="570"/>
      <c r="AT7283" s="391"/>
      <c r="AU7283" s="222"/>
      <c r="AV7283" s="564"/>
      <c r="AW7283" s="60"/>
      <c r="AX7283" s="60"/>
      <c r="AY7283" s="60"/>
      <c r="AZ7283" s="283"/>
      <c r="BA7283" s="283"/>
      <c r="BB7283" s="283"/>
      <c r="BC7283" s="34"/>
      <c r="BD7283" s="27"/>
      <c r="BF7283" s="35"/>
      <c r="BG7283" s="35"/>
      <c r="BH7283" s="35"/>
    </row>
    <row r="7284" spans="1:60" ht="15" x14ac:dyDescent="0.25">
      <c r="A7284" s="570">
        <f t="shared" si="106"/>
        <v>7278</v>
      </c>
      <c r="B7284" s="571" t="s">
        <v>9428</v>
      </c>
      <c r="C7284" s="574" t="s">
        <v>12481</v>
      </c>
      <c r="D7284" s="843">
        <v>104094.06</v>
      </c>
      <c r="E7284" s="844"/>
      <c r="F7284" s="844"/>
      <c r="G7284" s="25"/>
      <c r="H7284" s="25"/>
      <c r="I7284" s="25"/>
      <c r="J7284" s="25"/>
      <c r="K7284" s="25"/>
      <c r="L7284" s="25"/>
      <c r="N7284" s="25"/>
      <c r="O7284" s="25"/>
      <c r="P7284" s="35" t="s">
        <v>2496</v>
      </c>
      <c r="AS7284" s="570"/>
      <c r="AT7284" s="391"/>
      <c r="AU7284" s="222"/>
      <c r="AV7284" s="564"/>
      <c r="AW7284" s="60"/>
      <c r="AX7284" s="60"/>
      <c r="AY7284" s="60"/>
      <c r="AZ7284" s="283"/>
      <c r="BA7284" s="283"/>
      <c r="BB7284" s="283"/>
      <c r="BC7284" s="34"/>
      <c r="BD7284" s="27"/>
      <c r="BF7284" s="35"/>
      <c r="BG7284" s="35"/>
      <c r="BH7284" s="35"/>
    </row>
    <row r="7285" spans="1:60" ht="28.5" x14ac:dyDescent="0.25">
      <c r="A7285" s="570">
        <f t="shared" si="106"/>
        <v>7279</v>
      </c>
      <c r="B7285" s="571" t="s">
        <v>9429</v>
      </c>
      <c r="C7285" s="574" t="s">
        <v>12474</v>
      </c>
      <c r="D7285" s="843">
        <v>1744.54</v>
      </c>
      <c r="E7285" s="844"/>
      <c r="F7285" s="844"/>
      <c r="G7285" s="25"/>
      <c r="H7285" s="25"/>
      <c r="I7285" s="25"/>
      <c r="J7285" s="25"/>
      <c r="K7285" s="25"/>
      <c r="L7285" s="25"/>
      <c r="N7285" s="25"/>
      <c r="O7285" s="25"/>
      <c r="P7285" s="35" t="s">
        <v>2496</v>
      </c>
      <c r="AS7285" s="570"/>
      <c r="AT7285" s="391"/>
      <c r="AU7285" s="222"/>
      <c r="AV7285" s="564"/>
      <c r="AW7285" s="60"/>
      <c r="AX7285" s="60"/>
      <c r="AY7285" s="60"/>
      <c r="AZ7285" s="283"/>
      <c r="BA7285" s="283"/>
      <c r="BB7285" s="283"/>
      <c r="BC7285" s="34"/>
      <c r="BD7285" s="27"/>
      <c r="BF7285" s="35"/>
      <c r="BG7285" s="35"/>
      <c r="BH7285" s="35"/>
    </row>
    <row r="7286" spans="1:60" ht="15" x14ac:dyDescent="0.25">
      <c r="A7286" s="570">
        <f t="shared" si="106"/>
        <v>7280</v>
      </c>
      <c r="B7286" s="571" t="s">
        <v>9430</v>
      </c>
      <c r="C7286" s="574" t="s">
        <v>12477</v>
      </c>
      <c r="D7286" s="843">
        <v>2180.08</v>
      </c>
      <c r="E7286" s="844"/>
      <c r="F7286" s="844"/>
      <c r="G7286" s="25"/>
      <c r="H7286" s="25"/>
      <c r="I7286" s="25"/>
      <c r="J7286" s="25"/>
      <c r="K7286" s="25"/>
      <c r="L7286" s="25"/>
      <c r="N7286" s="25"/>
      <c r="O7286" s="25"/>
      <c r="P7286" s="35" t="s">
        <v>2496</v>
      </c>
      <c r="AS7286" s="570"/>
      <c r="AT7286" s="391"/>
      <c r="AU7286" s="222"/>
      <c r="AV7286" s="564"/>
      <c r="AW7286" s="60"/>
      <c r="AX7286" s="60"/>
      <c r="AY7286" s="60"/>
      <c r="AZ7286" s="283"/>
      <c r="BA7286" s="283"/>
      <c r="BB7286" s="283"/>
      <c r="BC7286" s="34"/>
      <c r="BD7286" s="27"/>
      <c r="BF7286" s="35"/>
      <c r="BG7286" s="35"/>
      <c r="BH7286" s="35"/>
    </row>
    <row r="7287" spans="1:60" ht="15" x14ac:dyDescent="0.25">
      <c r="A7287" s="570">
        <f t="shared" ref="A7287:A7350" si="107">A7286+1</f>
        <v>7281</v>
      </c>
      <c r="B7287" s="571" t="s">
        <v>9431</v>
      </c>
      <c r="C7287" s="574" t="s">
        <v>12481</v>
      </c>
      <c r="D7287" s="843">
        <v>104094.06</v>
      </c>
      <c r="E7287" s="844"/>
      <c r="F7287" s="844"/>
      <c r="G7287" s="25"/>
      <c r="H7287" s="25"/>
      <c r="I7287" s="25"/>
      <c r="J7287" s="25"/>
      <c r="K7287" s="25"/>
      <c r="L7287" s="25"/>
      <c r="N7287" s="25"/>
      <c r="O7287" s="25"/>
      <c r="P7287" s="35" t="s">
        <v>2496</v>
      </c>
      <c r="AS7287" s="570"/>
      <c r="AT7287" s="391"/>
      <c r="AU7287" s="222"/>
      <c r="AV7287" s="564"/>
      <c r="AW7287" s="60"/>
      <c r="AX7287" s="60"/>
      <c r="AY7287" s="60"/>
      <c r="AZ7287" s="283"/>
      <c r="BA7287" s="283"/>
      <c r="BB7287" s="283"/>
      <c r="BC7287" s="34"/>
      <c r="BD7287" s="27"/>
      <c r="BF7287" s="35"/>
      <c r="BG7287" s="35"/>
      <c r="BH7287" s="35"/>
    </row>
    <row r="7288" spans="1:60" ht="15" x14ac:dyDescent="0.25">
      <c r="A7288" s="570">
        <f t="shared" si="107"/>
        <v>7282</v>
      </c>
      <c r="B7288" s="571" t="s">
        <v>9432</v>
      </c>
      <c r="C7288" s="574" t="s">
        <v>12481</v>
      </c>
      <c r="D7288" s="843">
        <v>104094.06</v>
      </c>
      <c r="E7288" s="844"/>
      <c r="F7288" s="844"/>
      <c r="G7288" s="25"/>
      <c r="H7288" s="25"/>
      <c r="I7288" s="25"/>
      <c r="J7288" s="25"/>
      <c r="K7288" s="25"/>
      <c r="L7288" s="25"/>
      <c r="N7288" s="25"/>
      <c r="O7288" s="25"/>
      <c r="P7288" s="35" t="s">
        <v>2496</v>
      </c>
      <c r="AS7288" s="570"/>
      <c r="AT7288" s="391"/>
      <c r="AU7288" s="222"/>
      <c r="AV7288" s="564"/>
      <c r="AW7288" s="60"/>
      <c r="AX7288" s="60"/>
      <c r="AY7288" s="60"/>
      <c r="AZ7288" s="283"/>
      <c r="BA7288" s="283"/>
      <c r="BB7288" s="283"/>
      <c r="BC7288" s="34"/>
      <c r="BD7288" s="27"/>
      <c r="BF7288" s="35"/>
      <c r="BG7288" s="35"/>
      <c r="BH7288" s="35"/>
    </row>
    <row r="7289" spans="1:60" ht="15" x14ac:dyDescent="0.25">
      <c r="A7289" s="570">
        <f t="shared" si="107"/>
        <v>7283</v>
      </c>
      <c r="B7289" s="571" t="s">
        <v>9433</v>
      </c>
      <c r="C7289" s="574" t="s">
        <v>12477</v>
      </c>
      <c r="D7289" s="843">
        <v>2153.9</v>
      </c>
      <c r="E7289" s="844"/>
      <c r="F7289" s="844"/>
      <c r="G7289" s="25"/>
      <c r="H7289" s="25"/>
      <c r="I7289" s="25"/>
      <c r="J7289" s="25"/>
      <c r="K7289" s="25"/>
      <c r="L7289" s="25"/>
      <c r="N7289" s="25"/>
      <c r="O7289" s="25"/>
      <c r="P7289" s="35" t="s">
        <v>2496</v>
      </c>
      <c r="AS7289" s="570"/>
      <c r="AT7289" s="391"/>
      <c r="AU7289" s="222"/>
      <c r="AV7289" s="564"/>
      <c r="AW7289" s="60"/>
      <c r="AX7289" s="60"/>
      <c r="AY7289" s="60"/>
      <c r="AZ7289" s="283"/>
      <c r="BA7289" s="283"/>
      <c r="BB7289" s="283"/>
      <c r="BC7289" s="34"/>
      <c r="BD7289" s="27"/>
      <c r="BF7289" s="35"/>
      <c r="BG7289" s="35"/>
      <c r="BH7289" s="35"/>
    </row>
    <row r="7290" spans="1:60" ht="15" x14ac:dyDescent="0.25">
      <c r="A7290" s="570">
        <f t="shared" si="107"/>
        <v>7284</v>
      </c>
      <c r="B7290" s="571" t="s">
        <v>9434</v>
      </c>
      <c r="C7290" s="574" t="s">
        <v>12481</v>
      </c>
      <c r="D7290" s="843">
        <v>104094.06</v>
      </c>
      <c r="E7290" s="844"/>
      <c r="F7290" s="844"/>
      <c r="G7290" s="25"/>
      <c r="H7290" s="25"/>
      <c r="I7290" s="25"/>
      <c r="J7290" s="25"/>
      <c r="K7290" s="25"/>
      <c r="L7290" s="25"/>
      <c r="N7290" s="25"/>
      <c r="O7290" s="25"/>
      <c r="P7290" s="35" t="s">
        <v>2496</v>
      </c>
      <c r="AS7290" s="570"/>
      <c r="AT7290" s="391"/>
      <c r="AU7290" s="222"/>
      <c r="AV7290" s="564"/>
      <c r="AW7290" s="60"/>
      <c r="AX7290" s="60"/>
      <c r="AY7290" s="60"/>
      <c r="AZ7290" s="283"/>
      <c r="BA7290" s="283"/>
      <c r="BB7290" s="283"/>
      <c r="BC7290" s="34"/>
      <c r="BD7290" s="27"/>
      <c r="BF7290" s="35"/>
      <c r="BG7290" s="35"/>
      <c r="BH7290" s="35"/>
    </row>
    <row r="7291" spans="1:60" ht="15" x14ac:dyDescent="0.25">
      <c r="A7291" s="570">
        <f t="shared" si="107"/>
        <v>7285</v>
      </c>
      <c r="B7291" s="571" t="s">
        <v>9435</v>
      </c>
      <c r="C7291" s="574" t="s">
        <v>12477</v>
      </c>
      <c r="D7291" s="843">
        <v>2180.08</v>
      </c>
      <c r="E7291" s="844"/>
      <c r="F7291" s="844"/>
      <c r="G7291" s="25"/>
      <c r="H7291" s="25"/>
      <c r="I7291" s="25"/>
      <c r="J7291" s="25"/>
      <c r="K7291" s="25"/>
      <c r="L7291" s="25"/>
      <c r="N7291" s="25"/>
      <c r="O7291" s="25"/>
      <c r="P7291" s="35" t="s">
        <v>2496</v>
      </c>
      <c r="AS7291" s="570"/>
      <c r="AT7291" s="391"/>
      <c r="AU7291" s="222"/>
      <c r="AV7291" s="564"/>
      <c r="AW7291" s="60"/>
      <c r="AX7291" s="60"/>
      <c r="AY7291" s="60"/>
      <c r="AZ7291" s="283"/>
      <c r="BA7291" s="283"/>
      <c r="BB7291" s="283"/>
      <c r="BC7291" s="34"/>
      <c r="BD7291" s="27"/>
      <c r="BF7291" s="35"/>
      <c r="BG7291" s="35"/>
      <c r="BH7291" s="35"/>
    </row>
    <row r="7292" spans="1:60" ht="15" x14ac:dyDescent="0.25">
      <c r="A7292" s="570">
        <f t="shared" si="107"/>
        <v>7286</v>
      </c>
      <c r="B7292" s="571" t="s">
        <v>9436</v>
      </c>
      <c r="C7292" s="574" t="s">
        <v>12481</v>
      </c>
      <c r="D7292" s="843">
        <v>107100</v>
      </c>
      <c r="E7292" s="844"/>
      <c r="F7292" s="844"/>
      <c r="G7292" s="25"/>
      <c r="H7292" s="25"/>
      <c r="I7292" s="25"/>
      <c r="J7292" s="25"/>
      <c r="K7292" s="25"/>
      <c r="L7292" s="25"/>
      <c r="N7292" s="25"/>
      <c r="O7292" s="25"/>
      <c r="P7292" s="35" t="s">
        <v>2496</v>
      </c>
      <c r="AS7292" s="570"/>
      <c r="AT7292" s="391"/>
      <c r="AU7292" s="222"/>
      <c r="AV7292" s="564"/>
      <c r="AW7292" s="60"/>
      <c r="AX7292" s="60"/>
      <c r="AY7292" s="60"/>
      <c r="AZ7292" s="283"/>
      <c r="BA7292" s="283"/>
      <c r="BB7292" s="283"/>
      <c r="BC7292" s="34"/>
      <c r="BD7292" s="27"/>
      <c r="BF7292" s="35"/>
      <c r="BG7292" s="35"/>
      <c r="BH7292" s="35"/>
    </row>
    <row r="7293" spans="1:60" ht="15" x14ac:dyDescent="0.25">
      <c r="A7293" s="570">
        <f t="shared" si="107"/>
        <v>7287</v>
      </c>
      <c r="B7293" s="571" t="s">
        <v>9437</v>
      </c>
      <c r="C7293" s="574" t="s">
        <v>12465</v>
      </c>
      <c r="D7293" s="843">
        <v>4360.16</v>
      </c>
      <c r="E7293" s="844"/>
      <c r="F7293" s="844"/>
      <c r="G7293" s="25"/>
      <c r="H7293" s="25"/>
      <c r="I7293" s="25"/>
      <c r="J7293" s="25"/>
      <c r="K7293" s="25"/>
      <c r="L7293" s="25"/>
      <c r="N7293" s="25"/>
      <c r="O7293" s="25"/>
      <c r="P7293" s="35" t="s">
        <v>2496</v>
      </c>
      <c r="AS7293" s="570"/>
      <c r="AT7293" s="391"/>
      <c r="AU7293" s="222"/>
      <c r="AV7293" s="564"/>
      <c r="AW7293" s="60"/>
      <c r="AX7293" s="60"/>
      <c r="AY7293" s="60"/>
      <c r="AZ7293" s="283"/>
      <c r="BA7293" s="283"/>
      <c r="BB7293" s="283"/>
      <c r="BC7293" s="34"/>
      <c r="BD7293" s="27"/>
      <c r="BF7293" s="35"/>
      <c r="BG7293" s="35"/>
      <c r="BH7293" s="35"/>
    </row>
    <row r="7294" spans="1:60" ht="15" x14ac:dyDescent="0.25">
      <c r="A7294" s="570">
        <f t="shared" si="107"/>
        <v>7288</v>
      </c>
      <c r="B7294" s="571" t="s">
        <v>9438</v>
      </c>
      <c r="C7294" s="574" t="s">
        <v>12458</v>
      </c>
      <c r="D7294" s="843">
        <v>390796</v>
      </c>
      <c r="E7294" s="844"/>
      <c r="F7294" s="844"/>
      <c r="G7294" s="25"/>
      <c r="H7294" s="25"/>
      <c r="I7294" s="25"/>
      <c r="J7294" s="25"/>
      <c r="K7294" s="25"/>
      <c r="L7294" s="25"/>
      <c r="N7294" s="25"/>
      <c r="O7294" s="25"/>
      <c r="P7294" s="35" t="s">
        <v>2496</v>
      </c>
      <c r="AS7294" s="570"/>
      <c r="AT7294" s="391"/>
      <c r="AU7294" s="222"/>
      <c r="AV7294" s="564"/>
      <c r="AW7294" s="60"/>
      <c r="AX7294" s="60"/>
      <c r="AY7294" s="60"/>
      <c r="AZ7294" s="283"/>
      <c r="BA7294" s="283"/>
      <c r="BB7294" s="283"/>
      <c r="BC7294" s="34"/>
      <c r="BD7294" s="27"/>
      <c r="BF7294" s="35"/>
      <c r="BG7294" s="35"/>
      <c r="BH7294" s="35"/>
    </row>
    <row r="7295" spans="1:60" ht="15" x14ac:dyDescent="0.25">
      <c r="A7295" s="570">
        <f t="shared" si="107"/>
        <v>7289</v>
      </c>
      <c r="B7295" s="571" t="s">
        <v>9439</v>
      </c>
      <c r="C7295" s="574" t="s">
        <v>12458</v>
      </c>
      <c r="D7295" s="843">
        <v>12971</v>
      </c>
      <c r="E7295" s="844"/>
      <c r="F7295" s="844"/>
      <c r="G7295" s="25"/>
      <c r="H7295" s="25"/>
      <c r="I7295" s="25"/>
      <c r="J7295" s="25"/>
      <c r="K7295" s="25"/>
      <c r="L7295" s="25"/>
      <c r="N7295" s="25"/>
      <c r="O7295" s="25"/>
      <c r="P7295" s="35" t="s">
        <v>2496</v>
      </c>
      <c r="AS7295" s="570"/>
      <c r="AT7295" s="391"/>
      <c r="AU7295" s="222"/>
      <c r="AV7295" s="564"/>
      <c r="AW7295" s="60"/>
      <c r="AX7295" s="60"/>
      <c r="AY7295" s="60"/>
      <c r="AZ7295" s="283"/>
      <c r="BA7295" s="283"/>
      <c r="BB7295" s="283"/>
      <c r="BC7295" s="34"/>
      <c r="BD7295" s="27"/>
      <c r="BF7295" s="35"/>
      <c r="BG7295" s="35"/>
      <c r="BH7295" s="35"/>
    </row>
    <row r="7296" spans="1:60" ht="15" x14ac:dyDescent="0.25">
      <c r="A7296" s="570">
        <f t="shared" si="107"/>
        <v>7290</v>
      </c>
      <c r="B7296" s="571" t="s">
        <v>9440</v>
      </c>
      <c r="C7296" s="574" t="s">
        <v>12458</v>
      </c>
      <c r="D7296" s="843">
        <v>10948</v>
      </c>
      <c r="E7296" s="844"/>
      <c r="F7296" s="844"/>
      <c r="G7296" s="25"/>
      <c r="H7296" s="25"/>
      <c r="I7296" s="25"/>
      <c r="J7296" s="25"/>
      <c r="K7296" s="25"/>
      <c r="L7296" s="25"/>
      <c r="N7296" s="25"/>
      <c r="O7296" s="25"/>
      <c r="P7296" s="35" t="s">
        <v>2496</v>
      </c>
      <c r="AS7296" s="570"/>
      <c r="AT7296" s="391"/>
      <c r="AU7296" s="222"/>
      <c r="AV7296" s="564"/>
      <c r="AW7296" s="60"/>
      <c r="AX7296" s="60"/>
      <c r="AY7296" s="60"/>
      <c r="AZ7296" s="283"/>
      <c r="BA7296" s="283"/>
      <c r="BB7296" s="283"/>
      <c r="BC7296" s="34"/>
      <c r="BD7296" s="27"/>
      <c r="BF7296" s="35"/>
      <c r="BG7296" s="35"/>
      <c r="BH7296" s="35"/>
    </row>
    <row r="7297" spans="1:60" ht="15" x14ac:dyDescent="0.25">
      <c r="A7297" s="570">
        <f t="shared" si="107"/>
        <v>7291</v>
      </c>
      <c r="B7297" s="571" t="s">
        <v>9441</v>
      </c>
      <c r="C7297" s="574" t="s">
        <v>12458</v>
      </c>
      <c r="D7297" s="843">
        <v>29988</v>
      </c>
      <c r="E7297" s="844"/>
      <c r="F7297" s="844"/>
      <c r="G7297" s="25"/>
      <c r="H7297" s="25"/>
      <c r="I7297" s="25"/>
      <c r="J7297" s="25"/>
      <c r="K7297" s="25"/>
      <c r="L7297" s="25"/>
      <c r="N7297" s="25"/>
      <c r="O7297" s="25"/>
      <c r="P7297" s="35" t="s">
        <v>2496</v>
      </c>
      <c r="AS7297" s="570"/>
      <c r="AT7297" s="391"/>
      <c r="AU7297" s="222"/>
      <c r="AV7297" s="564"/>
      <c r="AW7297" s="60"/>
      <c r="AX7297" s="60"/>
      <c r="AY7297" s="60"/>
      <c r="AZ7297" s="283"/>
      <c r="BA7297" s="283"/>
      <c r="BB7297" s="283"/>
      <c r="BC7297" s="34"/>
      <c r="BD7297" s="27"/>
      <c r="BF7297" s="35"/>
      <c r="BG7297" s="35"/>
      <c r="BH7297" s="35"/>
    </row>
    <row r="7298" spans="1:60" ht="15" x14ac:dyDescent="0.25">
      <c r="A7298" s="570">
        <f t="shared" si="107"/>
        <v>7292</v>
      </c>
      <c r="B7298" s="571" t="s">
        <v>9442</v>
      </c>
      <c r="C7298" s="574" t="s">
        <v>12458</v>
      </c>
      <c r="D7298" s="843">
        <v>49487.34</v>
      </c>
      <c r="E7298" s="844"/>
      <c r="F7298" s="844"/>
      <c r="G7298" s="25"/>
      <c r="H7298" s="25"/>
      <c r="I7298" s="25"/>
      <c r="J7298" s="25"/>
      <c r="K7298" s="25"/>
      <c r="L7298" s="25"/>
      <c r="N7298" s="25"/>
      <c r="O7298" s="25"/>
      <c r="P7298" s="35" t="s">
        <v>2496</v>
      </c>
      <c r="AS7298" s="570"/>
      <c r="AT7298" s="391"/>
      <c r="AU7298" s="222"/>
      <c r="AV7298" s="564"/>
      <c r="AW7298" s="60"/>
      <c r="AX7298" s="60"/>
      <c r="AY7298" s="60"/>
      <c r="AZ7298" s="283"/>
      <c r="BA7298" s="283"/>
      <c r="BB7298" s="283"/>
      <c r="BC7298" s="34"/>
      <c r="BD7298" s="27"/>
      <c r="BF7298" s="35"/>
      <c r="BG7298" s="35"/>
      <c r="BH7298" s="35"/>
    </row>
    <row r="7299" spans="1:60" ht="15" x14ac:dyDescent="0.25">
      <c r="A7299" s="570">
        <f t="shared" si="107"/>
        <v>7293</v>
      </c>
      <c r="B7299" s="571" t="s">
        <v>9443</v>
      </c>
      <c r="C7299" s="574" t="s">
        <v>12458</v>
      </c>
      <c r="D7299" s="843">
        <v>36685.32</v>
      </c>
      <c r="E7299" s="844"/>
      <c r="F7299" s="844"/>
      <c r="G7299" s="25"/>
      <c r="H7299" s="25"/>
      <c r="I7299" s="25"/>
      <c r="J7299" s="25"/>
      <c r="K7299" s="25"/>
      <c r="L7299" s="25"/>
      <c r="N7299" s="25"/>
      <c r="O7299" s="25"/>
      <c r="P7299" s="35" t="s">
        <v>2496</v>
      </c>
      <c r="AS7299" s="570"/>
      <c r="AT7299" s="391"/>
      <c r="AU7299" s="222"/>
      <c r="AV7299" s="564"/>
      <c r="AW7299" s="60"/>
      <c r="AX7299" s="60"/>
      <c r="AY7299" s="60"/>
      <c r="AZ7299" s="283"/>
      <c r="BA7299" s="283"/>
      <c r="BB7299" s="283"/>
      <c r="BC7299" s="34"/>
      <c r="BD7299" s="27"/>
      <c r="BF7299" s="35"/>
      <c r="BG7299" s="35"/>
      <c r="BH7299" s="35"/>
    </row>
    <row r="7300" spans="1:60" ht="15" x14ac:dyDescent="0.25">
      <c r="A7300" s="570">
        <f t="shared" si="107"/>
        <v>7294</v>
      </c>
      <c r="B7300" s="571" t="s">
        <v>9444</v>
      </c>
      <c r="C7300" s="574" t="s">
        <v>12458</v>
      </c>
      <c r="D7300" s="843">
        <v>13381.55</v>
      </c>
      <c r="E7300" s="844"/>
      <c r="F7300" s="844"/>
      <c r="G7300" s="25"/>
      <c r="H7300" s="25"/>
      <c r="I7300" s="25"/>
      <c r="J7300" s="25"/>
      <c r="K7300" s="25"/>
      <c r="L7300" s="25"/>
      <c r="N7300" s="25"/>
      <c r="O7300" s="25"/>
      <c r="P7300" s="35" t="s">
        <v>2496</v>
      </c>
      <c r="AS7300" s="570"/>
      <c r="AT7300" s="391"/>
      <c r="AU7300" s="222"/>
      <c r="AV7300" s="564"/>
      <c r="AW7300" s="60"/>
      <c r="AX7300" s="60"/>
      <c r="AY7300" s="60"/>
      <c r="AZ7300" s="283"/>
      <c r="BA7300" s="283"/>
      <c r="BB7300" s="283"/>
      <c r="BC7300" s="34"/>
      <c r="BD7300" s="27"/>
      <c r="BF7300" s="35"/>
      <c r="BG7300" s="35"/>
      <c r="BH7300" s="35"/>
    </row>
    <row r="7301" spans="1:60" ht="15" x14ac:dyDescent="0.25">
      <c r="A7301" s="570">
        <f t="shared" si="107"/>
        <v>7295</v>
      </c>
      <c r="B7301" s="571" t="s">
        <v>9445</v>
      </c>
      <c r="C7301" s="574" t="s">
        <v>12458</v>
      </c>
      <c r="D7301" s="843">
        <v>387702</v>
      </c>
      <c r="E7301" s="844"/>
      <c r="F7301" s="844"/>
      <c r="G7301" s="25"/>
      <c r="H7301" s="25"/>
      <c r="I7301" s="25"/>
      <c r="J7301" s="25"/>
      <c r="K7301" s="25"/>
      <c r="L7301" s="25"/>
      <c r="N7301" s="25"/>
      <c r="O7301" s="25"/>
      <c r="P7301" s="35" t="s">
        <v>2496</v>
      </c>
      <c r="AS7301" s="570"/>
      <c r="AT7301" s="391"/>
      <c r="AU7301" s="222"/>
      <c r="AV7301" s="564"/>
      <c r="AW7301" s="60"/>
      <c r="AX7301" s="60"/>
      <c r="AY7301" s="60"/>
      <c r="AZ7301" s="283"/>
      <c r="BA7301" s="283"/>
      <c r="BB7301" s="283"/>
      <c r="BC7301" s="34"/>
      <c r="BD7301" s="27"/>
      <c r="BF7301" s="35"/>
      <c r="BG7301" s="35"/>
      <c r="BH7301" s="35"/>
    </row>
    <row r="7302" spans="1:60" ht="15" x14ac:dyDescent="0.25">
      <c r="A7302" s="570">
        <f t="shared" si="107"/>
        <v>7296</v>
      </c>
      <c r="B7302" s="571" t="s">
        <v>9446</v>
      </c>
      <c r="C7302" s="574" t="s">
        <v>12458</v>
      </c>
      <c r="D7302" s="843">
        <v>45870.93</v>
      </c>
      <c r="E7302" s="844"/>
      <c r="F7302" s="844"/>
      <c r="G7302" s="25"/>
      <c r="H7302" s="25"/>
      <c r="I7302" s="25"/>
      <c r="J7302" s="25"/>
      <c r="K7302" s="25"/>
      <c r="L7302" s="25"/>
      <c r="N7302" s="25"/>
      <c r="O7302" s="25"/>
      <c r="P7302" s="35" t="s">
        <v>2496</v>
      </c>
      <c r="AS7302" s="570"/>
      <c r="AT7302" s="391"/>
      <c r="AU7302" s="222"/>
      <c r="AV7302" s="564"/>
      <c r="AW7302" s="60"/>
      <c r="AX7302" s="60"/>
      <c r="AY7302" s="60"/>
      <c r="AZ7302" s="283"/>
      <c r="BA7302" s="283"/>
      <c r="BB7302" s="283"/>
      <c r="BC7302" s="34"/>
      <c r="BD7302" s="27"/>
      <c r="BF7302" s="35"/>
      <c r="BG7302" s="35"/>
      <c r="BH7302" s="35"/>
    </row>
    <row r="7303" spans="1:60" ht="15" x14ac:dyDescent="0.25">
      <c r="A7303" s="570">
        <f t="shared" si="107"/>
        <v>7297</v>
      </c>
      <c r="B7303" s="571" t="s">
        <v>9447</v>
      </c>
      <c r="C7303" s="574" t="s">
        <v>12458</v>
      </c>
      <c r="D7303" s="843">
        <v>137235.56</v>
      </c>
      <c r="E7303" s="844"/>
      <c r="F7303" s="844"/>
      <c r="G7303" s="25"/>
      <c r="H7303" s="25"/>
      <c r="I7303" s="25"/>
      <c r="J7303" s="25"/>
      <c r="K7303" s="25"/>
      <c r="L7303" s="25"/>
      <c r="N7303" s="25"/>
      <c r="O7303" s="25"/>
      <c r="P7303" s="35" t="s">
        <v>2496</v>
      </c>
      <c r="AS7303" s="570"/>
      <c r="AT7303" s="391"/>
      <c r="AU7303" s="222"/>
      <c r="AV7303" s="564"/>
      <c r="AW7303" s="60"/>
      <c r="AX7303" s="60"/>
      <c r="AY7303" s="60"/>
      <c r="AZ7303" s="283"/>
      <c r="BA7303" s="283"/>
      <c r="BB7303" s="283"/>
      <c r="BC7303" s="34"/>
      <c r="BD7303" s="27"/>
      <c r="BF7303" s="35"/>
      <c r="BG7303" s="35"/>
      <c r="BH7303" s="35"/>
    </row>
    <row r="7304" spans="1:60" ht="15" x14ac:dyDescent="0.25">
      <c r="A7304" s="570">
        <f t="shared" si="107"/>
        <v>7298</v>
      </c>
      <c r="B7304" s="571" t="s">
        <v>9448</v>
      </c>
      <c r="C7304" s="574" t="s">
        <v>12458</v>
      </c>
      <c r="D7304" s="843">
        <v>5077.7299999999996</v>
      </c>
      <c r="E7304" s="844"/>
      <c r="F7304" s="844"/>
      <c r="G7304" s="25"/>
      <c r="H7304" s="25"/>
      <c r="I7304" s="25"/>
      <c r="J7304" s="25"/>
      <c r="K7304" s="25"/>
      <c r="L7304" s="25"/>
      <c r="N7304" s="25"/>
      <c r="O7304" s="25"/>
      <c r="P7304" s="35" t="s">
        <v>2496</v>
      </c>
      <c r="AS7304" s="570"/>
      <c r="AT7304" s="391"/>
      <c r="AU7304" s="222"/>
      <c r="AV7304" s="564"/>
      <c r="AW7304" s="60"/>
      <c r="AX7304" s="60"/>
      <c r="AY7304" s="60"/>
      <c r="AZ7304" s="283"/>
      <c r="BA7304" s="283"/>
      <c r="BB7304" s="283"/>
      <c r="BC7304" s="34"/>
      <c r="BD7304" s="27"/>
      <c r="BF7304" s="35"/>
      <c r="BG7304" s="35"/>
      <c r="BH7304" s="35"/>
    </row>
    <row r="7305" spans="1:60" ht="15" x14ac:dyDescent="0.25">
      <c r="A7305" s="570">
        <f t="shared" si="107"/>
        <v>7299</v>
      </c>
      <c r="B7305" s="571" t="s">
        <v>9449</v>
      </c>
      <c r="C7305" s="574" t="s">
        <v>12458</v>
      </c>
      <c r="D7305" s="843">
        <v>4760</v>
      </c>
      <c r="E7305" s="844"/>
      <c r="F7305" s="844"/>
      <c r="G7305" s="25"/>
      <c r="H7305" s="25"/>
      <c r="I7305" s="25"/>
      <c r="J7305" s="25"/>
      <c r="K7305" s="25"/>
      <c r="L7305" s="25"/>
      <c r="N7305" s="25"/>
      <c r="O7305" s="25"/>
      <c r="P7305" s="35" t="s">
        <v>2496</v>
      </c>
      <c r="AS7305" s="570"/>
      <c r="AT7305" s="391"/>
      <c r="AU7305" s="222"/>
      <c r="AV7305" s="564"/>
      <c r="AW7305" s="60"/>
      <c r="AX7305" s="60"/>
      <c r="AY7305" s="60"/>
      <c r="AZ7305" s="283"/>
      <c r="BA7305" s="283"/>
      <c r="BB7305" s="283"/>
      <c r="BC7305" s="34"/>
      <c r="BD7305" s="27"/>
      <c r="BF7305" s="35"/>
      <c r="BG7305" s="35"/>
      <c r="BH7305" s="35"/>
    </row>
    <row r="7306" spans="1:60" ht="15" x14ac:dyDescent="0.25">
      <c r="A7306" s="570">
        <f t="shared" si="107"/>
        <v>7300</v>
      </c>
      <c r="B7306" s="571" t="s">
        <v>9450</v>
      </c>
      <c r="C7306" s="574" t="s">
        <v>12458</v>
      </c>
      <c r="D7306" s="843">
        <v>2858.38</v>
      </c>
      <c r="E7306" s="844"/>
      <c r="F7306" s="844"/>
      <c r="G7306" s="25"/>
      <c r="H7306" s="25"/>
      <c r="I7306" s="25"/>
      <c r="J7306" s="25"/>
      <c r="K7306" s="25"/>
      <c r="L7306" s="25"/>
      <c r="N7306" s="25"/>
      <c r="O7306" s="25"/>
      <c r="P7306" s="35" t="s">
        <v>2496</v>
      </c>
      <c r="AS7306" s="570"/>
      <c r="AT7306" s="391"/>
      <c r="AU7306" s="222"/>
      <c r="AV7306" s="564"/>
      <c r="AW7306" s="60"/>
      <c r="AX7306" s="60"/>
      <c r="AY7306" s="60"/>
      <c r="AZ7306" s="283"/>
      <c r="BA7306" s="283"/>
      <c r="BB7306" s="283"/>
      <c r="BC7306" s="34"/>
      <c r="BD7306" s="27"/>
      <c r="BF7306" s="35"/>
      <c r="BG7306" s="35"/>
      <c r="BH7306" s="35"/>
    </row>
    <row r="7307" spans="1:60" ht="15" x14ac:dyDescent="0.25">
      <c r="A7307" s="570">
        <f t="shared" si="107"/>
        <v>7301</v>
      </c>
      <c r="B7307" s="571" t="s">
        <v>9451</v>
      </c>
      <c r="C7307" s="574" t="s">
        <v>12458</v>
      </c>
      <c r="D7307" s="843">
        <v>4748.1000000000004</v>
      </c>
      <c r="E7307" s="844"/>
      <c r="F7307" s="844"/>
      <c r="G7307" s="25"/>
      <c r="H7307" s="25"/>
      <c r="I7307" s="25"/>
      <c r="J7307" s="25"/>
      <c r="K7307" s="25"/>
      <c r="L7307" s="25"/>
      <c r="N7307" s="25"/>
      <c r="O7307" s="25"/>
      <c r="P7307" s="35" t="s">
        <v>2496</v>
      </c>
      <c r="AS7307" s="570"/>
      <c r="AT7307" s="391"/>
      <c r="AU7307" s="222"/>
      <c r="AV7307" s="564"/>
      <c r="AW7307" s="60"/>
      <c r="AX7307" s="60"/>
      <c r="AY7307" s="60"/>
      <c r="AZ7307" s="283"/>
      <c r="BA7307" s="283"/>
      <c r="BB7307" s="283"/>
      <c r="BC7307" s="34"/>
      <c r="BD7307" s="27"/>
      <c r="BF7307" s="35"/>
      <c r="BG7307" s="35"/>
      <c r="BH7307" s="35"/>
    </row>
    <row r="7308" spans="1:60" ht="15" x14ac:dyDescent="0.25">
      <c r="A7308" s="570">
        <f t="shared" si="107"/>
        <v>7302</v>
      </c>
      <c r="B7308" s="571" t="s">
        <v>9452</v>
      </c>
      <c r="C7308" s="574" t="s">
        <v>12458</v>
      </c>
      <c r="D7308" s="843">
        <v>9792.51</v>
      </c>
      <c r="E7308" s="844"/>
      <c r="F7308" s="844"/>
      <c r="G7308" s="25"/>
      <c r="H7308" s="25"/>
      <c r="I7308" s="25"/>
      <c r="J7308" s="25"/>
      <c r="K7308" s="25"/>
      <c r="L7308" s="25"/>
      <c r="N7308" s="25"/>
      <c r="O7308" s="25"/>
      <c r="P7308" s="35" t="s">
        <v>2496</v>
      </c>
      <c r="AS7308" s="570"/>
      <c r="AT7308" s="391"/>
      <c r="AU7308" s="222"/>
      <c r="AV7308" s="564"/>
      <c r="AW7308" s="60"/>
      <c r="AX7308" s="60"/>
      <c r="AY7308" s="60"/>
      <c r="AZ7308" s="283"/>
      <c r="BA7308" s="283"/>
      <c r="BB7308" s="283"/>
      <c r="BC7308" s="34"/>
      <c r="BD7308" s="27"/>
      <c r="BF7308" s="35"/>
      <c r="BG7308" s="35"/>
      <c r="BH7308" s="35"/>
    </row>
    <row r="7309" spans="1:60" ht="15" x14ac:dyDescent="0.25">
      <c r="A7309" s="570">
        <f t="shared" si="107"/>
        <v>7303</v>
      </c>
      <c r="B7309" s="571" t="s">
        <v>9453</v>
      </c>
      <c r="C7309" s="574" t="s">
        <v>12458</v>
      </c>
      <c r="D7309" s="843">
        <v>7585.06</v>
      </c>
      <c r="E7309" s="844"/>
      <c r="F7309" s="844"/>
      <c r="G7309" s="25"/>
      <c r="H7309" s="25"/>
      <c r="I7309" s="25"/>
      <c r="J7309" s="25"/>
      <c r="K7309" s="25"/>
      <c r="L7309" s="25"/>
      <c r="N7309" s="25"/>
      <c r="O7309" s="25"/>
      <c r="P7309" s="35" t="s">
        <v>2496</v>
      </c>
      <c r="AS7309" s="570"/>
      <c r="AT7309" s="391"/>
      <c r="AU7309" s="222"/>
      <c r="AV7309" s="564"/>
      <c r="AW7309" s="60"/>
      <c r="AX7309" s="60"/>
      <c r="AY7309" s="60"/>
      <c r="AZ7309" s="283"/>
      <c r="BA7309" s="283"/>
      <c r="BB7309" s="283"/>
      <c r="BC7309" s="34"/>
      <c r="BD7309" s="27"/>
      <c r="BF7309" s="35"/>
      <c r="BG7309" s="35"/>
      <c r="BH7309" s="35"/>
    </row>
    <row r="7310" spans="1:60" ht="15" x14ac:dyDescent="0.25">
      <c r="A7310" s="570">
        <f t="shared" si="107"/>
        <v>7304</v>
      </c>
      <c r="B7310" s="571" t="s">
        <v>9454</v>
      </c>
      <c r="C7310" s="574" t="s">
        <v>12458</v>
      </c>
      <c r="D7310" s="843">
        <v>2228.87</v>
      </c>
      <c r="E7310" s="844"/>
      <c r="F7310" s="844"/>
      <c r="G7310" s="25"/>
      <c r="H7310" s="25"/>
      <c r="I7310" s="25"/>
      <c r="J7310" s="25"/>
      <c r="K7310" s="25"/>
      <c r="L7310" s="25"/>
      <c r="N7310" s="25"/>
      <c r="O7310" s="25"/>
      <c r="P7310" s="35" t="s">
        <v>2496</v>
      </c>
      <c r="AS7310" s="570"/>
      <c r="AT7310" s="391"/>
      <c r="AU7310" s="222"/>
      <c r="AV7310" s="564"/>
      <c r="AW7310" s="60"/>
      <c r="AX7310" s="60"/>
      <c r="AY7310" s="60"/>
      <c r="AZ7310" s="283"/>
      <c r="BA7310" s="283"/>
      <c r="BB7310" s="283"/>
      <c r="BC7310" s="34"/>
      <c r="BD7310" s="27"/>
      <c r="BF7310" s="35"/>
      <c r="BG7310" s="35"/>
      <c r="BH7310" s="35"/>
    </row>
    <row r="7311" spans="1:60" ht="15" x14ac:dyDescent="0.25">
      <c r="A7311" s="570">
        <f t="shared" si="107"/>
        <v>7305</v>
      </c>
      <c r="B7311" s="571" t="s">
        <v>9455</v>
      </c>
      <c r="C7311" s="574" t="s">
        <v>12458</v>
      </c>
      <c r="D7311" s="843">
        <v>40131.56</v>
      </c>
      <c r="E7311" s="844"/>
      <c r="F7311" s="844"/>
      <c r="G7311" s="25"/>
      <c r="H7311" s="25"/>
      <c r="I7311" s="25"/>
      <c r="J7311" s="25"/>
      <c r="K7311" s="25"/>
      <c r="L7311" s="25"/>
      <c r="N7311" s="25"/>
      <c r="O7311" s="25"/>
      <c r="P7311" s="35" t="s">
        <v>2496</v>
      </c>
      <c r="AS7311" s="570"/>
      <c r="AT7311" s="391"/>
      <c r="AU7311" s="222"/>
      <c r="AV7311" s="564"/>
      <c r="AW7311" s="60"/>
      <c r="AX7311" s="60"/>
      <c r="AY7311" s="60"/>
      <c r="AZ7311" s="283"/>
      <c r="BA7311" s="283"/>
      <c r="BB7311" s="283"/>
      <c r="BC7311" s="34"/>
      <c r="BD7311" s="27"/>
      <c r="BF7311" s="35"/>
      <c r="BG7311" s="35"/>
      <c r="BH7311" s="35"/>
    </row>
    <row r="7312" spans="1:60" ht="15" x14ac:dyDescent="0.25">
      <c r="A7312" s="570">
        <f t="shared" si="107"/>
        <v>7306</v>
      </c>
      <c r="B7312" s="571" t="s">
        <v>9456</v>
      </c>
      <c r="C7312" s="574" t="s">
        <v>12458</v>
      </c>
      <c r="D7312" s="843">
        <v>47467.91</v>
      </c>
      <c r="E7312" s="844"/>
      <c r="F7312" s="844"/>
      <c r="G7312" s="25"/>
      <c r="H7312" s="25"/>
      <c r="I7312" s="25"/>
      <c r="J7312" s="25"/>
      <c r="K7312" s="25"/>
      <c r="L7312" s="25"/>
      <c r="N7312" s="25"/>
      <c r="O7312" s="25"/>
      <c r="P7312" s="35" t="s">
        <v>2496</v>
      </c>
      <c r="AS7312" s="570"/>
      <c r="AT7312" s="391"/>
      <c r="AU7312" s="222"/>
      <c r="AV7312" s="564"/>
      <c r="AW7312" s="60"/>
      <c r="AX7312" s="60"/>
      <c r="AY7312" s="60"/>
      <c r="AZ7312" s="283"/>
      <c r="BA7312" s="283"/>
      <c r="BB7312" s="283"/>
      <c r="BC7312" s="34"/>
      <c r="BD7312" s="27"/>
      <c r="BF7312" s="35"/>
      <c r="BG7312" s="35"/>
      <c r="BH7312" s="35"/>
    </row>
    <row r="7313" spans="1:60" ht="15" x14ac:dyDescent="0.25">
      <c r="A7313" s="570">
        <f t="shared" si="107"/>
        <v>7307</v>
      </c>
      <c r="B7313" s="571" t="s">
        <v>9457</v>
      </c>
      <c r="C7313" s="574" t="s">
        <v>12473</v>
      </c>
      <c r="D7313" s="843">
        <v>5332.39</v>
      </c>
      <c r="E7313" s="844"/>
      <c r="F7313" s="844"/>
      <c r="G7313" s="25"/>
      <c r="H7313" s="25"/>
      <c r="I7313" s="25"/>
      <c r="J7313" s="25"/>
      <c r="K7313" s="25"/>
      <c r="L7313" s="25"/>
      <c r="N7313" s="25"/>
      <c r="O7313" s="25"/>
      <c r="P7313" s="35" t="s">
        <v>2496</v>
      </c>
      <c r="AS7313" s="570"/>
      <c r="AT7313" s="391"/>
      <c r="AU7313" s="222"/>
      <c r="AV7313" s="564"/>
      <c r="AW7313" s="60"/>
      <c r="AX7313" s="60"/>
      <c r="AY7313" s="60"/>
      <c r="AZ7313" s="283"/>
      <c r="BA7313" s="283"/>
      <c r="BB7313" s="283"/>
      <c r="BC7313" s="34"/>
      <c r="BD7313" s="27"/>
      <c r="BF7313" s="35"/>
      <c r="BG7313" s="35"/>
      <c r="BH7313" s="35"/>
    </row>
    <row r="7314" spans="1:60" ht="15" x14ac:dyDescent="0.25">
      <c r="A7314" s="570">
        <f t="shared" si="107"/>
        <v>7308</v>
      </c>
      <c r="B7314" s="571" t="s">
        <v>9458</v>
      </c>
      <c r="C7314" s="574" t="s">
        <v>12458</v>
      </c>
      <c r="D7314" s="843">
        <v>1190</v>
      </c>
      <c r="E7314" s="844"/>
      <c r="F7314" s="844"/>
      <c r="G7314" s="25"/>
      <c r="H7314" s="25"/>
      <c r="I7314" s="25"/>
      <c r="J7314" s="25"/>
      <c r="K7314" s="25"/>
      <c r="L7314" s="25"/>
      <c r="N7314" s="25"/>
      <c r="O7314" s="25"/>
      <c r="P7314" s="35" t="s">
        <v>2496</v>
      </c>
      <c r="AS7314" s="570"/>
      <c r="AT7314" s="391"/>
      <c r="AU7314" s="222"/>
      <c r="AV7314" s="564"/>
      <c r="AW7314" s="60"/>
      <c r="AX7314" s="60"/>
      <c r="AY7314" s="60"/>
      <c r="AZ7314" s="283"/>
      <c r="BA7314" s="283"/>
      <c r="BB7314" s="283"/>
      <c r="BC7314" s="34"/>
      <c r="BD7314" s="27"/>
      <c r="BF7314" s="35"/>
      <c r="BG7314" s="35"/>
      <c r="BH7314" s="35"/>
    </row>
    <row r="7315" spans="1:60" ht="15" x14ac:dyDescent="0.25">
      <c r="A7315" s="570">
        <f t="shared" si="107"/>
        <v>7309</v>
      </c>
      <c r="B7315" s="571" t="s">
        <v>9459</v>
      </c>
      <c r="C7315" s="574" t="s">
        <v>12458</v>
      </c>
      <c r="D7315" s="843">
        <v>6822.27</v>
      </c>
      <c r="E7315" s="844"/>
      <c r="F7315" s="844"/>
      <c r="G7315" s="25"/>
      <c r="H7315" s="25"/>
      <c r="I7315" s="25"/>
      <c r="J7315" s="25"/>
      <c r="K7315" s="25"/>
      <c r="L7315" s="25"/>
      <c r="N7315" s="25"/>
      <c r="O7315" s="25"/>
      <c r="P7315" s="35" t="s">
        <v>2496</v>
      </c>
      <c r="AS7315" s="570"/>
      <c r="AT7315" s="391"/>
      <c r="AU7315" s="222"/>
      <c r="AV7315" s="564"/>
      <c r="AW7315" s="60"/>
      <c r="AX7315" s="60"/>
      <c r="AY7315" s="60"/>
      <c r="AZ7315" s="283"/>
      <c r="BA7315" s="283"/>
      <c r="BB7315" s="283"/>
      <c r="BC7315" s="34"/>
      <c r="BD7315" s="27"/>
      <c r="BF7315" s="35"/>
      <c r="BG7315" s="35"/>
      <c r="BH7315" s="35"/>
    </row>
    <row r="7316" spans="1:60" ht="15" x14ac:dyDescent="0.25">
      <c r="A7316" s="570">
        <f t="shared" si="107"/>
        <v>7310</v>
      </c>
      <c r="B7316" s="571" t="s">
        <v>9460</v>
      </c>
      <c r="C7316" s="574" t="s">
        <v>12458</v>
      </c>
      <c r="D7316" s="843">
        <v>7996.8</v>
      </c>
      <c r="E7316" s="844"/>
      <c r="F7316" s="844"/>
      <c r="G7316" s="25"/>
      <c r="H7316" s="25"/>
      <c r="I7316" s="25"/>
      <c r="J7316" s="25"/>
      <c r="K7316" s="25"/>
      <c r="L7316" s="25"/>
      <c r="N7316" s="25"/>
      <c r="O7316" s="25"/>
      <c r="P7316" s="35" t="s">
        <v>2496</v>
      </c>
      <c r="AS7316" s="570"/>
      <c r="AT7316" s="391"/>
      <c r="AU7316" s="222"/>
      <c r="AV7316" s="564"/>
      <c r="AW7316" s="60"/>
      <c r="AX7316" s="60"/>
      <c r="AY7316" s="60"/>
      <c r="AZ7316" s="283"/>
      <c r="BA7316" s="283"/>
      <c r="BB7316" s="283"/>
      <c r="BC7316" s="34"/>
      <c r="BD7316" s="27"/>
      <c r="BF7316" s="35"/>
      <c r="BG7316" s="35"/>
      <c r="BH7316" s="35"/>
    </row>
    <row r="7317" spans="1:60" ht="15" x14ac:dyDescent="0.25">
      <c r="A7317" s="570">
        <f t="shared" si="107"/>
        <v>7311</v>
      </c>
      <c r="B7317" s="571" t="s">
        <v>9461</v>
      </c>
      <c r="C7317" s="574" t="s">
        <v>12458</v>
      </c>
      <c r="D7317" s="843">
        <v>12775.84</v>
      </c>
      <c r="E7317" s="844"/>
      <c r="F7317" s="844"/>
      <c r="G7317" s="25"/>
      <c r="H7317" s="25"/>
      <c r="I7317" s="25"/>
      <c r="J7317" s="25"/>
      <c r="K7317" s="25"/>
      <c r="L7317" s="25"/>
      <c r="N7317" s="25"/>
      <c r="O7317" s="25"/>
      <c r="P7317" s="35" t="s">
        <v>2496</v>
      </c>
      <c r="AS7317" s="570"/>
      <c r="AT7317" s="391"/>
      <c r="AU7317" s="222"/>
      <c r="AV7317" s="564"/>
      <c r="AW7317" s="60"/>
      <c r="AX7317" s="60"/>
      <c r="AY7317" s="60"/>
      <c r="AZ7317" s="283"/>
      <c r="BA7317" s="283"/>
      <c r="BB7317" s="283"/>
      <c r="BC7317" s="34"/>
      <c r="BD7317" s="27"/>
      <c r="BF7317" s="35"/>
      <c r="BG7317" s="35"/>
      <c r="BH7317" s="35"/>
    </row>
    <row r="7318" spans="1:60" ht="15" x14ac:dyDescent="0.25">
      <c r="A7318" s="570">
        <f t="shared" si="107"/>
        <v>7312</v>
      </c>
      <c r="B7318" s="571" t="s">
        <v>9462</v>
      </c>
      <c r="C7318" s="574" t="s">
        <v>12458</v>
      </c>
      <c r="D7318" s="843">
        <v>6639.01</v>
      </c>
      <c r="E7318" s="844"/>
      <c r="F7318" s="844"/>
      <c r="G7318" s="25"/>
      <c r="H7318" s="25"/>
      <c r="I7318" s="25"/>
      <c r="J7318" s="25"/>
      <c r="K7318" s="25"/>
      <c r="L7318" s="25"/>
      <c r="N7318" s="25"/>
      <c r="O7318" s="25"/>
      <c r="P7318" s="35" t="s">
        <v>2496</v>
      </c>
      <c r="AS7318" s="570"/>
      <c r="AT7318" s="391"/>
      <c r="AU7318" s="222"/>
      <c r="AV7318" s="564"/>
      <c r="AW7318" s="60"/>
      <c r="AX7318" s="60"/>
      <c r="AY7318" s="60"/>
      <c r="AZ7318" s="283"/>
      <c r="BA7318" s="283"/>
      <c r="BB7318" s="283"/>
      <c r="BC7318" s="34"/>
      <c r="BD7318" s="27"/>
      <c r="BF7318" s="35"/>
      <c r="BG7318" s="35"/>
      <c r="BH7318" s="35"/>
    </row>
    <row r="7319" spans="1:60" ht="15" x14ac:dyDescent="0.25">
      <c r="A7319" s="570">
        <f t="shared" si="107"/>
        <v>7313</v>
      </c>
      <c r="B7319" s="571" t="s">
        <v>9463</v>
      </c>
      <c r="C7319" s="574" t="s">
        <v>12458</v>
      </c>
      <c r="D7319" s="843">
        <v>7920.64</v>
      </c>
      <c r="E7319" s="844"/>
      <c r="F7319" s="844"/>
      <c r="G7319" s="25"/>
      <c r="H7319" s="25"/>
      <c r="I7319" s="25"/>
      <c r="J7319" s="25"/>
      <c r="K7319" s="25"/>
      <c r="L7319" s="25"/>
      <c r="N7319" s="25"/>
      <c r="O7319" s="25"/>
      <c r="P7319" s="35" t="s">
        <v>2496</v>
      </c>
      <c r="AS7319" s="570"/>
      <c r="AT7319" s="391"/>
      <c r="AU7319" s="222"/>
      <c r="AV7319" s="564"/>
      <c r="AW7319" s="60"/>
      <c r="AX7319" s="60"/>
      <c r="AY7319" s="60"/>
      <c r="AZ7319" s="283"/>
      <c r="BA7319" s="283"/>
      <c r="BB7319" s="283"/>
      <c r="BC7319" s="34"/>
      <c r="BD7319" s="27"/>
      <c r="BF7319" s="35"/>
      <c r="BG7319" s="35"/>
      <c r="BH7319" s="35"/>
    </row>
    <row r="7320" spans="1:60" ht="15" x14ac:dyDescent="0.25">
      <c r="A7320" s="570">
        <f t="shared" si="107"/>
        <v>7314</v>
      </c>
      <c r="B7320" s="571" t="s">
        <v>9464</v>
      </c>
      <c r="C7320" s="574" t="s">
        <v>12458</v>
      </c>
      <c r="D7320" s="843">
        <v>13486.27</v>
      </c>
      <c r="E7320" s="844"/>
      <c r="F7320" s="844"/>
      <c r="G7320" s="25"/>
      <c r="H7320" s="25"/>
      <c r="I7320" s="25"/>
      <c r="J7320" s="25"/>
      <c r="K7320" s="25"/>
      <c r="L7320" s="25"/>
      <c r="N7320" s="25"/>
      <c r="O7320" s="25"/>
      <c r="P7320" s="35" t="s">
        <v>2496</v>
      </c>
      <c r="AS7320" s="570"/>
      <c r="AT7320" s="391"/>
      <c r="AU7320" s="222"/>
      <c r="AV7320" s="564"/>
      <c r="AW7320" s="60"/>
      <c r="AX7320" s="60"/>
      <c r="AY7320" s="60"/>
      <c r="AZ7320" s="283"/>
      <c r="BA7320" s="283"/>
      <c r="BB7320" s="283"/>
      <c r="BC7320" s="34"/>
      <c r="BD7320" s="27"/>
      <c r="BF7320" s="35"/>
      <c r="BG7320" s="35"/>
      <c r="BH7320" s="35"/>
    </row>
    <row r="7321" spans="1:60" ht="15" x14ac:dyDescent="0.25">
      <c r="A7321" s="570">
        <f t="shared" si="107"/>
        <v>7315</v>
      </c>
      <c r="B7321" s="571" t="s">
        <v>9465</v>
      </c>
      <c r="C7321" s="574" t="s">
        <v>12458</v>
      </c>
      <c r="D7321" s="843">
        <v>15042.79</v>
      </c>
      <c r="E7321" s="844"/>
      <c r="F7321" s="844"/>
      <c r="G7321" s="25"/>
      <c r="H7321" s="25"/>
      <c r="I7321" s="25"/>
      <c r="J7321" s="25"/>
      <c r="K7321" s="25"/>
      <c r="L7321" s="25"/>
      <c r="N7321" s="25"/>
      <c r="O7321" s="25"/>
      <c r="P7321" s="35" t="s">
        <v>2496</v>
      </c>
      <c r="AS7321" s="570"/>
      <c r="AT7321" s="391"/>
      <c r="AU7321" s="222"/>
      <c r="AV7321" s="564"/>
      <c r="AW7321" s="60"/>
      <c r="AX7321" s="60"/>
      <c r="AY7321" s="60"/>
      <c r="AZ7321" s="283"/>
      <c r="BA7321" s="283"/>
      <c r="BB7321" s="283"/>
      <c r="BC7321" s="34"/>
      <c r="BD7321" s="27"/>
      <c r="BF7321" s="35"/>
      <c r="BG7321" s="35"/>
      <c r="BH7321" s="35"/>
    </row>
    <row r="7322" spans="1:60" ht="15" x14ac:dyDescent="0.25">
      <c r="A7322" s="570">
        <f t="shared" si="107"/>
        <v>7316</v>
      </c>
      <c r="B7322" s="571" t="s">
        <v>9466</v>
      </c>
      <c r="C7322" s="574" t="s">
        <v>12458</v>
      </c>
      <c r="D7322" s="843">
        <v>11727.45</v>
      </c>
      <c r="E7322" s="844"/>
      <c r="F7322" s="844"/>
      <c r="G7322" s="25"/>
      <c r="H7322" s="25"/>
      <c r="I7322" s="25"/>
      <c r="J7322" s="25"/>
      <c r="K7322" s="25"/>
      <c r="L7322" s="25"/>
      <c r="N7322" s="25"/>
      <c r="O7322" s="25"/>
      <c r="P7322" s="35" t="s">
        <v>2496</v>
      </c>
      <c r="AS7322" s="570"/>
      <c r="AT7322" s="391"/>
      <c r="AU7322" s="222"/>
      <c r="AV7322" s="564"/>
      <c r="AW7322" s="60"/>
      <c r="AX7322" s="60"/>
      <c r="AY7322" s="60"/>
      <c r="AZ7322" s="283"/>
      <c r="BA7322" s="283"/>
      <c r="BB7322" s="283"/>
      <c r="BC7322" s="34"/>
      <c r="BD7322" s="27"/>
      <c r="BF7322" s="35"/>
      <c r="BG7322" s="35"/>
      <c r="BH7322" s="35"/>
    </row>
    <row r="7323" spans="1:60" ht="15" x14ac:dyDescent="0.25">
      <c r="A7323" s="570">
        <f t="shared" si="107"/>
        <v>7317</v>
      </c>
      <c r="B7323" s="571" t="s">
        <v>9467</v>
      </c>
      <c r="C7323" s="574" t="s">
        <v>12458</v>
      </c>
      <c r="D7323" s="843">
        <v>11727.45</v>
      </c>
      <c r="E7323" s="844"/>
      <c r="F7323" s="844"/>
      <c r="G7323" s="25"/>
      <c r="H7323" s="25"/>
      <c r="I7323" s="25"/>
      <c r="J7323" s="25"/>
      <c r="K7323" s="25"/>
      <c r="L7323" s="25"/>
      <c r="N7323" s="25"/>
      <c r="O7323" s="25"/>
      <c r="P7323" s="35" t="s">
        <v>2496</v>
      </c>
      <c r="AS7323" s="570"/>
      <c r="AT7323" s="391"/>
      <c r="AU7323" s="222"/>
      <c r="AV7323" s="564"/>
      <c r="AW7323" s="60"/>
      <c r="AX7323" s="60"/>
      <c r="AY7323" s="60"/>
      <c r="AZ7323" s="283"/>
      <c r="BA7323" s="283"/>
      <c r="BB7323" s="283"/>
      <c r="BC7323" s="34"/>
      <c r="BD7323" s="27"/>
      <c r="BF7323" s="35"/>
      <c r="BG7323" s="35"/>
      <c r="BH7323" s="35"/>
    </row>
    <row r="7324" spans="1:60" ht="15" x14ac:dyDescent="0.25">
      <c r="A7324" s="570">
        <f t="shared" si="107"/>
        <v>7318</v>
      </c>
      <c r="B7324" s="571" t="s">
        <v>9468</v>
      </c>
      <c r="C7324" s="574" t="s">
        <v>12458</v>
      </c>
      <c r="D7324" s="843">
        <v>28563.57</v>
      </c>
      <c r="E7324" s="844"/>
      <c r="F7324" s="844"/>
      <c r="G7324" s="25"/>
      <c r="H7324" s="25"/>
      <c r="I7324" s="25"/>
      <c r="J7324" s="25"/>
      <c r="K7324" s="25"/>
      <c r="L7324" s="25"/>
      <c r="N7324" s="25"/>
      <c r="O7324" s="25"/>
      <c r="P7324" s="35" t="s">
        <v>2496</v>
      </c>
      <c r="AS7324" s="570"/>
      <c r="AT7324" s="391"/>
      <c r="AU7324" s="222"/>
      <c r="AV7324" s="564"/>
      <c r="AW7324" s="60"/>
      <c r="AX7324" s="60"/>
      <c r="AY7324" s="60"/>
      <c r="AZ7324" s="283"/>
      <c r="BA7324" s="283"/>
      <c r="BB7324" s="283"/>
      <c r="BC7324" s="34"/>
      <c r="BD7324" s="27"/>
      <c r="BF7324" s="35"/>
      <c r="BG7324" s="35"/>
      <c r="BH7324" s="35"/>
    </row>
    <row r="7325" spans="1:60" ht="15" x14ac:dyDescent="0.25">
      <c r="A7325" s="570">
        <f t="shared" si="107"/>
        <v>7319</v>
      </c>
      <c r="B7325" s="571" t="s">
        <v>9469</v>
      </c>
      <c r="C7325" s="574" t="s">
        <v>12458</v>
      </c>
      <c r="D7325" s="843">
        <v>552160</v>
      </c>
      <c r="E7325" s="844"/>
      <c r="F7325" s="844"/>
      <c r="G7325" s="25"/>
      <c r="H7325" s="25"/>
      <c r="I7325" s="25"/>
      <c r="J7325" s="25"/>
      <c r="K7325" s="25"/>
      <c r="L7325" s="25"/>
      <c r="N7325" s="25"/>
      <c r="O7325" s="25"/>
      <c r="P7325" s="35" t="s">
        <v>2496</v>
      </c>
      <c r="AS7325" s="570"/>
      <c r="AT7325" s="391"/>
      <c r="AU7325" s="222"/>
      <c r="AV7325" s="564"/>
      <c r="AW7325" s="60"/>
      <c r="AX7325" s="60"/>
      <c r="AY7325" s="60"/>
      <c r="AZ7325" s="283"/>
      <c r="BA7325" s="283"/>
      <c r="BB7325" s="283"/>
      <c r="BC7325" s="34"/>
      <c r="BD7325" s="27"/>
      <c r="BF7325" s="35"/>
      <c r="BG7325" s="35"/>
      <c r="BH7325" s="35"/>
    </row>
    <row r="7326" spans="1:60" ht="15" x14ac:dyDescent="0.25">
      <c r="A7326" s="570">
        <f t="shared" si="107"/>
        <v>7320</v>
      </c>
      <c r="B7326" s="571" t="s">
        <v>9470</v>
      </c>
      <c r="C7326" s="574" t="s">
        <v>12473</v>
      </c>
      <c r="D7326" s="843">
        <v>455754.53</v>
      </c>
      <c r="E7326" s="844"/>
      <c r="F7326" s="844"/>
      <c r="G7326" s="25"/>
      <c r="H7326" s="25"/>
      <c r="I7326" s="25"/>
      <c r="J7326" s="25"/>
      <c r="K7326" s="25"/>
      <c r="L7326" s="25"/>
      <c r="N7326" s="25"/>
      <c r="O7326" s="25"/>
      <c r="P7326" s="35" t="s">
        <v>2496</v>
      </c>
      <c r="AS7326" s="570"/>
      <c r="AT7326" s="391"/>
      <c r="AU7326" s="222"/>
      <c r="AV7326" s="564"/>
      <c r="AW7326" s="60"/>
      <c r="AX7326" s="60"/>
      <c r="AY7326" s="60"/>
      <c r="AZ7326" s="283"/>
      <c r="BA7326" s="283"/>
      <c r="BB7326" s="283"/>
      <c r="BC7326" s="34"/>
      <c r="BD7326" s="27"/>
      <c r="BF7326" s="35"/>
      <c r="BG7326" s="35"/>
      <c r="BH7326" s="35"/>
    </row>
    <row r="7327" spans="1:60" ht="15" x14ac:dyDescent="0.25">
      <c r="A7327" s="570">
        <f t="shared" si="107"/>
        <v>7321</v>
      </c>
      <c r="B7327" s="571" t="s">
        <v>9471</v>
      </c>
      <c r="C7327" s="574" t="s">
        <v>12481</v>
      </c>
      <c r="D7327" s="843">
        <v>249075</v>
      </c>
      <c r="E7327" s="844"/>
      <c r="F7327" s="844"/>
      <c r="G7327" s="25"/>
      <c r="H7327" s="25"/>
      <c r="I7327" s="25"/>
      <c r="J7327" s="25"/>
      <c r="K7327" s="25"/>
      <c r="L7327" s="25"/>
      <c r="N7327" s="25"/>
      <c r="O7327" s="25"/>
      <c r="P7327" s="35" t="s">
        <v>2496</v>
      </c>
      <c r="AS7327" s="570"/>
      <c r="AT7327" s="391"/>
      <c r="AU7327" s="222"/>
      <c r="AV7327" s="564"/>
      <c r="AW7327" s="60"/>
      <c r="AX7327" s="60"/>
      <c r="AY7327" s="60"/>
      <c r="AZ7327" s="283"/>
      <c r="BA7327" s="283"/>
      <c r="BB7327" s="283"/>
      <c r="BC7327" s="34"/>
      <c r="BD7327" s="27"/>
      <c r="BF7327" s="35"/>
      <c r="BG7327" s="35"/>
      <c r="BH7327" s="35"/>
    </row>
    <row r="7328" spans="1:60" ht="15" x14ac:dyDescent="0.25">
      <c r="A7328" s="570">
        <f t="shared" si="107"/>
        <v>7322</v>
      </c>
      <c r="B7328" s="571" t="s">
        <v>9472</v>
      </c>
      <c r="C7328" s="574" t="s">
        <v>12458</v>
      </c>
      <c r="D7328" s="843">
        <v>15200</v>
      </c>
      <c r="E7328" s="844"/>
      <c r="F7328" s="844"/>
      <c r="G7328" s="25"/>
      <c r="H7328" s="25"/>
      <c r="I7328" s="25"/>
      <c r="J7328" s="25"/>
      <c r="K7328" s="25"/>
      <c r="L7328" s="25"/>
      <c r="N7328" s="25"/>
      <c r="O7328" s="25"/>
      <c r="P7328" s="35" t="s">
        <v>2496</v>
      </c>
      <c r="AS7328" s="570"/>
      <c r="AT7328" s="391"/>
      <c r="AU7328" s="222"/>
      <c r="AV7328" s="564"/>
      <c r="AW7328" s="60"/>
      <c r="AX7328" s="60"/>
      <c r="AY7328" s="60"/>
      <c r="AZ7328" s="283"/>
      <c r="BA7328" s="283"/>
      <c r="BB7328" s="283"/>
      <c r="BC7328" s="34"/>
      <c r="BD7328" s="27"/>
      <c r="BF7328" s="35"/>
      <c r="BG7328" s="35"/>
      <c r="BH7328" s="35"/>
    </row>
    <row r="7329" spans="1:60" ht="15" x14ac:dyDescent="0.25">
      <c r="A7329" s="570">
        <f t="shared" si="107"/>
        <v>7323</v>
      </c>
      <c r="B7329" s="571" t="s">
        <v>9473</v>
      </c>
      <c r="C7329" s="574" t="s">
        <v>12463</v>
      </c>
      <c r="D7329" s="843">
        <v>260000</v>
      </c>
      <c r="E7329" s="844"/>
      <c r="F7329" s="844"/>
      <c r="G7329" s="25"/>
      <c r="H7329" s="25"/>
      <c r="I7329" s="25"/>
      <c r="J7329" s="25"/>
      <c r="K7329" s="25"/>
      <c r="L7329" s="25"/>
      <c r="N7329" s="25"/>
      <c r="O7329" s="25"/>
      <c r="P7329" s="35" t="s">
        <v>2496</v>
      </c>
      <c r="AS7329" s="570"/>
      <c r="AT7329" s="391"/>
      <c r="AU7329" s="222"/>
      <c r="AV7329" s="564"/>
      <c r="AW7329" s="60"/>
      <c r="AX7329" s="60"/>
      <c r="AY7329" s="60"/>
      <c r="AZ7329" s="283"/>
      <c r="BA7329" s="283"/>
      <c r="BB7329" s="283"/>
      <c r="BC7329" s="34"/>
      <c r="BD7329" s="27"/>
      <c r="BF7329" s="35"/>
      <c r="BG7329" s="35"/>
      <c r="BH7329" s="35"/>
    </row>
    <row r="7330" spans="1:60" ht="15" x14ac:dyDescent="0.25">
      <c r="A7330" s="570">
        <f t="shared" si="107"/>
        <v>7324</v>
      </c>
      <c r="B7330" s="571" t="s">
        <v>9474</v>
      </c>
      <c r="C7330" s="574" t="s">
        <v>12458</v>
      </c>
      <c r="D7330" s="843">
        <v>6519.45</v>
      </c>
      <c r="E7330" s="844"/>
      <c r="F7330" s="844"/>
      <c r="G7330" s="25"/>
      <c r="H7330" s="25"/>
      <c r="I7330" s="25"/>
      <c r="J7330" s="25"/>
      <c r="K7330" s="25"/>
      <c r="L7330" s="25"/>
      <c r="N7330" s="25"/>
      <c r="O7330" s="25"/>
      <c r="P7330" s="35" t="s">
        <v>2496</v>
      </c>
      <c r="AS7330" s="570"/>
      <c r="AT7330" s="391"/>
      <c r="AU7330" s="222"/>
      <c r="AV7330" s="564"/>
      <c r="AW7330" s="60"/>
      <c r="AX7330" s="60"/>
      <c r="AY7330" s="60"/>
      <c r="AZ7330" s="283"/>
      <c r="BA7330" s="283"/>
      <c r="BB7330" s="283"/>
      <c r="BC7330" s="34"/>
      <c r="BD7330" s="27"/>
      <c r="BF7330" s="35"/>
      <c r="BG7330" s="35"/>
      <c r="BH7330" s="35"/>
    </row>
    <row r="7331" spans="1:60" ht="15" x14ac:dyDescent="0.25">
      <c r="A7331" s="570">
        <f t="shared" si="107"/>
        <v>7325</v>
      </c>
      <c r="B7331" s="571" t="s">
        <v>9475</v>
      </c>
      <c r="C7331" s="574" t="s">
        <v>12458</v>
      </c>
      <c r="D7331" s="843">
        <v>12810</v>
      </c>
      <c r="E7331" s="844"/>
      <c r="F7331" s="844"/>
      <c r="G7331" s="25"/>
      <c r="H7331" s="25"/>
      <c r="I7331" s="25"/>
      <c r="J7331" s="25"/>
      <c r="K7331" s="25"/>
      <c r="L7331" s="25"/>
      <c r="N7331" s="25"/>
      <c r="O7331" s="25"/>
      <c r="P7331" s="35" t="s">
        <v>2496</v>
      </c>
      <c r="AS7331" s="570"/>
      <c r="AT7331" s="391"/>
      <c r="AU7331" s="222"/>
      <c r="AV7331" s="564"/>
      <c r="AW7331" s="60"/>
      <c r="AX7331" s="60"/>
      <c r="AY7331" s="60"/>
      <c r="AZ7331" s="283"/>
      <c r="BA7331" s="283"/>
      <c r="BB7331" s="283"/>
      <c r="BC7331" s="34"/>
      <c r="BD7331" s="27"/>
      <c r="BF7331" s="35"/>
      <c r="BG7331" s="35"/>
      <c r="BH7331" s="35"/>
    </row>
    <row r="7332" spans="1:60" ht="15" x14ac:dyDescent="0.25">
      <c r="A7332" s="570">
        <f t="shared" si="107"/>
        <v>7326</v>
      </c>
      <c r="B7332" s="571" t="s">
        <v>9476</v>
      </c>
      <c r="C7332" s="574" t="s">
        <v>12458</v>
      </c>
      <c r="D7332" s="843">
        <v>14175</v>
      </c>
      <c r="E7332" s="844"/>
      <c r="F7332" s="844"/>
      <c r="G7332" s="25"/>
      <c r="H7332" s="25"/>
      <c r="I7332" s="25"/>
      <c r="J7332" s="25"/>
      <c r="K7332" s="25"/>
      <c r="L7332" s="25"/>
      <c r="N7332" s="25"/>
      <c r="O7332" s="25"/>
      <c r="P7332" s="35" t="s">
        <v>2496</v>
      </c>
      <c r="AS7332" s="570"/>
      <c r="AT7332" s="391"/>
      <c r="AU7332" s="222"/>
      <c r="AV7332" s="564"/>
      <c r="AW7332" s="60"/>
      <c r="AX7332" s="60"/>
      <c r="AY7332" s="60"/>
      <c r="AZ7332" s="283"/>
      <c r="BA7332" s="283"/>
      <c r="BB7332" s="283"/>
      <c r="BC7332" s="34"/>
      <c r="BD7332" s="27"/>
      <c r="BF7332" s="35"/>
      <c r="BG7332" s="35"/>
      <c r="BH7332" s="35"/>
    </row>
    <row r="7333" spans="1:60" ht="15" x14ac:dyDescent="0.25">
      <c r="A7333" s="570">
        <f t="shared" si="107"/>
        <v>7327</v>
      </c>
      <c r="B7333" s="571" t="s">
        <v>9477</v>
      </c>
      <c r="C7333" s="574" t="s">
        <v>12458</v>
      </c>
      <c r="D7333" s="843">
        <v>12611.55</v>
      </c>
      <c r="E7333" s="844"/>
      <c r="F7333" s="844"/>
      <c r="G7333" s="25"/>
      <c r="H7333" s="25"/>
      <c r="I7333" s="25"/>
      <c r="J7333" s="25"/>
      <c r="K7333" s="25"/>
      <c r="L7333" s="25"/>
      <c r="N7333" s="25"/>
      <c r="O7333" s="25"/>
      <c r="P7333" s="35" t="s">
        <v>2496</v>
      </c>
      <c r="AS7333" s="570"/>
      <c r="AT7333" s="391"/>
      <c r="AU7333" s="222"/>
      <c r="AV7333" s="564"/>
      <c r="AW7333" s="60"/>
      <c r="AX7333" s="60"/>
      <c r="AY7333" s="60"/>
      <c r="AZ7333" s="283"/>
      <c r="BA7333" s="283"/>
      <c r="BB7333" s="283"/>
      <c r="BC7333" s="34"/>
      <c r="BD7333" s="27"/>
      <c r="BF7333" s="35"/>
      <c r="BG7333" s="35"/>
      <c r="BH7333" s="35"/>
    </row>
    <row r="7334" spans="1:60" ht="15" x14ac:dyDescent="0.25">
      <c r="A7334" s="570">
        <f t="shared" si="107"/>
        <v>7328</v>
      </c>
      <c r="B7334" s="571" t="s">
        <v>9478</v>
      </c>
      <c r="C7334" s="574" t="s">
        <v>12458</v>
      </c>
      <c r="D7334" s="843">
        <v>6961.5</v>
      </c>
      <c r="E7334" s="844"/>
      <c r="F7334" s="844"/>
      <c r="G7334" s="25"/>
      <c r="H7334" s="25"/>
      <c r="I7334" s="25"/>
      <c r="J7334" s="25"/>
      <c r="K7334" s="25"/>
      <c r="L7334" s="25"/>
      <c r="N7334" s="25"/>
      <c r="O7334" s="25"/>
      <c r="P7334" s="35" t="s">
        <v>2496</v>
      </c>
      <c r="AS7334" s="570"/>
      <c r="AT7334" s="391"/>
      <c r="AU7334" s="222"/>
      <c r="AV7334" s="564"/>
      <c r="AW7334" s="60"/>
      <c r="AX7334" s="60"/>
      <c r="AY7334" s="60"/>
      <c r="AZ7334" s="283"/>
      <c r="BA7334" s="283"/>
      <c r="BB7334" s="283"/>
      <c r="BC7334" s="34"/>
      <c r="BD7334" s="27"/>
      <c r="BF7334" s="35"/>
      <c r="BG7334" s="35"/>
      <c r="BH7334" s="35"/>
    </row>
    <row r="7335" spans="1:60" ht="15" x14ac:dyDescent="0.25">
      <c r="A7335" s="570">
        <f t="shared" si="107"/>
        <v>7329</v>
      </c>
      <c r="B7335" s="571" t="s">
        <v>9479</v>
      </c>
      <c r="C7335" s="574" t="s">
        <v>12458</v>
      </c>
      <c r="D7335" s="843">
        <v>20896.400000000001</v>
      </c>
      <c r="E7335" s="844"/>
      <c r="F7335" s="844"/>
      <c r="G7335" s="25"/>
      <c r="H7335" s="25"/>
      <c r="I7335" s="25"/>
      <c r="J7335" s="25"/>
      <c r="K7335" s="25"/>
      <c r="L7335" s="25"/>
      <c r="N7335" s="25"/>
      <c r="O7335" s="25"/>
      <c r="P7335" s="35" t="s">
        <v>2496</v>
      </c>
      <c r="AS7335" s="570"/>
      <c r="AT7335" s="391"/>
      <c r="AU7335" s="222"/>
      <c r="AV7335" s="564"/>
      <c r="AW7335" s="60"/>
      <c r="AX7335" s="60"/>
      <c r="AY7335" s="60"/>
      <c r="AZ7335" s="283"/>
      <c r="BA7335" s="283"/>
      <c r="BB7335" s="283"/>
      <c r="BC7335" s="34"/>
      <c r="BD7335" s="27"/>
      <c r="BF7335" s="35"/>
      <c r="BG7335" s="35"/>
      <c r="BH7335" s="35"/>
    </row>
    <row r="7336" spans="1:60" ht="15" x14ac:dyDescent="0.25">
      <c r="A7336" s="570">
        <f t="shared" si="107"/>
        <v>7330</v>
      </c>
      <c r="B7336" s="571" t="s">
        <v>9480</v>
      </c>
      <c r="C7336" s="574" t="s">
        <v>12458</v>
      </c>
      <c r="D7336" s="843">
        <v>595882.98</v>
      </c>
      <c r="E7336" s="844"/>
      <c r="F7336" s="844"/>
      <c r="G7336" s="25"/>
      <c r="H7336" s="25"/>
      <c r="I7336" s="25"/>
      <c r="J7336" s="25"/>
      <c r="K7336" s="25"/>
      <c r="L7336" s="25"/>
      <c r="N7336" s="25"/>
      <c r="O7336" s="25"/>
      <c r="P7336" s="35" t="s">
        <v>2496</v>
      </c>
      <c r="AS7336" s="570"/>
      <c r="AT7336" s="391"/>
      <c r="AU7336" s="222"/>
      <c r="AV7336" s="564"/>
      <c r="AW7336" s="60"/>
      <c r="AX7336" s="60"/>
      <c r="AY7336" s="60"/>
      <c r="AZ7336" s="283"/>
      <c r="BA7336" s="283"/>
      <c r="BB7336" s="283"/>
      <c r="BC7336" s="34"/>
      <c r="BD7336" s="27"/>
      <c r="BF7336" s="35"/>
      <c r="BG7336" s="35"/>
      <c r="BH7336" s="35"/>
    </row>
    <row r="7337" spans="1:60" ht="15" x14ac:dyDescent="0.25">
      <c r="A7337" s="570">
        <f t="shared" si="107"/>
        <v>7331</v>
      </c>
      <c r="B7337" s="571" t="s">
        <v>9481</v>
      </c>
      <c r="C7337" s="574" t="s">
        <v>12458</v>
      </c>
      <c r="D7337" s="843">
        <v>19859.91</v>
      </c>
      <c r="E7337" s="844"/>
      <c r="F7337" s="844"/>
      <c r="G7337" s="25"/>
      <c r="H7337" s="25"/>
      <c r="I7337" s="25"/>
      <c r="J7337" s="25"/>
      <c r="K7337" s="25"/>
      <c r="L7337" s="25"/>
      <c r="N7337" s="25"/>
      <c r="O7337" s="25"/>
      <c r="P7337" s="35" t="s">
        <v>2496</v>
      </c>
      <c r="AS7337" s="570"/>
      <c r="AT7337" s="391"/>
      <c r="AU7337" s="222"/>
      <c r="AV7337" s="564"/>
      <c r="AW7337" s="60"/>
      <c r="AX7337" s="60"/>
      <c r="AY7337" s="60"/>
      <c r="AZ7337" s="283"/>
      <c r="BA7337" s="283"/>
      <c r="BB7337" s="283"/>
      <c r="BC7337" s="34"/>
      <c r="BD7337" s="27"/>
      <c r="BF7337" s="35"/>
      <c r="BG7337" s="35"/>
      <c r="BH7337" s="35"/>
    </row>
    <row r="7338" spans="1:60" ht="15" x14ac:dyDescent="0.25">
      <c r="A7338" s="570">
        <f t="shared" si="107"/>
        <v>7332</v>
      </c>
      <c r="B7338" s="571" t="s">
        <v>9482</v>
      </c>
      <c r="C7338" s="574" t="s">
        <v>12458</v>
      </c>
      <c r="D7338" s="843">
        <v>47043.08</v>
      </c>
      <c r="E7338" s="844"/>
      <c r="F7338" s="844"/>
      <c r="G7338" s="25"/>
      <c r="H7338" s="25"/>
      <c r="I7338" s="25"/>
      <c r="J7338" s="25"/>
      <c r="K7338" s="25"/>
      <c r="L7338" s="25"/>
      <c r="N7338" s="25"/>
      <c r="O7338" s="25"/>
      <c r="P7338" s="35" t="s">
        <v>2496</v>
      </c>
      <c r="AS7338" s="570"/>
      <c r="AT7338" s="391"/>
      <c r="AU7338" s="222"/>
      <c r="AV7338" s="564"/>
      <c r="AW7338" s="60"/>
      <c r="AX7338" s="60"/>
      <c r="AY7338" s="60"/>
      <c r="AZ7338" s="283"/>
      <c r="BA7338" s="283"/>
      <c r="BB7338" s="283"/>
      <c r="BC7338" s="34"/>
      <c r="BD7338" s="27"/>
      <c r="BF7338" s="35"/>
      <c r="BG7338" s="35"/>
      <c r="BH7338" s="35"/>
    </row>
    <row r="7339" spans="1:60" ht="15" x14ac:dyDescent="0.25">
      <c r="A7339" s="570">
        <f t="shared" si="107"/>
        <v>7333</v>
      </c>
      <c r="B7339" s="571" t="s">
        <v>9483</v>
      </c>
      <c r="C7339" s="574" t="s">
        <v>12460</v>
      </c>
      <c r="D7339" s="843">
        <v>476606.9</v>
      </c>
      <c r="E7339" s="844"/>
      <c r="F7339" s="844"/>
      <c r="G7339" s="25"/>
      <c r="H7339" s="25"/>
      <c r="I7339" s="25"/>
      <c r="J7339" s="25"/>
      <c r="K7339" s="25"/>
      <c r="L7339" s="25"/>
      <c r="N7339" s="25"/>
      <c r="O7339" s="25"/>
      <c r="P7339" s="35" t="s">
        <v>2496</v>
      </c>
      <c r="AS7339" s="570"/>
      <c r="AT7339" s="391"/>
      <c r="AU7339" s="222"/>
      <c r="AV7339" s="564"/>
      <c r="AW7339" s="60"/>
      <c r="AX7339" s="60"/>
      <c r="AY7339" s="60"/>
      <c r="AZ7339" s="283"/>
      <c r="BA7339" s="283"/>
      <c r="BB7339" s="283"/>
      <c r="BC7339" s="34"/>
      <c r="BD7339" s="27"/>
      <c r="BF7339" s="35"/>
      <c r="BG7339" s="35"/>
      <c r="BH7339" s="35"/>
    </row>
    <row r="7340" spans="1:60" ht="15" x14ac:dyDescent="0.25">
      <c r="A7340" s="570">
        <f t="shared" si="107"/>
        <v>7334</v>
      </c>
      <c r="B7340" s="571" t="s">
        <v>9484</v>
      </c>
      <c r="C7340" s="574" t="s">
        <v>12458</v>
      </c>
      <c r="D7340" s="843">
        <v>524234.27</v>
      </c>
      <c r="E7340" s="844"/>
      <c r="F7340" s="844"/>
      <c r="G7340" s="25"/>
      <c r="H7340" s="25"/>
      <c r="I7340" s="25"/>
      <c r="J7340" s="25"/>
      <c r="K7340" s="25"/>
      <c r="L7340" s="25"/>
      <c r="N7340" s="25"/>
      <c r="O7340" s="25"/>
      <c r="P7340" s="35" t="s">
        <v>2496</v>
      </c>
      <c r="AS7340" s="570"/>
      <c r="AT7340" s="391"/>
      <c r="AU7340" s="222"/>
      <c r="AV7340" s="564"/>
      <c r="AW7340" s="60"/>
      <c r="AX7340" s="60"/>
      <c r="AY7340" s="60"/>
      <c r="AZ7340" s="283"/>
      <c r="BA7340" s="283"/>
      <c r="BB7340" s="283"/>
      <c r="BC7340" s="34"/>
      <c r="BD7340" s="27"/>
      <c r="BF7340" s="35"/>
      <c r="BG7340" s="35"/>
      <c r="BH7340" s="35"/>
    </row>
    <row r="7341" spans="1:60" ht="15" x14ac:dyDescent="0.25">
      <c r="A7341" s="570">
        <f t="shared" si="107"/>
        <v>7335</v>
      </c>
      <c r="B7341" s="571" t="s">
        <v>9485</v>
      </c>
      <c r="C7341" s="574" t="s">
        <v>12458</v>
      </c>
      <c r="D7341" s="843">
        <v>1606.5</v>
      </c>
      <c r="E7341" s="844"/>
      <c r="F7341" s="844"/>
      <c r="G7341" s="25"/>
      <c r="H7341" s="25"/>
      <c r="I7341" s="25"/>
      <c r="J7341" s="25"/>
      <c r="K7341" s="25"/>
      <c r="L7341" s="25"/>
      <c r="N7341" s="25"/>
      <c r="O7341" s="25"/>
      <c r="P7341" s="35" t="s">
        <v>2496</v>
      </c>
      <c r="AS7341" s="570"/>
      <c r="AT7341" s="391"/>
      <c r="AU7341" s="222"/>
      <c r="AV7341" s="564"/>
      <c r="AW7341" s="60"/>
      <c r="AX7341" s="60"/>
      <c r="AY7341" s="60"/>
      <c r="AZ7341" s="283"/>
      <c r="BA7341" s="283"/>
      <c r="BB7341" s="283"/>
      <c r="BC7341" s="34"/>
      <c r="BD7341" s="27"/>
      <c r="BF7341" s="35"/>
      <c r="BG7341" s="35"/>
      <c r="BH7341" s="35"/>
    </row>
    <row r="7342" spans="1:60" ht="15" x14ac:dyDescent="0.25">
      <c r="A7342" s="570">
        <f t="shared" si="107"/>
        <v>7336</v>
      </c>
      <c r="B7342" s="571" t="s">
        <v>9486</v>
      </c>
      <c r="C7342" s="574" t="s">
        <v>12458</v>
      </c>
      <c r="D7342" s="843">
        <v>20232.38</v>
      </c>
      <c r="E7342" s="844"/>
      <c r="F7342" s="844"/>
      <c r="G7342" s="25"/>
      <c r="H7342" s="25"/>
      <c r="I7342" s="25"/>
      <c r="J7342" s="25"/>
      <c r="K7342" s="25"/>
      <c r="L7342" s="25"/>
      <c r="N7342" s="25"/>
      <c r="O7342" s="25"/>
      <c r="P7342" s="35" t="s">
        <v>2496</v>
      </c>
      <c r="AS7342" s="570"/>
      <c r="AT7342" s="391"/>
      <c r="AU7342" s="222"/>
      <c r="AV7342" s="564"/>
      <c r="AW7342" s="60"/>
      <c r="AX7342" s="60"/>
      <c r="AY7342" s="60"/>
      <c r="AZ7342" s="283"/>
      <c r="BA7342" s="283"/>
      <c r="BB7342" s="283"/>
      <c r="BC7342" s="34"/>
      <c r="BD7342" s="27"/>
      <c r="BF7342" s="35"/>
      <c r="BG7342" s="35"/>
      <c r="BH7342" s="35"/>
    </row>
    <row r="7343" spans="1:60" ht="15" x14ac:dyDescent="0.25">
      <c r="A7343" s="570">
        <f t="shared" si="107"/>
        <v>7337</v>
      </c>
      <c r="B7343" s="571" t="s">
        <v>9487</v>
      </c>
      <c r="C7343" s="574" t="s">
        <v>12458</v>
      </c>
      <c r="D7343" s="843">
        <v>10075.73</v>
      </c>
      <c r="E7343" s="844"/>
      <c r="F7343" s="844"/>
      <c r="G7343" s="25"/>
      <c r="H7343" s="25"/>
      <c r="I7343" s="25"/>
      <c r="J7343" s="25"/>
      <c r="K7343" s="25"/>
      <c r="L7343" s="25"/>
      <c r="N7343" s="25"/>
      <c r="O7343" s="25"/>
      <c r="P7343" s="35" t="s">
        <v>2496</v>
      </c>
      <c r="AS7343" s="570"/>
      <c r="AT7343" s="391"/>
      <c r="AU7343" s="222"/>
      <c r="AV7343" s="564"/>
      <c r="AW7343" s="60"/>
      <c r="AX7343" s="60"/>
      <c r="AY7343" s="60"/>
      <c r="AZ7343" s="283"/>
      <c r="BA7343" s="283"/>
      <c r="BB7343" s="283"/>
      <c r="BC7343" s="34"/>
      <c r="BD7343" s="27"/>
      <c r="BF7343" s="35"/>
      <c r="BG7343" s="35"/>
      <c r="BH7343" s="35"/>
    </row>
    <row r="7344" spans="1:60" ht="15" x14ac:dyDescent="0.25">
      <c r="A7344" s="570">
        <f t="shared" si="107"/>
        <v>7338</v>
      </c>
      <c r="B7344" s="571" t="s">
        <v>9488</v>
      </c>
      <c r="C7344" s="574" t="s">
        <v>12458</v>
      </c>
      <c r="D7344" s="843">
        <v>4641</v>
      </c>
      <c r="E7344" s="844"/>
      <c r="F7344" s="844"/>
      <c r="G7344" s="25"/>
      <c r="H7344" s="25"/>
      <c r="I7344" s="25"/>
      <c r="J7344" s="25"/>
      <c r="K7344" s="25"/>
      <c r="L7344" s="25"/>
      <c r="N7344" s="25"/>
      <c r="O7344" s="25"/>
      <c r="P7344" s="35" t="s">
        <v>2496</v>
      </c>
      <c r="AS7344" s="570"/>
      <c r="AT7344" s="391"/>
      <c r="AU7344" s="222"/>
      <c r="AV7344" s="564"/>
      <c r="AW7344" s="60"/>
      <c r="AX7344" s="60"/>
      <c r="AY7344" s="60"/>
      <c r="AZ7344" s="283"/>
      <c r="BA7344" s="283"/>
      <c r="BB7344" s="283"/>
      <c r="BC7344" s="34"/>
      <c r="BD7344" s="27"/>
      <c r="BF7344" s="35"/>
      <c r="BG7344" s="35"/>
      <c r="BH7344" s="35"/>
    </row>
    <row r="7345" spans="1:60" ht="15" x14ac:dyDescent="0.25">
      <c r="A7345" s="570">
        <f t="shared" si="107"/>
        <v>7339</v>
      </c>
      <c r="B7345" s="571" t="s">
        <v>9489</v>
      </c>
      <c r="C7345" s="574" t="s">
        <v>12458</v>
      </c>
      <c r="D7345" s="843">
        <v>2677.5</v>
      </c>
      <c r="E7345" s="844"/>
      <c r="F7345" s="844"/>
      <c r="G7345" s="25"/>
      <c r="H7345" s="25"/>
      <c r="I7345" s="25"/>
      <c r="J7345" s="25"/>
      <c r="K7345" s="25"/>
      <c r="L7345" s="25"/>
      <c r="N7345" s="25"/>
      <c r="O7345" s="25"/>
      <c r="P7345" s="35" t="s">
        <v>2496</v>
      </c>
      <c r="AS7345" s="570"/>
      <c r="AT7345" s="391"/>
      <c r="AU7345" s="222"/>
      <c r="AV7345" s="564"/>
      <c r="AW7345" s="60"/>
      <c r="AX7345" s="60"/>
      <c r="AY7345" s="60"/>
      <c r="AZ7345" s="283"/>
      <c r="BA7345" s="283"/>
      <c r="BB7345" s="283"/>
      <c r="BC7345" s="34"/>
      <c r="BD7345" s="27"/>
      <c r="BF7345" s="35"/>
      <c r="BG7345" s="35"/>
      <c r="BH7345" s="35"/>
    </row>
    <row r="7346" spans="1:60" ht="15" x14ac:dyDescent="0.25">
      <c r="A7346" s="570">
        <f t="shared" si="107"/>
        <v>7340</v>
      </c>
      <c r="B7346" s="571" t="s">
        <v>9490</v>
      </c>
      <c r="C7346" s="574" t="s">
        <v>12458</v>
      </c>
      <c r="D7346" s="843">
        <v>761.6</v>
      </c>
      <c r="E7346" s="844"/>
      <c r="F7346" s="844"/>
      <c r="G7346" s="25"/>
      <c r="H7346" s="25"/>
      <c r="I7346" s="25"/>
      <c r="J7346" s="25"/>
      <c r="K7346" s="25"/>
      <c r="L7346" s="25"/>
      <c r="N7346" s="25"/>
      <c r="O7346" s="25"/>
      <c r="P7346" s="35" t="s">
        <v>2496</v>
      </c>
      <c r="AS7346" s="570"/>
      <c r="AT7346" s="391"/>
      <c r="AU7346" s="222"/>
      <c r="AV7346" s="564"/>
      <c r="AW7346" s="60"/>
      <c r="AX7346" s="60"/>
      <c r="AY7346" s="60"/>
      <c r="AZ7346" s="283"/>
      <c r="BA7346" s="283"/>
      <c r="BB7346" s="283"/>
      <c r="BC7346" s="34"/>
      <c r="BD7346" s="27"/>
      <c r="BF7346" s="35"/>
      <c r="BG7346" s="35"/>
      <c r="BH7346" s="35"/>
    </row>
    <row r="7347" spans="1:60" ht="15" x14ac:dyDescent="0.25">
      <c r="A7347" s="570">
        <f t="shared" si="107"/>
        <v>7341</v>
      </c>
      <c r="B7347" s="571" t="s">
        <v>9491</v>
      </c>
      <c r="C7347" s="574" t="s">
        <v>12458</v>
      </c>
      <c r="D7347" s="843">
        <v>23353.75</v>
      </c>
      <c r="E7347" s="844"/>
      <c r="F7347" s="844"/>
      <c r="G7347" s="25"/>
      <c r="H7347" s="25"/>
      <c r="I7347" s="25"/>
      <c r="J7347" s="25"/>
      <c r="K7347" s="25"/>
      <c r="L7347" s="25"/>
      <c r="N7347" s="25"/>
      <c r="O7347" s="25"/>
      <c r="P7347" s="35" t="s">
        <v>2496</v>
      </c>
      <c r="AS7347" s="570"/>
      <c r="AT7347" s="391"/>
      <c r="AU7347" s="222"/>
      <c r="AV7347" s="564"/>
      <c r="AW7347" s="60"/>
      <c r="AX7347" s="60"/>
      <c r="AY7347" s="60"/>
      <c r="AZ7347" s="283"/>
      <c r="BA7347" s="283"/>
      <c r="BB7347" s="283"/>
      <c r="BC7347" s="34"/>
      <c r="BD7347" s="27"/>
      <c r="BF7347" s="35"/>
      <c r="BG7347" s="35"/>
      <c r="BH7347" s="35"/>
    </row>
    <row r="7348" spans="1:60" ht="15" x14ac:dyDescent="0.25">
      <c r="A7348" s="570">
        <f t="shared" si="107"/>
        <v>7342</v>
      </c>
      <c r="B7348" s="571" t="s">
        <v>9492</v>
      </c>
      <c r="C7348" s="574" t="s">
        <v>12458</v>
      </c>
      <c r="D7348" s="843">
        <v>5653.2139999999999</v>
      </c>
      <c r="E7348" s="844"/>
      <c r="F7348" s="844"/>
      <c r="G7348" s="25"/>
      <c r="H7348" s="25"/>
      <c r="I7348" s="25"/>
      <c r="J7348" s="25"/>
      <c r="K7348" s="25"/>
      <c r="L7348" s="25"/>
      <c r="N7348" s="25"/>
      <c r="O7348" s="25"/>
      <c r="P7348" s="35" t="s">
        <v>2496</v>
      </c>
      <c r="AS7348" s="570"/>
      <c r="AT7348" s="391"/>
      <c r="AU7348" s="222"/>
      <c r="AV7348" s="564"/>
      <c r="AW7348" s="60"/>
      <c r="AX7348" s="60"/>
      <c r="AY7348" s="60"/>
      <c r="AZ7348" s="283"/>
      <c r="BA7348" s="283"/>
      <c r="BB7348" s="283"/>
      <c r="BC7348" s="34"/>
      <c r="BD7348" s="27"/>
      <c r="BF7348" s="35"/>
      <c r="BG7348" s="35"/>
      <c r="BH7348" s="35"/>
    </row>
    <row r="7349" spans="1:60" ht="15" x14ac:dyDescent="0.25">
      <c r="A7349" s="570">
        <f t="shared" si="107"/>
        <v>7343</v>
      </c>
      <c r="B7349" s="571" t="s">
        <v>9493</v>
      </c>
      <c r="C7349" s="574" t="s">
        <v>12458</v>
      </c>
      <c r="D7349" s="843">
        <v>3220.0210000000002</v>
      </c>
      <c r="E7349" s="844"/>
      <c r="F7349" s="844"/>
      <c r="G7349" s="25"/>
      <c r="H7349" s="25"/>
      <c r="I7349" s="25"/>
      <c r="J7349" s="25"/>
      <c r="K7349" s="25"/>
      <c r="L7349" s="25"/>
      <c r="N7349" s="25"/>
      <c r="O7349" s="25"/>
      <c r="P7349" s="35" t="s">
        <v>2496</v>
      </c>
      <c r="AS7349" s="570"/>
      <c r="AT7349" s="391"/>
      <c r="AU7349" s="222"/>
      <c r="AV7349" s="564"/>
      <c r="AW7349" s="60"/>
      <c r="AX7349" s="60"/>
      <c r="AY7349" s="60"/>
      <c r="AZ7349" s="283"/>
      <c r="BA7349" s="283"/>
      <c r="BB7349" s="283"/>
      <c r="BC7349" s="34"/>
      <c r="BD7349" s="27"/>
      <c r="BF7349" s="35"/>
      <c r="BG7349" s="35"/>
      <c r="BH7349" s="35"/>
    </row>
    <row r="7350" spans="1:60" ht="15" x14ac:dyDescent="0.25">
      <c r="A7350" s="570">
        <f t="shared" si="107"/>
        <v>7344</v>
      </c>
      <c r="B7350" s="571" t="s">
        <v>9494</v>
      </c>
      <c r="C7350" s="574" t="s">
        <v>12458</v>
      </c>
      <c r="D7350" s="843">
        <v>624.75</v>
      </c>
      <c r="E7350" s="844"/>
      <c r="F7350" s="844"/>
      <c r="G7350" s="25"/>
      <c r="H7350" s="25"/>
      <c r="I7350" s="25"/>
      <c r="J7350" s="25"/>
      <c r="K7350" s="25"/>
      <c r="L7350" s="25"/>
      <c r="N7350" s="25"/>
      <c r="O7350" s="25"/>
      <c r="P7350" s="35" t="s">
        <v>2496</v>
      </c>
      <c r="AS7350" s="570"/>
      <c r="AT7350" s="391"/>
      <c r="AU7350" s="222"/>
      <c r="AV7350" s="564"/>
      <c r="AW7350" s="60"/>
      <c r="AX7350" s="60"/>
      <c r="AY7350" s="60"/>
      <c r="AZ7350" s="283"/>
      <c r="BA7350" s="283"/>
      <c r="BB7350" s="283"/>
      <c r="BC7350" s="34"/>
      <c r="BD7350" s="27"/>
      <c r="BF7350" s="35"/>
      <c r="BG7350" s="35"/>
      <c r="BH7350" s="35"/>
    </row>
    <row r="7351" spans="1:60" ht="15" x14ac:dyDescent="0.25">
      <c r="A7351" s="570">
        <f t="shared" ref="A7351:A7414" si="108">A7350+1</f>
        <v>7345</v>
      </c>
      <c r="B7351" s="571" t="s">
        <v>9495</v>
      </c>
      <c r="C7351" s="574" t="s">
        <v>12458</v>
      </c>
      <c r="D7351" s="843">
        <v>1117.4100000000001</v>
      </c>
      <c r="E7351" s="844"/>
      <c r="F7351" s="844"/>
      <c r="G7351" s="25"/>
      <c r="H7351" s="25"/>
      <c r="I7351" s="25"/>
      <c r="J7351" s="25"/>
      <c r="K7351" s="25"/>
      <c r="L7351" s="25"/>
      <c r="N7351" s="25"/>
      <c r="O7351" s="25"/>
      <c r="P7351" s="35" t="s">
        <v>2496</v>
      </c>
      <c r="AS7351" s="570"/>
      <c r="AT7351" s="391"/>
      <c r="AU7351" s="222"/>
      <c r="AV7351" s="564"/>
      <c r="AW7351" s="60"/>
      <c r="AX7351" s="60"/>
      <c r="AY7351" s="60"/>
      <c r="AZ7351" s="283"/>
      <c r="BA7351" s="283"/>
      <c r="BB7351" s="283"/>
      <c r="BC7351" s="34"/>
      <c r="BD7351" s="27"/>
      <c r="BF7351" s="35"/>
      <c r="BG7351" s="35"/>
      <c r="BH7351" s="35"/>
    </row>
    <row r="7352" spans="1:60" ht="15" x14ac:dyDescent="0.25">
      <c r="A7352" s="570">
        <f t="shared" si="108"/>
        <v>7346</v>
      </c>
      <c r="B7352" s="571" t="s">
        <v>9496</v>
      </c>
      <c r="C7352" s="574" t="s">
        <v>12458</v>
      </c>
      <c r="D7352" s="843">
        <v>1783.81</v>
      </c>
      <c r="E7352" s="844"/>
      <c r="F7352" s="844"/>
      <c r="G7352" s="25"/>
      <c r="H7352" s="25"/>
      <c r="I7352" s="25"/>
      <c r="J7352" s="25"/>
      <c r="K7352" s="25"/>
      <c r="L7352" s="25"/>
      <c r="N7352" s="25"/>
      <c r="O7352" s="25"/>
      <c r="P7352" s="35" t="s">
        <v>2496</v>
      </c>
      <c r="AS7352" s="570"/>
      <c r="AT7352" s="391"/>
      <c r="AU7352" s="222"/>
      <c r="AV7352" s="564"/>
      <c r="AW7352" s="60"/>
      <c r="AX7352" s="60"/>
      <c r="AY7352" s="60"/>
      <c r="AZ7352" s="283"/>
      <c r="BA7352" s="283"/>
      <c r="BB7352" s="283"/>
      <c r="BC7352" s="34"/>
      <c r="BD7352" s="27"/>
      <c r="BF7352" s="35"/>
      <c r="BG7352" s="35"/>
      <c r="BH7352" s="35"/>
    </row>
    <row r="7353" spans="1:60" ht="15" x14ac:dyDescent="0.25">
      <c r="A7353" s="570">
        <f t="shared" si="108"/>
        <v>7347</v>
      </c>
      <c r="B7353" s="571" t="s">
        <v>9497</v>
      </c>
      <c r="C7353" s="574" t="s">
        <v>12458</v>
      </c>
      <c r="D7353" s="843">
        <v>1783.81</v>
      </c>
      <c r="E7353" s="844"/>
      <c r="F7353" s="844"/>
      <c r="G7353" s="25"/>
      <c r="H7353" s="25"/>
      <c r="I7353" s="25"/>
      <c r="J7353" s="25"/>
      <c r="K7353" s="25"/>
      <c r="L7353" s="25"/>
      <c r="N7353" s="25"/>
      <c r="O7353" s="25"/>
      <c r="P7353" s="35" t="s">
        <v>2496</v>
      </c>
      <c r="AS7353" s="570"/>
      <c r="AT7353" s="391"/>
      <c r="AU7353" s="222"/>
      <c r="AV7353" s="564"/>
      <c r="AW7353" s="60"/>
      <c r="AX7353" s="60"/>
      <c r="AY7353" s="60"/>
      <c r="AZ7353" s="283"/>
      <c r="BA7353" s="283"/>
      <c r="BB7353" s="283"/>
      <c r="BC7353" s="34"/>
      <c r="BD7353" s="27"/>
      <c r="BF7353" s="35"/>
      <c r="BG7353" s="35"/>
      <c r="BH7353" s="35"/>
    </row>
    <row r="7354" spans="1:60" ht="15" x14ac:dyDescent="0.25">
      <c r="A7354" s="570">
        <f t="shared" si="108"/>
        <v>7348</v>
      </c>
      <c r="B7354" s="571" t="s">
        <v>9498</v>
      </c>
      <c r="C7354" s="574" t="s">
        <v>12458</v>
      </c>
      <c r="D7354" s="843">
        <v>2720.34</v>
      </c>
      <c r="E7354" s="844"/>
      <c r="F7354" s="844"/>
      <c r="G7354" s="25"/>
      <c r="H7354" s="25"/>
      <c r="I7354" s="25"/>
      <c r="J7354" s="25"/>
      <c r="K7354" s="25"/>
      <c r="L7354" s="25"/>
      <c r="N7354" s="25"/>
      <c r="O7354" s="25"/>
      <c r="P7354" s="35" t="s">
        <v>2496</v>
      </c>
      <c r="AS7354" s="570"/>
      <c r="AT7354" s="391"/>
      <c r="AU7354" s="222"/>
      <c r="AV7354" s="564"/>
      <c r="AW7354" s="60"/>
      <c r="AX7354" s="60"/>
      <c r="AY7354" s="60"/>
      <c r="AZ7354" s="283"/>
      <c r="BA7354" s="283"/>
      <c r="BB7354" s="283"/>
      <c r="BC7354" s="34"/>
      <c r="BD7354" s="27"/>
      <c r="BF7354" s="35"/>
      <c r="BG7354" s="35"/>
      <c r="BH7354" s="35"/>
    </row>
    <row r="7355" spans="1:60" ht="15" x14ac:dyDescent="0.25">
      <c r="A7355" s="570">
        <f t="shared" si="108"/>
        <v>7349</v>
      </c>
      <c r="B7355" s="571" t="s">
        <v>9499</v>
      </c>
      <c r="C7355" s="574" t="s">
        <v>12458</v>
      </c>
      <c r="D7355" s="843">
        <v>3748.5</v>
      </c>
      <c r="E7355" s="844"/>
      <c r="F7355" s="844"/>
      <c r="G7355" s="25"/>
      <c r="H7355" s="25"/>
      <c r="I7355" s="25"/>
      <c r="J7355" s="25"/>
      <c r="K7355" s="25"/>
      <c r="L7355" s="25"/>
      <c r="N7355" s="25"/>
      <c r="O7355" s="25"/>
      <c r="P7355" s="35" t="s">
        <v>2496</v>
      </c>
      <c r="AS7355" s="570"/>
      <c r="AT7355" s="391"/>
      <c r="AU7355" s="222"/>
      <c r="AV7355" s="564"/>
      <c r="AW7355" s="60"/>
      <c r="AX7355" s="60"/>
      <c r="AY7355" s="60"/>
      <c r="AZ7355" s="283"/>
      <c r="BA7355" s="283"/>
      <c r="BB7355" s="283"/>
      <c r="BC7355" s="34"/>
      <c r="BD7355" s="27"/>
      <c r="BF7355" s="35"/>
      <c r="BG7355" s="35"/>
      <c r="BH7355" s="35"/>
    </row>
    <row r="7356" spans="1:60" ht="15" x14ac:dyDescent="0.25">
      <c r="A7356" s="570">
        <f t="shared" si="108"/>
        <v>7350</v>
      </c>
      <c r="B7356" s="571" t="s">
        <v>9500</v>
      </c>
      <c r="C7356" s="574" t="s">
        <v>12458</v>
      </c>
      <c r="D7356" s="843">
        <v>3498.6</v>
      </c>
      <c r="E7356" s="844"/>
      <c r="F7356" s="844"/>
      <c r="G7356" s="25"/>
      <c r="H7356" s="25"/>
      <c r="I7356" s="25"/>
      <c r="J7356" s="25"/>
      <c r="K7356" s="25"/>
      <c r="L7356" s="25"/>
      <c r="N7356" s="25"/>
      <c r="O7356" s="25"/>
      <c r="P7356" s="35" t="s">
        <v>2496</v>
      </c>
      <c r="AS7356" s="570"/>
      <c r="AT7356" s="391"/>
      <c r="AU7356" s="222"/>
      <c r="AV7356" s="564"/>
      <c r="AW7356" s="60"/>
      <c r="AX7356" s="60"/>
      <c r="AY7356" s="60"/>
      <c r="AZ7356" s="283"/>
      <c r="BA7356" s="283"/>
      <c r="BB7356" s="283"/>
      <c r="BC7356" s="34"/>
      <c r="BD7356" s="27"/>
      <c r="BF7356" s="35"/>
      <c r="BG7356" s="35"/>
      <c r="BH7356" s="35"/>
    </row>
    <row r="7357" spans="1:60" ht="15" x14ac:dyDescent="0.25">
      <c r="A7357" s="570">
        <f t="shared" si="108"/>
        <v>7351</v>
      </c>
      <c r="B7357" s="571" t="s">
        <v>9501</v>
      </c>
      <c r="C7357" s="574" t="s">
        <v>12458</v>
      </c>
      <c r="D7357" s="843">
        <v>3615.22</v>
      </c>
      <c r="E7357" s="844"/>
      <c r="F7357" s="844"/>
      <c r="G7357" s="25"/>
      <c r="H7357" s="25"/>
      <c r="I7357" s="25"/>
      <c r="J7357" s="25"/>
      <c r="K7357" s="25"/>
      <c r="L7357" s="25"/>
      <c r="N7357" s="25"/>
      <c r="O7357" s="25"/>
      <c r="P7357" s="35" t="s">
        <v>2496</v>
      </c>
      <c r="AS7357" s="570"/>
      <c r="AT7357" s="391"/>
      <c r="AU7357" s="222"/>
      <c r="AV7357" s="564"/>
      <c r="AW7357" s="60"/>
      <c r="AX7357" s="60"/>
      <c r="AY7357" s="60"/>
      <c r="AZ7357" s="283"/>
      <c r="BA7357" s="283"/>
      <c r="BB7357" s="283"/>
      <c r="BC7357" s="34"/>
      <c r="BD7357" s="27"/>
      <c r="BF7357" s="35"/>
      <c r="BG7357" s="35"/>
      <c r="BH7357" s="35"/>
    </row>
    <row r="7358" spans="1:60" ht="15" x14ac:dyDescent="0.25">
      <c r="A7358" s="570">
        <f t="shared" si="108"/>
        <v>7352</v>
      </c>
      <c r="B7358" s="571" t="s">
        <v>9502</v>
      </c>
      <c r="C7358" s="574" t="s">
        <v>12458</v>
      </c>
      <c r="D7358" s="843">
        <v>4426.8</v>
      </c>
      <c r="E7358" s="844"/>
      <c r="F7358" s="844"/>
      <c r="G7358" s="25"/>
      <c r="H7358" s="25"/>
      <c r="I7358" s="25"/>
      <c r="J7358" s="25"/>
      <c r="K7358" s="25"/>
      <c r="L7358" s="25"/>
      <c r="N7358" s="25"/>
      <c r="O7358" s="25"/>
      <c r="P7358" s="35" t="s">
        <v>2496</v>
      </c>
      <c r="AS7358" s="570"/>
      <c r="AT7358" s="391"/>
      <c r="AU7358" s="222"/>
      <c r="AV7358" s="564"/>
      <c r="AW7358" s="60"/>
      <c r="AX7358" s="60"/>
      <c r="AY7358" s="60"/>
      <c r="AZ7358" s="283"/>
      <c r="BA7358" s="283"/>
      <c r="BB7358" s="283"/>
      <c r="BC7358" s="34"/>
      <c r="BD7358" s="27"/>
      <c r="BF7358" s="35"/>
      <c r="BG7358" s="35"/>
      <c r="BH7358" s="35"/>
    </row>
    <row r="7359" spans="1:60" ht="15" x14ac:dyDescent="0.25">
      <c r="A7359" s="570">
        <f t="shared" si="108"/>
        <v>7353</v>
      </c>
      <c r="B7359" s="571" t="s">
        <v>9503</v>
      </c>
      <c r="C7359" s="574" t="s">
        <v>12458</v>
      </c>
      <c r="D7359" s="843">
        <v>5596.57</v>
      </c>
      <c r="E7359" s="844"/>
      <c r="F7359" s="844"/>
      <c r="G7359" s="25"/>
      <c r="H7359" s="25"/>
      <c r="I7359" s="25"/>
      <c r="J7359" s="25"/>
      <c r="K7359" s="25"/>
      <c r="L7359" s="25"/>
      <c r="N7359" s="25"/>
      <c r="O7359" s="25"/>
      <c r="P7359" s="35" t="s">
        <v>2496</v>
      </c>
      <c r="AS7359" s="570"/>
      <c r="AT7359" s="391"/>
      <c r="AU7359" s="222"/>
      <c r="AV7359" s="564"/>
      <c r="AW7359" s="60"/>
      <c r="AX7359" s="60"/>
      <c r="AY7359" s="60"/>
      <c r="AZ7359" s="283"/>
      <c r="BA7359" s="283"/>
      <c r="BB7359" s="283"/>
      <c r="BC7359" s="34"/>
      <c r="BD7359" s="27"/>
      <c r="BF7359" s="35"/>
      <c r="BG7359" s="35"/>
      <c r="BH7359" s="35"/>
    </row>
    <row r="7360" spans="1:60" ht="15" x14ac:dyDescent="0.25">
      <c r="A7360" s="570">
        <f t="shared" si="108"/>
        <v>7354</v>
      </c>
      <c r="B7360" s="571" t="s">
        <v>9504</v>
      </c>
      <c r="C7360" s="574" t="s">
        <v>12458</v>
      </c>
      <c r="D7360" s="843">
        <v>3616.41</v>
      </c>
      <c r="E7360" s="844"/>
      <c r="F7360" s="844"/>
      <c r="G7360" s="25"/>
      <c r="H7360" s="25"/>
      <c r="I7360" s="25"/>
      <c r="J7360" s="25"/>
      <c r="K7360" s="25"/>
      <c r="L7360" s="25"/>
      <c r="N7360" s="25"/>
      <c r="O7360" s="25"/>
      <c r="P7360" s="35" t="s">
        <v>2496</v>
      </c>
      <c r="AS7360" s="570"/>
      <c r="AT7360" s="391"/>
      <c r="AU7360" s="222"/>
      <c r="AV7360" s="564"/>
      <c r="AW7360" s="60"/>
      <c r="AX7360" s="60"/>
      <c r="AY7360" s="60"/>
      <c r="AZ7360" s="283"/>
      <c r="BA7360" s="283"/>
      <c r="BB7360" s="283"/>
      <c r="BC7360" s="34"/>
      <c r="BD7360" s="27"/>
      <c r="BF7360" s="35"/>
      <c r="BG7360" s="35"/>
      <c r="BH7360" s="35"/>
    </row>
    <row r="7361" spans="1:60" ht="15" x14ac:dyDescent="0.25">
      <c r="A7361" s="570">
        <f t="shared" si="108"/>
        <v>7355</v>
      </c>
      <c r="B7361" s="571" t="s">
        <v>9505</v>
      </c>
      <c r="C7361" s="574" t="s">
        <v>12458</v>
      </c>
      <c r="D7361" s="843">
        <v>8496.6</v>
      </c>
      <c r="E7361" s="844"/>
      <c r="F7361" s="844"/>
      <c r="G7361" s="25"/>
      <c r="H7361" s="25"/>
      <c r="I7361" s="25"/>
      <c r="J7361" s="25"/>
      <c r="K7361" s="25"/>
      <c r="L7361" s="25"/>
      <c r="N7361" s="25"/>
      <c r="O7361" s="25"/>
      <c r="P7361" s="35" t="s">
        <v>2496</v>
      </c>
      <c r="AS7361" s="570"/>
      <c r="AT7361" s="391"/>
      <c r="AU7361" s="222"/>
      <c r="AV7361" s="564"/>
      <c r="AW7361" s="60"/>
      <c r="AX7361" s="60"/>
      <c r="AY7361" s="60"/>
      <c r="AZ7361" s="283"/>
      <c r="BA7361" s="283"/>
      <c r="BB7361" s="283"/>
      <c r="BC7361" s="34"/>
      <c r="BD7361" s="27"/>
      <c r="BF7361" s="35"/>
      <c r="BG7361" s="35"/>
      <c r="BH7361" s="35"/>
    </row>
    <row r="7362" spans="1:60" ht="15" x14ac:dyDescent="0.25">
      <c r="A7362" s="570">
        <f t="shared" si="108"/>
        <v>7356</v>
      </c>
      <c r="B7362" s="571" t="s">
        <v>9506</v>
      </c>
      <c r="C7362" s="574" t="s">
        <v>12458</v>
      </c>
      <c r="D7362" s="843">
        <v>2525.1799999999998</v>
      </c>
      <c r="E7362" s="844"/>
      <c r="F7362" s="844"/>
      <c r="G7362" s="25"/>
      <c r="H7362" s="25"/>
      <c r="I7362" s="25"/>
      <c r="J7362" s="25"/>
      <c r="K7362" s="25"/>
      <c r="L7362" s="25"/>
      <c r="N7362" s="25"/>
      <c r="O7362" s="25"/>
      <c r="P7362" s="35" t="s">
        <v>2496</v>
      </c>
      <c r="AS7362" s="570"/>
      <c r="AT7362" s="391"/>
      <c r="AU7362" s="222"/>
      <c r="AV7362" s="564"/>
      <c r="AW7362" s="60"/>
      <c r="AX7362" s="60"/>
      <c r="AY7362" s="60"/>
      <c r="AZ7362" s="283"/>
      <c r="BA7362" s="283"/>
      <c r="BB7362" s="283"/>
      <c r="BC7362" s="34"/>
      <c r="BD7362" s="27"/>
      <c r="BF7362" s="35"/>
      <c r="BG7362" s="35"/>
      <c r="BH7362" s="35"/>
    </row>
    <row r="7363" spans="1:60" ht="15" x14ac:dyDescent="0.25">
      <c r="A7363" s="570">
        <f t="shared" si="108"/>
        <v>7357</v>
      </c>
      <c r="B7363" s="571" t="s">
        <v>9507</v>
      </c>
      <c r="C7363" s="574" t="s">
        <v>12458</v>
      </c>
      <c r="D7363" s="843">
        <v>2635.85</v>
      </c>
      <c r="E7363" s="844"/>
      <c r="F7363" s="844"/>
      <c r="G7363" s="25"/>
      <c r="H7363" s="25"/>
      <c r="I7363" s="25"/>
      <c r="J7363" s="25"/>
      <c r="K7363" s="25"/>
      <c r="L7363" s="25"/>
      <c r="N7363" s="25"/>
      <c r="O7363" s="25"/>
      <c r="P7363" s="35" t="s">
        <v>2496</v>
      </c>
      <c r="AS7363" s="570"/>
      <c r="AT7363" s="391"/>
      <c r="AU7363" s="222"/>
      <c r="AV7363" s="564"/>
      <c r="AW7363" s="60"/>
      <c r="AX7363" s="60"/>
      <c r="AY7363" s="60"/>
      <c r="AZ7363" s="283"/>
      <c r="BA7363" s="283"/>
      <c r="BB7363" s="283"/>
      <c r="BC7363" s="34"/>
      <c r="BD7363" s="27"/>
      <c r="BF7363" s="35"/>
      <c r="BG7363" s="35"/>
      <c r="BH7363" s="35"/>
    </row>
    <row r="7364" spans="1:60" ht="15" x14ac:dyDescent="0.25">
      <c r="A7364" s="570">
        <f t="shared" si="108"/>
        <v>7358</v>
      </c>
      <c r="B7364" s="571" t="s">
        <v>9508</v>
      </c>
      <c r="C7364" s="574" t="s">
        <v>12458</v>
      </c>
      <c r="D7364" s="843">
        <v>3922.24</v>
      </c>
      <c r="E7364" s="844"/>
      <c r="F7364" s="844"/>
      <c r="G7364" s="25"/>
      <c r="H7364" s="25"/>
      <c r="I7364" s="25"/>
      <c r="J7364" s="25"/>
      <c r="K7364" s="25"/>
      <c r="L7364" s="25"/>
      <c r="N7364" s="25"/>
      <c r="O7364" s="25"/>
      <c r="P7364" s="35" t="s">
        <v>2496</v>
      </c>
      <c r="AS7364" s="570"/>
      <c r="AT7364" s="391"/>
      <c r="AU7364" s="222"/>
      <c r="AV7364" s="564"/>
      <c r="AW7364" s="60"/>
      <c r="AX7364" s="60"/>
      <c r="AY7364" s="60"/>
      <c r="AZ7364" s="283"/>
      <c r="BA7364" s="283"/>
      <c r="BB7364" s="283"/>
      <c r="BC7364" s="34"/>
      <c r="BD7364" s="27"/>
      <c r="BF7364" s="35"/>
      <c r="BG7364" s="35"/>
      <c r="BH7364" s="35"/>
    </row>
    <row r="7365" spans="1:60" ht="15" x14ac:dyDescent="0.25">
      <c r="A7365" s="570">
        <f t="shared" si="108"/>
        <v>7359</v>
      </c>
      <c r="B7365" s="571" t="s">
        <v>9509</v>
      </c>
      <c r="C7365" s="574" t="s">
        <v>12458</v>
      </c>
      <c r="D7365" s="843">
        <v>4833.78</v>
      </c>
      <c r="E7365" s="844"/>
      <c r="F7365" s="844"/>
      <c r="G7365" s="25"/>
      <c r="H7365" s="25"/>
      <c r="I7365" s="25"/>
      <c r="J7365" s="25"/>
      <c r="K7365" s="25"/>
      <c r="L7365" s="25"/>
      <c r="N7365" s="25"/>
      <c r="O7365" s="25"/>
      <c r="P7365" s="35" t="s">
        <v>2496</v>
      </c>
      <c r="AS7365" s="570"/>
      <c r="AT7365" s="391"/>
      <c r="AU7365" s="222"/>
      <c r="AV7365" s="564"/>
      <c r="AW7365" s="60"/>
      <c r="AX7365" s="60"/>
      <c r="AY7365" s="60"/>
      <c r="AZ7365" s="283"/>
      <c r="BA7365" s="283"/>
      <c r="BB7365" s="283"/>
      <c r="BC7365" s="34"/>
      <c r="BD7365" s="27"/>
      <c r="BF7365" s="35"/>
      <c r="BG7365" s="35"/>
      <c r="BH7365" s="35"/>
    </row>
    <row r="7366" spans="1:60" ht="15" x14ac:dyDescent="0.25">
      <c r="A7366" s="570">
        <f t="shared" si="108"/>
        <v>7360</v>
      </c>
      <c r="B7366" s="571" t="s">
        <v>9510</v>
      </c>
      <c r="C7366" s="574" t="s">
        <v>12458</v>
      </c>
      <c r="D7366" s="843">
        <v>4987.29</v>
      </c>
      <c r="E7366" s="844"/>
      <c r="F7366" s="844"/>
      <c r="G7366" s="25"/>
      <c r="H7366" s="25"/>
      <c r="I7366" s="25"/>
      <c r="J7366" s="25"/>
      <c r="K7366" s="25"/>
      <c r="L7366" s="25"/>
      <c r="N7366" s="25"/>
      <c r="O7366" s="25"/>
      <c r="P7366" s="35" t="s">
        <v>2496</v>
      </c>
      <c r="AS7366" s="570"/>
      <c r="AT7366" s="391"/>
      <c r="AU7366" s="222"/>
      <c r="AV7366" s="564"/>
      <c r="AW7366" s="60"/>
      <c r="AX7366" s="60"/>
      <c r="AY7366" s="60"/>
      <c r="AZ7366" s="283"/>
      <c r="BA7366" s="283"/>
      <c r="BB7366" s="283"/>
      <c r="BC7366" s="34"/>
      <c r="BD7366" s="27"/>
      <c r="BF7366" s="35"/>
      <c r="BG7366" s="35"/>
      <c r="BH7366" s="35"/>
    </row>
    <row r="7367" spans="1:60" ht="15" x14ac:dyDescent="0.25">
      <c r="A7367" s="570">
        <f t="shared" si="108"/>
        <v>7361</v>
      </c>
      <c r="B7367" s="571" t="s">
        <v>9511</v>
      </c>
      <c r="C7367" s="574" t="s">
        <v>12458</v>
      </c>
      <c r="D7367" s="843">
        <v>4987.29</v>
      </c>
      <c r="E7367" s="844"/>
      <c r="F7367" s="844"/>
      <c r="G7367" s="25"/>
      <c r="H7367" s="25"/>
      <c r="I7367" s="25"/>
      <c r="J7367" s="25"/>
      <c r="K7367" s="25"/>
      <c r="L7367" s="25"/>
      <c r="N7367" s="25"/>
      <c r="O7367" s="25"/>
      <c r="P7367" s="35" t="s">
        <v>2496</v>
      </c>
      <c r="AS7367" s="570"/>
      <c r="AT7367" s="391"/>
      <c r="AU7367" s="222"/>
      <c r="AV7367" s="564"/>
      <c r="AW7367" s="60"/>
      <c r="AX7367" s="60"/>
      <c r="AY7367" s="60"/>
      <c r="AZ7367" s="283"/>
      <c r="BA7367" s="283"/>
      <c r="BB7367" s="283"/>
      <c r="BC7367" s="34"/>
      <c r="BD7367" s="27"/>
      <c r="BF7367" s="35"/>
      <c r="BG7367" s="35"/>
      <c r="BH7367" s="35"/>
    </row>
    <row r="7368" spans="1:60" ht="15" x14ac:dyDescent="0.25">
      <c r="A7368" s="570">
        <f t="shared" si="108"/>
        <v>7362</v>
      </c>
      <c r="B7368" s="571" t="s">
        <v>9512</v>
      </c>
      <c r="C7368" s="574" t="s">
        <v>12458</v>
      </c>
      <c r="D7368" s="843">
        <v>3333.19</v>
      </c>
      <c r="E7368" s="844"/>
      <c r="F7368" s="844"/>
      <c r="G7368" s="25"/>
      <c r="H7368" s="25"/>
      <c r="I7368" s="25"/>
      <c r="J7368" s="25"/>
      <c r="K7368" s="25"/>
      <c r="L7368" s="25"/>
      <c r="N7368" s="25"/>
      <c r="O7368" s="25"/>
      <c r="P7368" s="35" t="s">
        <v>2496</v>
      </c>
      <c r="AS7368" s="570"/>
      <c r="AT7368" s="391"/>
      <c r="AU7368" s="222"/>
      <c r="AV7368" s="564"/>
      <c r="AW7368" s="60"/>
      <c r="AX7368" s="60"/>
      <c r="AY7368" s="60"/>
      <c r="AZ7368" s="283"/>
      <c r="BA7368" s="283"/>
      <c r="BB7368" s="283"/>
      <c r="BC7368" s="34"/>
      <c r="BD7368" s="27"/>
      <c r="BF7368" s="35"/>
      <c r="BG7368" s="35"/>
      <c r="BH7368" s="35"/>
    </row>
    <row r="7369" spans="1:60" ht="15" x14ac:dyDescent="0.25">
      <c r="A7369" s="570">
        <f t="shared" si="108"/>
        <v>7363</v>
      </c>
      <c r="B7369" s="571" t="s">
        <v>9513</v>
      </c>
      <c r="C7369" s="574" t="s">
        <v>12458</v>
      </c>
      <c r="D7369" s="843">
        <v>3630.69</v>
      </c>
      <c r="E7369" s="844"/>
      <c r="F7369" s="844"/>
      <c r="G7369" s="25"/>
      <c r="H7369" s="25"/>
      <c r="I7369" s="25"/>
      <c r="J7369" s="25"/>
      <c r="K7369" s="25"/>
      <c r="L7369" s="25"/>
      <c r="N7369" s="25"/>
      <c r="O7369" s="25"/>
      <c r="P7369" s="35" t="s">
        <v>2496</v>
      </c>
      <c r="AS7369" s="570"/>
      <c r="AT7369" s="391"/>
      <c r="AU7369" s="222"/>
      <c r="AV7369" s="564"/>
      <c r="AW7369" s="60"/>
      <c r="AX7369" s="60"/>
      <c r="AY7369" s="60"/>
      <c r="AZ7369" s="283"/>
      <c r="BA7369" s="283"/>
      <c r="BB7369" s="283"/>
      <c r="BC7369" s="34"/>
      <c r="BD7369" s="27"/>
      <c r="BF7369" s="35"/>
      <c r="BG7369" s="35"/>
      <c r="BH7369" s="35"/>
    </row>
    <row r="7370" spans="1:60" ht="15" x14ac:dyDescent="0.25">
      <c r="A7370" s="570">
        <f t="shared" si="108"/>
        <v>7364</v>
      </c>
      <c r="B7370" s="571" t="s">
        <v>9514</v>
      </c>
      <c r="C7370" s="574" t="s">
        <v>12458</v>
      </c>
      <c r="D7370" s="843">
        <v>4062.66</v>
      </c>
      <c r="E7370" s="844"/>
      <c r="F7370" s="844"/>
      <c r="G7370" s="25"/>
      <c r="H7370" s="25"/>
      <c r="I7370" s="25"/>
      <c r="J7370" s="25"/>
      <c r="K7370" s="25"/>
      <c r="L7370" s="25"/>
      <c r="N7370" s="25"/>
      <c r="O7370" s="25"/>
      <c r="P7370" s="35" t="s">
        <v>2496</v>
      </c>
      <c r="AS7370" s="570"/>
      <c r="AT7370" s="391"/>
      <c r="AU7370" s="222"/>
      <c r="AV7370" s="564"/>
      <c r="AW7370" s="60"/>
      <c r="AX7370" s="60"/>
      <c r="AY7370" s="60"/>
      <c r="AZ7370" s="283"/>
      <c r="BA7370" s="283"/>
      <c r="BB7370" s="283"/>
      <c r="BC7370" s="34"/>
      <c r="BD7370" s="27"/>
      <c r="BF7370" s="35"/>
      <c r="BG7370" s="35"/>
      <c r="BH7370" s="35"/>
    </row>
    <row r="7371" spans="1:60" ht="15" x14ac:dyDescent="0.25">
      <c r="A7371" s="570">
        <f t="shared" si="108"/>
        <v>7365</v>
      </c>
      <c r="B7371" s="571" t="s">
        <v>9515</v>
      </c>
      <c r="C7371" s="574" t="s">
        <v>12458</v>
      </c>
      <c r="D7371" s="843">
        <v>1770.72</v>
      </c>
      <c r="E7371" s="844"/>
      <c r="F7371" s="844"/>
      <c r="G7371" s="25"/>
      <c r="H7371" s="25"/>
      <c r="I7371" s="25"/>
      <c r="J7371" s="25"/>
      <c r="K7371" s="25"/>
      <c r="L7371" s="25"/>
      <c r="N7371" s="25"/>
      <c r="O7371" s="25"/>
      <c r="P7371" s="35" t="s">
        <v>2496</v>
      </c>
      <c r="AS7371" s="570"/>
      <c r="AT7371" s="391"/>
      <c r="AU7371" s="222"/>
      <c r="AV7371" s="564"/>
      <c r="AW7371" s="60"/>
      <c r="AX7371" s="60"/>
      <c r="AY7371" s="60"/>
      <c r="AZ7371" s="283"/>
      <c r="BA7371" s="283"/>
      <c r="BB7371" s="283"/>
      <c r="BC7371" s="34"/>
      <c r="BD7371" s="27"/>
      <c r="BF7371" s="35"/>
      <c r="BG7371" s="35"/>
      <c r="BH7371" s="35"/>
    </row>
    <row r="7372" spans="1:60" ht="15" x14ac:dyDescent="0.25">
      <c r="A7372" s="570">
        <f t="shared" si="108"/>
        <v>7366</v>
      </c>
      <c r="B7372" s="571" t="s">
        <v>9516</v>
      </c>
      <c r="C7372" s="574" t="s">
        <v>12458</v>
      </c>
      <c r="D7372" s="843">
        <v>1625.54</v>
      </c>
      <c r="E7372" s="844"/>
      <c r="F7372" s="844"/>
      <c r="G7372" s="25"/>
      <c r="H7372" s="25"/>
      <c r="I7372" s="25"/>
      <c r="J7372" s="25"/>
      <c r="K7372" s="25"/>
      <c r="L7372" s="25"/>
      <c r="N7372" s="25"/>
      <c r="O7372" s="25"/>
      <c r="P7372" s="35" t="s">
        <v>2496</v>
      </c>
      <c r="AS7372" s="570"/>
      <c r="AT7372" s="391"/>
      <c r="AU7372" s="222"/>
      <c r="AV7372" s="564"/>
      <c r="AW7372" s="60"/>
      <c r="AX7372" s="60"/>
      <c r="AY7372" s="60"/>
      <c r="AZ7372" s="283"/>
      <c r="BA7372" s="283"/>
      <c r="BB7372" s="283"/>
      <c r="BC7372" s="34"/>
      <c r="BD7372" s="27"/>
      <c r="BF7372" s="35"/>
      <c r="BG7372" s="35"/>
      <c r="BH7372" s="35"/>
    </row>
    <row r="7373" spans="1:60" ht="15" x14ac:dyDescent="0.25">
      <c r="A7373" s="570">
        <f t="shared" si="108"/>
        <v>7367</v>
      </c>
      <c r="B7373" s="571" t="s">
        <v>9517</v>
      </c>
      <c r="C7373" s="574" t="s">
        <v>12458</v>
      </c>
      <c r="D7373" s="843">
        <v>6033.3</v>
      </c>
      <c r="E7373" s="844"/>
      <c r="F7373" s="844"/>
      <c r="G7373" s="25"/>
      <c r="H7373" s="25"/>
      <c r="I7373" s="25"/>
      <c r="J7373" s="25"/>
      <c r="K7373" s="25"/>
      <c r="L7373" s="25"/>
      <c r="N7373" s="25"/>
      <c r="O7373" s="25"/>
      <c r="P7373" s="35" t="s">
        <v>2496</v>
      </c>
      <c r="AS7373" s="570"/>
      <c r="AT7373" s="391"/>
      <c r="AU7373" s="222"/>
      <c r="AV7373" s="564"/>
      <c r="AW7373" s="60"/>
      <c r="AX7373" s="60"/>
      <c r="AY7373" s="60"/>
      <c r="AZ7373" s="283"/>
      <c r="BA7373" s="283"/>
      <c r="BB7373" s="283"/>
      <c r="BC7373" s="34"/>
      <c r="BD7373" s="27"/>
      <c r="BF7373" s="35"/>
      <c r="BG7373" s="35"/>
      <c r="BH7373" s="35"/>
    </row>
    <row r="7374" spans="1:60" ht="15" x14ac:dyDescent="0.25">
      <c r="A7374" s="570">
        <f t="shared" si="108"/>
        <v>7368</v>
      </c>
      <c r="B7374" s="571" t="s">
        <v>9518</v>
      </c>
      <c r="C7374" s="574" t="s">
        <v>12458</v>
      </c>
      <c r="D7374" s="843">
        <v>6590.22</v>
      </c>
      <c r="E7374" s="844"/>
      <c r="F7374" s="844"/>
      <c r="G7374" s="25"/>
      <c r="H7374" s="25"/>
      <c r="I7374" s="25"/>
      <c r="J7374" s="25"/>
      <c r="K7374" s="25"/>
      <c r="L7374" s="25"/>
      <c r="N7374" s="25"/>
      <c r="O7374" s="25"/>
      <c r="P7374" s="35" t="s">
        <v>2496</v>
      </c>
      <c r="AS7374" s="570"/>
      <c r="AT7374" s="391"/>
      <c r="AU7374" s="222"/>
      <c r="AV7374" s="564"/>
      <c r="AW7374" s="60"/>
      <c r="AX7374" s="60"/>
      <c r="AY7374" s="60"/>
      <c r="AZ7374" s="283"/>
      <c r="BA7374" s="283"/>
      <c r="BB7374" s="283"/>
      <c r="BC7374" s="34"/>
      <c r="BD7374" s="27"/>
      <c r="BF7374" s="35"/>
      <c r="BG7374" s="35"/>
      <c r="BH7374" s="35"/>
    </row>
    <row r="7375" spans="1:60" ht="15" x14ac:dyDescent="0.25">
      <c r="A7375" s="570">
        <f t="shared" si="108"/>
        <v>7369</v>
      </c>
      <c r="B7375" s="571" t="s">
        <v>9519</v>
      </c>
      <c r="C7375" s="574" t="s">
        <v>12458</v>
      </c>
      <c r="D7375" s="843">
        <v>3046.4</v>
      </c>
      <c r="E7375" s="844"/>
      <c r="F7375" s="844"/>
      <c r="G7375" s="25"/>
      <c r="H7375" s="25"/>
      <c r="I7375" s="25"/>
      <c r="J7375" s="25"/>
      <c r="K7375" s="25"/>
      <c r="L7375" s="25"/>
      <c r="N7375" s="25"/>
      <c r="O7375" s="25"/>
      <c r="P7375" s="35" t="s">
        <v>2496</v>
      </c>
      <c r="AS7375" s="570"/>
      <c r="AT7375" s="391"/>
      <c r="AU7375" s="222"/>
      <c r="AV7375" s="564"/>
      <c r="AW7375" s="60"/>
      <c r="AX7375" s="60"/>
      <c r="AY7375" s="60"/>
      <c r="AZ7375" s="283"/>
      <c r="BA7375" s="283"/>
      <c r="BB7375" s="283"/>
      <c r="BC7375" s="34"/>
      <c r="BD7375" s="27"/>
      <c r="BF7375" s="35"/>
      <c r="BG7375" s="35"/>
      <c r="BH7375" s="35"/>
    </row>
    <row r="7376" spans="1:60" ht="15" x14ac:dyDescent="0.25">
      <c r="A7376" s="570">
        <f t="shared" si="108"/>
        <v>7370</v>
      </c>
      <c r="B7376" s="571" t="s">
        <v>9520</v>
      </c>
      <c r="C7376" s="574" t="s">
        <v>12458</v>
      </c>
      <c r="D7376" s="843">
        <v>7176.89</v>
      </c>
      <c r="E7376" s="844"/>
      <c r="F7376" s="844"/>
      <c r="G7376" s="25"/>
      <c r="H7376" s="25"/>
      <c r="I7376" s="25"/>
      <c r="J7376" s="25"/>
      <c r="K7376" s="25"/>
      <c r="L7376" s="25"/>
      <c r="N7376" s="25"/>
      <c r="O7376" s="25"/>
      <c r="P7376" s="35" t="s">
        <v>2496</v>
      </c>
      <c r="AS7376" s="570"/>
      <c r="AT7376" s="391"/>
      <c r="AU7376" s="222"/>
      <c r="AV7376" s="564"/>
      <c r="AW7376" s="60"/>
      <c r="AX7376" s="60"/>
      <c r="AY7376" s="60"/>
      <c r="AZ7376" s="283"/>
      <c r="BA7376" s="283"/>
      <c r="BB7376" s="283"/>
      <c r="BC7376" s="34"/>
      <c r="BD7376" s="27"/>
      <c r="BF7376" s="35"/>
      <c r="BG7376" s="35"/>
      <c r="BH7376" s="35"/>
    </row>
    <row r="7377" spans="1:60" ht="15" x14ac:dyDescent="0.25">
      <c r="A7377" s="570">
        <f t="shared" si="108"/>
        <v>7371</v>
      </c>
      <c r="B7377" s="571" t="s">
        <v>9521</v>
      </c>
      <c r="C7377" s="574" t="s">
        <v>12458</v>
      </c>
      <c r="D7377" s="843">
        <v>6916.28</v>
      </c>
      <c r="E7377" s="844"/>
      <c r="F7377" s="844"/>
      <c r="G7377" s="25"/>
      <c r="H7377" s="25"/>
      <c r="I7377" s="25"/>
      <c r="J7377" s="25"/>
      <c r="K7377" s="25"/>
      <c r="L7377" s="25"/>
      <c r="N7377" s="25"/>
      <c r="O7377" s="25"/>
      <c r="P7377" s="35" t="s">
        <v>2496</v>
      </c>
      <c r="AS7377" s="570"/>
      <c r="AT7377" s="391"/>
      <c r="AU7377" s="222"/>
      <c r="AV7377" s="564"/>
      <c r="AW7377" s="60"/>
      <c r="AX7377" s="60"/>
      <c r="AY7377" s="60"/>
      <c r="AZ7377" s="283"/>
      <c r="BA7377" s="283"/>
      <c r="BB7377" s="283"/>
      <c r="BC7377" s="34"/>
      <c r="BD7377" s="27"/>
      <c r="BF7377" s="35"/>
      <c r="BG7377" s="35"/>
      <c r="BH7377" s="35"/>
    </row>
    <row r="7378" spans="1:60" ht="15" x14ac:dyDescent="0.25">
      <c r="A7378" s="570">
        <f t="shared" si="108"/>
        <v>7372</v>
      </c>
      <c r="B7378" s="571" t="s">
        <v>9522</v>
      </c>
      <c r="C7378" s="574" t="s">
        <v>12458</v>
      </c>
      <c r="D7378" s="843">
        <v>7249.48</v>
      </c>
      <c r="E7378" s="844"/>
      <c r="F7378" s="844"/>
      <c r="G7378" s="25"/>
      <c r="H7378" s="25"/>
      <c r="I7378" s="25"/>
      <c r="J7378" s="25"/>
      <c r="K7378" s="25"/>
      <c r="L7378" s="25"/>
      <c r="N7378" s="25"/>
      <c r="O7378" s="25"/>
      <c r="P7378" s="35" t="s">
        <v>2496</v>
      </c>
      <c r="AS7378" s="570"/>
      <c r="AT7378" s="391"/>
      <c r="AU7378" s="222"/>
      <c r="AV7378" s="564"/>
      <c r="AW7378" s="60"/>
      <c r="AX7378" s="60"/>
      <c r="AY7378" s="60"/>
      <c r="AZ7378" s="283"/>
      <c r="BA7378" s="283"/>
      <c r="BB7378" s="283"/>
      <c r="BC7378" s="34"/>
      <c r="BD7378" s="27"/>
      <c r="BF7378" s="35"/>
      <c r="BG7378" s="35"/>
      <c r="BH7378" s="35"/>
    </row>
    <row r="7379" spans="1:60" ht="15" x14ac:dyDescent="0.25">
      <c r="A7379" s="570">
        <f t="shared" si="108"/>
        <v>7373</v>
      </c>
      <c r="B7379" s="571" t="s">
        <v>9523</v>
      </c>
      <c r="C7379" s="574" t="s">
        <v>12458</v>
      </c>
      <c r="D7379" s="843">
        <v>8761.9699999999993</v>
      </c>
      <c r="E7379" s="844"/>
      <c r="F7379" s="844"/>
      <c r="G7379" s="25"/>
      <c r="H7379" s="25"/>
      <c r="I7379" s="25"/>
      <c r="J7379" s="25"/>
      <c r="K7379" s="25"/>
      <c r="L7379" s="25"/>
      <c r="N7379" s="25"/>
      <c r="O7379" s="25"/>
      <c r="P7379" s="35" t="s">
        <v>2496</v>
      </c>
      <c r="AS7379" s="570"/>
      <c r="AT7379" s="391"/>
      <c r="AU7379" s="222"/>
      <c r="AV7379" s="564"/>
      <c r="AW7379" s="60"/>
      <c r="AX7379" s="60"/>
      <c r="AY7379" s="60"/>
      <c r="AZ7379" s="283"/>
      <c r="BA7379" s="283"/>
      <c r="BB7379" s="283"/>
      <c r="BC7379" s="34"/>
      <c r="BD7379" s="27"/>
      <c r="BF7379" s="35"/>
      <c r="BG7379" s="35"/>
      <c r="BH7379" s="35"/>
    </row>
    <row r="7380" spans="1:60" ht="15" x14ac:dyDescent="0.25">
      <c r="A7380" s="570">
        <f t="shared" si="108"/>
        <v>7374</v>
      </c>
      <c r="B7380" s="571" t="s">
        <v>9524</v>
      </c>
      <c r="C7380" s="574" t="s">
        <v>12458</v>
      </c>
      <c r="D7380" s="843">
        <v>9063.0400000000009</v>
      </c>
      <c r="E7380" s="844"/>
      <c r="F7380" s="844"/>
      <c r="G7380" s="25"/>
      <c r="H7380" s="25"/>
      <c r="I7380" s="25"/>
      <c r="J7380" s="25"/>
      <c r="K7380" s="25"/>
      <c r="L7380" s="25"/>
      <c r="N7380" s="25"/>
      <c r="O7380" s="25"/>
      <c r="P7380" s="35" t="s">
        <v>2496</v>
      </c>
      <c r="AS7380" s="570"/>
      <c r="AT7380" s="391"/>
      <c r="AU7380" s="222"/>
      <c r="AV7380" s="564"/>
      <c r="AW7380" s="60"/>
      <c r="AX7380" s="60"/>
      <c r="AY7380" s="60"/>
      <c r="AZ7380" s="283"/>
      <c r="BA7380" s="283"/>
      <c r="BB7380" s="283"/>
      <c r="BC7380" s="34"/>
      <c r="BD7380" s="27"/>
      <c r="BF7380" s="35"/>
      <c r="BG7380" s="35"/>
      <c r="BH7380" s="35"/>
    </row>
    <row r="7381" spans="1:60" ht="15" x14ac:dyDescent="0.25">
      <c r="A7381" s="570">
        <f t="shared" si="108"/>
        <v>7375</v>
      </c>
      <c r="B7381" s="571" t="s">
        <v>9525</v>
      </c>
      <c r="C7381" s="574" t="s">
        <v>12458</v>
      </c>
      <c r="D7381" s="843">
        <v>6616.4</v>
      </c>
      <c r="E7381" s="844"/>
      <c r="F7381" s="844"/>
      <c r="G7381" s="25"/>
      <c r="H7381" s="25"/>
      <c r="I7381" s="25"/>
      <c r="J7381" s="25"/>
      <c r="K7381" s="25"/>
      <c r="L7381" s="25"/>
      <c r="N7381" s="25"/>
      <c r="O7381" s="25"/>
      <c r="P7381" s="35" t="s">
        <v>2496</v>
      </c>
      <c r="AS7381" s="570"/>
      <c r="AT7381" s="391"/>
      <c r="AU7381" s="222"/>
      <c r="AV7381" s="564"/>
      <c r="AW7381" s="60"/>
      <c r="AX7381" s="60"/>
      <c r="AY7381" s="60"/>
      <c r="AZ7381" s="283"/>
      <c r="BA7381" s="283"/>
      <c r="BB7381" s="283"/>
      <c r="BC7381" s="34"/>
      <c r="BD7381" s="27"/>
      <c r="BF7381" s="35"/>
      <c r="BG7381" s="35"/>
      <c r="BH7381" s="35"/>
    </row>
    <row r="7382" spans="1:60" ht="15" x14ac:dyDescent="0.25">
      <c r="A7382" s="570">
        <f t="shared" si="108"/>
        <v>7376</v>
      </c>
      <c r="B7382" s="571" t="s">
        <v>9526</v>
      </c>
      <c r="C7382" s="574" t="s">
        <v>12458</v>
      </c>
      <c r="D7382" s="843">
        <v>5950</v>
      </c>
      <c r="E7382" s="844"/>
      <c r="F7382" s="844"/>
      <c r="G7382" s="25"/>
      <c r="H7382" s="25"/>
      <c r="I7382" s="25"/>
      <c r="J7382" s="25"/>
      <c r="K7382" s="25"/>
      <c r="L7382" s="25"/>
      <c r="N7382" s="25"/>
      <c r="O7382" s="25"/>
      <c r="P7382" s="35" t="s">
        <v>2496</v>
      </c>
      <c r="AS7382" s="570"/>
      <c r="AT7382" s="391"/>
      <c r="AU7382" s="222"/>
      <c r="AV7382" s="564"/>
      <c r="AW7382" s="60"/>
      <c r="AX7382" s="60"/>
      <c r="AY7382" s="60"/>
      <c r="AZ7382" s="283"/>
      <c r="BA7382" s="283"/>
      <c r="BB7382" s="283"/>
      <c r="BC7382" s="34"/>
      <c r="BD7382" s="27"/>
      <c r="BF7382" s="35"/>
      <c r="BG7382" s="35"/>
      <c r="BH7382" s="35"/>
    </row>
    <row r="7383" spans="1:60" ht="15" x14ac:dyDescent="0.25">
      <c r="A7383" s="570">
        <f t="shared" si="108"/>
        <v>7377</v>
      </c>
      <c r="B7383" s="571" t="s">
        <v>9527</v>
      </c>
      <c r="C7383" s="574" t="s">
        <v>12458</v>
      </c>
      <c r="D7383" s="843">
        <v>11406.15</v>
      </c>
      <c r="E7383" s="844"/>
      <c r="F7383" s="844"/>
      <c r="G7383" s="25"/>
      <c r="H7383" s="25"/>
      <c r="I7383" s="25"/>
      <c r="J7383" s="25"/>
      <c r="K7383" s="25"/>
      <c r="L7383" s="25"/>
      <c r="N7383" s="25"/>
      <c r="O7383" s="25"/>
      <c r="P7383" s="35" t="s">
        <v>2496</v>
      </c>
      <c r="AS7383" s="570"/>
      <c r="AT7383" s="391"/>
      <c r="AU7383" s="222"/>
      <c r="AV7383" s="564"/>
      <c r="AW7383" s="60"/>
      <c r="AX7383" s="60"/>
      <c r="AY7383" s="60"/>
      <c r="AZ7383" s="283"/>
      <c r="BA7383" s="283"/>
      <c r="BB7383" s="283"/>
      <c r="BC7383" s="34"/>
      <c r="BD7383" s="27"/>
      <c r="BF7383" s="35"/>
      <c r="BG7383" s="35"/>
      <c r="BH7383" s="35"/>
    </row>
    <row r="7384" spans="1:60" ht="15" x14ac:dyDescent="0.25">
      <c r="A7384" s="570">
        <f t="shared" si="108"/>
        <v>7378</v>
      </c>
      <c r="B7384" s="571" t="s">
        <v>9528</v>
      </c>
      <c r="C7384" s="574" t="s">
        <v>12458</v>
      </c>
      <c r="D7384" s="843">
        <v>11147.92</v>
      </c>
      <c r="E7384" s="844"/>
      <c r="F7384" s="844"/>
      <c r="G7384" s="25"/>
      <c r="H7384" s="25"/>
      <c r="I7384" s="25"/>
      <c r="J7384" s="25"/>
      <c r="K7384" s="25"/>
      <c r="L7384" s="25"/>
      <c r="N7384" s="25"/>
      <c r="O7384" s="25"/>
      <c r="P7384" s="35" t="s">
        <v>2496</v>
      </c>
      <c r="AS7384" s="570"/>
      <c r="AT7384" s="391"/>
      <c r="AU7384" s="222"/>
      <c r="AV7384" s="564"/>
      <c r="AW7384" s="60"/>
      <c r="AX7384" s="60"/>
      <c r="AY7384" s="60"/>
      <c r="AZ7384" s="283"/>
      <c r="BA7384" s="283"/>
      <c r="BB7384" s="283"/>
      <c r="BC7384" s="34"/>
      <c r="BD7384" s="27"/>
      <c r="BF7384" s="35"/>
      <c r="BG7384" s="35"/>
      <c r="BH7384" s="35"/>
    </row>
    <row r="7385" spans="1:60" ht="15" x14ac:dyDescent="0.25">
      <c r="A7385" s="570">
        <f t="shared" si="108"/>
        <v>7379</v>
      </c>
      <c r="B7385" s="571" t="s">
        <v>9529</v>
      </c>
      <c r="C7385" s="574" t="s">
        <v>12458</v>
      </c>
      <c r="D7385" s="843">
        <v>14377.58</v>
      </c>
      <c r="E7385" s="844"/>
      <c r="F7385" s="844"/>
      <c r="G7385" s="25"/>
      <c r="H7385" s="25"/>
      <c r="I7385" s="25"/>
      <c r="J7385" s="25"/>
      <c r="K7385" s="25"/>
      <c r="L7385" s="25"/>
      <c r="N7385" s="25"/>
      <c r="O7385" s="25"/>
      <c r="P7385" s="35" t="s">
        <v>2496</v>
      </c>
      <c r="AS7385" s="570"/>
      <c r="AT7385" s="391"/>
      <c r="AU7385" s="222"/>
      <c r="AV7385" s="564"/>
      <c r="AW7385" s="60"/>
      <c r="AX7385" s="60"/>
      <c r="AY7385" s="60"/>
      <c r="AZ7385" s="283"/>
      <c r="BA7385" s="283"/>
      <c r="BB7385" s="283"/>
      <c r="BC7385" s="34"/>
      <c r="BD7385" s="27"/>
      <c r="BF7385" s="35"/>
      <c r="BG7385" s="35"/>
      <c r="BH7385" s="35"/>
    </row>
    <row r="7386" spans="1:60" ht="15" x14ac:dyDescent="0.25">
      <c r="A7386" s="570">
        <f t="shared" si="108"/>
        <v>7380</v>
      </c>
      <c r="B7386" s="571" t="s">
        <v>9530</v>
      </c>
      <c r="C7386" s="574" t="s">
        <v>12458</v>
      </c>
      <c r="D7386" s="843">
        <v>17443.02</v>
      </c>
      <c r="E7386" s="844"/>
      <c r="F7386" s="844"/>
      <c r="G7386" s="25"/>
      <c r="H7386" s="25"/>
      <c r="I7386" s="25"/>
      <c r="J7386" s="25"/>
      <c r="K7386" s="25"/>
      <c r="L7386" s="25"/>
      <c r="N7386" s="25"/>
      <c r="O7386" s="25"/>
      <c r="P7386" s="35" t="s">
        <v>2496</v>
      </c>
      <c r="AS7386" s="570"/>
      <c r="AT7386" s="391"/>
      <c r="AU7386" s="222"/>
      <c r="AV7386" s="564"/>
      <c r="AW7386" s="60"/>
      <c r="AX7386" s="60"/>
      <c r="AY7386" s="60"/>
      <c r="AZ7386" s="283"/>
      <c r="BA7386" s="283"/>
      <c r="BB7386" s="283"/>
      <c r="BC7386" s="34"/>
      <c r="BD7386" s="27"/>
      <c r="BF7386" s="35"/>
      <c r="BG7386" s="35"/>
      <c r="BH7386" s="35"/>
    </row>
    <row r="7387" spans="1:60" ht="15" x14ac:dyDescent="0.25">
      <c r="A7387" s="570">
        <f t="shared" si="108"/>
        <v>7381</v>
      </c>
      <c r="B7387" s="571" t="s">
        <v>9531</v>
      </c>
      <c r="C7387" s="574" t="s">
        <v>12458</v>
      </c>
      <c r="D7387" s="843">
        <v>18935.28</v>
      </c>
      <c r="E7387" s="844"/>
      <c r="F7387" s="844"/>
      <c r="G7387" s="25"/>
      <c r="H7387" s="25"/>
      <c r="I7387" s="25"/>
      <c r="J7387" s="25"/>
      <c r="K7387" s="25"/>
      <c r="L7387" s="25"/>
      <c r="N7387" s="25"/>
      <c r="O7387" s="25"/>
      <c r="P7387" s="35" t="s">
        <v>2496</v>
      </c>
      <c r="AS7387" s="570"/>
      <c r="AT7387" s="391"/>
      <c r="AU7387" s="222"/>
      <c r="AV7387" s="564"/>
      <c r="AW7387" s="60"/>
      <c r="AX7387" s="60"/>
      <c r="AY7387" s="60"/>
      <c r="AZ7387" s="283"/>
      <c r="BA7387" s="283"/>
      <c r="BB7387" s="283"/>
      <c r="BC7387" s="34"/>
      <c r="BD7387" s="27"/>
      <c r="BF7387" s="35"/>
      <c r="BG7387" s="35"/>
      <c r="BH7387" s="35"/>
    </row>
    <row r="7388" spans="1:60" ht="15" x14ac:dyDescent="0.25">
      <c r="A7388" s="570">
        <f t="shared" si="108"/>
        <v>7382</v>
      </c>
      <c r="B7388" s="571" t="s">
        <v>9532</v>
      </c>
      <c r="C7388" s="574" t="s">
        <v>12458</v>
      </c>
      <c r="D7388" s="843">
        <v>1802.85</v>
      </c>
      <c r="E7388" s="844"/>
      <c r="F7388" s="844"/>
      <c r="G7388" s="25"/>
      <c r="H7388" s="25"/>
      <c r="I7388" s="25"/>
      <c r="J7388" s="25"/>
      <c r="K7388" s="25"/>
      <c r="L7388" s="25"/>
      <c r="N7388" s="25"/>
      <c r="O7388" s="25"/>
      <c r="P7388" s="35" t="s">
        <v>2496</v>
      </c>
      <c r="AS7388" s="570"/>
      <c r="AT7388" s="391"/>
      <c r="AU7388" s="222"/>
      <c r="AV7388" s="564"/>
      <c r="AW7388" s="60"/>
      <c r="AX7388" s="60"/>
      <c r="AY7388" s="60"/>
      <c r="AZ7388" s="283"/>
      <c r="BA7388" s="283"/>
      <c r="BB7388" s="283"/>
      <c r="BC7388" s="34"/>
      <c r="BD7388" s="27"/>
      <c r="BF7388" s="35"/>
      <c r="BG7388" s="35"/>
      <c r="BH7388" s="35"/>
    </row>
    <row r="7389" spans="1:60" ht="15" x14ac:dyDescent="0.25">
      <c r="A7389" s="570">
        <f t="shared" si="108"/>
        <v>7383</v>
      </c>
      <c r="B7389" s="571" t="s">
        <v>9533</v>
      </c>
      <c r="C7389" s="574" t="s">
        <v>12458</v>
      </c>
      <c r="D7389" s="843">
        <v>1740.97</v>
      </c>
      <c r="E7389" s="844"/>
      <c r="F7389" s="844"/>
      <c r="G7389" s="25"/>
      <c r="H7389" s="25"/>
      <c r="I7389" s="25"/>
      <c r="J7389" s="25"/>
      <c r="K7389" s="25"/>
      <c r="L7389" s="25"/>
      <c r="N7389" s="25"/>
      <c r="O7389" s="25"/>
      <c r="P7389" s="35" t="s">
        <v>2496</v>
      </c>
      <c r="AS7389" s="570"/>
      <c r="AT7389" s="391"/>
      <c r="AU7389" s="222"/>
      <c r="AV7389" s="564"/>
      <c r="AW7389" s="60"/>
      <c r="AX7389" s="60"/>
      <c r="AY7389" s="60"/>
      <c r="AZ7389" s="283"/>
      <c r="BA7389" s="283"/>
      <c r="BB7389" s="283"/>
      <c r="BC7389" s="34"/>
      <c r="BD7389" s="27"/>
      <c r="BF7389" s="35"/>
      <c r="BG7389" s="35"/>
      <c r="BH7389" s="35"/>
    </row>
    <row r="7390" spans="1:60" ht="15" x14ac:dyDescent="0.25">
      <c r="A7390" s="570">
        <f t="shared" si="108"/>
        <v>7384</v>
      </c>
      <c r="B7390" s="571" t="s">
        <v>9534</v>
      </c>
      <c r="C7390" s="574" t="s">
        <v>12458</v>
      </c>
      <c r="D7390" s="843">
        <v>23657.200000000001</v>
      </c>
      <c r="E7390" s="844"/>
      <c r="F7390" s="844"/>
      <c r="G7390" s="25"/>
      <c r="H7390" s="25"/>
      <c r="I7390" s="25"/>
      <c r="J7390" s="25"/>
      <c r="K7390" s="25"/>
      <c r="L7390" s="25"/>
      <c r="N7390" s="25"/>
      <c r="O7390" s="25"/>
      <c r="P7390" s="35" t="s">
        <v>2496</v>
      </c>
      <c r="AS7390" s="570"/>
      <c r="AT7390" s="391"/>
      <c r="AU7390" s="222"/>
      <c r="AV7390" s="564"/>
      <c r="AW7390" s="60"/>
      <c r="AX7390" s="60"/>
      <c r="AY7390" s="60"/>
      <c r="AZ7390" s="283"/>
      <c r="BA7390" s="283"/>
      <c r="BB7390" s="283"/>
      <c r="BC7390" s="34"/>
      <c r="BD7390" s="27"/>
      <c r="BF7390" s="35"/>
      <c r="BG7390" s="35"/>
      <c r="BH7390" s="35"/>
    </row>
    <row r="7391" spans="1:60" ht="15" x14ac:dyDescent="0.25">
      <c r="A7391" s="570">
        <f t="shared" si="108"/>
        <v>7385</v>
      </c>
      <c r="B7391" s="571" t="s">
        <v>9535</v>
      </c>
      <c r="C7391" s="574" t="s">
        <v>12458</v>
      </c>
      <c r="D7391" s="843">
        <v>24819.83</v>
      </c>
      <c r="E7391" s="844"/>
      <c r="F7391" s="844"/>
      <c r="G7391" s="25"/>
      <c r="H7391" s="25"/>
      <c r="I7391" s="25"/>
      <c r="J7391" s="25"/>
      <c r="K7391" s="25"/>
      <c r="L7391" s="25"/>
      <c r="N7391" s="25"/>
      <c r="O7391" s="25"/>
      <c r="P7391" s="35" t="s">
        <v>2496</v>
      </c>
      <c r="AS7391" s="570"/>
      <c r="AT7391" s="391"/>
      <c r="AU7391" s="222"/>
      <c r="AV7391" s="564"/>
      <c r="AW7391" s="60"/>
      <c r="AX7391" s="60"/>
      <c r="AY7391" s="60"/>
      <c r="AZ7391" s="283"/>
      <c r="BA7391" s="283"/>
      <c r="BB7391" s="283"/>
      <c r="BC7391" s="34"/>
      <c r="BD7391" s="27"/>
      <c r="BF7391" s="35"/>
      <c r="BG7391" s="35"/>
      <c r="BH7391" s="35"/>
    </row>
    <row r="7392" spans="1:60" ht="15" x14ac:dyDescent="0.25">
      <c r="A7392" s="570">
        <f t="shared" si="108"/>
        <v>7386</v>
      </c>
      <c r="B7392" s="571" t="s">
        <v>9536</v>
      </c>
      <c r="C7392" s="574" t="s">
        <v>12458</v>
      </c>
      <c r="D7392" s="843">
        <v>29739.29</v>
      </c>
      <c r="E7392" s="844"/>
      <c r="F7392" s="844"/>
      <c r="G7392" s="25"/>
      <c r="H7392" s="25"/>
      <c r="I7392" s="25"/>
      <c r="J7392" s="25"/>
      <c r="K7392" s="25"/>
      <c r="L7392" s="25"/>
      <c r="N7392" s="25"/>
      <c r="O7392" s="25"/>
      <c r="P7392" s="35" t="s">
        <v>2496</v>
      </c>
      <c r="AS7392" s="570"/>
      <c r="AT7392" s="391"/>
      <c r="AU7392" s="222"/>
      <c r="AV7392" s="564"/>
      <c r="AW7392" s="60"/>
      <c r="AX7392" s="60"/>
      <c r="AY7392" s="60"/>
      <c r="AZ7392" s="283"/>
      <c r="BA7392" s="283"/>
      <c r="BB7392" s="283"/>
      <c r="BC7392" s="34"/>
      <c r="BD7392" s="27"/>
      <c r="BF7392" s="35"/>
      <c r="BG7392" s="35"/>
      <c r="BH7392" s="35"/>
    </row>
    <row r="7393" spans="1:60" ht="15" x14ac:dyDescent="0.25">
      <c r="A7393" s="570">
        <f t="shared" si="108"/>
        <v>7387</v>
      </c>
      <c r="B7393" s="571" t="s">
        <v>9537</v>
      </c>
      <c r="C7393" s="574" t="s">
        <v>12458</v>
      </c>
      <c r="D7393" s="843">
        <v>2856</v>
      </c>
      <c r="E7393" s="844"/>
      <c r="F7393" s="844"/>
      <c r="G7393" s="25"/>
      <c r="H7393" s="25"/>
      <c r="I7393" s="25"/>
      <c r="J7393" s="25"/>
      <c r="K7393" s="25"/>
      <c r="L7393" s="25"/>
      <c r="N7393" s="25"/>
      <c r="O7393" s="25"/>
      <c r="P7393" s="35" t="s">
        <v>2496</v>
      </c>
      <c r="AS7393" s="570"/>
      <c r="AT7393" s="391"/>
      <c r="AU7393" s="222"/>
      <c r="AV7393" s="564"/>
      <c r="AW7393" s="60"/>
      <c r="AX7393" s="60"/>
      <c r="AY7393" s="60"/>
      <c r="AZ7393" s="283"/>
      <c r="BA7393" s="283"/>
      <c r="BB7393" s="283"/>
      <c r="BC7393" s="34"/>
      <c r="BD7393" s="27"/>
      <c r="BF7393" s="35"/>
      <c r="BG7393" s="35"/>
      <c r="BH7393" s="35"/>
    </row>
    <row r="7394" spans="1:60" ht="15" x14ac:dyDescent="0.25">
      <c r="A7394" s="570">
        <f t="shared" si="108"/>
        <v>7388</v>
      </c>
      <c r="B7394" s="571" t="s">
        <v>9538</v>
      </c>
      <c r="C7394" s="574" t="s">
        <v>12458</v>
      </c>
      <c r="D7394" s="843">
        <v>2950.01</v>
      </c>
      <c r="E7394" s="844"/>
      <c r="F7394" s="844"/>
      <c r="G7394" s="25"/>
      <c r="H7394" s="25"/>
      <c r="I7394" s="25"/>
      <c r="J7394" s="25"/>
      <c r="K7394" s="25"/>
      <c r="L7394" s="25"/>
      <c r="N7394" s="25"/>
      <c r="O7394" s="25"/>
      <c r="P7394" s="35" t="s">
        <v>2496</v>
      </c>
      <c r="AS7394" s="570"/>
      <c r="AT7394" s="391"/>
      <c r="AU7394" s="222"/>
      <c r="AV7394" s="564"/>
      <c r="AW7394" s="60"/>
      <c r="AX7394" s="60"/>
      <c r="AY7394" s="60"/>
      <c r="AZ7394" s="283"/>
      <c r="BA7394" s="283"/>
      <c r="BB7394" s="283"/>
      <c r="BC7394" s="34"/>
      <c r="BD7394" s="27"/>
      <c r="BF7394" s="35"/>
      <c r="BG7394" s="35"/>
      <c r="BH7394" s="35"/>
    </row>
    <row r="7395" spans="1:60" ht="15" x14ac:dyDescent="0.25">
      <c r="A7395" s="570">
        <f t="shared" si="108"/>
        <v>7389</v>
      </c>
      <c r="B7395" s="571" t="s">
        <v>9539</v>
      </c>
      <c r="C7395" s="574" t="s">
        <v>12458</v>
      </c>
      <c r="D7395" s="843">
        <v>1606.5</v>
      </c>
      <c r="E7395" s="844"/>
      <c r="F7395" s="844"/>
      <c r="G7395" s="25"/>
      <c r="H7395" s="25"/>
      <c r="I7395" s="25"/>
      <c r="J7395" s="25"/>
      <c r="K7395" s="25"/>
      <c r="L7395" s="25"/>
      <c r="N7395" s="25"/>
      <c r="O7395" s="25"/>
      <c r="P7395" s="35" t="s">
        <v>2496</v>
      </c>
      <c r="AS7395" s="570"/>
      <c r="AT7395" s="391"/>
      <c r="AU7395" s="222"/>
      <c r="AV7395" s="564"/>
      <c r="AW7395" s="60"/>
      <c r="AX7395" s="60"/>
      <c r="AY7395" s="60"/>
      <c r="AZ7395" s="283"/>
      <c r="BA7395" s="283"/>
      <c r="BB7395" s="283"/>
      <c r="BC7395" s="34"/>
      <c r="BD7395" s="27"/>
      <c r="BF7395" s="35"/>
      <c r="BG7395" s="35"/>
      <c r="BH7395" s="35"/>
    </row>
    <row r="7396" spans="1:60" ht="15" x14ac:dyDescent="0.25">
      <c r="A7396" s="570">
        <f t="shared" si="108"/>
        <v>7390</v>
      </c>
      <c r="B7396" s="571" t="s">
        <v>9540</v>
      </c>
      <c r="C7396" s="574" t="s">
        <v>12458</v>
      </c>
      <c r="D7396" s="843">
        <v>5783.4</v>
      </c>
      <c r="E7396" s="844"/>
      <c r="F7396" s="844"/>
      <c r="G7396" s="25"/>
      <c r="H7396" s="25"/>
      <c r="I7396" s="25"/>
      <c r="J7396" s="25"/>
      <c r="K7396" s="25"/>
      <c r="L7396" s="25"/>
      <c r="N7396" s="25"/>
      <c r="O7396" s="25"/>
      <c r="P7396" s="35" t="s">
        <v>2496</v>
      </c>
      <c r="AS7396" s="570"/>
      <c r="AT7396" s="391"/>
      <c r="AU7396" s="222"/>
      <c r="AV7396" s="564"/>
      <c r="AW7396" s="60"/>
      <c r="AX7396" s="60"/>
      <c r="AY7396" s="60"/>
      <c r="AZ7396" s="283"/>
      <c r="BA7396" s="283"/>
      <c r="BB7396" s="283"/>
      <c r="BC7396" s="34"/>
      <c r="BD7396" s="27"/>
      <c r="BF7396" s="35"/>
      <c r="BG7396" s="35"/>
      <c r="BH7396" s="35"/>
    </row>
    <row r="7397" spans="1:60" ht="15" x14ac:dyDescent="0.25">
      <c r="A7397" s="570">
        <f t="shared" si="108"/>
        <v>7391</v>
      </c>
      <c r="B7397" s="571" t="s">
        <v>9541</v>
      </c>
      <c r="C7397" s="574" t="s">
        <v>12458</v>
      </c>
      <c r="D7397" s="843">
        <v>5372.85</v>
      </c>
      <c r="E7397" s="844"/>
      <c r="F7397" s="844"/>
      <c r="G7397" s="25"/>
      <c r="H7397" s="25"/>
      <c r="I7397" s="25"/>
      <c r="J7397" s="25"/>
      <c r="K7397" s="25"/>
      <c r="L7397" s="25"/>
      <c r="N7397" s="25"/>
      <c r="O7397" s="25"/>
      <c r="P7397" s="35" t="s">
        <v>2496</v>
      </c>
      <c r="AS7397" s="570"/>
      <c r="AT7397" s="391"/>
      <c r="AU7397" s="222"/>
      <c r="AV7397" s="564"/>
      <c r="AW7397" s="60"/>
      <c r="AX7397" s="60"/>
      <c r="AY7397" s="60"/>
      <c r="AZ7397" s="283"/>
      <c r="BA7397" s="283"/>
      <c r="BB7397" s="283"/>
      <c r="BC7397" s="34"/>
      <c r="BD7397" s="27"/>
      <c r="BF7397" s="35"/>
      <c r="BG7397" s="35"/>
      <c r="BH7397" s="35"/>
    </row>
    <row r="7398" spans="1:60" ht="15" x14ac:dyDescent="0.25">
      <c r="A7398" s="570">
        <f t="shared" si="108"/>
        <v>7392</v>
      </c>
      <c r="B7398" s="571" t="s">
        <v>9542</v>
      </c>
      <c r="C7398" s="574" t="s">
        <v>12458</v>
      </c>
      <c r="D7398" s="843">
        <v>5272.89</v>
      </c>
      <c r="E7398" s="844"/>
      <c r="F7398" s="844"/>
      <c r="G7398" s="25"/>
      <c r="H7398" s="25"/>
      <c r="I7398" s="25"/>
      <c r="J7398" s="25"/>
      <c r="K7398" s="25"/>
      <c r="L7398" s="25"/>
      <c r="N7398" s="25"/>
      <c r="O7398" s="25"/>
      <c r="P7398" s="35" t="s">
        <v>2496</v>
      </c>
      <c r="AS7398" s="570"/>
      <c r="AT7398" s="391"/>
      <c r="AU7398" s="222"/>
      <c r="AV7398" s="564"/>
      <c r="AW7398" s="60"/>
      <c r="AX7398" s="60"/>
      <c r="AY7398" s="60"/>
      <c r="AZ7398" s="283"/>
      <c r="BA7398" s="283"/>
      <c r="BB7398" s="283"/>
      <c r="BC7398" s="34"/>
      <c r="BD7398" s="27"/>
      <c r="BF7398" s="35"/>
      <c r="BG7398" s="35"/>
      <c r="BH7398" s="35"/>
    </row>
    <row r="7399" spans="1:60" ht="15" x14ac:dyDescent="0.25">
      <c r="A7399" s="570">
        <f t="shared" si="108"/>
        <v>7393</v>
      </c>
      <c r="B7399" s="571" t="s">
        <v>9543</v>
      </c>
      <c r="C7399" s="574" t="s">
        <v>12458</v>
      </c>
      <c r="D7399" s="843">
        <v>2504.9499999999998</v>
      </c>
      <c r="E7399" s="844"/>
      <c r="F7399" s="844"/>
      <c r="G7399" s="25"/>
      <c r="H7399" s="25"/>
      <c r="I7399" s="25"/>
      <c r="J7399" s="25"/>
      <c r="K7399" s="25"/>
      <c r="L7399" s="25"/>
      <c r="N7399" s="25"/>
      <c r="O7399" s="25"/>
      <c r="P7399" s="35" t="s">
        <v>2496</v>
      </c>
      <c r="AS7399" s="570"/>
      <c r="AT7399" s="391"/>
      <c r="AU7399" s="222"/>
      <c r="AV7399" s="564"/>
      <c r="AW7399" s="60"/>
      <c r="AX7399" s="60"/>
      <c r="AY7399" s="60"/>
      <c r="AZ7399" s="283"/>
      <c r="BA7399" s="283"/>
      <c r="BB7399" s="283"/>
      <c r="BC7399" s="34"/>
      <c r="BD7399" s="27"/>
      <c r="BF7399" s="35"/>
      <c r="BG7399" s="35"/>
      <c r="BH7399" s="35"/>
    </row>
    <row r="7400" spans="1:60" ht="15" x14ac:dyDescent="0.25">
      <c r="A7400" s="570">
        <f t="shared" si="108"/>
        <v>7394</v>
      </c>
      <c r="B7400" s="571" t="s">
        <v>9544</v>
      </c>
      <c r="C7400" s="574" t="s">
        <v>12458</v>
      </c>
      <c r="D7400" s="843">
        <v>2499</v>
      </c>
      <c r="E7400" s="844"/>
      <c r="F7400" s="844"/>
      <c r="G7400" s="25"/>
      <c r="H7400" s="25"/>
      <c r="I7400" s="25"/>
      <c r="J7400" s="25"/>
      <c r="K7400" s="25"/>
      <c r="L7400" s="25"/>
      <c r="N7400" s="25"/>
      <c r="O7400" s="25"/>
      <c r="P7400" s="35" t="s">
        <v>2496</v>
      </c>
      <c r="AS7400" s="570"/>
      <c r="AT7400" s="391"/>
      <c r="AU7400" s="222"/>
      <c r="AV7400" s="564"/>
      <c r="AW7400" s="60"/>
      <c r="AX7400" s="60"/>
      <c r="AY7400" s="60"/>
      <c r="AZ7400" s="283"/>
      <c r="BA7400" s="283"/>
      <c r="BB7400" s="283"/>
      <c r="BC7400" s="34"/>
      <c r="BD7400" s="27"/>
      <c r="BF7400" s="35"/>
      <c r="BG7400" s="35"/>
      <c r="BH7400" s="35"/>
    </row>
    <row r="7401" spans="1:60" ht="15" x14ac:dyDescent="0.25">
      <c r="A7401" s="570">
        <f t="shared" si="108"/>
        <v>7395</v>
      </c>
      <c r="B7401" s="571" t="s">
        <v>9545</v>
      </c>
      <c r="C7401" s="574" t="s">
        <v>12458</v>
      </c>
      <c r="D7401" s="843">
        <v>1927.8</v>
      </c>
      <c r="E7401" s="844"/>
      <c r="F7401" s="844"/>
      <c r="G7401" s="25"/>
      <c r="H7401" s="25"/>
      <c r="I7401" s="25"/>
      <c r="J7401" s="25"/>
      <c r="K7401" s="25"/>
      <c r="L7401" s="25"/>
      <c r="N7401" s="25"/>
      <c r="O7401" s="25"/>
      <c r="P7401" s="35" t="s">
        <v>2496</v>
      </c>
      <c r="AS7401" s="570"/>
      <c r="AT7401" s="391"/>
      <c r="AU7401" s="222"/>
      <c r="AV7401" s="564"/>
      <c r="AW7401" s="60"/>
      <c r="AX7401" s="60"/>
      <c r="AY7401" s="60"/>
      <c r="AZ7401" s="283"/>
      <c r="BA7401" s="283"/>
      <c r="BB7401" s="283"/>
      <c r="BC7401" s="34"/>
      <c r="BD7401" s="27"/>
      <c r="BF7401" s="35"/>
      <c r="BG7401" s="35"/>
      <c r="BH7401" s="35"/>
    </row>
    <row r="7402" spans="1:60" ht="15" x14ac:dyDescent="0.25">
      <c r="A7402" s="570">
        <f t="shared" si="108"/>
        <v>7396</v>
      </c>
      <c r="B7402" s="571" t="s">
        <v>9546</v>
      </c>
      <c r="C7402" s="574" t="s">
        <v>12458</v>
      </c>
      <c r="D7402" s="843">
        <v>4393.4799999999996</v>
      </c>
      <c r="E7402" s="844"/>
      <c r="F7402" s="844"/>
      <c r="G7402" s="25"/>
      <c r="H7402" s="25"/>
      <c r="I7402" s="25"/>
      <c r="J7402" s="25"/>
      <c r="K7402" s="25"/>
      <c r="L7402" s="25"/>
      <c r="N7402" s="25"/>
      <c r="O7402" s="25"/>
      <c r="P7402" s="35" t="s">
        <v>2496</v>
      </c>
      <c r="AS7402" s="570"/>
      <c r="AT7402" s="391"/>
      <c r="AU7402" s="222"/>
      <c r="AV7402" s="564"/>
      <c r="AW7402" s="60"/>
      <c r="AX7402" s="60"/>
      <c r="AY7402" s="60"/>
      <c r="AZ7402" s="283"/>
      <c r="BA7402" s="283"/>
      <c r="BB7402" s="283"/>
      <c r="BC7402" s="34"/>
      <c r="BD7402" s="27"/>
      <c r="BF7402" s="35"/>
      <c r="BG7402" s="35"/>
      <c r="BH7402" s="35"/>
    </row>
    <row r="7403" spans="1:60" ht="15" x14ac:dyDescent="0.25">
      <c r="A7403" s="570">
        <f t="shared" si="108"/>
        <v>7397</v>
      </c>
      <c r="B7403" s="571" t="s">
        <v>9547</v>
      </c>
      <c r="C7403" s="574" t="s">
        <v>12458</v>
      </c>
      <c r="D7403" s="843">
        <v>1927.8</v>
      </c>
      <c r="E7403" s="844"/>
      <c r="F7403" s="844"/>
      <c r="G7403" s="25"/>
      <c r="H7403" s="25"/>
      <c r="I7403" s="25"/>
      <c r="J7403" s="25"/>
      <c r="K7403" s="25"/>
      <c r="L7403" s="25"/>
      <c r="N7403" s="25"/>
      <c r="O7403" s="25"/>
      <c r="P7403" s="35" t="s">
        <v>2496</v>
      </c>
      <c r="AS7403" s="570"/>
      <c r="AT7403" s="391"/>
      <c r="AU7403" s="222"/>
      <c r="AV7403" s="564"/>
      <c r="AW7403" s="60"/>
      <c r="AX7403" s="60"/>
      <c r="AY7403" s="60"/>
      <c r="AZ7403" s="283"/>
      <c r="BA7403" s="283"/>
      <c r="BB7403" s="283"/>
      <c r="BC7403" s="34"/>
      <c r="BD7403" s="27"/>
      <c r="BF7403" s="35"/>
      <c r="BG7403" s="35"/>
      <c r="BH7403" s="35"/>
    </row>
    <row r="7404" spans="1:60" ht="15" x14ac:dyDescent="0.25">
      <c r="A7404" s="570">
        <f t="shared" si="108"/>
        <v>7398</v>
      </c>
      <c r="B7404" s="571" t="s">
        <v>9548</v>
      </c>
      <c r="C7404" s="574" t="s">
        <v>12458</v>
      </c>
      <c r="D7404" s="843">
        <v>1425.62</v>
      </c>
      <c r="E7404" s="844"/>
      <c r="F7404" s="844"/>
      <c r="G7404" s="25"/>
      <c r="H7404" s="25"/>
      <c r="I7404" s="25"/>
      <c r="J7404" s="25"/>
      <c r="K7404" s="25"/>
      <c r="L7404" s="25"/>
      <c r="N7404" s="25"/>
      <c r="O7404" s="25"/>
      <c r="P7404" s="35" t="s">
        <v>2496</v>
      </c>
      <c r="AS7404" s="570"/>
      <c r="AT7404" s="391"/>
      <c r="AU7404" s="222"/>
      <c r="AV7404" s="564"/>
      <c r="AW7404" s="60"/>
      <c r="AX7404" s="60"/>
      <c r="AY7404" s="60"/>
      <c r="AZ7404" s="283"/>
      <c r="BA7404" s="283"/>
      <c r="BB7404" s="283"/>
      <c r="BC7404" s="34"/>
      <c r="BD7404" s="27"/>
      <c r="BF7404" s="35"/>
      <c r="BG7404" s="35"/>
      <c r="BH7404" s="35"/>
    </row>
    <row r="7405" spans="1:60" ht="15" x14ac:dyDescent="0.25">
      <c r="A7405" s="570">
        <f t="shared" si="108"/>
        <v>7399</v>
      </c>
      <c r="B7405" s="571" t="s">
        <v>9549</v>
      </c>
      <c r="C7405" s="574" t="s">
        <v>12458</v>
      </c>
      <c r="D7405" s="843">
        <v>1781.43</v>
      </c>
      <c r="E7405" s="844"/>
      <c r="F7405" s="844"/>
      <c r="G7405" s="25"/>
      <c r="H7405" s="25"/>
      <c r="I7405" s="25"/>
      <c r="J7405" s="25"/>
      <c r="K7405" s="25"/>
      <c r="L7405" s="25"/>
      <c r="N7405" s="25"/>
      <c r="O7405" s="25"/>
      <c r="P7405" s="35" t="s">
        <v>2496</v>
      </c>
      <c r="AS7405" s="570"/>
      <c r="AT7405" s="391"/>
      <c r="AU7405" s="222"/>
      <c r="AV7405" s="564"/>
      <c r="AW7405" s="60"/>
      <c r="AX7405" s="60"/>
      <c r="AY7405" s="60"/>
      <c r="AZ7405" s="283"/>
      <c r="BA7405" s="283"/>
      <c r="BB7405" s="283"/>
      <c r="BC7405" s="34"/>
      <c r="BD7405" s="27"/>
      <c r="BF7405" s="35"/>
      <c r="BG7405" s="35"/>
      <c r="BH7405" s="35"/>
    </row>
    <row r="7406" spans="1:60" ht="15" x14ac:dyDescent="0.25">
      <c r="A7406" s="570">
        <f t="shared" si="108"/>
        <v>7400</v>
      </c>
      <c r="B7406" s="571" t="s">
        <v>9550</v>
      </c>
      <c r="C7406" s="574" t="s">
        <v>12458</v>
      </c>
      <c r="D7406" s="843">
        <v>6857.97</v>
      </c>
      <c r="E7406" s="844"/>
      <c r="F7406" s="844"/>
      <c r="G7406" s="25"/>
      <c r="H7406" s="25"/>
      <c r="I7406" s="25"/>
      <c r="J7406" s="25"/>
      <c r="K7406" s="25"/>
      <c r="L7406" s="25"/>
      <c r="N7406" s="25"/>
      <c r="O7406" s="25"/>
      <c r="P7406" s="35" t="s">
        <v>2496</v>
      </c>
      <c r="AS7406" s="570"/>
      <c r="AT7406" s="391"/>
      <c r="AU7406" s="222"/>
      <c r="AV7406" s="564"/>
      <c r="AW7406" s="60"/>
      <c r="AX7406" s="60"/>
      <c r="AY7406" s="60"/>
      <c r="AZ7406" s="283"/>
      <c r="BA7406" s="283"/>
      <c r="BB7406" s="283"/>
      <c r="BC7406" s="34"/>
      <c r="BD7406" s="27"/>
      <c r="BF7406" s="35"/>
      <c r="BG7406" s="35"/>
      <c r="BH7406" s="35"/>
    </row>
    <row r="7407" spans="1:60" ht="15" x14ac:dyDescent="0.25">
      <c r="A7407" s="570">
        <f t="shared" si="108"/>
        <v>7401</v>
      </c>
      <c r="B7407" s="571" t="s">
        <v>9551</v>
      </c>
      <c r="C7407" s="574" t="s">
        <v>12458</v>
      </c>
      <c r="D7407" s="843">
        <v>9203.4599999999991</v>
      </c>
      <c r="E7407" s="844"/>
      <c r="F7407" s="844"/>
      <c r="G7407" s="25"/>
      <c r="H7407" s="25"/>
      <c r="I7407" s="25"/>
      <c r="J7407" s="25"/>
      <c r="K7407" s="25"/>
      <c r="L7407" s="25"/>
      <c r="N7407" s="25"/>
      <c r="O7407" s="25"/>
      <c r="P7407" s="35" t="s">
        <v>2496</v>
      </c>
      <c r="AS7407" s="570"/>
      <c r="AT7407" s="391"/>
      <c r="AU7407" s="222"/>
      <c r="AV7407" s="564"/>
      <c r="AW7407" s="60"/>
      <c r="AX7407" s="60"/>
      <c r="AY7407" s="60"/>
      <c r="AZ7407" s="283"/>
      <c r="BA7407" s="283"/>
      <c r="BB7407" s="283"/>
      <c r="BC7407" s="34"/>
      <c r="BD7407" s="27"/>
      <c r="BF7407" s="35"/>
      <c r="BG7407" s="35"/>
      <c r="BH7407" s="35"/>
    </row>
    <row r="7408" spans="1:60" ht="15" x14ac:dyDescent="0.25">
      <c r="A7408" s="570">
        <f t="shared" si="108"/>
        <v>7402</v>
      </c>
      <c r="B7408" s="571" t="s">
        <v>9552</v>
      </c>
      <c r="C7408" s="574" t="s">
        <v>12458</v>
      </c>
      <c r="D7408" s="843">
        <v>7657.65</v>
      </c>
      <c r="E7408" s="844"/>
      <c r="F7408" s="844"/>
      <c r="G7408" s="25"/>
      <c r="H7408" s="25"/>
      <c r="I7408" s="25"/>
      <c r="J7408" s="25"/>
      <c r="K7408" s="25"/>
      <c r="L7408" s="25"/>
      <c r="N7408" s="25"/>
      <c r="O7408" s="25"/>
      <c r="P7408" s="35" t="s">
        <v>2496</v>
      </c>
      <c r="AS7408" s="570"/>
      <c r="AT7408" s="391"/>
      <c r="AU7408" s="222"/>
      <c r="AV7408" s="564"/>
      <c r="AW7408" s="60"/>
      <c r="AX7408" s="60"/>
      <c r="AY7408" s="60"/>
      <c r="AZ7408" s="283"/>
      <c r="BA7408" s="283"/>
      <c r="BB7408" s="283"/>
      <c r="BC7408" s="34"/>
      <c r="BD7408" s="27"/>
      <c r="BF7408" s="35"/>
      <c r="BG7408" s="35"/>
      <c r="BH7408" s="35"/>
    </row>
    <row r="7409" spans="1:60" ht="15" x14ac:dyDescent="0.25">
      <c r="A7409" s="570">
        <f t="shared" si="108"/>
        <v>7403</v>
      </c>
      <c r="B7409" s="571" t="s">
        <v>9553</v>
      </c>
      <c r="C7409" s="574" t="s">
        <v>12458</v>
      </c>
      <c r="D7409" s="843">
        <v>18600.89</v>
      </c>
      <c r="E7409" s="844"/>
      <c r="F7409" s="844"/>
      <c r="G7409" s="25"/>
      <c r="H7409" s="25"/>
      <c r="I7409" s="25"/>
      <c r="J7409" s="25"/>
      <c r="K7409" s="25"/>
      <c r="L7409" s="25"/>
      <c r="N7409" s="25"/>
      <c r="O7409" s="25"/>
      <c r="P7409" s="35" t="s">
        <v>2496</v>
      </c>
      <c r="AS7409" s="570"/>
      <c r="AT7409" s="391"/>
      <c r="AU7409" s="222"/>
      <c r="AV7409" s="564"/>
      <c r="AW7409" s="60"/>
      <c r="AX7409" s="60"/>
      <c r="AY7409" s="60"/>
      <c r="AZ7409" s="283"/>
      <c r="BA7409" s="283"/>
      <c r="BB7409" s="283"/>
      <c r="BC7409" s="34"/>
      <c r="BD7409" s="27"/>
      <c r="BF7409" s="35"/>
      <c r="BG7409" s="35"/>
      <c r="BH7409" s="35"/>
    </row>
    <row r="7410" spans="1:60" ht="15" x14ac:dyDescent="0.25">
      <c r="A7410" s="570">
        <f t="shared" si="108"/>
        <v>7404</v>
      </c>
      <c r="B7410" s="571" t="s">
        <v>9554</v>
      </c>
      <c r="C7410" s="574" t="s">
        <v>12458</v>
      </c>
      <c r="D7410" s="843">
        <v>17312.12</v>
      </c>
      <c r="E7410" s="844"/>
      <c r="F7410" s="844"/>
      <c r="G7410" s="25"/>
      <c r="H7410" s="25"/>
      <c r="I7410" s="25"/>
      <c r="J7410" s="25"/>
      <c r="K7410" s="25"/>
      <c r="L7410" s="25"/>
      <c r="N7410" s="25"/>
      <c r="O7410" s="25"/>
      <c r="P7410" s="35" t="s">
        <v>2496</v>
      </c>
      <c r="AS7410" s="570"/>
      <c r="AT7410" s="391"/>
      <c r="AU7410" s="222"/>
      <c r="AV7410" s="564"/>
      <c r="AW7410" s="60"/>
      <c r="AX7410" s="60"/>
      <c r="AY7410" s="60"/>
      <c r="AZ7410" s="283"/>
      <c r="BA7410" s="283"/>
      <c r="BB7410" s="283"/>
      <c r="BC7410" s="34"/>
      <c r="BD7410" s="27"/>
      <c r="BF7410" s="35"/>
      <c r="BG7410" s="35"/>
      <c r="BH7410" s="35"/>
    </row>
    <row r="7411" spans="1:60" ht="15" x14ac:dyDescent="0.25">
      <c r="A7411" s="570">
        <f t="shared" si="108"/>
        <v>7405</v>
      </c>
      <c r="B7411" s="571" t="s">
        <v>9555</v>
      </c>
      <c r="C7411" s="574" t="s">
        <v>12458</v>
      </c>
      <c r="D7411" s="843">
        <v>26642.91</v>
      </c>
      <c r="E7411" s="844"/>
      <c r="F7411" s="844"/>
      <c r="G7411" s="25"/>
      <c r="H7411" s="25"/>
      <c r="I7411" s="25"/>
      <c r="J7411" s="25"/>
      <c r="K7411" s="25"/>
      <c r="L7411" s="25"/>
      <c r="N7411" s="25"/>
      <c r="O7411" s="25"/>
      <c r="P7411" s="35" t="s">
        <v>2496</v>
      </c>
      <c r="AS7411" s="570"/>
      <c r="AT7411" s="391"/>
      <c r="AU7411" s="222"/>
      <c r="AV7411" s="564"/>
      <c r="AW7411" s="60"/>
      <c r="AX7411" s="60"/>
      <c r="AY7411" s="60"/>
      <c r="AZ7411" s="283"/>
      <c r="BA7411" s="283"/>
      <c r="BB7411" s="283"/>
      <c r="BC7411" s="34"/>
      <c r="BD7411" s="27"/>
      <c r="BF7411" s="35"/>
      <c r="BG7411" s="35"/>
      <c r="BH7411" s="35"/>
    </row>
    <row r="7412" spans="1:60" ht="15" x14ac:dyDescent="0.25">
      <c r="A7412" s="570">
        <f t="shared" si="108"/>
        <v>7406</v>
      </c>
      <c r="B7412" s="571" t="s">
        <v>9556</v>
      </c>
      <c r="C7412" s="574" t="s">
        <v>12458</v>
      </c>
      <c r="D7412" s="843">
        <v>17790.5</v>
      </c>
      <c r="E7412" s="844"/>
      <c r="F7412" s="844"/>
      <c r="G7412" s="25"/>
      <c r="H7412" s="25"/>
      <c r="I7412" s="25"/>
      <c r="J7412" s="25"/>
      <c r="K7412" s="25"/>
      <c r="L7412" s="25"/>
      <c r="N7412" s="25"/>
      <c r="O7412" s="25"/>
      <c r="P7412" s="35" t="s">
        <v>2496</v>
      </c>
      <c r="AS7412" s="570"/>
      <c r="AT7412" s="391"/>
      <c r="AU7412" s="222"/>
      <c r="AV7412" s="564"/>
      <c r="AW7412" s="60"/>
      <c r="AX7412" s="60"/>
      <c r="AY7412" s="60"/>
      <c r="AZ7412" s="283"/>
      <c r="BA7412" s="283"/>
      <c r="BB7412" s="283"/>
      <c r="BC7412" s="34"/>
      <c r="BD7412" s="27"/>
      <c r="BF7412" s="35"/>
      <c r="BG7412" s="35"/>
      <c r="BH7412" s="35"/>
    </row>
    <row r="7413" spans="1:60" ht="15" x14ac:dyDescent="0.25">
      <c r="A7413" s="570">
        <f t="shared" si="108"/>
        <v>7407</v>
      </c>
      <c r="B7413" s="571" t="s">
        <v>9557</v>
      </c>
      <c r="C7413" s="574" t="s">
        <v>12458</v>
      </c>
      <c r="D7413" s="843">
        <v>1961.12</v>
      </c>
      <c r="E7413" s="844"/>
      <c r="F7413" s="844"/>
      <c r="G7413" s="25"/>
      <c r="H7413" s="25"/>
      <c r="I7413" s="25"/>
      <c r="J7413" s="25"/>
      <c r="K7413" s="25"/>
      <c r="L7413" s="25"/>
      <c r="N7413" s="25"/>
      <c r="O7413" s="25"/>
      <c r="P7413" s="35" t="s">
        <v>2496</v>
      </c>
      <c r="AS7413" s="570"/>
      <c r="AT7413" s="391"/>
      <c r="AU7413" s="222"/>
      <c r="AV7413" s="564"/>
      <c r="AW7413" s="60"/>
      <c r="AX7413" s="60"/>
      <c r="AY7413" s="60"/>
      <c r="AZ7413" s="283"/>
      <c r="BA7413" s="283"/>
      <c r="BB7413" s="283"/>
      <c r="BC7413" s="34"/>
      <c r="BD7413" s="27"/>
      <c r="BF7413" s="35"/>
      <c r="BG7413" s="35"/>
      <c r="BH7413" s="35"/>
    </row>
    <row r="7414" spans="1:60" ht="15" x14ac:dyDescent="0.25">
      <c r="A7414" s="570">
        <f t="shared" si="108"/>
        <v>7408</v>
      </c>
      <c r="B7414" s="571" t="s">
        <v>9558</v>
      </c>
      <c r="C7414" s="574" t="s">
        <v>12458</v>
      </c>
      <c r="D7414" s="843">
        <v>2335.9699999999998</v>
      </c>
      <c r="E7414" s="844"/>
      <c r="F7414" s="844"/>
      <c r="G7414" s="25"/>
      <c r="H7414" s="25"/>
      <c r="I7414" s="25"/>
      <c r="J7414" s="25"/>
      <c r="K7414" s="25"/>
      <c r="L7414" s="25"/>
      <c r="N7414" s="25"/>
      <c r="O7414" s="25"/>
      <c r="P7414" s="35" t="s">
        <v>2496</v>
      </c>
      <c r="AS7414" s="570"/>
      <c r="AT7414" s="391"/>
      <c r="AU7414" s="222"/>
      <c r="AV7414" s="564"/>
      <c r="AW7414" s="60"/>
      <c r="AX7414" s="60"/>
      <c r="AY7414" s="60"/>
      <c r="AZ7414" s="283"/>
      <c r="BA7414" s="283"/>
      <c r="BB7414" s="283"/>
      <c r="BC7414" s="34"/>
      <c r="BD7414" s="27"/>
      <c r="BF7414" s="35"/>
      <c r="BG7414" s="35"/>
      <c r="BH7414" s="35"/>
    </row>
    <row r="7415" spans="1:60" ht="15" x14ac:dyDescent="0.25">
      <c r="A7415" s="570">
        <f t="shared" ref="A7415:A7478" si="109">A7414+1</f>
        <v>7409</v>
      </c>
      <c r="B7415" s="571" t="s">
        <v>9559</v>
      </c>
      <c r="C7415" s="574" t="s">
        <v>12458</v>
      </c>
      <c r="D7415" s="843">
        <v>984.13</v>
      </c>
      <c r="E7415" s="844"/>
      <c r="F7415" s="844"/>
      <c r="G7415" s="25"/>
      <c r="H7415" s="25"/>
      <c r="I7415" s="25"/>
      <c r="J7415" s="25"/>
      <c r="K7415" s="25"/>
      <c r="L7415" s="25"/>
      <c r="N7415" s="25"/>
      <c r="O7415" s="25"/>
      <c r="P7415" s="35" t="s">
        <v>2496</v>
      </c>
      <c r="AS7415" s="570"/>
      <c r="AT7415" s="391"/>
      <c r="AU7415" s="222"/>
      <c r="AV7415" s="564"/>
      <c r="AW7415" s="60"/>
      <c r="AX7415" s="60"/>
      <c r="AY7415" s="60"/>
      <c r="AZ7415" s="283"/>
      <c r="BA7415" s="283"/>
      <c r="BB7415" s="283"/>
      <c r="BC7415" s="34"/>
      <c r="BD7415" s="27"/>
      <c r="BF7415" s="35"/>
      <c r="BG7415" s="35"/>
      <c r="BH7415" s="35"/>
    </row>
    <row r="7416" spans="1:60" ht="15" x14ac:dyDescent="0.25">
      <c r="A7416" s="570">
        <f t="shared" si="109"/>
        <v>7410</v>
      </c>
      <c r="B7416" s="571" t="s">
        <v>9560</v>
      </c>
      <c r="C7416" s="574" t="s">
        <v>12458</v>
      </c>
      <c r="D7416" s="843">
        <v>45461.57</v>
      </c>
      <c r="E7416" s="844"/>
      <c r="F7416" s="844"/>
      <c r="G7416" s="25"/>
      <c r="H7416" s="25"/>
      <c r="I7416" s="25"/>
      <c r="J7416" s="25"/>
      <c r="K7416" s="25"/>
      <c r="L7416" s="25"/>
      <c r="N7416" s="25"/>
      <c r="O7416" s="25"/>
      <c r="P7416" s="35" t="s">
        <v>2496</v>
      </c>
      <c r="AS7416" s="570"/>
      <c r="AT7416" s="391"/>
      <c r="AU7416" s="222"/>
      <c r="AV7416" s="564"/>
      <c r="AW7416" s="60"/>
      <c r="AX7416" s="60"/>
      <c r="AY7416" s="60"/>
      <c r="AZ7416" s="283"/>
      <c r="BA7416" s="283"/>
      <c r="BB7416" s="283"/>
      <c r="BC7416" s="34"/>
      <c r="BD7416" s="27"/>
      <c r="BF7416" s="35"/>
      <c r="BG7416" s="35"/>
      <c r="BH7416" s="35"/>
    </row>
    <row r="7417" spans="1:60" ht="15" x14ac:dyDescent="0.25">
      <c r="A7417" s="570">
        <f t="shared" si="109"/>
        <v>7411</v>
      </c>
      <c r="B7417" s="571" t="s">
        <v>9561</v>
      </c>
      <c r="C7417" s="574" t="s">
        <v>12458</v>
      </c>
      <c r="D7417" s="843">
        <v>33082</v>
      </c>
      <c r="E7417" s="844"/>
      <c r="F7417" s="844"/>
      <c r="G7417" s="25"/>
      <c r="H7417" s="25"/>
      <c r="I7417" s="25"/>
      <c r="J7417" s="25"/>
      <c r="K7417" s="25"/>
      <c r="L7417" s="25"/>
      <c r="N7417" s="25"/>
      <c r="O7417" s="25"/>
      <c r="P7417" s="35" t="s">
        <v>2496</v>
      </c>
      <c r="AS7417" s="570"/>
      <c r="AT7417" s="391"/>
      <c r="AU7417" s="222"/>
      <c r="AV7417" s="564"/>
      <c r="AW7417" s="60"/>
      <c r="AX7417" s="60"/>
      <c r="AY7417" s="60"/>
      <c r="AZ7417" s="283"/>
      <c r="BA7417" s="283"/>
      <c r="BB7417" s="283"/>
      <c r="BC7417" s="34"/>
      <c r="BD7417" s="27"/>
      <c r="BF7417" s="35"/>
      <c r="BG7417" s="35"/>
      <c r="BH7417" s="35"/>
    </row>
    <row r="7418" spans="1:60" ht="15" x14ac:dyDescent="0.25">
      <c r="A7418" s="570">
        <f t="shared" si="109"/>
        <v>7412</v>
      </c>
      <c r="B7418" s="571" t="s">
        <v>9562</v>
      </c>
      <c r="C7418" s="574" t="s">
        <v>12458</v>
      </c>
      <c r="D7418" s="843">
        <v>44009.77</v>
      </c>
      <c r="E7418" s="844"/>
      <c r="F7418" s="844"/>
      <c r="G7418" s="25"/>
      <c r="H7418" s="25"/>
      <c r="I7418" s="25"/>
      <c r="J7418" s="25"/>
      <c r="K7418" s="25"/>
      <c r="L7418" s="25"/>
      <c r="N7418" s="25"/>
      <c r="O7418" s="25"/>
      <c r="P7418" s="35" t="s">
        <v>2496</v>
      </c>
      <c r="AS7418" s="570"/>
      <c r="AT7418" s="391"/>
      <c r="AU7418" s="222"/>
      <c r="AV7418" s="564"/>
      <c r="AW7418" s="60"/>
      <c r="AX7418" s="60"/>
      <c r="AY7418" s="60"/>
      <c r="AZ7418" s="283"/>
      <c r="BA7418" s="283"/>
      <c r="BB7418" s="283"/>
      <c r="BC7418" s="34"/>
      <c r="BD7418" s="27"/>
      <c r="BF7418" s="35"/>
      <c r="BG7418" s="35"/>
      <c r="BH7418" s="35"/>
    </row>
    <row r="7419" spans="1:60" ht="15" x14ac:dyDescent="0.25">
      <c r="A7419" s="570">
        <f t="shared" si="109"/>
        <v>7413</v>
      </c>
      <c r="B7419" s="571" t="s">
        <v>9563</v>
      </c>
      <c r="C7419" s="574" t="s">
        <v>12458</v>
      </c>
      <c r="D7419" s="843">
        <v>37770.6</v>
      </c>
      <c r="E7419" s="844"/>
      <c r="F7419" s="844"/>
      <c r="G7419" s="25"/>
      <c r="H7419" s="25"/>
      <c r="I7419" s="25"/>
      <c r="J7419" s="25"/>
      <c r="K7419" s="25"/>
      <c r="L7419" s="25"/>
      <c r="N7419" s="25"/>
      <c r="O7419" s="25"/>
      <c r="P7419" s="35" t="s">
        <v>2496</v>
      </c>
      <c r="AS7419" s="570"/>
      <c r="AT7419" s="391"/>
      <c r="AU7419" s="222"/>
      <c r="AV7419" s="564"/>
      <c r="AW7419" s="60"/>
      <c r="AX7419" s="60"/>
      <c r="AY7419" s="60"/>
      <c r="AZ7419" s="283"/>
      <c r="BA7419" s="283"/>
      <c r="BB7419" s="283"/>
      <c r="BC7419" s="34"/>
      <c r="BD7419" s="27"/>
      <c r="BF7419" s="35"/>
      <c r="BG7419" s="35"/>
      <c r="BH7419" s="35"/>
    </row>
    <row r="7420" spans="1:60" ht="15" x14ac:dyDescent="0.25">
      <c r="A7420" s="570">
        <f t="shared" si="109"/>
        <v>7414</v>
      </c>
      <c r="B7420" s="571" t="s">
        <v>9564</v>
      </c>
      <c r="C7420" s="574" t="s">
        <v>12458</v>
      </c>
      <c r="D7420" s="843">
        <v>85471.75</v>
      </c>
      <c r="E7420" s="844"/>
      <c r="F7420" s="844"/>
      <c r="G7420" s="25"/>
      <c r="H7420" s="25"/>
      <c r="I7420" s="25"/>
      <c r="J7420" s="25"/>
      <c r="K7420" s="25"/>
      <c r="L7420" s="25"/>
      <c r="N7420" s="25"/>
      <c r="O7420" s="25"/>
      <c r="P7420" s="35" t="s">
        <v>2496</v>
      </c>
      <c r="AS7420" s="570"/>
      <c r="AT7420" s="391"/>
      <c r="AU7420" s="222"/>
      <c r="AV7420" s="564"/>
      <c r="AW7420" s="60"/>
      <c r="AX7420" s="60"/>
      <c r="AY7420" s="60"/>
      <c r="AZ7420" s="283"/>
      <c r="BA7420" s="283"/>
      <c r="BB7420" s="283"/>
      <c r="BC7420" s="34"/>
      <c r="BD7420" s="27"/>
      <c r="BF7420" s="35"/>
      <c r="BG7420" s="35"/>
      <c r="BH7420" s="35"/>
    </row>
    <row r="7421" spans="1:60" ht="15" x14ac:dyDescent="0.25">
      <c r="A7421" s="570">
        <f t="shared" si="109"/>
        <v>7415</v>
      </c>
      <c r="B7421" s="571" t="s">
        <v>9565</v>
      </c>
      <c r="C7421" s="574" t="s">
        <v>12458</v>
      </c>
      <c r="D7421" s="843">
        <v>35872.550000000003</v>
      </c>
      <c r="E7421" s="844"/>
      <c r="F7421" s="844"/>
      <c r="G7421" s="25"/>
      <c r="H7421" s="25"/>
      <c r="I7421" s="25"/>
      <c r="J7421" s="25"/>
      <c r="K7421" s="25"/>
      <c r="L7421" s="25"/>
      <c r="N7421" s="25"/>
      <c r="O7421" s="25"/>
      <c r="P7421" s="35" t="s">
        <v>2496</v>
      </c>
      <c r="AS7421" s="570"/>
      <c r="AT7421" s="391"/>
      <c r="AU7421" s="222"/>
      <c r="AV7421" s="564"/>
      <c r="AW7421" s="60"/>
      <c r="AX7421" s="60"/>
      <c r="AY7421" s="60"/>
      <c r="AZ7421" s="283"/>
      <c r="BA7421" s="283"/>
      <c r="BB7421" s="283"/>
      <c r="BC7421" s="34"/>
      <c r="BD7421" s="27"/>
      <c r="BF7421" s="35"/>
      <c r="BG7421" s="35"/>
      <c r="BH7421" s="35"/>
    </row>
    <row r="7422" spans="1:60" ht="15" x14ac:dyDescent="0.25">
      <c r="A7422" s="570">
        <f t="shared" si="109"/>
        <v>7416</v>
      </c>
      <c r="B7422" s="571" t="s">
        <v>9566</v>
      </c>
      <c r="C7422" s="574" t="s">
        <v>12458</v>
      </c>
      <c r="D7422" s="843">
        <v>87970.75</v>
      </c>
      <c r="E7422" s="844"/>
      <c r="F7422" s="844"/>
      <c r="G7422" s="25"/>
      <c r="H7422" s="25"/>
      <c r="I7422" s="25"/>
      <c r="J7422" s="25"/>
      <c r="K7422" s="25"/>
      <c r="L7422" s="25"/>
      <c r="N7422" s="25"/>
      <c r="O7422" s="25"/>
      <c r="P7422" s="35" t="s">
        <v>2496</v>
      </c>
      <c r="AS7422" s="570"/>
      <c r="AT7422" s="391"/>
      <c r="AU7422" s="222"/>
      <c r="AV7422" s="564"/>
      <c r="AW7422" s="60"/>
      <c r="AX7422" s="60"/>
      <c r="AY7422" s="60"/>
      <c r="AZ7422" s="283"/>
      <c r="BA7422" s="283"/>
      <c r="BB7422" s="283"/>
      <c r="BC7422" s="34"/>
      <c r="BD7422" s="27"/>
      <c r="BF7422" s="35"/>
      <c r="BG7422" s="35"/>
      <c r="BH7422" s="35"/>
    </row>
    <row r="7423" spans="1:60" ht="15" x14ac:dyDescent="0.25">
      <c r="A7423" s="570">
        <f t="shared" si="109"/>
        <v>7417</v>
      </c>
      <c r="B7423" s="571" t="s">
        <v>9567</v>
      </c>
      <c r="C7423" s="574" t="s">
        <v>12458</v>
      </c>
      <c r="D7423" s="843">
        <v>43840.79</v>
      </c>
      <c r="E7423" s="844"/>
      <c r="F7423" s="844"/>
      <c r="G7423" s="25"/>
      <c r="H7423" s="25"/>
      <c r="I7423" s="25"/>
      <c r="J7423" s="25"/>
      <c r="K7423" s="25"/>
      <c r="L7423" s="25"/>
      <c r="N7423" s="25"/>
      <c r="O7423" s="25"/>
      <c r="P7423" s="35" t="s">
        <v>2496</v>
      </c>
      <c r="AS7423" s="570"/>
      <c r="AT7423" s="391"/>
      <c r="AU7423" s="222"/>
      <c r="AV7423" s="564"/>
      <c r="AW7423" s="60"/>
      <c r="AX7423" s="60"/>
      <c r="AY7423" s="60"/>
      <c r="AZ7423" s="283"/>
      <c r="BA7423" s="283"/>
      <c r="BB7423" s="283"/>
      <c r="BC7423" s="34"/>
      <c r="BD7423" s="27"/>
      <c r="BF7423" s="35"/>
      <c r="BG7423" s="35"/>
      <c r="BH7423" s="35"/>
    </row>
    <row r="7424" spans="1:60" ht="15" x14ac:dyDescent="0.25">
      <c r="A7424" s="570">
        <f t="shared" si="109"/>
        <v>7418</v>
      </c>
      <c r="B7424" s="571" t="s">
        <v>9568</v>
      </c>
      <c r="C7424" s="574" t="s">
        <v>12458</v>
      </c>
      <c r="D7424" s="843">
        <v>146211.73000000001</v>
      </c>
      <c r="E7424" s="844"/>
      <c r="F7424" s="844"/>
      <c r="G7424" s="25"/>
      <c r="H7424" s="25"/>
      <c r="I7424" s="25"/>
      <c r="J7424" s="25"/>
      <c r="K7424" s="25"/>
      <c r="L7424" s="25"/>
      <c r="N7424" s="25"/>
      <c r="O7424" s="25"/>
      <c r="P7424" s="35" t="s">
        <v>2496</v>
      </c>
      <c r="AS7424" s="570"/>
      <c r="AT7424" s="391"/>
      <c r="AU7424" s="222"/>
      <c r="AV7424" s="564"/>
      <c r="AW7424" s="60"/>
      <c r="AX7424" s="60"/>
      <c r="AY7424" s="60"/>
      <c r="AZ7424" s="283"/>
      <c r="BA7424" s="283"/>
      <c r="BB7424" s="283"/>
      <c r="BC7424" s="34"/>
      <c r="BD7424" s="27"/>
      <c r="BF7424" s="35"/>
      <c r="BG7424" s="35"/>
      <c r="BH7424" s="35"/>
    </row>
    <row r="7425" spans="1:60" ht="15" x14ac:dyDescent="0.25">
      <c r="A7425" s="570">
        <f t="shared" si="109"/>
        <v>7419</v>
      </c>
      <c r="B7425" s="571" t="s">
        <v>9569</v>
      </c>
      <c r="C7425" s="574" t="s">
        <v>12458</v>
      </c>
      <c r="D7425" s="843">
        <v>69046.179999999993</v>
      </c>
      <c r="E7425" s="844"/>
      <c r="F7425" s="844"/>
      <c r="G7425" s="25"/>
      <c r="H7425" s="25"/>
      <c r="I7425" s="25"/>
      <c r="J7425" s="25"/>
      <c r="K7425" s="25"/>
      <c r="L7425" s="25"/>
      <c r="N7425" s="25"/>
      <c r="O7425" s="25"/>
      <c r="P7425" s="35" t="s">
        <v>2496</v>
      </c>
      <c r="AS7425" s="570"/>
      <c r="AT7425" s="391"/>
      <c r="AU7425" s="222"/>
      <c r="AV7425" s="564"/>
      <c r="AW7425" s="60"/>
      <c r="AX7425" s="60"/>
      <c r="AY7425" s="60"/>
      <c r="AZ7425" s="283"/>
      <c r="BA7425" s="283"/>
      <c r="BB7425" s="283"/>
      <c r="BC7425" s="34"/>
      <c r="BD7425" s="27"/>
      <c r="BF7425" s="35"/>
      <c r="BG7425" s="35"/>
      <c r="BH7425" s="35"/>
    </row>
    <row r="7426" spans="1:60" ht="15" x14ac:dyDescent="0.25">
      <c r="A7426" s="570">
        <f t="shared" si="109"/>
        <v>7420</v>
      </c>
      <c r="B7426" s="571" t="s">
        <v>9570</v>
      </c>
      <c r="C7426" s="574" t="s">
        <v>12458</v>
      </c>
      <c r="D7426" s="843">
        <v>148880.9</v>
      </c>
      <c r="E7426" s="844"/>
      <c r="F7426" s="844"/>
      <c r="G7426" s="25"/>
      <c r="H7426" s="25"/>
      <c r="I7426" s="25"/>
      <c r="J7426" s="25"/>
      <c r="K7426" s="25"/>
      <c r="L7426" s="25"/>
      <c r="N7426" s="25"/>
      <c r="O7426" s="25"/>
      <c r="P7426" s="35" t="s">
        <v>2496</v>
      </c>
      <c r="AS7426" s="570"/>
      <c r="AT7426" s="391"/>
      <c r="AU7426" s="222"/>
      <c r="AV7426" s="564"/>
      <c r="AW7426" s="60"/>
      <c r="AX7426" s="60"/>
      <c r="AY7426" s="60"/>
      <c r="AZ7426" s="283"/>
      <c r="BA7426" s="283"/>
      <c r="BB7426" s="283"/>
      <c r="BC7426" s="34"/>
      <c r="BD7426" s="27"/>
      <c r="BF7426" s="35"/>
      <c r="BG7426" s="35"/>
      <c r="BH7426" s="35"/>
    </row>
    <row r="7427" spans="1:60" ht="15" x14ac:dyDescent="0.25">
      <c r="A7427" s="570">
        <f t="shared" si="109"/>
        <v>7421</v>
      </c>
      <c r="B7427" s="571" t="s">
        <v>9571</v>
      </c>
      <c r="C7427" s="574" t="s">
        <v>12458</v>
      </c>
      <c r="D7427" s="843">
        <v>723997.19</v>
      </c>
      <c r="E7427" s="844"/>
      <c r="F7427" s="844"/>
      <c r="G7427" s="25"/>
      <c r="H7427" s="25"/>
      <c r="I7427" s="25"/>
      <c r="J7427" s="25"/>
      <c r="K7427" s="25"/>
      <c r="L7427" s="25"/>
      <c r="N7427" s="25"/>
      <c r="O7427" s="25"/>
      <c r="P7427" s="35" t="s">
        <v>2496</v>
      </c>
      <c r="AS7427" s="570"/>
      <c r="AT7427" s="391"/>
      <c r="AU7427" s="222"/>
      <c r="AV7427" s="564"/>
      <c r="AW7427" s="60"/>
      <c r="AX7427" s="60"/>
      <c r="AY7427" s="60"/>
      <c r="AZ7427" s="283"/>
      <c r="BA7427" s="283"/>
      <c r="BB7427" s="283"/>
      <c r="BC7427" s="34"/>
      <c r="BD7427" s="27"/>
      <c r="BF7427" s="35"/>
      <c r="BG7427" s="35"/>
      <c r="BH7427" s="35"/>
    </row>
    <row r="7428" spans="1:60" ht="15" x14ac:dyDescent="0.25">
      <c r="A7428" s="570">
        <f t="shared" si="109"/>
        <v>7422</v>
      </c>
      <c r="B7428" s="571" t="s">
        <v>9572</v>
      </c>
      <c r="C7428" s="574" t="s">
        <v>12458</v>
      </c>
      <c r="D7428" s="843">
        <v>176120</v>
      </c>
      <c r="E7428" s="844"/>
      <c r="F7428" s="844"/>
      <c r="G7428" s="25"/>
      <c r="H7428" s="25"/>
      <c r="I7428" s="25"/>
      <c r="J7428" s="25"/>
      <c r="K7428" s="25"/>
      <c r="L7428" s="25"/>
      <c r="N7428" s="25"/>
      <c r="O7428" s="25"/>
      <c r="P7428" s="35" t="s">
        <v>2496</v>
      </c>
      <c r="AS7428" s="570"/>
      <c r="AT7428" s="391"/>
      <c r="AU7428" s="222"/>
      <c r="AV7428" s="564"/>
      <c r="AW7428" s="60"/>
      <c r="AX7428" s="60"/>
      <c r="AY7428" s="60"/>
      <c r="AZ7428" s="283"/>
      <c r="BA7428" s="283"/>
      <c r="BB7428" s="283"/>
      <c r="BC7428" s="34"/>
      <c r="BD7428" s="27"/>
      <c r="BF7428" s="35"/>
      <c r="BG7428" s="35"/>
      <c r="BH7428" s="35"/>
    </row>
    <row r="7429" spans="1:60" ht="15" x14ac:dyDescent="0.25">
      <c r="A7429" s="570">
        <f t="shared" si="109"/>
        <v>7423</v>
      </c>
      <c r="B7429" s="571" t="s">
        <v>9573</v>
      </c>
      <c r="C7429" s="574" t="s">
        <v>12458</v>
      </c>
      <c r="D7429" s="843">
        <v>336659.33</v>
      </c>
      <c r="E7429" s="844"/>
      <c r="F7429" s="844"/>
      <c r="G7429" s="25"/>
      <c r="H7429" s="25"/>
      <c r="I7429" s="25"/>
      <c r="J7429" s="25"/>
      <c r="K7429" s="25"/>
      <c r="L7429" s="25"/>
      <c r="N7429" s="25"/>
      <c r="O7429" s="25"/>
      <c r="P7429" s="35" t="s">
        <v>2496</v>
      </c>
      <c r="AS7429" s="570"/>
      <c r="AT7429" s="391"/>
      <c r="AU7429" s="222"/>
      <c r="AV7429" s="564"/>
      <c r="AW7429" s="60"/>
      <c r="AX7429" s="60"/>
      <c r="AY7429" s="60"/>
      <c r="AZ7429" s="283"/>
      <c r="BA7429" s="283"/>
      <c r="BB7429" s="283"/>
      <c r="BC7429" s="34"/>
      <c r="BD7429" s="27"/>
      <c r="BF7429" s="35"/>
      <c r="BG7429" s="35"/>
      <c r="BH7429" s="35"/>
    </row>
    <row r="7430" spans="1:60" ht="15" x14ac:dyDescent="0.25">
      <c r="A7430" s="570">
        <f t="shared" si="109"/>
        <v>7424</v>
      </c>
      <c r="B7430" s="571" t="s">
        <v>9574</v>
      </c>
      <c r="C7430" s="574" t="s">
        <v>12458</v>
      </c>
      <c r="D7430" s="843">
        <v>494048.73</v>
      </c>
      <c r="E7430" s="844"/>
      <c r="F7430" s="844"/>
      <c r="G7430" s="25"/>
      <c r="H7430" s="25"/>
      <c r="I7430" s="25"/>
      <c r="J7430" s="25"/>
      <c r="K7430" s="25"/>
      <c r="L7430" s="25"/>
      <c r="N7430" s="25"/>
      <c r="O7430" s="25"/>
      <c r="P7430" s="35" t="s">
        <v>2496</v>
      </c>
      <c r="AS7430" s="570"/>
      <c r="AT7430" s="391"/>
      <c r="AU7430" s="222"/>
      <c r="AV7430" s="564"/>
      <c r="AW7430" s="60"/>
      <c r="AX7430" s="60"/>
      <c r="AY7430" s="60"/>
      <c r="AZ7430" s="283"/>
      <c r="BA7430" s="283"/>
      <c r="BB7430" s="283"/>
      <c r="BC7430" s="34"/>
      <c r="BD7430" s="27"/>
      <c r="BF7430" s="35"/>
      <c r="BG7430" s="35"/>
      <c r="BH7430" s="35"/>
    </row>
    <row r="7431" spans="1:60" ht="15" x14ac:dyDescent="0.25">
      <c r="A7431" s="570">
        <f t="shared" si="109"/>
        <v>7425</v>
      </c>
      <c r="B7431" s="571" t="s">
        <v>9575</v>
      </c>
      <c r="C7431" s="574" t="s">
        <v>12458</v>
      </c>
      <c r="D7431" s="843">
        <v>55533.73</v>
      </c>
      <c r="E7431" s="844"/>
      <c r="F7431" s="844"/>
      <c r="G7431" s="25"/>
      <c r="H7431" s="25"/>
      <c r="I7431" s="25"/>
      <c r="J7431" s="25"/>
      <c r="K7431" s="25"/>
      <c r="L7431" s="25"/>
      <c r="N7431" s="25"/>
      <c r="O7431" s="25"/>
      <c r="P7431" s="35" t="s">
        <v>2496</v>
      </c>
      <c r="AS7431" s="570"/>
      <c r="AT7431" s="391"/>
      <c r="AU7431" s="222"/>
      <c r="AV7431" s="564"/>
      <c r="AW7431" s="60"/>
      <c r="AX7431" s="60"/>
      <c r="AY7431" s="60"/>
      <c r="AZ7431" s="283"/>
      <c r="BA7431" s="283"/>
      <c r="BB7431" s="283"/>
      <c r="BC7431" s="34"/>
      <c r="BD7431" s="27"/>
      <c r="BF7431" s="35"/>
      <c r="BG7431" s="35"/>
      <c r="BH7431" s="35"/>
    </row>
    <row r="7432" spans="1:60" ht="15" x14ac:dyDescent="0.25">
      <c r="A7432" s="570">
        <f t="shared" si="109"/>
        <v>7426</v>
      </c>
      <c r="B7432" s="571" t="s">
        <v>9576</v>
      </c>
      <c r="C7432" s="574" t="s">
        <v>12458</v>
      </c>
      <c r="D7432" s="843">
        <v>1029493.99</v>
      </c>
      <c r="E7432" s="844"/>
      <c r="F7432" s="844"/>
      <c r="G7432" s="25"/>
      <c r="H7432" s="25"/>
      <c r="I7432" s="25"/>
      <c r="J7432" s="25"/>
      <c r="K7432" s="25"/>
      <c r="L7432" s="25"/>
      <c r="N7432" s="25"/>
      <c r="O7432" s="25"/>
      <c r="P7432" s="35" t="s">
        <v>2496</v>
      </c>
      <c r="AS7432" s="570"/>
      <c r="AT7432" s="391"/>
      <c r="AU7432" s="222"/>
      <c r="AV7432" s="564"/>
      <c r="AW7432" s="60"/>
      <c r="AX7432" s="60"/>
      <c r="AY7432" s="60"/>
      <c r="AZ7432" s="283"/>
      <c r="BA7432" s="283"/>
      <c r="BB7432" s="283"/>
      <c r="BC7432" s="34"/>
      <c r="BD7432" s="27"/>
      <c r="BF7432" s="35"/>
      <c r="BG7432" s="35"/>
      <c r="BH7432" s="35"/>
    </row>
    <row r="7433" spans="1:60" ht="15" x14ac:dyDescent="0.25">
      <c r="A7433" s="570">
        <f t="shared" si="109"/>
        <v>7427</v>
      </c>
      <c r="B7433" s="571" t="s">
        <v>9577</v>
      </c>
      <c r="C7433" s="574" t="s">
        <v>12458</v>
      </c>
      <c r="D7433" s="843">
        <v>971949.16</v>
      </c>
      <c r="E7433" s="844"/>
      <c r="F7433" s="844"/>
      <c r="G7433" s="25"/>
      <c r="H7433" s="25"/>
      <c r="I7433" s="25"/>
      <c r="J7433" s="25"/>
      <c r="K7433" s="25"/>
      <c r="L7433" s="25"/>
      <c r="N7433" s="25"/>
      <c r="O7433" s="25"/>
      <c r="P7433" s="35" t="s">
        <v>2496</v>
      </c>
      <c r="AS7433" s="570"/>
      <c r="AT7433" s="391"/>
      <c r="AU7433" s="222"/>
      <c r="AV7433" s="564"/>
      <c r="AW7433" s="60"/>
      <c r="AX7433" s="60"/>
      <c r="AY7433" s="60"/>
      <c r="AZ7433" s="283"/>
      <c r="BA7433" s="283"/>
      <c r="BB7433" s="283"/>
      <c r="BC7433" s="34"/>
      <c r="BD7433" s="27"/>
      <c r="BF7433" s="35"/>
      <c r="BG7433" s="35"/>
      <c r="BH7433" s="35"/>
    </row>
    <row r="7434" spans="1:60" ht="15" x14ac:dyDescent="0.25">
      <c r="A7434" s="570">
        <f t="shared" si="109"/>
        <v>7428</v>
      </c>
      <c r="B7434" s="571" t="s">
        <v>9578</v>
      </c>
      <c r="C7434" s="574" t="s">
        <v>12458</v>
      </c>
      <c r="D7434" s="843">
        <v>139999.93</v>
      </c>
      <c r="E7434" s="844"/>
      <c r="F7434" s="844"/>
      <c r="G7434" s="25"/>
      <c r="H7434" s="25"/>
      <c r="I7434" s="25"/>
      <c r="J7434" s="25"/>
      <c r="K7434" s="25"/>
      <c r="L7434" s="25"/>
      <c r="N7434" s="25"/>
      <c r="O7434" s="25"/>
      <c r="P7434" s="35" t="s">
        <v>2496</v>
      </c>
      <c r="AS7434" s="570"/>
      <c r="AT7434" s="391"/>
      <c r="AU7434" s="222"/>
      <c r="AV7434" s="564"/>
      <c r="AW7434" s="60"/>
      <c r="AX7434" s="60"/>
      <c r="AY7434" s="60"/>
      <c r="AZ7434" s="283"/>
      <c r="BA7434" s="283"/>
      <c r="BB7434" s="283"/>
      <c r="BC7434" s="34"/>
      <c r="BD7434" s="27"/>
      <c r="BF7434" s="35"/>
      <c r="BG7434" s="35"/>
      <c r="BH7434" s="35"/>
    </row>
    <row r="7435" spans="1:60" ht="15" x14ac:dyDescent="0.25">
      <c r="A7435" s="570">
        <f t="shared" si="109"/>
        <v>7429</v>
      </c>
      <c r="B7435" s="571" t="s">
        <v>9579</v>
      </c>
      <c r="C7435" s="574" t="s">
        <v>12458</v>
      </c>
      <c r="D7435" s="843">
        <v>119190.39999999999</v>
      </c>
      <c r="E7435" s="844"/>
      <c r="F7435" s="844"/>
      <c r="G7435" s="25"/>
      <c r="H7435" s="25"/>
      <c r="I7435" s="25"/>
      <c r="J7435" s="25"/>
      <c r="K7435" s="25"/>
      <c r="L7435" s="25"/>
      <c r="N7435" s="25"/>
      <c r="O7435" s="25"/>
      <c r="P7435" s="35" t="s">
        <v>2496</v>
      </c>
      <c r="AS7435" s="570"/>
      <c r="AT7435" s="391"/>
      <c r="AU7435" s="222"/>
      <c r="AV7435" s="564"/>
      <c r="AW7435" s="60"/>
      <c r="AX7435" s="60"/>
      <c r="AY7435" s="60"/>
      <c r="AZ7435" s="283"/>
      <c r="BA7435" s="283"/>
      <c r="BB7435" s="283"/>
      <c r="BC7435" s="34"/>
      <c r="BD7435" s="27"/>
      <c r="BF7435" s="35"/>
      <c r="BG7435" s="35"/>
      <c r="BH7435" s="35"/>
    </row>
    <row r="7436" spans="1:60" ht="15" x14ac:dyDescent="0.25">
      <c r="A7436" s="570">
        <f t="shared" si="109"/>
        <v>7430</v>
      </c>
      <c r="B7436" s="571" t="s">
        <v>9580</v>
      </c>
      <c r="C7436" s="574" t="s">
        <v>12458</v>
      </c>
      <c r="D7436" s="843">
        <v>164899.49</v>
      </c>
      <c r="E7436" s="844"/>
      <c r="F7436" s="844"/>
      <c r="G7436" s="25"/>
      <c r="H7436" s="25"/>
      <c r="I7436" s="25"/>
      <c r="J7436" s="25"/>
      <c r="K7436" s="25"/>
      <c r="L7436" s="25"/>
      <c r="N7436" s="25"/>
      <c r="O7436" s="25"/>
      <c r="P7436" s="35" t="s">
        <v>2496</v>
      </c>
      <c r="AS7436" s="570"/>
      <c r="AT7436" s="391"/>
      <c r="AU7436" s="222"/>
      <c r="AV7436" s="564"/>
      <c r="AW7436" s="60"/>
      <c r="AX7436" s="60"/>
      <c r="AY7436" s="60"/>
      <c r="AZ7436" s="283"/>
      <c r="BA7436" s="283"/>
      <c r="BB7436" s="283"/>
      <c r="BC7436" s="34"/>
      <c r="BD7436" s="27"/>
      <c r="BF7436" s="35"/>
      <c r="BG7436" s="35"/>
      <c r="BH7436" s="35"/>
    </row>
    <row r="7437" spans="1:60" ht="15" x14ac:dyDescent="0.25">
      <c r="A7437" s="570">
        <f t="shared" si="109"/>
        <v>7431</v>
      </c>
      <c r="B7437" s="571" t="s">
        <v>9581</v>
      </c>
      <c r="C7437" s="574" t="s">
        <v>12458</v>
      </c>
      <c r="D7437" s="843">
        <v>109242</v>
      </c>
      <c r="E7437" s="844"/>
      <c r="F7437" s="844"/>
      <c r="G7437" s="25"/>
      <c r="H7437" s="25"/>
      <c r="I7437" s="25"/>
      <c r="J7437" s="25"/>
      <c r="K7437" s="25"/>
      <c r="L7437" s="25"/>
      <c r="N7437" s="25"/>
      <c r="O7437" s="25"/>
      <c r="P7437" s="35" t="s">
        <v>2496</v>
      </c>
      <c r="AS7437" s="570"/>
      <c r="AT7437" s="391"/>
      <c r="AU7437" s="222"/>
      <c r="AV7437" s="564"/>
      <c r="AW7437" s="60"/>
      <c r="AX7437" s="60"/>
      <c r="AY7437" s="60"/>
      <c r="AZ7437" s="283"/>
      <c r="BA7437" s="283"/>
      <c r="BB7437" s="283"/>
      <c r="BC7437" s="34"/>
      <c r="BD7437" s="27"/>
      <c r="BF7437" s="35"/>
      <c r="BG7437" s="35"/>
      <c r="BH7437" s="35"/>
    </row>
    <row r="7438" spans="1:60" ht="15" x14ac:dyDescent="0.25">
      <c r="A7438" s="570">
        <f t="shared" si="109"/>
        <v>7432</v>
      </c>
      <c r="B7438" s="571" t="s">
        <v>9582</v>
      </c>
      <c r="C7438" s="574" t="s">
        <v>12458</v>
      </c>
      <c r="D7438" s="843">
        <v>50012.13</v>
      </c>
      <c r="E7438" s="844"/>
      <c r="F7438" s="844"/>
      <c r="G7438" s="25"/>
      <c r="H7438" s="25"/>
      <c r="I7438" s="25"/>
      <c r="J7438" s="25"/>
      <c r="K7438" s="25"/>
      <c r="L7438" s="25"/>
      <c r="N7438" s="25"/>
      <c r="O7438" s="25"/>
      <c r="P7438" s="35" t="s">
        <v>2496</v>
      </c>
      <c r="AS7438" s="570"/>
      <c r="AT7438" s="391"/>
      <c r="AU7438" s="222"/>
      <c r="AV7438" s="564"/>
      <c r="AW7438" s="60"/>
      <c r="AX7438" s="60"/>
      <c r="AY7438" s="60"/>
      <c r="AZ7438" s="283"/>
      <c r="BA7438" s="283"/>
      <c r="BB7438" s="283"/>
      <c r="BC7438" s="34"/>
      <c r="BD7438" s="27"/>
      <c r="BF7438" s="35"/>
      <c r="BG7438" s="35"/>
      <c r="BH7438" s="35"/>
    </row>
    <row r="7439" spans="1:60" ht="15" x14ac:dyDescent="0.25">
      <c r="A7439" s="570">
        <f t="shared" si="109"/>
        <v>7433</v>
      </c>
      <c r="B7439" s="571" t="s">
        <v>9583</v>
      </c>
      <c r="C7439" s="574" t="s">
        <v>12458</v>
      </c>
      <c r="D7439" s="843">
        <v>63999.39</v>
      </c>
      <c r="E7439" s="844"/>
      <c r="F7439" s="844"/>
      <c r="G7439" s="25"/>
      <c r="H7439" s="25"/>
      <c r="I7439" s="25"/>
      <c r="J7439" s="25"/>
      <c r="K7439" s="25"/>
      <c r="L7439" s="25"/>
      <c r="N7439" s="25"/>
      <c r="O7439" s="25"/>
      <c r="P7439" s="35" t="s">
        <v>2496</v>
      </c>
      <c r="AS7439" s="570"/>
      <c r="AT7439" s="391"/>
      <c r="AU7439" s="222"/>
      <c r="AV7439" s="564"/>
      <c r="AW7439" s="60"/>
      <c r="AX7439" s="60"/>
      <c r="AY7439" s="60"/>
      <c r="AZ7439" s="283"/>
      <c r="BA7439" s="283"/>
      <c r="BB7439" s="283"/>
      <c r="BC7439" s="34"/>
      <c r="BD7439" s="27"/>
      <c r="BF7439" s="35"/>
      <c r="BG7439" s="35"/>
      <c r="BH7439" s="35"/>
    </row>
    <row r="7440" spans="1:60" ht="15" x14ac:dyDescent="0.25">
      <c r="A7440" s="570">
        <f t="shared" si="109"/>
        <v>7434</v>
      </c>
      <c r="B7440" s="571" t="s">
        <v>9584</v>
      </c>
      <c r="C7440" s="574" t="s">
        <v>12458</v>
      </c>
      <c r="D7440" s="843">
        <v>76157.62</v>
      </c>
      <c r="E7440" s="844"/>
      <c r="F7440" s="844"/>
      <c r="G7440" s="25"/>
      <c r="H7440" s="25"/>
      <c r="I7440" s="25"/>
      <c r="J7440" s="25"/>
      <c r="K7440" s="25"/>
      <c r="L7440" s="25"/>
      <c r="N7440" s="25"/>
      <c r="O7440" s="25"/>
      <c r="P7440" s="35" t="s">
        <v>2496</v>
      </c>
      <c r="AS7440" s="570"/>
      <c r="AT7440" s="391"/>
      <c r="AU7440" s="222"/>
      <c r="AV7440" s="564"/>
      <c r="AW7440" s="60"/>
      <c r="AX7440" s="60"/>
      <c r="AY7440" s="60"/>
      <c r="AZ7440" s="283"/>
      <c r="BA7440" s="283"/>
      <c r="BB7440" s="283"/>
      <c r="BC7440" s="34"/>
      <c r="BD7440" s="27"/>
      <c r="BF7440" s="35"/>
      <c r="BG7440" s="35"/>
      <c r="BH7440" s="35"/>
    </row>
    <row r="7441" spans="1:60" ht="15" x14ac:dyDescent="0.25">
      <c r="A7441" s="570">
        <f t="shared" si="109"/>
        <v>7435</v>
      </c>
      <c r="B7441" s="571" t="s">
        <v>9585</v>
      </c>
      <c r="C7441" s="574" t="s">
        <v>12458</v>
      </c>
      <c r="D7441" s="843">
        <v>248381.56</v>
      </c>
      <c r="E7441" s="844"/>
      <c r="F7441" s="844"/>
      <c r="G7441" s="25"/>
      <c r="H7441" s="25"/>
      <c r="I7441" s="25"/>
      <c r="J7441" s="25"/>
      <c r="K7441" s="25"/>
      <c r="L7441" s="25"/>
      <c r="N7441" s="25"/>
      <c r="O7441" s="25"/>
      <c r="P7441" s="35" t="s">
        <v>2496</v>
      </c>
      <c r="AS7441" s="570"/>
      <c r="AT7441" s="391"/>
      <c r="AU7441" s="222"/>
      <c r="AV7441" s="564"/>
      <c r="AW7441" s="60"/>
      <c r="AX7441" s="60"/>
      <c r="AY7441" s="60"/>
      <c r="AZ7441" s="283"/>
      <c r="BA7441" s="283"/>
      <c r="BB7441" s="283"/>
      <c r="BC7441" s="34"/>
      <c r="BD7441" s="27"/>
      <c r="BF7441" s="35"/>
      <c r="BG7441" s="35"/>
      <c r="BH7441" s="35"/>
    </row>
    <row r="7442" spans="1:60" ht="15" x14ac:dyDescent="0.25">
      <c r="A7442" s="570">
        <f t="shared" si="109"/>
        <v>7436</v>
      </c>
      <c r="B7442" s="571" t="s">
        <v>9586</v>
      </c>
      <c r="C7442" s="574" t="s">
        <v>12458</v>
      </c>
      <c r="D7442" s="843">
        <v>109860.8</v>
      </c>
      <c r="E7442" s="844"/>
      <c r="F7442" s="844"/>
      <c r="G7442" s="25"/>
      <c r="H7442" s="25"/>
      <c r="I7442" s="25"/>
      <c r="J7442" s="25"/>
      <c r="K7442" s="25"/>
      <c r="L7442" s="25"/>
      <c r="N7442" s="25"/>
      <c r="O7442" s="25"/>
      <c r="P7442" s="35" t="s">
        <v>2496</v>
      </c>
      <c r="AS7442" s="570"/>
      <c r="AT7442" s="391"/>
      <c r="AU7442" s="222"/>
      <c r="AV7442" s="564"/>
      <c r="AW7442" s="60"/>
      <c r="AX7442" s="60"/>
      <c r="AY7442" s="60"/>
      <c r="AZ7442" s="283"/>
      <c r="BA7442" s="283"/>
      <c r="BB7442" s="283"/>
      <c r="BC7442" s="34"/>
      <c r="BD7442" s="27"/>
      <c r="BF7442" s="35"/>
      <c r="BG7442" s="35"/>
      <c r="BH7442" s="35"/>
    </row>
    <row r="7443" spans="1:60" ht="15" x14ac:dyDescent="0.25">
      <c r="A7443" s="570">
        <f t="shared" si="109"/>
        <v>7437</v>
      </c>
      <c r="B7443" s="571" t="s">
        <v>9587</v>
      </c>
      <c r="C7443" s="574" t="s">
        <v>12458</v>
      </c>
      <c r="D7443" s="843">
        <v>20976.13</v>
      </c>
      <c r="E7443" s="844"/>
      <c r="F7443" s="844"/>
      <c r="G7443" s="25"/>
      <c r="H7443" s="25"/>
      <c r="I7443" s="25"/>
      <c r="J7443" s="25"/>
      <c r="K7443" s="25"/>
      <c r="L7443" s="25"/>
      <c r="N7443" s="25"/>
      <c r="O7443" s="25"/>
      <c r="P7443" s="35" t="s">
        <v>2496</v>
      </c>
      <c r="AS7443" s="570"/>
      <c r="AT7443" s="391"/>
      <c r="AU7443" s="222"/>
      <c r="AV7443" s="564"/>
      <c r="AW7443" s="60"/>
      <c r="AX7443" s="60"/>
      <c r="AY7443" s="60"/>
      <c r="AZ7443" s="283"/>
      <c r="BA7443" s="283"/>
      <c r="BB7443" s="283"/>
      <c r="BC7443" s="34"/>
      <c r="BD7443" s="27"/>
      <c r="BF7443" s="35"/>
      <c r="BG7443" s="35"/>
      <c r="BH7443" s="35"/>
    </row>
    <row r="7444" spans="1:60" ht="15" x14ac:dyDescent="0.25">
      <c r="A7444" s="570">
        <f t="shared" si="109"/>
        <v>7438</v>
      </c>
      <c r="B7444" s="571" t="s">
        <v>9588</v>
      </c>
      <c r="C7444" s="574" t="s">
        <v>12458</v>
      </c>
      <c r="D7444" s="843">
        <v>8069.39</v>
      </c>
      <c r="E7444" s="844"/>
      <c r="F7444" s="844"/>
      <c r="G7444" s="25"/>
      <c r="H7444" s="25"/>
      <c r="I7444" s="25"/>
      <c r="J7444" s="25"/>
      <c r="K7444" s="25"/>
      <c r="L7444" s="25"/>
      <c r="N7444" s="25"/>
      <c r="O7444" s="25"/>
      <c r="P7444" s="35" t="s">
        <v>2496</v>
      </c>
      <c r="AS7444" s="570"/>
      <c r="AT7444" s="391"/>
      <c r="AU7444" s="222"/>
      <c r="AV7444" s="564"/>
      <c r="AW7444" s="60"/>
      <c r="AX7444" s="60"/>
      <c r="AY7444" s="60"/>
      <c r="AZ7444" s="283"/>
      <c r="BA7444" s="283"/>
      <c r="BB7444" s="283"/>
      <c r="BC7444" s="34"/>
      <c r="BD7444" s="27"/>
      <c r="BF7444" s="35"/>
      <c r="BG7444" s="35"/>
      <c r="BH7444" s="35"/>
    </row>
    <row r="7445" spans="1:60" ht="15" x14ac:dyDescent="0.25">
      <c r="A7445" s="570">
        <f t="shared" si="109"/>
        <v>7439</v>
      </c>
      <c r="B7445" s="571" t="s">
        <v>9589</v>
      </c>
      <c r="C7445" s="574" t="s">
        <v>12458</v>
      </c>
      <c r="D7445" s="843">
        <v>8184.82</v>
      </c>
      <c r="E7445" s="844"/>
      <c r="F7445" s="844"/>
      <c r="G7445" s="25"/>
      <c r="H7445" s="25"/>
      <c r="I7445" s="25"/>
      <c r="J7445" s="25"/>
      <c r="K7445" s="25"/>
      <c r="L7445" s="25"/>
      <c r="N7445" s="25"/>
      <c r="O7445" s="25"/>
      <c r="P7445" s="35" t="s">
        <v>2496</v>
      </c>
      <c r="AS7445" s="570"/>
      <c r="AT7445" s="391"/>
      <c r="AU7445" s="222"/>
      <c r="AV7445" s="564"/>
      <c r="AW7445" s="60"/>
      <c r="AX7445" s="60"/>
      <c r="AY7445" s="60"/>
      <c r="AZ7445" s="283"/>
      <c r="BA7445" s="283"/>
      <c r="BB7445" s="283"/>
      <c r="BC7445" s="34"/>
      <c r="BD7445" s="27"/>
      <c r="BF7445" s="35"/>
      <c r="BG7445" s="35"/>
      <c r="BH7445" s="35"/>
    </row>
    <row r="7446" spans="1:60" ht="15" x14ac:dyDescent="0.25">
      <c r="A7446" s="570">
        <f t="shared" si="109"/>
        <v>7440</v>
      </c>
      <c r="B7446" s="571" t="s">
        <v>9590</v>
      </c>
      <c r="C7446" s="574" t="s">
        <v>12458</v>
      </c>
      <c r="D7446" s="843">
        <v>73768.100000000006</v>
      </c>
      <c r="E7446" s="844"/>
      <c r="F7446" s="844"/>
      <c r="G7446" s="25"/>
      <c r="H7446" s="25"/>
      <c r="I7446" s="25"/>
      <c r="J7446" s="25"/>
      <c r="K7446" s="25"/>
      <c r="L7446" s="25"/>
      <c r="N7446" s="25"/>
      <c r="O7446" s="25"/>
      <c r="P7446" s="35" t="s">
        <v>2496</v>
      </c>
      <c r="AS7446" s="570"/>
      <c r="AT7446" s="391"/>
      <c r="AU7446" s="222"/>
      <c r="AV7446" s="564"/>
      <c r="AW7446" s="60"/>
      <c r="AX7446" s="60"/>
      <c r="AY7446" s="60"/>
      <c r="AZ7446" s="283"/>
      <c r="BA7446" s="283"/>
      <c r="BB7446" s="283"/>
      <c r="BC7446" s="34"/>
      <c r="BD7446" s="27"/>
      <c r="BF7446" s="35"/>
      <c r="BG7446" s="35"/>
      <c r="BH7446" s="35"/>
    </row>
    <row r="7447" spans="1:60" ht="15" x14ac:dyDescent="0.25">
      <c r="A7447" s="570">
        <f t="shared" si="109"/>
        <v>7441</v>
      </c>
      <c r="B7447" s="571" t="s">
        <v>9591</v>
      </c>
      <c r="C7447" s="574" t="s">
        <v>12458</v>
      </c>
      <c r="D7447" s="843">
        <v>111046.04</v>
      </c>
      <c r="E7447" s="844"/>
      <c r="F7447" s="844"/>
      <c r="G7447" s="25"/>
      <c r="H7447" s="25"/>
      <c r="I7447" s="25"/>
      <c r="J7447" s="25"/>
      <c r="K7447" s="25"/>
      <c r="L7447" s="25"/>
      <c r="N7447" s="25"/>
      <c r="O7447" s="25"/>
      <c r="P7447" s="35" t="s">
        <v>2496</v>
      </c>
      <c r="AS7447" s="570"/>
      <c r="AT7447" s="391"/>
      <c r="AU7447" s="222"/>
      <c r="AV7447" s="564"/>
      <c r="AW7447" s="60"/>
      <c r="AX7447" s="60"/>
      <c r="AY7447" s="60"/>
      <c r="AZ7447" s="283"/>
      <c r="BA7447" s="283"/>
      <c r="BB7447" s="283"/>
      <c r="BC7447" s="34"/>
      <c r="BD7447" s="27"/>
      <c r="BF7447" s="35"/>
      <c r="BG7447" s="35"/>
      <c r="BH7447" s="35"/>
    </row>
    <row r="7448" spans="1:60" ht="15" x14ac:dyDescent="0.25">
      <c r="A7448" s="570">
        <f t="shared" si="109"/>
        <v>7442</v>
      </c>
      <c r="B7448" s="571" t="s">
        <v>9592</v>
      </c>
      <c r="C7448" s="574" t="s">
        <v>12458</v>
      </c>
      <c r="D7448" s="843">
        <v>79927.539999999994</v>
      </c>
      <c r="E7448" s="844"/>
      <c r="F7448" s="844"/>
      <c r="G7448" s="25"/>
      <c r="H7448" s="25"/>
      <c r="I7448" s="25"/>
      <c r="J7448" s="25"/>
      <c r="K7448" s="25"/>
      <c r="L7448" s="25"/>
      <c r="N7448" s="25"/>
      <c r="O7448" s="25"/>
      <c r="P7448" s="35" t="s">
        <v>2496</v>
      </c>
      <c r="AS7448" s="570"/>
      <c r="AT7448" s="391"/>
      <c r="AU7448" s="222"/>
      <c r="AV7448" s="564"/>
      <c r="AW7448" s="60"/>
      <c r="AX7448" s="60"/>
      <c r="AY7448" s="60"/>
      <c r="AZ7448" s="283"/>
      <c r="BA7448" s="283"/>
      <c r="BB7448" s="283"/>
      <c r="BC7448" s="34"/>
      <c r="BD7448" s="27"/>
      <c r="BF7448" s="35"/>
      <c r="BG7448" s="35"/>
      <c r="BH7448" s="35"/>
    </row>
    <row r="7449" spans="1:60" ht="15" x14ac:dyDescent="0.25">
      <c r="A7449" s="570">
        <f t="shared" si="109"/>
        <v>7443</v>
      </c>
      <c r="B7449" s="571" t="s">
        <v>9593</v>
      </c>
      <c r="C7449" s="574" t="s">
        <v>12458</v>
      </c>
      <c r="D7449" s="843">
        <v>32130</v>
      </c>
      <c r="E7449" s="844"/>
      <c r="F7449" s="844"/>
      <c r="G7449" s="25"/>
      <c r="H7449" s="25"/>
      <c r="I7449" s="25"/>
      <c r="J7449" s="25"/>
      <c r="K7449" s="25"/>
      <c r="L7449" s="25"/>
      <c r="N7449" s="25"/>
      <c r="O7449" s="25"/>
      <c r="P7449" s="35" t="s">
        <v>2496</v>
      </c>
      <c r="AS7449" s="570"/>
      <c r="AT7449" s="391"/>
      <c r="AU7449" s="222"/>
      <c r="AV7449" s="564"/>
      <c r="AW7449" s="60"/>
      <c r="AX7449" s="60"/>
      <c r="AY7449" s="60"/>
      <c r="AZ7449" s="283"/>
      <c r="BA7449" s="283"/>
      <c r="BB7449" s="283"/>
      <c r="BC7449" s="34"/>
      <c r="BD7449" s="27"/>
      <c r="BF7449" s="35"/>
      <c r="BG7449" s="35"/>
      <c r="BH7449" s="35"/>
    </row>
    <row r="7450" spans="1:60" ht="15" x14ac:dyDescent="0.25">
      <c r="A7450" s="570">
        <f t="shared" si="109"/>
        <v>7444</v>
      </c>
      <c r="B7450" s="571" t="s">
        <v>9594</v>
      </c>
      <c r="C7450" s="574" t="s">
        <v>12458</v>
      </c>
      <c r="D7450" s="843">
        <v>22692.11</v>
      </c>
      <c r="E7450" s="844"/>
      <c r="F7450" s="844"/>
      <c r="G7450" s="25"/>
      <c r="H7450" s="25"/>
      <c r="I7450" s="25"/>
      <c r="J7450" s="25"/>
      <c r="K7450" s="25"/>
      <c r="L7450" s="25"/>
      <c r="N7450" s="25"/>
      <c r="O7450" s="25"/>
      <c r="P7450" s="35" t="s">
        <v>2496</v>
      </c>
      <c r="AS7450" s="570"/>
      <c r="AT7450" s="391"/>
      <c r="AU7450" s="222"/>
      <c r="AV7450" s="564"/>
      <c r="AW7450" s="60"/>
      <c r="AX7450" s="60"/>
      <c r="AY7450" s="60"/>
      <c r="AZ7450" s="283"/>
      <c r="BA7450" s="283"/>
      <c r="BB7450" s="283"/>
      <c r="BC7450" s="34"/>
      <c r="BD7450" s="27"/>
      <c r="BF7450" s="35"/>
      <c r="BG7450" s="35"/>
      <c r="BH7450" s="35"/>
    </row>
    <row r="7451" spans="1:60" ht="15" x14ac:dyDescent="0.25">
      <c r="A7451" s="570">
        <f t="shared" si="109"/>
        <v>7445</v>
      </c>
      <c r="B7451" s="571" t="s">
        <v>9595</v>
      </c>
      <c r="C7451" s="574" t="s">
        <v>12458</v>
      </c>
      <c r="D7451" s="843">
        <v>20462.05</v>
      </c>
      <c r="E7451" s="844"/>
      <c r="F7451" s="844"/>
      <c r="G7451" s="25"/>
      <c r="H7451" s="25"/>
      <c r="I7451" s="25"/>
      <c r="J7451" s="25"/>
      <c r="K7451" s="25"/>
      <c r="L7451" s="25"/>
      <c r="N7451" s="25"/>
      <c r="O7451" s="25"/>
      <c r="P7451" s="35" t="s">
        <v>2496</v>
      </c>
      <c r="AS7451" s="570"/>
      <c r="AT7451" s="391"/>
      <c r="AU7451" s="222"/>
      <c r="AV7451" s="564"/>
      <c r="AW7451" s="60"/>
      <c r="AX7451" s="60"/>
      <c r="AY7451" s="60"/>
      <c r="AZ7451" s="283"/>
      <c r="BA7451" s="283"/>
      <c r="BB7451" s="283"/>
      <c r="BC7451" s="34"/>
      <c r="BD7451" s="27"/>
      <c r="BF7451" s="35"/>
      <c r="BG7451" s="35"/>
      <c r="BH7451" s="35"/>
    </row>
    <row r="7452" spans="1:60" ht="15" x14ac:dyDescent="0.25">
      <c r="A7452" s="570">
        <f t="shared" si="109"/>
        <v>7446</v>
      </c>
      <c r="B7452" s="571" t="s">
        <v>9596</v>
      </c>
      <c r="C7452" s="574" t="s">
        <v>12458</v>
      </c>
      <c r="D7452" s="843">
        <v>17138.38</v>
      </c>
      <c r="E7452" s="844"/>
      <c r="F7452" s="844"/>
      <c r="G7452" s="25"/>
      <c r="H7452" s="25"/>
      <c r="I7452" s="25"/>
      <c r="J7452" s="25"/>
      <c r="K7452" s="25"/>
      <c r="L7452" s="25"/>
      <c r="N7452" s="25"/>
      <c r="O7452" s="25"/>
      <c r="P7452" s="35" t="s">
        <v>2496</v>
      </c>
      <c r="AS7452" s="570"/>
      <c r="AT7452" s="391"/>
      <c r="AU7452" s="222"/>
      <c r="AV7452" s="564"/>
      <c r="AW7452" s="60"/>
      <c r="AX7452" s="60"/>
      <c r="AY7452" s="60"/>
      <c r="AZ7452" s="283"/>
      <c r="BA7452" s="283"/>
      <c r="BB7452" s="283"/>
      <c r="BC7452" s="34"/>
      <c r="BD7452" s="27"/>
      <c r="BF7452" s="35"/>
      <c r="BG7452" s="35"/>
      <c r="BH7452" s="35"/>
    </row>
    <row r="7453" spans="1:60" ht="15" x14ac:dyDescent="0.25">
      <c r="A7453" s="570">
        <f t="shared" si="109"/>
        <v>7447</v>
      </c>
      <c r="B7453" s="571" t="s">
        <v>9597</v>
      </c>
      <c r="C7453" s="574" t="s">
        <v>12458</v>
      </c>
      <c r="D7453" s="843">
        <v>28724.22</v>
      </c>
      <c r="E7453" s="844"/>
      <c r="F7453" s="844"/>
      <c r="G7453" s="25"/>
      <c r="H7453" s="25"/>
      <c r="I7453" s="25"/>
      <c r="J7453" s="25"/>
      <c r="K7453" s="25"/>
      <c r="L7453" s="25"/>
      <c r="N7453" s="25"/>
      <c r="O7453" s="25"/>
      <c r="P7453" s="35" t="s">
        <v>2496</v>
      </c>
      <c r="AS7453" s="570"/>
      <c r="AT7453" s="391"/>
      <c r="AU7453" s="222"/>
      <c r="AV7453" s="564"/>
      <c r="AW7453" s="60"/>
      <c r="AX7453" s="60"/>
      <c r="AY7453" s="60"/>
      <c r="AZ7453" s="283"/>
      <c r="BA7453" s="283"/>
      <c r="BB7453" s="283"/>
      <c r="BC7453" s="34"/>
      <c r="BD7453" s="27"/>
      <c r="BF7453" s="35"/>
      <c r="BG7453" s="35"/>
      <c r="BH7453" s="35"/>
    </row>
    <row r="7454" spans="1:60" ht="15" x14ac:dyDescent="0.25">
      <c r="A7454" s="570">
        <f t="shared" si="109"/>
        <v>7448</v>
      </c>
      <c r="B7454" s="571" t="s">
        <v>9598</v>
      </c>
      <c r="C7454" s="574" t="s">
        <v>12458</v>
      </c>
      <c r="D7454" s="843">
        <v>52598</v>
      </c>
      <c r="E7454" s="844"/>
      <c r="F7454" s="844"/>
      <c r="G7454" s="25"/>
      <c r="H7454" s="25"/>
      <c r="I7454" s="25"/>
      <c r="J7454" s="25"/>
      <c r="K7454" s="25"/>
      <c r="L7454" s="25"/>
      <c r="N7454" s="25"/>
      <c r="O7454" s="25"/>
      <c r="P7454" s="35" t="s">
        <v>2496</v>
      </c>
      <c r="AS7454" s="570"/>
      <c r="AT7454" s="391"/>
      <c r="AU7454" s="222"/>
      <c r="AV7454" s="564"/>
      <c r="AW7454" s="60"/>
      <c r="AX7454" s="60"/>
      <c r="AY7454" s="60"/>
      <c r="AZ7454" s="283"/>
      <c r="BA7454" s="283"/>
      <c r="BB7454" s="283"/>
      <c r="BC7454" s="34"/>
      <c r="BD7454" s="27"/>
      <c r="BF7454" s="35"/>
      <c r="BG7454" s="35"/>
      <c r="BH7454" s="35"/>
    </row>
    <row r="7455" spans="1:60" ht="15" x14ac:dyDescent="0.25">
      <c r="A7455" s="570">
        <f t="shared" si="109"/>
        <v>7449</v>
      </c>
      <c r="B7455" s="571" t="s">
        <v>9599</v>
      </c>
      <c r="C7455" s="574" t="s">
        <v>12458</v>
      </c>
      <c r="D7455" s="843">
        <v>6850.83</v>
      </c>
      <c r="E7455" s="844"/>
      <c r="F7455" s="844"/>
      <c r="G7455" s="25"/>
      <c r="H7455" s="25"/>
      <c r="I7455" s="25"/>
      <c r="J7455" s="25"/>
      <c r="K7455" s="25"/>
      <c r="L7455" s="25"/>
      <c r="N7455" s="25"/>
      <c r="O7455" s="25"/>
      <c r="P7455" s="35" t="s">
        <v>2496</v>
      </c>
      <c r="AS7455" s="570"/>
      <c r="AT7455" s="391"/>
      <c r="AU7455" s="222"/>
      <c r="AV7455" s="564"/>
      <c r="AW7455" s="60"/>
      <c r="AX7455" s="60"/>
      <c r="AY7455" s="60"/>
      <c r="AZ7455" s="283"/>
      <c r="BA7455" s="283"/>
      <c r="BB7455" s="283"/>
      <c r="BC7455" s="34"/>
      <c r="BD7455" s="27"/>
      <c r="BF7455" s="35"/>
      <c r="BG7455" s="35"/>
      <c r="BH7455" s="35"/>
    </row>
    <row r="7456" spans="1:60" ht="15" x14ac:dyDescent="0.25">
      <c r="A7456" s="570">
        <f t="shared" si="109"/>
        <v>7450</v>
      </c>
      <c r="B7456" s="571" t="s">
        <v>9600</v>
      </c>
      <c r="C7456" s="574" t="s">
        <v>12458</v>
      </c>
      <c r="D7456" s="843">
        <v>15708</v>
      </c>
      <c r="E7456" s="844"/>
      <c r="F7456" s="844"/>
      <c r="G7456" s="25"/>
      <c r="H7456" s="25"/>
      <c r="I7456" s="25"/>
      <c r="J7456" s="25"/>
      <c r="K7456" s="25"/>
      <c r="L7456" s="25"/>
      <c r="N7456" s="25"/>
      <c r="O7456" s="25"/>
      <c r="P7456" s="35" t="s">
        <v>2496</v>
      </c>
      <c r="AS7456" s="570"/>
      <c r="AT7456" s="391"/>
      <c r="AU7456" s="222"/>
      <c r="AV7456" s="564"/>
      <c r="AW7456" s="60"/>
      <c r="AX7456" s="60"/>
      <c r="AY7456" s="60"/>
      <c r="AZ7456" s="283"/>
      <c r="BA7456" s="283"/>
      <c r="BB7456" s="283"/>
      <c r="BC7456" s="34"/>
      <c r="BD7456" s="27"/>
      <c r="BF7456" s="35"/>
      <c r="BG7456" s="35"/>
      <c r="BH7456" s="35"/>
    </row>
    <row r="7457" spans="1:60" ht="15" x14ac:dyDescent="0.25">
      <c r="A7457" s="570">
        <f t="shared" si="109"/>
        <v>7451</v>
      </c>
      <c r="B7457" s="571" t="s">
        <v>9601</v>
      </c>
      <c r="C7457" s="574" t="s">
        <v>12458</v>
      </c>
      <c r="D7457" s="843">
        <v>17547.740000000002</v>
      </c>
      <c r="E7457" s="844"/>
      <c r="F7457" s="844"/>
      <c r="G7457" s="25"/>
      <c r="H7457" s="25"/>
      <c r="I7457" s="25"/>
      <c r="J7457" s="25"/>
      <c r="K7457" s="25"/>
      <c r="L7457" s="25"/>
      <c r="N7457" s="25"/>
      <c r="O7457" s="25"/>
      <c r="P7457" s="35" t="s">
        <v>2496</v>
      </c>
      <c r="AS7457" s="570"/>
      <c r="AT7457" s="391"/>
      <c r="AU7457" s="222"/>
      <c r="AV7457" s="564"/>
      <c r="AW7457" s="60"/>
      <c r="AX7457" s="60"/>
      <c r="AY7457" s="60"/>
      <c r="AZ7457" s="283"/>
      <c r="BA7457" s="283"/>
      <c r="BB7457" s="283"/>
      <c r="BC7457" s="34"/>
      <c r="BD7457" s="27"/>
      <c r="BF7457" s="35"/>
      <c r="BG7457" s="35"/>
      <c r="BH7457" s="35"/>
    </row>
    <row r="7458" spans="1:60" ht="15" x14ac:dyDescent="0.25">
      <c r="A7458" s="570">
        <f t="shared" si="109"/>
        <v>7452</v>
      </c>
      <c r="B7458" s="571" t="s">
        <v>9602</v>
      </c>
      <c r="C7458" s="574" t="s">
        <v>12458</v>
      </c>
      <c r="D7458" s="843">
        <v>19436.27</v>
      </c>
      <c r="E7458" s="844"/>
      <c r="F7458" s="844"/>
      <c r="G7458" s="25"/>
      <c r="H7458" s="25"/>
      <c r="I7458" s="25"/>
      <c r="J7458" s="25"/>
      <c r="K7458" s="25"/>
      <c r="L7458" s="25"/>
      <c r="N7458" s="25"/>
      <c r="O7458" s="25"/>
      <c r="P7458" s="35" t="s">
        <v>2496</v>
      </c>
      <c r="AS7458" s="570"/>
      <c r="AT7458" s="391"/>
      <c r="AU7458" s="222"/>
      <c r="AV7458" s="564"/>
      <c r="AW7458" s="60"/>
      <c r="AX7458" s="60"/>
      <c r="AY7458" s="60"/>
      <c r="AZ7458" s="283"/>
      <c r="BA7458" s="283"/>
      <c r="BB7458" s="283"/>
      <c r="BC7458" s="34"/>
      <c r="BD7458" s="27"/>
      <c r="BF7458" s="35"/>
      <c r="BG7458" s="35"/>
      <c r="BH7458" s="35"/>
    </row>
    <row r="7459" spans="1:60" ht="15" x14ac:dyDescent="0.25">
      <c r="A7459" s="570">
        <f t="shared" si="109"/>
        <v>7453</v>
      </c>
      <c r="B7459" s="571" t="s">
        <v>9603</v>
      </c>
      <c r="C7459" s="574" t="s">
        <v>12458</v>
      </c>
      <c r="D7459" s="843">
        <v>61822.879999999997</v>
      </c>
      <c r="E7459" s="844"/>
      <c r="F7459" s="844"/>
      <c r="G7459" s="25"/>
      <c r="H7459" s="25"/>
      <c r="I7459" s="25"/>
      <c r="J7459" s="25"/>
      <c r="K7459" s="25"/>
      <c r="L7459" s="25"/>
      <c r="N7459" s="25"/>
      <c r="O7459" s="25"/>
      <c r="P7459" s="35" t="s">
        <v>2496</v>
      </c>
      <c r="AS7459" s="570"/>
      <c r="AT7459" s="391"/>
      <c r="AU7459" s="222"/>
      <c r="AV7459" s="564"/>
      <c r="AW7459" s="60"/>
      <c r="AX7459" s="60"/>
      <c r="AY7459" s="60"/>
      <c r="AZ7459" s="283"/>
      <c r="BA7459" s="283"/>
      <c r="BB7459" s="283"/>
      <c r="BC7459" s="34"/>
      <c r="BD7459" s="27"/>
      <c r="BF7459" s="35"/>
      <c r="BG7459" s="35"/>
      <c r="BH7459" s="35"/>
    </row>
    <row r="7460" spans="1:60" ht="15" x14ac:dyDescent="0.25">
      <c r="A7460" s="570">
        <f t="shared" si="109"/>
        <v>7454</v>
      </c>
      <c r="B7460" s="571" t="s">
        <v>9604</v>
      </c>
      <c r="C7460" s="574" t="s">
        <v>12458</v>
      </c>
      <c r="D7460" s="843">
        <v>69743.520000000004</v>
      </c>
      <c r="E7460" s="844"/>
      <c r="F7460" s="844"/>
      <c r="G7460" s="25"/>
      <c r="H7460" s="25"/>
      <c r="I7460" s="25"/>
      <c r="J7460" s="25"/>
      <c r="K7460" s="25"/>
      <c r="L7460" s="25"/>
      <c r="N7460" s="25"/>
      <c r="O7460" s="25"/>
      <c r="P7460" s="35" t="s">
        <v>2496</v>
      </c>
      <c r="AS7460" s="570"/>
      <c r="AT7460" s="391"/>
      <c r="AU7460" s="222"/>
      <c r="AV7460" s="564"/>
      <c r="AW7460" s="60"/>
      <c r="AX7460" s="60"/>
      <c r="AY7460" s="60"/>
      <c r="AZ7460" s="283"/>
      <c r="BA7460" s="283"/>
      <c r="BB7460" s="283"/>
      <c r="BC7460" s="34"/>
      <c r="BD7460" s="27"/>
      <c r="BF7460" s="35"/>
      <c r="BG7460" s="35"/>
      <c r="BH7460" s="35"/>
    </row>
    <row r="7461" spans="1:60" ht="15" x14ac:dyDescent="0.25">
      <c r="A7461" s="570">
        <f t="shared" si="109"/>
        <v>7455</v>
      </c>
      <c r="B7461" s="571" t="s">
        <v>9605</v>
      </c>
      <c r="C7461" s="574" t="s">
        <v>12458</v>
      </c>
      <c r="D7461" s="843">
        <v>228480</v>
      </c>
      <c r="E7461" s="844"/>
      <c r="F7461" s="844"/>
      <c r="G7461" s="25"/>
      <c r="H7461" s="25"/>
      <c r="I7461" s="25"/>
      <c r="J7461" s="25"/>
      <c r="K7461" s="25"/>
      <c r="L7461" s="25"/>
      <c r="N7461" s="25"/>
      <c r="O7461" s="25"/>
      <c r="P7461" s="35" t="s">
        <v>2496</v>
      </c>
      <c r="AS7461" s="570"/>
      <c r="AT7461" s="391"/>
      <c r="AU7461" s="222"/>
      <c r="AV7461" s="564"/>
      <c r="AW7461" s="60"/>
      <c r="AX7461" s="60"/>
      <c r="AY7461" s="60"/>
      <c r="AZ7461" s="283"/>
      <c r="BA7461" s="283"/>
      <c r="BB7461" s="283"/>
      <c r="BC7461" s="34"/>
      <c r="BD7461" s="27"/>
      <c r="BF7461" s="35"/>
      <c r="BG7461" s="35"/>
      <c r="BH7461" s="35"/>
    </row>
    <row r="7462" spans="1:60" ht="15" x14ac:dyDescent="0.25">
      <c r="A7462" s="570">
        <f t="shared" si="109"/>
        <v>7456</v>
      </c>
      <c r="B7462" s="571" t="s">
        <v>9606</v>
      </c>
      <c r="C7462" s="574" t="s">
        <v>12458</v>
      </c>
      <c r="D7462" s="843">
        <v>2786189.84</v>
      </c>
      <c r="E7462" s="844"/>
      <c r="F7462" s="844"/>
      <c r="G7462" s="25"/>
      <c r="H7462" s="25"/>
      <c r="I7462" s="25"/>
      <c r="J7462" s="25"/>
      <c r="K7462" s="25"/>
      <c r="L7462" s="25"/>
      <c r="N7462" s="25"/>
      <c r="O7462" s="25"/>
      <c r="P7462" s="35" t="s">
        <v>2496</v>
      </c>
      <c r="AS7462" s="570"/>
      <c r="AT7462" s="391"/>
      <c r="AU7462" s="222"/>
      <c r="AV7462" s="564"/>
      <c r="AW7462" s="60"/>
      <c r="AX7462" s="60"/>
      <c r="AY7462" s="60"/>
      <c r="AZ7462" s="283"/>
      <c r="BA7462" s="283"/>
      <c r="BB7462" s="283"/>
      <c r="BC7462" s="34"/>
      <c r="BD7462" s="27"/>
      <c r="BF7462" s="35"/>
      <c r="BG7462" s="35"/>
      <c r="BH7462" s="35"/>
    </row>
    <row r="7463" spans="1:60" ht="15" x14ac:dyDescent="0.25">
      <c r="A7463" s="570">
        <f t="shared" si="109"/>
        <v>7457</v>
      </c>
      <c r="B7463" s="571" t="s">
        <v>9607</v>
      </c>
      <c r="C7463" s="574" t="s">
        <v>12458</v>
      </c>
      <c r="D7463" s="843">
        <v>3734.22</v>
      </c>
      <c r="E7463" s="844"/>
      <c r="F7463" s="844"/>
      <c r="G7463" s="25"/>
      <c r="H7463" s="25"/>
      <c r="I7463" s="25"/>
      <c r="J7463" s="25"/>
      <c r="K7463" s="25"/>
      <c r="L7463" s="25"/>
      <c r="N7463" s="25"/>
      <c r="O7463" s="25"/>
      <c r="P7463" s="35" t="s">
        <v>2496</v>
      </c>
      <c r="AS7463" s="570"/>
      <c r="AT7463" s="391"/>
      <c r="AU7463" s="222"/>
      <c r="AV7463" s="564"/>
      <c r="AW7463" s="60"/>
      <c r="AX7463" s="60"/>
      <c r="AY7463" s="60"/>
      <c r="AZ7463" s="283"/>
      <c r="BA7463" s="283"/>
      <c r="BB7463" s="283"/>
      <c r="BC7463" s="34"/>
      <c r="BD7463" s="27"/>
      <c r="BF7463" s="35"/>
      <c r="BG7463" s="35"/>
      <c r="BH7463" s="35"/>
    </row>
    <row r="7464" spans="1:60" ht="15" x14ac:dyDescent="0.25">
      <c r="A7464" s="570">
        <f t="shared" si="109"/>
        <v>7458</v>
      </c>
      <c r="B7464" s="571" t="s">
        <v>9608</v>
      </c>
      <c r="C7464" s="574" t="s">
        <v>12458</v>
      </c>
      <c r="D7464" s="843">
        <v>7402.99</v>
      </c>
      <c r="E7464" s="844"/>
      <c r="F7464" s="844"/>
      <c r="G7464" s="25"/>
      <c r="H7464" s="25"/>
      <c r="I7464" s="25"/>
      <c r="J7464" s="25"/>
      <c r="K7464" s="25"/>
      <c r="L7464" s="25"/>
      <c r="N7464" s="25"/>
      <c r="O7464" s="25"/>
      <c r="P7464" s="35" t="s">
        <v>2496</v>
      </c>
      <c r="AS7464" s="570"/>
      <c r="AT7464" s="391"/>
      <c r="AU7464" s="222"/>
      <c r="AV7464" s="564"/>
      <c r="AW7464" s="60"/>
      <c r="AX7464" s="60"/>
      <c r="AY7464" s="60"/>
      <c r="AZ7464" s="283"/>
      <c r="BA7464" s="283"/>
      <c r="BB7464" s="283"/>
      <c r="BC7464" s="34"/>
      <c r="BD7464" s="27"/>
      <c r="BF7464" s="35"/>
      <c r="BG7464" s="35"/>
      <c r="BH7464" s="35"/>
    </row>
    <row r="7465" spans="1:60" ht="15" x14ac:dyDescent="0.25">
      <c r="A7465" s="570">
        <f t="shared" si="109"/>
        <v>7459</v>
      </c>
      <c r="B7465" s="571" t="s">
        <v>9609</v>
      </c>
      <c r="C7465" s="574" t="s">
        <v>12458</v>
      </c>
      <c r="D7465" s="843">
        <v>4641</v>
      </c>
      <c r="E7465" s="844"/>
      <c r="F7465" s="844"/>
      <c r="G7465" s="25"/>
      <c r="H7465" s="25"/>
      <c r="I7465" s="25"/>
      <c r="J7465" s="25"/>
      <c r="K7465" s="25"/>
      <c r="L7465" s="25"/>
      <c r="N7465" s="25"/>
      <c r="O7465" s="25"/>
      <c r="P7465" s="35" t="s">
        <v>2496</v>
      </c>
      <c r="AS7465" s="570"/>
      <c r="AT7465" s="391"/>
      <c r="AU7465" s="222"/>
      <c r="AV7465" s="564"/>
      <c r="AW7465" s="60"/>
      <c r="AX7465" s="60"/>
      <c r="AY7465" s="60"/>
      <c r="AZ7465" s="283"/>
      <c r="BA7465" s="283"/>
      <c r="BB7465" s="283"/>
      <c r="BC7465" s="34"/>
      <c r="BD7465" s="27"/>
      <c r="BF7465" s="35"/>
      <c r="BG7465" s="35"/>
      <c r="BH7465" s="35"/>
    </row>
    <row r="7466" spans="1:60" ht="15" x14ac:dyDescent="0.25">
      <c r="A7466" s="570">
        <f t="shared" si="109"/>
        <v>7460</v>
      </c>
      <c r="B7466" s="571" t="s">
        <v>9610</v>
      </c>
      <c r="C7466" s="574" t="s">
        <v>12458</v>
      </c>
      <c r="D7466" s="843">
        <v>4641</v>
      </c>
      <c r="E7466" s="844"/>
      <c r="F7466" s="844"/>
      <c r="G7466" s="25"/>
      <c r="H7466" s="25"/>
      <c r="I7466" s="25"/>
      <c r="J7466" s="25"/>
      <c r="K7466" s="25"/>
      <c r="L7466" s="25"/>
      <c r="N7466" s="25"/>
      <c r="O7466" s="25"/>
      <c r="P7466" s="35" t="s">
        <v>2496</v>
      </c>
      <c r="AS7466" s="570"/>
      <c r="AT7466" s="391"/>
      <c r="AU7466" s="222"/>
      <c r="AV7466" s="564"/>
      <c r="AW7466" s="60"/>
      <c r="AX7466" s="60"/>
      <c r="AY7466" s="60"/>
      <c r="AZ7466" s="283"/>
      <c r="BA7466" s="283"/>
      <c r="BB7466" s="283"/>
      <c r="BC7466" s="34"/>
      <c r="BD7466" s="27"/>
      <c r="BF7466" s="35"/>
      <c r="BG7466" s="35"/>
      <c r="BH7466" s="35"/>
    </row>
    <row r="7467" spans="1:60" ht="15" x14ac:dyDescent="0.25">
      <c r="A7467" s="570">
        <f t="shared" si="109"/>
        <v>7461</v>
      </c>
      <c r="B7467" s="571" t="s">
        <v>9611</v>
      </c>
      <c r="C7467" s="574" t="s">
        <v>12458</v>
      </c>
      <c r="D7467" s="843">
        <v>1274.49</v>
      </c>
      <c r="E7467" s="844"/>
      <c r="F7467" s="844"/>
      <c r="G7467" s="25"/>
      <c r="H7467" s="25"/>
      <c r="I7467" s="25"/>
      <c r="J7467" s="25"/>
      <c r="K7467" s="25"/>
      <c r="L7467" s="25"/>
      <c r="N7467" s="25"/>
      <c r="O7467" s="25"/>
      <c r="P7467" s="35" t="s">
        <v>2496</v>
      </c>
      <c r="AS7467" s="570"/>
      <c r="AT7467" s="391"/>
      <c r="AU7467" s="222"/>
      <c r="AV7467" s="564"/>
      <c r="AW7467" s="60"/>
      <c r="AX7467" s="60"/>
      <c r="AY7467" s="60"/>
      <c r="AZ7467" s="283"/>
      <c r="BA7467" s="283"/>
      <c r="BB7467" s="283"/>
      <c r="BC7467" s="34"/>
      <c r="BD7467" s="27"/>
      <c r="BF7467" s="35"/>
      <c r="BG7467" s="35"/>
      <c r="BH7467" s="35"/>
    </row>
    <row r="7468" spans="1:60" ht="15" x14ac:dyDescent="0.25">
      <c r="A7468" s="570">
        <f t="shared" si="109"/>
        <v>7462</v>
      </c>
      <c r="B7468" s="571" t="s">
        <v>9612</v>
      </c>
      <c r="C7468" s="574" t="s">
        <v>12458</v>
      </c>
      <c r="D7468" s="843">
        <v>3993.64</v>
      </c>
      <c r="E7468" s="844"/>
      <c r="F7468" s="844"/>
      <c r="G7468" s="25"/>
      <c r="H7468" s="25"/>
      <c r="I7468" s="25"/>
      <c r="J7468" s="25"/>
      <c r="K7468" s="25"/>
      <c r="L7468" s="25"/>
      <c r="N7468" s="25"/>
      <c r="O7468" s="25"/>
      <c r="P7468" s="35" t="s">
        <v>2496</v>
      </c>
      <c r="AS7468" s="570"/>
      <c r="AT7468" s="391"/>
      <c r="AU7468" s="222"/>
      <c r="AV7468" s="564"/>
      <c r="AW7468" s="60"/>
      <c r="AX7468" s="60"/>
      <c r="AY7468" s="60"/>
      <c r="AZ7468" s="283"/>
      <c r="BA7468" s="283"/>
      <c r="BB7468" s="283"/>
      <c r="BC7468" s="34"/>
      <c r="BD7468" s="27"/>
      <c r="BF7468" s="35"/>
      <c r="BG7468" s="35"/>
      <c r="BH7468" s="35"/>
    </row>
    <row r="7469" spans="1:60" ht="15" x14ac:dyDescent="0.25">
      <c r="A7469" s="570">
        <f t="shared" si="109"/>
        <v>7463</v>
      </c>
      <c r="B7469" s="571" t="s">
        <v>2521</v>
      </c>
      <c r="C7469" s="574" t="s">
        <v>12458</v>
      </c>
      <c r="D7469" s="843">
        <v>13582.66</v>
      </c>
      <c r="E7469" s="844"/>
      <c r="F7469" s="844"/>
      <c r="G7469" s="25"/>
      <c r="H7469" s="25"/>
      <c r="I7469" s="25"/>
      <c r="J7469" s="25"/>
      <c r="K7469" s="25"/>
      <c r="L7469" s="25"/>
      <c r="N7469" s="25"/>
      <c r="O7469" s="25"/>
      <c r="P7469" s="35" t="s">
        <v>2496</v>
      </c>
      <c r="AS7469" s="570"/>
      <c r="AT7469" s="391"/>
      <c r="AU7469" s="222"/>
      <c r="AV7469" s="564"/>
      <c r="AW7469" s="60"/>
      <c r="AX7469" s="60"/>
      <c r="AY7469" s="60"/>
      <c r="AZ7469" s="283"/>
      <c r="BA7469" s="283"/>
      <c r="BB7469" s="283"/>
      <c r="BC7469" s="34"/>
      <c r="BD7469" s="27"/>
      <c r="BF7469" s="35"/>
      <c r="BG7469" s="35"/>
      <c r="BH7469" s="35"/>
    </row>
    <row r="7470" spans="1:60" ht="15" x14ac:dyDescent="0.25">
      <c r="A7470" s="570">
        <f t="shared" si="109"/>
        <v>7464</v>
      </c>
      <c r="B7470" s="571" t="s">
        <v>9613</v>
      </c>
      <c r="C7470" s="574" t="s">
        <v>12458</v>
      </c>
      <c r="D7470" s="843">
        <v>1982.54</v>
      </c>
      <c r="E7470" s="844"/>
      <c r="F7470" s="844"/>
      <c r="G7470" s="25"/>
      <c r="H7470" s="25"/>
      <c r="I7470" s="25"/>
      <c r="J7470" s="25"/>
      <c r="K7470" s="25"/>
      <c r="L7470" s="25"/>
      <c r="N7470" s="25"/>
      <c r="O7470" s="25"/>
      <c r="P7470" s="35" t="s">
        <v>2496</v>
      </c>
      <c r="AS7470" s="570"/>
      <c r="AT7470" s="391"/>
      <c r="AU7470" s="222"/>
      <c r="AV7470" s="564"/>
      <c r="AW7470" s="60"/>
      <c r="AX7470" s="60"/>
      <c r="AY7470" s="60"/>
      <c r="AZ7470" s="283"/>
      <c r="BA7470" s="283"/>
      <c r="BB7470" s="283"/>
      <c r="BC7470" s="34"/>
      <c r="BD7470" s="27"/>
      <c r="BF7470" s="35"/>
      <c r="BG7470" s="35"/>
      <c r="BH7470" s="35"/>
    </row>
    <row r="7471" spans="1:60" ht="15" x14ac:dyDescent="0.25">
      <c r="A7471" s="570">
        <f t="shared" si="109"/>
        <v>7465</v>
      </c>
      <c r="B7471" s="571" t="s">
        <v>9614</v>
      </c>
      <c r="C7471" s="574" t="s">
        <v>12458</v>
      </c>
      <c r="D7471" s="843">
        <v>1224.51</v>
      </c>
      <c r="E7471" s="844"/>
      <c r="F7471" s="844"/>
      <c r="G7471" s="25"/>
      <c r="H7471" s="25"/>
      <c r="I7471" s="25"/>
      <c r="J7471" s="25"/>
      <c r="K7471" s="25"/>
      <c r="L7471" s="25"/>
      <c r="N7471" s="25"/>
      <c r="O7471" s="25"/>
      <c r="P7471" s="35" t="s">
        <v>2496</v>
      </c>
      <c r="AS7471" s="570"/>
      <c r="AT7471" s="391"/>
      <c r="AU7471" s="222"/>
      <c r="AV7471" s="564"/>
      <c r="AW7471" s="60"/>
      <c r="AX7471" s="60"/>
      <c r="AY7471" s="60"/>
      <c r="AZ7471" s="283"/>
      <c r="BA7471" s="283"/>
      <c r="BB7471" s="283"/>
      <c r="BC7471" s="34"/>
      <c r="BD7471" s="27"/>
      <c r="BF7471" s="35"/>
      <c r="BG7471" s="35"/>
      <c r="BH7471" s="35"/>
    </row>
    <row r="7472" spans="1:60" ht="15" x14ac:dyDescent="0.25">
      <c r="A7472" s="570">
        <f t="shared" si="109"/>
        <v>7466</v>
      </c>
      <c r="B7472" s="571" t="s">
        <v>9615</v>
      </c>
      <c r="C7472" s="574" t="s">
        <v>12458</v>
      </c>
      <c r="D7472" s="843">
        <v>3752.07</v>
      </c>
      <c r="E7472" s="844"/>
      <c r="F7472" s="844"/>
      <c r="G7472" s="25"/>
      <c r="H7472" s="25"/>
      <c r="I7472" s="25"/>
      <c r="J7472" s="25"/>
      <c r="K7472" s="25"/>
      <c r="L7472" s="25"/>
      <c r="N7472" s="25"/>
      <c r="O7472" s="25"/>
      <c r="P7472" s="35" t="s">
        <v>2496</v>
      </c>
      <c r="AS7472" s="570"/>
      <c r="AT7472" s="391"/>
      <c r="AU7472" s="222"/>
      <c r="AV7472" s="564"/>
      <c r="AW7472" s="60"/>
      <c r="AX7472" s="60"/>
      <c r="AY7472" s="60"/>
      <c r="AZ7472" s="283"/>
      <c r="BA7472" s="283"/>
      <c r="BB7472" s="283"/>
      <c r="BC7472" s="34"/>
      <c r="BD7472" s="27"/>
      <c r="BF7472" s="35"/>
      <c r="BG7472" s="35"/>
      <c r="BH7472" s="35"/>
    </row>
    <row r="7473" spans="1:60" ht="15" x14ac:dyDescent="0.25">
      <c r="A7473" s="570">
        <f t="shared" si="109"/>
        <v>7467</v>
      </c>
      <c r="B7473" s="571" t="s">
        <v>9616</v>
      </c>
      <c r="C7473" s="574" t="s">
        <v>12458</v>
      </c>
      <c r="D7473" s="843">
        <v>1992.06</v>
      </c>
      <c r="E7473" s="844"/>
      <c r="F7473" s="844"/>
      <c r="G7473" s="25"/>
      <c r="H7473" s="25"/>
      <c r="I7473" s="25"/>
      <c r="J7473" s="25"/>
      <c r="K7473" s="25"/>
      <c r="L7473" s="25"/>
      <c r="N7473" s="25"/>
      <c r="O7473" s="25"/>
      <c r="P7473" s="35" t="s">
        <v>2496</v>
      </c>
      <c r="AS7473" s="570"/>
      <c r="AT7473" s="391"/>
      <c r="AU7473" s="222"/>
      <c r="AV7473" s="564"/>
      <c r="AW7473" s="60"/>
      <c r="AX7473" s="60"/>
      <c r="AY7473" s="60"/>
      <c r="AZ7473" s="283"/>
      <c r="BA7473" s="283"/>
      <c r="BB7473" s="283"/>
      <c r="BC7473" s="34"/>
      <c r="BD7473" s="27"/>
      <c r="BF7473" s="35"/>
      <c r="BG7473" s="35"/>
      <c r="BH7473" s="35"/>
    </row>
    <row r="7474" spans="1:60" ht="15" x14ac:dyDescent="0.25">
      <c r="A7474" s="570">
        <f t="shared" si="109"/>
        <v>7468</v>
      </c>
      <c r="B7474" s="571" t="s">
        <v>9617</v>
      </c>
      <c r="C7474" s="574" t="s">
        <v>12458</v>
      </c>
      <c r="D7474" s="843">
        <v>6734.21</v>
      </c>
      <c r="E7474" s="844"/>
      <c r="F7474" s="844"/>
      <c r="G7474" s="25"/>
      <c r="H7474" s="25"/>
      <c r="I7474" s="25"/>
      <c r="J7474" s="25"/>
      <c r="K7474" s="25"/>
      <c r="L7474" s="25"/>
      <c r="N7474" s="25"/>
      <c r="O7474" s="25"/>
      <c r="P7474" s="35" t="s">
        <v>2496</v>
      </c>
      <c r="AS7474" s="570"/>
      <c r="AT7474" s="391"/>
      <c r="AU7474" s="222"/>
      <c r="AV7474" s="564"/>
      <c r="AW7474" s="60"/>
      <c r="AX7474" s="60"/>
      <c r="AY7474" s="60"/>
      <c r="AZ7474" s="283"/>
      <c r="BA7474" s="283"/>
      <c r="BB7474" s="283"/>
      <c r="BC7474" s="34"/>
      <c r="BD7474" s="27"/>
      <c r="BF7474" s="35"/>
      <c r="BG7474" s="35"/>
      <c r="BH7474" s="35"/>
    </row>
    <row r="7475" spans="1:60" ht="15" x14ac:dyDescent="0.25">
      <c r="A7475" s="570">
        <f t="shared" si="109"/>
        <v>7469</v>
      </c>
      <c r="B7475" s="571" t="s">
        <v>9618</v>
      </c>
      <c r="C7475" s="574" t="s">
        <v>12458</v>
      </c>
      <c r="D7475" s="843">
        <v>2748.9</v>
      </c>
      <c r="E7475" s="844"/>
      <c r="F7475" s="844"/>
      <c r="G7475" s="25"/>
      <c r="H7475" s="25"/>
      <c r="I7475" s="25"/>
      <c r="J7475" s="25"/>
      <c r="K7475" s="25"/>
      <c r="L7475" s="25"/>
      <c r="N7475" s="25"/>
      <c r="O7475" s="25"/>
      <c r="P7475" s="35" t="s">
        <v>2496</v>
      </c>
      <c r="AS7475" s="570"/>
      <c r="AT7475" s="391"/>
      <c r="AU7475" s="222"/>
      <c r="AV7475" s="564"/>
      <c r="AW7475" s="60"/>
      <c r="AX7475" s="60"/>
      <c r="AY7475" s="60"/>
      <c r="AZ7475" s="283"/>
      <c r="BA7475" s="283"/>
      <c r="BB7475" s="283"/>
      <c r="BC7475" s="34"/>
      <c r="BD7475" s="27"/>
      <c r="BF7475" s="35"/>
      <c r="BG7475" s="35"/>
      <c r="BH7475" s="35"/>
    </row>
    <row r="7476" spans="1:60" ht="15" x14ac:dyDescent="0.25">
      <c r="A7476" s="570">
        <f t="shared" si="109"/>
        <v>7470</v>
      </c>
      <c r="B7476" s="571" t="s">
        <v>9619</v>
      </c>
      <c r="C7476" s="574" t="s">
        <v>12458</v>
      </c>
      <c r="D7476" s="843">
        <v>6343.89</v>
      </c>
      <c r="E7476" s="844"/>
      <c r="F7476" s="844"/>
      <c r="G7476" s="25"/>
      <c r="H7476" s="25"/>
      <c r="I7476" s="25"/>
      <c r="J7476" s="25"/>
      <c r="K7476" s="25"/>
      <c r="L7476" s="25"/>
      <c r="N7476" s="25"/>
      <c r="O7476" s="25"/>
      <c r="P7476" s="35" t="s">
        <v>2496</v>
      </c>
      <c r="AS7476" s="570"/>
      <c r="AT7476" s="391"/>
      <c r="AU7476" s="222"/>
      <c r="AV7476" s="564"/>
      <c r="AW7476" s="60"/>
      <c r="AX7476" s="60"/>
      <c r="AY7476" s="60"/>
      <c r="AZ7476" s="283"/>
      <c r="BA7476" s="283"/>
      <c r="BB7476" s="283"/>
      <c r="BC7476" s="34"/>
      <c r="BD7476" s="27"/>
      <c r="BF7476" s="35"/>
      <c r="BG7476" s="35"/>
      <c r="BH7476" s="35"/>
    </row>
    <row r="7477" spans="1:60" ht="15" x14ac:dyDescent="0.25">
      <c r="A7477" s="570">
        <f t="shared" si="109"/>
        <v>7471</v>
      </c>
      <c r="B7477" s="571" t="s">
        <v>9620</v>
      </c>
      <c r="C7477" s="574" t="s">
        <v>12458</v>
      </c>
      <c r="D7477" s="843">
        <v>6143.97</v>
      </c>
      <c r="E7477" s="844"/>
      <c r="F7477" s="844"/>
      <c r="G7477" s="25"/>
      <c r="H7477" s="25"/>
      <c r="I7477" s="25"/>
      <c r="J7477" s="25"/>
      <c r="K7477" s="25"/>
      <c r="L7477" s="25"/>
      <c r="N7477" s="25"/>
      <c r="O7477" s="25"/>
      <c r="P7477" s="35" t="s">
        <v>2496</v>
      </c>
      <c r="AS7477" s="570"/>
      <c r="AT7477" s="391"/>
      <c r="AU7477" s="222"/>
      <c r="AV7477" s="564"/>
      <c r="AW7477" s="60"/>
      <c r="AX7477" s="60"/>
      <c r="AY7477" s="60"/>
      <c r="AZ7477" s="283"/>
      <c r="BA7477" s="283"/>
      <c r="BB7477" s="283"/>
      <c r="BC7477" s="34"/>
      <c r="BD7477" s="27"/>
      <c r="BF7477" s="35"/>
      <c r="BG7477" s="35"/>
      <c r="BH7477" s="35"/>
    </row>
    <row r="7478" spans="1:60" ht="15" x14ac:dyDescent="0.25">
      <c r="A7478" s="570">
        <f t="shared" si="109"/>
        <v>7472</v>
      </c>
      <c r="B7478" s="571" t="s">
        <v>9621</v>
      </c>
      <c r="C7478" s="574" t="s">
        <v>12458</v>
      </c>
      <c r="D7478" s="843">
        <v>18790.099999999999</v>
      </c>
      <c r="E7478" s="844"/>
      <c r="F7478" s="844"/>
      <c r="G7478" s="25"/>
      <c r="H7478" s="25"/>
      <c r="I7478" s="25"/>
      <c r="J7478" s="25"/>
      <c r="K7478" s="25"/>
      <c r="L7478" s="25"/>
      <c r="N7478" s="25"/>
      <c r="O7478" s="25"/>
      <c r="P7478" s="35" t="s">
        <v>2496</v>
      </c>
      <c r="AS7478" s="570"/>
      <c r="AT7478" s="391"/>
      <c r="AU7478" s="222"/>
      <c r="AV7478" s="564"/>
      <c r="AW7478" s="60"/>
      <c r="AX7478" s="60"/>
      <c r="AY7478" s="60"/>
      <c r="AZ7478" s="283"/>
      <c r="BA7478" s="283"/>
      <c r="BB7478" s="283"/>
      <c r="BC7478" s="34"/>
      <c r="BD7478" s="27"/>
      <c r="BF7478" s="35"/>
      <c r="BG7478" s="35"/>
      <c r="BH7478" s="35"/>
    </row>
    <row r="7479" spans="1:60" ht="15" x14ac:dyDescent="0.25">
      <c r="A7479" s="570">
        <f t="shared" ref="A7479:A7542" si="110">A7478+1</f>
        <v>7473</v>
      </c>
      <c r="B7479" s="571" t="s">
        <v>9622</v>
      </c>
      <c r="C7479" s="574" t="s">
        <v>12458</v>
      </c>
      <c r="D7479" s="843">
        <v>2086.0700000000002</v>
      </c>
      <c r="E7479" s="844"/>
      <c r="F7479" s="844"/>
      <c r="G7479" s="25"/>
      <c r="H7479" s="25"/>
      <c r="I7479" s="25"/>
      <c r="J7479" s="25"/>
      <c r="K7479" s="25"/>
      <c r="L7479" s="25"/>
      <c r="N7479" s="25"/>
      <c r="O7479" s="25"/>
      <c r="P7479" s="35" t="s">
        <v>2496</v>
      </c>
      <c r="AS7479" s="570"/>
      <c r="AT7479" s="391"/>
      <c r="AU7479" s="222"/>
      <c r="AV7479" s="564"/>
      <c r="AW7479" s="60"/>
      <c r="AX7479" s="60"/>
      <c r="AY7479" s="60"/>
      <c r="AZ7479" s="283"/>
      <c r="BA7479" s="283"/>
      <c r="BB7479" s="283"/>
      <c r="BC7479" s="34"/>
      <c r="BD7479" s="27"/>
      <c r="BF7479" s="35"/>
      <c r="BG7479" s="35"/>
      <c r="BH7479" s="35"/>
    </row>
    <row r="7480" spans="1:60" ht="15" x14ac:dyDescent="0.25">
      <c r="A7480" s="570">
        <f t="shared" si="110"/>
        <v>7474</v>
      </c>
      <c r="B7480" s="571" t="s">
        <v>9623</v>
      </c>
      <c r="C7480" s="574" t="s">
        <v>12458</v>
      </c>
      <c r="D7480" s="843">
        <v>5865.51</v>
      </c>
      <c r="E7480" s="844"/>
      <c r="F7480" s="844"/>
      <c r="G7480" s="25"/>
      <c r="H7480" s="25"/>
      <c r="I7480" s="25"/>
      <c r="J7480" s="25"/>
      <c r="K7480" s="25"/>
      <c r="L7480" s="25"/>
      <c r="N7480" s="25"/>
      <c r="O7480" s="25"/>
      <c r="P7480" s="35" t="s">
        <v>2496</v>
      </c>
      <c r="AS7480" s="570"/>
      <c r="AT7480" s="391"/>
      <c r="AU7480" s="222"/>
      <c r="AV7480" s="564"/>
      <c r="AW7480" s="60"/>
      <c r="AX7480" s="60"/>
      <c r="AY7480" s="60"/>
      <c r="AZ7480" s="283"/>
      <c r="BA7480" s="283"/>
      <c r="BB7480" s="283"/>
      <c r="BC7480" s="34"/>
      <c r="BD7480" s="27"/>
      <c r="BF7480" s="35"/>
      <c r="BG7480" s="35"/>
      <c r="BH7480" s="35"/>
    </row>
    <row r="7481" spans="1:60" ht="15" x14ac:dyDescent="0.25">
      <c r="A7481" s="570">
        <f t="shared" si="110"/>
        <v>7475</v>
      </c>
      <c r="B7481" s="571" t="s">
        <v>9624</v>
      </c>
      <c r="C7481" s="574" t="s">
        <v>12458</v>
      </c>
      <c r="D7481" s="843">
        <v>9312.94</v>
      </c>
      <c r="E7481" s="844"/>
      <c r="F7481" s="844"/>
      <c r="G7481" s="25"/>
      <c r="H7481" s="25"/>
      <c r="I7481" s="25"/>
      <c r="J7481" s="25"/>
      <c r="K7481" s="25"/>
      <c r="L7481" s="25"/>
      <c r="N7481" s="25"/>
      <c r="O7481" s="25"/>
      <c r="P7481" s="35" t="s">
        <v>2496</v>
      </c>
      <c r="AS7481" s="570"/>
      <c r="AT7481" s="391"/>
      <c r="AU7481" s="222"/>
      <c r="AV7481" s="564"/>
      <c r="AW7481" s="60"/>
      <c r="AX7481" s="60"/>
      <c r="AY7481" s="60"/>
      <c r="AZ7481" s="283"/>
      <c r="BA7481" s="283"/>
      <c r="BB7481" s="283"/>
      <c r="BC7481" s="34"/>
      <c r="BD7481" s="27"/>
      <c r="BF7481" s="35"/>
      <c r="BG7481" s="35"/>
      <c r="BH7481" s="35"/>
    </row>
    <row r="7482" spans="1:60" ht="15" x14ac:dyDescent="0.25">
      <c r="A7482" s="570">
        <f t="shared" si="110"/>
        <v>7476</v>
      </c>
      <c r="B7482" s="571" t="s">
        <v>9625</v>
      </c>
      <c r="C7482" s="574" t="s">
        <v>12458</v>
      </c>
      <c r="D7482" s="843">
        <v>9634.24</v>
      </c>
      <c r="E7482" s="844"/>
      <c r="F7482" s="844"/>
      <c r="G7482" s="25"/>
      <c r="H7482" s="25"/>
      <c r="I7482" s="25"/>
      <c r="J7482" s="25"/>
      <c r="K7482" s="25"/>
      <c r="L7482" s="25"/>
      <c r="N7482" s="25"/>
      <c r="O7482" s="25"/>
      <c r="P7482" s="35" t="s">
        <v>2496</v>
      </c>
      <c r="AS7482" s="570"/>
      <c r="AT7482" s="391"/>
      <c r="AU7482" s="222"/>
      <c r="AV7482" s="564"/>
      <c r="AW7482" s="60"/>
      <c r="AX7482" s="60"/>
      <c r="AY7482" s="60"/>
      <c r="AZ7482" s="283"/>
      <c r="BA7482" s="283"/>
      <c r="BB7482" s="283"/>
      <c r="BC7482" s="34"/>
      <c r="BD7482" s="27"/>
      <c r="BF7482" s="35"/>
      <c r="BG7482" s="35"/>
      <c r="BH7482" s="35"/>
    </row>
    <row r="7483" spans="1:60" ht="15" x14ac:dyDescent="0.25">
      <c r="A7483" s="570">
        <f t="shared" si="110"/>
        <v>7477</v>
      </c>
      <c r="B7483" s="571" t="s">
        <v>9626</v>
      </c>
      <c r="C7483" s="574" t="s">
        <v>12458</v>
      </c>
      <c r="D7483" s="843">
        <v>5471.62</v>
      </c>
      <c r="E7483" s="844"/>
      <c r="F7483" s="844"/>
      <c r="G7483" s="25"/>
      <c r="H7483" s="25"/>
      <c r="I7483" s="25"/>
      <c r="J7483" s="25"/>
      <c r="K7483" s="25"/>
      <c r="L7483" s="25"/>
      <c r="N7483" s="25"/>
      <c r="O7483" s="25"/>
      <c r="P7483" s="35" t="s">
        <v>2496</v>
      </c>
      <c r="AS7483" s="570"/>
      <c r="AT7483" s="391"/>
      <c r="AU7483" s="222"/>
      <c r="AV7483" s="564"/>
      <c r="AW7483" s="60"/>
      <c r="AX7483" s="60"/>
      <c r="AY7483" s="60"/>
      <c r="AZ7483" s="283"/>
      <c r="BA7483" s="283"/>
      <c r="BB7483" s="283"/>
      <c r="BC7483" s="34"/>
      <c r="BD7483" s="27"/>
      <c r="BF7483" s="35"/>
      <c r="BG7483" s="35"/>
      <c r="BH7483" s="35"/>
    </row>
    <row r="7484" spans="1:60" ht="15" x14ac:dyDescent="0.25">
      <c r="A7484" s="570">
        <f t="shared" si="110"/>
        <v>7478</v>
      </c>
      <c r="B7484" s="571" t="s">
        <v>9627</v>
      </c>
      <c r="C7484" s="574" t="s">
        <v>12458</v>
      </c>
      <c r="D7484" s="843">
        <v>9048.76</v>
      </c>
      <c r="E7484" s="844"/>
      <c r="F7484" s="844"/>
      <c r="G7484" s="25"/>
      <c r="H7484" s="25"/>
      <c r="I7484" s="25"/>
      <c r="J7484" s="25"/>
      <c r="K7484" s="25"/>
      <c r="L7484" s="25"/>
      <c r="N7484" s="25"/>
      <c r="O7484" s="25"/>
      <c r="P7484" s="35" t="s">
        <v>2496</v>
      </c>
      <c r="AS7484" s="570"/>
      <c r="AT7484" s="391"/>
      <c r="AU7484" s="222"/>
      <c r="AV7484" s="564"/>
      <c r="AW7484" s="60"/>
      <c r="AX7484" s="60"/>
      <c r="AY7484" s="60"/>
      <c r="AZ7484" s="283"/>
      <c r="BA7484" s="283"/>
      <c r="BB7484" s="283"/>
      <c r="BC7484" s="34"/>
      <c r="BD7484" s="27"/>
      <c r="BF7484" s="35"/>
      <c r="BG7484" s="35"/>
      <c r="BH7484" s="35"/>
    </row>
    <row r="7485" spans="1:60" ht="15" x14ac:dyDescent="0.25">
      <c r="A7485" s="570">
        <f t="shared" si="110"/>
        <v>7479</v>
      </c>
      <c r="B7485" s="571" t="s">
        <v>9628</v>
      </c>
      <c r="C7485" s="574" t="s">
        <v>12458</v>
      </c>
      <c r="D7485" s="843">
        <v>12182.03</v>
      </c>
      <c r="E7485" s="844"/>
      <c r="F7485" s="844"/>
      <c r="G7485" s="25"/>
      <c r="H7485" s="25"/>
      <c r="I7485" s="25"/>
      <c r="J7485" s="25"/>
      <c r="K7485" s="25"/>
      <c r="L7485" s="25"/>
      <c r="N7485" s="25"/>
      <c r="O7485" s="25"/>
      <c r="P7485" s="35" t="s">
        <v>2496</v>
      </c>
      <c r="AS7485" s="570"/>
      <c r="AT7485" s="391"/>
      <c r="AU7485" s="222"/>
      <c r="AV7485" s="564"/>
      <c r="AW7485" s="60"/>
      <c r="AX7485" s="60"/>
      <c r="AY7485" s="60"/>
      <c r="AZ7485" s="283"/>
      <c r="BA7485" s="283"/>
      <c r="BB7485" s="283"/>
      <c r="BC7485" s="34"/>
      <c r="BD7485" s="27"/>
      <c r="BF7485" s="35"/>
      <c r="BG7485" s="35"/>
      <c r="BH7485" s="35"/>
    </row>
    <row r="7486" spans="1:60" ht="15" x14ac:dyDescent="0.25">
      <c r="A7486" s="570">
        <f t="shared" si="110"/>
        <v>7480</v>
      </c>
      <c r="B7486" s="571" t="s">
        <v>9629</v>
      </c>
      <c r="C7486" s="574" t="s">
        <v>12458</v>
      </c>
      <c r="D7486" s="843">
        <v>12556.88</v>
      </c>
      <c r="E7486" s="844"/>
      <c r="F7486" s="844"/>
      <c r="G7486" s="25"/>
      <c r="H7486" s="25"/>
      <c r="I7486" s="25"/>
      <c r="J7486" s="25"/>
      <c r="K7486" s="25"/>
      <c r="L7486" s="25"/>
      <c r="N7486" s="25"/>
      <c r="O7486" s="25"/>
      <c r="P7486" s="35" t="s">
        <v>2496</v>
      </c>
      <c r="AS7486" s="570"/>
      <c r="AT7486" s="391"/>
      <c r="AU7486" s="222"/>
      <c r="AV7486" s="564"/>
      <c r="AW7486" s="60"/>
      <c r="AX7486" s="60"/>
      <c r="AY7486" s="60"/>
      <c r="AZ7486" s="283"/>
      <c r="BA7486" s="283"/>
      <c r="BB7486" s="283"/>
      <c r="BC7486" s="34"/>
      <c r="BD7486" s="27"/>
      <c r="BF7486" s="35"/>
      <c r="BG7486" s="35"/>
      <c r="BH7486" s="35"/>
    </row>
    <row r="7487" spans="1:60" ht="15" x14ac:dyDescent="0.25">
      <c r="A7487" s="570">
        <f t="shared" si="110"/>
        <v>7481</v>
      </c>
      <c r="B7487" s="571" t="s">
        <v>9630</v>
      </c>
      <c r="C7487" s="574" t="s">
        <v>12458</v>
      </c>
      <c r="D7487" s="843">
        <v>39008.199999999997</v>
      </c>
      <c r="E7487" s="844"/>
      <c r="F7487" s="844"/>
      <c r="G7487" s="25"/>
      <c r="H7487" s="25"/>
      <c r="I7487" s="25"/>
      <c r="J7487" s="25"/>
      <c r="K7487" s="25"/>
      <c r="L7487" s="25"/>
      <c r="N7487" s="25"/>
      <c r="O7487" s="25"/>
      <c r="P7487" s="35" t="s">
        <v>2496</v>
      </c>
      <c r="AS7487" s="570"/>
      <c r="AT7487" s="391"/>
      <c r="AU7487" s="222"/>
      <c r="AV7487" s="564"/>
      <c r="AW7487" s="60"/>
      <c r="AX7487" s="60"/>
      <c r="AY7487" s="60"/>
      <c r="AZ7487" s="283"/>
      <c r="BA7487" s="283"/>
      <c r="BB7487" s="283"/>
      <c r="BC7487" s="34"/>
      <c r="BD7487" s="27"/>
      <c r="BF7487" s="35"/>
      <c r="BG7487" s="35"/>
      <c r="BH7487" s="35"/>
    </row>
    <row r="7488" spans="1:60" ht="15" x14ac:dyDescent="0.25">
      <c r="A7488" s="570">
        <f t="shared" si="110"/>
        <v>7482</v>
      </c>
      <c r="B7488" s="571" t="s">
        <v>9631</v>
      </c>
      <c r="C7488" s="574" t="s">
        <v>12458</v>
      </c>
      <c r="D7488" s="843">
        <v>6722.31</v>
      </c>
      <c r="E7488" s="844"/>
      <c r="F7488" s="844"/>
      <c r="G7488" s="25"/>
      <c r="H7488" s="25"/>
      <c r="I7488" s="25"/>
      <c r="J7488" s="25"/>
      <c r="K7488" s="25"/>
      <c r="L7488" s="25"/>
      <c r="N7488" s="25"/>
      <c r="O7488" s="25"/>
      <c r="P7488" s="35" t="s">
        <v>2496</v>
      </c>
      <c r="AS7488" s="570"/>
      <c r="AT7488" s="391"/>
      <c r="AU7488" s="222"/>
      <c r="AV7488" s="564"/>
      <c r="AW7488" s="60"/>
      <c r="AX7488" s="60"/>
      <c r="AY7488" s="60"/>
      <c r="AZ7488" s="283"/>
      <c r="BA7488" s="283"/>
      <c r="BB7488" s="283"/>
      <c r="BC7488" s="34"/>
      <c r="BD7488" s="27"/>
      <c r="BF7488" s="35"/>
      <c r="BG7488" s="35"/>
      <c r="BH7488" s="35"/>
    </row>
    <row r="7489" spans="1:60" ht="15" x14ac:dyDescent="0.25">
      <c r="A7489" s="570">
        <f t="shared" si="110"/>
        <v>7483</v>
      </c>
      <c r="B7489" s="571" t="s">
        <v>9631</v>
      </c>
      <c r="C7489" s="574" t="s">
        <v>12458</v>
      </c>
      <c r="D7489" s="843">
        <v>7639.8</v>
      </c>
      <c r="E7489" s="844"/>
      <c r="F7489" s="844"/>
      <c r="G7489" s="25"/>
      <c r="H7489" s="25"/>
      <c r="I7489" s="25"/>
      <c r="J7489" s="25"/>
      <c r="K7489" s="25"/>
      <c r="L7489" s="25"/>
      <c r="N7489" s="25"/>
      <c r="O7489" s="25"/>
      <c r="P7489" s="35" t="s">
        <v>2496</v>
      </c>
      <c r="AS7489" s="570"/>
      <c r="AT7489" s="391"/>
      <c r="AU7489" s="222"/>
      <c r="AV7489" s="564"/>
      <c r="AW7489" s="60"/>
      <c r="AX7489" s="60"/>
      <c r="AY7489" s="60"/>
      <c r="AZ7489" s="283"/>
      <c r="BA7489" s="283"/>
      <c r="BB7489" s="283"/>
      <c r="BC7489" s="34"/>
      <c r="BD7489" s="27"/>
      <c r="BF7489" s="35"/>
      <c r="BG7489" s="35"/>
      <c r="BH7489" s="35"/>
    </row>
    <row r="7490" spans="1:60" ht="15" x14ac:dyDescent="0.25">
      <c r="A7490" s="570">
        <f t="shared" si="110"/>
        <v>7484</v>
      </c>
      <c r="B7490" s="571" t="s">
        <v>9632</v>
      </c>
      <c r="C7490" s="574" t="s">
        <v>12458</v>
      </c>
      <c r="D7490" s="843">
        <v>6418.86</v>
      </c>
      <c r="E7490" s="844"/>
      <c r="F7490" s="844"/>
      <c r="G7490" s="25"/>
      <c r="H7490" s="25"/>
      <c r="I7490" s="25"/>
      <c r="J7490" s="25"/>
      <c r="K7490" s="25"/>
      <c r="L7490" s="25"/>
      <c r="N7490" s="25"/>
      <c r="O7490" s="25"/>
      <c r="P7490" s="35" t="s">
        <v>2496</v>
      </c>
      <c r="AS7490" s="570"/>
      <c r="AT7490" s="391"/>
      <c r="AU7490" s="222"/>
      <c r="AV7490" s="564"/>
      <c r="AW7490" s="60"/>
      <c r="AX7490" s="60"/>
      <c r="AY7490" s="60"/>
      <c r="AZ7490" s="283"/>
      <c r="BA7490" s="283"/>
      <c r="BB7490" s="283"/>
      <c r="BC7490" s="34"/>
      <c r="BD7490" s="27"/>
      <c r="BF7490" s="35"/>
      <c r="BG7490" s="35"/>
      <c r="BH7490" s="35"/>
    </row>
    <row r="7491" spans="1:60" ht="15" x14ac:dyDescent="0.25">
      <c r="A7491" s="570">
        <f t="shared" si="110"/>
        <v>7485</v>
      </c>
      <c r="B7491" s="571" t="s">
        <v>9632</v>
      </c>
      <c r="C7491" s="574" t="s">
        <v>12458</v>
      </c>
      <c r="D7491" s="843">
        <v>7294.7</v>
      </c>
      <c r="E7491" s="844"/>
      <c r="F7491" s="844"/>
      <c r="G7491" s="25"/>
      <c r="H7491" s="25"/>
      <c r="I7491" s="25"/>
      <c r="J7491" s="25"/>
      <c r="K7491" s="25"/>
      <c r="L7491" s="25"/>
      <c r="N7491" s="25"/>
      <c r="O7491" s="25"/>
      <c r="P7491" s="35" t="s">
        <v>2496</v>
      </c>
      <c r="AS7491" s="570"/>
      <c r="AT7491" s="391"/>
      <c r="AU7491" s="222"/>
      <c r="AV7491" s="564"/>
      <c r="AW7491" s="60"/>
      <c r="AX7491" s="60"/>
      <c r="AY7491" s="60"/>
      <c r="AZ7491" s="283"/>
      <c r="BA7491" s="283"/>
      <c r="BB7491" s="283"/>
      <c r="BC7491" s="34"/>
      <c r="BD7491" s="27"/>
      <c r="BF7491" s="35"/>
      <c r="BG7491" s="35"/>
      <c r="BH7491" s="35"/>
    </row>
    <row r="7492" spans="1:60" ht="15" x14ac:dyDescent="0.25">
      <c r="A7492" s="570">
        <f t="shared" si="110"/>
        <v>7486</v>
      </c>
      <c r="B7492" s="571" t="s">
        <v>9633</v>
      </c>
      <c r="C7492" s="574" t="s">
        <v>12458</v>
      </c>
      <c r="D7492" s="843">
        <v>10625.51</v>
      </c>
      <c r="E7492" s="844"/>
      <c r="F7492" s="844"/>
      <c r="G7492" s="25"/>
      <c r="H7492" s="25"/>
      <c r="I7492" s="25"/>
      <c r="J7492" s="25"/>
      <c r="K7492" s="25"/>
      <c r="L7492" s="25"/>
      <c r="N7492" s="25"/>
      <c r="O7492" s="25"/>
      <c r="P7492" s="35" t="s">
        <v>2496</v>
      </c>
      <c r="AS7492" s="570"/>
      <c r="AT7492" s="391"/>
      <c r="AU7492" s="222"/>
      <c r="AV7492" s="564"/>
      <c r="AW7492" s="60"/>
      <c r="AX7492" s="60"/>
      <c r="AY7492" s="60"/>
      <c r="AZ7492" s="283"/>
      <c r="BA7492" s="283"/>
      <c r="BB7492" s="283"/>
      <c r="BC7492" s="34"/>
      <c r="BD7492" s="27"/>
      <c r="BF7492" s="35"/>
      <c r="BG7492" s="35"/>
      <c r="BH7492" s="35"/>
    </row>
    <row r="7493" spans="1:60" ht="15" x14ac:dyDescent="0.25">
      <c r="A7493" s="570">
        <f t="shared" si="110"/>
        <v>7487</v>
      </c>
      <c r="B7493" s="571" t="s">
        <v>9634</v>
      </c>
      <c r="C7493" s="574" t="s">
        <v>12458</v>
      </c>
      <c r="D7493" s="843">
        <v>11228.84</v>
      </c>
      <c r="E7493" s="844"/>
      <c r="F7493" s="844"/>
      <c r="G7493" s="25"/>
      <c r="H7493" s="25"/>
      <c r="I7493" s="25"/>
      <c r="J7493" s="25"/>
      <c r="K7493" s="25"/>
      <c r="L7493" s="25"/>
      <c r="N7493" s="25"/>
      <c r="O7493" s="25"/>
      <c r="P7493" s="35" t="s">
        <v>2496</v>
      </c>
      <c r="AS7493" s="570"/>
      <c r="AT7493" s="391"/>
      <c r="AU7493" s="222"/>
      <c r="AV7493" s="564"/>
      <c r="AW7493" s="60"/>
      <c r="AX7493" s="60"/>
      <c r="AY7493" s="60"/>
      <c r="AZ7493" s="283"/>
      <c r="BA7493" s="283"/>
      <c r="BB7493" s="283"/>
      <c r="BC7493" s="34"/>
      <c r="BD7493" s="27"/>
      <c r="BF7493" s="35"/>
      <c r="BG7493" s="35"/>
      <c r="BH7493" s="35"/>
    </row>
    <row r="7494" spans="1:60" ht="15" x14ac:dyDescent="0.25">
      <c r="A7494" s="570">
        <f t="shared" si="110"/>
        <v>7488</v>
      </c>
      <c r="B7494" s="571" t="s">
        <v>9635</v>
      </c>
      <c r="C7494" s="574" t="s">
        <v>12458</v>
      </c>
      <c r="D7494" s="843">
        <v>14689.36</v>
      </c>
      <c r="E7494" s="844"/>
      <c r="F7494" s="844"/>
      <c r="G7494" s="25"/>
      <c r="H7494" s="25"/>
      <c r="I7494" s="25"/>
      <c r="J7494" s="25"/>
      <c r="K7494" s="25"/>
      <c r="L7494" s="25"/>
      <c r="N7494" s="25"/>
      <c r="O7494" s="25"/>
      <c r="P7494" s="35" t="s">
        <v>2496</v>
      </c>
      <c r="AS7494" s="570"/>
      <c r="AT7494" s="391"/>
      <c r="AU7494" s="222"/>
      <c r="AV7494" s="564"/>
      <c r="AW7494" s="60"/>
      <c r="AX7494" s="60"/>
      <c r="AY7494" s="60"/>
      <c r="AZ7494" s="283"/>
      <c r="BA7494" s="283"/>
      <c r="BB7494" s="283"/>
      <c r="BC7494" s="34"/>
      <c r="BD7494" s="27"/>
      <c r="BF7494" s="35"/>
      <c r="BG7494" s="35"/>
      <c r="BH7494" s="35"/>
    </row>
    <row r="7495" spans="1:60" ht="15" x14ac:dyDescent="0.25">
      <c r="A7495" s="570">
        <f t="shared" si="110"/>
        <v>7489</v>
      </c>
      <c r="B7495" s="571" t="s">
        <v>9636</v>
      </c>
      <c r="C7495" s="574" t="s">
        <v>12458</v>
      </c>
      <c r="D7495" s="843">
        <v>123529.14</v>
      </c>
      <c r="E7495" s="844"/>
      <c r="F7495" s="844"/>
      <c r="G7495" s="25"/>
      <c r="H7495" s="25"/>
      <c r="I7495" s="25"/>
      <c r="J7495" s="25"/>
      <c r="K7495" s="25"/>
      <c r="L7495" s="25"/>
      <c r="N7495" s="25"/>
      <c r="O7495" s="25"/>
      <c r="P7495" s="35" t="s">
        <v>2496</v>
      </c>
      <c r="AS7495" s="570"/>
      <c r="AT7495" s="391"/>
      <c r="AU7495" s="222"/>
      <c r="AV7495" s="564"/>
      <c r="AW7495" s="60"/>
      <c r="AX7495" s="60"/>
      <c r="AY7495" s="60"/>
      <c r="AZ7495" s="283"/>
      <c r="BA7495" s="283"/>
      <c r="BB7495" s="283"/>
      <c r="BC7495" s="34"/>
      <c r="BD7495" s="27"/>
      <c r="BF7495" s="35"/>
      <c r="BG7495" s="35"/>
      <c r="BH7495" s="35"/>
    </row>
    <row r="7496" spans="1:60" ht="15" x14ac:dyDescent="0.25">
      <c r="A7496" s="570">
        <f t="shared" si="110"/>
        <v>7490</v>
      </c>
      <c r="B7496" s="571" t="s">
        <v>9637</v>
      </c>
      <c r="C7496" s="574" t="s">
        <v>12458</v>
      </c>
      <c r="D7496" s="843">
        <v>1792.14</v>
      </c>
      <c r="E7496" s="844"/>
      <c r="F7496" s="844"/>
      <c r="G7496" s="25"/>
      <c r="H7496" s="25"/>
      <c r="I7496" s="25"/>
      <c r="J7496" s="25"/>
      <c r="K7496" s="25"/>
      <c r="L7496" s="25"/>
      <c r="N7496" s="25"/>
      <c r="O7496" s="25"/>
      <c r="P7496" s="35" t="s">
        <v>2496</v>
      </c>
      <c r="AS7496" s="570"/>
      <c r="AT7496" s="391"/>
      <c r="AU7496" s="222"/>
      <c r="AV7496" s="564"/>
      <c r="AW7496" s="60"/>
      <c r="AX7496" s="60"/>
      <c r="AY7496" s="60"/>
      <c r="AZ7496" s="283"/>
      <c r="BA7496" s="283"/>
      <c r="BB7496" s="283"/>
      <c r="BC7496" s="34"/>
      <c r="BD7496" s="27"/>
      <c r="BF7496" s="35"/>
      <c r="BG7496" s="35"/>
      <c r="BH7496" s="35"/>
    </row>
    <row r="7497" spans="1:60" ht="15" x14ac:dyDescent="0.25">
      <c r="A7497" s="570">
        <f t="shared" si="110"/>
        <v>7491</v>
      </c>
      <c r="B7497" s="571" t="s">
        <v>9638</v>
      </c>
      <c r="C7497" s="574" t="s">
        <v>12458</v>
      </c>
      <c r="D7497" s="843">
        <v>2195.5500000000002</v>
      </c>
      <c r="E7497" s="844"/>
      <c r="F7497" s="844"/>
      <c r="G7497" s="25"/>
      <c r="H7497" s="25"/>
      <c r="I7497" s="25"/>
      <c r="J7497" s="25"/>
      <c r="K7497" s="25"/>
      <c r="L7497" s="25"/>
      <c r="N7497" s="25"/>
      <c r="O7497" s="25"/>
      <c r="P7497" s="35" t="s">
        <v>2496</v>
      </c>
      <c r="AS7497" s="570"/>
      <c r="AT7497" s="391"/>
      <c r="AU7497" s="222"/>
      <c r="AV7497" s="564"/>
      <c r="AW7497" s="60"/>
      <c r="AX7497" s="60"/>
      <c r="AY7497" s="60"/>
      <c r="AZ7497" s="283"/>
      <c r="BA7497" s="283"/>
      <c r="BB7497" s="283"/>
      <c r="BC7497" s="34"/>
      <c r="BD7497" s="27"/>
      <c r="BF7497" s="35"/>
      <c r="BG7497" s="35"/>
      <c r="BH7497" s="35"/>
    </row>
    <row r="7498" spans="1:60" ht="15" x14ac:dyDescent="0.25">
      <c r="A7498" s="570">
        <f t="shared" si="110"/>
        <v>7492</v>
      </c>
      <c r="B7498" s="571" t="s">
        <v>9639</v>
      </c>
      <c r="C7498" s="574" t="s">
        <v>12458</v>
      </c>
      <c r="D7498" s="843">
        <v>2975</v>
      </c>
      <c r="E7498" s="844"/>
      <c r="F7498" s="844"/>
      <c r="G7498" s="25"/>
      <c r="H7498" s="25"/>
      <c r="I7498" s="25"/>
      <c r="J7498" s="25"/>
      <c r="K7498" s="25"/>
      <c r="L7498" s="25"/>
      <c r="N7498" s="25"/>
      <c r="O7498" s="25"/>
      <c r="P7498" s="35" t="s">
        <v>2496</v>
      </c>
      <c r="AS7498" s="570"/>
      <c r="AT7498" s="391"/>
      <c r="AU7498" s="222"/>
      <c r="AV7498" s="564"/>
      <c r="AW7498" s="60"/>
      <c r="AX7498" s="60"/>
      <c r="AY7498" s="60"/>
      <c r="AZ7498" s="283"/>
      <c r="BA7498" s="283"/>
      <c r="BB7498" s="283"/>
      <c r="BC7498" s="34"/>
      <c r="BD7498" s="27"/>
      <c r="BF7498" s="35"/>
      <c r="BG7498" s="35"/>
      <c r="BH7498" s="35"/>
    </row>
    <row r="7499" spans="1:60" ht="15" x14ac:dyDescent="0.25">
      <c r="A7499" s="570">
        <f t="shared" si="110"/>
        <v>7493</v>
      </c>
      <c r="B7499" s="571" t="s">
        <v>9640</v>
      </c>
      <c r="C7499" s="574" t="s">
        <v>12458</v>
      </c>
      <c r="D7499" s="843">
        <v>4260.2</v>
      </c>
      <c r="E7499" s="844"/>
      <c r="F7499" s="844"/>
      <c r="G7499" s="25"/>
      <c r="H7499" s="25"/>
      <c r="I7499" s="25"/>
      <c r="J7499" s="25"/>
      <c r="K7499" s="25"/>
      <c r="L7499" s="25"/>
      <c r="N7499" s="25"/>
      <c r="O7499" s="25"/>
      <c r="P7499" s="35" t="s">
        <v>2496</v>
      </c>
      <c r="AS7499" s="570"/>
      <c r="AT7499" s="391"/>
      <c r="AU7499" s="222"/>
      <c r="AV7499" s="564"/>
      <c r="AW7499" s="60"/>
      <c r="AX7499" s="60"/>
      <c r="AY7499" s="60"/>
      <c r="AZ7499" s="283"/>
      <c r="BA7499" s="283"/>
      <c r="BB7499" s="283"/>
      <c r="BC7499" s="34"/>
      <c r="BD7499" s="27"/>
      <c r="BF7499" s="35"/>
      <c r="BG7499" s="35"/>
      <c r="BH7499" s="35"/>
    </row>
    <row r="7500" spans="1:60" ht="15" x14ac:dyDescent="0.25">
      <c r="A7500" s="570">
        <f t="shared" si="110"/>
        <v>7494</v>
      </c>
      <c r="B7500" s="571" t="s">
        <v>9641</v>
      </c>
      <c r="C7500" s="574" t="s">
        <v>12458</v>
      </c>
      <c r="D7500" s="843">
        <v>8596.56</v>
      </c>
      <c r="E7500" s="844"/>
      <c r="F7500" s="844"/>
      <c r="G7500" s="25"/>
      <c r="H7500" s="25"/>
      <c r="I7500" s="25"/>
      <c r="J7500" s="25"/>
      <c r="K7500" s="25"/>
      <c r="L7500" s="25"/>
      <c r="N7500" s="25"/>
      <c r="O7500" s="25"/>
      <c r="P7500" s="35" t="s">
        <v>2496</v>
      </c>
      <c r="AS7500" s="570"/>
      <c r="AT7500" s="391"/>
      <c r="AU7500" s="222"/>
      <c r="AV7500" s="564"/>
      <c r="AW7500" s="60"/>
      <c r="AX7500" s="60"/>
      <c r="AY7500" s="60"/>
      <c r="AZ7500" s="283"/>
      <c r="BA7500" s="283"/>
      <c r="BB7500" s="283"/>
      <c r="BC7500" s="34"/>
      <c r="BD7500" s="27"/>
      <c r="BF7500" s="35"/>
      <c r="BG7500" s="35"/>
      <c r="BH7500" s="35"/>
    </row>
    <row r="7501" spans="1:60" ht="15" x14ac:dyDescent="0.25">
      <c r="A7501" s="570">
        <f t="shared" si="110"/>
        <v>7495</v>
      </c>
      <c r="B7501" s="571" t="s">
        <v>9642</v>
      </c>
      <c r="C7501" s="574" t="s">
        <v>12458</v>
      </c>
      <c r="D7501" s="843">
        <v>6455.75</v>
      </c>
      <c r="E7501" s="844"/>
      <c r="F7501" s="844"/>
      <c r="G7501" s="25"/>
      <c r="H7501" s="25"/>
      <c r="I7501" s="25"/>
      <c r="J7501" s="25"/>
      <c r="K7501" s="25"/>
      <c r="L7501" s="25"/>
      <c r="N7501" s="25"/>
      <c r="O7501" s="25"/>
      <c r="P7501" s="35" t="s">
        <v>2496</v>
      </c>
      <c r="AS7501" s="570"/>
      <c r="AT7501" s="391"/>
      <c r="AU7501" s="222"/>
      <c r="AV7501" s="564"/>
      <c r="AW7501" s="60"/>
      <c r="AX7501" s="60"/>
      <c r="AY7501" s="60"/>
      <c r="AZ7501" s="283"/>
      <c r="BA7501" s="283"/>
      <c r="BB7501" s="283"/>
      <c r="BC7501" s="34"/>
      <c r="BD7501" s="27"/>
      <c r="BF7501" s="35"/>
      <c r="BG7501" s="35"/>
      <c r="BH7501" s="35"/>
    </row>
    <row r="7502" spans="1:60" ht="15" x14ac:dyDescent="0.25">
      <c r="A7502" s="570">
        <f t="shared" si="110"/>
        <v>7496</v>
      </c>
      <c r="B7502" s="571" t="s">
        <v>9643</v>
      </c>
      <c r="C7502" s="574" t="s">
        <v>12458</v>
      </c>
      <c r="D7502" s="843">
        <v>7532.7</v>
      </c>
      <c r="E7502" s="844"/>
      <c r="F7502" s="844"/>
      <c r="G7502" s="25"/>
      <c r="H7502" s="25"/>
      <c r="I7502" s="25"/>
      <c r="J7502" s="25"/>
      <c r="K7502" s="25"/>
      <c r="L7502" s="25"/>
      <c r="N7502" s="25"/>
      <c r="O7502" s="25"/>
      <c r="P7502" s="35" t="s">
        <v>2496</v>
      </c>
      <c r="AS7502" s="570"/>
      <c r="AT7502" s="391"/>
      <c r="AU7502" s="222"/>
      <c r="AV7502" s="564"/>
      <c r="AW7502" s="60"/>
      <c r="AX7502" s="60"/>
      <c r="AY7502" s="60"/>
      <c r="AZ7502" s="283"/>
      <c r="BA7502" s="283"/>
      <c r="BB7502" s="283"/>
      <c r="BC7502" s="34"/>
      <c r="BD7502" s="27"/>
      <c r="BF7502" s="35"/>
      <c r="BG7502" s="35"/>
      <c r="BH7502" s="35"/>
    </row>
    <row r="7503" spans="1:60" ht="15" x14ac:dyDescent="0.25">
      <c r="A7503" s="570">
        <f t="shared" si="110"/>
        <v>7497</v>
      </c>
      <c r="B7503" s="571" t="s">
        <v>9644</v>
      </c>
      <c r="C7503" s="574" t="s">
        <v>12458</v>
      </c>
      <c r="D7503" s="843">
        <v>12715.15</v>
      </c>
      <c r="E7503" s="844"/>
      <c r="F7503" s="844"/>
      <c r="G7503" s="25"/>
      <c r="H7503" s="25"/>
      <c r="I7503" s="25"/>
      <c r="J7503" s="25"/>
      <c r="K7503" s="25"/>
      <c r="L7503" s="25"/>
      <c r="N7503" s="25"/>
      <c r="O7503" s="25"/>
      <c r="P7503" s="35" t="s">
        <v>2496</v>
      </c>
      <c r="AS7503" s="570"/>
      <c r="AT7503" s="391"/>
      <c r="AU7503" s="222"/>
      <c r="AV7503" s="564"/>
      <c r="AW7503" s="60"/>
      <c r="AX7503" s="60"/>
      <c r="AY7503" s="60"/>
      <c r="AZ7503" s="283"/>
      <c r="BA7503" s="283"/>
      <c r="BB7503" s="283"/>
      <c r="BC7503" s="34"/>
      <c r="BD7503" s="27"/>
      <c r="BF7503" s="35"/>
      <c r="BG7503" s="35"/>
      <c r="BH7503" s="35"/>
    </row>
    <row r="7504" spans="1:60" ht="15" x14ac:dyDescent="0.25">
      <c r="A7504" s="570">
        <f t="shared" si="110"/>
        <v>7498</v>
      </c>
      <c r="B7504" s="571" t="s">
        <v>9645</v>
      </c>
      <c r="C7504" s="574" t="s">
        <v>12458</v>
      </c>
      <c r="D7504" s="843">
        <v>22640.94</v>
      </c>
      <c r="E7504" s="844"/>
      <c r="F7504" s="844"/>
      <c r="G7504" s="25"/>
      <c r="H7504" s="25"/>
      <c r="I7504" s="25"/>
      <c r="J7504" s="25"/>
      <c r="K7504" s="25"/>
      <c r="L7504" s="25"/>
      <c r="N7504" s="25"/>
      <c r="O7504" s="25"/>
      <c r="P7504" s="35" t="s">
        <v>2496</v>
      </c>
      <c r="AS7504" s="570"/>
      <c r="AT7504" s="391"/>
      <c r="AU7504" s="222"/>
      <c r="AV7504" s="564"/>
      <c r="AW7504" s="60"/>
      <c r="AX7504" s="60"/>
      <c r="AY7504" s="60"/>
      <c r="AZ7504" s="283"/>
      <c r="BA7504" s="283"/>
      <c r="BB7504" s="283"/>
      <c r="BC7504" s="34"/>
      <c r="BD7504" s="27"/>
      <c r="BF7504" s="35"/>
      <c r="BG7504" s="35"/>
      <c r="BH7504" s="35"/>
    </row>
    <row r="7505" spans="1:60" ht="15" x14ac:dyDescent="0.25">
      <c r="A7505" s="570">
        <f t="shared" si="110"/>
        <v>7499</v>
      </c>
      <c r="B7505" s="571" t="s">
        <v>9646</v>
      </c>
      <c r="C7505" s="574" t="s">
        <v>12458</v>
      </c>
      <c r="D7505" s="843">
        <v>32435.83</v>
      </c>
      <c r="E7505" s="844"/>
      <c r="F7505" s="844"/>
      <c r="G7505" s="25"/>
      <c r="H7505" s="25"/>
      <c r="I7505" s="25"/>
      <c r="J7505" s="25"/>
      <c r="K7505" s="25"/>
      <c r="L7505" s="25"/>
      <c r="N7505" s="25"/>
      <c r="O7505" s="25"/>
      <c r="P7505" s="35" t="s">
        <v>2496</v>
      </c>
      <c r="AS7505" s="570"/>
      <c r="AT7505" s="391"/>
      <c r="AU7505" s="222"/>
      <c r="AV7505" s="564"/>
      <c r="AW7505" s="60"/>
      <c r="AX7505" s="60"/>
      <c r="AY7505" s="60"/>
      <c r="AZ7505" s="283"/>
      <c r="BA7505" s="283"/>
      <c r="BB7505" s="283"/>
      <c r="BC7505" s="34"/>
      <c r="BD7505" s="27"/>
      <c r="BF7505" s="35"/>
      <c r="BG7505" s="35"/>
      <c r="BH7505" s="35"/>
    </row>
    <row r="7506" spans="1:60" ht="15" x14ac:dyDescent="0.25">
      <c r="A7506" s="570">
        <f t="shared" si="110"/>
        <v>7500</v>
      </c>
      <c r="B7506" s="571" t="s">
        <v>9647</v>
      </c>
      <c r="C7506" s="574" t="s">
        <v>12458</v>
      </c>
      <c r="D7506" s="843">
        <v>6235.6</v>
      </c>
      <c r="E7506" s="844"/>
      <c r="F7506" s="844"/>
      <c r="G7506" s="25"/>
      <c r="H7506" s="25"/>
      <c r="I7506" s="25"/>
      <c r="J7506" s="25"/>
      <c r="K7506" s="25"/>
      <c r="L7506" s="25"/>
      <c r="N7506" s="25"/>
      <c r="O7506" s="25"/>
      <c r="P7506" s="35" t="s">
        <v>2496</v>
      </c>
      <c r="AS7506" s="570"/>
      <c r="AT7506" s="391"/>
      <c r="AU7506" s="222"/>
      <c r="AV7506" s="564"/>
      <c r="AW7506" s="60"/>
      <c r="AX7506" s="60"/>
      <c r="AY7506" s="60"/>
      <c r="AZ7506" s="283"/>
      <c r="BA7506" s="283"/>
      <c r="BB7506" s="283"/>
      <c r="BC7506" s="34"/>
      <c r="BD7506" s="27"/>
      <c r="BF7506" s="35"/>
      <c r="BG7506" s="35"/>
      <c r="BH7506" s="35"/>
    </row>
    <row r="7507" spans="1:60" ht="15" x14ac:dyDescent="0.25">
      <c r="A7507" s="570">
        <f t="shared" si="110"/>
        <v>7501</v>
      </c>
      <c r="B7507" s="571" t="s">
        <v>9648</v>
      </c>
      <c r="C7507" s="574" t="s">
        <v>12458</v>
      </c>
      <c r="D7507" s="843">
        <v>9102.31</v>
      </c>
      <c r="E7507" s="844"/>
      <c r="F7507" s="844"/>
      <c r="G7507" s="25"/>
      <c r="H7507" s="25"/>
      <c r="I7507" s="25"/>
      <c r="J7507" s="25"/>
      <c r="K7507" s="25"/>
      <c r="L7507" s="25"/>
      <c r="N7507" s="25"/>
      <c r="O7507" s="25"/>
      <c r="P7507" s="35" t="s">
        <v>2496</v>
      </c>
      <c r="AS7507" s="570"/>
      <c r="AT7507" s="391"/>
      <c r="AU7507" s="222"/>
      <c r="AV7507" s="564"/>
      <c r="AW7507" s="60"/>
      <c r="AX7507" s="60"/>
      <c r="AY7507" s="60"/>
      <c r="AZ7507" s="283"/>
      <c r="BA7507" s="283"/>
      <c r="BB7507" s="283"/>
      <c r="BC7507" s="34"/>
      <c r="BD7507" s="27"/>
      <c r="BF7507" s="35"/>
      <c r="BG7507" s="35"/>
      <c r="BH7507" s="35"/>
    </row>
    <row r="7508" spans="1:60" ht="15" x14ac:dyDescent="0.25">
      <c r="A7508" s="570">
        <f t="shared" si="110"/>
        <v>7502</v>
      </c>
      <c r="B7508" s="571" t="s">
        <v>9649</v>
      </c>
      <c r="C7508" s="574" t="s">
        <v>12458</v>
      </c>
      <c r="D7508" s="843">
        <v>12644.94</v>
      </c>
      <c r="E7508" s="844"/>
      <c r="F7508" s="844"/>
      <c r="G7508" s="25"/>
      <c r="H7508" s="25"/>
      <c r="I7508" s="25"/>
      <c r="J7508" s="25"/>
      <c r="K7508" s="25"/>
      <c r="L7508" s="25"/>
      <c r="N7508" s="25"/>
      <c r="O7508" s="25"/>
      <c r="P7508" s="35" t="s">
        <v>2496</v>
      </c>
      <c r="AS7508" s="570"/>
      <c r="AT7508" s="391"/>
      <c r="AU7508" s="222"/>
      <c r="AV7508" s="564"/>
      <c r="AW7508" s="60"/>
      <c r="AX7508" s="60"/>
      <c r="AY7508" s="60"/>
      <c r="AZ7508" s="283"/>
      <c r="BA7508" s="283"/>
      <c r="BB7508" s="283"/>
      <c r="BC7508" s="34"/>
      <c r="BD7508" s="27"/>
      <c r="BF7508" s="35"/>
      <c r="BG7508" s="35"/>
      <c r="BH7508" s="35"/>
    </row>
    <row r="7509" spans="1:60" ht="15" x14ac:dyDescent="0.25">
      <c r="A7509" s="570">
        <f t="shared" si="110"/>
        <v>7503</v>
      </c>
      <c r="B7509" s="571" t="s">
        <v>9650</v>
      </c>
      <c r="C7509" s="574" t="s">
        <v>12458</v>
      </c>
      <c r="D7509" s="843">
        <v>8465.66</v>
      </c>
      <c r="E7509" s="844"/>
      <c r="F7509" s="844"/>
      <c r="G7509" s="25"/>
      <c r="H7509" s="25"/>
      <c r="I7509" s="25"/>
      <c r="J7509" s="25"/>
      <c r="K7509" s="25"/>
      <c r="L7509" s="25"/>
      <c r="N7509" s="25"/>
      <c r="O7509" s="25"/>
      <c r="P7509" s="35" t="s">
        <v>2496</v>
      </c>
      <c r="AS7509" s="570"/>
      <c r="AT7509" s="391"/>
      <c r="AU7509" s="222"/>
      <c r="AV7509" s="564"/>
      <c r="AW7509" s="60"/>
      <c r="AX7509" s="60"/>
      <c r="AY7509" s="60"/>
      <c r="AZ7509" s="283"/>
      <c r="BA7509" s="283"/>
      <c r="BB7509" s="283"/>
      <c r="BC7509" s="34"/>
      <c r="BD7509" s="27"/>
      <c r="BF7509" s="35"/>
      <c r="BG7509" s="35"/>
      <c r="BH7509" s="35"/>
    </row>
    <row r="7510" spans="1:60" ht="15" x14ac:dyDescent="0.25">
      <c r="A7510" s="570">
        <f t="shared" si="110"/>
        <v>7504</v>
      </c>
      <c r="B7510" s="571" t="s">
        <v>9651</v>
      </c>
      <c r="C7510" s="574" t="s">
        <v>12458</v>
      </c>
      <c r="D7510" s="843">
        <v>4076.94</v>
      </c>
      <c r="E7510" s="844"/>
      <c r="F7510" s="844"/>
      <c r="G7510" s="25"/>
      <c r="H7510" s="25"/>
      <c r="I7510" s="25"/>
      <c r="J7510" s="25"/>
      <c r="K7510" s="25"/>
      <c r="L7510" s="25"/>
      <c r="N7510" s="25"/>
      <c r="O7510" s="25"/>
      <c r="P7510" s="35" t="s">
        <v>2496</v>
      </c>
      <c r="AS7510" s="570"/>
      <c r="AT7510" s="391"/>
      <c r="AU7510" s="222"/>
      <c r="AV7510" s="564"/>
      <c r="AW7510" s="60"/>
      <c r="AX7510" s="60"/>
      <c r="AY7510" s="60"/>
      <c r="AZ7510" s="283"/>
      <c r="BA7510" s="283"/>
      <c r="BB7510" s="283"/>
      <c r="BC7510" s="34"/>
      <c r="BD7510" s="27"/>
      <c r="BF7510" s="35"/>
      <c r="BG7510" s="35"/>
      <c r="BH7510" s="35"/>
    </row>
    <row r="7511" spans="1:60" ht="15" x14ac:dyDescent="0.25">
      <c r="A7511" s="570">
        <f t="shared" si="110"/>
        <v>7505</v>
      </c>
      <c r="B7511" s="571" t="s">
        <v>9652</v>
      </c>
      <c r="C7511" s="574" t="s">
        <v>12458</v>
      </c>
      <c r="D7511" s="843">
        <v>4248.3</v>
      </c>
      <c r="E7511" s="844"/>
      <c r="F7511" s="844"/>
      <c r="G7511" s="25"/>
      <c r="H7511" s="25"/>
      <c r="I7511" s="25"/>
      <c r="J7511" s="25"/>
      <c r="K7511" s="25"/>
      <c r="L7511" s="25"/>
      <c r="N7511" s="25"/>
      <c r="O7511" s="25"/>
      <c r="P7511" s="35" t="s">
        <v>2496</v>
      </c>
      <c r="AS7511" s="570"/>
      <c r="AT7511" s="391"/>
      <c r="AU7511" s="222"/>
      <c r="AV7511" s="564"/>
      <c r="AW7511" s="60"/>
      <c r="AX7511" s="60"/>
      <c r="AY7511" s="60"/>
      <c r="AZ7511" s="283"/>
      <c r="BA7511" s="283"/>
      <c r="BB7511" s="283"/>
      <c r="BC7511" s="34"/>
      <c r="BD7511" s="27"/>
      <c r="BF7511" s="35"/>
      <c r="BG7511" s="35"/>
      <c r="BH7511" s="35"/>
    </row>
    <row r="7512" spans="1:60" ht="15" x14ac:dyDescent="0.25">
      <c r="A7512" s="570">
        <f t="shared" si="110"/>
        <v>7506</v>
      </c>
      <c r="B7512" s="571" t="s">
        <v>9653</v>
      </c>
      <c r="C7512" s="574" t="s">
        <v>12458</v>
      </c>
      <c r="D7512" s="843">
        <v>18891.25</v>
      </c>
      <c r="E7512" s="844"/>
      <c r="F7512" s="844"/>
      <c r="G7512" s="25"/>
      <c r="H7512" s="25"/>
      <c r="I7512" s="25"/>
      <c r="J7512" s="25"/>
      <c r="K7512" s="25"/>
      <c r="L7512" s="25"/>
      <c r="N7512" s="25"/>
      <c r="O7512" s="25"/>
      <c r="P7512" s="35" t="s">
        <v>2496</v>
      </c>
      <c r="AS7512" s="570"/>
      <c r="AT7512" s="391"/>
      <c r="AU7512" s="222"/>
      <c r="AV7512" s="564"/>
      <c r="AW7512" s="60"/>
      <c r="AX7512" s="60"/>
      <c r="AY7512" s="60"/>
      <c r="AZ7512" s="283"/>
      <c r="BA7512" s="283"/>
      <c r="BB7512" s="283"/>
      <c r="BC7512" s="34"/>
      <c r="BD7512" s="27"/>
      <c r="BF7512" s="35"/>
      <c r="BG7512" s="35"/>
      <c r="BH7512" s="35"/>
    </row>
    <row r="7513" spans="1:60" ht="15" x14ac:dyDescent="0.25">
      <c r="A7513" s="570">
        <f t="shared" si="110"/>
        <v>7507</v>
      </c>
      <c r="B7513" s="571" t="s">
        <v>9654</v>
      </c>
      <c r="C7513" s="574" t="s">
        <v>12458</v>
      </c>
      <c r="D7513" s="843">
        <v>272540.94</v>
      </c>
      <c r="E7513" s="844"/>
      <c r="F7513" s="844"/>
      <c r="G7513" s="25"/>
      <c r="H7513" s="25"/>
      <c r="I7513" s="25"/>
      <c r="J7513" s="25"/>
      <c r="K7513" s="25"/>
      <c r="L7513" s="25"/>
      <c r="N7513" s="25"/>
      <c r="O7513" s="25"/>
      <c r="P7513" s="35" t="s">
        <v>2496</v>
      </c>
      <c r="AS7513" s="570"/>
      <c r="AT7513" s="391"/>
      <c r="AU7513" s="222"/>
      <c r="AV7513" s="564"/>
      <c r="AW7513" s="60"/>
      <c r="AX7513" s="60"/>
      <c r="AY7513" s="60"/>
      <c r="AZ7513" s="283"/>
      <c r="BA7513" s="283"/>
      <c r="BB7513" s="283"/>
      <c r="BC7513" s="34"/>
      <c r="BD7513" s="27"/>
      <c r="BF7513" s="35"/>
      <c r="BG7513" s="35"/>
      <c r="BH7513" s="35"/>
    </row>
    <row r="7514" spans="1:60" ht="15" x14ac:dyDescent="0.25">
      <c r="A7514" s="570">
        <f t="shared" si="110"/>
        <v>7508</v>
      </c>
      <c r="B7514" s="571" t="s">
        <v>9655</v>
      </c>
      <c r="C7514" s="574" t="s">
        <v>12458</v>
      </c>
      <c r="D7514" s="843">
        <v>207910.85</v>
      </c>
      <c r="E7514" s="844"/>
      <c r="F7514" s="844"/>
      <c r="G7514" s="25"/>
      <c r="H7514" s="25"/>
      <c r="I7514" s="25"/>
      <c r="J7514" s="25"/>
      <c r="K7514" s="25"/>
      <c r="L7514" s="25"/>
      <c r="N7514" s="25"/>
      <c r="O7514" s="25"/>
      <c r="P7514" s="35" t="s">
        <v>2496</v>
      </c>
      <c r="AS7514" s="570"/>
      <c r="AT7514" s="391"/>
      <c r="AU7514" s="222"/>
      <c r="AV7514" s="564"/>
      <c r="AW7514" s="60"/>
      <c r="AX7514" s="60"/>
      <c r="AY7514" s="60"/>
      <c r="AZ7514" s="283"/>
      <c r="BA7514" s="283"/>
      <c r="BB7514" s="283"/>
      <c r="BC7514" s="34"/>
      <c r="BD7514" s="27"/>
      <c r="BF7514" s="35"/>
      <c r="BG7514" s="35"/>
      <c r="BH7514" s="35"/>
    </row>
    <row r="7515" spans="1:60" ht="15" x14ac:dyDescent="0.25">
      <c r="A7515" s="570">
        <f t="shared" si="110"/>
        <v>7509</v>
      </c>
      <c r="B7515" s="571" t="s">
        <v>9656</v>
      </c>
      <c r="C7515" s="574" t="s">
        <v>12458</v>
      </c>
      <c r="D7515" s="843">
        <v>162881.25</v>
      </c>
      <c r="E7515" s="844"/>
      <c r="F7515" s="844"/>
      <c r="G7515" s="25"/>
      <c r="H7515" s="25"/>
      <c r="I7515" s="25"/>
      <c r="J7515" s="25"/>
      <c r="K7515" s="25"/>
      <c r="L7515" s="25"/>
      <c r="N7515" s="25"/>
      <c r="O7515" s="25"/>
      <c r="P7515" s="35" t="s">
        <v>2496</v>
      </c>
      <c r="AS7515" s="570"/>
      <c r="AT7515" s="391"/>
      <c r="AU7515" s="222"/>
      <c r="AV7515" s="564"/>
      <c r="AW7515" s="60"/>
      <c r="AX7515" s="60"/>
      <c r="AY7515" s="60"/>
      <c r="AZ7515" s="283"/>
      <c r="BA7515" s="283"/>
      <c r="BB7515" s="283"/>
      <c r="BC7515" s="34"/>
      <c r="BD7515" s="27"/>
      <c r="BF7515" s="35"/>
      <c r="BG7515" s="35"/>
      <c r="BH7515" s="35"/>
    </row>
    <row r="7516" spans="1:60" ht="15" x14ac:dyDescent="0.25">
      <c r="A7516" s="570">
        <f t="shared" si="110"/>
        <v>7510</v>
      </c>
      <c r="B7516" s="571" t="s">
        <v>9657</v>
      </c>
      <c r="C7516" s="574" t="s">
        <v>12458</v>
      </c>
      <c r="D7516" s="843">
        <v>100793</v>
      </c>
      <c r="E7516" s="844"/>
      <c r="F7516" s="844"/>
      <c r="G7516" s="25"/>
      <c r="H7516" s="25"/>
      <c r="I7516" s="25"/>
      <c r="J7516" s="25"/>
      <c r="K7516" s="25"/>
      <c r="L7516" s="25"/>
      <c r="N7516" s="25"/>
      <c r="O7516" s="25"/>
      <c r="P7516" s="35" t="s">
        <v>2496</v>
      </c>
      <c r="AS7516" s="570"/>
      <c r="AT7516" s="391"/>
      <c r="AU7516" s="222"/>
      <c r="AV7516" s="564"/>
      <c r="AW7516" s="60"/>
      <c r="AX7516" s="60"/>
      <c r="AY7516" s="60"/>
      <c r="AZ7516" s="283"/>
      <c r="BA7516" s="283"/>
      <c r="BB7516" s="283"/>
      <c r="BC7516" s="34"/>
      <c r="BD7516" s="27"/>
      <c r="BF7516" s="35"/>
      <c r="BG7516" s="35"/>
      <c r="BH7516" s="35"/>
    </row>
    <row r="7517" spans="1:60" ht="15" x14ac:dyDescent="0.25">
      <c r="A7517" s="570">
        <f t="shared" si="110"/>
        <v>7511</v>
      </c>
      <c r="B7517" s="571" t="s">
        <v>9658</v>
      </c>
      <c r="C7517" s="574" t="s">
        <v>12458</v>
      </c>
      <c r="D7517" s="843">
        <v>100793</v>
      </c>
      <c r="E7517" s="844"/>
      <c r="F7517" s="844"/>
      <c r="G7517" s="25"/>
      <c r="H7517" s="25"/>
      <c r="I7517" s="25"/>
      <c r="J7517" s="25"/>
      <c r="K7517" s="25"/>
      <c r="L7517" s="25"/>
      <c r="N7517" s="25"/>
      <c r="O7517" s="25"/>
      <c r="P7517" s="35" t="s">
        <v>2496</v>
      </c>
      <c r="AS7517" s="570"/>
      <c r="AT7517" s="391"/>
      <c r="AU7517" s="222"/>
      <c r="AV7517" s="564"/>
      <c r="AW7517" s="60"/>
      <c r="AX7517" s="60"/>
      <c r="AY7517" s="60"/>
      <c r="AZ7517" s="283"/>
      <c r="BA7517" s="283"/>
      <c r="BB7517" s="283"/>
      <c r="BC7517" s="34"/>
      <c r="BD7517" s="27"/>
      <c r="BF7517" s="35"/>
      <c r="BG7517" s="35"/>
      <c r="BH7517" s="35"/>
    </row>
    <row r="7518" spans="1:60" ht="15" x14ac:dyDescent="0.25">
      <c r="A7518" s="570">
        <f t="shared" si="110"/>
        <v>7512</v>
      </c>
      <c r="B7518" s="571" t="s">
        <v>9659</v>
      </c>
      <c r="C7518" s="574" t="s">
        <v>12458</v>
      </c>
      <c r="D7518" s="843">
        <v>145894</v>
      </c>
      <c r="E7518" s="844"/>
      <c r="F7518" s="844"/>
      <c r="G7518" s="25"/>
      <c r="H7518" s="25"/>
      <c r="I7518" s="25"/>
      <c r="J7518" s="25"/>
      <c r="K7518" s="25"/>
      <c r="L7518" s="25"/>
      <c r="N7518" s="25"/>
      <c r="O7518" s="25"/>
      <c r="P7518" s="35" t="s">
        <v>2496</v>
      </c>
      <c r="AS7518" s="570"/>
      <c r="AT7518" s="391"/>
      <c r="AU7518" s="222"/>
      <c r="AV7518" s="564"/>
      <c r="AW7518" s="60"/>
      <c r="AX7518" s="60"/>
      <c r="AY7518" s="60"/>
      <c r="AZ7518" s="283"/>
      <c r="BA7518" s="283"/>
      <c r="BB7518" s="283"/>
      <c r="BC7518" s="34"/>
      <c r="BD7518" s="27"/>
      <c r="BF7518" s="35"/>
      <c r="BG7518" s="35"/>
      <c r="BH7518" s="35"/>
    </row>
    <row r="7519" spans="1:60" ht="15" x14ac:dyDescent="0.25">
      <c r="A7519" s="570">
        <f t="shared" si="110"/>
        <v>7513</v>
      </c>
      <c r="B7519" s="571" t="s">
        <v>9660</v>
      </c>
      <c r="C7519" s="574" t="s">
        <v>12458</v>
      </c>
      <c r="D7519" s="843">
        <v>153272</v>
      </c>
      <c r="E7519" s="844"/>
      <c r="F7519" s="844"/>
      <c r="G7519" s="25"/>
      <c r="H7519" s="25"/>
      <c r="I7519" s="25"/>
      <c r="J7519" s="25"/>
      <c r="K7519" s="25"/>
      <c r="L7519" s="25"/>
      <c r="N7519" s="25"/>
      <c r="O7519" s="25"/>
      <c r="P7519" s="35" t="s">
        <v>2496</v>
      </c>
      <c r="AS7519" s="570"/>
      <c r="AT7519" s="391"/>
      <c r="AU7519" s="222"/>
      <c r="AV7519" s="564"/>
      <c r="AW7519" s="60"/>
      <c r="AX7519" s="60"/>
      <c r="AY7519" s="60"/>
      <c r="AZ7519" s="283"/>
      <c r="BA7519" s="283"/>
      <c r="BB7519" s="283"/>
      <c r="BC7519" s="34"/>
      <c r="BD7519" s="27"/>
      <c r="BF7519" s="35"/>
      <c r="BG7519" s="35"/>
      <c r="BH7519" s="35"/>
    </row>
    <row r="7520" spans="1:60" ht="15" x14ac:dyDescent="0.25">
      <c r="A7520" s="570">
        <f t="shared" si="110"/>
        <v>7514</v>
      </c>
      <c r="B7520" s="571" t="s">
        <v>9661</v>
      </c>
      <c r="C7520" s="574" t="s">
        <v>12458</v>
      </c>
      <c r="D7520" s="843">
        <v>481950</v>
      </c>
      <c r="E7520" s="844"/>
      <c r="F7520" s="844"/>
      <c r="G7520" s="25"/>
      <c r="H7520" s="25"/>
      <c r="I7520" s="25"/>
      <c r="J7520" s="25"/>
      <c r="K7520" s="25"/>
      <c r="L7520" s="25"/>
      <c r="N7520" s="25"/>
      <c r="O7520" s="25"/>
      <c r="P7520" s="35" t="s">
        <v>2496</v>
      </c>
      <c r="AS7520" s="570"/>
      <c r="AT7520" s="391"/>
      <c r="AU7520" s="222"/>
      <c r="AV7520" s="564"/>
      <c r="AW7520" s="60"/>
      <c r="AX7520" s="60"/>
      <c r="AY7520" s="60"/>
      <c r="AZ7520" s="283"/>
      <c r="BA7520" s="283"/>
      <c r="BB7520" s="283"/>
      <c r="BC7520" s="34"/>
      <c r="BD7520" s="27"/>
      <c r="BF7520" s="35"/>
      <c r="BG7520" s="35"/>
      <c r="BH7520" s="35"/>
    </row>
    <row r="7521" spans="1:60" ht="15" x14ac:dyDescent="0.25">
      <c r="A7521" s="570">
        <f t="shared" si="110"/>
        <v>7515</v>
      </c>
      <c r="B7521" s="571" t="s">
        <v>9662</v>
      </c>
      <c r="C7521" s="574" t="s">
        <v>12458</v>
      </c>
      <c r="D7521" s="843">
        <v>359564.45</v>
      </c>
      <c r="E7521" s="844"/>
      <c r="F7521" s="844"/>
      <c r="G7521" s="25"/>
      <c r="H7521" s="25"/>
      <c r="I7521" s="25"/>
      <c r="J7521" s="25"/>
      <c r="K7521" s="25"/>
      <c r="L7521" s="25"/>
      <c r="N7521" s="25"/>
      <c r="O7521" s="25"/>
      <c r="P7521" s="35" t="s">
        <v>2496</v>
      </c>
      <c r="AS7521" s="570"/>
      <c r="AT7521" s="391"/>
      <c r="AU7521" s="222"/>
      <c r="AV7521" s="564"/>
      <c r="AW7521" s="60"/>
      <c r="AX7521" s="60"/>
      <c r="AY7521" s="60"/>
      <c r="AZ7521" s="283"/>
      <c r="BA7521" s="283"/>
      <c r="BB7521" s="283"/>
      <c r="BC7521" s="34"/>
      <c r="BD7521" s="27"/>
      <c r="BF7521" s="35"/>
      <c r="BG7521" s="35"/>
      <c r="BH7521" s="35"/>
    </row>
    <row r="7522" spans="1:60" ht="15" x14ac:dyDescent="0.25">
      <c r="A7522" s="570">
        <f t="shared" si="110"/>
        <v>7516</v>
      </c>
      <c r="B7522" s="571" t="s">
        <v>9663</v>
      </c>
      <c r="C7522" s="574" t="s">
        <v>12469</v>
      </c>
      <c r="D7522" s="843">
        <v>41666</v>
      </c>
      <c r="E7522" s="844"/>
      <c r="F7522" s="844"/>
      <c r="G7522" s="25"/>
      <c r="H7522" s="25"/>
      <c r="I7522" s="25"/>
      <c r="J7522" s="25"/>
      <c r="K7522" s="25"/>
      <c r="L7522" s="25"/>
      <c r="N7522" s="25"/>
      <c r="O7522" s="25"/>
      <c r="P7522" s="35" t="s">
        <v>2496</v>
      </c>
      <c r="AS7522" s="570"/>
      <c r="AT7522" s="391"/>
      <c r="AU7522" s="222"/>
      <c r="AV7522" s="564"/>
      <c r="AW7522" s="60"/>
      <c r="AX7522" s="60"/>
      <c r="AY7522" s="60"/>
      <c r="AZ7522" s="283"/>
      <c r="BA7522" s="283"/>
      <c r="BB7522" s="283"/>
      <c r="BC7522" s="34"/>
      <c r="BD7522" s="27"/>
      <c r="BF7522" s="35"/>
      <c r="BG7522" s="35"/>
      <c r="BH7522" s="35"/>
    </row>
    <row r="7523" spans="1:60" ht="15" x14ac:dyDescent="0.25">
      <c r="A7523" s="570">
        <f t="shared" si="110"/>
        <v>7517</v>
      </c>
      <c r="B7523" s="571" t="s">
        <v>9664</v>
      </c>
      <c r="C7523" s="574" t="s">
        <v>12458</v>
      </c>
      <c r="D7523" s="843">
        <v>2380000</v>
      </c>
      <c r="E7523" s="844"/>
      <c r="F7523" s="844"/>
      <c r="G7523" s="25"/>
      <c r="H7523" s="25"/>
      <c r="I7523" s="25"/>
      <c r="J7523" s="25"/>
      <c r="K7523" s="25"/>
      <c r="L7523" s="25"/>
      <c r="N7523" s="25"/>
      <c r="O7523" s="25"/>
      <c r="P7523" s="35" t="s">
        <v>2496</v>
      </c>
      <c r="AS7523" s="570"/>
      <c r="AT7523" s="391"/>
      <c r="AU7523" s="222"/>
      <c r="AV7523" s="564"/>
      <c r="AW7523" s="60"/>
      <c r="AX7523" s="60"/>
      <c r="AY7523" s="60"/>
      <c r="AZ7523" s="283"/>
      <c r="BA7523" s="283"/>
      <c r="BB7523" s="283"/>
      <c r="BC7523" s="34"/>
      <c r="BD7523" s="27"/>
      <c r="BF7523" s="35"/>
      <c r="BG7523" s="35"/>
      <c r="BH7523" s="35"/>
    </row>
    <row r="7524" spans="1:60" ht="15" x14ac:dyDescent="0.25">
      <c r="A7524" s="570">
        <f t="shared" si="110"/>
        <v>7518</v>
      </c>
      <c r="B7524" s="571" t="s">
        <v>9665</v>
      </c>
      <c r="C7524" s="574" t="s">
        <v>12458</v>
      </c>
      <c r="D7524" s="843">
        <v>1710625</v>
      </c>
      <c r="E7524" s="844"/>
      <c r="F7524" s="844"/>
      <c r="G7524" s="25"/>
      <c r="H7524" s="25"/>
      <c r="I7524" s="25"/>
      <c r="J7524" s="25"/>
      <c r="K7524" s="25"/>
      <c r="L7524" s="25"/>
      <c r="N7524" s="25"/>
      <c r="O7524" s="25"/>
      <c r="P7524" s="35" t="s">
        <v>2496</v>
      </c>
      <c r="AS7524" s="570"/>
      <c r="AT7524" s="391"/>
      <c r="AU7524" s="222"/>
      <c r="AV7524" s="564"/>
      <c r="AW7524" s="60"/>
      <c r="AX7524" s="60"/>
      <c r="AY7524" s="60"/>
      <c r="AZ7524" s="283"/>
      <c r="BA7524" s="283"/>
      <c r="BB7524" s="283"/>
      <c r="BC7524" s="34"/>
      <c r="BD7524" s="27"/>
      <c r="BF7524" s="35"/>
      <c r="BG7524" s="35"/>
      <c r="BH7524" s="35"/>
    </row>
    <row r="7525" spans="1:60" ht="15" x14ac:dyDescent="0.25">
      <c r="A7525" s="570">
        <f t="shared" si="110"/>
        <v>7519</v>
      </c>
      <c r="B7525" s="571" t="s">
        <v>9666</v>
      </c>
      <c r="C7525" s="574" t="s">
        <v>12458</v>
      </c>
      <c r="D7525" s="843">
        <v>53669</v>
      </c>
      <c r="E7525" s="844"/>
      <c r="F7525" s="844"/>
      <c r="G7525" s="25"/>
      <c r="H7525" s="25"/>
      <c r="I7525" s="25"/>
      <c r="J7525" s="25"/>
      <c r="K7525" s="25"/>
      <c r="L7525" s="25"/>
      <c r="N7525" s="25"/>
      <c r="O7525" s="25"/>
      <c r="P7525" s="35" t="s">
        <v>2496</v>
      </c>
      <c r="AS7525" s="570"/>
      <c r="AT7525" s="391"/>
      <c r="AU7525" s="222"/>
      <c r="AV7525" s="564"/>
      <c r="AW7525" s="60"/>
      <c r="AX7525" s="60"/>
      <c r="AY7525" s="60"/>
      <c r="AZ7525" s="283"/>
      <c r="BA7525" s="283"/>
      <c r="BB7525" s="283"/>
      <c r="BC7525" s="34"/>
      <c r="BD7525" s="27"/>
      <c r="BF7525" s="35"/>
      <c r="BG7525" s="35"/>
      <c r="BH7525" s="35"/>
    </row>
    <row r="7526" spans="1:60" ht="15" x14ac:dyDescent="0.25">
      <c r="A7526" s="570">
        <f t="shared" si="110"/>
        <v>7520</v>
      </c>
      <c r="B7526" s="571" t="s">
        <v>9667</v>
      </c>
      <c r="C7526" s="574" t="s">
        <v>12458</v>
      </c>
      <c r="D7526" s="843">
        <v>2.38</v>
      </c>
      <c r="E7526" s="844"/>
      <c r="F7526" s="844"/>
      <c r="G7526" s="25"/>
      <c r="H7526" s="25"/>
      <c r="I7526" s="25"/>
      <c r="J7526" s="25"/>
      <c r="K7526" s="25"/>
      <c r="L7526" s="25"/>
      <c r="N7526" s="25"/>
      <c r="O7526" s="25"/>
      <c r="P7526" s="35" t="s">
        <v>2496</v>
      </c>
      <c r="AS7526" s="570"/>
      <c r="AT7526" s="391"/>
      <c r="AU7526" s="222"/>
      <c r="AV7526" s="564"/>
      <c r="AW7526" s="60"/>
      <c r="AX7526" s="60"/>
      <c r="AY7526" s="60"/>
      <c r="AZ7526" s="283"/>
      <c r="BA7526" s="283"/>
      <c r="BB7526" s="283"/>
      <c r="BC7526" s="34"/>
      <c r="BD7526" s="27"/>
      <c r="BF7526" s="35"/>
      <c r="BG7526" s="35"/>
      <c r="BH7526" s="35"/>
    </row>
    <row r="7527" spans="1:60" ht="15" x14ac:dyDescent="0.25">
      <c r="A7527" s="570">
        <f t="shared" si="110"/>
        <v>7521</v>
      </c>
      <c r="B7527" s="571" t="s">
        <v>9668</v>
      </c>
      <c r="C7527" s="574" t="s">
        <v>12477</v>
      </c>
      <c r="D7527" s="843">
        <v>8615.6</v>
      </c>
      <c r="E7527" s="844"/>
      <c r="F7527" s="844"/>
      <c r="G7527" s="25"/>
      <c r="H7527" s="25"/>
      <c r="I7527" s="25"/>
      <c r="J7527" s="25"/>
      <c r="K7527" s="25"/>
      <c r="L7527" s="25"/>
      <c r="N7527" s="25"/>
      <c r="O7527" s="25"/>
      <c r="P7527" s="35" t="s">
        <v>2496</v>
      </c>
      <c r="AS7527" s="570"/>
      <c r="AT7527" s="391"/>
      <c r="AU7527" s="222"/>
      <c r="AV7527" s="564"/>
      <c r="AW7527" s="60"/>
      <c r="AX7527" s="60"/>
      <c r="AY7527" s="60"/>
      <c r="AZ7527" s="283"/>
      <c r="BA7527" s="283"/>
      <c r="BB7527" s="283"/>
      <c r="BC7527" s="34"/>
      <c r="BD7527" s="27"/>
      <c r="BF7527" s="35"/>
      <c r="BG7527" s="35"/>
      <c r="BH7527" s="35"/>
    </row>
    <row r="7528" spans="1:60" ht="15" x14ac:dyDescent="0.25">
      <c r="A7528" s="570">
        <f t="shared" si="110"/>
        <v>7522</v>
      </c>
      <c r="B7528" s="571" t="s">
        <v>9669</v>
      </c>
      <c r="C7528" s="574" t="s">
        <v>12477</v>
      </c>
      <c r="D7528" s="843">
        <v>4617.2</v>
      </c>
      <c r="E7528" s="844"/>
      <c r="F7528" s="844"/>
      <c r="G7528" s="25"/>
      <c r="H7528" s="25"/>
      <c r="I7528" s="25"/>
      <c r="J7528" s="25"/>
      <c r="K7528" s="25"/>
      <c r="L7528" s="25"/>
      <c r="N7528" s="25"/>
      <c r="O7528" s="25"/>
      <c r="P7528" s="35" t="s">
        <v>2496</v>
      </c>
      <c r="AS7528" s="570"/>
      <c r="AT7528" s="391"/>
      <c r="AU7528" s="222"/>
      <c r="AV7528" s="564"/>
      <c r="AW7528" s="60"/>
      <c r="AX7528" s="60"/>
      <c r="AY7528" s="60"/>
      <c r="AZ7528" s="283"/>
      <c r="BA7528" s="283"/>
      <c r="BB7528" s="283"/>
      <c r="BC7528" s="34"/>
      <c r="BD7528" s="27"/>
      <c r="BF7528" s="35"/>
      <c r="BG7528" s="35"/>
      <c r="BH7528" s="35"/>
    </row>
    <row r="7529" spans="1:60" ht="15" x14ac:dyDescent="0.25">
      <c r="A7529" s="570">
        <f t="shared" si="110"/>
        <v>7523</v>
      </c>
      <c r="B7529" s="571" t="s">
        <v>9670</v>
      </c>
      <c r="C7529" s="574" t="s">
        <v>12458</v>
      </c>
      <c r="D7529" s="843">
        <v>29.75</v>
      </c>
      <c r="E7529" s="844"/>
      <c r="F7529" s="844"/>
      <c r="G7529" s="25"/>
      <c r="H7529" s="25"/>
      <c r="I7529" s="25"/>
      <c r="J7529" s="25"/>
      <c r="K7529" s="25"/>
      <c r="L7529" s="25"/>
      <c r="N7529" s="25"/>
      <c r="O7529" s="25"/>
      <c r="P7529" s="35" t="s">
        <v>2496</v>
      </c>
      <c r="AS7529" s="570"/>
      <c r="AT7529" s="391"/>
      <c r="AU7529" s="222"/>
      <c r="AV7529" s="564"/>
      <c r="AW7529" s="60"/>
      <c r="AX7529" s="60"/>
      <c r="AY7529" s="60"/>
      <c r="AZ7529" s="283"/>
      <c r="BA7529" s="283"/>
      <c r="BB7529" s="283"/>
      <c r="BC7529" s="34"/>
      <c r="BD7529" s="27"/>
      <c r="BF7529" s="35"/>
      <c r="BG7529" s="35"/>
      <c r="BH7529" s="35"/>
    </row>
    <row r="7530" spans="1:60" ht="15" x14ac:dyDescent="0.25">
      <c r="A7530" s="570">
        <f t="shared" si="110"/>
        <v>7524</v>
      </c>
      <c r="B7530" s="571" t="s">
        <v>9671</v>
      </c>
      <c r="C7530" s="574" t="s">
        <v>12458</v>
      </c>
      <c r="D7530" s="843">
        <v>41.65</v>
      </c>
      <c r="E7530" s="844"/>
      <c r="F7530" s="844"/>
      <c r="G7530" s="25"/>
      <c r="H7530" s="25"/>
      <c r="I7530" s="25"/>
      <c r="J7530" s="25"/>
      <c r="K7530" s="25"/>
      <c r="L7530" s="25"/>
      <c r="N7530" s="25"/>
      <c r="O7530" s="25"/>
      <c r="P7530" s="35" t="s">
        <v>2496</v>
      </c>
      <c r="AS7530" s="570"/>
      <c r="AT7530" s="391"/>
      <c r="AU7530" s="222"/>
      <c r="AV7530" s="564"/>
      <c r="AW7530" s="60"/>
      <c r="AX7530" s="60"/>
      <c r="AY7530" s="60"/>
      <c r="AZ7530" s="283"/>
      <c r="BA7530" s="283"/>
      <c r="BB7530" s="283"/>
      <c r="BC7530" s="34"/>
      <c r="BD7530" s="27"/>
      <c r="BF7530" s="35"/>
      <c r="BG7530" s="35"/>
      <c r="BH7530" s="35"/>
    </row>
    <row r="7531" spans="1:60" ht="15" x14ac:dyDescent="0.25">
      <c r="A7531" s="570">
        <f t="shared" si="110"/>
        <v>7525</v>
      </c>
      <c r="B7531" s="571" t="s">
        <v>9672</v>
      </c>
      <c r="C7531" s="574" t="s">
        <v>12458</v>
      </c>
      <c r="D7531" s="843">
        <v>44.03</v>
      </c>
      <c r="E7531" s="844"/>
      <c r="F7531" s="844"/>
      <c r="G7531" s="25"/>
      <c r="H7531" s="25"/>
      <c r="I7531" s="25"/>
      <c r="J7531" s="25"/>
      <c r="K7531" s="25"/>
      <c r="L7531" s="25"/>
      <c r="N7531" s="25"/>
      <c r="O7531" s="25"/>
      <c r="P7531" s="35" t="s">
        <v>2496</v>
      </c>
      <c r="AS7531" s="570"/>
      <c r="AT7531" s="391"/>
      <c r="AU7531" s="222"/>
      <c r="AV7531" s="564"/>
      <c r="AW7531" s="60"/>
      <c r="AX7531" s="60"/>
      <c r="AY7531" s="60"/>
      <c r="AZ7531" s="283"/>
      <c r="BA7531" s="283"/>
      <c r="BB7531" s="283"/>
      <c r="BC7531" s="34"/>
      <c r="BD7531" s="27"/>
      <c r="BF7531" s="35"/>
      <c r="BG7531" s="35"/>
      <c r="BH7531" s="35"/>
    </row>
    <row r="7532" spans="1:60" ht="15" x14ac:dyDescent="0.25">
      <c r="A7532" s="570">
        <f t="shared" si="110"/>
        <v>7526</v>
      </c>
      <c r="B7532" s="571" t="s">
        <v>9673</v>
      </c>
      <c r="C7532" s="574" t="s">
        <v>12458</v>
      </c>
      <c r="D7532" s="843">
        <v>41.65</v>
      </c>
      <c r="E7532" s="844"/>
      <c r="F7532" s="844"/>
      <c r="G7532" s="25"/>
      <c r="H7532" s="25"/>
      <c r="I7532" s="25"/>
      <c r="J7532" s="25"/>
      <c r="K7532" s="25"/>
      <c r="L7532" s="25"/>
      <c r="N7532" s="25"/>
      <c r="O7532" s="25"/>
      <c r="P7532" s="35" t="s">
        <v>2496</v>
      </c>
      <c r="AS7532" s="570"/>
      <c r="AT7532" s="391"/>
      <c r="AU7532" s="222"/>
      <c r="AV7532" s="564"/>
      <c r="AW7532" s="60"/>
      <c r="AX7532" s="60"/>
      <c r="AY7532" s="60"/>
      <c r="AZ7532" s="283"/>
      <c r="BA7532" s="283"/>
      <c r="BB7532" s="283"/>
      <c r="BC7532" s="34"/>
      <c r="BD7532" s="27"/>
      <c r="BF7532" s="35"/>
      <c r="BG7532" s="35"/>
      <c r="BH7532" s="35"/>
    </row>
    <row r="7533" spans="1:60" ht="15" x14ac:dyDescent="0.25">
      <c r="A7533" s="570">
        <f t="shared" si="110"/>
        <v>7527</v>
      </c>
      <c r="B7533" s="571" t="s">
        <v>9674</v>
      </c>
      <c r="C7533" s="574" t="s">
        <v>12458</v>
      </c>
      <c r="D7533" s="843">
        <v>44.03</v>
      </c>
      <c r="E7533" s="844"/>
      <c r="F7533" s="844"/>
      <c r="G7533" s="25"/>
      <c r="H7533" s="25"/>
      <c r="I7533" s="25"/>
      <c r="J7533" s="25"/>
      <c r="K7533" s="25"/>
      <c r="L7533" s="25"/>
      <c r="N7533" s="25"/>
      <c r="O7533" s="25"/>
      <c r="P7533" s="35" t="s">
        <v>2496</v>
      </c>
      <c r="AS7533" s="570"/>
      <c r="AT7533" s="391"/>
      <c r="AU7533" s="222"/>
      <c r="AV7533" s="564"/>
      <c r="AW7533" s="60"/>
      <c r="AX7533" s="60"/>
      <c r="AY7533" s="60"/>
      <c r="AZ7533" s="283"/>
      <c r="BA7533" s="283"/>
      <c r="BB7533" s="283"/>
      <c r="BC7533" s="34"/>
      <c r="BD7533" s="27"/>
      <c r="BF7533" s="35"/>
      <c r="BG7533" s="35"/>
      <c r="BH7533" s="35"/>
    </row>
    <row r="7534" spans="1:60" ht="15" x14ac:dyDescent="0.25">
      <c r="A7534" s="570">
        <f t="shared" si="110"/>
        <v>7528</v>
      </c>
      <c r="B7534" s="571" t="s">
        <v>9675</v>
      </c>
      <c r="C7534" s="574" t="s">
        <v>12458</v>
      </c>
      <c r="D7534" s="843">
        <v>51.17</v>
      </c>
      <c r="E7534" s="844"/>
      <c r="F7534" s="844"/>
      <c r="G7534" s="25"/>
      <c r="H7534" s="25"/>
      <c r="I7534" s="25"/>
      <c r="J7534" s="25"/>
      <c r="K7534" s="25"/>
      <c r="L7534" s="25"/>
      <c r="N7534" s="25"/>
      <c r="O7534" s="25"/>
      <c r="P7534" s="35" t="s">
        <v>2496</v>
      </c>
      <c r="AS7534" s="570"/>
      <c r="AT7534" s="391"/>
      <c r="AU7534" s="222"/>
      <c r="AV7534" s="564"/>
      <c r="AW7534" s="60"/>
      <c r="AX7534" s="60"/>
      <c r="AY7534" s="60"/>
      <c r="AZ7534" s="283"/>
      <c r="BA7534" s="283"/>
      <c r="BB7534" s="283"/>
      <c r="BC7534" s="34"/>
      <c r="BD7534" s="27"/>
      <c r="BF7534" s="35"/>
      <c r="BG7534" s="35"/>
      <c r="BH7534" s="35"/>
    </row>
    <row r="7535" spans="1:60" ht="15" x14ac:dyDescent="0.25">
      <c r="A7535" s="570">
        <f t="shared" si="110"/>
        <v>7529</v>
      </c>
      <c r="B7535" s="571" t="s">
        <v>9676</v>
      </c>
      <c r="C7535" s="574" t="s">
        <v>12458</v>
      </c>
      <c r="D7535" s="843">
        <v>61.88</v>
      </c>
      <c r="E7535" s="844"/>
      <c r="F7535" s="844"/>
      <c r="G7535" s="25"/>
      <c r="H7535" s="25"/>
      <c r="I7535" s="25"/>
      <c r="J7535" s="25"/>
      <c r="K7535" s="25"/>
      <c r="L7535" s="25"/>
      <c r="N7535" s="25"/>
      <c r="O7535" s="25"/>
      <c r="P7535" s="35" t="s">
        <v>2496</v>
      </c>
      <c r="AS7535" s="570"/>
      <c r="AT7535" s="391"/>
      <c r="AU7535" s="222"/>
      <c r="AV7535" s="564"/>
      <c r="AW7535" s="60"/>
      <c r="AX7535" s="60"/>
      <c r="AY7535" s="60"/>
      <c r="AZ7535" s="283"/>
      <c r="BA7535" s="283"/>
      <c r="BB7535" s="283"/>
      <c r="BC7535" s="34"/>
      <c r="BD7535" s="27"/>
      <c r="BF7535" s="35"/>
      <c r="BG7535" s="35"/>
      <c r="BH7535" s="35"/>
    </row>
    <row r="7536" spans="1:60" ht="15" x14ac:dyDescent="0.25">
      <c r="A7536" s="570">
        <f t="shared" si="110"/>
        <v>7530</v>
      </c>
      <c r="B7536" s="571" t="s">
        <v>9677</v>
      </c>
      <c r="C7536" s="574" t="s">
        <v>12458</v>
      </c>
      <c r="D7536" s="843">
        <v>67.83</v>
      </c>
      <c r="E7536" s="844"/>
      <c r="F7536" s="844"/>
      <c r="G7536" s="25"/>
      <c r="H7536" s="25"/>
      <c r="I7536" s="25"/>
      <c r="J7536" s="25"/>
      <c r="K7536" s="25"/>
      <c r="L7536" s="25"/>
      <c r="N7536" s="25"/>
      <c r="O7536" s="25"/>
      <c r="P7536" s="35" t="s">
        <v>2496</v>
      </c>
      <c r="AS7536" s="570"/>
      <c r="AT7536" s="391"/>
      <c r="AU7536" s="222"/>
      <c r="AV7536" s="564"/>
      <c r="AW7536" s="60"/>
      <c r="AX7536" s="60"/>
      <c r="AY7536" s="60"/>
      <c r="AZ7536" s="283"/>
      <c r="BA7536" s="283"/>
      <c r="BB7536" s="283"/>
      <c r="BC7536" s="34"/>
      <c r="BD7536" s="27"/>
      <c r="BF7536" s="35"/>
      <c r="BG7536" s="35"/>
      <c r="BH7536" s="35"/>
    </row>
    <row r="7537" spans="1:60" ht="15" x14ac:dyDescent="0.25">
      <c r="A7537" s="570">
        <f t="shared" si="110"/>
        <v>7531</v>
      </c>
      <c r="B7537" s="571" t="s">
        <v>9678</v>
      </c>
      <c r="C7537" s="574" t="s">
        <v>12458</v>
      </c>
      <c r="D7537" s="843">
        <v>41.65</v>
      </c>
      <c r="E7537" s="844"/>
      <c r="F7537" s="844"/>
      <c r="G7537" s="25"/>
      <c r="H7537" s="25"/>
      <c r="I7537" s="25"/>
      <c r="J7537" s="25"/>
      <c r="K7537" s="25"/>
      <c r="L7537" s="25"/>
      <c r="N7537" s="25"/>
      <c r="O7537" s="25"/>
      <c r="P7537" s="35" t="s">
        <v>2496</v>
      </c>
      <c r="AS7537" s="570"/>
      <c r="AT7537" s="391"/>
      <c r="AU7537" s="222"/>
      <c r="AV7537" s="564"/>
      <c r="AW7537" s="60"/>
      <c r="AX7537" s="60"/>
      <c r="AY7537" s="60"/>
      <c r="AZ7537" s="283"/>
      <c r="BA7537" s="283"/>
      <c r="BB7537" s="283"/>
      <c r="BC7537" s="34"/>
      <c r="BD7537" s="27"/>
      <c r="BF7537" s="35"/>
      <c r="BG7537" s="35"/>
      <c r="BH7537" s="35"/>
    </row>
    <row r="7538" spans="1:60" ht="15" x14ac:dyDescent="0.25">
      <c r="A7538" s="570">
        <f t="shared" si="110"/>
        <v>7532</v>
      </c>
      <c r="B7538" s="571" t="s">
        <v>9679</v>
      </c>
      <c r="C7538" s="574" t="s">
        <v>12458</v>
      </c>
      <c r="D7538" s="843">
        <v>51.17</v>
      </c>
      <c r="E7538" s="844"/>
      <c r="F7538" s="844"/>
      <c r="G7538" s="25"/>
      <c r="H7538" s="25"/>
      <c r="I7538" s="25"/>
      <c r="J7538" s="25"/>
      <c r="K7538" s="25"/>
      <c r="L7538" s="25"/>
      <c r="N7538" s="25"/>
      <c r="O7538" s="25"/>
      <c r="P7538" s="35" t="s">
        <v>2496</v>
      </c>
      <c r="AS7538" s="570"/>
      <c r="AT7538" s="391"/>
      <c r="AU7538" s="222"/>
      <c r="AV7538" s="564"/>
      <c r="AW7538" s="60"/>
      <c r="AX7538" s="60"/>
      <c r="AY7538" s="60"/>
      <c r="AZ7538" s="283"/>
      <c r="BA7538" s="283"/>
      <c r="BB7538" s="283"/>
      <c r="BC7538" s="34"/>
      <c r="BD7538" s="27"/>
      <c r="BF7538" s="35"/>
      <c r="BG7538" s="35"/>
      <c r="BH7538" s="35"/>
    </row>
    <row r="7539" spans="1:60" ht="15" x14ac:dyDescent="0.25">
      <c r="A7539" s="570">
        <f t="shared" si="110"/>
        <v>7533</v>
      </c>
      <c r="B7539" s="571" t="s">
        <v>9680</v>
      </c>
      <c r="C7539" s="574" t="s">
        <v>12458</v>
      </c>
      <c r="D7539" s="843">
        <v>67.83</v>
      </c>
      <c r="E7539" s="844"/>
      <c r="F7539" s="844"/>
      <c r="G7539" s="25"/>
      <c r="H7539" s="25"/>
      <c r="I7539" s="25"/>
      <c r="J7539" s="25"/>
      <c r="K7539" s="25"/>
      <c r="L7539" s="25"/>
      <c r="N7539" s="25"/>
      <c r="O7539" s="25"/>
      <c r="P7539" s="35" t="s">
        <v>2496</v>
      </c>
      <c r="AS7539" s="570"/>
      <c r="AT7539" s="391"/>
      <c r="AU7539" s="222"/>
      <c r="AV7539" s="564"/>
      <c r="AW7539" s="60"/>
      <c r="AX7539" s="60"/>
      <c r="AY7539" s="60"/>
      <c r="AZ7539" s="283"/>
      <c r="BA7539" s="283"/>
      <c r="BB7539" s="283"/>
      <c r="BC7539" s="34"/>
      <c r="BD7539" s="27"/>
      <c r="BF7539" s="35"/>
      <c r="BG7539" s="35"/>
      <c r="BH7539" s="35"/>
    </row>
    <row r="7540" spans="1:60" ht="15" x14ac:dyDescent="0.25">
      <c r="A7540" s="570">
        <f t="shared" si="110"/>
        <v>7534</v>
      </c>
      <c r="B7540" s="571" t="s">
        <v>9681</v>
      </c>
      <c r="C7540" s="574" t="s">
        <v>12458</v>
      </c>
      <c r="D7540" s="843">
        <v>73.78</v>
      </c>
      <c r="E7540" s="844"/>
      <c r="F7540" s="844"/>
      <c r="G7540" s="25"/>
      <c r="H7540" s="25"/>
      <c r="I7540" s="25"/>
      <c r="J7540" s="25"/>
      <c r="K7540" s="25"/>
      <c r="L7540" s="25"/>
      <c r="N7540" s="25"/>
      <c r="O7540" s="25"/>
      <c r="P7540" s="35" t="s">
        <v>2496</v>
      </c>
      <c r="AS7540" s="570"/>
      <c r="AT7540" s="391"/>
      <c r="AU7540" s="222"/>
      <c r="AV7540" s="564"/>
      <c r="AW7540" s="60"/>
      <c r="AX7540" s="60"/>
      <c r="AY7540" s="60"/>
      <c r="AZ7540" s="283"/>
      <c r="BA7540" s="283"/>
      <c r="BB7540" s="283"/>
      <c r="BC7540" s="34"/>
      <c r="BD7540" s="27"/>
      <c r="BF7540" s="35"/>
      <c r="BG7540" s="35"/>
      <c r="BH7540" s="35"/>
    </row>
    <row r="7541" spans="1:60" ht="15" x14ac:dyDescent="0.25">
      <c r="A7541" s="570">
        <f t="shared" si="110"/>
        <v>7535</v>
      </c>
      <c r="B7541" s="571" t="s">
        <v>9682</v>
      </c>
      <c r="C7541" s="574" t="s">
        <v>12458</v>
      </c>
      <c r="D7541" s="843">
        <v>85.68</v>
      </c>
      <c r="E7541" s="844"/>
      <c r="F7541" s="844"/>
      <c r="G7541" s="25"/>
      <c r="H7541" s="25"/>
      <c r="I7541" s="25"/>
      <c r="J7541" s="25"/>
      <c r="K7541" s="25"/>
      <c r="L7541" s="25"/>
      <c r="N7541" s="25"/>
      <c r="O7541" s="25"/>
      <c r="P7541" s="35" t="s">
        <v>2496</v>
      </c>
      <c r="AS7541" s="570"/>
      <c r="AT7541" s="391"/>
      <c r="AU7541" s="222"/>
      <c r="AV7541" s="564"/>
      <c r="AW7541" s="60"/>
      <c r="AX7541" s="60"/>
      <c r="AY7541" s="60"/>
      <c r="AZ7541" s="283"/>
      <c r="BA7541" s="283"/>
      <c r="BB7541" s="283"/>
      <c r="BC7541" s="34"/>
      <c r="BD7541" s="27"/>
      <c r="BF7541" s="35"/>
      <c r="BG7541" s="35"/>
      <c r="BH7541" s="35"/>
    </row>
    <row r="7542" spans="1:60" ht="15" x14ac:dyDescent="0.25">
      <c r="A7542" s="570">
        <f t="shared" si="110"/>
        <v>7536</v>
      </c>
      <c r="B7542" s="571" t="s">
        <v>9683</v>
      </c>
      <c r="C7542" s="574" t="s">
        <v>12458</v>
      </c>
      <c r="D7542" s="843">
        <v>92.82</v>
      </c>
      <c r="E7542" s="844"/>
      <c r="F7542" s="844"/>
      <c r="G7542" s="25"/>
      <c r="H7542" s="25"/>
      <c r="I7542" s="25"/>
      <c r="J7542" s="25"/>
      <c r="K7542" s="25"/>
      <c r="L7542" s="25"/>
      <c r="N7542" s="25"/>
      <c r="O7542" s="25"/>
      <c r="P7542" s="35" t="s">
        <v>2496</v>
      </c>
      <c r="AS7542" s="570"/>
      <c r="AT7542" s="391"/>
      <c r="AU7542" s="222"/>
      <c r="AV7542" s="564"/>
      <c r="AW7542" s="60"/>
      <c r="AX7542" s="60"/>
      <c r="AY7542" s="60"/>
      <c r="AZ7542" s="283"/>
      <c r="BA7542" s="283"/>
      <c r="BB7542" s="283"/>
      <c r="BC7542" s="34"/>
      <c r="BD7542" s="27"/>
      <c r="BF7542" s="35"/>
      <c r="BG7542" s="35"/>
      <c r="BH7542" s="35"/>
    </row>
    <row r="7543" spans="1:60" ht="15" x14ac:dyDescent="0.25">
      <c r="A7543" s="570">
        <f t="shared" ref="A7543:A7606" si="111">A7542+1</f>
        <v>7537</v>
      </c>
      <c r="B7543" s="571" t="s">
        <v>9684</v>
      </c>
      <c r="C7543" s="574" t="s">
        <v>12458</v>
      </c>
      <c r="D7543" s="843">
        <v>103.53</v>
      </c>
      <c r="E7543" s="844"/>
      <c r="F7543" s="844"/>
      <c r="G7543" s="25"/>
      <c r="H7543" s="25"/>
      <c r="I7543" s="25"/>
      <c r="J7543" s="25"/>
      <c r="K7543" s="25"/>
      <c r="L7543" s="25"/>
      <c r="N7543" s="25"/>
      <c r="O7543" s="25"/>
      <c r="P7543" s="35" t="s">
        <v>2496</v>
      </c>
      <c r="AS7543" s="570"/>
      <c r="AT7543" s="391"/>
      <c r="AU7543" s="222"/>
      <c r="AV7543" s="564"/>
      <c r="AW7543" s="60"/>
      <c r="AX7543" s="60"/>
      <c r="AY7543" s="60"/>
      <c r="AZ7543" s="283"/>
      <c r="BA7543" s="283"/>
      <c r="BB7543" s="283"/>
      <c r="BC7543" s="34"/>
      <c r="BD7543" s="27"/>
      <c r="BF7543" s="35"/>
      <c r="BG7543" s="35"/>
      <c r="BH7543" s="35"/>
    </row>
    <row r="7544" spans="1:60" ht="15" x14ac:dyDescent="0.25">
      <c r="A7544" s="570">
        <f t="shared" si="111"/>
        <v>7538</v>
      </c>
      <c r="B7544" s="571" t="s">
        <v>9685</v>
      </c>
      <c r="C7544" s="574" t="s">
        <v>12458</v>
      </c>
      <c r="D7544" s="843">
        <v>17933.3</v>
      </c>
      <c r="E7544" s="844"/>
      <c r="F7544" s="844"/>
      <c r="G7544" s="25"/>
      <c r="H7544" s="25"/>
      <c r="I7544" s="25"/>
      <c r="J7544" s="25"/>
      <c r="K7544" s="25"/>
      <c r="L7544" s="25"/>
      <c r="N7544" s="25"/>
      <c r="O7544" s="25"/>
      <c r="P7544" s="35" t="s">
        <v>2496</v>
      </c>
      <c r="AS7544" s="570"/>
      <c r="AT7544" s="391"/>
      <c r="AU7544" s="222"/>
      <c r="AV7544" s="564"/>
      <c r="AW7544" s="60"/>
      <c r="AX7544" s="60"/>
      <c r="AY7544" s="60"/>
      <c r="AZ7544" s="283"/>
      <c r="BA7544" s="283"/>
      <c r="BB7544" s="283"/>
      <c r="BC7544" s="34"/>
      <c r="BD7544" s="27"/>
      <c r="BF7544" s="35"/>
      <c r="BG7544" s="35"/>
      <c r="BH7544" s="35"/>
    </row>
    <row r="7545" spans="1:60" ht="15" x14ac:dyDescent="0.25">
      <c r="A7545" s="570">
        <f t="shared" si="111"/>
        <v>7539</v>
      </c>
      <c r="B7545" s="571" t="s">
        <v>9686</v>
      </c>
      <c r="C7545" s="574" t="s">
        <v>12458</v>
      </c>
      <c r="D7545" s="843">
        <v>19736.150000000001</v>
      </c>
      <c r="E7545" s="844"/>
      <c r="F7545" s="844"/>
      <c r="G7545" s="25"/>
      <c r="H7545" s="25"/>
      <c r="I7545" s="25"/>
      <c r="J7545" s="25"/>
      <c r="K7545" s="25"/>
      <c r="L7545" s="25"/>
      <c r="N7545" s="25"/>
      <c r="O7545" s="25"/>
      <c r="P7545" s="35" t="s">
        <v>2496</v>
      </c>
      <c r="AS7545" s="570"/>
      <c r="AT7545" s="391"/>
      <c r="AU7545" s="222"/>
      <c r="AV7545" s="564"/>
      <c r="AW7545" s="60"/>
      <c r="AX7545" s="60"/>
      <c r="AY7545" s="60"/>
      <c r="AZ7545" s="283"/>
      <c r="BA7545" s="283"/>
      <c r="BB7545" s="283"/>
      <c r="BC7545" s="34"/>
      <c r="BD7545" s="27"/>
      <c r="BF7545" s="35"/>
      <c r="BG7545" s="35"/>
      <c r="BH7545" s="35"/>
    </row>
    <row r="7546" spans="1:60" ht="15" x14ac:dyDescent="0.25">
      <c r="A7546" s="570">
        <f t="shared" si="111"/>
        <v>7540</v>
      </c>
      <c r="B7546" s="571" t="s">
        <v>9687</v>
      </c>
      <c r="C7546" s="574" t="s">
        <v>12458</v>
      </c>
      <c r="D7546" s="843">
        <v>119634.27</v>
      </c>
      <c r="E7546" s="844"/>
      <c r="F7546" s="844"/>
      <c r="G7546" s="25"/>
      <c r="H7546" s="25"/>
      <c r="I7546" s="25"/>
      <c r="J7546" s="25"/>
      <c r="K7546" s="25"/>
      <c r="L7546" s="25"/>
      <c r="N7546" s="25"/>
      <c r="O7546" s="25"/>
      <c r="P7546" s="35" t="s">
        <v>2496</v>
      </c>
      <c r="AS7546" s="570"/>
      <c r="AT7546" s="391"/>
      <c r="AU7546" s="222"/>
      <c r="AV7546" s="564"/>
      <c r="AW7546" s="60"/>
      <c r="AX7546" s="60"/>
      <c r="AY7546" s="60"/>
      <c r="AZ7546" s="283"/>
      <c r="BA7546" s="283"/>
      <c r="BB7546" s="283"/>
      <c r="BC7546" s="34"/>
      <c r="BD7546" s="27"/>
      <c r="BF7546" s="35"/>
      <c r="BG7546" s="35"/>
      <c r="BH7546" s="35"/>
    </row>
    <row r="7547" spans="1:60" ht="15" x14ac:dyDescent="0.25">
      <c r="A7547" s="570">
        <f t="shared" si="111"/>
        <v>7541</v>
      </c>
      <c r="B7547" s="571" t="s">
        <v>9688</v>
      </c>
      <c r="C7547" s="574" t="s">
        <v>12458</v>
      </c>
      <c r="D7547" s="843">
        <v>36914.99</v>
      </c>
      <c r="E7547" s="844"/>
      <c r="F7547" s="844"/>
      <c r="G7547" s="25"/>
      <c r="H7547" s="25"/>
      <c r="I7547" s="25"/>
      <c r="J7547" s="25"/>
      <c r="K7547" s="25"/>
      <c r="L7547" s="25"/>
      <c r="N7547" s="25"/>
      <c r="O7547" s="25"/>
      <c r="P7547" s="35" t="s">
        <v>2496</v>
      </c>
      <c r="AS7547" s="570"/>
      <c r="AT7547" s="391"/>
      <c r="AU7547" s="222"/>
      <c r="AV7547" s="564"/>
      <c r="AW7547" s="60"/>
      <c r="AX7547" s="60"/>
      <c r="AY7547" s="60"/>
      <c r="AZ7547" s="283"/>
      <c r="BA7547" s="283"/>
      <c r="BB7547" s="283"/>
      <c r="BC7547" s="34"/>
      <c r="BD7547" s="27"/>
      <c r="BF7547" s="35"/>
      <c r="BG7547" s="35"/>
      <c r="BH7547" s="35"/>
    </row>
    <row r="7548" spans="1:60" ht="15" x14ac:dyDescent="0.25">
      <c r="A7548" s="570">
        <f t="shared" si="111"/>
        <v>7542</v>
      </c>
      <c r="B7548" s="571" t="s">
        <v>9689</v>
      </c>
      <c r="C7548" s="574" t="s">
        <v>12458</v>
      </c>
      <c r="D7548" s="843">
        <v>107797.34</v>
      </c>
      <c r="E7548" s="844"/>
      <c r="F7548" s="844"/>
      <c r="G7548" s="25"/>
      <c r="H7548" s="25"/>
      <c r="I7548" s="25"/>
      <c r="J7548" s="25"/>
      <c r="K7548" s="25"/>
      <c r="L7548" s="25"/>
      <c r="N7548" s="25"/>
      <c r="O7548" s="25"/>
      <c r="P7548" s="35" t="s">
        <v>2496</v>
      </c>
      <c r="AS7548" s="570"/>
      <c r="AT7548" s="391"/>
      <c r="AU7548" s="222"/>
      <c r="AV7548" s="564"/>
      <c r="AW7548" s="60"/>
      <c r="AX7548" s="60"/>
      <c r="AY7548" s="60"/>
      <c r="AZ7548" s="283"/>
      <c r="BA7548" s="283"/>
      <c r="BB7548" s="283"/>
      <c r="BC7548" s="34"/>
      <c r="BD7548" s="27"/>
      <c r="BF7548" s="35"/>
      <c r="BG7548" s="35"/>
      <c r="BH7548" s="35"/>
    </row>
    <row r="7549" spans="1:60" ht="15" x14ac:dyDescent="0.25">
      <c r="A7549" s="570">
        <f t="shared" si="111"/>
        <v>7543</v>
      </c>
      <c r="B7549" s="571" t="s">
        <v>9690</v>
      </c>
      <c r="C7549" s="574" t="s">
        <v>12458</v>
      </c>
      <c r="D7549" s="843">
        <v>71833.16</v>
      </c>
      <c r="E7549" s="844"/>
      <c r="F7549" s="844"/>
      <c r="G7549" s="25"/>
      <c r="H7549" s="25"/>
      <c r="I7549" s="25"/>
      <c r="J7549" s="25"/>
      <c r="K7549" s="25"/>
      <c r="L7549" s="25"/>
      <c r="N7549" s="25"/>
      <c r="O7549" s="25"/>
      <c r="P7549" s="35" t="s">
        <v>2496</v>
      </c>
      <c r="AS7549" s="570"/>
      <c r="AT7549" s="391"/>
      <c r="AU7549" s="222"/>
      <c r="AV7549" s="564"/>
      <c r="AW7549" s="60"/>
      <c r="AX7549" s="60"/>
      <c r="AY7549" s="60"/>
      <c r="AZ7549" s="283"/>
      <c r="BA7549" s="283"/>
      <c r="BB7549" s="283"/>
      <c r="BC7549" s="34"/>
      <c r="BD7549" s="27"/>
      <c r="BF7549" s="35"/>
      <c r="BG7549" s="35"/>
      <c r="BH7549" s="35"/>
    </row>
    <row r="7550" spans="1:60" ht="15" x14ac:dyDescent="0.25">
      <c r="A7550" s="570">
        <f t="shared" si="111"/>
        <v>7544</v>
      </c>
      <c r="B7550" s="571" t="s">
        <v>9691</v>
      </c>
      <c r="C7550" s="574" t="s">
        <v>12458</v>
      </c>
      <c r="D7550" s="843">
        <v>84022.33</v>
      </c>
      <c r="E7550" s="844"/>
      <c r="F7550" s="844"/>
      <c r="G7550" s="25"/>
      <c r="H7550" s="25"/>
      <c r="I7550" s="25"/>
      <c r="J7550" s="25"/>
      <c r="K7550" s="25"/>
      <c r="L7550" s="25"/>
      <c r="N7550" s="25"/>
      <c r="O7550" s="25"/>
      <c r="P7550" s="35" t="s">
        <v>2496</v>
      </c>
      <c r="AS7550" s="570"/>
      <c r="AT7550" s="391"/>
      <c r="AU7550" s="222"/>
      <c r="AV7550" s="564"/>
      <c r="AW7550" s="60"/>
      <c r="AX7550" s="60"/>
      <c r="AY7550" s="60"/>
      <c r="AZ7550" s="283"/>
      <c r="BA7550" s="283"/>
      <c r="BB7550" s="283"/>
      <c r="BC7550" s="34"/>
      <c r="BD7550" s="27"/>
      <c r="BF7550" s="35"/>
      <c r="BG7550" s="35"/>
      <c r="BH7550" s="35"/>
    </row>
    <row r="7551" spans="1:60" ht="15" x14ac:dyDescent="0.25">
      <c r="A7551" s="570">
        <f t="shared" si="111"/>
        <v>7545</v>
      </c>
      <c r="B7551" s="571" t="s">
        <v>9692</v>
      </c>
      <c r="C7551" s="574" t="s">
        <v>12498</v>
      </c>
      <c r="D7551" s="843">
        <v>13800</v>
      </c>
      <c r="E7551" s="844"/>
      <c r="F7551" s="844"/>
      <c r="G7551" s="25"/>
      <c r="H7551" s="25"/>
      <c r="I7551" s="25"/>
      <c r="J7551" s="25"/>
      <c r="K7551" s="25"/>
      <c r="L7551" s="25"/>
      <c r="N7551" s="25"/>
      <c r="O7551" s="25"/>
      <c r="P7551" s="35" t="s">
        <v>2496</v>
      </c>
      <c r="AS7551" s="570"/>
      <c r="AT7551" s="391"/>
      <c r="AU7551" s="222"/>
      <c r="AV7551" s="564"/>
      <c r="AW7551" s="60"/>
      <c r="AX7551" s="60"/>
      <c r="AY7551" s="60"/>
      <c r="AZ7551" s="283"/>
      <c r="BA7551" s="283"/>
      <c r="BB7551" s="283"/>
      <c r="BC7551" s="34"/>
      <c r="BD7551" s="27"/>
      <c r="BF7551" s="35"/>
      <c r="BG7551" s="35"/>
      <c r="BH7551" s="35"/>
    </row>
    <row r="7552" spans="1:60" ht="15" x14ac:dyDescent="0.25">
      <c r="A7552" s="570">
        <f t="shared" si="111"/>
        <v>7546</v>
      </c>
      <c r="B7552" s="571" t="s">
        <v>9693</v>
      </c>
      <c r="C7552" s="574" t="s">
        <v>12458</v>
      </c>
      <c r="D7552" s="843">
        <v>4748.1000000000004</v>
      </c>
      <c r="E7552" s="844"/>
      <c r="F7552" s="844"/>
      <c r="G7552" s="25"/>
      <c r="H7552" s="25"/>
      <c r="I7552" s="25"/>
      <c r="J7552" s="25"/>
      <c r="K7552" s="25"/>
      <c r="L7552" s="25"/>
      <c r="N7552" s="25"/>
      <c r="O7552" s="25"/>
      <c r="P7552" s="35" t="s">
        <v>2496</v>
      </c>
      <c r="AS7552" s="570"/>
      <c r="AT7552" s="391"/>
      <c r="AU7552" s="222"/>
      <c r="AV7552" s="564"/>
      <c r="AW7552" s="60"/>
      <c r="AX7552" s="60"/>
      <c r="AY7552" s="60"/>
      <c r="AZ7552" s="283"/>
      <c r="BA7552" s="283"/>
      <c r="BB7552" s="283"/>
      <c r="BC7552" s="34"/>
      <c r="BD7552" s="27"/>
      <c r="BF7552" s="35"/>
      <c r="BG7552" s="35"/>
      <c r="BH7552" s="35"/>
    </row>
    <row r="7553" spans="1:60" ht="15" x14ac:dyDescent="0.25">
      <c r="A7553" s="570">
        <f t="shared" si="111"/>
        <v>7547</v>
      </c>
      <c r="B7553" s="571" t="s">
        <v>9694</v>
      </c>
      <c r="C7553" s="574" t="s">
        <v>12458</v>
      </c>
      <c r="D7553" s="843">
        <v>60199.72</v>
      </c>
      <c r="E7553" s="844"/>
      <c r="F7553" s="844"/>
      <c r="G7553" s="25"/>
      <c r="H7553" s="25"/>
      <c r="I7553" s="25"/>
      <c r="J7553" s="25"/>
      <c r="K7553" s="25"/>
      <c r="L7553" s="25"/>
      <c r="N7553" s="25"/>
      <c r="O7553" s="25"/>
      <c r="P7553" s="35" t="s">
        <v>2496</v>
      </c>
      <c r="AS7553" s="570"/>
      <c r="AT7553" s="391"/>
      <c r="AU7553" s="222"/>
      <c r="AV7553" s="564"/>
      <c r="AW7553" s="60"/>
      <c r="AX7553" s="60"/>
      <c r="AY7553" s="60"/>
      <c r="AZ7553" s="283"/>
      <c r="BA7553" s="283"/>
      <c r="BB7553" s="283"/>
      <c r="BC7553" s="34"/>
      <c r="BD7553" s="27"/>
      <c r="BF7553" s="35"/>
      <c r="BG7553" s="35"/>
      <c r="BH7553" s="35"/>
    </row>
    <row r="7554" spans="1:60" ht="15" x14ac:dyDescent="0.25">
      <c r="A7554" s="570">
        <f t="shared" si="111"/>
        <v>7548</v>
      </c>
      <c r="B7554" s="571" t="s">
        <v>9695</v>
      </c>
      <c r="C7554" s="574" t="s">
        <v>12458</v>
      </c>
      <c r="D7554" s="843">
        <v>69058.080000000002</v>
      </c>
      <c r="E7554" s="844"/>
      <c r="F7554" s="844"/>
      <c r="G7554" s="25"/>
      <c r="H7554" s="25"/>
      <c r="I7554" s="25"/>
      <c r="J7554" s="25"/>
      <c r="K7554" s="25"/>
      <c r="L7554" s="25"/>
      <c r="N7554" s="25"/>
      <c r="O7554" s="25"/>
      <c r="P7554" s="35" t="s">
        <v>2496</v>
      </c>
      <c r="AS7554" s="570"/>
      <c r="AT7554" s="391"/>
      <c r="AU7554" s="222"/>
      <c r="AV7554" s="564"/>
      <c r="AW7554" s="60"/>
      <c r="AX7554" s="60"/>
      <c r="AY7554" s="60"/>
      <c r="AZ7554" s="283"/>
      <c r="BA7554" s="283"/>
      <c r="BB7554" s="283"/>
      <c r="BC7554" s="34"/>
      <c r="BD7554" s="27"/>
      <c r="BF7554" s="35"/>
      <c r="BG7554" s="35"/>
      <c r="BH7554" s="35"/>
    </row>
    <row r="7555" spans="1:60" ht="15" x14ac:dyDescent="0.25">
      <c r="A7555" s="570">
        <f t="shared" si="111"/>
        <v>7549</v>
      </c>
      <c r="B7555" s="571" t="s">
        <v>9696</v>
      </c>
      <c r="C7555" s="574" t="s">
        <v>12458</v>
      </c>
      <c r="D7555" s="843">
        <v>10852.8</v>
      </c>
      <c r="E7555" s="844"/>
      <c r="F7555" s="844"/>
      <c r="G7555" s="25"/>
      <c r="H7555" s="25"/>
      <c r="I7555" s="25"/>
      <c r="J7555" s="25"/>
      <c r="K7555" s="25"/>
      <c r="L7555" s="25"/>
      <c r="N7555" s="25"/>
      <c r="O7555" s="25"/>
      <c r="P7555" s="35" t="s">
        <v>2496</v>
      </c>
      <c r="AS7555" s="570"/>
      <c r="AT7555" s="391"/>
      <c r="AU7555" s="222"/>
      <c r="AV7555" s="564"/>
      <c r="AW7555" s="60"/>
      <c r="AX7555" s="60"/>
      <c r="AY7555" s="60"/>
      <c r="AZ7555" s="283"/>
      <c r="BA7555" s="283"/>
      <c r="BB7555" s="283"/>
      <c r="BC7555" s="34"/>
      <c r="BD7555" s="27"/>
      <c r="BF7555" s="35"/>
      <c r="BG7555" s="35"/>
      <c r="BH7555" s="35"/>
    </row>
    <row r="7556" spans="1:60" ht="15" x14ac:dyDescent="0.25">
      <c r="A7556" s="570">
        <f t="shared" si="111"/>
        <v>7550</v>
      </c>
      <c r="B7556" s="571" t="s">
        <v>9697</v>
      </c>
      <c r="C7556" s="574" t="s">
        <v>12458</v>
      </c>
      <c r="D7556" s="843">
        <v>4284</v>
      </c>
      <c r="E7556" s="844"/>
      <c r="F7556" s="844"/>
      <c r="G7556" s="25"/>
      <c r="H7556" s="25"/>
      <c r="I7556" s="25"/>
      <c r="J7556" s="25"/>
      <c r="K7556" s="25"/>
      <c r="L7556" s="25"/>
      <c r="N7556" s="25"/>
      <c r="O7556" s="25"/>
      <c r="P7556" s="35" t="s">
        <v>2496</v>
      </c>
      <c r="AS7556" s="570"/>
      <c r="AT7556" s="391"/>
      <c r="AU7556" s="222"/>
      <c r="AV7556" s="564"/>
      <c r="AW7556" s="60"/>
      <c r="AX7556" s="60"/>
      <c r="AY7556" s="60"/>
      <c r="AZ7556" s="283"/>
      <c r="BA7556" s="283"/>
      <c r="BB7556" s="283"/>
      <c r="BC7556" s="34"/>
      <c r="BD7556" s="27"/>
      <c r="BF7556" s="35"/>
      <c r="BG7556" s="35"/>
      <c r="BH7556" s="35"/>
    </row>
    <row r="7557" spans="1:60" ht="15" x14ac:dyDescent="0.25">
      <c r="A7557" s="570">
        <f t="shared" si="111"/>
        <v>7551</v>
      </c>
      <c r="B7557" s="571" t="s">
        <v>9698</v>
      </c>
      <c r="C7557" s="574" t="s">
        <v>12458</v>
      </c>
      <c r="D7557" s="843">
        <v>222133.73</v>
      </c>
      <c r="E7557" s="844"/>
      <c r="F7557" s="844"/>
      <c r="G7557" s="25"/>
      <c r="H7557" s="25"/>
      <c r="I7557" s="25"/>
      <c r="J7557" s="25"/>
      <c r="K7557" s="25"/>
      <c r="L7557" s="25"/>
      <c r="N7557" s="25"/>
      <c r="O7557" s="25"/>
      <c r="P7557" s="35" t="s">
        <v>2496</v>
      </c>
      <c r="AS7557" s="570"/>
      <c r="AT7557" s="391"/>
      <c r="AU7557" s="222"/>
      <c r="AV7557" s="564"/>
      <c r="AW7557" s="60"/>
      <c r="AX7557" s="60"/>
      <c r="AY7557" s="60"/>
      <c r="AZ7557" s="283"/>
      <c r="BA7557" s="283"/>
      <c r="BB7557" s="283"/>
      <c r="BC7557" s="34"/>
      <c r="BD7557" s="27"/>
      <c r="BF7557" s="35"/>
      <c r="BG7557" s="35"/>
      <c r="BH7557" s="35"/>
    </row>
    <row r="7558" spans="1:60" ht="28.5" x14ac:dyDescent="0.25">
      <c r="A7558" s="570">
        <f t="shared" si="111"/>
        <v>7552</v>
      </c>
      <c r="B7558" s="571" t="s">
        <v>9699</v>
      </c>
      <c r="C7558" s="574" t="s">
        <v>12474</v>
      </c>
      <c r="D7558" s="843">
        <v>3570000</v>
      </c>
      <c r="E7558" s="844"/>
      <c r="F7558" s="844"/>
      <c r="G7558" s="25"/>
      <c r="H7558" s="25"/>
      <c r="I7558" s="25"/>
      <c r="J7558" s="25"/>
      <c r="K7558" s="25"/>
      <c r="L7558" s="25"/>
      <c r="N7558" s="25"/>
      <c r="O7558" s="25"/>
      <c r="P7558" s="35" t="s">
        <v>2496</v>
      </c>
      <c r="AS7558" s="570"/>
      <c r="AT7558" s="391"/>
      <c r="AU7558" s="222"/>
      <c r="AV7558" s="564"/>
      <c r="AW7558" s="60"/>
      <c r="AX7558" s="60"/>
      <c r="AY7558" s="60"/>
      <c r="AZ7558" s="283"/>
      <c r="BA7558" s="283"/>
      <c r="BB7558" s="283"/>
      <c r="BC7558" s="34"/>
      <c r="BD7558" s="27"/>
      <c r="BF7558" s="35"/>
      <c r="BG7558" s="35"/>
      <c r="BH7558" s="35"/>
    </row>
    <row r="7559" spans="1:60" ht="15" x14ac:dyDescent="0.25">
      <c r="A7559" s="570">
        <f t="shared" si="111"/>
        <v>7553</v>
      </c>
      <c r="B7559" s="571" t="s">
        <v>9700</v>
      </c>
      <c r="C7559" s="574" t="s">
        <v>12458</v>
      </c>
      <c r="D7559" s="843">
        <v>192780</v>
      </c>
      <c r="E7559" s="844"/>
      <c r="F7559" s="844"/>
      <c r="G7559" s="25"/>
      <c r="H7559" s="25"/>
      <c r="I7559" s="25"/>
      <c r="J7559" s="25"/>
      <c r="K7559" s="25"/>
      <c r="L7559" s="25"/>
      <c r="N7559" s="25"/>
      <c r="O7559" s="25"/>
      <c r="P7559" s="35" t="s">
        <v>2496</v>
      </c>
      <c r="AS7559" s="570"/>
      <c r="AT7559" s="391"/>
      <c r="AU7559" s="222"/>
      <c r="AV7559" s="564"/>
      <c r="AW7559" s="60"/>
      <c r="AX7559" s="60"/>
      <c r="AY7559" s="60"/>
      <c r="AZ7559" s="283"/>
      <c r="BA7559" s="283"/>
      <c r="BB7559" s="283"/>
      <c r="BC7559" s="34"/>
      <c r="BD7559" s="27"/>
      <c r="BF7559" s="35"/>
      <c r="BG7559" s="35"/>
      <c r="BH7559" s="35"/>
    </row>
    <row r="7560" spans="1:60" ht="15" x14ac:dyDescent="0.25">
      <c r="A7560" s="570">
        <f t="shared" si="111"/>
        <v>7554</v>
      </c>
      <c r="B7560" s="571" t="s">
        <v>9701</v>
      </c>
      <c r="C7560" s="574" t="s">
        <v>12465</v>
      </c>
      <c r="D7560" s="843">
        <v>16898</v>
      </c>
      <c r="E7560" s="844"/>
      <c r="F7560" s="844"/>
      <c r="G7560" s="25"/>
      <c r="H7560" s="25"/>
      <c r="I7560" s="25"/>
      <c r="J7560" s="25"/>
      <c r="K7560" s="25"/>
      <c r="L7560" s="25"/>
      <c r="N7560" s="25"/>
      <c r="O7560" s="25"/>
      <c r="P7560" s="35" t="s">
        <v>2496</v>
      </c>
      <c r="AS7560" s="570"/>
      <c r="AT7560" s="391"/>
      <c r="AU7560" s="222"/>
      <c r="AV7560" s="564"/>
      <c r="AW7560" s="60"/>
      <c r="AX7560" s="60"/>
      <c r="AY7560" s="60"/>
      <c r="AZ7560" s="283"/>
      <c r="BA7560" s="283"/>
      <c r="BB7560" s="283"/>
      <c r="BC7560" s="34"/>
      <c r="BD7560" s="27"/>
      <c r="BF7560" s="35"/>
      <c r="BG7560" s="35"/>
      <c r="BH7560" s="35"/>
    </row>
    <row r="7561" spans="1:60" ht="15" x14ac:dyDescent="0.25">
      <c r="A7561" s="570">
        <f t="shared" si="111"/>
        <v>7555</v>
      </c>
      <c r="B7561" s="571" t="s">
        <v>9702</v>
      </c>
      <c r="C7561" s="574" t="s">
        <v>12458</v>
      </c>
      <c r="D7561" s="843">
        <v>4819.5</v>
      </c>
      <c r="E7561" s="844"/>
      <c r="F7561" s="844"/>
      <c r="G7561" s="25"/>
      <c r="H7561" s="25"/>
      <c r="I7561" s="25"/>
      <c r="J7561" s="25"/>
      <c r="K7561" s="25"/>
      <c r="L7561" s="25"/>
      <c r="N7561" s="25"/>
      <c r="O7561" s="25"/>
      <c r="P7561" s="35" t="s">
        <v>2496</v>
      </c>
      <c r="AS7561" s="570"/>
      <c r="AT7561" s="391"/>
      <c r="AU7561" s="222"/>
      <c r="AV7561" s="564"/>
      <c r="AW7561" s="60"/>
      <c r="AX7561" s="60"/>
      <c r="AY7561" s="60"/>
      <c r="AZ7561" s="283"/>
      <c r="BA7561" s="283"/>
      <c r="BB7561" s="283"/>
      <c r="BC7561" s="34"/>
      <c r="BD7561" s="27"/>
      <c r="BF7561" s="35"/>
      <c r="BG7561" s="35"/>
      <c r="BH7561" s="35"/>
    </row>
    <row r="7562" spans="1:60" ht="15" x14ac:dyDescent="0.25">
      <c r="A7562" s="570">
        <f t="shared" si="111"/>
        <v>7556</v>
      </c>
      <c r="B7562" s="571" t="s">
        <v>9703</v>
      </c>
      <c r="C7562" s="574" t="s">
        <v>12458</v>
      </c>
      <c r="D7562" s="843">
        <v>39210.5</v>
      </c>
      <c r="E7562" s="844"/>
      <c r="F7562" s="844"/>
      <c r="G7562" s="25"/>
      <c r="H7562" s="25"/>
      <c r="I7562" s="25"/>
      <c r="J7562" s="25"/>
      <c r="K7562" s="25"/>
      <c r="L7562" s="25"/>
      <c r="N7562" s="25"/>
      <c r="O7562" s="25"/>
      <c r="P7562" s="35" t="s">
        <v>2496</v>
      </c>
      <c r="AS7562" s="570"/>
      <c r="AT7562" s="391"/>
      <c r="AU7562" s="222"/>
      <c r="AV7562" s="564"/>
      <c r="AW7562" s="60"/>
      <c r="AX7562" s="60"/>
      <c r="AY7562" s="60"/>
      <c r="AZ7562" s="283"/>
      <c r="BA7562" s="283"/>
      <c r="BB7562" s="283"/>
      <c r="BC7562" s="34"/>
      <c r="BD7562" s="27"/>
      <c r="BF7562" s="35"/>
      <c r="BG7562" s="35"/>
      <c r="BH7562" s="35"/>
    </row>
    <row r="7563" spans="1:60" ht="15" x14ac:dyDescent="0.25">
      <c r="A7563" s="570">
        <f t="shared" si="111"/>
        <v>7557</v>
      </c>
      <c r="B7563" s="571" t="s">
        <v>9704</v>
      </c>
      <c r="C7563" s="574" t="s">
        <v>12458</v>
      </c>
      <c r="D7563" s="843">
        <v>41769</v>
      </c>
      <c r="E7563" s="844"/>
      <c r="F7563" s="844"/>
      <c r="G7563" s="25"/>
      <c r="H7563" s="25"/>
      <c r="I7563" s="25"/>
      <c r="J7563" s="25"/>
      <c r="K7563" s="25"/>
      <c r="L7563" s="25"/>
      <c r="N7563" s="25"/>
      <c r="O7563" s="25"/>
      <c r="P7563" s="35" t="s">
        <v>2496</v>
      </c>
      <c r="AS7563" s="570"/>
      <c r="AT7563" s="391"/>
      <c r="AU7563" s="222"/>
      <c r="AV7563" s="564"/>
      <c r="AW7563" s="60"/>
      <c r="AX7563" s="60"/>
      <c r="AY7563" s="60"/>
      <c r="AZ7563" s="283"/>
      <c r="BA7563" s="283"/>
      <c r="BB7563" s="283"/>
      <c r="BC7563" s="34"/>
      <c r="BD7563" s="27"/>
      <c r="BF7563" s="35"/>
      <c r="BG7563" s="35"/>
      <c r="BH7563" s="35"/>
    </row>
    <row r="7564" spans="1:60" ht="15" x14ac:dyDescent="0.25">
      <c r="A7564" s="570">
        <f t="shared" si="111"/>
        <v>7558</v>
      </c>
      <c r="B7564" s="571" t="s">
        <v>9705</v>
      </c>
      <c r="C7564" s="574" t="s">
        <v>12458</v>
      </c>
      <c r="D7564" s="843">
        <v>10269.700000000001</v>
      </c>
      <c r="E7564" s="844"/>
      <c r="F7564" s="844"/>
      <c r="G7564" s="25"/>
      <c r="H7564" s="25"/>
      <c r="I7564" s="25"/>
      <c r="J7564" s="25"/>
      <c r="K7564" s="25"/>
      <c r="L7564" s="25"/>
      <c r="N7564" s="25"/>
      <c r="O7564" s="25"/>
      <c r="P7564" s="35" t="s">
        <v>2496</v>
      </c>
      <c r="AS7564" s="570"/>
      <c r="AT7564" s="391"/>
      <c r="AU7564" s="222"/>
      <c r="AV7564" s="564"/>
      <c r="AW7564" s="60"/>
      <c r="AX7564" s="60"/>
      <c r="AY7564" s="60"/>
      <c r="AZ7564" s="283"/>
      <c r="BA7564" s="283"/>
      <c r="BB7564" s="283"/>
      <c r="BC7564" s="34"/>
      <c r="BD7564" s="27"/>
      <c r="BF7564" s="35"/>
      <c r="BG7564" s="35"/>
      <c r="BH7564" s="35"/>
    </row>
    <row r="7565" spans="1:60" ht="15" x14ac:dyDescent="0.25">
      <c r="A7565" s="570">
        <f t="shared" si="111"/>
        <v>7559</v>
      </c>
      <c r="B7565" s="571" t="s">
        <v>9706</v>
      </c>
      <c r="C7565" s="574" t="s">
        <v>12458</v>
      </c>
      <c r="D7565" s="843">
        <v>9317.7000000000007</v>
      </c>
      <c r="E7565" s="844"/>
      <c r="F7565" s="844"/>
      <c r="G7565" s="25"/>
      <c r="H7565" s="25"/>
      <c r="I7565" s="25"/>
      <c r="J7565" s="25"/>
      <c r="K7565" s="25"/>
      <c r="L7565" s="25"/>
      <c r="N7565" s="25"/>
      <c r="O7565" s="25"/>
      <c r="P7565" s="35" t="s">
        <v>2496</v>
      </c>
      <c r="AS7565" s="570"/>
      <c r="AT7565" s="391"/>
      <c r="AU7565" s="222"/>
      <c r="AV7565" s="564"/>
      <c r="AW7565" s="60"/>
      <c r="AX7565" s="60"/>
      <c r="AY7565" s="60"/>
      <c r="AZ7565" s="283"/>
      <c r="BA7565" s="283"/>
      <c r="BB7565" s="283"/>
      <c r="BC7565" s="34"/>
      <c r="BD7565" s="27"/>
      <c r="BF7565" s="35"/>
      <c r="BG7565" s="35"/>
      <c r="BH7565" s="35"/>
    </row>
    <row r="7566" spans="1:60" ht="15" x14ac:dyDescent="0.25">
      <c r="A7566" s="570">
        <f t="shared" si="111"/>
        <v>7560</v>
      </c>
      <c r="B7566" s="571" t="s">
        <v>9707</v>
      </c>
      <c r="C7566" s="574" t="s">
        <v>12458</v>
      </c>
      <c r="D7566" s="843">
        <v>10097.15</v>
      </c>
      <c r="E7566" s="844"/>
      <c r="F7566" s="844"/>
      <c r="G7566" s="25"/>
      <c r="H7566" s="25"/>
      <c r="I7566" s="25"/>
      <c r="J7566" s="25"/>
      <c r="K7566" s="25"/>
      <c r="L7566" s="25"/>
      <c r="N7566" s="25"/>
      <c r="O7566" s="25"/>
      <c r="P7566" s="35" t="s">
        <v>2496</v>
      </c>
      <c r="AS7566" s="570"/>
      <c r="AT7566" s="391"/>
      <c r="AU7566" s="222"/>
      <c r="AV7566" s="564"/>
      <c r="AW7566" s="60"/>
      <c r="AX7566" s="60"/>
      <c r="AY7566" s="60"/>
      <c r="AZ7566" s="283"/>
      <c r="BA7566" s="283"/>
      <c r="BB7566" s="283"/>
      <c r="BC7566" s="34"/>
      <c r="BD7566" s="27"/>
      <c r="BF7566" s="35"/>
      <c r="BG7566" s="35"/>
      <c r="BH7566" s="35"/>
    </row>
    <row r="7567" spans="1:60" ht="15" x14ac:dyDescent="0.25">
      <c r="A7567" s="570">
        <f t="shared" si="111"/>
        <v>7561</v>
      </c>
      <c r="B7567" s="571" t="s">
        <v>9708</v>
      </c>
      <c r="C7567" s="574" t="s">
        <v>12458</v>
      </c>
      <c r="D7567" s="843">
        <v>11935.7</v>
      </c>
      <c r="E7567" s="844"/>
      <c r="F7567" s="844"/>
      <c r="G7567" s="25"/>
      <c r="H7567" s="25"/>
      <c r="I7567" s="25"/>
      <c r="J7567" s="25"/>
      <c r="K7567" s="25"/>
      <c r="L7567" s="25"/>
      <c r="N7567" s="25"/>
      <c r="O7567" s="25"/>
      <c r="P7567" s="35" t="s">
        <v>2496</v>
      </c>
      <c r="AS7567" s="570"/>
      <c r="AT7567" s="391"/>
      <c r="AU7567" s="222"/>
      <c r="AV7567" s="564"/>
      <c r="AW7567" s="60"/>
      <c r="AX7567" s="60"/>
      <c r="AY7567" s="60"/>
      <c r="AZ7567" s="283"/>
      <c r="BA7567" s="283"/>
      <c r="BB7567" s="283"/>
      <c r="BC7567" s="34"/>
      <c r="BD7567" s="27"/>
      <c r="BF7567" s="35"/>
      <c r="BG7567" s="35"/>
      <c r="BH7567" s="35"/>
    </row>
    <row r="7568" spans="1:60" ht="15" x14ac:dyDescent="0.25">
      <c r="A7568" s="570">
        <f t="shared" si="111"/>
        <v>7562</v>
      </c>
      <c r="B7568" s="571" t="s">
        <v>9709</v>
      </c>
      <c r="C7568" s="574" t="s">
        <v>12458</v>
      </c>
      <c r="D7568" s="843">
        <v>12042.8</v>
      </c>
      <c r="E7568" s="844"/>
      <c r="F7568" s="844"/>
      <c r="G7568" s="25"/>
      <c r="H7568" s="25"/>
      <c r="I7568" s="25"/>
      <c r="J7568" s="25"/>
      <c r="K7568" s="25"/>
      <c r="L7568" s="25"/>
      <c r="N7568" s="25"/>
      <c r="O7568" s="25"/>
      <c r="P7568" s="35" t="s">
        <v>2496</v>
      </c>
      <c r="AS7568" s="570"/>
      <c r="AT7568" s="391"/>
      <c r="AU7568" s="222"/>
      <c r="AV7568" s="564"/>
      <c r="AW7568" s="60"/>
      <c r="AX7568" s="60"/>
      <c r="AY7568" s="60"/>
      <c r="AZ7568" s="283"/>
      <c r="BA7568" s="283"/>
      <c r="BB7568" s="283"/>
      <c r="BC7568" s="34"/>
      <c r="BD7568" s="27"/>
      <c r="BF7568" s="35"/>
      <c r="BG7568" s="35"/>
      <c r="BH7568" s="35"/>
    </row>
    <row r="7569" spans="1:60" ht="15" x14ac:dyDescent="0.25">
      <c r="A7569" s="570">
        <f t="shared" si="111"/>
        <v>7563</v>
      </c>
      <c r="B7569" s="571" t="s">
        <v>9710</v>
      </c>
      <c r="C7569" s="574" t="s">
        <v>12458</v>
      </c>
      <c r="D7569" s="843">
        <v>133875</v>
      </c>
      <c r="E7569" s="844"/>
      <c r="F7569" s="844"/>
      <c r="G7569" s="25"/>
      <c r="H7569" s="25"/>
      <c r="I7569" s="25"/>
      <c r="J7569" s="25"/>
      <c r="K7569" s="25"/>
      <c r="L7569" s="25"/>
      <c r="N7569" s="25"/>
      <c r="O7569" s="25"/>
      <c r="P7569" s="35" t="s">
        <v>2496</v>
      </c>
      <c r="AS7569" s="570"/>
      <c r="AT7569" s="391"/>
      <c r="AU7569" s="222"/>
      <c r="AV7569" s="564"/>
      <c r="AW7569" s="60"/>
      <c r="AX7569" s="60"/>
      <c r="AY7569" s="60"/>
      <c r="AZ7569" s="283"/>
      <c r="BA7569" s="283"/>
      <c r="BB7569" s="283"/>
      <c r="BC7569" s="34"/>
      <c r="BD7569" s="27"/>
      <c r="BF7569" s="35"/>
      <c r="BG7569" s="35"/>
      <c r="BH7569" s="35"/>
    </row>
    <row r="7570" spans="1:60" ht="15" x14ac:dyDescent="0.25">
      <c r="A7570" s="570">
        <f t="shared" si="111"/>
        <v>7564</v>
      </c>
      <c r="B7570" s="571" t="s">
        <v>9711</v>
      </c>
      <c r="C7570" s="574" t="s">
        <v>2405</v>
      </c>
      <c r="D7570" s="843">
        <v>141176</v>
      </c>
      <c r="E7570" s="844"/>
      <c r="F7570" s="844"/>
      <c r="G7570" s="25"/>
      <c r="H7570" s="25"/>
      <c r="I7570" s="25"/>
      <c r="J7570" s="25"/>
      <c r="K7570" s="25"/>
      <c r="L7570" s="25"/>
      <c r="N7570" s="25"/>
      <c r="O7570" s="25"/>
      <c r="P7570" s="35" t="s">
        <v>2496</v>
      </c>
      <c r="AS7570" s="570"/>
      <c r="AT7570" s="391"/>
      <c r="AU7570" s="222"/>
      <c r="AV7570" s="564"/>
      <c r="AW7570" s="60"/>
      <c r="AX7570" s="60"/>
      <c r="AY7570" s="60"/>
      <c r="AZ7570" s="283"/>
      <c r="BA7570" s="283"/>
      <c r="BB7570" s="283"/>
      <c r="BC7570" s="34"/>
      <c r="BD7570" s="27"/>
      <c r="BF7570" s="35"/>
      <c r="BG7570" s="35"/>
      <c r="BH7570" s="35"/>
    </row>
    <row r="7571" spans="1:60" ht="15" x14ac:dyDescent="0.25">
      <c r="A7571" s="570">
        <f t="shared" si="111"/>
        <v>7565</v>
      </c>
      <c r="B7571" s="571" t="s">
        <v>84</v>
      </c>
      <c r="C7571" s="574" t="s">
        <v>12469</v>
      </c>
      <c r="D7571" s="843">
        <v>55000</v>
      </c>
      <c r="E7571" s="844"/>
      <c r="F7571" s="844"/>
      <c r="G7571" s="25"/>
      <c r="H7571" s="25"/>
      <c r="I7571" s="25"/>
      <c r="J7571" s="25"/>
      <c r="K7571" s="25"/>
      <c r="L7571" s="25"/>
      <c r="N7571" s="25"/>
      <c r="O7571" s="25"/>
      <c r="P7571" s="35" t="s">
        <v>2496</v>
      </c>
      <c r="AS7571" s="570"/>
      <c r="AT7571" s="391"/>
      <c r="AU7571" s="222"/>
      <c r="AV7571" s="564"/>
      <c r="AW7571" s="60"/>
      <c r="AX7571" s="60"/>
      <c r="AY7571" s="60"/>
      <c r="AZ7571" s="283"/>
      <c r="BA7571" s="283"/>
      <c r="BB7571" s="283"/>
      <c r="BC7571" s="34"/>
      <c r="BD7571" s="27"/>
      <c r="BF7571" s="35"/>
      <c r="BG7571" s="35"/>
      <c r="BH7571" s="35"/>
    </row>
    <row r="7572" spans="1:60" ht="15" x14ac:dyDescent="0.25">
      <c r="A7572" s="570">
        <f t="shared" si="111"/>
        <v>7566</v>
      </c>
      <c r="B7572" s="571" t="s">
        <v>9712</v>
      </c>
      <c r="C7572" s="574" t="s">
        <v>12458</v>
      </c>
      <c r="D7572" s="843">
        <v>45854.27</v>
      </c>
      <c r="E7572" s="844"/>
      <c r="F7572" s="844"/>
      <c r="G7572" s="25"/>
      <c r="H7572" s="25"/>
      <c r="I7572" s="25"/>
      <c r="J7572" s="25"/>
      <c r="K7572" s="25"/>
      <c r="L7572" s="25"/>
      <c r="N7572" s="25"/>
      <c r="O7572" s="25"/>
      <c r="P7572" s="35" t="s">
        <v>2496</v>
      </c>
      <c r="AS7572" s="570"/>
      <c r="AT7572" s="391"/>
      <c r="AU7572" s="222"/>
      <c r="AV7572" s="564"/>
      <c r="AW7572" s="60"/>
      <c r="AX7572" s="60"/>
      <c r="AY7572" s="60"/>
      <c r="AZ7572" s="283"/>
      <c r="BA7572" s="283"/>
      <c r="BB7572" s="283"/>
      <c r="BC7572" s="34"/>
      <c r="BD7572" s="27"/>
      <c r="BF7572" s="35"/>
      <c r="BG7572" s="35"/>
      <c r="BH7572" s="35"/>
    </row>
    <row r="7573" spans="1:60" ht="15" x14ac:dyDescent="0.25">
      <c r="A7573" s="570">
        <f t="shared" si="111"/>
        <v>7567</v>
      </c>
      <c r="B7573" s="571" t="s">
        <v>9713</v>
      </c>
      <c r="C7573" s="574" t="s">
        <v>12458</v>
      </c>
      <c r="D7573" s="843">
        <v>17034.849999999999</v>
      </c>
      <c r="E7573" s="844"/>
      <c r="F7573" s="844"/>
      <c r="G7573" s="25"/>
      <c r="H7573" s="25"/>
      <c r="I7573" s="25"/>
      <c r="J7573" s="25"/>
      <c r="K7573" s="25"/>
      <c r="L7573" s="25"/>
      <c r="N7573" s="25"/>
      <c r="O7573" s="25"/>
      <c r="P7573" s="35" t="s">
        <v>2496</v>
      </c>
      <c r="AS7573" s="570"/>
      <c r="AT7573" s="391"/>
      <c r="AU7573" s="222"/>
      <c r="AV7573" s="564"/>
      <c r="AW7573" s="60"/>
      <c r="AX7573" s="60"/>
      <c r="AY7573" s="60"/>
      <c r="AZ7573" s="283"/>
      <c r="BA7573" s="283"/>
      <c r="BB7573" s="283"/>
      <c r="BC7573" s="34"/>
      <c r="BD7573" s="27"/>
      <c r="BF7573" s="35"/>
      <c r="BG7573" s="35"/>
      <c r="BH7573" s="35"/>
    </row>
    <row r="7574" spans="1:60" ht="15" x14ac:dyDescent="0.25">
      <c r="A7574" s="570">
        <f t="shared" si="111"/>
        <v>7568</v>
      </c>
      <c r="B7574" s="571" t="s">
        <v>9714</v>
      </c>
      <c r="C7574" s="574" t="s">
        <v>12458</v>
      </c>
      <c r="D7574" s="843">
        <v>40540.92</v>
      </c>
      <c r="E7574" s="844"/>
      <c r="F7574" s="844"/>
      <c r="G7574" s="25"/>
      <c r="H7574" s="25"/>
      <c r="I7574" s="25"/>
      <c r="J7574" s="25"/>
      <c r="K7574" s="25"/>
      <c r="L7574" s="25"/>
      <c r="N7574" s="25"/>
      <c r="O7574" s="25"/>
      <c r="P7574" s="35" t="s">
        <v>2496</v>
      </c>
      <c r="AS7574" s="570"/>
      <c r="AT7574" s="391"/>
      <c r="AU7574" s="222"/>
      <c r="AV7574" s="564"/>
      <c r="AW7574" s="60"/>
      <c r="AX7574" s="60"/>
      <c r="AY7574" s="60"/>
      <c r="AZ7574" s="283"/>
      <c r="BA7574" s="283"/>
      <c r="BB7574" s="283"/>
      <c r="BC7574" s="34"/>
      <c r="BD7574" s="27"/>
      <c r="BF7574" s="35"/>
      <c r="BG7574" s="35"/>
      <c r="BH7574" s="35"/>
    </row>
    <row r="7575" spans="1:60" ht="15" x14ac:dyDescent="0.25">
      <c r="A7575" s="570">
        <f t="shared" si="111"/>
        <v>7569</v>
      </c>
      <c r="B7575" s="571" t="s">
        <v>9715</v>
      </c>
      <c r="C7575" s="574" t="s">
        <v>12458</v>
      </c>
      <c r="D7575" s="843">
        <v>25386.27</v>
      </c>
      <c r="E7575" s="844"/>
      <c r="F7575" s="844"/>
      <c r="G7575" s="25"/>
      <c r="H7575" s="25"/>
      <c r="I7575" s="25"/>
      <c r="J7575" s="25"/>
      <c r="K7575" s="25"/>
      <c r="L7575" s="25"/>
      <c r="N7575" s="25"/>
      <c r="O7575" s="25"/>
      <c r="P7575" s="35" t="s">
        <v>2496</v>
      </c>
      <c r="AS7575" s="570"/>
      <c r="AT7575" s="391"/>
      <c r="AU7575" s="222"/>
      <c r="AV7575" s="564"/>
      <c r="AW7575" s="60"/>
      <c r="AX7575" s="60"/>
      <c r="AY7575" s="60"/>
      <c r="AZ7575" s="283"/>
      <c r="BA7575" s="283"/>
      <c r="BB7575" s="283"/>
      <c r="BC7575" s="34"/>
      <c r="BD7575" s="27"/>
      <c r="BF7575" s="35"/>
      <c r="BG7575" s="35"/>
      <c r="BH7575" s="35"/>
    </row>
    <row r="7576" spans="1:60" ht="15" x14ac:dyDescent="0.25">
      <c r="A7576" s="570">
        <f t="shared" si="111"/>
        <v>7570</v>
      </c>
      <c r="B7576" s="571" t="s">
        <v>9716</v>
      </c>
      <c r="C7576" s="574" t="s">
        <v>12458</v>
      </c>
      <c r="D7576" s="843">
        <v>30940</v>
      </c>
      <c r="E7576" s="844"/>
      <c r="F7576" s="844"/>
      <c r="G7576" s="25"/>
      <c r="H7576" s="25"/>
      <c r="I7576" s="25"/>
      <c r="J7576" s="25"/>
      <c r="K7576" s="25"/>
      <c r="L7576" s="25"/>
      <c r="N7576" s="25"/>
      <c r="O7576" s="25"/>
      <c r="P7576" s="35" t="s">
        <v>2496</v>
      </c>
      <c r="AS7576" s="570"/>
      <c r="AT7576" s="391"/>
      <c r="AU7576" s="222"/>
      <c r="AV7576" s="564"/>
      <c r="AW7576" s="60"/>
      <c r="AX7576" s="60"/>
      <c r="AY7576" s="60"/>
      <c r="AZ7576" s="283"/>
      <c r="BA7576" s="283"/>
      <c r="BB7576" s="283"/>
      <c r="BC7576" s="34"/>
      <c r="BD7576" s="27"/>
      <c r="BF7576" s="35"/>
      <c r="BG7576" s="35"/>
      <c r="BH7576" s="35"/>
    </row>
    <row r="7577" spans="1:60" ht="15" x14ac:dyDescent="0.25">
      <c r="A7577" s="570">
        <f t="shared" si="111"/>
        <v>7571</v>
      </c>
      <c r="B7577" s="571" t="s">
        <v>9717</v>
      </c>
      <c r="C7577" s="574" t="s">
        <v>12458</v>
      </c>
      <c r="D7577" s="843">
        <v>28242.27</v>
      </c>
      <c r="E7577" s="844"/>
      <c r="F7577" s="844"/>
      <c r="G7577" s="25"/>
      <c r="H7577" s="25"/>
      <c r="I7577" s="25"/>
      <c r="J7577" s="25"/>
      <c r="K7577" s="25"/>
      <c r="L7577" s="25"/>
      <c r="N7577" s="25"/>
      <c r="O7577" s="25"/>
      <c r="P7577" s="35" t="s">
        <v>2496</v>
      </c>
      <c r="AS7577" s="570"/>
      <c r="AT7577" s="391"/>
      <c r="AU7577" s="222"/>
      <c r="AV7577" s="564"/>
      <c r="AW7577" s="60"/>
      <c r="AX7577" s="60"/>
      <c r="AY7577" s="60"/>
      <c r="AZ7577" s="283"/>
      <c r="BA7577" s="283"/>
      <c r="BB7577" s="283"/>
      <c r="BC7577" s="34"/>
      <c r="BD7577" s="27"/>
      <c r="BF7577" s="35"/>
      <c r="BG7577" s="35"/>
      <c r="BH7577" s="35"/>
    </row>
    <row r="7578" spans="1:60" ht="15" x14ac:dyDescent="0.25">
      <c r="A7578" s="570">
        <f t="shared" si="111"/>
        <v>7572</v>
      </c>
      <c r="B7578" s="571" t="s">
        <v>9718</v>
      </c>
      <c r="C7578" s="574" t="s">
        <v>12458</v>
      </c>
      <c r="D7578" s="843">
        <v>25585</v>
      </c>
      <c r="E7578" s="844"/>
      <c r="F7578" s="844"/>
      <c r="G7578" s="25"/>
      <c r="H7578" s="25"/>
      <c r="I7578" s="25"/>
      <c r="J7578" s="25"/>
      <c r="K7578" s="25"/>
      <c r="L7578" s="25"/>
      <c r="N7578" s="25"/>
      <c r="O7578" s="25"/>
      <c r="P7578" s="35" t="s">
        <v>2496</v>
      </c>
      <c r="AS7578" s="570"/>
      <c r="AT7578" s="391"/>
      <c r="AU7578" s="222"/>
      <c r="AV7578" s="564"/>
      <c r="AW7578" s="60"/>
      <c r="AX7578" s="60"/>
      <c r="AY7578" s="60"/>
      <c r="AZ7578" s="283"/>
      <c r="BA7578" s="283"/>
      <c r="BB7578" s="283"/>
      <c r="BC7578" s="34"/>
      <c r="BD7578" s="27"/>
      <c r="BF7578" s="35"/>
      <c r="BG7578" s="35"/>
      <c r="BH7578" s="35"/>
    </row>
    <row r="7579" spans="1:60" ht="15" x14ac:dyDescent="0.25">
      <c r="A7579" s="570">
        <f t="shared" si="111"/>
        <v>7573</v>
      </c>
      <c r="B7579" s="571" t="s">
        <v>9719</v>
      </c>
      <c r="C7579" s="574" t="s">
        <v>12480</v>
      </c>
      <c r="D7579" s="843">
        <v>4103.12</v>
      </c>
      <c r="E7579" s="844"/>
      <c r="F7579" s="844"/>
      <c r="G7579" s="25"/>
      <c r="H7579" s="25"/>
      <c r="I7579" s="25"/>
      <c r="J7579" s="25"/>
      <c r="K7579" s="25"/>
      <c r="L7579" s="25"/>
      <c r="N7579" s="25"/>
      <c r="O7579" s="25"/>
      <c r="P7579" s="35" t="s">
        <v>2496</v>
      </c>
      <c r="AS7579" s="570"/>
      <c r="AT7579" s="391"/>
      <c r="AU7579" s="222"/>
      <c r="AV7579" s="564"/>
      <c r="AW7579" s="60"/>
      <c r="AX7579" s="60"/>
      <c r="AY7579" s="60"/>
      <c r="AZ7579" s="283"/>
      <c r="BA7579" s="283"/>
      <c r="BB7579" s="283"/>
      <c r="BC7579" s="34"/>
      <c r="BD7579" s="27"/>
      <c r="BF7579" s="35"/>
      <c r="BG7579" s="35"/>
      <c r="BH7579" s="35"/>
    </row>
    <row r="7580" spans="1:60" ht="15" x14ac:dyDescent="0.25">
      <c r="A7580" s="570">
        <f t="shared" si="111"/>
        <v>7574</v>
      </c>
      <c r="B7580" s="571" t="s">
        <v>9720</v>
      </c>
      <c r="C7580" s="574" t="s">
        <v>12480</v>
      </c>
      <c r="D7580" s="843">
        <v>3403.4</v>
      </c>
      <c r="E7580" s="844"/>
      <c r="F7580" s="844"/>
      <c r="G7580" s="25"/>
      <c r="H7580" s="25"/>
      <c r="I7580" s="25"/>
      <c r="J7580" s="25"/>
      <c r="K7580" s="25"/>
      <c r="L7580" s="25"/>
      <c r="N7580" s="25"/>
      <c r="O7580" s="25"/>
      <c r="P7580" s="35" t="s">
        <v>2496</v>
      </c>
      <c r="AS7580" s="570"/>
      <c r="AT7580" s="391"/>
      <c r="AU7580" s="222"/>
      <c r="AV7580" s="564"/>
      <c r="AW7580" s="60"/>
      <c r="AX7580" s="60"/>
      <c r="AY7580" s="60"/>
      <c r="AZ7580" s="283"/>
      <c r="BA7580" s="283"/>
      <c r="BB7580" s="283"/>
      <c r="BC7580" s="34"/>
      <c r="BD7580" s="27"/>
      <c r="BF7580" s="35"/>
      <c r="BG7580" s="35"/>
      <c r="BH7580" s="35"/>
    </row>
    <row r="7581" spans="1:60" ht="15" x14ac:dyDescent="0.25">
      <c r="A7581" s="570">
        <f t="shared" si="111"/>
        <v>7575</v>
      </c>
      <c r="B7581" s="571" t="s">
        <v>9721</v>
      </c>
      <c r="C7581" s="574" t="s">
        <v>12472</v>
      </c>
      <c r="D7581" s="843">
        <v>57500</v>
      </c>
      <c r="E7581" s="844"/>
      <c r="F7581" s="844"/>
      <c r="G7581" s="25"/>
      <c r="H7581" s="25"/>
      <c r="I7581" s="25"/>
      <c r="J7581" s="25"/>
      <c r="K7581" s="25"/>
      <c r="L7581" s="25"/>
      <c r="N7581" s="25"/>
      <c r="O7581" s="25"/>
      <c r="P7581" s="35" t="s">
        <v>2496</v>
      </c>
      <c r="AS7581" s="570"/>
      <c r="AT7581" s="391"/>
      <c r="AU7581" s="222"/>
      <c r="AV7581" s="564"/>
      <c r="AW7581" s="60"/>
      <c r="AX7581" s="60"/>
      <c r="AY7581" s="60"/>
      <c r="AZ7581" s="283"/>
      <c r="BA7581" s="283"/>
      <c r="BB7581" s="283"/>
      <c r="BC7581" s="34"/>
      <c r="BD7581" s="27"/>
      <c r="BF7581" s="35"/>
      <c r="BG7581" s="35"/>
      <c r="BH7581" s="35"/>
    </row>
    <row r="7582" spans="1:60" ht="15" x14ac:dyDescent="0.25">
      <c r="A7582" s="570">
        <f t="shared" si="111"/>
        <v>7576</v>
      </c>
      <c r="B7582" s="571" t="s">
        <v>9722</v>
      </c>
      <c r="C7582" s="574" t="s">
        <v>12458</v>
      </c>
      <c r="D7582" s="843">
        <v>6426</v>
      </c>
      <c r="E7582" s="844"/>
      <c r="F7582" s="844"/>
      <c r="G7582" s="25"/>
      <c r="H7582" s="25"/>
      <c r="I7582" s="25"/>
      <c r="J7582" s="25"/>
      <c r="K7582" s="25"/>
      <c r="L7582" s="25"/>
      <c r="N7582" s="25"/>
      <c r="O7582" s="25"/>
      <c r="P7582" s="35" t="s">
        <v>2496</v>
      </c>
      <c r="AS7582" s="570"/>
      <c r="AT7582" s="391"/>
      <c r="AU7582" s="222"/>
      <c r="AV7582" s="564"/>
      <c r="AW7582" s="60"/>
      <c r="AX7582" s="60"/>
      <c r="AY7582" s="60"/>
      <c r="AZ7582" s="283"/>
      <c r="BA7582" s="283"/>
      <c r="BB7582" s="283"/>
      <c r="BC7582" s="34"/>
      <c r="BD7582" s="27"/>
      <c r="BF7582" s="35"/>
      <c r="BG7582" s="35"/>
      <c r="BH7582" s="35"/>
    </row>
    <row r="7583" spans="1:60" ht="15" x14ac:dyDescent="0.25">
      <c r="A7583" s="570">
        <f t="shared" si="111"/>
        <v>7577</v>
      </c>
      <c r="B7583" s="571" t="s">
        <v>9723</v>
      </c>
      <c r="C7583" s="574" t="s">
        <v>12458</v>
      </c>
      <c r="D7583" s="843">
        <v>1172.1500000000001</v>
      </c>
      <c r="E7583" s="844"/>
      <c r="F7583" s="844"/>
      <c r="G7583" s="25"/>
      <c r="H7583" s="25"/>
      <c r="I7583" s="25"/>
      <c r="J7583" s="25"/>
      <c r="K7583" s="25"/>
      <c r="L7583" s="25"/>
      <c r="N7583" s="25"/>
      <c r="O7583" s="25"/>
      <c r="P7583" s="35" t="s">
        <v>2496</v>
      </c>
      <c r="AS7583" s="570"/>
      <c r="AT7583" s="391"/>
      <c r="AU7583" s="222"/>
      <c r="AV7583" s="564"/>
      <c r="AW7583" s="60"/>
      <c r="AX7583" s="60"/>
      <c r="AY7583" s="60"/>
      <c r="AZ7583" s="283"/>
      <c r="BA7583" s="283"/>
      <c r="BB7583" s="283"/>
      <c r="BC7583" s="34"/>
      <c r="BD7583" s="27"/>
      <c r="BF7583" s="35"/>
      <c r="BG7583" s="35"/>
      <c r="BH7583" s="35"/>
    </row>
    <row r="7584" spans="1:60" ht="15" x14ac:dyDescent="0.25">
      <c r="A7584" s="570">
        <f t="shared" si="111"/>
        <v>7578</v>
      </c>
      <c r="B7584" s="571" t="s">
        <v>9724</v>
      </c>
      <c r="C7584" s="574" t="s">
        <v>12458</v>
      </c>
      <c r="D7584" s="843">
        <v>1576.75</v>
      </c>
      <c r="E7584" s="844"/>
      <c r="F7584" s="844"/>
      <c r="G7584" s="25"/>
      <c r="H7584" s="25"/>
      <c r="I7584" s="25"/>
      <c r="J7584" s="25"/>
      <c r="K7584" s="25"/>
      <c r="L7584" s="25"/>
      <c r="N7584" s="25"/>
      <c r="O7584" s="25"/>
      <c r="P7584" s="35" t="s">
        <v>2496</v>
      </c>
      <c r="AS7584" s="570"/>
      <c r="AT7584" s="391"/>
      <c r="AU7584" s="222"/>
      <c r="AV7584" s="564"/>
      <c r="AW7584" s="60"/>
      <c r="AX7584" s="60"/>
      <c r="AY7584" s="60"/>
      <c r="AZ7584" s="283"/>
      <c r="BA7584" s="283"/>
      <c r="BB7584" s="283"/>
      <c r="BC7584" s="34"/>
      <c r="BD7584" s="27"/>
      <c r="BF7584" s="35"/>
      <c r="BG7584" s="35"/>
      <c r="BH7584" s="35"/>
    </row>
    <row r="7585" spans="1:60" ht="15" x14ac:dyDescent="0.25">
      <c r="A7585" s="570">
        <f t="shared" si="111"/>
        <v>7579</v>
      </c>
      <c r="B7585" s="571" t="s">
        <v>9725</v>
      </c>
      <c r="C7585" s="574" t="s">
        <v>12458</v>
      </c>
      <c r="D7585" s="843">
        <v>9424.7999999999993</v>
      </c>
      <c r="E7585" s="844"/>
      <c r="F7585" s="844"/>
      <c r="G7585" s="25"/>
      <c r="H7585" s="25"/>
      <c r="I7585" s="25"/>
      <c r="J7585" s="25"/>
      <c r="K7585" s="25"/>
      <c r="L7585" s="25"/>
      <c r="N7585" s="25"/>
      <c r="O7585" s="25"/>
      <c r="P7585" s="35" t="s">
        <v>2496</v>
      </c>
      <c r="AS7585" s="570"/>
      <c r="AT7585" s="391"/>
      <c r="AU7585" s="222"/>
      <c r="AV7585" s="564"/>
      <c r="AW7585" s="60"/>
      <c r="AX7585" s="60"/>
      <c r="AY7585" s="60"/>
      <c r="AZ7585" s="283"/>
      <c r="BA7585" s="283"/>
      <c r="BB7585" s="283"/>
      <c r="BC7585" s="34"/>
      <c r="BD7585" s="27"/>
      <c r="BF7585" s="35"/>
      <c r="BG7585" s="35"/>
      <c r="BH7585" s="35"/>
    </row>
    <row r="7586" spans="1:60" ht="15" x14ac:dyDescent="0.25">
      <c r="A7586" s="570">
        <f t="shared" si="111"/>
        <v>7580</v>
      </c>
      <c r="B7586" s="571" t="s">
        <v>9726</v>
      </c>
      <c r="C7586" s="574" t="s">
        <v>12458</v>
      </c>
      <c r="D7586" s="843">
        <v>11543</v>
      </c>
      <c r="E7586" s="844"/>
      <c r="F7586" s="844"/>
      <c r="G7586" s="25"/>
      <c r="H7586" s="25"/>
      <c r="I7586" s="25"/>
      <c r="J7586" s="25"/>
      <c r="K7586" s="25"/>
      <c r="L7586" s="25"/>
      <c r="N7586" s="25"/>
      <c r="O7586" s="25"/>
      <c r="P7586" s="35" t="s">
        <v>2496</v>
      </c>
      <c r="AS7586" s="570"/>
      <c r="AT7586" s="391"/>
      <c r="AU7586" s="222"/>
      <c r="AV7586" s="564"/>
      <c r="AW7586" s="60"/>
      <c r="AX7586" s="60"/>
      <c r="AY7586" s="60"/>
      <c r="AZ7586" s="283"/>
      <c r="BA7586" s="283"/>
      <c r="BB7586" s="283"/>
      <c r="BC7586" s="34"/>
      <c r="BD7586" s="27"/>
      <c r="BF7586" s="35"/>
      <c r="BG7586" s="35"/>
      <c r="BH7586" s="35"/>
    </row>
    <row r="7587" spans="1:60" ht="15" x14ac:dyDescent="0.25">
      <c r="A7587" s="570">
        <f t="shared" si="111"/>
        <v>7581</v>
      </c>
      <c r="B7587" s="571" t="s">
        <v>9727</v>
      </c>
      <c r="C7587" s="574" t="s">
        <v>12458</v>
      </c>
      <c r="D7587" s="843">
        <v>12982.9</v>
      </c>
      <c r="E7587" s="844"/>
      <c r="F7587" s="844"/>
      <c r="G7587" s="25"/>
      <c r="H7587" s="25"/>
      <c r="I7587" s="25"/>
      <c r="J7587" s="25"/>
      <c r="K7587" s="25"/>
      <c r="L7587" s="25"/>
      <c r="N7587" s="25"/>
      <c r="O7587" s="25"/>
      <c r="P7587" s="35" t="s">
        <v>2496</v>
      </c>
      <c r="AS7587" s="570"/>
      <c r="AT7587" s="391"/>
      <c r="AU7587" s="222"/>
      <c r="AV7587" s="564"/>
      <c r="AW7587" s="60"/>
      <c r="AX7587" s="60"/>
      <c r="AY7587" s="60"/>
      <c r="AZ7587" s="283"/>
      <c r="BA7587" s="283"/>
      <c r="BB7587" s="283"/>
      <c r="BC7587" s="34"/>
      <c r="BD7587" s="27"/>
      <c r="BF7587" s="35"/>
      <c r="BG7587" s="35"/>
      <c r="BH7587" s="35"/>
    </row>
    <row r="7588" spans="1:60" ht="15" x14ac:dyDescent="0.25">
      <c r="A7588" s="570">
        <f t="shared" si="111"/>
        <v>7582</v>
      </c>
      <c r="B7588" s="571" t="s">
        <v>9728</v>
      </c>
      <c r="C7588" s="574" t="s">
        <v>12458</v>
      </c>
      <c r="D7588" s="843">
        <v>9733.01</v>
      </c>
      <c r="E7588" s="844"/>
      <c r="F7588" s="844"/>
      <c r="G7588" s="25"/>
      <c r="H7588" s="25"/>
      <c r="I7588" s="25"/>
      <c r="J7588" s="25"/>
      <c r="K7588" s="25"/>
      <c r="L7588" s="25"/>
      <c r="N7588" s="25"/>
      <c r="O7588" s="25"/>
      <c r="P7588" s="35" t="s">
        <v>2496</v>
      </c>
      <c r="AS7588" s="570"/>
      <c r="AT7588" s="391"/>
      <c r="AU7588" s="222"/>
      <c r="AV7588" s="564"/>
      <c r="AW7588" s="60"/>
      <c r="AX7588" s="60"/>
      <c r="AY7588" s="60"/>
      <c r="AZ7588" s="283"/>
      <c r="BA7588" s="283"/>
      <c r="BB7588" s="283"/>
      <c r="BC7588" s="34"/>
      <c r="BD7588" s="27"/>
      <c r="BF7588" s="35"/>
      <c r="BG7588" s="35"/>
      <c r="BH7588" s="35"/>
    </row>
    <row r="7589" spans="1:60" ht="15" x14ac:dyDescent="0.25">
      <c r="A7589" s="570">
        <f t="shared" si="111"/>
        <v>7583</v>
      </c>
      <c r="B7589" s="571" t="s">
        <v>9729</v>
      </c>
      <c r="C7589" s="574" t="s">
        <v>12458</v>
      </c>
      <c r="D7589" s="843">
        <v>11645.34</v>
      </c>
      <c r="E7589" s="844"/>
      <c r="F7589" s="844"/>
      <c r="G7589" s="25"/>
      <c r="H7589" s="25"/>
      <c r="I7589" s="25"/>
      <c r="J7589" s="25"/>
      <c r="K7589" s="25"/>
      <c r="L7589" s="25"/>
      <c r="N7589" s="25"/>
      <c r="O7589" s="25"/>
      <c r="P7589" s="35" t="s">
        <v>2496</v>
      </c>
      <c r="AS7589" s="570"/>
      <c r="AT7589" s="391"/>
      <c r="AU7589" s="222"/>
      <c r="AV7589" s="564"/>
      <c r="AW7589" s="60"/>
      <c r="AX7589" s="60"/>
      <c r="AY7589" s="60"/>
      <c r="AZ7589" s="283"/>
      <c r="BA7589" s="283"/>
      <c r="BB7589" s="283"/>
      <c r="BC7589" s="34"/>
      <c r="BD7589" s="27"/>
      <c r="BF7589" s="35"/>
      <c r="BG7589" s="35"/>
      <c r="BH7589" s="35"/>
    </row>
    <row r="7590" spans="1:60" ht="15" x14ac:dyDescent="0.25">
      <c r="A7590" s="570">
        <f t="shared" si="111"/>
        <v>7584</v>
      </c>
      <c r="B7590" s="571" t="s">
        <v>9730</v>
      </c>
      <c r="C7590" s="574" t="s">
        <v>12458</v>
      </c>
      <c r="D7590" s="843">
        <v>19011.439999999999</v>
      </c>
      <c r="E7590" s="844"/>
      <c r="F7590" s="844"/>
      <c r="G7590" s="25"/>
      <c r="H7590" s="25"/>
      <c r="I7590" s="25"/>
      <c r="J7590" s="25"/>
      <c r="K7590" s="25"/>
      <c r="L7590" s="25"/>
      <c r="N7590" s="25"/>
      <c r="O7590" s="25"/>
      <c r="P7590" s="35" t="s">
        <v>2496</v>
      </c>
      <c r="AS7590" s="570"/>
      <c r="AT7590" s="391"/>
      <c r="AU7590" s="222"/>
      <c r="AV7590" s="564"/>
      <c r="AW7590" s="60"/>
      <c r="AX7590" s="60"/>
      <c r="AY7590" s="60"/>
      <c r="AZ7590" s="283"/>
      <c r="BA7590" s="283"/>
      <c r="BB7590" s="283"/>
      <c r="BC7590" s="34"/>
      <c r="BD7590" s="27"/>
      <c r="BF7590" s="35"/>
      <c r="BG7590" s="35"/>
      <c r="BH7590" s="35"/>
    </row>
    <row r="7591" spans="1:60" ht="15" x14ac:dyDescent="0.25">
      <c r="A7591" s="570">
        <f t="shared" si="111"/>
        <v>7585</v>
      </c>
      <c r="B7591" s="571" t="s">
        <v>9731</v>
      </c>
      <c r="C7591" s="574" t="s">
        <v>12458</v>
      </c>
      <c r="D7591" s="843">
        <v>28809.9</v>
      </c>
      <c r="E7591" s="844"/>
      <c r="F7591" s="844"/>
      <c r="G7591" s="25"/>
      <c r="H7591" s="25"/>
      <c r="I7591" s="25"/>
      <c r="J7591" s="25"/>
      <c r="K7591" s="25"/>
      <c r="L7591" s="25"/>
      <c r="N7591" s="25"/>
      <c r="O7591" s="25"/>
      <c r="P7591" s="35" t="s">
        <v>2496</v>
      </c>
      <c r="AS7591" s="570"/>
      <c r="AT7591" s="391"/>
      <c r="AU7591" s="222"/>
      <c r="AV7591" s="564"/>
      <c r="AW7591" s="60"/>
      <c r="AX7591" s="60"/>
      <c r="AY7591" s="60"/>
      <c r="AZ7591" s="283"/>
      <c r="BA7591" s="283"/>
      <c r="BB7591" s="283"/>
      <c r="BC7591" s="34"/>
      <c r="BD7591" s="27"/>
      <c r="BF7591" s="35"/>
      <c r="BG7591" s="35"/>
      <c r="BH7591" s="35"/>
    </row>
    <row r="7592" spans="1:60" ht="15" x14ac:dyDescent="0.25">
      <c r="A7592" s="570">
        <f t="shared" si="111"/>
        <v>7586</v>
      </c>
      <c r="B7592" s="571" t="s">
        <v>9732</v>
      </c>
      <c r="C7592" s="574" t="s">
        <v>12458</v>
      </c>
      <c r="D7592" s="843">
        <v>44014.53</v>
      </c>
      <c r="E7592" s="844"/>
      <c r="F7592" s="844"/>
      <c r="G7592" s="25"/>
      <c r="H7592" s="25"/>
      <c r="I7592" s="25"/>
      <c r="J7592" s="25"/>
      <c r="K7592" s="25"/>
      <c r="L7592" s="25"/>
      <c r="N7592" s="25"/>
      <c r="O7592" s="25"/>
      <c r="P7592" s="35" t="s">
        <v>2496</v>
      </c>
      <c r="AS7592" s="570"/>
      <c r="AT7592" s="391"/>
      <c r="AU7592" s="222"/>
      <c r="AV7592" s="564"/>
      <c r="AW7592" s="60"/>
      <c r="AX7592" s="60"/>
      <c r="AY7592" s="60"/>
      <c r="AZ7592" s="283"/>
      <c r="BA7592" s="283"/>
      <c r="BB7592" s="283"/>
      <c r="BC7592" s="34"/>
      <c r="BD7592" s="27"/>
      <c r="BF7592" s="35"/>
      <c r="BG7592" s="35"/>
      <c r="BH7592" s="35"/>
    </row>
    <row r="7593" spans="1:60" ht="15" x14ac:dyDescent="0.25">
      <c r="A7593" s="570">
        <f t="shared" si="111"/>
        <v>7587</v>
      </c>
      <c r="B7593" s="571" t="s">
        <v>9733</v>
      </c>
      <c r="C7593" s="574" t="s">
        <v>12458</v>
      </c>
      <c r="D7593" s="843">
        <v>39698.400000000001</v>
      </c>
      <c r="E7593" s="844"/>
      <c r="F7593" s="844"/>
      <c r="G7593" s="25"/>
      <c r="H7593" s="25"/>
      <c r="I7593" s="25"/>
      <c r="J7593" s="25"/>
      <c r="K7593" s="25"/>
      <c r="L7593" s="25"/>
      <c r="N7593" s="25"/>
      <c r="O7593" s="25"/>
      <c r="P7593" s="35" t="s">
        <v>2496</v>
      </c>
      <c r="AS7593" s="570"/>
      <c r="AT7593" s="391"/>
      <c r="AU7593" s="222"/>
      <c r="AV7593" s="564"/>
      <c r="AW7593" s="60"/>
      <c r="AX7593" s="60"/>
      <c r="AY7593" s="60"/>
      <c r="AZ7593" s="283"/>
      <c r="BA7593" s="283"/>
      <c r="BB7593" s="283"/>
      <c r="BC7593" s="34"/>
      <c r="BD7593" s="27"/>
      <c r="BF7593" s="35"/>
      <c r="BG7593" s="35"/>
      <c r="BH7593" s="35"/>
    </row>
    <row r="7594" spans="1:60" ht="15" x14ac:dyDescent="0.25">
      <c r="A7594" s="570">
        <f t="shared" si="111"/>
        <v>7588</v>
      </c>
      <c r="B7594" s="571" t="s">
        <v>9734</v>
      </c>
      <c r="C7594" s="574" t="s">
        <v>12458</v>
      </c>
      <c r="D7594" s="843">
        <v>35444.15</v>
      </c>
      <c r="E7594" s="844"/>
      <c r="F7594" s="844"/>
      <c r="G7594" s="25"/>
      <c r="H7594" s="25"/>
      <c r="I7594" s="25"/>
      <c r="J7594" s="25"/>
      <c r="K7594" s="25"/>
      <c r="L7594" s="25"/>
      <c r="N7594" s="25"/>
      <c r="O7594" s="25"/>
      <c r="P7594" s="35" t="s">
        <v>2496</v>
      </c>
      <c r="AS7594" s="570"/>
      <c r="AT7594" s="391"/>
      <c r="AU7594" s="222"/>
      <c r="AV7594" s="564"/>
      <c r="AW7594" s="60"/>
      <c r="AX7594" s="60"/>
      <c r="AY7594" s="60"/>
      <c r="AZ7594" s="283"/>
      <c r="BA7594" s="283"/>
      <c r="BB7594" s="283"/>
      <c r="BC7594" s="34"/>
      <c r="BD7594" s="27"/>
      <c r="BF7594" s="35"/>
      <c r="BG7594" s="35"/>
      <c r="BH7594" s="35"/>
    </row>
    <row r="7595" spans="1:60" ht="15" x14ac:dyDescent="0.25">
      <c r="A7595" s="570">
        <f t="shared" si="111"/>
        <v>7589</v>
      </c>
      <c r="B7595" s="571" t="s">
        <v>9735</v>
      </c>
      <c r="C7595" s="574" t="s">
        <v>12458</v>
      </c>
      <c r="D7595" s="843">
        <v>39995.9</v>
      </c>
      <c r="E7595" s="844"/>
      <c r="F7595" s="844"/>
      <c r="G7595" s="25"/>
      <c r="H7595" s="25"/>
      <c r="I7595" s="25"/>
      <c r="J7595" s="25"/>
      <c r="K7595" s="25"/>
      <c r="L7595" s="25"/>
      <c r="N7595" s="25"/>
      <c r="O7595" s="25"/>
      <c r="P7595" s="35" t="s">
        <v>2496</v>
      </c>
      <c r="AS7595" s="570"/>
      <c r="AT7595" s="391"/>
      <c r="AU7595" s="222"/>
      <c r="AV7595" s="564"/>
      <c r="AW7595" s="60"/>
      <c r="AX7595" s="60"/>
      <c r="AY7595" s="60"/>
      <c r="AZ7595" s="283"/>
      <c r="BA7595" s="283"/>
      <c r="BB7595" s="283"/>
      <c r="BC7595" s="34"/>
      <c r="BD7595" s="27"/>
      <c r="BF7595" s="35"/>
      <c r="BG7595" s="35"/>
      <c r="BH7595" s="35"/>
    </row>
    <row r="7596" spans="1:60" ht="15" x14ac:dyDescent="0.25">
      <c r="A7596" s="570">
        <f t="shared" si="111"/>
        <v>7590</v>
      </c>
      <c r="B7596" s="571" t="s">
        <v>9736</v>
      </c>
      <c r="C7596" s="574" t="s">
        <v>12458</v>
      </c>
      <c r="D7596" s="843">
        <v>48195</v>
      </c>
      <c r="E7596" s="844"/>
      <c r="F7596" s="844"/>
      <c r="G7596" s="25"/>
      <c r="H7596" s="25"/>
      <c r="I7596" s="25"/>
      <c r="J7596" s="25"/>
      <c r="K7596" s="25"/>
      <c r="L7596" s="25"/>
      <c r="N7596" s="25"/>
      <c r="O7596" s="25"/>
      <c r="P7596" s="35" t="s">
        <v>2496</v>
      </c>
      <c r="AS7596" s="570"/>
      <c r="AT7596" s="391"/>
      <c r="AU7596" s="222"/>
      <c r="AV7596" s="564"/>
      <c r="AW7596" s="60"/>
      <c r="AX7596" s="60"/>
      <c r="AY7596" s="60"/>
      <c r="AZ7596" s="283"/>
      <c r="BA7596" s="283"/>
      <c r="BB7596" s="283"/>
      <c r="BC7596" s="34"/>
      <c r="BD7596" s="27"/>
      <c r="BF7596" s="35"/>
      <c r="BG7596" s="35"/>
      <c r="BH7596" s="35"/>
    </row>
    <row r="7597" spans="1:60" ht="15" x14ac:dyDescent="0.25">
      <c r="A7597" s="570">
        <f t="shared" si="111"/>
        <v>7591</v>
      </c>
      <c r="B7597" s="571" t="s">
        <v>9737</v>
      </c>
      <c r="C7597" s="574" t="s">
        <v>12458</v>
      </c>
      <c r="D7597" s="843">
        <v>58317.14</v>
      </c>
      <c r="E7597" s="844"/>
      <c r="F7597" s="844"/>
      <c r="G7597" s="25"/>
      <c r="H7597" s="25"/>
      <c r="I7597" s="25"/>
      <c r="J7597" s="25"/>
      <c r="K7597" s="25"/>
      <c r="L7597" s="25"/>
      <c r="N7597" s="25"/>
      <c r="O7597" s="25"/>
      <c r="P7597" s="35" t="s">
        <v>2496</v>
      </c>
      <c r="AS7597" s="570"/>
      <c r="AT7597" s="391"/>
      <c r="AU7597" s="222"/>
      <c r="AV7597" s="564"/>
      <c r="AW7597" s="60"/>
      <c r="AX7597" s="60"/>
      <c r="AY7597" s="60"/>
      <c r="AZ7597" s="283"/>
      <c r="BA7597" s="283"/>
      <c r="BB7597" s="283"/>
      <c r="BC7597" s="34"/>
      <c r="BD7597" s="27"/>
      <c r="BF7597" s="35"/>
      <c r="BG7597" s="35"/>
      <c r="BH7597" s="35"/>
    </row>
    <row r="7598" spans="1:60" ht="15" x14ac:dyDescent="0.25">
      <c r="A7598" s="570">
        <f t="shared" si="111"/>
        <v>7592</v>
      </c>
      <c r="B7598" s="571" t="s">
        <v>9738</v>
      </c>
      <c r="C7598" s="574" t="s">
        <v>12458</v>
      </c>
      <c r="D7598" s="843">
        <v>47163.27</v>
      </c>
      <c r="E7598" s="844"/>
      <c r="F7598" s="844"/>
      <c r="G7598" s="25"/>
      <c r="H7598" s="25"/>
      <c r="I7598" s="25"/>
      <c r="J7598" s="25"/>
      <c r="K7598" s="25"/>
      <c r="L7598" s="25"/>
      <c r="N7598" s="25"/>
      <c r="O7598" s="25"/>
      <c r="P7598" s="35" t="s">
        <v>2496</v>
      </c>
      <c r="AS7598" s="570"/>
      <c r="AT7598" s="391"/>
      <c r="AU7598" s="222"/>
      <c r="AV7598" s="564"/>
      <c r="AW7598" s="60"/>
      <c r="AX7598" s="60"/>
      <c r="AY7598" s="60"/>
      <c r="AZ7598" s="283"/>
      <c r="BA7598" s="283"/>
      <c r="BB7598" s="283"/>
      <c r="BC7598" s="34"/>
      <c r="BD7598" s="27"/>
      <c r="BF7598" s="35"/>
      <c r="BG7598" s="35"/>
      <c r="BH7598" s="35"/>
    </row>
    <row r="7599" spans="1:60" ht="15" x14ac:dyDescent="0.25">
      <c r="A7599" s="570">
        <f t="shared" si="111"/>
        <v>7593</v>
      </c>
      <c r="B7599" s="571" t="s">
        <v>9739</v>
      </c>
      <c r="C7599" s="574" t="s">
        <v>12458</v>
      </c>
      <c r="D7599" s="843">
        <v>58964.5</v>
      </c>
      <c r="E7599" s="844"/>
      <c r="F7599" s="844"/>
      <c r="G7599" s="25"/>
      <c r="H7599" s="25"/>
      <c r="I7599" s="25"/>
      <c r="J7599" s="25"/>
      <c r="K7599" s="25"/>
      <c r="L7599" s="25"/>
      <c r="N7599" s="25"/>
      <c r="O7599" s="25"/>
      <c r="P7599" s="35" t="s">
        <v>2496</v>
      </c>
      <c r="AS7599" s="570"/>
      <c r="AT7599" s="391"/>
      <c r="AU7599" s="222"/>
      <c r="AV7599" s="564"/>
      <c r="AW7599" s="60"/>
      <c r="AX7599" s="60"/>
      <c r="AY7599" s="60"/>
      <c r="AZ7599" s="283"/>
      <c r="BA7599" s="283"/>
      <c r="BB7599" s="283"/>
      <c r="BC7599" s="34"/>
      <c r="BD7599" s="27"/>
      <c r="BF7599" s="35"/>
      <c r="BG7599" s="35"/>
      <c r="BH7599" s="35"/>
    </row>
    <row r="7600" spans="1:60" ht="15" x14ac:dyDescent="0.25">
      <c r="A7600" s="570">
        <f t="shared" si="111"/>
        <v>7594</v>
      </c>
      <c r="B7600" s="571" t="s">
        <v>9740</v>
      </c>
      <c r="C7600" s="574" t="s">
        <v>12458</v>
      </c>
      <c r="D7600" s="843">
        <v>172874.87</v>
      </c>
      <c r="E7600" s="844"/>
      <c r="F7600" s="844"/>
      <c r="G7600" s="25"/>
      <c r="H7600" s="25"/>
      <c r="I7600" s="25"/>
      <c r="J7600" s="25"/>
      <c r="K7600" s="25"/>
      <c r="L7600" s="25"/>
      <c r="N7600" s="25"/>
      <c r="O7600" s="25"/>
      <c r="P7600" s="35" t="s">
        <v>2496</v>
      </c>
      <c r="AS7600" s="570"/>
      <c r="AT7600" s="391"/>
      <c r="AU7600" s="222"/>
      <c r="AV7600" s="564"/>
      <c r="AW7600" s="60"/>
      <c r="AX7600" s="60"/>
      <c r="AY7600" s="60"/>
      <c r="AZ7600" s="283"/>
      <c r="BA7600" s="283"/>
      <c r="BB7600" s="283"/>
      <c r="BC7600" s="34"/>
      <c r="BD7600" s="27"/>
      <c r="BF7600" s="35"/>
      <c r="BG7600" s="35"/>
      <c r="BH7600" s="35"/>
    </row>
    <row r="7601" spans="1:60" ht="15" x14ac:dyDescent="0.25">
      <c r="A7601" s="570">
        <f t="shared" si="111"/>
        <v>7595</v>
      </c>
      <c r="B7601" s="571" t="s">
        <v>9741</v>
      </c>
      <c r="C7601" s="574" t="s">
        <v>12458</v>
      </c>
      <c r="D7601" s="843">
        <v>66497.2</v>
      </c>
      <c r="E7601" s="844"/>
      <c r="F7601" s="844"/>
      <c r="G7601" s="25"/>
      <c r="H7601" s="25"/>
      <c r="I7601" s="25"/>
      <c r="J7601" s="25"/>
      <c r="K7601" s="25"/>
      <c r="L7601" s="25"/>
      <c r="N7601" s="25"/>
      <c r="O7601" s="25"/>
      <c r="P7601" s="35" t="s">
        <v>2496</v>
      </c>
      <c r="AS7601" s="570"/>
      <c r="AT7601" s="391"/>
      <c r="AU7601" s="222"/>
      <c r="AV7601" s="564"/>
      <c r="AW7601" s="60"/>
      <c r="AX7601" s="60"/>
      <c r="AY7601" s="60"/>
      <c r="AZ7601" s="283"/>
      <c r="BA7601" s="283"/>
      <c r="BB7601" s="283"/>
      <c r="BC7601" s="34"/>
      <c r="BD7601" s="27"/>
      <c r="BF7601" s="35"/>
      <c r="BG7601" s="35"/>
      <c r="BH7601" s="35"/>
    </row>
    <row r="7602" spans="1:60" ht="15" x14ac:dyDescent="0.25">
      <c r="A7602" s="570">
        <f t="shared" si="111"/>
        <v>7596</v>
      </c>
      <c r="B7602" s="571" t="s">
        <v>9742</v>
      </c>
      <c r="C7602" s="574" t="s">
        <v>12458</v>
      </c>
      <c r="D7602" s="843">
        <v>80554.67</v>
      </c>
      <c r="E7602" s="844"/>
      <c r="F7602" s="844"/>
      <c r="G7602" s="25"/>
      <c r="H7602" s="25"/>
      <c r="I7602" s="25"/>
      <c r="J7602" s="25"/>
      <c r="K7602" s="25"/>
      <c r="L7602" s="25"/>
      <c r="N7602" s="25"/>
      <c r="O7602" s="25"/>
      <c r="P7602" s="35" t="s">
        <v>2496</v>
      </c>
      <c r="AS7602" s="570"/>
      <c r="AT7602" s="391"/>
      <c r="AU7602" s="222"/>
      <c r="AV7602" s="564"/>
      <c r="AW7602" s="60"/>
      <c r="AX7602" s="60"/>
      <c r="AY7602" s="60"/>
      <c r="AZ7602" s="283"/>
      <c r="BA7602" s="283"/>
      <c r="BB7602" s="283"/>
      <c r="BC7602" s="34"/>
      <c r="BD7602" s="27"/>
      <c r="BF7602" s="35"/>
      <c r="BG7602" s="35"/>
      <c r="BH7602" s="35"/>
    </row>
    <row r="7603" spans="1:60" ht="15" x14ac:dyDescent="0.25">
      <c r="A7603" s="570">
        <f t="shared" si="111"/>
        <v>7597</v>
      </c>
      <c r="B7603" s="571" t="s">
        <v>9743</v>
      </c>
      <c r="C7603" s="574" t="s">
        <v>12458</v>
      </c>
      <c r="D7603" s="843">
        <v>5509.7</v>
      </c>
      <c r="E7603" s="844"/>
      <c r="F7603" s="844"/>
      <c r="G7603" s="25"/>
      <c r="H7603" s="25"/>
      <c r="I7603" s="25"/>
      <c r="J7603" s="25"/>
      <c r="K7603" s="25"/>
      <c r="L7603" s="25"/>
      <c r="N7603" s="25"/>
      <c r="O7603" s="25"/>
      <c r="P7603" s="35" t="s">
        <v>2496</v>
      </c>
      <c r="AS7603" s="570"/>
      <c r="AT7603" s="391"/>
      <c r="AU7603" s="222"/>
      <c r="AV7603" s="564"/>
      <c r="AW7603" s="60"/>
      <c r="AX7603" s="60"/>
      <c r="AY7603" s="60"/>
      <c r="AZ7603" s="283"/>
      <c r="BA7603" s="283"/>
      <c r="BB7603" s="283"/>
      <c r="BC7603" s="34"/>
      <c r="BD7603" s="27"/>
      <c r="BF7603" s="35"/>
      <c r="BG7603" s="35"/>
      <c r="BH7603" s="35"/>
    </row>
    <row r="7604" spans="1:60" ht="15" x14ac:dyDescent="0.25">
      <c r="A7604" s="570">
        <f t="shared" si="111"/>
        <v>7598</v>
      </c>
      <c r="B7604" s="571" t="s">
        <v>9744</v>
      </c>
      <c r="C7604" s="574" t="s">
        <v>12458</v>
      </c>
      <c r="D7604" s="843">
        <v>7889.7</v>
      </c>
      <c r="E7604" s="844"/>
      <c r="F7604" s="844"/>
      <c r="G7604" s="25"/>
      <c r="H7604" s="25"/>
      <c r="I7604" s="25"/>
      <c r="J7604" s="25"/>
      <c r="K7604" s="25"/>
      <c r="L7604" s="25"/>
      <c r="N7604" s="25"/>
      <c r="O7604" s="25"/>
      <c r="P7604" s="35" t="s">
        <v>2496</v>
      </c>
      <c r="AS7604" s="570"/>
      <c r="AT7604" s="391"/>
      <c r="AU7604" s="222"/>
      <c r="AV7604" s="564"/>
      <c r="AW7604" s="60"/>
      <c r="AX7604" s="60"/>
      <c r="AY7604" s="60"/>
      <c r="AZ7604" s="283"/>
      <c r="BA7604" s="283"/>
      <c r="BB7604" s="283"/>
      <c r="BC7604" s="34"/>
      <c r="BD7604" s="27"/>
      <c r="BF7604" s="35"/>
      <c r="BG7604" s="35"/>
      <c r="BH7604" s="35"/>
    </row>
    <row r="7605" spans="1:60" ht="15" x14ac:dyDescent="0.25">
      <c r="A7605" s="570">
        <f t="shared" si="111"/>
        <v>7599</v>
      </c>
      <c r="B7605" s="571" t="s">
        <v>9745</v>
      </c>
      <c r="C7605" s="574" t="s">
        <v>12458</v>
      </c>
      <c r="D7605" s="843">
        <v>3697.33</v>
      </c>
      <c r="E7605" s="844"/>
      <c r="F7605" s="844"/>
      <c r="G7605" s="25"/>
      <c r="H7605" s="25"/>
      <c r="I7605" s="25"/>
      <c r="J7605" s="25"/>
      <c r="K7605" s="25"/>
      <c r="L7605" s="25"/>
      <c r="N7605" s="25"/>
      <c r="O7605" s="25"/>
      <c r="P7605" s="35" t="s">
        <v>2496</v>
      </c>
      <c r="AS7605" s="570"/>
      <c r="AT7605" s="391"/>
      <c r="AU7605" s="222"/>
      <c r="AV7605" s="564"/>
      <c r="AW7605" s="60"/>
      <c r="AX7605" s="60"/>
      <c r="AY7605" s="60"/>
      <c r="AZ7605" s="283"/>
      <c r="BA7605" s="283"/>
      <c r="BB7605" s="283"/>
      <c r="BC7605" s="34"/>
      <c r="BD7605" s="27"/>
      <c r="BF7605" s="35"/>
      <c r="BG7605" s="35"/>
      <c r="BH7605" s="35"/>
    </row>
    <row r="7606" spans="1:60" ht="15" x14ac:dyDescent="0.25">
      <c r="A7606" s="570">
        <f t="shared" si="111"/>
        <v>7600</v>
      </c>
      <c r="B7606" s="571" t="s">
        <v>9746</v>
      </c>
      <c r="C7606" s="574" t="s">
        <v>12458</v>
      </c>
      <c r="D7606" s="843">
        <v>4122.16</v>
      </c>
      <c r="E7606" s="844"/>
      <c r="F7606" s="844"/>
      <c r="G7606" s="25"/>
      <c r="H7606" s="25"/>
      <c r="I7606" s="25"/>
      <c r="J7606" s="25"/>
      <c r="K7606" s="25"/>
      <c r="L7606" s="25"/>
      <c r="N7606" s="25"/>
      <c r="O7606" s="25"/>
      <c r="P7606" s="35" t="s">
        <v>2496</v>
      </c>
      <c r="AS7606" s="570"/>
      <c r="AT7606" s="391"/>
      <c r="AU7606" s="222"/>
      <c r="AV7606" s="564"/>
      <c r="AW7606" s="60"/>
      <c r="AX7606" s="60"/>
      <c r="AY7606" s="60"/>
      <c r="AZ7606" s="283"/>
      <c r="BA7606" s="283"/>
      <c r="BB7606" s="283"/>
      <c r="BC7606" s="34"/>
      <c r="BD7606" s="27"/>
      <c r="BF7606" s="35"/>
      <c r="BG7606" s="35"/>
      <c r="BH7606" s="35"/>
    </row>
    <row r="7607" spans="1:60" ht="15" x14ac:dyDescent="0.25">
      <c r="A7607" s="570">
        <f t="shared" ref="A7607:A7670" si="112">A7606+1</f>
        <v>7601</v>
      </c>
      <c r="B7607" s="571" t="s">
        <v>9747</v>
      </c>
      <c r="C7607" s="574" t="s">
        <v>12458</v>
      </c>
      <c r="D7607" s="843">
        <v>5688.2</v>
      </c>
      <c r="E7607" s="844"/>
      <c r="F7607" s="844"/>
      <c r="G7607" s="25"/>
      <c r="H7607" s="25"/>
      <c r="I7607" s="25"/>
      <c r="J7607" s="25"/>
      <c r="K7607" s="25"/>
      <c r="L7607" s="25"/>
      <c r="N7607" s="25"/>
      <c r="O7607" s="25"/>
      <c r="P7607" s="35" t="s">
        <v>2496</v>
      </c>
      <c r="AS7607" s="570"/>
      <c r="AT7607" s="391"/>
      <c r="AU7607" s="222"/>
      <c r="AV7607" s="564"/>
      <c r="AW7607" s="60"/>
      <c r="AX7607" s="60"/>
      <c r="AY7607" s="60"/>
      <c r="AZ7607" s="283"/>
      <c r="BA7607" s="283"/>
      <c r="BB7607" s="283"/>
      <c r="BC7607" s="34"/>
      <c r="BD7607" s="27"/>
      <c r="BF7607" s="35"/>
      <c r="BG7607" s="35"/>
      <c r="BH7607" s="35"/>
    </row>
    <row r="7608" spans="1:60" ht="15" x14ac:dyDescent="0.25">
      <c r="A7608" s="570">
        <f t="shared" si="112"/>
        <v>7602</v>
      </c>
      <c r="B7608" s="571" t="s">
        <v>9748</v>
      </c>
      <c r="C7608" s="574" t="s">
        <v>12458</v>
      </c>
      <c r="D7608" s="843">
        <v>9406.9500000000007</v>
      </c>
      <c r="E7608" s="844"/>
      <c r="F7608" s="844"/>
      <c r="G7608" s="25"/>
      <c r="H7608" s="25"/>
      <c r="I7608" s="25"/>
      <c r="J7608" s="25"/>
      <c r="K7608" s="25"/>
      <c r="L7608" s="25"/>
      <c r="N7608" s="25"/>
      <c r="O7608" s="25"/>
      <c r="P7608" s="35" t="s">
        <v>2496</v>
      </c>
      <c r="AS7608" s="570"/>
      <c r="AT7608" s="391"/>
      <c r="AU7608" s="222"/>
      <c r="AV7608" s="564"/>
      <c r="AW7608" s="60"/>
      <c r="AX7608" s="60"/>
      <c r="AY7608" s="60"/>
      <c r="AZ7608" s="283"/>
      <c r="BA7608" s="283"/>
      <c r="BB7608" s="283"/>
      <c r="BC7608" s="34"/>
      <c r="BD7608" s="27"/>
      <c r="BF7608" s="35"/>
      <c r="BG7608" s="35"/>
      <c r="BH7608" s="35"/>
    </row>
    <row r="7609" spans="1:60" ht="15" x14ac:dyDescent="0.25">
      <c r="A7609" s="570">
        <f t="shared" si="112"/>
        <v>7603</v>
      </c>
      <c r="B7609" s="571" t="s">
        <v>9749</v>
      </c>
      <c r="C7609" s="574" t="s">
        <v>12458</v>
      </c>
      <c r="D7609" s="843">
        <v>9202.27</v>
      </c>
      <c r="E7609" s="844"/>
      <c r="F7609" s="844"/>
      <c r="G7609" s="25"/>
      <c r="H7609" s="25"/>
      <c r="I7609" s="25"/>
      <c r="J7609" s="25"/>
      <c r="K7609" s="25"/>
      <c r="L7609" s="25"/>
      <c r="N7609" s="25"/>
      <c r="O7609" s="25"/>
      <c r="P7609" s="35" t="s">
        <v>2496</v>
      </c>
      <c r="AS7609" s="570"/>
      <c r="AT7609" s="391"/>
      <c r="AU7609" s="222"/>
      <c r="AV7609" s="564"/>
      <c r="AW7609" s="60"/>
      <c r="AX7609" s="60"/>
      <c r="AY7609" s="60"/>
      <c r="AZ7609" s="283"/>
      <c r="BA7609" s="283"/>
      <c r="BB7609" s="283"/>
      <c r="BC7609" s="34"/>
      <c r="BD7609" s="27"/>
      <c r="BF7609" s="35"/>
      <c r="BG7609" s="35"/>
      <c r="BH7609" s="35"/>
    </row>
    <row r="7610" spans="1:60" ht="15" x14ac:dyDescent="0.25">
      <c r="A7610" s="570">
        <f t="shared" si="112"/>
        <v>7604</v>
      </c>
      <c r="B7610" s="571" t="s">
        <v>9750</v>
      </c>
      <c r="C7610" s="574" t="s">
        <v>12458</v>
      </c>
      <c r="D7610" s="843">
        <v>5609.66</v>
      </c>
      <c r="E7610" s="844"/>
      <c r="F7610" s="844"/>
      <c r="G7610" s="25"/>
      <c r="H7610" s="25"/>
      <c r="I7610" s="25"/>
      <c r="J7610" s="25"/>
      <c r="K7610" s="25"/>
      <c r="L7610" s="25"/>
      <c r="N7610" s="25"/>
      <c r="O7610" s="25"/>
      <c r="P7610" s="35" t="s">
        <v>2496</v>
      </c>
      <c r="AS7610" s="570"/>
      <c r="AT7610" s="391"/>
      <c r="AU7610" s="222"/>
      <c r="AV7610" s="564"/>
      <c r="AW7610" s="60"/>
      <c r="AX7610" s="60"/>
      <c r="AY7610" s="60"/>
      <c r="AZ7610" s="283"/>
      <c r="BA7610" s="283"/>
      <c r="BB7610" s="283"/>
      <c r="BC7610" s="34"/>
      <c r="BD7610" s="27"/>
      <c r="BF7610" s="35"/>
      <c r="BG7610" s="35"/>
      <c r="BH7610" s="35"/>
    </row>
    <row r="7611" spans="1:60" ht="15" x14ac:dyDescent="0.25">
      <c r="A7611" s="570">
        <f t="shared" si="112"/>
        <v>7605</v>
      </c>
      <c r="B7611" s="571" t="s">
        <v>9751</v>
      </c>
      <c r="C7611" s="574" t="s">
        <v>12458</v>
      </c>
      <c r="D7611" s="843">
        <v>3824.66</v>
      </c>
      <c r="E7611" s="844"/>
      <c r="F7611" s="844"/>
      <c r="G7611" s="25"/>
      <c r="H7611" s="25"/>
      <c r="I7611" s="25"/>
      <c r="J7611" s="25"/>
      <c r="K7611" s="25"/>
      <c r="L7611" s="25"/>
      <c r="N7611" s="25"/>
      <c r="O7611" s="25"/>
      <c r="P7611" s="35" t="s">
        <v>2496</v>
      </c>
      <c r="AS7611" s="570"/>
      <c r="AT7611" s="391"/>
      <c r="AU7611" s="222"/>
      <c r="AV7611" s="564"/>
      <c r="AW7611" s="60"/>
      <c r="AX7611" s="60"/>
      <c r="AY7611" s="60"/>
      <c r="AZ7611" s="283"/>
      <c r="BA7611" s="283"/>
      <c r="BB7611" s="283"/>
      <c r="BC7611" s="34"/>
      <c r="BD7611" s="27"/>
      <c r="BF7611" s="35"/>
      <c r="BG7611" s="35"/>
      <c r="BH7611" s="35"/>
    </row>
    <row r="7612" spans="1:60" ht="15" x14ac:dyDescent="0.25">
      <c r="A7612" s="570">
        <f t="shared" si="112"/>
        <v>7606</v>
      </c>
      <c r="B7612" s="571" t="s">
        <v>9752</v>
      </c>
      <c r="C7612" s="574" t="s">
        <v>12458</v>
      </c>
      <c r="D7612" s="843">
        <v>5628.7</v>
      </c>
      <c r="E7612" s="844"/>
      <c r="F7612" s="844"/>
      <c r="G7612" s="25"/>
      <c r="H7612" s="25"/>
      <c r="I7612" s="25"/>
      <c r="J7612" s="25"/>
      <c r="K7612" s="25"/>
      <c r="L7612" s="25"/>
      <c r="N7612" s="25"/>
      <c r="O7612" s="25"/>
      <c r="P7612" s="35" t="s">
        <v>2496</v>
      </c>
      <c r="AS7612" s="570"/>
      <c r="AT7612" s="391"/>
      <c r="AU7612" s="222"/>
      <c r="AV7612" s="564"/>
      <c r="AW7612" s="60"/>
      <c r="AX7612" s="60"/>
      <c r="AY7612" s="60"/>
      <c r="AZ7612" s="283"/>
      <c r="BA7612" s="283"/>
      <c r="BB7612" s="283"/>
      <c r="BC7612" s="34"/>
      <c r="BD7612" s="27"/>
      <c r="BF7612" s="35"/>
      <c r="BG7612" s="35"/>
      <c r="BH7612" s="35"/>
    </row>
    <row r="7613" spans="1:60" ht="15" x14ac:dyDescent="0.25">
      <c r="A7613" s="570">
        <f t="shared" si="112"/>
        <v>7607</v>
      </c>
      <c r="B7613" s="571" t="s">
        <v>9753</v>
      </c>
      <c r="C7613" s="574" t="s">
        <v>12458</v>
      </c>
      <c r="D7613" s="843">
        <v>4801.6499999999996</v>
      </c>
      <c r="E7613" s="844"/>
      <c r="F7613" s="844"/>
      <c r="G7613" s="25"/>
      <c r="H7613" s="25"/>
      <c r="I7613" s="25"/>
      <c r="J7613" s="25"/>
      <c r="K7613" s="25"/>
      <c r="L7613" s="25"/>
      <c r="N7613" s="25"/>
      <c r="O7613" s="25"/>
      <c r="P7613" s="35" t="s">
        <v>2496</v>
      </c>
      <c r="AS7613" s="570"/>
      <c r="AT7613" s="391"/>
      <c r="AU7613" s="222"/>
      <c r="AV7613" s="564"/>
      <c r="AW7613" s="60"/>
      <c r="AX7613" s="60"/>
      <c r="AY7613" s="60"/>
      <c r="AZ7613" s="283"/>
      <c r="BA7613" s="283"/>
      <c r="BB7613" s="283"/>
      <c r="BC7613" s="34"/>
      <c r="BD7613" s="27"/>
      <c r="BF7613" s="35"/>
      <c r="BG7613" s="35"/>
      <c r="BH7613" s="35"/>
    </row>
    <row r="7614" spans="1:60" ht="15" x14ac:dyDescent="0.25">
      <c r="A7614" s="570">
        <f t="shared" si="112"/>
        <v>7608</v>
      </c>
      <c r="B7614" s="571" t="s">
        <v>9754</v>
      </c>
      <c r="C7614" s="574" t="s">
        <v>12458</v>
      </c>
      <c r="D7614" s="843">
        <v>15113</v>
      </c>
      <c r="E7614" s="844"/>
      <c r="F7614" s="844"/>
      <c r="G7614" s="25"/>
      <c r="H7614" s="25"/>
      <c r="I7614" s="25"/>
      <c r="J7614" s="25"/>
      <c r="K7614" s="25"/>
      <c r="L7614" s="25"/>
      <c r="N7614" s="25"/>
      <c r="O7614" s="25"/>
      <c r="P7614" s="35" t="s">
        <v>2496</v>
      </c>
      <c r="AS7614" s="570"/>
      <c r="AT7614" s="391"/>
      <c r="AU7614" s="222"/>
      <c r="AV7614" s="564"/>
      <c r="AW7614" s="60"/>
      <c r="AX7614" s="60"/>
      <c r="AY7614" s="60"/>
      <c r="AZ7614" s="283"/>
      <c r="BA7614" s="283"/>
      <c r="BB7614" s="283"/>
      <c r="BC7614" s="34"/>
      <c r="BD7614" s="27"/>
      <c r="BF7614" s="35"/>
      <c r="BG7614" s="35"/>
      <c r="BH7614" s="35"/>
    </row>
    <row r="7615" spans="1:60" ht="15" x14ac:dyDescent="0.25">
      <c r="A7615" s="570">
        <f t="shared" si="112"/>
        <v>7609</v>
      </c>
      <c r="B7615" s="571" t="s">
        <v>9755</v>
      </c>
      <c r="C7615" s="574" t="s">
        <v>12458</v>
      </c>
      <c r="D7615" s="843">
        <v>9508.1</v>
      </c>
      <c r="E7615" s="844"/>
      <c r="F7615" s="844"/>
      <c r="G7615" s="25"/>
      <c r="H7615" s="25"/>
      <c r="I7615" s="25"/>
      <c r="J7615" s="25"/>
      <c r="K7615" s="25"/>
      <c r="L7615" s="25"/>
      <c r="N7615" s="25"/>
      <c r="O7615" s="25"/>
      <c r="P7615" s="35" t="s">
        <v>2496</v>
      </c>
      <c r="AS7615" s="570"/>
      <c r="AT7615" s="391"/>
      <c r="AU7615" s="222"/>
      <c r="AV7615" s="564"/>
      <c r="AW7615" s="60"/>
      <c r="AX7615" s="60"/>
      <c r="AY7615" s="60"/>
      <c r="AZ7615" s="283"/>
      <c r="BA7615" s="283"/>
      <c r="BB7615" s="283"/>
      <c r="BC7615" s="34"/>
      <c r="BD7615" s="27"/>
      <c r="BF7615" s="35"/>
      <c r="BG7615" s="35"/>
      <c r="BH7615" s="35"/>
    </row>
    <row r="7616" spans="1:60" ht="15" x14ac:dyDescent="0.25">
      <c r="A7616" s="570">
        <f t="shared" si="112"/>
        <v>7610</v>
      </c>
      <c r="B7616" s="571" t="s">
        <v>9756</v>
      </c>
      <c r="C7616" s="574" t="s">
        <v>12458</v>
      </c>
      <c r="D7616" s="843">
        <v>8471.61</v>
      </c>
      <c r="E7616" s="844"/>
      <c r="F7616" s="844"/>
      <c r="G7616" s="25"/>
      <c r="H7616" s="25"/>
      <c r="I7616" s="25"/>
      <c r="J7616" s="25"/>
      <c r="K7616" s="25"/>
      <c r="L7616" s="25"/>
      <c r="N7616" s="25"/>
      <c r="O7616" s="25"/>
      <c r="P7616" s="35" t="s">
        <v>2496</v>
      </c>
      <c r="AS7616" s="570"/>
      <c r="AT7616" s="391"/>
      <c r="AU7616" s="222"/>
      <c r="AV7616" s="564"/>
      <c r="AW7616" s="60"/>
      <c r="AX7616" s="60"/>
      <c r="AY7616" s="60"/>
      <c r="AZ7616" s="283"/>
      <c r="BA7616" s="283"/>
      <c r="BB7616" s="283"/>
      <c r="BC7616" s="34"/>
      <c r="BD7616" s="27"/>
      <c r="BF7616" s="35"/>
      <c r="BG7616" s="35"/>
      <c r="BH7616" s="35"/>
    </row>
    <row r="7617" spans="1:60" ht="15" x14ac:dyDescent="0.25">
      <c r="A7617" s="570">
        <f t="shared" si="112"/>
        <v>7611</v>
      </c>
      <c r="B7617" s="571" t="s">
        <v>9757</v>
      </c>
      <c r="C7617" s="574" t="s">
        <v>12458</v>
      </c>
      <c r="D7617" s="843">
        <v>8763.16</v>
      </c>
      <c r="E7617" s="844"/>
      <c r="F7617" s="844"/>
      <c r="G7617" s="25"/>
      <c r="H7617" s="25"/>
      <c r="I7617" s="25"/>
      <c r="J7617" s="25"/>
      <c r="K7617" s="25"/>
      <c r="L7617" s="25"/>
      <c r="N7617" s="25"/>
      <c r="O7617" s="25"/>
      <c r="P7617" s="35" t="s">
        <v>2496</v>
      </c>
      <c r="AS7617" s="570"/>
      <c r="AT7617" s="391"/>
      <c r="AU7617" s="222"/>
      <c r="AV7617" s="564"/>
      <c r="AW7617" s="60"/>
      <c r="AX7617" s="60"/>
      <c r="AY7617" s="60"/>
      <c r="AZ7617" s="283"/>
      <c r="BA7617" s="283"/>
      <c r="BB7617" s="283"/>
      <c r="BC7617" s="34"/>
      <c r="BD7617" s="27"/>
      <c r="BF7617" s="35"/>
      <c r="BG7617" s="35"/>
      <c r="BH7617" s="35"/>
    </row>
    <row r="7618" spans="1:60" ht="15" x14ac:dyDescent="0.25">
      <c r="A7618" s="570">
        <f t="shared" si="112"/>
        <v>7612</v>
      </c>
      <c r="B7618" s="571" t="s">
        <v>9758</v>
      </c>
      <c r="C7618" s="574" t="s">
        <v>12458</v>
      </c>
      <c r="D7618" s="843">
        <v>4641</v>
      </c>
      <c r="E7618" s="844"/>
      <c r="F7618" s="844"/>
      <c r="G7618" s="25"/>
      <c r="H7618" s="25"/>
      <c r="I7618" s="25"/>
      <c r="J7618" s="25"/>
      <c r="K7618" s="25"/>
      <c r="L7618" s="25"/>
      <c r="N7618" s="25"/>
      <c r="O7618" s="25"/>
      <c r="P7618" s="35" t="s">
        <v>2496</v>
      </c>
      <c r="AS7618" s="570"/>
      <c r="AT7618" s="391"/>
      <c r="AU7618" s="222"/>
      <c r="AV7618" s="564"/>
      <c r="AW7618" s="60"/>
      <c r="AX7618" s="60"/>
      <c r="AY7618" s="60"/>
      <c r="AZ7618" s="283"/>
      <c r="BA7618" s="283"/>
      <c r="BB7618" s="283"/>
      <c r="BC7618" s="34"/>
      <c r="BD7618" s="27"/>
      <c r="BF7618" s="35"/>
      <c r="BG7618" s="35"/>
      <c r="BH7618" s="35"/>
    </row>
    <row r="7619" spans="1:60" ht="15" x14ac:dyDescent="0.25">
      <c r="A7619" s="570">
        <f t="shared" si="112"/>
        <v>7613</v>
      </c>
      <c r="B7619" s="571" t="s">
        <v>9759</v>
      </c>
      <c r="C7619" s="574" t="s">
        <v>12458</v>
      </c>
      <c r="D7619" s="843">
        <v>19324.41</v>
      </c>
      <c r="E7619" s="844"/>
      <c r="F7619" s="844"/>
      <c r="G7619" s="25"/>
      <c r="H7619" s="25"/>
      <c r="I7619" s="25"/>
      <c r="J7619" s="25"/>
      <c r="K7619" s="25"/>
      <c r="L7619" s="25"/>
      <c r="N7619" s="25"/>
      <c r="O7619" s="25"/>
      <c r="P7619" s="35" t="s">
        <v>2496</v>
      </c>
      <c r="AS7619" s="570"/>
      <c r="AT7619" s="391"/>
      <c r="AU7619" s="222"/>
      <c r="AV7619" s="564"/>
      <c r="AW7619" s="60"/>
      <c r="AX7619" s="60"/>
      <c r="AY7619" s="60"/>
      <c r="AZ7619" s="283"/>
      <c r="BA7619" s="283"/>
      <c r="BB7619" s="283"/>
      <c r="BC7619" s="34"/>
      <c r="BD7619" s="27"/>
      <c r="BF7619" s="35"/>
      <c r="BG7619" s="35"/>
      <c r="BH7619" s="35"/>
    </row>
    <row r="7620" spans="1:60" ht="15" x14ac:dyDescent="0.25">
      <c r="A7620" s="570">
        <f t="shared" si="112"/>
        <v>7614</v>
      </c>
      <c r="B7620" s="571" t="s">
        <v>9760</v>
      </c>
      <c r="C7620" s="574" t="s">
        <v>12458</v>
      </c>
      <c r="D7620" s="843">
        <v>19034.05</v>
      </c>
      <c r="E7620" s="844"/>
      <c r="F7620" s="844"/>
      <c r="G7620" s="25"/>
      <c r="H7620" s="25"/>
      <c r="I7620" s="25"/>
      <c r="J7620" s="25"/>
      <c r="K7620" s="25"/>
      <c r="L7620" s="25"/>
      <c r="N7620" s="25"/>
      <c r="O7620" s="25"/>
      <c r="P7620" s="35" t="s">
        <v>2496</v>
      </c>
      <c r="AS7620" s="570"/>
      <c r="AT7620" s="391"/>
      <c r="AU7620" s="222"/>
      <c r="AV7620" s="564"/>
      <c r="AW7620" s="60"/>
      <c r="AX7620" s="60"/>
      <c r="AY7620" s="60"/>
      <c r="AZ7620" s="283"/>
      <c r="BA7620" s="283"/>
      <c r="BB7620" s="283"/>
      <c r="BC7620" s="34"/>
      <c r="BD7620" s="27"/>
      <c r="BF7620" s="35"/>
      <c r="BG7620" s="35"/>
      <c r="BH7620" s="35"/>
    </row>
    <row r="7621" spans="1:60" ht="15" x14ac:dyDescent="0.25">
      <c r="A7621" s="570">
        <f t="shared" si="112"/>
        <v>7615</v>
      </c>
      <c r="B7621" s="571" t="s">
        <v>9761</v>
      </c>
      <c r="C7621" s="574" t="s">
        <v>12458</v>
      </c>
      <c r="D7621" s="843">
        <v>17195.5</v>
      </c>
      <c r="E7621" s="844"/>
      <c r="F7621" s="844"/>
      <c r="G7621" s="25"/>
      <c r="H7621" s="25"/>
      <c r="I7621" s="25"/>
      <c r="J7621" s="25"/>
      <c r="K7621" s="25"/>
      <c r="L7621" s="25"/>
      <c r="N7621" s="25"/>
      <c r="O7621" s="25"/>
      <c r="P7621" s="35" t="s">
        <v>2496</v>
      </c>
      <c r="AS7621" s="570"/>
      <c r="AT7621" s="391"/>
      <c r="AU7621" s="222"/>
      <c r="AV7621" s="564"/>
      <c r="AW7621" s="60"/>
      <c r="AX7621" s="60"/>
      <c r="AY7621" s="60"/>
      <c r="AZ7621" s="283"/>
      <c r="BA7621" s="283"/>
      <c r="BB7621" s="283"/>
      <c r="BC7621" s="34"/>
      <c r="BD7621" s="27"/>
      <c r="BF7621" s="35"/>
      <c r="BG7621" s="35"/>
      <c r="BH7621" s="35"/>
    </row>
    <row r="7622" spans="1:60" ht="15" x14ac:dyDescent="0.25">
      <c r="A7622" s="570">
        <f t="shared" si="112"/>
        <v>7616</v>
      </c>
      <c r="B7622" s="571" t="s">
        <v>9762</v>
      </c>
      <c r="C7622" s="574" t="s">
        <v>12458</v>
      </c>
      <c r="D7622" s="843">
        <v>14458.5</v>
      </c>
      <c r="E7622" s="844"/>
      <c r="F7622" s="844"/>
      <c r="G7622" s="25"/>
      <c r="H7622" s="25"/>
      <c r="I7622" s="25"/>
      <c r="J7622" s="25"/>
      <c r="K7622" s="25"/>
      <c r="L7622" s="25"/>
      <c r="N7622" s="25"/>
      <c r="O7622" s="25"/>
      <c r="P7622" s="35" t="s">
        <v>2496</v>
      </c>
      <c r="AS7622" s="570"/>
      <c r="AT7622" s="391"/>
      <c r="AU7622" s="222"/>
      <c r="AV7622" s="564"/>
      <c r="AW7622" s="60"/>
      <c r="AX7622" s="60"/>
      <c r="AY7622" s="60"/>
      <c r="AZ7622" s="283"/>
      <c r="BA7622" s="283"/>
      <c r="BB7622" s="283"/>
      <c r="BC7622" s="34"/>
      <c r="BD7622" s="27"/>
      <c r="BF7622" s="35"/>
      <c r="BG7622" s="35"/>
      <c r="BH7622" s="35"/>
    </row>
    <row r="7623" spans="1:60" ht="15" x14ac:dyDescent="0.25">
      <c r="A7623" s="570">
        <f t="shared" si="112"/>
        <v>7617</v>
      </c>
      <c r="B7623" s="571" t="s">
        <v>9763</v>
      </c>
      <c r="C7623" s="574" t="s">
        <v>12458</v>
      </c>
      <c r="D7623" s="843">
        <v>23416.82</v>
      </c>
      <c r="E7623" s="844"/>
      <c r="F7623" s="844"/>
      <c r="G7623" s="25"/>
      <c r="H7623" s="25"/>
      <c r="I7623" s="25"/>
      <c r="J7623" s="25"/>
      <c r="K7623" s="25"/>
      <c r="L7623" s="25"/>
      <c r="N7623" s="25"/>
      <c r="O7623" s="25"/>
      <c r="P7623" s="35" t="s">
        <v>2496</v>
      </c>
      <c r="AS7623" s="570"/>
      <c r="AT7623" s="391"/>
      <c r="AU7623" s="222"/>
      <c r="AV7623" s="564"/>
      <c r="AW7623" s="60"/>
      <c r="AX7623" s="60"/>
      <c r="AY7623" s="60"/>
      <c r="AZ7623" s="283"/>
      <c r="BA7623" s="283"/>
      <c r="BB7623" s="283"/>
      <c r="BC7623" s="34"/>
      <c r="BD7623" s="27"/>
      <c r="BF7623" s="35"/>
      <c r="BG7623" s="35"/>
      <c r="BH7623" s="35"/>
    </row>
    <row r="7624" spans="1:60" ht="15" x14ac:dyDescent="0.25">
      <c r="A7624" s="570">
        <f t="shared" si="112"/>
        <v>7618</v>
      </c>
      <c r="B7624" s="571" t="s">
        <v>9764</v>
      </c>
      <c r="C7624" s="574" t="s">
        <v>12458</v>
      </c>
      <c r="D7624" s="843">
        <v>16362.5</v>
      </c>
      <c r="E7624" s="844"/>
      <c r="F7624" s="844"/>
      <c r="G7624" s="25"/>
      <c r="H7624" s="25"/>
      <c r="I7624" s="25"/>
      <c r="J7624" s="25"/>
      <c r="K7624" s="25"/>
      <c r="L7624" s="25"/>
      <c r="N7624" s="25"/>
      <c r="O7624" s="25"/>
      <c r="P7624" s="35" t="s">
        <v>2496</v>
      </c>
      <c r="AS7624" s="570"/>
      <c r="AT7624" s="391"/>
      <c r="AU7624" s="222"/>
      <c r="AV7624" s="564"/>
      <c r="AW7624" s="60"/>
      <c r="AX7624" s="60"/>
      <c r="AY7624" s="60"/>
      <c r="AZ7624" s="283"/>
      <c r="BA7624" s="283"/>
      <c r="BB7624" s="283"/>
      <c r="BC7624" s="34"/>
      <c r="BD7624" s="27"/>
      <c r="BF7624" s="35"/>
      <c r="BG7624" s="35"/>
      <c r="BH7624" s="35"/>
    </row>
    <row r="7625" spans="1:60" ht="15" x14ac:dyDescent="0.25">
      <c r="A7625" s="570">
        <f t="shared" si="112"/>
        <v>7619</v>
      </c>
      <c r="B7625" s="571" t="s">
        <v>9765</v>
      </c>
      <c r="C7625" s="574" t="s">
        <v>12458</v>
      </c>
      <c r="D7625" s="843">
        <v>8841.7000000000007</v>
      </c>
      <c r="E7625" s="844"/>
      <c r="F7625" s="844"/>
      <c r="G7625" s="25"/>
      <c r="H7625" s="25"/>
      <c r="I7625" s="25"/>
      <c r="J7625" s="25"/>
      <c r="K7625" s="25"/>
      <c r="L7625" s="25"/>
      <c r="N7625" s="25"/>
      <c r="O7625" s="25"/>
      <c r="P7625" s="35" t="s">
        <v>2496</v>
      </c>
      <c r="AS7625" s="570"/>
      <c r="AT7625" s="391"/>
      <c r="AU7625" s="222"/>
      <c r="AV7625" s="564"/>
      <c r="AW7625" s="60"/>
      <c r="AX7625" s="60"/>
      <c r="AY7625" s="60"/>
      <c r="AZ7625" s="283"/>
      <c r="BA7625" s="283"/>
      <c r="BB7625" s="283"/>
      <c r="BC7625" s="34"/>
      <c r="BD7625" s="27"/>
      <c r="BF7625" s="35"/>
      <c r="BG7625" s="35"/>
      <c r="BH7625" s="35"/>
    </row>
    <row r="7626" spans="1:60" ht="15" x14ac:dyDescent="0.25">
      <c r="A7626" s="570">
        <f t="shared" si="112"/>
        <v>7620</v>
      </c>
      <c r="B7626" s="571" t="s">
        <v>9766</v>
      </c>
      <c r="C7626" s="574" t="s">
        <v>12458</v>
      </c>
      <c r="D7626" s="843">
        <v>13923</v>
      </c>
      <c r="E7626" s="844"/>
      <c r="F7626" s="844"/>
      <c r="G7626" s="25"/>
      <c r="H7626" s="25"/>
      <c r="I7626" s="25"/>
      <c r="J7626" s="25"/>
      <c r="K7626" s="25"/>
      <c r="L7626" s="25"/>
      <c r="N7626" s="25"/>
      <c r="O7626" s="25"/>
      <c r="P7626" s="35" t="s">
        <v>2496</v>
      </c>
      <c r="AS7626" s="570"/>
      <c r="AT7626" s="391"/>
      <c r="AU7626" s="222"/>
      <c r="AV7626" s="564"/>
      <c r="AW7626" s="60"/>
      <c r="AX7626" s="60"/>
      <c r="AY7626" s="60"/>
      <c r="AZ7626" s="283"/>
      <c r="BA7626" s="283"/>
      <c r="BB7626" s="283"/>
      <c r="BC7626" s="34"/>
      <c r="BD7626" s="27"/>
      <c r="BF7626" s="35"/>
      <c r="BG7626" s="35"/>
      <c r="BH7626" s="35"/>
    </row>
    <row r="7627" spans="1:60" ht="15" x14ac:dyDescent="0.25">
      <c r="A7627" s="570">
        <f t="shared" si="112"/>
        <v>7621</v>
      </c>
      <c r="B7627" s="571" t="s">
        <v>9767</v>
      </c>
      <c r="C7627" s="574" t="s">
        <v>12458</v>
      </c>
      <c r="D7627" s="843">
        <v>2582.3000000000002</v>
      </c>
      <c r="E7627" s="844"/>
      <c r="F7627" s="844"/>
      <c r="G7627" s="25"/>
      <c r="H7627" s="25"/>
      <c r="I7627" s="25"/>
      <c r="J7627" s="25"/>
      <c r="K7627" s="25"/>
      <c r="L7627" s="25"/>
      <c r="N7627" s="25"/>
      <c r="O7627" s="25"/>
      <c r="P7627" s="35" t="s">
        <v>2496</v>
      </c>
      <c r="AS7627" s="570"/>
      <c r="AT7627" s="391"/>
      <c r="AU7627" s="222"/>
      <c r="AV7627" s="564"/>
      <c r="AW7627" s="60"/>
      <c r="AX7627" s="60"/>
      <c r="AY7627" s="60"/>
      <c r="AZ7627" s="283"/>
      <c r="BA7627" s="283"/>
      <c r="BB7627" s="283"/>
      <c r="BC7627" s="34"/>
      <c r="BD7627" s="27"/>
      <c r="BF7627" s="35"/>
      <c r="BG7627" s="35"/>
      <c r="BH7627" s="35"/>
    </row>
    <row r="7628" spans="1:60" ht="15" x14ac:dyDescent="0.25">
      <c r="A7628" s="570">
        <f t="shared" si="112"/>
        <v>7622</v>
      </c>
      <c r="B7628" s="571" t="s">
        <v>9768</v>
      </c>
      <c r="C7628" s="574" t="s">
        <v>12458</v>
      </c>
      <c r="D7628" s="843">
        <v>1309</v>
      </c>
      <c r="E7628" s="844"/>
      <c r="F7628" s="844"/>
      <c r="G7628" s="25"/>
      <c r="H7628" s="25"/>
      <c r="I7628" s="25"/>
      <c r="J7628" s="25"/>
      <c r="K7628" s="25"/>
      <c r="L7628" s="25"/>
      <c r="N7628" s="25"/>
      <c r="O7628" s="25"/>
      <c r="P7628" s="35" t="s">
        <v>2496</v>
      </c>
      <c r="AS7628" s="570"/>
      <c r="AT7628" s="391"/>
      <c r="AU7628" s="222"/>
      <c r="AV7628" s="564"/>
      <c r="AW7628" s="60"/>
      <c r="AX7628" s="60"/>
      <c r="AY7628" s="60"/>
      <c r="AZ7628" s="283"/>
      <c r="BA7628" s="283"/>
      <c r="BB7628" s="283"/>
      <c r="BC7628" s="34"/>
      <c r="BD7628" s="27"/>
      <c r="BF7628" s="35"/>
      <c r="BG7628" s="35"/>
      <c r="BH7628" s="35"/>
    </row>
    <row r="7629" spans="1:60" ht="15" x14ac:dyDescent="0.25">
      <c r="A7629" s="570">
        <f t="shared" si="112"/>
        <v>7623</v>
      </c>
      <c r="B7629" s="571" t="s">
        <v>9769</v>
      </c>
      <c r="C7629" s="574" t="s">
        <v>12458</v>
      </c>
      <c r="D7629" s="843">
        <v>25501.7</v>
      </c>
      <c r="E7629" s="844"/>
      <c r="F7629" s="844"/>
      <c r="G7629" s="25"/>
      <c r="H7629" s="25"/>
      <c r="I7629" s="25"/>
      <c r="J7629" s="25"/>
      <c r="K7629" s="25"/>
      <c r="L7629" s="25"/>
      <c r="N7629" s="25"/>
      <c r="O7629" s="25"/>
      <c r="P7629" s="35" t="s">
        <v>2496</v>
      </c>
      <c r="AS7629" s="570"/>
      <c r="AT7629" s="391"/>
      <c r="AU7629" s="222"/>
      <c r="AV7629" s="564"/>
      <c r="AW7629" s="60"/>
      <c r="AX7629" s="60"/>
      <c r="AY7629" s="60"/>
      <c r="AZ7629" s="283"/>
      <c r="BA7629" s="283"/>
      <c r="BB7629" s="283"/>
      <c r="BC7629" s="34"/>
      <c r="BD7629" s="27"/>
      <c r="BF7629" s="35"/>
      <c r="BG7629" s="35"/>
      <c r="BH7629" s="35"/>
    </row>
    <row r="7630" spans="1:60" ht="15" x14ac:dyDescent="0.25">
      <c r="A7630" s="570">
        <f t="shared" si="112"/>
        <v>7624</v>
      </c>
      <c r="B7630" s="571" t="s">
        <v>9770</v>
      </c>
      <c r="C7630" s="574" t="s">
        <v>12458</v>
      </c>
      <c r="D7630" s="843">
        <v>33915</v>
      </c>
      <c r="E7630" s="844"/>
      <c r="F7630" s="844"/>
      <c r="G7630" s="25"/>
      <c r="H7630" s="25"/>
      <c r="I7630" s="25"/>
      <c r="J7630" s="25"/>
      <c r="K7630" s="25"/>
      <c r="L7630" s="25"/>
      <c r="N7630" s="25"/>
      <c r="O7630" s="25"/>
      <c r="P7630" s="35" t="s">
        <v>2496</v>
      </c>
      <c r="AS7630" s="570"/>
      <c r="AT7630" s="391"/>
      <c r="AU7630" s="222"/>
      <c r="AV7630" s="564"/>
      <c r="AW7630" s="60"/>
      <c r="AX7630" s="60"/>
      <c r="AY7630" s="60"/>
      <c r="AZ7630" s="283"/>
      <c r="BA7630" s="283"/>
      <c r="BB7630" s="283"/>
      <c r="BC7630" s="34"/>
      <c r="BD7630" s="27"/>
      <c r="BF7630" s="35"/>
      <c r="BG7630" s="35"/>
      <c r="BH7630" s="35"/>
    </row>
    <row r="7631" spans="1:60" ht="15" x14ac:dyDescent="0.25">
      <c r="A7631" s="570">
        <f t="shared" si="112"/>
        <v>7625</v>
      </c>
      <c r="B7631" s="571" t="s">
        <v>9771</v>
      </c>
      <c r="C7631" s="574" t="s">
        <v>12458</v>
      </c>
      <c r="D7631" s="843">
        <v>3034.5</v>
      </c>
      <c r="E7631" s="844"/>
      <c r="F7631" s="844"/>
      <c r="G7631" s="25"/>
      <c r="H7631" s="25"/>
      <c r="I7631" s="25"/>
      <c r="J7631" s="25"/>
      <c r="K7631" s="25"/>
      <c r="L7631" s="25"/>
      <c r="N7631" s="25"/>
      <c r="O7631" s="25"/>
      <c r="P7631" s="35" t="s">
        <v>2496</v>
      </c>
      <c r="AS7631" s="570"/>
      <c r="AT7631" s="391"/>
      <c r="AU7631" s="222"/>
      <c r="AV7631" s="564"/>
      <c r="AW7631" s="60"/>
      <c r="AX7631" s="60"/>
      <c r="AY7631" s="60"/>
      <c r="AZ7631" s="283"/>
      <c r="BA7631" s="283"/>
      <c r="BB7631" s="283"/>
      <c r="BC7631" s="34"/>
      <c r="BD7631" s="27"/>
      <c r="BF7631" s="35"/>
      <c r="BG7631" s="35"/>
      <c r="BH7631" s="35"/>
    </row>
    <row r="7632" spans="1:60" ht="15" x14ac:dyDescent="0.25">
      <c r="A7632" s="570">
        <f t="shared" si="112"/>
        <v>7626</v>
      </c>
      <c r="B7632" s="571" t="s">
        <v>9772</v>
      </c>
      <c r="C7632" s="574" t="s">
        <v>12458</v>
      </c>
      <c r="D7632" s="843">
        <v>2903.6</v>
      </c>
      <c r="E7632" s="844"/>
      <c r="F7632" s="844"/>
      <c r="G7632" s="25"/>
      <c r="H7632" s="25"/>
      <c r="I7632" s="25"/>
      <c r="J7632" s="25"/>
      <c r="K7632" s="25"/>
      <c r="L7632" s="25"/>
      <c r="N7632" s="25"/>
      <c r="O7632" s="25"/>
      <c r="P7632" s="35" t="s">
        <v>2496</v>
      </c>
      <c r="AS7632" s="570"/>
      <c r="AT7632" s="391"/>
      <c r="AU7632" s="222"/>
      <c r="AV7632" s="564"/>
      <c r="AW7632" s="60"/>
      <c r="AX7632" s="60"/>
      <c r="AY7632" s="60"/>
      <c r="AZ7632" s="283"/>
      <c r="BA7632" s="283"/>
      <c r="BB7632" s="283"/>
      <c r="BC7632" s="34"/>
      <c r="BD7632" s="27"/>
      <c r="BF7632" s="35"/>
      <c r="BG7632" s="35"/>
      <c r="BH7632" s="35"/>
    </row>
    <row r="7633" spans="1:60" ht="15" x14ac:dyDescent="0.25">
      <c r="A7633" s="570">
        <f t="shared" si="112"/>
        <v>7627</v>
      </c>
      <c r="B7633" s="571" t="s">
        <v>9773</v>
      </c>
      <c r="C7633" s="574" t="s">
        <v>12458</v>
      </c>
      <c r="D7633" s="843">
        <v>3022.6</v>
      </c>
      <c r="E7633" s="844"/>
      <c r="F7633" s="844"/>
      <c r="G7633" s="25"/>
      <c r="H7633" s="25"/>
      <c r="I7633" s="25"/>
      <c r="J7633" s="25"/>
      <c r="K7633" s="25"/>
      <c r="L7633" s="25"/>
      <c r="N7633" s="25"/>
      <c r="O7633" s="25"/>
      <c r="P7633" s="35" t="s">
        <v>2496</v>
      </c>
      <c r="AS7633" s="570"/>
      <c r="AT7633" s="391"/>
      <c r="AU7633" s="222"/>
      <c r="AV7633" s="564"/>
      <c r="AW7633" s="60"/>
      <c r="AX7633" s="60"/>
      <c r="AY7633" s="60"/>
      <c r="AZ7633" s="283"/>
      <c r="BA7633" s="283"/>
      <c r="BB7633" s="283"/>
      <c r="BC7633" s="34"/>
      <c r="BD7633" s="27"/>
      <c r="BF7633" s="35"/>
      <c r="BG7633" s="35"/>
      <c r="BH7633" s="35"/>
    </row>
    <row r="7634" spans="1:60" ht="15" x14ac:dyDescent="0.25">
      <c r="A7634" s="570">
        <f t="shared" si="112"/>
        <v>7628</v>
      </c>
      <c r="B7634" s="571" t="s">
        <v>9774</v>
      </c>
      <c r="C7634" s="574" t="s">
        <v>12458</v>
      </c>
      <c r="D7634" s="843">
        <v>3689</v>
      </c>
      <c r="E7634" s="844"/>
      <c r="F7634" s="844"/>
      <c r="G7634" s="25"/>
      <c r="H7634" s="25"/>
      <c r="I7634" s="25"/>
      <c r="J7634" s="25"/>
      <c r="K7634" s="25"/>
      <c r="L7634" s="25"/>
      <c r="N7634" s="25"/>
      <c r="O7634" s="25"/>
      <c r="P7634" s="35" t="s">
        <v>2496</v>
      </c>
      <c r="AS7634" s="570"/>
      <c r="AT7634" s="391"/>
      <c r="AU7634" s="222"/>
      <c r="AV7634" s="564"/>
      <c r="AW7634" s="60"/>
      <c r="AX7634" s="60"/>
      <c r="AY7634" s="60"/>
      <c r="AZ7634" s="283"/>
      <c r="BA7634" s="283"/>
      <c r="BB7634" s="283"/>
      <c r="BC7634" s="34"/>
      <c r="BD7634" s="27"/>
      <c r="BF7634" s="35"/>
      <c r="BG7634" s="35"/>
      <c r="BH7634" s="35"/>
    </row>
    <row r="7635" spans="1:60" ht="15" x14ac:dyDescent="0.25">
      <c r="A7635" s="570">
        <f t="shared" si="112"/>
        <v>7629</v>
      </c>
      <c r="B7635" s="571" t="s">
        <v>9775</v>
      </c>
      <c r="C7635" s="574" t="s">
        <v>12458</v>
      </c>
      <c r="D7635" s="843">
        <v>3237.99</v>
      </c>
      <c r="E7635" s="844"/>
      <c r="F7635" s="844"/>
      <c r="G7635" s="25"/>
      <c r="H7635" s="25"/>
      <c r="I7635" s="25"/>
      <c r="J7635" s="25"/>
      <c r="K7635" s="25"/>
      <c r="L7635" s="25"/>
      <c r="N7635" s="25"/>
      <c r="O7635" s="25"/>
      <c r="P7635" s="35" t="s">
        <v>2496</v>
      </c>
      <c r="AS7635" s="570"/>
      <c r="AT7635" s="391"/>
      <c r="AU7635" s="222"/>
      <c r="AV7635" s="564"/>
      <c r="AW7635" s="60"/>
      <c r="AX7635" s="60"/>
      <c r="AY7635" s="60"/>
      <c r="AZ7635" s="283"/>
      <c r="BA7635" s="283"/>
      <c r="BB7635" s="283"/>
      <c r="BC7635" s="34"/>
      <c r="BD7635" s="27"/>
      <c r="BF7635" s="35"/>
      <c r="BG7635" s="35"/>
      <c r="BH7635" s="35"/>
    </row>
    <row r="7636" spans="1:60" ht="15" x14ac:dyDescent="0.25">
      <c r="A7636" s="570">
        <f t="shared" si="112"/>
        <v>7630</v>
      </c>
      <c r="B7636" s="571" t="s">
        <v>9776</v>
      </c>
      <c r="C7636" s="574" t="s">
        <v>12458</v>
      </c>
      <c r="D7636" s="843">
        <v>4165</v>
      </c>
      <c r="E7636" s="844"/>
      <c r="F7636" s="844"/>
      <c r="G7636" s="25"/>
      <c r="H7636" s="25"/>
      <c r="I7636" s="25"/>
      <c r="J7636" s="25"/>
      <c r="K7636" s="25"/>
      <c r="L7636" s="25"/>
      <c r="N7636" s="25"/>
      <c r="O7636" s="25"/>
      <c r="P7636" s="35" t="s">
        <v>2496</v>
      </c>
      <c r="AS7636" s="570"/>
      <c r="AT7636" s="391"/>
      <c r="AU7636" s="222"/>
      <c r="AV7636" s="564"/>
      <c r="AW7636" s="60"/>
      <c r="AX7636" s="60"/>
      <c r="AY7636" s="60"/>
      <c r="AZ7636" s="283"/>
      <c r="BA7636" s="283"/>
      <c r="BB7636" s="283"/>
      <c r="BC7636" s="34"/>
      <c r="BD7636" s="27"/>
      <c r="BF7636" s="35"/>
      <c r="BG7636" s="35"/>
      <c r="BH7636" s="35"/>
    </row>
    <row r="7637" spans="1:60" ht="15" x14ac:dyDescent="0.25">
      <c r="A7637" s="570">
        <f t="shared" si="112"/>
        <v>7631</v>
      </c>
      <c r="B7637" s="571" t="s">
        <v>9777</v>
      </c>
      <c r="C7637" s="574" t="s">
        <v>12458</v>
      </c>
      <c r="D7637" s="843">
        <v>7140</v>
      </c>
      <c r="E7637" s="844"/>
      <c r="F7637" s="844"/>
      <c r="G7637" s="25"/>
      <c r="H7637" s="25"/>
      <c r="I7637" s="25"/>
      <c r="J7637" s="25"/>
      <c r="K7637" s="25"/>
      <c r="L7637" s="25"/>
      <c r="N7637" s="25"/>
      <c r="O7637" s="25"/>
      <c r="P7637" s="35" t="s">
        <v>2496</v>
      </c>
      <c r="AS7637" s="570"/>
      <c r="AT7637" s="391"/>
      <c r="AU7637" s="222"/>
      <c r="AV7637" s="564"/>
      <c r="AW7637" s="60"/>
      <c r="AX7637" s="60"/>
      <c r="AY7637" s="60"/>
      <c r="AZ7637" s="283"/>
      <c r="BA7637" s="283"/>
      <c r="BB7637" s="283"/>
      <c r="BC7637" s="34"/>
      <c r="BD7637" s="27"/>
      <c r="BF7637" s="35"/>
      <c r="BG7637" s="35"/>
      <c r="BH7637" s="35"/>
    </row>
    <row r="7638" spans="1:60" ht="15" x14ac:dyDescent="0.25">
      <c r="A7638" s="570">
        <f t="shared" si="112"/>
        <v>7632</v>
      </c>
      <c r="B7638" s="571" t="s">
        <v>9778</v>
      </c>
      <c r="C7638" s="574" t="s">
        <v>12458</v>
      </c>
      <c r="D7638" s="843">
        <v>5991.65</v>
      </c>
      <c r="E7638" s="844"/>
      <c r="F7638" s="844"/>
      <c r="G7638" s="25"/>
      <c r="H7638" s="25"/>
      <c r="I7638" s="25"/>
      <c r="J7638" s="25"/>
      <c r="K7638" s="25"/>
      <c r="L7638" s="25"/>
      <c r="N7638" s="25"/>
      <c r="O7638" s="25"/>
      <c r="P7638" s="35" t="s">
        <v>2496</v>
      </c>
      <c r="AS7638" s="570"/>
      <c r="AT7638" s="391"/>
      <c r="AU7638" s="222"/>
      <c r="AV7638" s="564"/>
      <c r="AW7638" s="60"/>
      <c r="AX7638" s="60"/>
      <c r="AY7638" s="60"/>
      <c r="AZ7638" s="283"/>
      <c r="BA7638" s="283"/>
      <c r="BB7638" s="283"/>
      <c r="BC7638" s="34"/>
      <c r="BD7638" s="27"/>
      <c r="BF7638" s="35"/>
      <c r="BG7638" s="35"/>
      <c r="BH7638" s="35"/>
    </row>
    <row r="7639" spans="1:60" ht="15" x14ac:dyDescent="0.25">
      <c r="A7639" s="570">
        <f t="shared" si="112"/>
        <v>7633</v>
      </c>
      <c r="B7639" s="571" t="s">
        <v>9779</v>
      </c>
      <c r="C7639" s="574" t="s">
        <v>12458</v>
      </c>
      <c r="D7639" s="843">
        <v>5720.33</v>
      </c>
      <c r="E7639" s="844"/>
      <c r="F7639" s="844"/>
      <c r="G7639" s="25"/>
      <c r="H7639" s="25"/>
      <c r="I7639" s="25"/>
      <c r="J7639" s="25"/>
      <c r="K7639" s="25"/>
      <c r="L7639" s="25"/>
      <c r="N7639" s="25"/>
      <c r="O7639" s="25"/>
      <c r="P7639" s="35" t="s">
        <v>2496</v>
      </c>
      <c r="AS7639" s="570"/>
      <c r="AT7639" s="391"/>
      <c r="AU7639" s="222"/>
      <c r="AV7639" s="564"/>
      <c r="AW7639" s="60"/>
      <c r="AX7639" s="60"/>
      <c r="AY7639" s="60"/>
      <c r="AZ7639" s="283"/>
      <c r="BA7639" s="283"/>
      <c r="BB7639" s="283"/>
      <c r="BC7639" s="34"/>
      <c r="BD7639" s="27"/>
      <c r="BF7639" s="35"/>
      <c r="BG7639" s="35"/>
      <c r="BH7639" s="35"/>
    </row>
    <row r="7640" spans="1:60" ht="15" x14ac:dyDescent="0.25">
      <c r="A7640" s="570">
        <f t="shared" si="112"/>
        <v>7634</v>
      </c>
      <c r="B7640" s="571" t="s">
        <v>9780</v>
      </c>
      <c r="C7640" s="574" t="s">
        <v>12458</v>
      </c>
      <c r="D7640" s="843">
        <v>4165</v>
      </c>
      <c r="E7640" s="844"/>
      <c r="F7640" s="844"/>
      <c r="G7640" s="25"/>
      <c r="H7640" s="25"/>
      <c r="I7640" s="25"/>
      <c r="J7640" s="25"/>
      <c r="K7640" s="25"/>
      <c r="L7640" s="25"/>
      <c r="N7640" s="25"/>
      <c r="O7640" s="25"/>
      <c r="P7640" s="35" t="s">
        <v>2496</v>
      </c>
      <c r="AS7640" s="570"/>
      <c r="AT7640" s="391"/>
      <c r="AU7640" s="222"/>
      <c r="AV7640" s="564"/>
      <c r="AW7640" s="60"/>
      <c r="AX7640" s="60"/>
      <c r="AY7640" s="60"/>
      <c r="AZ7640" s="283"/>
      <c r="BA7640" s="283"/>
      <c r="BB7640" s="283"/>
      <c r="BC7640" s="34"/>
      <c r="BD7640" s="27"/>
      <c r="BF7640" s="35"/>
      <c r="BG7640" s="35"/>
      <c r="BH7640" s="35"/>
    </row>
    <row r="7641" spans="1:60" ht="15" x14ac:dyDescent="0.25">
      <c r="A7641" s="570">
        <f t="shared" si="112"/>
        <v>7635</v>
      </c>
      <c r="B7641" s="571" t="s">
        <v>9781</v>
      </c>
      <c r="C7641" s="574" t="s">
        <v>12458</v>
      </c>
      <c r="D7641" s="843">
        <v>4199.51</v>
      </c>
      <c r="E7641" s="844"/>
      <c r="F7641" s="844"/>
      <c r="G7641" s="25"/>
      <c r="H7641" s="25"/>
      <c r="I7641" s="25"/>
      <c r="J7641" s="25"/>
      <c r="K7641" s="25"/>
      <c r="L7641" s="25"/>
      <c r="N7641" s="25"/>
      <c r="O7641" s="25"/>
      <c r="P7641" s="35" t="s">
        <v>2496</v>
      </c>
      <c r="AS7641" s="570"/>
      <c r="AT7641" s="391"/>
      <c r="AU7641" s="222"/>
      <c r="AV7641" s="564"/>
      <c r="AW7641" s="60"/>
      <c r="AX7641" s="60"/>
      <c r="AY7641" s="60"/>
      <c r="AZ7641" s="283"/>
      <c r="BA7641" s="283"/>
      <c r="BB7641" s="283"/>
      <c r="BC7641" s="34"/>
      <c r="BD7641" s="27"/>
      <c r="BF7641" s="35"/>
      <c r="BG7641" s="35"/>
      <c r="BH7641" s="35"/>
    </row>
    <row r="7642" spans="1:60" ht="15" x14ac:dyDescent="0.25">
      <c r="A7642" s="570">
        <f t="shared" si="112"/>
        <v>7636</v>
      </c>
      <c r="B7642" s="571" t="s">
        <v>9782</v>
      </c>
      <c r="C7642" s="574" t="s">
        <v>12458</v>
      </c>
      <c r="D7642" s="843">
        <v>8568</v>
      </c>
      <c r="E7642" s="844"/>
      <c r="F7642" s="844"/>
      <c r="G7642" s="25"/>
      <c r="H7642" s="25"/>
      <c r="I7642" s="25"/>
      <c r="J7642" s="25"/>
      <c r="K7642" s="25"/>
      <c r="L7642" s="25"/>
      <c r="N7642" s="25"/>
      <c r="O7642" s="25"/>
      <c r="P7642" s="35" t="s">
        <v>2496</v>
      </c>
      <c r="AS7642" s="570"/>
      <c r="AT7642" s="391"/>
      <c r="AU7642" s="222"/>
      <c r="AV7642" s="564"/>
      <c r="AW7642" s="60"/>
      <c r="AX7642" s="60"/>
      <c r="AY7642" s="60"/>
      <c r="AZ7642" s="283"/>
      <c r="BA7642" s="283"/>
      <c r="BB7642" s="283"/>
      <c r="BC7642" s="34"/>
      <c r="BD7642" s="27"/>
      <c r="BF7642" s="35"/>
      <c r="BG7642" s="35"/>
      <c r="BH7642" s="35"/>
    </row>
    <row r="7643" spans="1:60" ht="15" x14ac:dyDescent="0.25">
      <c r="A7643" s="570">
        <f t="shared" si="112"/>
        <v>7637</v>
      </c>
      <c r="B7643" s="571" t="s">
        <v>9783</v>
      </c>
      <c r="C7643" s="574" t="s">
        <v>12458</v>
      </c>
      <c r="D7643" s="843">
        <v>8934.52</v>
      </c>
      <c r="E7643" s="844"/>
      <c r="F7643" s="844"/>
      <c r="G7643" s="25"/>
      <c r="H7643" s="25"/>
      <c r="I7643" s="25"/>
      <c r="J7643" s="25"/>
      <c r="K7643" s="25"/>
      <c r="L7643" s="25"/>
      <c r="N7643" s="25"/>
      <c r="O7643" s="25"/>
      <c r="P7643" s="35" t="s">
        <v>2496</v>
      </c>
      <c r="AS7643" s="570"/>
      <c r="AT7643" s="391"/>
      <c r="AU7643" s="222"/>
      <c r="AV7643" s="564"/>
      <c r="AW7643" s="60"/>
      <c r="AX7643" s="60"/>
      <c r="AY7643" s="60"/>
      <c r="AZ7643" s="283"/>
      <c r="BA7643" s="283"/>
      <c r="BB7643" s="283"/>
      <c r="BC7643" s="34"/>
      <c r="BD7643" s="27"/>
      <c r="BF7643" s="35"/>
      <c r="BG7643" s="35"/>
      <c r="BH7643" s="35"/>
    </row>
    <row r="7644" spans="1:60" ht="15" x14ac:dyDescent="0.25">
      <c r="A7644" s="570">
        <f t="shared" si="112"/>
        <v>7638</v>
      </c>
      <c r="B7644" s="571" t="s">
        <v>9784</v>
      </c>
      <c r="C7644" s="574" t="s">
        <v>12458</v>
      </c>
      <c r="D7644" s="843">
        <v>17243.099999999999</v>
      </c>
      <c r="E7644" s="844"/>
      <c r="F7644" s="844"/>
      <c r="G7644" s="25"/>
      <c r="H7644" s="25"/>
      <c r="I7644" s="25"/>
      <c r="J7644" s="25"/>
      <c r="K7644" s="25"/>
      <c r="L7644" s="25"/>
      <c r="N7644" s="25"/>
      <c r="O7644" s="25"/>
      <c r="P7644" s="35" t="s">
        <v>2496</v>
      </c>
      <c r="AS7644" s="570"/>
      <c r="AT7644" s="391"/>
      <c r="AU7644" s="222"/>
      <c r="AV7644" s="564"/>
      <c r="AW7644" s="60"/>
      <c r="AX7644" s="60"/>
      <c r="AY7644" s="60"/>
      <c r="AZ7644" s="283"/>
      <c r="BA7644" s="283"/>
      <c r="BB7644" s="283"/>
      <c r="BC7644" s="34"/>
      <c r="BD7644" s="27"/>
      <c r="BF7644" s="35"/>
      <c r="BG7644" s="35"/>
      <c r="BH7644" s="35"/>
    </row>
    <row r="7645" spans="1:60" ht="15" x14ac:dyDescent="0.25">
      <c r="A7645" s="570">
        <f t="shared" si="112"/>
        <v>7639</v>
      </c>
      <c r="B7645" s="571" t="s">
        <v>9785</v>
      </c>
      <c r="C7645" s="574" t="s">
        <v>12458</v>
      </c>
      <c r="D7645" s="843">
        <v>23978.5</v>
      </c>
      <c r="E7645" s="844"/>
      <c r="F7645" s="844"/>
      <c r="G7645" s="25"/>
      <c r="H7645" s="25"/>
      <c r="I7645" s="25"/>
      <c r="J7645" s="25"/>
      <c r="K7645" s="25"/>
      <c r="L7645" s="25"/>
      <c r="N7645" s="25"/>
      <c r="O7645" s="25"/>
      <c r="P7645" s="35" t="s">
        <v>2496</v>
      </c>
      <c r="AS7645" s="570"/>
      <c r="AT7645" s="391"/>
      <c r="AU7645" s="222"/>
      <c r="AV7645" s="564"/>
      <c r="AW7645" s="60"/>
      <c r="AX7645" s="60"/>
      <c r="AY7645" s="60"/>
      <c r="AZ7645" s="283"/>
      <c r="BA7645" s="283"/>
      <c r="BB7645" s="283"/>
      <c r="BC7645" s="34"/>
      <c r="BD7645" s="27"/>
      <c r="BF7645" s="35"/>
      <c r="BG7645" s="35"/>
      <c r="BH7645" s="35"/>
    </row>
    <row r="7646" spans="1:60" ht="15" x14ac:dyDescent="0.25">
      <c r="A7646" s="570">
        <f t="shared" si="112"/>
        <v>7640</v>
      </c>
      <c r="B7646" s="571" t="s">
        <v>9786</v>
      </c>
      <c r="C7646" s="574" t="s">
        <v>12458</v>
      </c>
      <c r="D7646" s="843">
        <v>10764.74</v>
      </c>
      <c r="E7646" s="844"/>
      <c r="F7646" s="844"/>
      <c r="G7646" s="25"/>
      <c r="H7646" s="25"/>
      <c r="I7646" s="25"/>
      <c r="J7646" s="25"/>
      <c r="K7646" s="25"/>
      <c r="L7646" s="25"/>
      <c r="N7646" s="25"/>
      <c r="O7646" s="25"/>
      <c r="P7646" s="35" t="s">
        <v>2496</v>
      </c>
      <c r="AS7646" s="570"/>
      <c r="AT7646" s="391"/>
      <c r="AU7646" s="222"/>
      <c r="AV7646" s="564"/>
      <c r="AW7646" s="60"/>
      <c r="AX7646" s="60"/>
      <c r="AY7646" s="60"/>
      <c r="AZ7646" s="283"/>
      <c r="BA7646" s="283"/>
      <c r="BB7646" s="283"/>
      <c r="BC7646" s="34"/>
      <c r="BD7646" s="27"/>
      <c r="BF7646" s="35"/>
      <c r="BG7646" s="35"/>
      <c r="BH7646" s="35"/>
    </row>
    <row r="7647" spans="1:60" ht="15" x14ac:dyDescent="0.25">
      <c r="A7647" s="570">
        <f t="shared" si="112"/>
        <v>7641</v>
      </c>
      <c r="B7647" s="571" t="s">
        <v>9787</v>
      </c>
      <c r="C7647" s="574" t="s">
        <v>12458</v>
      </c>
      <c r="D7647" s="843">
        <v>8687</v>
      </c>
      <c r="E7647" s="844"/>
      <c r="F7647" s="844"/>
      <c r="G7647" s="25"/>
      <c r="H7647" s="25"/>
      <c r="I7647" s="25"/>
      <c r="J7647" s="25"/>
      <c r="K7647" s="25"/>
      <c r="L7647" s="25"/>
      <c r="N7647" s="25"/>
      <c r="O7647" s="25"/>
      <c r="P7647" s="35" t="s">
        <v>2496</v>
      </c>
      <c r="AS7647" s="570"/>
      <c r="AT7647" s="391"/>
      <c r="AU7647" s="222"/>
      <c r="AV7647" s="564"/>
      <c r="AW7647" s="60"/>
      <c r="AX7647" s="60"/>
      <c r="AY7647" s="60"/>
      <c r="AZ7647" s="283"/>
      <c r="BA7647" s="283"/>
      <c r="BB7647" s="283"/>
      <c r="BC7647" s="34"/>
      <c r="BD7647" s="27"/>
      <c r="BF7647" s="35"/>
      <c r="BG7647" s="35"/>
      <c r="BH7647" s="35"/>
    </row>
    <row r="7648" spans="1:60" ht="15" x14ac:dyDescent="0.25">
      <c r="A7648" s="570">
        <f t="shared" si="112"/>
        <v>7642</v>
      </c>
      <c r="B7648" s="571" t="s">
        <v>9788</v>
      </c>
      <c r="C7648" s="574" t="s">
        <v>12458</v>
      </c>
      <c r="D7648" s="843">
        <v>32487</v>
      </c>
      <c r="E7648" s="844"/>
      <c r="F7648" s="844"/>
      <c r="G7648" s="25"/>
      <c r="H7648" s="25"/>
      <c r="I7648" s="25"/>
      <c r="J7648" s="25"/>
      <c r="K7648" s="25"/>
      <c r="L7648" s="25"/>
      <c r="N7648" s="25"/>
      <c r="O7648" s="25"/>
      <c r="P7648" s="35" t="s">
        <v>2496</v>
      </c>
      <c r="AS7648" s="570"/>
      <c r="AT7648" s="391"/>
      <c r="AU7648" s="222"/>
      <c r="AV7648" s="564"/>
      <c r="AW7648" s="60"/>
      <c r="AX7648" s="60"/>
      <c r="AY7648" s="60"/>
      <c r="AZ7648" s="283"/>
      <c r="BA7648" s="283"/>
      <c r="BB7648" s="283"/>
      <c r="BC7648" s="34"/>
      <c r="BD7648" s="27"/>
      <c r="BF7648" s="35"/>
      <c r="BG7648" s="35"/>
      <c r="BH7648" s="35"/>
    </row>
    <row r="7649" spans="1:60" ht="15" x14ac:dyDescent="0.25">
      <c r="A7649" s="570">
        <f t="shared" si="112"/>
        <v>7643</v>
      </c>
      <c r="B7649" s="571" t="s">
        <v>9789</v>
      </c>
      <c r="C7649" s="574" t="s">
        <v>12458</v>
      </c>
      <c r="D7649" s="843">
        <v>22098.3</v>
      </c>
      <c r="E7649" s="844"/>
      <c r="F7649" s="844"/>
      <c r="G7649" s="25"/>
      <c r="H7649" s="25"/>
      <c r="I7649" s="25"/>
      <c r="J7649" s="25"/>
      <c r="K7649" s="25"/>
      <c r="L7649" s="25"/>
      <c r="N7649" s="25"/>
      <c r="O7649" s="25"/>
      <c r="P7649" s="35" t="s">
        <v>2496</v>
      </c>
      <c r="AS7649" s="570"/>
      <c r="AT7649" s="391"/>
      <c r="AU7649" s="222"/>
      <c r="AV7649" s="564"/>
      <c r="AW7649" s="60"/>
      <c r="AX7649" s="60"/>
      <c r="AY7649" s="60"/>
      <c r="AZ7649" s="283"/>
      <c r="BA7649" s="283"/>
      <c r="BB7649" s="283"/>
      <c r="BC7649" s="34"/>
      <c r="BD7649" s="27"/>
      <c r="BF7649" s="35"/>
      <c r="BG7649" s="35"/>
      <c r="BH7649" s="35"/>
    </row>
    <row r="7650" spans="1:60" ht="15" x14ac:dyDescent="0.25">
      <c r="A7650" s="570">
        <f t="shared" si="112"/>
        <v>7644</v>
      </c>
      <c r="B7650" s="571" t="s">
        <v>9790</v>
      </c>
      <c r="C7650" s="574" t="s">
        <v>12458</v>
      </c>
      <c r="D7650" s="843">
        <v>16303</v>
      </c>
      <c r="E7650" s="844"/>
      <c r="F7650" s="844"/>
      <c r="G7650" s="25"/>
      <c r="H7650" s="25"/>
      <c r="I7650" s="25"/>
      <c r="J7650" s="25"/>
      <c r="K7650" s="25"/>
      <c r="L7650" s="25"/>
      <c r="N7650" s="25"/>
      <c r="O7650" s="25"/>
      <c r="P7650" s="35" t="s">
        <v>2496</v>
      </c>
      <c r="AS7650" s="570"/>
      <c r="AT7650" s="391"/>
      <c r="AU7650" s="222"/>
      <c r="AV7650" s="564"/>
      <c r="AW7650" s="60"/>
      <c r="AX7650" s="60"/>
      <c r="AY7650" s="60"/>
      <c r="AZ7650" s="283"/>
      <c r="BA7650" s="283"/>
      <c r="BB7650" s="283"/>
      <c r="BC7650" s="34"/>
      <c r="BD7650" s="27"/>
      <c r="BF7650" s="35"/>
      <c r="BG7650" s="35"/>
      <c r="BH7650" s="35"/>
    </row>
    <row r="7651" spans="1:60" ht="15" x14ac:dyDescent="0.25">
      <c r="A7651" s="570">
        <f t="shared" si="112"/>
        <v>7645</v>
      </c>
      <c r="B7651" s="571" t="s">
        <v>9791</v>
      </c>
      <c r="C7651" s="574" t="s">
        <v>12458</v>
      </c>
      <c r="D7651" s="843">
        <v>47381.04</v>
      </c>
      <c r="E7651" s="844"/>
      <c r="F7651" s="844"/>
      <c r="G7651" s="25"/>
      <c r="H7651" s="25"/>
      <c r="I7651" s="25"/>
      <c r="J7651" s="25"/>
      <c r="K7651" s="25"/>
      <c r="L7651" s="25"/>
      <c r="N7651" s="25"/>
      <c r="O7651" s="25"/>
      <c r="P7651" s="35" t="s">
        <v>2496</v>
      </c>
      <c r="AS7651" s="570"/>
      <c r="AT7651" s="391"/>
      <c r="AU7651" s="222"/>
      <c r="AV7651" s="564"/>
      <c r="AW7651" s="60"/>
      <c r="AX7651" s="60"/>
      <c r="AY7651" s="60"/>
      <c r="AZ7651" s="283"/>
      <c r="BA7651" s="283"/>
      <c r="BB7651" s="283"/>
      <c r="BC7651" s="34"/>
      <c r="BD7651" s="27"/>
      <c r="BF7651" s="35"/>
      <c r="BG7651" s="35"/>
      <c r="BH7651" s="35"/>
    </row>
    <row r="7652" spans="1:60" ht="15" x14ac:dyDescent="0.25">
      <c r="A7652" s="570">
        <f t="shared" si="112"/>
        <v>7646</v>
      </c>
      <c r="B7652" s="571" t="s">
        <v>9792</v>
      </c>
      <c r="C7652" s="574" t="s">
        <v>12458</v>
      </c>
      <c r="D7652" s="843">
        <v>73408.72</v>
      </c>
      <c r="E7652" s="844"/>
      <c r="F7652" s="844"/>
      <c r="G7652" s="25"/>
      <c r="H7652" s="25"/>
      <c r="I7652" s="25"/>
      <c r="J7652" s="25"/>
      <c r="K7652" s="25"/>
      <c r="L7652" s="25"/>
      <c r="N7652" s="25"/>
      <c r="O7652" s="25"/>
      <c r="P7652" s="35" t="s">
        <v>2496</v>
      </c>
      <c r="AS7652" s="570"/>
      <c r="AT7652" s="391"/>
      <c r="AU7652" s="222"/>
      <c r="AV7652" s="564"/>
      <c r="AW7652" s="60"/>
      <c r="AX7652" s="60"/>
      <c r="AY7652" s="60"/>
      <c r="AZ7652" s="283"/>
      <c r="BA7652" s="283"/>
      <c r="BB7652" s="283"/>
      <c r="BC7652" s="34"/>
      <c r="BD7652" s="27"/>
      <c r="BF7652" s="35"/>
      <c r="BG7652" s="35"/>
      <c r="BH7652" s="35"/>
    </row>
    <row r="7653" spans="1:60" ht="15" x14ac:dyDescent="0.25">
      <c r="A7653" s="570">
        <f t="shared" si="112"/>
        <v>7647</v>
      </c>
      <c r="B7653" s="571" t="s">
        <v>9793</v>
      </c>
      <c r="C7653" s="574" t="s">
        <v>12458</v>
      </c>
      <c r="D7653" s="843">
        <v>54145</v>
      </c>
      <c r="E7653" s="844"/>
      <c r="F7653" s="844"/>
      <c r="G7653" s="25"/>
      <c r="H7653" s="25"/>
      <c r="I7653" s="25"/>
      <c r="J7653" s="25"/>
      <c r="K7653" s="25"/>
      <c r="L7653" s="25"/>
      <c r="N7653" s="25"/>
      <c r="O7653" s="25"/>
      <c r="P7653" s="35" t="s">
        <v>2496</v>
      </c>
      <c r="AS7653" s="570"/>
      <c r="AT7653" s="391"/>
      <c r="AU7653" s="222"/>
      <c r="AV7653" s="564"/>
      <c r="AW7653" s="60"/>
      <c r="AX7653" s="60"/>
      <c r="AY7653" s="60"/>
      <c r="AZ7653" s="283"/>
      <c r="BA7653" s="283"/>
      <c r="BB7653" s="283"/>
      <c r="BC7653" s="34"/>
      <c r="BD7653" s="27"/>
      <c r="BF7653" s="35"/>
      <c r="BG7653" s="35"/>
      <c r="BH7653" s="35"/>
    </row>
    <row r="7654" spans="1:60" ht="15" x14ac:dyDescent="0.25">
      <c r="A7654" s="570">
        <f t="shared" si="112"/>
        <v>7648</v>
      </c>
      <c r="B7654" s="571" t="s">
        <v>9794</v>
      </c>
      <c r="C7654" s="574" t="s">
        <v>12458</v>
      </c>
      <c r="D7654" s="843">
        <v>81515</v>
      </c>
      <c r="E7654" s="844"/>
      <c r="F7654" s="844"/>
      <c r="G7654" s="25"/>
      <c r="H7654" s="25"/>
      <c r="I7654" s="25"/>
      <c r="J7654" s="25"/>
      <c r="K7654" s="25"/>
      <c r="L7654" s="25"/>
      <c r="N7654" s="25"/>
      <c r="O7654" s="25"/>
      <c r="P7654" s="35" t="s">
        <v>2496</v>
      </c>
      <c r="AS7654" s="570"/>
      <c r="AT7654" s="391"/>
      <c r="AU7654" s="222"/>
      <c r="AV7654" s="564"/>
      <c r="AW7654" s="60"/>
      <c r="AX7654" s="60"/>
      <c r="AY7654" s="60"/>
      <c r="AZ7654" s="283"/>
      <c r="BA7654" s="283"/>
      <c r="BB7654" s="283"/>
      <c r="BC7654" s="34"/>
      <c r="BD7654" s="27"/>
      <c r="BF7654" s="35"/>
      <c r="BG7654" s="35"/>
      <c r="BH7654" s="35"/>
    </row>
    <row r="7655" spans="1:60" ht="15" x14ac:dyDescent="0.25">
      <c r="A7655" s="570">
        <f t="shared" si="112"/>
        <v>7649</v>
      </c>
      <c r="B7655" s="571" t="s">
        <v>9795</v>
      </c>
      <c r="C7655" s="574" t="s">
        <v>12458</v>
      </c>
      <c r="D7655" s="843">
        <v>64490.86</v>
      </c>
      <c r="E7655" s="844"/>
      <c r="F7655" s="844"/>
      <c r="G7655" s="25"/>
      <c r="H7655" s="25"/>
      <c r="I7655" s="25"/>
      <c r="J7655" s="25"/>
      <c r="K7655" s="25"/>
      <c r="L7655" s="25"/>
      <c r="N7655" s="25"/>
      <c r="O7655" s="25"/>
      <c r="P7655" s="35" t="s">
        <v>2496</v>
      </c>
      <c r="AS7655" s="570"/>
      <c r="AT7655" s="391"/>
      <c r="AU7655" s="222"/>
      <c r="AV7655" s="564"/>
      <c r="AW7655" s="60"/>
      <c r="AX7655" s="60"/>
      <c r="AY7655" s="60"/>
      <c r="AZ7655" s="283"/>
      <c r="BA7655" s="283"/>
      <c r="BB7655" s="283"/>
      <c r="BC7655" s="34"/>
      <c r="BD7655" s="27"/>
      <c r="BF7655" s="35"/>
      <c r="BG7655" s="35"/>
      <c r="BH7655" s="35"/>
    </row>
    <row r="7656" spans="1:60" ht="15" x14ac:dyDescent="0.25">
      <c r="A7656" s="570">
        <f t="shared" si="112"/>
        <v>7650</v>
      </c>
      <c r="B7656" s="571" t="s">
        <v>9796</v>
      </c>
      <c r="C7656" s="574" t="s">
        <v>12458</v>
      </c>
      <c r="D7656" s="843">
        <v>32487</v>
      </c>
      <c r="E7656" s="844"/>
      <c r="F7656" s="844"/>
      <c r="G7656" s="25"/>
      <c r="H7656" s="25"/>
      <c r="I7656" s="25"/>
      <c r="J7656" s="25"/>
      <c r="K7656" s="25"/>
      <c r="L7656" s="25"/>
      <c r="N7656" s="25"/>
      <c r="O7656" s="25"/>
      <c r="P7656" s="35" t="s">
        <v>2496</v>
      </c>
      <c r="AS7656" s="570"/>
      <c r="AT7656" s="391"/>
      <c r="AU7656" s="222"/>
      <c r="AV7656" s="564"/>
      <c r="AW7656" s="60"/>
      <c r="AX7656" s="60"/>
      <c r="AY7656" s="60"/>
      <c r="AZ7656" s="283"/>
      <c r="BA7656" s="283"/>
      <c r="BB7656" s="283"/>
      <c r="BC7656" s="34"/>
      <c r="BD7656" s="27"/>
      <c r="BF7656" s="35"/>
      <c r="BG7656" s="35"/>
      <c r="BH7656" s="35"/>
    </row>
    <row r="7657" spans="1:60" ht="15" x14ac:dyDescent="0.25">
      <c r="A7657" s="570">
        <f t="shared" si="112"/>
        <v>7651</v>
      </c>
      <c r="B7657" s="571" t="s">
        <v>9797</v>
      </c>
      <c r="C7657" s="574" t="s">
        <v>12458</v>
      </c>
      <c r="D7657" s="843">
        <v>22253</v>
      </c>
      <c r="E7657" s="844"/>
      <c r="F7657" s="844"/>
      <c r="G7657" s="25"/>
      <c r="H7657" s="25"/>
      <c r="I7657" s="25"/>
      <c r="J7657" s="25"/>
      <c r="K7657" s="25"/>
      <c r="L7657" s="25"/>
      <c r="N7657" s="25"/>
      <c r="O7657" s="25"/>
      <c r="P7657" s="35" t="s">
        <v>2496</v>
      </c>
      <c r="AS7657" s="570"/>
      <c r="AT7657" s="391"/>
      <c r="AU7657" s="222"/>
      <c r="AV7657" s="564"/>
      <c r="AW7657" s="60"/>
      <c r="AX7657" s="60"/>
      <c r="AY7657" s="60"/>
      <c r="AZ7657" s="283"/>
      <c r="BA7657" s="283"/>
      <c r="BB7657" s="283"/>
      <c r="BC7657" s="34"/>
      <c r="BD7657" s="27"/>
      <c r="BF7657" s="35"/>
      <c r="BG7657" s="35"/>
      <c r="BH7657" s="35"/>
    </row>
    <row r="7658" spans="1:60" ht="15" x14ac:dyDescent="0.25">
      <c r="A7658" s="570">
        <f t="shared" si="112"/>
        <v>7652</v>
      </c>
      <c r="B7658" s="571" t="s">
        <v>9798</v>
      </c>
      <c r="C7658" s="574" t="s">
        <v>12458</v>
      </c>
      <c r="D7658" s="843">
        <v>6783</v>
      </c>
      <c r="E7658" s="844"/>
      <c r="F7658" s="844"/>
      <c r="G7658" s="25"/>
      <c r="H7658" s="25"/>
      <c r="I7658" s="25"/>
      <c r="J7658" s="25"/>
      <c r="K7658" s="25"/>
      <c r="L7658" s="25"/>
      <c r="N7658" s="25"/>
      <c r="O7658" s="25"/>
      <c r="P7658" s="35" t="s">
        <v>2496</v>
      </c>
      <c r="AS7658" s="570"/>
      <c r="AT7658" s="391"/>
      <c r="AU7658" s="222"/>
      <c r="AV7658" s="564"/>
      <c r="AW7658" s="60"/>
      <c r="AX7658" s="60"/>
      <c r="AY7658" s="60"/>
      <c r="AZ7658" s="283"/>
      <c r="BA7658" s="283"/>
      <c r="BB7658" s="283"/>
      <c r="BC7658" s="34"/>
      <c r="BD7658" s="27"/>
      <c r="BF7658" s="35"/>
      <c r="BG7658" s="35"/>
      <c r="BH7658" s="35"/>
    </row>
    <row r="7659" spans="1:60" ht="15" x14ac:dyDescent="0.25">
      <c r="A7659" s="570">
        <f t="shared" si="112"/>
        <v>7653</v>
      </c>
      <c r="B7659" s="571" t="s">
        <v>9799</v>
      </c>
      <c r="C7659" s="574" t="s">
        <v>12458</v>
      </c>
      <c r="D7659" s="843">
        <v>61582.5</v>
      </c>
      <c r="E7659" s="844"/>
      <c r="F7659" s="844"/>
      <c r="G7659" s="25"/>
      <c r="H7659" s="25"/>
      <c r="I7659" s="25"/>
      <c r="J7659" s="25"/>
      <c r="K7659" s="25"/>
      <c r="L7659" s="25"/>
      <c r="N7659" s="25"/>
      <c r="O7659" s="25"/>
      <c r="P7659" s="35" t="s">
        <v>2496</v>
      </c>
      <c r="AS7659" s="570"/>
      <c r="AT7659" s="391"/>
      <c r="AU7659" s="222"/>
      <c r="AV7659" s="564"/>
      <c r="AW7659" s="60"/>
      <c r="AX7659" s="60"/>
      <c r="AY7659" s="60"/>
      <c r="AZ7659" s="283"/>
      <c r="BA7659" s="283"/>
      <c r="BB7659" s="283"/>
      <c r="BC7659" s="34"/>
      <c r="BD7659" s="27"/>
      <c r="BF7659" s="35"/>
      <c r="BG7659" s="35"/>
      <c r="BH7659" s="35"/>
    </row>
    <row r="7660" spans="1:60" ht="15" x14ac:dyDescent="0.25">
      <c r="A7660" s="570">
        <f t="shared" si="112"/>
        <v>7654</v>
      </c>
      <c r="B7660" s="571" t="s">
        <v>9800</v>
      </c>
      <c r="C7660" s="574" t="s">
        <v>12458</v>
      </c>
      <c r="D7660" s="843">
        <v>6265.35</v>
      </c>
      <c r="E7660" s="844"/>
      <c r="F7660" s="844"/>
      <c r="G7660" s="25"/>
      <c r="H7660" s="25"/>
      <c r="I7660" s="25"/>
      <c r="J7660" s="25"/>
      <c r="K7660" s="25"/>
      <c r="L7660" s="25"/>
      <c r="N7660" s="25"/>
      <c r="O7660" s="25"/>
      <c r="P7660" s="35" t="s">
        <v>2496</v>
      </c>
      <c r="AS7660" s="570"/>
      <c r="AT7660" s="391"/>
      <c r="AU7660" s="222"/>
      <c r="AV7660" s="564"/>
      <c r="AW7660" s="60"/>
      <c r="AX7660" s="60"/>
      <c r="AY7660" s="60"/>
      <c r="AZ7660" s="283"/>
      <c r="BA7660" s="283"/>
      <c r="BB7660" s="283"/>
      <c r="BC7660" s="34"/>
      <c r="BD7660" s="27"/>
      <c r="BF7660" s="35"/>
      <c r="BG7660" s="35"/>
      <c r="BH7660" s="35"/>
    </row>
    <row r="7661" spans="1:60" ht="15" x14ac:dyDescent="0.25">
      <c r="A7661" s="570">
        <f t="shared" si="112"/>
        <v>7655</v>
      </c>
      <c r="B7661" s="571" t="s">
        <v>9801</v>
      </c>
      <c r="C7661" s="574" t="s">
        <v>12458</v>
      </c>
      <c r="D7661" s="843">
        <v>4335.17</v>
      </c>
      <c r="E7661" s="844"/>
      <c r="F7661" s="844"/>
      <c r="G7661" s="25"/>
      <c r="H7661" s="25"/>
      <c r="I7661" s="25"/>
      <c r="J7661" s="25"/>
      <c r="K7661" s="25"/>
      <c r="L7661" s="25"/>
      <c r="N7661" s="25"/>
      <c r="O7661" s="25"/>
      <c r="P7661" s="35" t="s">
        <v>2496</v>
      </c>
      <c r="AS7661" s="570"/>
      <c r="AT7661" s="391"/>
      <c r="AU7661" s="222"/>
      <c r="AV7661" s="564"/>
      <c r="AW7661" s="60"/>
      <c r="AX7661" s="60"/>
      <c r="AY7661" s="60"/>
      <c r="AZ7661" s="283"/>
      <c r="BA7661" s="283"/>
      <c r="BB7661" s="283"/>
      <c r="BC7661" s="34"/>
      <c r="BD7661" s="27"/>
      <c r="BF7661" s="35"/>
      <c r="BG7661" s="35"/>
      <c r="BH7661" s="35"/>
    </row>
    <row r="7662" spans="1:60" ht="15" x14ac:dyDescent="0.25">
      <c r="A7662" s="570">
        <f t="shared" si="112"/>
        <v>7656</v>
      </c>
      <c r="B7662" s="571" t="s">
        <v>9802</v>
      </c>
      <c r="C7662" s="574" t="s">
        <v>12458</v>
      </c>
      <c r="D7662" s="843">
        <v>6069</v>
      </c>
      <c r="E7662" s="844"/>
      <c r="F7662" s="844"/>
      <c r="G7662" s="25"/>
      <c r="H7662" s="25"/>
      <c r="I7662" s="25"/>
      <c r="J7662" s="25"/>
      <c r="K7662" s="25"/>
      <c r="L7662" s="25"/>
      <c r="N7662" s="25"/>
      <c r="O7662" s="25"/>
      <c r="P7662" s="35" t="s">
        <v>2496</v>
      </c>
      <c r="AS7662" s="570"/>
      <c r="AT7662" s="391"/>
      <c r="AU7662" s="222"/>
      <c r="AV7662" s="564"/>
      <c r="AW7662" s="60"/>
      <c r="AX7662" s="60"/>
      <c r="AY7662" s="60"/>
      <c r="AZ7662" s="283"/>
      <c r="BA7662" s="283"/>
      <c r="BB7662" s="283"/>
      <c r="BC7662" s="34"/>
      <c r="BD7662" s="27"/>
      <c r="BF7662" s="35"/>
      <c r="BG7662" s="35"/>
      <c r="BH7662" s="35"/>
    </row>
    <row r="7663" spans="1:60" ht="15" x14ac:dyDescent="0.25">
      <c r="A7663" s="570">
        <f t="shared" si="112"/>
        <v>7657</v>
      </c>
      <c r="B7663" s="571" t="s">
        <v>9803</v>
      </c>
      <c r="C7663" s="574" t="s">
        <v>12458</v>
      </c>
      <c r="D7663" s="843">
        <v>5779.83</v>
      </c>
      <c r="E7663" s="844"/>
      <c r="F7663" s="844"/>
      <c r="G7663" s="25"/>
      <c r="H7663" s="25"/>
      <c r="I7663" s="25"/>
      <c r="J7663" s="25"/>
      <c r="K7663" s="25"/>
      <c r="L7663" s="25"/>
      <c r="N7663" s="25"/>
      <c r="O7663" s="25"/>
      <c r="P7663" s="35" t="s">
        <v>2496</v>
      </c>
      <c r="AS7663" s="570"/>
      <c r="AT7663" s="391"/>
      <c r="AU7663" s="222"/>
      <c r="AV7663" s="564"/>
      <c r="AW7663" s="60"/>
      <c r="AX7663" s="60"/>
      <c r="AY7663" s="60"/>
      <c r="AZ7663" s="283"/>
      <c r="BA7663" s="283"/>
      <c r="BB7663" s="283"/>
      <c r="BC7663" s="34"/>
      <c r="BD7663" s="27"/>
      <c r="BF7663" s="35"/>
      <c r="BG7663" s="35"/>
      <c r="BH7663" s="35"/>
    </row>
    <row r="7664" spans="1:60" ht="15" x14ac:dyDescent="0.25">
      <c r="A7664" s="570">
        <f t="shared" si="112"/>
        <v>7658</v>
      </c>
      <c r="B7664" s="571" t="s">
        <v>9804</v>
      </c>
      <c r="C7664" s="574" t="s">
        <v>12458</v>
      </c>
      <c r="D7664" s="843">
        <v>2591.8200000000002</v>
      </c>
      <c r="E7664" s="844"/>
      <c r="F7664" s="844"/>
      <c r="G7664" s="25"/>
      <c r="H7664" s="25"/>
      <c r="I7664" s="25"/>
      <c r="J7664" s="25"/>
      <c r="K7664" s="25"/>
      <c r="L7664" s="25"/>
      <c r="N7664" s="25"/>
      <c r="O7664" s="25"/>
      <c r="P7664" s="35" t="s">
        <v>2496</v>
      </c>
      <c r="AS7664" s="570"/>
      <c r="AT7664" s="391"/>
      <c r="AU7664" s="222"/>
      <c r="AV7664" s="564"/>
      <c r="AW7664" s="60"/>
      <c r="AX7664" s="60"/>
      <c r="AY7664" s="60"/>
      <c r="AZ7664" s="283"/>
      <c r="BA7664" s="283"/>
      <c r="BB7664" s="283"/>
      <c r="BC7664" s="34"/>
      <c r="BD7664" s="27"/>
      <c r="BF7664" s="35"/>
      <c r="BG7664" s="35"/>
      <c r="BH7664" s="35"/>
    </row>
    <row r="7665" spans="1:60" ht="15" x14ac:dyDescent="0.25">
      <c r="A7665" s="570">
        <f t="shared" si="112"/>
        <v>7659</v>
      </c>
      <c r="B7665" s="571" t="s">
        <v>9805</v>
      </c>
      <c r="C7665" s="574" t="s">
        <v>12458</v>
      </c>
      <c r="D7665" s="843">
        <v>3379.6</v>
      </c>
      <c r="E7665" s="844"/>
      <c r="F7665" s="844"/>
      <c r="G7665" s="25"/>
      <c r="H7665" s="25"/>
      <c r="I7665" s="25"/>
      <c r="J7665" s="25"/>
      <c r="K7665" s="25"/>
      <c r="L7665" s="25"/>
      <c r="N7665" s="25"/>
      <c r="O7665" s="25"/>
      <c r="P7665" s="35" t="s">
        <v>2496</v>
      </c>
      <c r="AS7665" s="570"/>
      <c r="AT7665" s="391"/>
      <c r="AU7665" s="222"/>
      <c r="AV7665" s="564"/>
      <c r="AW7665" s="60"/>
      <c r="AX7665" s="60"/>
      <c r="AY7665" s="60"/>
      <c r="AZ7665" s="283"/>
      <c r="BA7665" s="283"/>
      <c r="BB7665" s="283"/>
      <c r="BC7665" s="34"/>
      <c r="BD7665" s="27"/>
      <c r="BF7665" s="35"/>
      <c r="BG7665" s="35"/>
      <c r="BH7665" s="35"/>
    </row>
    <row r="7666" spans="1:60" ht="15" x14ac:dyDescent="0.25">
      <c r="A7666" s="570">
        <f t="shared" si="112"/>
        <v>7660</v>
      </c>
      <c r="B7666" s="571" t="s">
        <v>9806</v>
      </c>
      <c r="C7666" s="574" t="s">
        <v>12458</v>
      </c>
      <c r="D7666" s="843">
        <v>5533.5</v>
      </c>
      <c r="E7666" s="844"/>
      <c r="F7666" s="844"/>
      <c r="G7666" s="25"/>
      <c r="H7666" s="25"/>
      <c r="I7666" s="25"/>
      <c r="J7666" s="25"/>
      <c r="K7666" s="25"/>
      <c r="L7666" s="25"/>
      <c r="N7666" s="25"/>
      <c r="O7666" s="25"/>
      <c r="P7666" s="35" t="s">
        <v>2496</v>
      </c>
      <c r="AS7666" s="570"/>
      <c r="AT7666" s="391"/>
      <c r="AU7666" s="222"/>
      <c r="AV7666" s="564"/>
      <c r="AW7666" s="60"/>
      <c r="AX7666" s="60"/>
      <c r="AY7666" s="60"/>
      <c r="AZ7666" s="283"/>
      <c r="BA7666" s="283"/>
      <c r="BB7666" s="283"/>
      <c r="BC7666" s="34"/>
      <c r="BD7666" s="27"/>
      <c r="BF7666" s="35"/>
      <c r="BG7666" s="35"/>
      <c r="BH7666" s="35"/>
    </row>
    <row r="7667" spans="1:60" ht="15" x14ac:dyDescent="0.25">
      <c r="A7667" s="570">
        <f t="shared" si="112"/>
        <v>7661</v>
      </c>
      <c r="B7667" s="571" t="s">
        <v>9807</v>
      </c>
      <c r="C7667" s="574" t="s">
        <v>12458</v>
      </c>
      <c r="D7667" s="843">
        <v>7021</v>
      </c>
      <c r="E7667" s="844"/>
      <c r="F7667" s="844"/>
      <c r="G7667" s="25"/>
      <c r="H7667" s="25"/>
      <c r="I7667" s="25"/>
      <c r="J7667" s="25"/>
      <c r="K7667" s="25"/>
      <c r="L7667" s="25"/>
      <c r="N7667" s="25"/>
      <c r="O7667" s="25"/>
      <c r="P7667" s="35" t="s">
        <v>2496</v>
      </c>
      <c r="AS7667" s="570"/>
      <c r="AT7667" s="391"/>
      <c r="AU7667" s="222"/>
      <c r="AV7667" s="564"/>
      <c r="AW7667" s="60"/>
      <c r="AX7667" s="60"/>
      <c r="AY7667" s="60"/>
      <c r="AZ7667" s="283"/>
      <c r="BA7667" s="283"/>
      <c r="BB7667" s="283"/>
      <c r="BC7667" s="34"/>
      <c r="BD7667" s="27"/>
      <c r="BF7667" s="35"/>
      <c r="BG7667" s="35"/>
      <c r="BH7667" s="35"/>
    </row>
    <row r="7668" spans="1:60" ht="15" x14ac:dyDescent="0.25">
      <c r="A7668" s="570">
        <f t="shared" si="112"/>
        <v>7662</v>
      </c>
      <c r="B7668" s="571" t="s">
        <v>9808</v>
      </c>
      <c r="C7668" s="574" t="s">
        <v>12458</v>
      </c>
      <c r="D7668" s="843">
        <v>7080.5</v>
      </c>
      <c r="E7668" s="844"/>
      <c r="F7668" s="844"/>
      <c r="G7668" s="25"/>
      <c r="H7668" s="25"/>
      <c r="I7668" s="25"/>
      <c r="J7668" s="25"/>
      <c r="K7668" s="25"/>
      <c r="L7668" s="25"/>
      <c r="N7668" s="25"/>
      <c r="O7668" s="25"/>
      <c r="P7668" s="35" t="s">
        <v>2496</v>
      </c>
      <c r="AS7668" s="570"/>
      <c r="AT7668" s="391"/>
      <c r="AU7668" s="222"/>
      <c r="AV7668" s="564"/>
      <c r="AW7668" s="60"/>
      <c r="AX7668" s="60"/>
      <c r="AY7668" s="60"/>
      <c r="AZ7668" s="283"/>
      <c r="BA7668" s="283"/>
      <c r="BB7668" s="283"/>
      <c r="BC7668" s="34"/>
      <c r="BD7668" s="27"/>
      <c r="BF7668" s="35"/>
      <c r="BG7668" s="35"/>
      <c r="BH7668" s="35"/>
    </row>
    <row r="7669" spans="1:60" ht="15" x14ac:dyDescent="0.25">
      <c r="A7669" s="570">
        <f t="shared" si="112"/>
        <v>7663</v>
      </c>
      <c r="B7669" s="571" t="s">
        <v>9809</v>
      </c>
      <c r="C7669" s="574" t="s">
        <v>12458</v>
      </c>
      <c r="D7669" s="843">
        <v>2499</v>
      </c>
      <c r="E7669" s="844"/>
      <c r="F7669" s="844"/>
      <c r="G7669" s="25"/>
      <c r="H7669" s="25"/>
      <c r="I7669" s="25"/>
      <c r="J7669" s="25"/>
      <c r="K7669" s="25"/>
      <c r="L7669" s="25"/>
      <c r="N7669" s="25"/>
      <c r="O7669" s="25"/>
      <c r="P7669" s="35" t="s">
        <v>2496</v>
      </c>
      <c r="AS7669" s="570"/>
      <c r="AT7669" s="391"/>
      <c r="AU7669" s="222"/>
      <c r="AV7669" s="564"/>
      <c r="AW7669" s="60"/>
      <c r="AX7669" s="60"/>
      <c r="AY7669" s="60"/>
      <c r="AZ7669" s="283"/>
      <c r="BA7669" s="283"/>
      <c r="BB7669" s="283"/>
      <c r="BC7669" s="34"/>
      <c r="BD7669" s="27"/>
      <c r="BF7669" s="35"/>
      <c r="BG7669" s="35"/>
      <c r="BH7669" s="35"/>
    </row>
    <row r="7670" spans="1:60" ht="15" x14ac:dyDescent="0.25">
      <c r="A7670" s="570">
        <f t="shared" si="112"/>
        <v>7664</v>
      </c>
      <c r="B7670" s="571" t="s">
        <v>9810</v>
      </c>
      <c r="C7670" s="574" t="s">
        <v>12458</v>
      </c>
      <c r="D7670" s="843">
        <v>2891.7</v>
      </c>
      <c r="E7670" s="844"/>
      <c r="F7670" s="844"/>
      <c r="G7670" s="25"/>
      <c r="H7670" s="25"/>
      <c r="I7670" s="25"/>
      <c r="J7670" s="25"/>
      <c r="K7670" s="25"/>
      <c r="L7670" s="25"/>
      <c r="N7670" s="25"/>
      <c r="O7670" s="25"/>
      <c r="P7670" s="35" t="s">
        <v>2496</v>
      </c>
      <c r="AS7670" s="570"/>
      <c r="AT7670" s="391"/>
      <c r="AU7670" s="222"/>
      <c r="AV7670" s="564"/>
      <c r="AW7670" s="60"/>
      <c r="AX7670" s="60"/>
      <c r="AY7670" s="60"/>
      <c r="AZ7670" s="283"/>
      <c r="BA7670" s="283"/>
      <c r="BB7670" s="283"/>
      <c r="BC7670" s="34"/>
      <c r="BD7670" s="27"/>
      <c r="BF7670" s="35"/>
      <c r="BG7670" s="35"/>
      <c r="BH7670" s="35"/>
    </row>
    <row r="7671" spans="1:60" ht="15" x14ac:dyDescent="0.25">
      <c r="A7671" s="570">
        <f t="shared" ref="A7671:A7734" si="113">A7670+1</f>
        <v>7665</v>
      </c>
      <c r="B7671" s="571" t="s">
        <v>9811</v>
      </c>
      <c r="C7671" s="574" t="s">
        <v>12458</v>
      </c>
      <c r="D7671" s="843">
        <v>3391.5</v>
      </c>
      <c r="E7671" s="844"/>
      <c r="F7671" s="844"/>
      <c r="G7671" s="25"/>
      <c r="H7671" s="25"/>
      <c r="I7671" s="25"/>
      <c r="J7671" s="25"/>
      <c r="K7671" s="25"/>
      <c r="L7671" s="25"/>
      <c r="N7671" s="25"/>
      <c r="O7671" s="25"/>
      <c r="P7671" s="35" t="s">
        <v>2496</v>
      </c>
      <c r="AS7671" s="570"/>
      <c r="AT7671" s="391"/>
      <c r="AU7671" s="222"/>
      <c r="AV7671" s="564"/>
      <c r="AW7671" s="60"/>
      <c r="AX7671" s="60"/>
      <c r="AY7671" s="60"/>
      <c r="AZ7671" s="283"/>
      <c r="BA7671" s="283"/>
      <c r="BB7671" s="283"/>
      <c r="BC7671" s="34"/>
      <c r="BD7671" s="27"/>
      <c r="BF7671" s="35"/>
      <c r="BG7671" s="35"/>
      <c r="BH7671" s="35"/>
    </row>
    <row r="7672" spans="1:60" ht="15" x14ac:dyDescent="0.25">
      <c r="A7672" s="570">
        <f t="shared" si="113"/>
        <v>7666</v>
      </c>
      <c r="B7672" s="571" t="s">
        <v>9812</v>
      </c>
      <c r="C7672" s="574" t="s">
        <v>12458</v>
      </c>
      <c r="D7672" s="843">
        <v>3950.8</v>
      </c>
      <c r="E7672" s="844"/>
      <c r="F7672" s="844"/>
      <c r="G7672" s="25"/>
      <c r="H7672" s="25"/>
      <c r="I7672" s="25"/>
      <c r="J7672" s="25"/>
      <c r="K7672" s="25"/>
      <c r="L7672" s="25"/>
      <c r="N7672" s="25"/>
      <c r="O7672" s="25"/>
      <c r="P7672" s="35" t="s">
        <v>2496</v>
      </c>
      <c r="AS7672" s="570"/>
      <c r="AT7672" s="391"/>
      <c r="AU7672" s="222"/>
      <c r="AV7672" s="564"/>
      <c r="AW7672" s="60"/>
      <c r="AX7672" s="60"/>
      <c r="AY7672" s="60"/>
      <c r="AZ7672" s="283"/>
      <c r="BA7672" s="283"/>
      <c r="BB7672" s="283"/>
      <c r="BC7672" s="34"/>
      <c r="BD7672" s="27"/>
      <c r="BF7672" s="35"/>
      <c r="BG7672" s="35"/>
      <c r="BH7672" s="35"/>
    </row>
    <row r="7673" spans="1:60" ht="15" x14ac:dyDescent="0.25">
      <c r="A7673" s="570">
        <f t="shared" si="113"/>
        <v>7667</v>
      </c>
      <c r="B7673" s="571" t="s">
        <v>9813</v>
      </c>
      <c r="C7673" s="574" t="s">
        <v>12458</v>
      </c>
      <c r="D7673" s="843">
        <v>4977.7700000000004</v>
      </c>
      <c r="E7673" s="844"/>
      <c r="F7673" s="844"/>
      <c r="G7673" s="25"/>
      <c r="H7673" s="25"/>
      <c r="I7673" s="25"/>
      <c r="J7673" s="25"/>
      <c r="K7673" s="25"/>
      <c r="L7673" s="25"/>
      <c r="N7673" s="25"/>
      <c r="O7673" s="25"/>
      <c r="P7673" s="35" t="s">
        <v>2496</v>
      </c>
      <c r="AS7673" s="570"/>
      <c r="AT7673" s="391"/>
      <c r="AU7673" s="222"/>
      <c r="AV7673" s="564"/>
      <c r="AW7673" s="60"/>
      <c r="AX7673" s="60"/>
      <c r="AY7673" s="60"/>
      <c r="AZ7673" s="283"/>
      <c r="BA7673" s="283"/>
      <c r="BB7673" s="283"/>
      <c r="BC7673" s="34"/>
      <c r="BD7673" s="27"/>
      <c r="BF7673" s="35"/>
      <c r="BG7673" s="35"/>
      <c r="BH7673" s="35"/>
    </row>
    <row r="7674" spans="1:60" ht="15" x14ac:dyDescent="0.25">
      <c r="A7674" s="570">
        <f t="shared" si="113"/>
        <v>7668</v>
      </c>
      <c r="B7674" s="571" t="s">
        <v>9814</v>
      </c>
      <c r="C7674" s="574" t="s">
        <v>12458</v>
      </c>
      <c r="D7674" s="843">
        <v>8391.8799999999992</v>
      </c>
      <c r="E7674" s="844"/>
      <c r="F7674" s="844"/>
      <c r="G7674" s="25"/>
      <c r="H7674" s="25"/>
      <c r="I7674" s="25"/>
      <c r="J7674" s="25"/>
      <c r="K7674" s="25"/>
      <c r="L7674" s="25"/>
      <c r="N7674" s="25"/>
      <c r="O7674" s="25"/>
      <c r="P7674" s="35" t="s">
        <v>2496</v>
      </c>
      <c r="AS7674" s="570"/>
      <c r="AT7674" s="391"/>
      <c r="AU7674" s="222"/>
      <c r="AV7674" s="564"/>
      <c r="AW7674" s="60"/>
      <c r="AX7674" s="60"/>
      <c r="AY7674" s="60"/>
      <c r="AZ7674" s="283"/>
      <c r="BA7674" s="283"/>
      <c r="BB7674" s="283"/>
      <c r="BC7674" s="34"/>
      <c r="BD7674" s="27"/>
      <c r="BF7674" s="35"/>
      <c r="BG7674" s="35"/>
      <c r="BH7674" s="35"/>
    </row>
    <row r="7675" spans="1:60" ht="15" x14ac:dyDescent="0.25">
      <c r="A7675" s="570">
        <f t="shared" si="113"/>
        <v>7669</v>
      </c>
      <c r="B7675" s="571" t="s">
        <v>9815</v>
      </c>
      <c r="C7675" s="574" t="s">
        <v>12458</v>
      </c>
      <c r="D7675" s="843">
        <v>7413.7</v>
      </c>
      <c r="E7675" s="844"/>
      <c r="F7675" s="844"/>
      <c r="G7675" s="25"/>
      <c r="H7675" s="25"/>
      <c r="I7675" s="25"/>
      <c r="J7675" s="25"/>
      <c r="K7675" s="25"/>
      <c r="L7675" s="25"/>
      <c r="N7675" s="25"/>
      <c r="O7675" s="25"/>
      <c r="P7675" s="35" t="s">
        <v>2496</v>
      </c>
      <c r="AS7675" s="570"/>
      <c r="AT7675" s="391"/>
      <c r="AU7675" s="222"/>
      <c r="AV7675" s="564"/>
      <c r="AW7675" s="60"/>
      <c r="AX7675" s="60"/>
      <c r="AY7675" s="60"/>
      <c r="AZ7675" s="283"/>
      <c r="BA7675" s="283"/>
      <c r="BB7675" s="283"/>
      <c r="BC7675" s="34"/>
      <c r="BD7675" s="27"/>
      <c r="BF7675" s="35"/>
      <c r="BG7675" s="35"/>
      <c r="BH7675" s="35"/>
    </row>
    <row r="7676" spans="1:60" ht="15" x14ac:dyDescent="0.25">
      <c r="A7676" s="570">
        <f t="shared" si="113"/>
        <v>7670</v>
      </c>
      <c r="B7676" s="571" t="s">
        <v>9816</v>
      </c>
      <c r="C7676" s="574" t="s">
        <v>12458</v>
      </c>
      <c r="D7676" s="843">
        <v>15554.49</v>
      </c>
      <c r="E7676" s="844"/>
      <c r="F7676" s="844"/>
      <c r="G7676" s="25"/>
      <c r="H7676" s="25"/>
      <c r="I7676" s="25"/>
      <c r="J7676" s="25"/>
      <c r="K7676" s="25"/>
      <c r="L7676" s="25"/>
      <c r="N7676" s="25"/>
      <c r="O7676" s="25"/>
      <c r="P7676" s="35" t="s">
        <v>2496</v>
      </c>
      <c r="AS7676" s="570"/>
      <c r="AT7676" s="391"/>
      <c r="AU7676" s="222"/>
      <c r="AV7676" s="564"/>
      <c r="AW7676" s="60"/>
      <c r="AX7676" s="60"/>
      <c r="AY7676" s="60"/>
      <c r="AZ7676" s="283"/>
      <c r="BA7676" s="283"/>
      <c r="BB7676" s="283"/>
      <c r="BC7676" s="34"/>
      <c r="BD7676" s="27"/>
      <c r="BF7676" s="35"/>
      <c r="BG7676" s="35"/>
      <c r="BH7676" s="35"/>
    </row>
    <row r="7677" spans="1:60" ht="15" x14ac:dyDescent="0.25">
      <c r="A7677" s="570">
        <f t="shared" si="113"/>
        <v>7671</v>
      </c>
      <c r="B7677" s="571" t="s">
        <v>9817</v>
      </c>
      <c r="C7677" s="574" t="s">
        <v>12458</v>
      </c>
      <c r="D7677" s="843">
        <v>183260</v>
      </c>
      <c r="E7677" s="844"/>
      <c r="F7677" s="844"/>
      <c r="G7677" s="25"/>
      <c r="H7677" s="25"/>
      <c r="I7677" s="25"/>
      <c r="J7677" s="25"/>
      <c r="K7677" s="25"/>
      <c r="L7677" s="25"/>
      <c r="N7677" s="25"/>
      <c r="O7677" s="25"/>
      <c r="P7677" s="35" t="s">
        <v>2496</v>
      </c>
      <c r="AS7677" s="570"/>
      <c r="AT7677" s="391"/>
      <c r="AU7677" s="222"/>
      <c r="AV7677" s="564"/>
      <c r="AW7677" s="60"/>
      <c r="AX7677" s="60"/>
      <c r="AY7677" s="60"/>
      <c r="AZ7677" s="283"/>
      <c r="BA7677" s="283"/>
      <c r="BB7677" s="283"/>
      <c r="BC7677" s="34"/>
      <c r="BD7677" s="27"/>
      <c r="BF7677" s="35"/>
      <c r="BG7677" s="35"/>
      <c r="BH7677" s="35"/>
    </row>
    <row r="7678" spans="1:60" ht="15" x14ac:dyDescent="0.25">
      <c r="A7678" s="570">
        <f t="shared" si="113"/>
        <v>7672</v>
      </c>
      <c r="B7678" s="571" t="s">
        <v>9818</v>
      </c>
      <c r="C7678" s="574" t="s">
        <v>12458</v>
      </c>
      <c r="D7678" s="843">
        <v>27489</v>
      </c>
      <c r="E7678" s="844"/>
      <c r="F7678" s="844"/>
      <c r="G7678" s="25"/>
      <c r="H7678" s="25"/>
      <c r="I7678" s="25"/>
      <c r="J7678" s="25"/>
      <c r="K7678" s="25"/>
      <c r="L7678" s="25"/>
      <c r="N7678" s="25"/>
      <c r="O7678" s="25"/>
      <c r="P7678" s="35" t="s">
        <v>2496</v>
      </c>
      <c r="AS7678" s="570"/>
      <c r="AT7678" s="391"/>
      <c r="AU7678" s="222"/>
      <c r="AV7678" s="564"/>
      <c r="AW7678" s="60"/>
      <c r="AX7678" s="60"/>
      <c r="AY7678" s="60"/>
      <c r="AZ7678" s="283"/>
      <c r="BA7678" s="283"/>
      <c r="BB7678" s="283"/>
      <c r="BC7678" s="34"/>
      <c r="BD7678" s="27"/>
      <c r="BF7678" s="35"/>
      <c r="BG7678" s="35"/>
      <c r="BH7678" s="35"/>
    </row>
    <row r="7679" spans="1:60" ht="15" x14ac:dyDescent="0.25">
      <c r="A7679" s="570">
        <f t="shared" si="113"/>
        <v>7673</v>
      </c>
      <c r="B7679" s="571" t="s">
        <v>9819</v>
      </c>
      <c r="C7679" s="574" t="s">
        <v>12458</v>
      </c>
      <c r="D7679" s="843">
        <v>15387.89</v>
      </c>
      <c r="E7679" s="844"/>
      <c r="F7679" s="844"/>
      <c r="G7679" s="25"/>
      <c r="H7679" s="25"/>
      <c r="I7679" s="25"/>
      <c r="J7679" s="25"/>
      <c r="K7679" s="25"/>
      <c r="L7679" s="25"/>
      <c r="N7679" s="25"/>
      <c r="O7679" s="25"/>
      <c r="P7679" s="35" t="s">
        <v>2496</v>
      </c>
      <c r="AS7679" s="570"/>
      <c r="AT7679" s="391"/>
      <c r="AU7679" s="222"/>
      <c r="AV7679" s="564"/>
      <c r="AW7679" s="60"/>
      <c r="AX7679" s="60"/>
      <c r="AY7679" s="60"/>
      <c r="AZ7679" s="283"/>
      <c r="BA7679" s="283"/>
      <c r="BB7679" s="283"/>
      <c r="BC7679" s="34"/>
      <c r="BD7679" s="27"/>
      <c r="BF7679" s="35"/>
      <c r="BG7679" s="35"/>
      <c r="BH7679" s="35"/>
    </row>
    <row r="7680" spans="1:60" ht="15" x14ac:dyDescent="0.25">
      <c r="A7680" s="570">
        <f t="shared" si="113"/>
        <v>7674</v>
      </c>
      <c r="B7680" s="571" t="s">
        <v>9820</v>
      </c>
      <c r="C7680" s="574" t="s">
        <v>12478</v>
      </c>
      <c r="D7680" s="843">
        <v>20706</v>
      </c>
      <c r="E7680" s="844"/>
      <c r="F7680" s="844"/>
      <c r="G7680" s="25"/>
      <c r="H7680" s="25"/>
      <c r="I7680" s="25"/>
      <c r="J7680" s="25"/>
      <c r="K7680" s="25"/>
      <c r="L7680" s="25"/>
      <c r="N7680" s="25"/>
      <c r="O7680" s="25"/>
      <c r="P7680" s="35" t="s">
        <v>2496</v>
      </c>
      <c r="AS7680" s="570"/>
      <c r="AT7680" s="391"/>
      <c r="AU7680" s="222"/>
      <c r="AV7680" s="564"/>
      <c r="AW7680" s="60"/>
      <c r="AX7680" s="60"/>
      <c r="AY7680" s="60"/>
      <c r="AZ7680" s="283"/>
      <c r="BA7680" s="283"/>
      <c r="BB7680" s="283"/>
      <c r="BC7680" s="34"/>
      <c r="BD7680" s="27"/>
      <c r="BF7680" s="35"/>
      <c r="BG7680" s="35"/>
      <c r="BH7680" s="35"/>
    </row>
    <row r="7681" spans="1:60" ht="15" x14ac:dyDescent="0.25">
      <c r="A7681" s="570">
        <f t="shared" si="113"/>
        <v>7675</v>
      </c>
      <c r="B7681" s="571" t="s">
        <v>9821</v>
      </c>
      <c r="C7681" s="574" t="s">
        <v>12458</v>
      </c>
      <c r="D7681" s="843">
        <v>9401</v>
      </c>
      <c r="E7681" s="844"/>
      <c r="F7681" s="844"/>
      <c r="G7681" s="25"/>
      <c r="H7681" s="25"/>
      <c r="I7681" s="25"/>
      <c r="J7681" s="25"/>
      <c r="K7681" s="25"/>
      <c r="L7681" s="25"/>
      <c r="N7681" s="25"/>
      <c r="O7681" s="25"/>
      <c r="P7681" s="35" t="s">
        <v>2496</v>
      </c>
      <c r="AS7681" s="570"/>
      <c r="AT7681" s="391"/>
      <c r="AU7681" s="222"/>
      <c r="AV7681" s="564"/>
      <c r="AW7681" s="60"/>
      <c r="AX7681" s="60"/>
      <c r="AY7681" s="60"/>
      <c r="AZ7681" s="283"/>
      <c r="BA7681" s="283"/>
      <c r="BB7681" s="283"/>
      <c r="BC7681" s="34"/>
      <c r="BD7681" s="27"/>
      <c r="BF7681" s="35"/>
      <c r="BG7681" s="35"/>
      <c r="BH7681" s="35"/>
    </row>
    <row r="7682" spans="1:60" ht="15" x14ac:dyDescent="0.25">
      <c r="A7682" s="570">
        <f t="shared" si="113"/>
        <v>7676</v>
      </c>
      <c r="B7682" s="571" t="s">
        <v>9822</v>
      </c>
      <c r="C7682" s="574" t="s">
        <v>12458</v>
      </c>
      <c r="D7682" s="843">
        <v>5911.92</v>
      </c>
      <c r="E7682" s="844"/>
      <c r="F7682" s="844"/>
      <c r="G7682" s="25"/>
      <c r="H7682" s="25"/>
      <c r="I7682" s="25"/>
      <c r="J7682" s="25"/>
      <c r="K7682" s="25"/>
      <c r="L7682" s="25"/>
      <c r="N7682" s="25"/>
      <c r="O7682" s="25"/>
      <c r="P7682" s="35" t="s">
        <v>2496</v>
      </c>
      <c r="AS7682" s="570"/>
      <c r="AT7682" s="391"/>
      <c r="AU7682" s="222"/>
      <c r="AV7682" s="564"/>
      <c r="AW7682" s="60"/>
      <c r="AX7682" s="60"/>
      <c r="AY7682" s="60"/>
      <c r="AZ7682" s="283"/>
      <c r="BA7682" s="283"/>
      <c r="BB7682" s="283"/>
      <c r="BC7682" s="34"/>
      <c r="BD7682" s="27"/>
      <c r="BF7682" s="35"/>
      <c r="BG7682" s="35"/>
      <c r="BH7682" s="35"/>
    </row>
    <row r="7683" spans="1:60" ht="15" x14ac:dyDescent="0.25">
      <c r="A7683" s="570">
        <f t="shared" si="113"/>
        <v>7677</v>
      </c>
      <c r="B7683" s="571" t="s">
        <v>9823</v>
      </c>
      <c r="C7683" s="574" t="s">
        <v>12458</v>
      </c>
      <c r="D7683" s="843">
        <v>10230.43</v>
      </c>
      <c r="E7683" s="844"/>
      <c r="F7683" s="844"/>
      <c r="G7683" s="25"/>
      <c r="H7683" s="25"/>
      <c r="I7683" s="25"/>
      <c r="J7683" s="25"/>
      <c r="K7683" s="25"/>
      <c r="L7683" s="25"/>
      <c r="N7683" s="25"/>
      <c r="O7683" s="25"/>
      <c r="P7683" s="35" t="s">
        <v>2496</v>
      </c>
      <c r="AS7683" s="570"/>
      <c r="AT7683" s="391"/>
      <c r="AU7683" s="222"/>
      <c r="AV7683" s="564"/>
      <c r="AW7683" s="60"/>
      <c r="AX7683" s="60"/>
      <c r="AY7683" s="60"/>
      <c r="AZ7683" s="283"/>
      <c r="BA7683" s="283"/>
      <c r="BB7683" s="283"/>
      <c r="BC7683" s="34"/>
      <c r="BD7683" s="27"/>
      <c r="BF7683" s="35"/>
      <c r="BG7683" s="35"/>
      <c r="BH7683" s="35"/>
    </row>
    <row r="7684" spans="1:60" ht="15" x14ac:dyDescent="0.25">
      <c r="A7684" s="570">
        <f t="shared" si="113"/>
        <v>7678</v>
      </c>
      <c r="B7684" s="571" t="s">
        <v>9824</v>
      </c>
      <c r="C7684" s="574" t="s">
        <v>12458</v>
      </c>
      <c r="D7684" s="843">
        <v>13977.74</v>
      </c>
      <c r="E7684" s="844"/>
      <c r="F7684" s="844"/>
      <c r="G7684" s="25"/>
      <c r="H7684" s="25"/>
      <c r="I7684" s="25"/>
      <c r="J7684" s="25"/>
      <c r="K7684" s="25"/>
      <c r="L7684" s="25"/>
      <c r="N7684" s="25"/>
      <c r="O7684" s="25"/>
      <c r="P7684" s="35" t="s">
        <v>2496</v>
      </c>
      <c r="AS7684" s="570"/>
      <c r="AT7684" s="391"/>
      <c r="AU7684" s="222"/>
      <c r="AV7684" s="564"/>
      <c r="AW7684" s="60"/>
      <c r="AX7684" s="60"/>
      <c r="AY7684" s="60"/>
      <c r="AZ7684" s="283"/>
      <c r="BA7684" s="283"/>
      <c r="BB7684" s="283"/>
      <c r="BC7684" s="34"/>
      <c r="BD7684" s="27"/>
      <c r="BF7684" s="35"/>
      <c r="BG7684" s="35"/>
      <c r="BH7684" s="35"/>
    </row>
    <row r="7685" spans="1:60" ht="15" x14ac:dyDescent="0.25">
      <c r="A7685" s="570">
        <f t="shared" si="113"/>
        <v>7679</v>
      </c>
      <c r="B7685" s="571" t="s">
        <v>9825</v>
      </c>
      <c r="C7685" s="574" t="s">
        <v>12458</v>
      </c>
      <c r="D7685" s="843">
        <v>9227.26</v>
      </c>
      <c r="E7685" s="844"/>
      <c r="F7685" s="844"/>
      <c r="G7685" s="25"/>
      <c r="H7685" s="25"/>
      <c r="I7685" s="25"/>
      <c r="J7685" s="25"/>
      <c r="K7685" s="25"/>
      <c r="L7685" s="25"/>
      <c r="N7685" s="25"/>
      <c r="O7685" s="25"/>
      <c r="P7685" s="35" t="s">
        <v>2496</v>
      </c>
      <c r="AS7685" s="570"/>
      <c r="AT7685" s="391"/>
      <c r="AU7685" s="222"/>
      <c r="AV7685" s="564"/>
      <c r="AW7685" s="60"/>
      <c r="AX7685" s="60"/>
      <c r="AY7685" s="60"/>
      <c r="AZ7685" s="283"/>
      <c r="BA7685" s="283"/>
      <c r="BB7685" s="283"/>
      <c r="BC7685" s="34"/>
      <c r="BD7685" s="27"/>
      <c r="BF7685" s="35"/>
      <c r="BG7685" s="35"/>
      <c r="BH7685" s="35"/>
    </row>
    <row r="7686" spans="1:60" ht="15" x14ac:dyDescent="0.25">
      <c r="A7686" s="570">
        <f t="shared" si="113"/>
        <v>7680</v>
      </c>
      <c r="B7686" s="571" t="s">
        <v>9826</v>
      </c>
      <c r="C7686" s="574" t="s">
        <v>12458</v>
      </c>
      <c r="D7686" s="843">
        <v>9282</v>
      </c>
      <c r="E7686" s="844"/>
      <c r="F7686" s="844"/>
      <c r="G7686" s="25"/>
      <c r="H7686" s="25"/>
      <c r="I7686" s="25"/>
      <c r="J7686" s="25"/>
      <c r="K7686" s="25"/>
      <c r="L7686" s="25"/>
      <c r="N7686" s="25"/>
      <c r="O7686" s="25"/>
      <c r="P7686" s="35" t="s">
        <v>2496</v>
      </c>
      <c r="AS7686" s="570"/>
      <c r="AT7686" s="391"/>
      <c r="AU7686" s="222"/>
      <c r="AV7686" s="564"/>
      <c r="AW7686" s="60"/>
      <c r="AX7686" s="60"/>
      <c r="AY7686" s="60"/>
      <c r="AZ7686" s="283"/>
      <c r="BA7686" s="283"/>
      <c r="BB7686" s="283"/>
      <c r="BC7686" s="34"/>
      <c r="BD7686" s="27"/>
      <c r="BF7686" s="35"/>
      <c r="BG7686" s="35"/>
      <c r="BH7686" s="35"/>
    </row>
    <row r="7687" spans="1:60" ht="15" x14ac:dyDescent="0.25">
      <c r="A7687" s="570">
        <f t="shared" si="113"/>
        <v>7681</v>
      </c>
      <c r="B7687" s="571" t="s">
        <v>9827</v>
      </c>
      <c r="C7687" s="574" t="s">
        <v>12458</v>
      </c>
      <c r="D7687" s="843">
        <v>24675.84</v>
      </c>
      <c r="E7687" s="844"/>
      <c r="F7687" s="844"/>
      <c r="G7687" s="25"/>
      <c r="H7687" s="25"/>
      <c r="I7687" s="25"/>
      <c r="J7687" s="25"/>
      <c r="K7687" s="25"/>
      <c r="L7687" s="25"/>
      <c r="N7687" s="25"/>
      <c r="O7687" s="25"/>
      <c r="P7687" s="35" t="s">
        <v>2496</v>
      </c>
      <c r="AS7687" s="570"/>
      <c r="AT7687" s="391"/>
      <c r="AU7687" s="222"/>
      <c r="AV7687" s="564"/>
      <c r="AW7687" s="60"/>
      <c r="AX7687" s="60"/>
      <c r="AY7687" s="60"/>
      <c r="AZ7687" s="283"/>
      <c r="BA7687" s="283"/>
      <c r="BB7687" s="283"/>
      <c r="BC7687" s="34"/>
      <c r="BD7687" s="27"/>
      <c r="BF7687" s="35"/>
      <c r="BG7687" s="35"/>
      <c r="BH7687" s="35"/>
    </row>
    <row r="7688" spans="1:60" ht="15" x14ac:dyDescent="0.25">
      <c r="A7688" s="570">
        <f t="shared" si="113"/>
        <v>7682</v>
      </c>
      <c r="B7688" s="571" t="s">
        <v>9828</v>
      </c>
      <c r="C7688" s="574" t="s">
        <v>12458</v>
      </c>
      <c r="D7688" s="843">
        <v>114688.63</v>
      </c>
      <c r="E7688" s="844"/>
      <c r="F7688" s="844"/>
      <c r="G7688" s="25"/>
      <c r="H7688" s="25"/>
      <c r="I7688" s="25"/>
      <c r="J7688" s="25"/>
      <c r="K7688" s="25"/>
      <c r="L7688" s="25"/>
      <c r="N7688" s="25"/>
      <c r="O7688" s="25"/>
      <c r="P7688" s="35" t="s">
        <v>2496</v>
      </c>
      <c r="AS7688" s="570"/>
      <c r="AT7688" s="391"/>
      <c r="AU7688" s="222"/>
      <c r="AV7688" s="564"/>
      <c r="AW7688" s="60"/>
      <c r="AX7688" s="60"/>
      <c r="AY7688" s="60"/>
      <c r="AZ7688" s="283"/>
      <c r="BA7688" s="283"/>
      <c r="BB7688" s="283"/>
      <c r="BC7688" s="34"/>
      <c r="BD7688" s="27"/>
      <c r="BF7688" s="35"/>
      <c r="BG7688" s="35"/>
      <c r="BH7688" s="35"/>
    </row>
    <row r="7689" spans="1:60" ht="15" x14ac:dyDescent="0.25">
      <c r="A7689" s="570">
        <f t="shared" si="113"/>
        <v>7683</v>
      </c>
      <c r="B7689" s="571" t="s">
        <v>9829</v>
      </c>
      <c r="C7689" s="574" t="s">
        <v>12458</v>
      </c>
      <c r="D7689" s="843">
        <v>190515.43</v>
      </c>
      <c r="E7689" s="844"/>
      <c r="F7689" s="844"/>
      <c r="G7689" s="25"/>
      <c r="H7689" s="25"/>
      <c r="I7689" s="25"/>
      <c r="J7689" s="25"/>
      <c r="K7689" s="25"/>
      <c r="L7689" s="25"/>
      <c r="N7689" s="25"/>
      <c r="O7689" s="25"/>
      <c r="P7689" s="35" t="s">
        <v>2496</v>
      </c>
      <c r="AS7689" s="570"/>
      <c r="AT7689" s="391"/>
      <c r="AU7689" s="222"/>
      <c r="AV7689" s="564"/>
      <c r="AW7689" s="60"/>
      <c r="AX7689" s="60"/>
      <c r="AY7689" s="60"/>
      <c r="AZ7689" s="283"/>
      <c r="BA7689" s="283"/>
      <c r="BB7689" s="283"/>
      <c r="BC7689" s="34"/>
      <c r="BD7689" s="27"/>
      <c r="BF7689" s="35"/>
      <c r="BG7689" s="35"/>
      <c r="BH7689" s="35"/>
    </row>
    <row r="7690" spans="1:60" ht="15" x14ac:dyDescent="0.25">
      <c r="A7690" s="570">
        <f t="shared" si="113"/>
        <v>7684</v>
      </c>
      <c r="B7690" s="571" t="s">
        <v>9830</v>
      </c>
      <c r="C7690" s="574" t="s">
        <v>12458</v>
      </c>
      <c r="D7690" s="843">
        <v>208964</v>
      </c>
      <c r="E7690" s="844"/>
      <c r="F7690" s="844"/>
      <c r="G7690" s="25"/>
      <c r="H7690" s="25"/>
      <c r="I7690" s="25"/>
      <c r="J7690" s="25"/>
      <c r="K7690" s="25"/>
      <c r="L7690" s="25"/>
      <c r="N7690" s="25"/>
      <c r="O7690" s="25"/>
      <c r="P7690" s="35" t="s">
        <v>2496</v>
      </c>
      <c r="AS7690" s="570"/>
      <c r="AT7690" s="391"/>
      <c r="AU7690" s="222"/>
      <c r="AV7690" s="564"/>
      <c r="AW7690" s="60"/>
      <c r="AX7690" s="60"/>
      <c r="AY7690" s="60"/>
      <c r="AZ7690" s="283"/>
      <c r="BA7690" s="283"/>
      <c r="BB7690" s="283"/>
      <c r="BC7690" s="34"/>
      <c r="BD7690" s="27"/>
      <c r="BF7690" s="35"/>
      <c r="BG7690" s="35"/>
      <c r="BH7690" s="35"/>
    </row>
    <row r="7691" spans="1:60" ht="15" x14ac:dyDescent="0.25">
      <c r="A7691" s="570">
        <f t="shared" si="113"/>
        <v>7685</v>
      </c>
      <c r="B7691" s="571" t="s">
        <v>9831</v>
      </c>
      <c r="C7691" s="574" t="s">
        <v>12460</v>
      </c>
      <c r="D7691" s="843">
        <v>82751.41</v>
      </c>
      <c r="E7691" s="844"/>
      <c r="F7691" s="844"/>
      <c r="G7691" s="25"/>
      <c r="H7691" s="25"/>
      <c r="I7691" s="25"/>
      <c r="J7691" s="25"/>
      <c r="K7691" s="25"/>
      <c r="L7691" s="25"/>
      <c r="N7691" s="25"/>
      <c r="O7691" s="25"/>
      <c r="P7691" s="35" t="s">
        <v>2496</v>
      </c>
      <c r="AS7691" s="570"/>
      <c r="AT7691" s="391"/>
      <c r="AU7691" s="222"/>
      <c r="AV7691" s="564"/>
      <c r="AW7691" s="60"/>
      <c r="AX7691" s="60"/>
      <c r="AY7691" s="60"/>
      <c r="AZ7691" s="283"/>
      <c r="BA7691" s="283"/>
      <c r="BB7691" s="283"/>
      <c r="BC7691" s="34"/>
      <c r="BD7691" s="27"/>
      <c r="BF7691" s="35"/>
      <c r="BG7691" s="35"/>
      <c r="BH7691" s="35"/>
    </row>
    <row r="7692" spans="1:60" ht="15" x14ac:dyDescent="0.25">
      <c r="A7692" s="570">
        <f t="shared" si="113"/>
        <v>7686</v>
      </c>
      <c r="B7692" s="571" t="s">
        <v>9832</v>
      </c>
      <c r="C7692" s="574" t="s">
        <v>12470</v>
      </c>
      <c r="D7692" s="843">
        <v>7699.3</v>
      </c>
      <c r="E7692" s="844"/>
      <c r="F7692" s="844"/>
      <c r="G7692" s="25"/>
      <c r="H7692" s="25"/>
      <c r="I7692" s="25"/>
      <c r="J7692" s="25"/>
      <c r="K7692" s="25"/>
      <c r="L7692" s="25"/>
      <c r="N7692" s="25"/>
      <c r="O7692" s="25"/>
      <c r="P7692" s="35" t="s">
        <v>2496</v>
      </c>
      <c r="AS7692" s="570"/>
      <c r="AT7692" s="391"/>
      <c r="AU7692" s="222"/>
      <c r="AV7692" s="564"/>
      <c r="AW7692" s="60"/>
      <c r="AX7692" s="60"/>
      <c r="AY7692" s="60"/>
      <c r="AZ7692" s="283"/>
      <c r="BA7692" s="283"/>
      <c r="BB7692" s="283"/>
      <c r="BC7692" s="34"/>
      <c r="BD7692" s="27"/>
      <c r="BF7692" s="35"/>
      <c r="BG7692" s="35"/>
      <c r="BH7692" s="35"/>
    </row>
    <row r="7693" spans="1:60" ht="15" x14ac:dyDescent="0.25">
      <c r="A7693" s="570">
        <f t="shared" si="113"/>
        <v>7687</v>
      </c>
      <c r="B7693" s="571" t="s">
        <v>9833</v>
      </c>
      <c r="C7693" s="574" t="s">
        <v>12458</v>
      </c>
      <c r="D7693" s="843">
        <v>7629.09</v>
      </c>
      <c r="E7693" s="844"/>
      <c r="F7693" s="844"/>
      <c r="G7693" s="25"/>
      <c r="H7693" s="25"/>
      <c r="I7693" s="25"/>
      <c r="J7693" s="25"/>
      <c r="K7693" s="25"/>
      <c r="L7693" s="25"/>
      <c r="N7693" s="25"/>
      <c r="O7693" s="25"/>
      <c r="P7693" s="35" t="s">
        <v>2496</v>
      </c>
      <c r="AS7693" s="570"/>
      <c r="AT7693" s="391"/>
      <c r="AU7693" s="222"/>
      <c r="AV7693" s="564"/>
      <c r="AW7693" s="60"/>
      <c r="AX7693" s="60"/>
      <c r="AY7693" s="60"/>
      <c r="AZ7693" s="283"/>
      <c r="BA7693" s="283"/>
      <c r="BB7693" s="283"/>
      <c r="BC7693" s="34"/>
      <c r="BD7693" s="27"/>
      <c r="BF7693" s="35"/>
      <c r="BG7693" s="35"/>
      <c r="BH7693" s="35"/>
    </row>
    <row r="7694" spans="1:60" ht="15" x14ac:dyDescent="0.25">
      <c r="A7694" s="570">
        <f t="shared" si="113"/>
        <v>7688</v>
      </c>
      <c r="B7694" s="571" t="s">
        <v>9834</v>
      </c>
      <c r="C7694" s="574" t="s">
        <v>12458</v>
      </c>
      <c r="D7694" s="843">
        <v>8508.5</v>
      </c>
      <c r="E7694" s="844"/>
      <c r="F7694" s="844"/>
      <c r="G7694" s="25"/>
      <c r="H7694" s="25"/>
      <c r="I7694" s="25"/>
      <c r="J7694" s="25"/>
      <c r="K7694" s="25"/>
      <c r="L7694" s="25"/>
      <c r="N7694" s="25"/>
      <c r="O7694" s="25"/>
      <c r="P7694" s="35" t="s">
        <v>2496</v>
      </c>
      <c r="AS7694" s="570"/>
      <c r="AT7694" s="391"/>
      <c r="AU7694" s="222"/>
      <c r="AV7694" s="564"/>
      <c r="AW7694" s="60"/>
      <c r="AX7694" s="60"/>
      <c r="AY7694" s="60"/>
      <c r="AZ7694" s="283"/>
      <c r="BA7694" s="283"/>
      <c r="BB7694" s="283"/>
      <c r="BC7694" s="34"/>
      <c r="BD7694" s="27"/>
      <c r="BF7694" s="35"/>
      <c r="BG7694" s="35"/>
      <c r="BH7694" s="35"/>
    </row>
    <row r="7695" spans="1:60" ht="15" x14ac:dyDescent="0.25">
      <c r="A7695" s="570">
        <f t="shared" si="113"/>
        <v>7689</v>
      </c>
      <c r="B7695" s="571" t="s">
        <v>9835</v>
      </c>
      <c r="C7695" s="574" t="s">
        <v>12458</v>
      </c>
      <c r="D7695" s="843">
        <v>6783</v>
      </c>
      <c r="E7695" s="844"/>
      <c r="F7695" s="844"/>
      <c r="G7695" s="25"/>
      <c r="H7695" s="25"/>
      <c r="I7695" s="25"/>
      <c r="J7695" s="25"/>
      <c r="K7695" s="25"/>
      <c r="L7695" s="25"/>
      <c r="N7695" s="25"/>
      <c r="O7695" s="25"/>
      <c r="P7695" s="35" t="s">
        <v>2496</v>
      </c>
      <c r="AS7695" s="570"/>
      <c r="AT7695" s="391"/>
      <c r="AU7695" s="222"/>
      <c r="AV7695" s="564"/>
      <c r="AW7695" s="60"/>
      <c r="AX7695" s="60"/>
      <c r="AY7695" s="60"/>
      <c r="AZ7695" s="283"/>
      <c r="BA7695" s="283"/>
      <c r="BB7695" s="283"/>
      <c r="BC7695" s="34"/>
      <c r="BD7695" s="27"/>
      <c r="BF7695" s="35"/>
      <c r="BG7695" s="35"/>
      <c r="BH7695" s="35"/>
    </row>
    <row r="7696" spans="1:60" ht="15" x14ac:dyDescent="0.25">
      <c r="A7696" s="570">
        <f t="shared" si="113"/>
        <v>7690</v>
      </c>
      <c r="B7696" s="571" t="s">
        <v>9836</v>
      </c>
      <c r="C7696" s="574" t="s">
        <v>12458</v>
      </c>
      <c r="D7696" s="843">
        <v>5355</v>
      </c>
      <c r="E7696" s="844"/>
      <c r="F7696" s="844"/>
      <c r="G7696" s="25"/>
      <c r="H7696" s="25"/>
      <c r="I7696" s="25"/>
      <c r="J7696" s="25"/>
      <c r="K7696" s="25"/>
      <c r="L7696" s="25"/>
      <c r="N7696" s="25"/>
      <c r="O7696" s="25"/>
      <c r="P7696" s="35" t="s">
        <v>2496</v>
      </c>
      <c r="AS7696" s="570"/>
      <c r="AT7696" s="391"/>
      <c r="AU7696" s="222"/>
      <c r="AV7696" s="564"/>
      <c r="AW7696" s="60"/>
      <c r="AX7696" s="60"/>
      <c r="AY7696" s="60"/>
      <c r="AZ7696" s="283"/>
      <c r="BA7696" s="283"/>
      <c r="BB7696" s="283"/>
      <c r="BC7696" s="34"/>
      <c r="BD7696" s="27"/>
      <c r="BF7696" s="35"/>
      <c r="BG7696" s="35"/>
      <c r="BH7696" s="35"/>
    </row>
    <row r="7697" spans="1:60" ht="15" x14ac:dyDescent="0.25">
      <c r="A7697" s="570">
        <f t="shared" si="113"/>
        <v>7691</v>
      </c>
      <c r="B7697" s="571" t="s">
        <v>9837</v>
      </c>
      <c r="C7697" s="574" t="s">
        <v>12458</v>
      </c>
      <c r="D7697" s="843">
        <v>22091.16</v>
      </c>
      <c r="E7697" s="844"/>
      <c r="F7697" s="844"/>
      <c r="G7697" s="25"/>
      <c r="H7697" s="25"/>
      <c r="I7697" s="25"/>
      <c r="J7697" s="25"/>
      <c r="K7697" s="25"/>
      <c r="L7697" s="25"/>
      <c r="N7697" s="25"/>
      <c r="O7697" s="25"/>
      <c r="P7697" s="35" t="s">
        <v>2496</v>
      </c>
      <c r="AS7697" s="570"/>
      <c r="AT7697" s="391"/>
      <c r="AU7697" s="222"/>
      <c r="AV7697" s="564"/>
      <c r="AW7697" s="60"/>
      <c r="AX7697" s="60"/>
      <c r="AY7697" s="60"/>
      <c r="AZ7697" s="283"/>
      <c r="BA7697" s="283"/>
      <c r="BB7697" s="283"/>
      <c r="BC7697" s="34"/>
      <c r="BD7697" s="27"/>
      <c r="BF7697" s="35"/>
      <c r="BG7697" s="35"/>
      <c r="BH7697" s="35"/>
    </row>
    <row r="7698" spans="1:60" ht="15" x14ac:dyDescent="0.25">
      <c r="A7698" s="570">
        <f t="shared" si="113"/>
        <v>7692</v>
      </c>
      <c r="B7698" s="571" t="s">
        <v>9838</v>
      </c>
      <c r="C7698" s="574" t="s">
        <v>12458</v>
      </c>
      <c r="D7698" s="843">
        <v>21420</v>
      </c>
      <c r="E7698" s="844"/>
      <c r="F7698" s="844"/>
      <c r="G7698" s="25"/>
      <c r="H7698" s="25"/>
      <c r="I7698" s="25"/>
      <c r="J7698" s="25"/>
      <c r="K7698" s="25"/>
      <c r="L7698" s="25"/>
      <c r="N7698" s="25"/>
      <c r="O7698" s="25"/>
      <c r="P7698" s="35" t="s">
        <v>2496</v>
      </c>
      <c r="AS7698" s="570"/>
      <c r="AT7698" s="391"/>
      <c r="AU7698" s="222"/>
      <c r="AV7698" s="564"/>
      <c r="AW7698" s="60"/>
      <c r="AX7698" s="60"/>
      <c r="AY7698" s="60"/>
      <c r="AZ7698" s="283"/>
      <c r="BA7698" s="283"/>
      <c r="BB7698" s="283"/>
      <c r="BC7698" s="34"/>
      <c r="BD7698" s="27"/>
      <c r="BF7698" s="35"/>
      <c r="BG7698" s="35"/>
      <c r="BH7698" s="35"/>
    </row>
    <row r="7699" spans="1:60" ht="15" x14ac:dyDescent="0.25">
      <c r="A7699" s="570">
        <f t="shared" si="113"/>
        <v>7693</v>
      </c>
      <c r="B7699" s="571" t="s">
        <v>9839</v>
      </c>
      <c r="C7699" s="574" t="s">
        <v>12458</v>
      </c>
      <c r="D7699" s="843">
        <v>18874.59</v>
      </c>
      <c r="E7699" s="844"/>
      <c r="F7699" s="844"/>
      <c r="G7699" s="25"/>
      <c r="H7699" s="25"/>
      <c r="I7699" s="25"/>
      <c r="J7699" s="25"/>
      <c r="K7699" s="25"/>
      <c r="L7699" s="25"/>
      <c r="N7699" s="25"/>
      <c r="O7699" s="25"/>
      <c r="P7699" s="35" t="s">
        <v>2496</v>
      </c>
      <c r="AS7699" s="570"/>
      <c r="AT7699" s="391"/>
      <c r="AU7699" s="222"/>
      <c r="AV7699" s="564"/>
      <c r="AW7699" s="60"/>
      <c r="AX7699" s="60"/>
      <c r="AY7699" s="60"/>
      <c r="AZ7699" s="283"/>
      <c r="BA7699" s="283"/>
      <c r="BB7699" s="283"/>
      <c r="BC7699" s="34"/>
      <c r="BD7699" s="27"/>
      <c r="BF7699" s="35"/>
      <c r="BG7699" s="35"/>
      <c r="BH7699" s="35"/>
    </row>
    <row r="7700" spans="1:60" ht="15" x14ac:dyDescent="0.25">
      <c r="A7700" s="570">
        <f t="shared" si="113"/>
        <v>7694</v>
      </c>
      <c r="B7700" s="571" t="s">
        <v>9840</v>
      </c>
      <c r="C7700" s="574" t="s">
        <v>12458</v>
      </c>
      <c r="D7700" s="843">
        <v>13656.44</v>
      </c>
      <c r="E7700" s="844"/>
      <c r="F7700" s="844"/>
      <c r="G7700" s="25"/>
      <c r="H7700" s="25"/>
      <c r="I7700" s="25"/>
      <c r="J7700" s="25"/>
      <c r="K7700" s="25"/>
      <c r="L7700" s="25"/>
      <c r="N7700" s="25"/>
      <c r="O7700" s="25"/>
      <c r="P7700" s="35" t="s">
        <v>2496</v>
      </c>
      <c r="AS7700" s="570"/>
      <c r="AT7700" s="391"/>
      <c r="AU7700" s="222"/>
      <c r="AV7700" s="564"/>
      <c r="AW7700" s="60"/>
      <c r="AX7700" s="60"/>
      <c r="AY7700" s="60"/>
      <c r="AZ7700" s="283"/>
      <c r="BA7700" s="283"/>
      <c r="BB7700" s="283"/>
      <c r="BC7700" s="34"/>
      <c r="BD7700" s="27"/>
      <c r="BF7700" s="35"/>
      <c r="BG7700" s="35"/>
      <c r="BH7700" s="35"/>
    </row>
    <row r="7701" spans="1:60" ht="15" x14ac:dyDescent="0.25">
      <c r="A7701" s="570">
        <f t="shared" si="113"/>
        <v>7695</v>
      </c>
      <c r="B7701" s="571" t="s">
        <v>9841</v>
      </c>
      <c r="C7701" s="574" t="s">
        <v>12458</v>
      </c>
      <c r="D7701" s="843">
        <v>12197.5</v>
      </c>
      <c r="E7701" s="844"/>
      <c r="F7701" s="844"/>
      <c r="G7701" s="25"/>
      <c r="H7701" s="25"/>
      <c r="I7701" s="25"/>
      <c r="J7701" s="25"/>
      <c r="K7701" s="25"/>
      <c r="L7701" s="25"/>
      <c r="N7701" s="25"/>
      <c r="O7701" s="25"/>
      <c r="P7701" s="35" t="s">
        <v>2496</v>
      </c>
      <c r="AS7701" s="570"/>
      <c r="AT7701" s="391"/>
      <c r="AU7701" s="222"/>
      <c r="AV7701" s="564"/>
      <c r="AW7701" s="60"/>
      <c r="AX7701" s="60"/>
      <c r="AY7701" s="60"/>
      <c r="AZ7701" s="283"/>
      <c r="BA7701" s="283"/>
      <c r="BB7701" s="283"/>
      <c r="BC7701" s="34"/>
      <c r="BD7701" s="27"/>
      <c r="BF7701" s="35"/>
      <c r="BG7701" s="35"/>
      <c r="BH7701" s="35"/>
    </row>
    <row r="7702" spans="1:60" ht="15" x14ac:dyDescent="0.25">
      <c r="A7702" s="570">
        <f t="shared" si="113"/>
        <v>7696</v>
      </c>
      <c r="B7702" s="571" t="s">
        <v>9842</v>
      </c>
      <c r="C7702" s="574" t="s">
        <v>12458</v>
      </c>
      <c r="D7702" s="843">
        <v>9282</v>
      </c>
      <c r="E7702" s="844"/>
      <c r="F7702" s="844"/>
      <c r="G7702" s="25"/>
      <c r="H7702" s="25"/>
      <c r="I7702" s="25"/>
      <c r="J7702" s="25"/>
      <c r="K7702" s="25"/>
      <c r="L7702" s="25"/>
      <c r="N7702" s="25"/>
      <c r="O7702" s="25"/>
      <c r="P7702" s="35" t="s">
        <v>2496</v>
      </c>
      <c r="AS7702" s="570"/>
      <c r="AT7702" s="391"/>
      <c r="AU7702" s="222"/>
      <c r="AV7702" s="564"/>
      <c r="AW7702" s="60"/>
      <c r="AX7702" s="60"/>
      <c r="AY7702" s="60"/>
      <c r="AZ7702" s="283"/>
      <c r="BA7702" s="283"/>
      <c r="BB7702" s="283"/>
      <c r="BC7702" s="34"/>
      <c r="BD7702" s="27"/>
      <c r="BF7702" s="35"/>
      <c r="BG7702" s="35"/>
      <c r="BH7702" s="35"/>
    </row>
    <row r="7703" spans="1:60" ht="15" x14ac:dyDescent="0.25">
      <c r="A7703" s="570">
        <f t="shared" si="113"/>
        <v>7697</v>
      </c>
      <c r="B7703" s="571" t="s">
        <v>9843</v>
      </c>
      <c r="C7703" s="574" t="s">
        <v>12458</v>
      </c>
      <c r="D7703" s="843">
        <v>14025.34</v>
      </c>
      <c r="E7703" s="844"/>
      <c r="F7703" s="844"/>
      <c r="G7703" s="25"/>
      <c r="H7703" s="25"/>
      <c r="I7703" s="25"/>
      <c r="J7703" s="25"/>
      <c r="K7703" s="25"/>
      <c r="L7703" s="25"/>
      <c r="N7703" s="25"/>
      <c r="O7703" s="25"/>
      <c r="P7703" s="35" t="s">
        <v>2496</v>
      </c>
      <c r="AS7703" s="570"/>
      <c r="AT7703" s="391"/>
      <c r="AU7703" s="222"/>
      <c r="AV7703" s="564"/>
      <c r="AW7703" s="60"/>
      <c r="AX7703" s="60"/>
      <c r="AY7703" s="60"/>
      <c r="AZ7703" s="283"/>
      <c r="BA7703" s="283"/>
      <c r="BB7703" s="283"/>
      <c r="BC7703" s="34"/>
      <c r="BD7703" s="27"/>
      <c r="BF7703" s="35"/>
      <c r="BG7703" s="35"/>
      <c r="BH7703" s="35"/>
    </row>
    <row r="7704" spans="1:60" ht="15" x14ac:dyDescent="0.25">
      <c r="A7704" s="570">
        <f t="shared" si="113"/>
        <v>7698</v>
      </c>
      <c r="B7704" s="571" t="s">
        <v>9844</v>
      </c>
      <c r="C7704" s="574" t="s">
        <v>12458</v>
      </c>
      <c r="D7704" s="843">
        <v>17493</v>
      </c>
      <c r="E7704" s="844"/>
      <c r="F7704" s="844"/>
      <c r="G7704" s="25"/>
      <c r="H7704" s="25"/>
      <c r="I7704" s="25"/>
      <c r="J7704" s="25"/>
      <c r="K7704" s="25"/>
      <c r="L7704" s="25"/>
      <c r="N7704" s="25"/>
      <c r="O7704" s="25"/>
      <c r="P7704" s="35" t="s">
        <v>2496</v>
      </c>
      <c r="AS7704" s="570"/>
      <c r="AT7704" s="391"/>
      <c r="AU7704" s="222"/>
      <c r="AV7704" s="564"/>
      <c r="AW7704" s="60"/>
      <c r="AX7704" s="60"/>
      <c r="AY7704" s="60"/>
      <c r="AZ7704" s="283"/>
      <c r="BA7704" s="283"/>
      <c r="BB7704" s="283"/>
      <c r="BC7704" s="34"/>
      <c r="BD7704" s="27"/>
      <c r="BF7704" s="35"/>
      <c r="BG7704" s="35"/>
      <c r="BH7704" s="35"/>
    </row>
    <row r="7705" spans="1:60" ht="15" x14ac:dyDescent="0.25">
      <c r="A7705" s="570">
        <f t="shared" si="113"/>
        <v>7699</v>
      </c>
      <c r="B7705" s="571" t="s">
        <v>9845</v>
      </c>
      <c r="C7705" s="574" t="s">
        <v>12458</v>
      </c>
      <c r="D7705" s="843">
        <v>40222</v>
      </c>
      <c r="E7705" s="844"/>
      <c r="F7705" s="844"/>
      <c r="G7705" s="25"/>
      <c r="H7705" s="25"/>
      <c r="I7705" s="25"/>
      <c r="J7705" s="25"/>
      <c r="K7705" s="25"/>
      <c r="L7705" s="25"/>
      <c r="N7705" s="25"/>
      <c r="O7705" s="25"/>
      <c r="P7705" s="35" t="s">
        <v>2496</v>
      </c>
      <c r="AS7705" s="570"/>
      <c r="AT7705" s="391"/>
      <c r="AU7705" s="222"/>
      <c r="AV7705" s="564"/>
      <c r="AW7705" s="60"/>
      <c r="AX7705" s="60"/>
      <c r="AY7705" s="60"/>
      <c r="AZ7705" s="283"/>
      <c r="BA7705" s="283"/>
      <c r="BB7705" s="283"/>
      <c r="BC7705" s="34"/>
      <c r="BD7705" s="27"/>
      <c r="BF7705" s="35"/>
      <c r="BG7705" s="35"/>
      <c r="BH7705" s="35"/>
    </row>
    <row r="7706" spans="1:60" ht="15" x14ac:dyDescent="0.25">
      <c r="A7706" s="570">
        <f t="shared" si="113"/>
        <v>7700</v>
      </c>
      <c r="B7706" s="571" t="s">
        <v>9846</v>
      </c>
      <c r="C7706" s="574" t="s">
        <v>12458</v>
      </c>
      <c r="D7706" s="843">
        <v>33498.5</v>
      </c>
      <c r="E7706" s="844"/>
      <c r="F7706" s="844"/>
      <c r="G7706" s="25"/>
      <c r="H7706" s="25"/>
      <c r="I7706" s="25"/>
      <c r="J7706" s="25"/>
      <c r="K7706" s="25"/>
      <c r="L7706" s="25"/>
      <c r="N7706" s="25"/>
      <c r="O7706" s="25"/>
      <c r="P7706" s="35" t="s">
        <v>2496</v>
      </c>
      <c r="AS7706" s="570"/>
      <c r="AT7706" s="391"/>
      <c r="AU7706" s="222"/>
      <c r="AV7706" s="564"/>
      <c r="AW7706" s="60"/>
      <c r="AX7706" s="60"/>
      <c r="AY7706" s="60"/>
      <c r="AZ7706" s="283"/>
      <c r="BA7706" s="283"/>
      <c r="BB7706" s="283"/>
      <c r="BC7706" s="34"/>
      <c r="BD7706" s="27"/>
      <c r="BF7706" s="35"/>
      <c r="BG7706" s="35"/>
      <c r="BH7706" s="35"/>
    </row>
    <row r="7707" spans="1:60" ht="15" x14ac:dyDescent="0.25">
      <c r="A7707" s="570">
        <f t="shared" si="113"/>
        <v>7701</v>
      </c>
      <c r="B7707" s="571" t="s">
        <v>9847</v>
      </c>
      <c r="C7707" s="574" t="s">
        <v>12458</v>
      </c>
      <c r="D7707" s="843">
        <v>30999.5</v>
      </c>
      <c r="E7707" s="844"/>
      <c r="F7707" s="844"/>
      <c r="G7707" s="25"/>
      <c r="H7707" s="25"/>
      <c r="I7707" s="25"/>
      <c r="J7707" s="25"/>
      <c r="K7707" s="25"/>
      <c r="L7707" s="25"/>
      <c r="N7707" s="25"/>
      <c r="O7707" s="25"/>
      <c r="P7707" s="35" t="s">
        <v>2496</v>
      </c>
      <c r="AS7707" s="570"/>
      <c r="AT7707" s="391"/>
      <c r="AU7707" s="222"/>
      <c r="AV7707" s="564"/>
      <c r="AW7707" s="60"/>
      <c r="AX7707" s="60"/>
      <c r="AY7707" s="60"/>
      <c r="AZ7707" s="283"/>
      <c r="BA7707" s="283"/>
      <c r="BB7707" s="283"/>
      <c r="BC7707" s="34"/>
      <c r="BD7707" s="27"/>
      <c r="BF7707" s="35"/>
      <c r="BG7707" s="35"/>
      <c r="BH7707" s="35"/>
    </row>
    <row r="7708" spans="1:60" ht="15" x14ac:dyDescent="0.25">
      <c r="A7708" s="570">
        <f t="shared" si="113"/>
        <v>7702</v>
      </c>
      <c r="B7708" s="571" t="s">
        <v>9848</v>
      </c>
      <c r="C7708" s="574" t="s">
        <v>12458</v>
      </c>
      <c r="D7708" s="843">
        <v>26452.51</v>
      </c>
      <c r="E7708" s="844"/>
      <c r="F7708" s="844"/>
      <c r="G7708" s="25"/>
      <c r="H7708" s="25"/>
      <c r="I7708" s="25"/>
      <c r="J7708" s="25"/>
      <c r="K7708" s="25"/>
      <c r="L7708" s="25"/>
      <c r="N7708" s="25"/>
      <c r="O7708" s="25"/>
      <c r="P7708" s="35" t="s">
        <v>2496</v>
      </c>
      <c r="AS7708" s="570"/>
      <c r="AT7708" s="391"/>
      <c r="AU7708" s="222"/>
      <c r="AV7708" s="564"/>
      <c r="AW7708" s="60"/>
      <c r="AX7708" s="60"/>
      <c r="AY7708" s="60"/>
      <c r="AZ7708" s="283"/>
      <c r="BA7708" s="283"/>
      <c r="BB7708" s="283"/>
      <c r="BC7708" s="34"/>
      <c r="BD7708" s="27"/>
      <c r="BF7708" s="35"/>
      <c r="BG7708" s="35"/>
      <c r="BH7708" s="35"/>
    </row>
    <row r="7709" spans="1:60" ht="15" x14ac:dyDescent="0.25">
      <c r="A7709" s="570">
        <f t="shared" si="113"/>
        <v>7703</v>
      </c>
      <c r="B7709" s="571" t="s">
        <v>9849</v>
      </c>
      <c r="C7709" s="574" t="s">
        <v>12458</v>
      </c>
      <c r="D7709" s="843">
        <v>17805.97</v>
      </c>
      <c r="E7709" s="844"/>
      <c r="F7709" s="844"/>
      <c r="G7709" s="25"/>
      <c r="H7709" s="25"/>
      <c r="I7709" s="25"/>
      <c r="J7709" s="25"/>
      <c r="K7709" s="25"/>
      <c r="L7709" s="25"/>
      <c r="N7709" s="25"/>
      <c r="O7709" s="25"/>
      <c r="P7709" s="35" t="s">
        <v>2496</v>
      </c>
      <c r="AS7709" s="570"/>
      <c r="AT7709" s="391"/>
      <c r="AU7709" s="222"/>
      <c r="AV7709" s="564"/>
      <c r="AW7709" s="60"/>
      <c r="AX7709" s="60"/>
      <c r="AY7709" s="60"/>
      <c r="AZ7709" s="283"/>
      <c r="BA7709" s="283"/>
      <c r="BB7709" s="283"/>
      <c r="BC7709" s="34"/>
      <c r="BD7709" s="27"/>
      <c r="BF7709" s="35"/>
      <c r="BG7709" s="35"/>
      <c r="BH7709" s="35"/>
    </row>
    <row r="7710" spans="1:60" ht="15" x14ac:dyDescent="0.25">
      <c r="A7710" s="570">
        <f t="shared" si="113"/>
        <v>7704</v>
      </c>
      <c r="B7710" s="571" t="s">
        <v>9850</v>
      </c>
      <c r="C7710" s="574" t="s">
        <v>12458</v>
      </c>
      <c r="D7710" s="843">
        <v>71995</v>
      </c>
      <c r="E7710" s="844"/>
      <c r="F7710" s="844"/>
      <c r="G7710" s="25"/>
      <c r="H7710" s="25"/>
      <c r="I7710" s="25"/>
      <c r="J7710" s="25"/>
      <c r="K7710" s="25"/>
      <c r="L7710" s="25"/>
      <c r="N7710" s="25"/>
      <c r="O7710" s="25"/>
      <c r="P7710" s="35" t="s">
        <v>2496</v>
      </c>
      <c r="AS7710" s="570"/>
      <c r="AT7710" s="391"/>
      <c r="AU7710" s="222"/>
      <c r="AV7710" s="564"/>
      <c r="AW7710" s="60"/>
      <c r="AX7710" s="60"/>
      <c r="AY7710" s="60"/>
      <c r="AZ7710" s="283"/>
      <c r="BA7710" s="283"/>
      <c r="BB7710" s="283"/>
      <c r="BC7710" s="34"/>
      <c r="BD7710" s="27"/>
      <c r="BF7710" s="35"/>
      <c r="BG7710" s="35"/>
      <c r="BH7710" s="35"/>
    </row>
    <row r="7711" spans="1:60" ht="15" x14ac:dyDescent="0.25">
      <c r="A7711" s="570">
        <f t="shared" si="113"/>
        <v>7705</v>
      </c>
      <c r="B7711" s="571" t="s">
        <v>9851</v>
      </c>
      <c r="C7711" s="574" t="s">
        <v>12458</v>
      </c>
      <c r="D7711" s="843">
        <v>28305.34</v>
      </c>
      <c r="E7711" s="844"/>
      <c r="F7711" s="844"/>
      <c r="G7711" s="25"/>
      <c r="H7711" s="25"/>
      <c r="I7711" s="25"/>
      <c r="J7711" s="25"/>
      <c r="K7711" s="25"/>
      <c r="L7711" s="25"/>
      <c r="N7711" s="25"/>
      <c r="O7711" s="25"/>
      <c r="P7711" s="35" t="s">
        <v>2496</v>
      </c>
      <c r="AS7711" s="570"/>
      <c r="AT7711" s="391"/>
      <c r="AU7711" s="222"/>
      <c r="AV7711" s="564"/>
      <c r="AW7711" s="60"/>
      <c r="AX7711" s="60"/>
      <c r="AY7711" s="60"/>
      <c r="AZ7711" s="283"/>
      <c r="BA7711" s="283"/>
      <c r="BB7711" s="283"/>
      <c r="BC7711" s="34"/>
      <c r="BD7711" s="27"/>
      <c r="BF7711" s="35"/>
      <c r="BG7711" s="35"/>
      <c r="BH7711" s="35"/>
    </row>
    <row r="7712" spans="1:60" ht="15" x14ac:dyDescent="0.25">
      <c r="A7712" s="570">
        <f t="shared" si="113"/>
        <v>7706</v>
      </c>
      <c r="B7712" s="571" t="s">
        <v>9852</v>
      </c>
      <c r="C7712" s="574" t="s">
        <v>12458</v>
      </c>
      <c r="D7712" s="843">
        <v>11840.5</v>
      </c>
      <c r="E7712" s="844"/>
      <c r="F7712" s="844"/>
      <c r="G7712" s="25"/>
      <c r="H7712" s="25"/>
      <c r="I7712" s="25"/>
      <c r="J7712" s="25"/>
      <c r="K7712" s="25"/>
      <c r="L7712" s="25"/>
      <c r="N7712" s="25"/>
      <c r="O7712" s="25"/>
      <c r="P7712" s="35" t="s">
        <v>2496</v>
      </c>
      <c r="AS7712" s="570"/>
      <c r="AT7712" s="391"/>
      <c r="AU7712" s="222"/>
      <c r="AV7712" s="564"/>
      <c r="AW7712" s="60"/>
      <c r="AX7712" s="60"/>
      <c r="AY7712" s="60"/>
      <c r="AZ7712" s="283"/>
      <c r="BA7712" s="283"/>
      <c r="BB7712" s="283"/>
      <c r="BC7712" s="34"/>
      <c r="BD7712" s="27"/>
      <c r="BF7712" s="35"/>
      <c r="BG7712" s="35"/>
      <c r="BH7712" s="35"/>
    </row>
    <row r="7713" spans="1:60" ht="15" x14ac:dyDescent="0.25">
      <c r="A7713" s="570">
        <f t="shared" si="113"/>
        <v>7707</v>
      </c>
      <c r="B7713" s="571" t="s">
        <v>9853</v>
      </c>
      <c r="C7713" s="574" t="s">
        <v>12458</v>
      </c>
      <c r="D7713" s="843">
        <v>16669.52</v>
      </c>
      <c r="E7713" s="844"/>
      <c r="F7713" s="844"/>
      <c r="G7713" s="25"/>
      <c r="H7713" s="25"/>
      <c r="I7713" s="25"/>
      <c r="J7713" s="25"/>
      <c r="K7713" s="25"/>
      <c r="L7713" s="25"/>
      <c r="N7713" s="25"/>
      <c r="O7713" s="25"/>
      <c r="P7713" s="35" t="s">
        <v>2496</v>
      </c>
      <c r="AS7713" s="570"/>
      <c r="AT7713" s="391"/>
      <c r="AU7713" s="222"/>
      <c r="AV7713" s="564"/>
      <c r="AW7713" s="60"/>
      <c r="AX7713" s="60"/>
      <c r="AY7713" s="60"/>
      <c r="AZ7713" s="283"/>
      <c r="BA7713" s="283"/>
      <c r="BB7713" s="283"/>
      <c r="BC7713" s="34"/>
      <c r="BD7713" s="27"/>
      <c r="BF7713" s="35"/>
      <c r="BG7713" s="35"/>
      <c r="BH7713" s="35"/>
    </row>
    <row r="7714" spans="1:60" ht="15" x14ac:dyDescent="0.25">
      <c r="A7714" s="570">
        <f t="shared" si="113"/>
        <v>7708</v>
      </c>
      <c r="B7714" s="571" t="s">
        <v>9854</v>
      </c>
      <c r="C7714" s="574" t="s">
        <v>12458</v>
      </c>
      <c r="D7714" s="843">
        <v>45220</v>
      </c>
      <c r="E7714" s="844"/>
      <c r="F7714" s="844"/>
      <c r="G7714" s="25"/>
      <c r="H7714" s="25"/>
      <c r="I7714" s="25"/>
      <c r="J7714" s="25"/>
      <c r="K7714" s="25"/>
      <c r="L7714" s="25"/>
      <c r="N7714" s="25"/>
      <c r="O7714" s="25"/>
      <c r="P7714" s="35" t="s">
        <v>2496</v>
      </c>
      <c r="AS7714" s="570"/>
      <c r="AT7714" s="391"/>
      <c r="AU7714" s="222"/>
      <c r="AV7714" s="564"/>
      <c r="AW7714" s="60"/>
      <c r="AX7714" s="60"/>
      <c r="AY7714" s="60"/>
      <c r="AZ7714" s="283"/>
      <c r="BA7714" s="283"/>
      <c r="BB7714" s="283"/>
      <c r="BC7714" s="34"/>
      <c r="BD7714" s="27"/>
      <c r="BF7714" s="35"/>
      <c r="BG7714" s="35"/>
      <c r="BH7714" s="35"/>
    </row>
    <row r="7715" spans="1:60" ht="15" x14ac:dyDescent="0.25">
      <c r="A7715" s="570">
        <f t="shared" si="113"/>
        <v>7709</v>
      </c>
      <c r="B7715" s="571" t="s">
        <v>9855</v>
      </c>
      <c r="C7715" s="574" t="s">
        <v>12458</v>
      </c>
      <c r="D7715" s="843">
        <v>51765</v>
      </c>
      <c r="E7715" s="844"/>
      <c r="F7715" s="844"/>
      <c r="G7715" s="25"/>
      <c r="H7715" s="25"/>
      <c r="I7715" s="25"/>
      <c r="J7715" s="25"/>
      <c r="K7715" s="25"/>
      <c r="L7715" s="25"/>
      <c r="N7715" s="25"/>
      <c r="O7715" s="25"/>
      <c r="P7715" s="35" t="s">
        <v>2496</v>
      </c>
      <c r="AS7715" s="570"/>
      <c r="AT7715" s="391"/>
      <c r="AU7715" s="222"/>
      <c r="AV7715" s="564"/>
      <c r="AW7715" s="60"/>
      <c r="AX7715" s="60"/>
      <c r="AY7715" s="60"/>
      <c r="AZ7715" s="283"/>
      <c r="BA7715" s="283"/>
      <c r="BB7715" s="283"/>
      <c r="BC7715" s="34"/>
      <c r="BD7715" s="27"/>
      <c r="BF7715" s="35"/>
      <c r="BG7715" s="35"/>
      <c r="BH7715" s="35"/>
    </row>
    <row r="7716" spans="1:60" ht="15" x14ac:dyDescent="0.25">
      <c r="A7716" s="570">
        <f t="shared" si="113"/>
        <v>7710</v>
      </c>
      <c r="B7716" s="571" t="s">
        <v>9856</v>
      </c>
      <c r="C7716" s="574" t="s">
        <v>12458</v>
      </c>
      <c r="D7716" s="843">
        <v>52003</v>
      </c>
      <c r="E7716" s="844"/>
      <c r="F7716" s="844"/>
      <c r="G7716" s="25"/>
      <c r="H7716" s="25"/>
      <c r="I7716" s="25"/>
      <c r="J7716" s="25"/>
      <c r="K7716" s="25"/>
      <c r="L7716" s="25"/>
      <c r="N7716" s="25"/>
      <c r="O7716" s="25"/>
      <c r="P7716" s="35" t="s">
        <v>2496</v>
      </c>
      <c r="AS7716" s="570"/>
      <c r="AT7716" s="391"/>
      <c r="AU7716" s="222"/>
      <c r="AV7716" s="564"/>
      <c r="AW7716" s="60"/>
      <c r="AX7716" s="60"/>
      <c r="AY7716" s="60"/>
      <c r="AZ7716" s="283"/>
      <c r="BA7716" s="283"/>
      <c r="BB7716" s="283"/>
      <c r="BC7716" s="34"/>
      <c r="BD7716" s="27"/>
      <c r="BF7716" s="35"/>
      <c r="BG7716" s="35"/>
      <c r="BH7716" s="35"/>
    </row>
    <row r="7717" spans="1:60" ht="15" x14ac:dyDescent="0.25">
      <c r="A7717" s="570">
        <f t="shared" si="113"/>
        <v>7711</v>
      </c>
      <c r="B7717" s="571" t="s">
        <v>9857</v>
      </c>
      <c r="C7717" s="574" t="s">
        <v>12458</v>
      </c>
      <c r="D7717" s="843">
        <v>46060.14</v>
      </c>
      <c r="E7717" s="844"/>
      <c r="F7717" s="844"/>
      <c r="G7717" s="25"/>
      <c r="H7717" s="25"/>
      <c r="I7717" s="25"/>
      <c r="J7717" s="25"/>
      <c r="K7717" s="25"/>
      <c r="L7717" s="25"/>
      <c r="N7717" s="25"/>
      <c r="O7717" s="25"/>
      <c r="P7717" s="35" t="s">
        <v>2496</v>
      </c>
      <c r="AS7717" s="570"/>
      <c r="AT7717" s="391"/>
      <c r="AU7717" s="222"/>
      <c r="AV7717" s="564"/>
      <c r="AW7717" s="60"/>
      <c r="AX7717" s="60"/>
      <c r="AY7717" s="60"/>
      <c r="AZ7717" s="283"/>
      <c r="BA7717" s="283"/>
      <c r="BB7717" s="283"/>
      <c r="BC7717" s="34"/>
      <c r="BD7717" s="27"/>
      <c r="BF7717" s="35"/>
      <c r="BG7717" s="35"/>
      <c r="BH7717" s="35"/>
    </row>
    <row r="7718" spans="1:60" ht="15" x14ac:dyDescent="0.25">
      <c r="A7718" s="570">
        <f t="shared" si="113"/>
        <v>7712</v>
      </c>
      <c r="B7718" s="571" t="s">
        <v>9858</v>
      </c>
      <c r="C7718" s="574" t="s">
        <v>12458</v>
      </c>
      <c r="D7718" s="843">
        <v>23184.77</v>
      </c>
      <c r="E7718" s="844"/>
      <c r="F7718" s="844"/>
      <c r="G7718" s="25"/>
      <c r="H7718" s="25"/>
      <c r="I7718" s="25"/>
      <c r="J7718" s="25"/>
      <c r="K7718" s="25"/>
      <c r="L7718" s="25"/>
      <c r="N7718" s="25"/>
      <c r="O7718" s="25"/>
      <c r="P7718" s="35" t="s">
        <v>2496</v>
      </c>
      <c r="AS7718" s="570"/>
      <c r="AT7718" s="391"/>
      <c r="AU7718" s="222"/>
      <c r="AV7718" s="564"/>
      <c r="AW7718" s="60"/>
      <c r="AX7718" s="60"/>
      <c r="AY7718" s="60"/>
      <c r="AZ7718" s="283"/>
      <c r="BA7718" s="283"/>
      <c r="BB7718" s="283"/>
      <c r="BC7718" s="34"/>
      <c r="BD7718" s="27"/>
      <c r="BF7718" s="35"/>
      <c r="BG7718" s="35"/>
      <c r="BH7718" s="35"/>
    </row>
    <row r="7719" spans="1:60" ht="15" x14ac:dyDescent="0.25">
      <c r="A7719" s="570">
        <f t="shared" si="113"/>
        <v>7713</v>
      </c>
      <c r="B7719" s="571" t="s">
        <v>9859</v>
      </c>
      <c r="C7719" s="574" t="s">
        <v>12458</v>
      </c>
      <c r="D7719" s="843">
        <v>60060.49</v>
      </c>
      <c r="E7719" s="844"/>
      <c r="F7719" s="844"/>
      <c r="G7719" s="25"/>
      <c r="H7719" s="25"/>
      <c r="I7719" s="25"/>
      <c r="J7719" s="25"/>
      <c r="K7719" s="25"/>
      <c r="L7719" s="25"/>
      <c r="N7719" s="25"/>
      <c r="O7719" s="25"/>
      <c r="P7719" s="35" t="s">
        <v>2496</v>
      </c>
      <c r="AS7719" s="570"/>
      <c r="AT7719" s="391"/>
      <c r="AU7719" s="222"/>
      <c r="AV7719" s="564"/>
      <c r="AW7719" s="60"/>
      <c r="AX7719" s="60"/>
      <c r="AY7719" s="60"/>
      <c r="AZ7719" s="283"/>
      <c r="BA7719" s="283"/>
      <c r="BB7719" s="283"/>
      <c r="BC7719" s="34"/>
      <c r="BD7719" s="27"/>
      <c r="BF7719" s="35"/>
      <c r="BG7719" s="35"/>
      <c r="BH7719" s="35"/>
    </row>
    <row r="7720" spans="1:60" ht="15" x14ac:dyDescent="0.25">
      <c r="A7720" s="570">
        <f t="shared" si="113"/>
        <v>7714</v>
      </c>
      <c r="B7720" s="571" t="s">
        <v>9860</v>
      </c>
      <c r="C7720" s="574" t="s">
        <v>12458</v>
      </c>
      <c r="D7720" s="843">
        <v>56685.65</v>
      </c>
      <c r="E7720" s="844"/>
      <c r="F7720" s="844"/>
      <c r="G7720" s="25"/>
      <c r="H7720" s="25"/>
      <c r="I7720" s="25"/>
      <c r="J7720" s="25"/>
      <c r="K7720" s="25"/>
      <c r="L7720" s="25"/>
      <c r="N7720" s="25"/>
      <c r="O7720" s="25"/>
      <c r="P7720" s="35" t="s">
        <v>2496</v>
      </c>
      <c r="AS7720" s="570"/>
      <c r="AT7720" s="391"/>
      <c r="AU7720" s="222"/>
      <c r="AV7720" s="564"/>
      <c r="AW7720" s="60"/>
      <c r="AX7720" s="60"/>
      <c r="AY7720" s="60"/>
      <c r="AZ7720" s="283"/>
      <c r="BA7720" s="283"/>
      <c r="BB7720" s="283"/>
      <c r="BC7720" s="34"/>
      <c r="BD7720" s="27"/>
      <c r="BF7720" s="35"/>
      <c r="BG7720" s="35"/>
      <c r="BH7720" s="35"/>
    </row>
    <row r="7721" spans="1:60" ht="15" x14ac:dyDescent="0.25">
      <c r="A7721" s="570">
        <f t="shared" si="113"/>
        <v>7715</v>
      </c>
      <c r="B7721" s="571" t="s">
        <v>9861</v>
      </c>
      <c r="C7721" s="574" t="s">
        <v>12458</v>
      </c>
      <c r="D7721" s="843">
        <v>20626.27</v>
      </c>
      <c r="E7721" s="844"/>
      <c r="F7721" s="844"/>
      <c r="G7721" s="25"/>
      <c r="H7721" s="25"/>
      <c r="I7721" s="25"/>
      <c r="J7721" s="25"/>
      <c r="K7721" s="25"/>
      <c r="L7721" s="25"/>
      <c r="N7721" s="25"/>
      <c r="O7721" s="25"/>
      <c r="P7721" s="35" t="s">
        <v>2496</v>
      </c>
      <c r="AS7721" s="570"/>
      <c r="AT7721" s="391"/>
      <c r="AU7721" s="222"/>
      <c r="AV7721" s="564"/>
      <c r="AW7721" s="60"/>
      <c r="AX7721" s="60"/>
      <c r="AY7721" s="60"/>
      <c r="AZ7721" s="283"/>
      <c r="BA7721" s="283"/>
      <c r="BB7721" s="283"/>
      <c r="BC7721" s="34"/>
      <c r="BD7721" s="27"/>
      <c r="BF7721" s="35"/>
      <c r="BG7721" s="35"/>
      <c r="BH7721" s="35"/>
    </row>
    <row r="7722" spans="1:60" ht="15" x14ac:dyDescent="0.25">
      <c r="A7722" s="570">
        <f t="shared" si="113"/>
        <v>7716</v>
      </c>
      <c r="B7722" s="571" t="s">
        <v>9862</v>
      </c>
      <c r="C7722" s="574" t="s">
        <v>12458</v>
      </c>
      <c r="D7722" s="843">
        <v>35865.410000000003</v>
      </c>
      <c r="E7722" s="844"/>
      <c r="F7722" s="844"/>
      <c r="G7722" s="25"/>
      <c r="H7722" s="25"/>
      <c r="I7722" s="25"/>
      <c r="J7722" s="25"/>
      <c r="K7722" s="25"/>
      <c r="L7722" s="25"/>
      <c r="N7722" s="25"/>
      <c r="O7722" s="25"/>
      <c r="P7722" s="35" t="s">
        <v>2496</v>
      </c>
      <c r="AS7722" s="570"/>
      <c r="AT7722" s="391"/>
      <c r="AU7722" s="222"/>
      <c r="AV7722" s="564"/>
      <c r="AW7722" s="60"/>
      <c r="AX7722" s="60"/>
      <c r="AY7722" s="60"/>
      <c r="AZ7722" s="283"/>
      <c r="BA7722" s="283"/>
      <c r="BB7722" s="283"/>
      <c r="BC7722" s="34"/>
      <c r="BD7722" s="27"/>
      <c r="BF7722" s="35"/>
      <c r="BG7722" s="35"/>
      <c r="BH7722" s="35"/>
    </row>
    <row r="7723" spans="1:60" ht="15" x14ac:dyDescent="0.25">
      <c r="A7723" s="570">
        <f t="shared" si="113"/>
        <v>7717</v>
      </c>
      <c r="B7723" s="571" t="s">
        <v>9863</v>
      </c>
      <c r="C7723" s="574" t="s">
        <v>12458</v>
      </c>
      <c r="D7723" s="843">
        <v>61523</v>
      </c>
      <c r="E7723" s="844"/>
      <c r="F7723" s="844"/>
      <c r="G7723" s="25"/>
      <c r="H7723" s="25"/>
      <c r="I7723" s="25"/>
      <c r="J7723" s="25"/>
      <c r="K7723" s="25"/>
      <c r="L7723" s="25"/>
      <c r="N7723" s="25"/>
      <c r="O7723" s="25"/>
      <c r="P7723" s="35" t="s">
        <v>2496</v>
      </c>
      <c r="AS7723" s="570"/>
      <c r="AT7723" s="391"/>
      <c r="AU7723" s="222"/>
      <c r="AV7723" s="564"/>
      <c r="AW7723" s="60"/>
      <c r="AX7723" s="60"/>
      <c r="AY7723" s="60"/>
      <c r="AZ7723" s="283"/>
      <c r="BA7723" s="283"/>
      <c r="BB7723" s="283"/>
      <c r="BC7723" s="34"/>
      <c r="BD7723" s="27"/>
      <c r="BF7723" s="35"/>
      <c r="BG7723" s="35"/>
      <c r="BH7723" s="35"/>
    </row>
    <row r="7724" spans="1:60" ht="15" x14ac:dyDescent="0.25">
      <c r="A7724" s="570">
        <f t="shared" si="113"/>
        <v>7718</v>
      </c>
      <c r="B7724" s="571" t="s">
        <v>9864</v>
      </c>
      <c r="C7724" s="574" t="s">
        <v>12458</v>
      </c>
      <c r="D7724" s="843">
        <v>24656.799999999999</v>
      </c>
      <c r="E7724" s="844"/>
      <c r="F7724" s="844"/>
      <c r="G7724" s="25"/>
      <c r="H7724" s="25"/>
      <c r="I7724" s="25"/>
      <c r="J7724" s="25"/>
      <c r="K7724" s="25"/>
      <c r="L7724" s="25"/>
      <c r="N7724" s="25"/>
      <c r="O7724" s="25"/>
      <c r="P7724" s="35" t="s">
        <v>2496</v>
      </c>
      <c r="AS7724" s="570"/>
      <c r="AT7724" s="391"/>
      <c r="AU7724" s="222"/>
      <c r="AV7724" s="564"/>
      <c r="AW7724" s="60"/>
      <c r="AX7724" s="60"/>
      <c r="AY7724" s="60"/>
      <c r="AZ7724" s="283"/>
      <c r="BA7724" s="283"/>
      <c r="BB7724" s="283"/>
      <c r="BC7724" s="34"/>
      <c r="BD7724" s="27"/>
      <c r="BF7724" s="35"/>
      <c r="BG7724" s="35"/>
      <c r="BH7724" s="35"/>
    </row>
    <row r="7725" spans="1:60" ht="15" x14ac:dyDescent="0.25">
      <c r="A7725" s="570">
        <f t="shared" si="113"/>
        <v>7719</v>
      </c>
      <c r="B7725" s="571" t="s">
        <v>9865</v>
      </c>
      <c r="C7725" s="574" t="s">
        <v>12458</v>
      </c>
      <c r="D7725" s="843">
        <v>45815</v>
      </c>
      <c r="E7725" s="844"/>
      <c r="F7725" s="844"/>
      <c r="G7725" s="25"/>
      <c r="H7725" s="25"/>
      <c r="I7725" s="25"/>
      <c r="J7725" s="25"/>
      <c r="K7725" s="25"/>
      <c r="L7725" s="25"/>
      <c r="N7725" s="25"/>
      <c r="O7725" s="25"/>
      <c r="P7725" s="35" t="s">
        <v>2496</v>
      </c>
      <c r="AS7725" s="570"/>
      <c r="AT7725" s="391"/>
      <c r="AU7725" s="222"/>
      <c r="AV7725" s="564"/>
      <c r="AW7725" s="60"/>
      <c r="AX7725" s="60"/>
      <c r="AY7725" s="60"/>
      <c r="AZ7725" s="283"/>
      <c r="BA7725" s="283"/>
      <c r="BB7725" s="283"/>
      <c r="BC7725" s="34"/>
      <c r="BD7725" s="27"/>
      <c r="BF7725" s="35"/>
      <c r="BG7725" s="35"/>
      <c r="BH7725" s="35"/>
    </row>
    <row r="7726" spans="1:60" ht="15" x14ac:dyDescent="0.25">
      <c r="A7726" s="570">
        <f t="shared" si="113"/>
        <v>7720</v>
      </c>
      <c r="B7726" s="571" t="s">
        <v>9866</v>
      </c>
      <c r="C7726" s="574" t="s">
        <v>12458</v>
      </c>
      <c r="D7726" s="843">
        <v>38486.980000000003</v>
      </c>
      <c r="E7726" s="844"/>
      <c r="F7726" s="844"/>
      <c r="G7726" s="25"/>
      <c r="H7726" s="25"/>
      <c r="I7726" s="25"/>
      <c r="J7726" s="25"/>
      <c r="K7726" s="25"/>
      <c r="L7726" s="25"/>
      <c r="N7726" s="25"/>
      <c r="O7726" s="25"/>
      <c r="P7726" s="35" t="s">
        <v>2496</v>
      </c>
      <c r="AS7726" s="570"/>
      <c r="AT7726" s="391"/>
      <c r="AU7726" s="222"/>
      <c r="AV7726" s="564"/>
      <c r="AW7726" s="60"/>
      <c r="AX7726" s="60"/>
      <c r="AY7726" s="60"/>
      <c r="AZ7726" s="283"/>
      <c r="BA7726" s="283"/>
      <c r="BB7726" s="283"/>
      <c r="BC7726" s="34"/>
      <c r="BD7726" s="27"/>
      <c r="BF7726" s="35"/>
      <c r="BG7726" s="35"/>
      <c r="BH7726" s="35"/>
    </row>
    <row r="7727" spans="1:60" ht="15" x14ac:dyDescent="0.25">
      <c r="A7727" s="570">
        <f t="shared" si="113"/>
        <v>7721</v>
      </c>
      <c r="B7727" s="571" t="s">
        <v>9867</v>
      </c>
      <c r="C7727" s="574" t="s">
        <v>12458</v>
      </c>
      <c r="D7727" s="843">
        <v>55632.5</v>
      </c>
      <c r="E7727" s="844"/>
      <c r="F7727" s="844"/>
      <c r="G7727" s="25"/>
      <c r="H7727" s="25"/>
      <c r="I7727" s="25"/>
      <c r="J7727" s="25"/>
      <c r="K7727" s="25"/>
      <c r="L7727" s="25"/>
      <c r="N7727" s="25"/>
      <c r="O7727" s="25"/>
      <c r="P7727" s="35" t="s">
        <v>2496</v>
      </c>
      <c r="AS7727" s="570"/>
      <c r="AT7727" s="391"/>
      <c r="AU7727" s="222"/>
      <c r="AV7727" s="564"/>
      <c r="AW7727" s="60"/>
      <c r="AX7727" s="60"/>
      <c r="AY7727" s="60"/>
      <c r="AZ7727" s="283"/>
      <c r="BA7727" s="283"/>
      <c r="BB7727" s="283"/>
      <c r="BC7727" s="34"/>
      <c r="BD7727" s="27"/>
      <c r="BF7727" s="35"/>
      <c r="BG7727" s="35"/>
      <c r="BH7727" s="35"/>
    </row>
    <row r="7728" spans="1:60" ht="15" x14ac:dyDescent="0.25">
      <c r="A7728" s="570">
        <f t="shared" si="113"/>
        <v>7722</v>
      </c>
      <c r="B7728" s="571" t="s">
        <v>9868</v>
      </c>
      <c r="C7728" s="574" t="s">
        <v>12458</v>
      </c>
      <c r="D7728" s="843">
        <v>51051</v>
      </c>
      <c r="E7728" s="844"/>
      <c r="F7728" s="844"/>
      <c r="G7728" s="25"/>
      <c r="H7728" s="25"/>
      <c r="I7728" s="25"/>
      <c r="J7728" s="25"/>
      <c r="K7728" s="25"/>
      <c r="L7728" s="25"/>
      <c r="N7728" s="25"/>
      <c r="O7728" s="25"/>
      <c r="P7728" s="35" t="s">
        <v>2496</v>
      </c>
      <c r="AS7728" s="570"/>
      <c r="AT7728" s="391"/>
      <c r="AU7728" s="222"/>
      <c r="AV7728" s="564"/>
      <c r="AW7728" s="60"/>
      <c r="AX7728" s="60"/>
      <c r="AY7728" s="60"/>
      <c r="AZ7728" s="283"/>
      <c r="BA7728" s="283"/>
      <c r="BB7728" s="283"/>
      <c r="BC7728" s="34"/>
      <c r="BD7728" s="27"/>
      <c r="BF7728" s="35"/>
      <c r="BG7728" s="35"/>
      <c r="BH7728" s="35"/>
    </row>
    <row r="7729" spans="1:60" ht="15" x14ac:dyDescent="0.25">
      <c r="A7729" s="570">
        <f t="shared" si="113"/>
        <v>7723</v>
      </c>
      <c r="B7729" s="571" t="s">
        <v>9869</v>
      </c>
      <c r="C7729" s="574" t="s">
        <v>12458</v>
      </c>
      <c r="D7729" s="843">
        <v>41055</v>
      </c>
      <c r="E7729" s="844"/>
      <c r="F7729" s="844"/>
      <c r="G7729" s="25"/>
      <c r="H7729" s="25"/>
      <c r="I7729" s="25"/>
      <c r="J7729" s="25"/>
      <c r="K7729" s="25"/>
      <c r="L7729" s="25"/>
      <c r="N7729" s="25"/>
      <c r="O7729" s="25"/>
      <c r="P7729" s="35" t="s">
        <v>2496</v>
      </c>
      <c r="AS7729" s="570"/>
      <c r="AT7729" s="391"/>
      <c r="AU7729" s="222"/>
      <c r="AV7729" s="564"/>
      <c r="AW7729" s="60"/>
      <c r="AX7729" s="60"/>
      <c r="AY7729" s="60"/>
      <c r="AZ7729" s="283"/>
      <c r="BA7729" s="283"/>
      <c r="BB7729" s="283"/>
      <c r="BC7729" s="34"/>
      <c r="BD7729" s="27"/>
      <c r="BF7729" s="35"/>
      <c r="BG7729" s="35"/>
      <c r="BH7729" s="35"/>
    </row>
    <row r="7730" spans="1:60" ht="15" x14ac:dyDescent="0.25">
      <c r="A7730" s="570">
        <f t="shared" si="113"/>
        <v>7724</v>
      </c>
      <c r="B7730" s="571" t="s">
        <v>9870</v>
      </c>
      <c r="C7730" s="574" t="s">
        <v>12458</v>
      </c>
      <c r="D7730" s="843">
        <v>46291</v>
      </c>
      <c r="E7730" s="844"/>
      <c r="F7730" s="844"/>
      <c r="G7730" s="25"/>
      <c r="H7730" s="25"/>
      <c r="I7730" s="25"/>
      <c r="J7730" s="25"/>
      <c r="K7730" s="25"/>
      <c r="L7730" s="25"/>
      <c r="N7730" s="25"/>
      <c r="O7730" s="25"/>
      <c r="P7730" s="35" t="s">
        <v>2496</v>
      </c>
      <c r="AS7730" s="570"/>
      <c r="AT7730" s="391"/>
      <c r="AU7730" s="222"/>
      <c r="AV7730" s="564"/>
      <c r="AW7730" s="60"/>
      <c r="AX7730" s="60"/>
      <c r="AY7730" s="60"/>
      <c r="AZ7730" s="283"/>
      <c r="BA7730" s="283"/>
      <c r="BB7730" s="283"/>
      <c r="BC7730" s="34"/>
      <c r="BD7730" s="27"/>
      <c r="BF7730" s="35"/>
      <c r="BG7730" s="35"/>
      <c r="BH7730" s="35"/>
    </row>
    <row r="7731" spans="1:60" ht="15" x14ac:dyDescent="0.25">
      <c r="A7731" s="570">
        <f t="shared" si="113"/>
        <v>7725</v>
      </c>
      <c r="B7731" s="571" t="s">
        <v>9871</v>
      </c>
      <c r="C7731" s="574" t="s">
        <v>12458</v>
      </c>
      <c r="D7731" s="843">
        <v>606900</v>
      </c>
      <c r="E7731" s="844"/>
      <c r="F7731" s="844"/>
      <c r="G7731" s="25"/>
      <c r="H7731" s="25"/>
      <c r="I7731" s="25"/>
      <c r="J7731" s="25"/>
      <c r="K7731" s="25"/>
      <c r="L7731" s="25"/>
      <c r="N7731" s="25"/>
      <c r="O7731" s="25"/>
      <c r="P7731" s="35" t="s">
        <v>2496</v>
      </c>
      <c r="AS7731" s="570"/>
      <c r="AT7731" s="391"/>
      <c r="AU7731" s="222"/>
      <c r="AV7731" s="564"/>
      <c r="AW7731" s="60"/>
      <c r="AX7731" s="60"/>
      <c r="AY7731" s="60"/>
      <c r="AZ7731" s="283"/>
      <c r="BA7731" s="283"/>
      <c r="BB7731" s="283"/>
      <c r="BC7731" s="34"/>
      <c r="BD7731" s="27"/>
      <c r="BF7731" s="35"/>
      <c r="BG7731" s="35"/>
      <c r="BH7731" s="35"/>
    </row>
    <row r="7732" spans="1:60" ht="15" x14ac:dyDescent="0.25">
      <c r="A7732" s="570">
        <f t="shared" si="113"/>
        <v>7726</v>
      </c>
      <c r="B7732" s="571" t="s">
        <v>9872</v>
      </c>
      <c r="C7732" s="574" t="s">
        <v>12458</v>
      </c>
      <c r="D7732" s="843">
        <v>21280.77</v>
      </c>
      <c r="E7732" s="844"/>
      <c r="F7732" s="844"/>
      <c r="G7732" s="25"/>
      <c r="H7732" s="25"/>
      <c r="I7732" s="25"/>
      <c r="J7732" s="25"/>
      <c r="K7732" s="25"/>
      <c r="L7732" s="25"/>
      <c r="N7732" s="25"/>
      <c r="O7732" s="25"/>
      <c r="P7732" s="35" t="s">
        <v>2496</v>
      </c>
      <c r="AS7732" s="570"/>
      <c r="AT7732" s="391"/>
      <c r="AU7732" s="222"/>
      <c r="AV7732" s="564"/>
      <c r="AW7732" s="60"/>
      <c r="AX7732" s="60"/>
      <c r="AY7732" s="60"/>
      <c r="AZ7732" s="283"/>
      <c r="BA7732" s="283"/>
      <c r="BB7732" s="283"/>
      <c r="BC7732" s="34"/>
      <c r="BD7732" s="27"/>
      <c r="BF7732" s="35"/>
      <c r="BG7732" s="35"/>
      <c r="BH7732" s="35"/>
    </row>
    <row r="7733" spans="1:60" ht="15" x14ac:dyDescent="0.25">
      <c r="A7733" s="570">
        <f t="shared" si="113"/>
        <v>7727</v>
      </c>
      <c r="B7733" s="571" t="s">
        <v>9873</v>
      </c>
      <c r="C7733" s="574" t="s">
        <v>12458</v>
      </c>
      <c r="D7733" s="843">
        <v>29788.080000000002</v>
      </c>
      <c r="E7733" s="844"/>
      <c r="F7733" s="844"/>
      <c r="G7733" s="25"/>
      <c r="H7733" s="25"/>
      <c r="I7733" s="25"/>
      <c r="J7733" s="25"/>
      <c r="K7733" s="25"/>
      <c r="L7733" s="25"/>
      <c r="N7733" s="25"/>
      <c r="O7733" s="25"/>
      <c r="P7733" s="35" t="s">
        <v>2496</v>
      </c>
      <c r="AS7733" s="570"/>
      <c r="AT7733" s="391"/>
      <c r="AU7733" s="222"/>
      <c r="AV7733" s="564"/>
      <c r="AW7733" s="60"/>
      <c r="AX7733" s="60"/>
      <c r="AY7733" s="60"/>
      <c r="AZ7733" s="283"/>
      <c r="BA7733" s="283"/>
      <c r="BB7733" s="283"/>
      <c r="BC7733" s="34"/>
      <c r="BD7733" s="27"/>
      <c r="BF7733" s="35"/>
      <c r="BG7733" s="35"/>
      <c r="BH7733" s="35"/>
    </row>
    <row r="7734" spans="1:60" ht="15" x14ac:dyDescent="0.25">
      <c r="A7734" s="570">
        <f t="shared" si="113"/>
        <v>7728</v>
      </c>
      <c r="B7734" s="571" t="s">
        <v>9874</v>
      </c>
      <c r="C7734" s="574" t="s">
        <v>12458</v>
      </c>
      <c r="D7734" s="843">
        <v>24752</v>
      </c>
      <c r="E7734" s="844"/>
      <c r="F7734" s="844"/>
      <c r="G7734" s="25"/>
      <c r="H7734" s="25"/>
      <c r="I7734" s="25"/>
      <c r="J7734" s="25"/>
      <c r="K7734" s="25"/>
      <c r="L7734" s="25"/>
      <c r="N7734" s="25"/>
      <c r="O7734" s="25"/>
      <c r="P7734" s="35" t="s">
        <v>2496</v>
      </c>
      <c r="AS7734" s="570"/>
      <c r="AT7734" s="391"/>
      <c r="AU7734" s="222"/>
      <c r="AV7734" s="564"/>
      <c r="AW7734" s="60"/>
      <c r="AX7734" s="60"/>
      <c r="AY7734" s="60"/>
      <c r="AZ7734" s="283"/>
      <c r="BA7734" s="283"/>
      <c r="BB7734" s="283"/>
      <c r="BC7734" s="34"/>
      <c r="BD7734" s="27"/>
      <c r="BF7734" s="35"/>
      <c r="BG7734" s="35"/>
      <c r="BH7734" s="35"/>
    </row>
    <row r="7735" spans="1:60" ht="15" x14ac:dyDescent="0.25">
      <c r="A7735" s="570">
        <f t="shared" ref="A7735:A7798" si="114">A7734+1</f>
        <v>7729</v>
      </c>
      <c r="B7735" s="571" t="s">
        <v>9875</v>
      </c>
      <c r="C7735" s="574" t="s">
        <v>12458</v>
      </c>
      <c r="D7735" s="843">
        <v>81392.429999999993</v>
      </c>
      <c r="E7735" s="844"/>
      <c r="F7735" s="844"/>
      <c r="G7735" s="25"/>
      <c r="H7735" s="25"/>
      <c r="I7735" s="25"/>
      <c r="J7735" s="25"/>
      <c r="K7735" s="25"/>
      <c r="L7735" s="25"/>
      <c r="N7735" s="25"/>
      <c r="O7735" s="25"/>
      <c r="P7735" s="35" t="s">
        <v>2496</v>
      </c>
      <c r="AS7735" s="570"/>
      <c r="AT7735" s="391"/>
      <c r="AU7735" s="222"/>
      <c r="AV7735" s="564"/>
      <c r="AW7735" s="60"/>
      <c r="AX7735" s="60"/>
      <c r="AY7735" s="60"/>
      <c r="AZ7735" s="283"/>
      <c r="BA7735" s="283"/>
      <c r="BB7735" s="283"/>
      <c r="BC7735" s="34"/>
      <c r="BD7735" s="27"/>
      <c r="BF7735" s="35"/>
      <c r="BG7735" s="35"/>
      <c r="BH7735" s="35"/>
    </row>
    <row r="7736" spans="1:60" ht="15" x14ac:dyDescent="0.25">
      <c r="A7736" s="570">
        <f t="shared" si="114"/>
        <v>7730</v>
      </c>
      <c r="B7736" s="571" t="s">
        <v>9876</v>
      </c>
      <c r="C7736" s="574" t="s">
        <v>12458</v>
      </c>
      <c r="D7736" s="843">
        <v>30744.84</v>
      </c>
      <c r="E7736" s="844"/>
      <c r="F7736" s="844"/>
      <c r="G7736" s="25"/>
      <c r="H7736" s="25"/>
      <c r="I7736" s="25"/>
      <c r="J7736" s="25"/>
      <c r="K7736" s="25"/>
      <c r="L7736" s="25"/>
      <c r="N7736" s="25"/>
      <c r="O7736" s="25"/>
      <c r="P7736" s="35" t="s">
        <v>2496</v>
      </c>
      <c r="AS7736" s="570"/>
      <c r="AT7736" s="391"/>
      <c r="AU7736" s="222"/>
      <c r="AV7736" s="564"/>
      <c r="AW7736" s="60"/>
      <c r="AX7736" s="60"/>
      <c r="AY7736" s="60"/>
      <c r="AZ7736" s="283"/>
      <c r="BA7736" s="283"/>
      <c r="BB7736" s="283"/>
      <c r="BC7736" s="34"/>
      <c r="BD7736" s="27"/>
      <c r="BF7736" s="35"/>
      <c r="BG7736" s="35"/>
      <c r="BH7736" s="35"/>
    </row>
    <row r="7737" spans="1:60" ht="15" x14ac:dyDescent="0.25">
      <c r="A7737" s="570">
        <f t="shared" si="114"/>
        <v>7731</v>
      </c>
      <c r="B7737" s="571" t="s">
        <v>9877</v>
      </c>
      <c r="C7737" s="574" t="s">
        <v>12458</v>
      </c>
      <c r="D7737" s="843">
        <v>24365.25</v>
      </c>
      <c r="E7737" s="844"/>
      <c r="F7737" s="844"/>
      <c r="G7737" s="25"/>
      <c r="H7737" s="25"/>
      <c r="I7737" s="25"/>
      <c r="J7737" s="25"/>
      <c r="K7737" s="25"/>
      <c r="L7737" s="25"/>
      <c r="N7737" s="25"/>
      <c r="O7737" s="25"/>
      <c r="P7737" s="35" t="s">
        <v>2496</v>
      </c>
      <c r="AS7737" s="570"/>
      <c r="AT7737" s="391"/>
      <c r="AU7737" s="222"/>
      <c r="AV7737" s="564"/>
      <c r="AW7737" s="60"/>
      <c r="AX7737" s="60"/>
      <c r="AY7737" s="60"/>
      <c r="AZ7737" s="283"/>
      <c r="BA7737" s="283"/>
      <c r="BB7737" s="283"/>
      <c r="BC7737" s="34"/>
      <c r="BD7737" s="27"/>
      <c r="BF7737" s="35"/>
      <c r="BG7737" s="35"/>
      <c r="BH7737" s="35"/>
    </row>
    <row r="7738" spans="1:60" ht="15" x14ac:dyDescent="0.25">
      <c r="A7738" s="570">
        <f t="shared" si="114"/>
        <v>7732</v>
      </c>
      <c r="B7738" s="571" t="s">
        <v>9878</v>
      </c>
      <c r="C7738" s="574" t="s">
        <v>12458</v>
      </c>
      <c r="D7738" s="843">
        <v>89514.18</v>
      </c>
      <c r="E7738" s="844"/>
      <c r="F7738" s="844"/>
      <c r="G7738" s="25"/>
      <c r="H7738" s="25"/>
      <c r="I7738" s="25"/>
      <c r="J7738" s="25"/>
      <c r="K7738" s="25"/>
      <c r="L7738" s="25"/>
      <c r="N7738" s="25"/>
      <c r="O7738" s="25"/>
      <c r="P7738" s="35" t="s">
        <v>2496</v>
      </c>
      <c r="AS7738" s="570"/>
      <c r="AT7738" s="391"/>
      <c r="AU7738" s="222"/>
      <c r="AV7738" s="564"/>
      <c r="AW7738" s="60"/>
      <c r="AX7738" s="60"/>
      <c r="AY7738" s="60"/>
      <c r="AZ7738" s="283"/>
      <c r="BA7738" s="283"/>
      <c r="BB7738" s="283"/>
      <c r="BC7738" s="34"/>
      <c r="BD7738" s="27"/>
      <c r="BF7738" s="35"/>
      <c r="BG7738" s="35"/>
      <c r="BH7738" s="35"/>
    </row>
    <row r="7739" spans="1:60" ht="15" x14ac:dyDescent="0.25">
      <c r="A7739" s="570">
        <f t="shared" si="114"/>
        <v>7733</v>
      </c>
      <c r="B7739" s="571" t="s">
        <v>9879</v>
      </c>
      <c r="C7739" s="574" t="s">
        <v>12458</v>
      </c>
      <c r="D7739" s="843">
        <v>55216</v>
      </c>
      <c r="E7739" s="844"/>
      <c r="F7739" s="844"/>
      <c r="G7739" s="25"/>
      <c r="H7739" s="25"/>
      <c r="I7739" s="25"/>
      <c r="J7739" s="25"/>
      <c r="K7739" s="25"/>
      <c r="L7739" s="25"/>
      <c r="N7739" s="25"/>
      <c r="O7739" s="25"/>
      <c r="P7739" s="35" t="s">
        <v>2496</v>
      </c>
      <c r="AS7739" s="570"/>
      <c r="AT7739" s="391"/>
      <c r="AU7739" s="222"/>
      <c r="AV7739" s="564"/>
      <c r="AW7739" s="60"/>
      <c r="AX7739" s="60"/>
      <c r="AY7739" s="60"/>
      <c r="AZ7739" s="283"/>
      <c r="BA7739" s="283"/>
      <c r="BB7739" s="283"/>
      <c r="BC7739" s="34"/>
      <c r="BD7739" s="27"/>
      <c r="BF7739" s="35"/>
      <c r="BG7739" s="35"/>
      <c r="BH7739" s="35"/>
    </row>
    <row r="7740" spans="1:60" ht="15" x14ac:dyDescent="0.25">
      <c r="A7740" s="570">
        <f t="shared" si="114"/>
        <v>7734</v>
      </c>
      <c r="B7740" s="571" t="s">
        <v>9880</v>
      </c>
      <c r="C7740" s="574" t="s">
        <v>12458</v>
      </c>
      <c r="D7740" s="843">
        <v>55216</v>
      </c>
      <c r="E7740" s="844"/>
      <c r="F7740" s="844"/>
      <c r="G7740" s="25"/>
      <c r="H7740" s="25"/>
      <c r="I7740" s="25"/>
      <c r="J7740" s="25"/>
      <c r="K7740" s="25"/>
      <c r="L7740" s="25"/>
      <c r="N7740" s="25"/>
      <c r="O7740" s="25"/>
      <c r="P7740" s="35" t="s">
        <v>2496</v>
      </c>
      <c r="AS7740" s="570"/>
      <c r="AT7740" s="391"/>
      <c r="AU7740" s="222"/>
      <c r="AV7740" s="564"/>
      <c r="AW7740" s="60"/>
      <c r="AX7740" s="60"/>
      <c r="AY7740" s="60"/>
      <c r="AZ7740" s="283"/>
      <c r="BA7740" s="283"/>
      <c r="BB7740" s="283"/>
      <c r="BC7740" s="34"/>
      <c r="BD7740" s="27"/>
      <c r="BF7740" s="35"/>
      <c r="BG7740" s="35"/>
      <c r="BH7740" s="35"/>
    </row>
    <row r="7741" spans="1:60" ht="15" x14ac:dyDescent="0.25">
      <c r="A7741" s="570">
        <f t="shared" si="114"/>
        <v>7735</v>
      </c>
      <c r="B7741" s="571" t="s">
        <v>9881</v>
      </c>
      <c r="C7741" s="574" t="s">
        <v>12458</v>
      </c>
      <c r="D7741" s="843">
        <v>14585.55</v>
      </c>
      <c r="E7741" s="844"/>
      <c r="F7741" s="844"/>
      <c r="G7741" s="25"/>
      <c r="H7741" s="25"/>
      <c r="I7741" s="25"/>
      <c r="J7741" s="25"/>
      <c r="K7741" s="25"/>
      <c r="L7741" s="25"/>
      <c r="N7741" s="25"/>
      <c r="O7741" s="25"/>
      <c r="P7741" s="35" t="s">
        <v>2496</v>
      </c>
      <c r="AS7741" s="570"/>
      <c r="AT7741" s="391"/>
      <c r="AU7741" s="222"/>
      <c r="AV7741" s="564"/>
      <c r="AW7741" s="60"/>
      <c r="AX7741" s="60"/>
      <c r="AY7741" s="60"/>
      <c r="AZ7741" s="283"/>
      <c r="BA7741" s="283"/>
      <c r="BB7741" s="283"/>
      <c r="BC7741" s="34"/>
      <c r="BD7741" s="27"/>
      <c r="BF7741" s="35"/>
      <c r="BG7741" s="35"/>
      <c r="BH7741" s="35"/>
    </row>
    <row r="7742" spans="1:60" ht="15" x14ac:dyDescent="0.25">
      <c r="A7742" s="570">
        <f t="shared" si="114"/>
        <v>7736</v>
      </c>
      <c r="B7742" s="571" t="s">
        <v>9882</v>
      </c>
      <c r="C7742" s="574" t="s">
        <v>12458</v>
      </c>
      <c r="D7742" s="843">
        <v>10920</v>
      </c>
      <c r="E7742" s="844"/>
      <c r="F7742" s="844"/>
      <c r="G7742" s="25"/>
      <c r="H7742" s="25"/>
      <c r="I7742" s="25"/>
      <c r="J7742" s="25"/>
      <c r="K7742" s="25"/>
      <c r="L7742" s="25"/>
      <c r="N7742" s="25"/>
      <c r="O7742" s="25"/>
      <c r="P7742" s="35" t="s">
        <v>2496</v>
      </c>
      <c r="AS7742" s="570"/>
      <c r="AT7742" s="391"/>
      <c r="AU7742" s="222"/>
      <c r="AV7742" s="564"/>
      <c r="AW7742" s="60"/>
      <c r="AX7742" s="60"/>
      <c r="AY7742" s="60"/>
      <c r="AZ7742" s="283"/>
      <c r="BA7742" s="283"/>
      <c r="BB7742" s="283"/>
      <c r="BC7742" s="34"/>
      <c r="BD7742" s="27"/>
      <c r="BF7742" s="35"/>
      <c r="BG7742" s="35"/>
      <c r="BH7742" s="35"/>
    </row>
    <row r="7743" spans="1:60" ht="15" x14ac:dyDescent="0.25">
      <c r="A7743" s="570">
        <f t="shared" si="114"/>
        <v>7737</v>
      </c>
      <c r="B7743" s="571" t="s">
        <v>9883</v>
      </c>
      <c r="C7743" s="574" t="s">
        <v>12458</v>
      </c>
      <c r="D7743" s="843">
        <v>10920</v>
      </c>
      <c r="E7743" s="844"/>
      <c r="F7743" s="844"/>
      <c r="G7743" s="25"/>
      <c r="H7743" s="25"/>
      <c r="I7743" s="25"/>
      <c r="J7743" s="25"/>
      <c r="K7743" s="25"/>
      <c r="L7743" s="25"/>
      <c r="N7743" s="25"/>
      <c r="O7743" s="25"/>
      <c r="P7743" s="35" t="s">
        <v>2496</v>
      </c>
      <c r="AS7743" s="570"/>
      <c r="AT7743" s="391"/>
      <c r="AU7743" s="222"/>
      <c r="AV7743" s="564"/>
      <c r="AW7743" s="60"/>
      <c r="AX7743" s="60"/>
      <c r="AY7743" s="60"/>
      <c r="AZ7743" s="283"/>
      <c r="BA7743" s="283"/>
      <c r="BB7743" s="283"/>
      <c r="BC7743" s="34"/>
      <c r="BD7743" s="27"/>
      <c r="BF7743" s="35"/>
      <c r="BG7743" s="35"/>
      <c r="BH7743" s="35"/>
    </row>
    <row r="7744" spans="1:60" ht="15" x14ac:dyDescent="0.25">
      <c r="A7744" s="570">
        <f t="shared" si="114"/>
        <v>7738</v>
      </c>
      <c r="B7744" s="571" t="s">
        <v>9884</v>
      </c>
      <c r="C7744" s="574" t="s">
        <v>12458</v>
      </c>
      <c r="D7744" s="843">
        <v>842334.36</v>
      </c>
      <c r="E7744" s="844"/>
      <c r="F7744" s="844"/>
      <c r="G7744" s="25"/>
      <c r="H7744" s="25"/>
      <c r="I7744" s="25"/>
      <c r="J7744" s="25"/>
      <c r="K7744" s="25"/>
      <c r="L7744" s="25"/>
      <c r="N7744" s="25"/>
      <c r="O7744" s="25"/>
      <c r="P7744" s="35" t="s">
        <v>2496</v>
      </c>
      <c r="AS7744" s="570"/>
      <c r="AT7744" s="391"/>
      <c r="AU7744" s="222"/>
      <c r="AV7744" s="564"/>
      <c r="AW7744" s="60"/>
      <c r="AX7744" s="60"/>
      <c r="AY7744" s="60"/>
      <c r="AZ7744" s="283"/>
      <c r="BA7744" s="283"/>
      <c r="BB7744" s="283"/>
      <c r="BC7744" s="34"/>
      <c r="BD7744" s="27"/>
      <c r="BF7744" s="35"/>
      <c r="BG7744" s="35"/>
      <c r="BH7744" s="35"/>
    </row>
    <row r="7745" spans="1:60" ht="15" x14ac:dyDescent="0.25">
      <c r="A7745" s="570">
        <f t="shared" si="114"/>
        <v>7739</v>
      </c>
      <c r="B7745" s="571" t="s">
        <v>9885</v>
      </c>
      <c r="C7745" s="574" t="s">
        <v>12458</v>
      </c>
      <c r="D7745" s="843">
        <v>1221454.08</v>
      </c>
      <c r="E7745" s="844"/>
      <c r="F7745" s="844"/>
      <c r="G7745" s="25"/>
      <c r="H7745" s="25"/>
      <c r="I7745" s="25"/>
      <c r="J7745" s="25"/>
      <c r="K7745" s="25"/>
      <c r="L7745" s="25"/>
      <c r="N7745" s="25"/>
      <c r="O7745" s="25"/>
      <c r="P7745" s="35" t="s">
        <v>2496</v>
      </c>
      <c r="AS7745" s="570"/>
      <c r="AT7745" s="391"/>
      <c r="AU7745" s="222"/>
      <c r="AV7745" s="564"/>
      <c r="AW7745" s="60"/>
      <c r="AX7745" s="60"/>
      <c r="AY7745" s="60"/>
      <c r="AZ7745" s="283"/>
      <c r="BA7745" s="283"/>
      <c r="BB7745" s="283"/>
      <c r="BC7745" s="34"/>
      <c r="BD7745" s="27"/>
      <c r="BF7745" s="35"/>
      <c r="BG7745" s="35"/>
      <c r="BH7745" s="35"/>
    </row>
    <row r="7746" spans="1:60" ht="15" x14ac:dyDescent="0.25">
      <c r="A7746" s="570">
        <f t="shared" si="114"/>
        <v>7740</v>
      </c>
      <c r="B7746" s="571" t="s">
        <v>9886</v>
      </c>
      <c r="C7746" s="574" t="s">
        <v>12458</v>
      </c>
      <c r="D7746" s="843">
        <v>511700</v>
      </c>
      <c r="E7746" s="844"/>
      <c r="F7746" s="844"/>
      <c r="G7746" s="25"/>
      <c r="H7746" s="25"/>
      <c r="I7746" s="25"/>
      <c r="J7746" s="25"/>
      <c r="K7746" s="25"/>
      <c r="L7746" s="25"/>
      <c r="N7746" s="25"/>
      <c r="O7746" s="25"/>
      <c r="P7746" s="35" t="s">
        <v>2496</v>
      </c>
      <c r="AS7746" s="570"/>
      <c r="AT7746" s="391"/>
      <c r="AU7746" s="222"/>
      <c r="AV7746" s="564"/>
      <c r="AW7746" s="60"/>
      <c r="AX7746" s="60"/>
      <c r="AY7746" s="60"/>
      <c r="AZ7746" s="283"/>
      <c r="BA7746" s="283"/>
      <c r="BB7746" s="283"/>
      <c r="BC7746" s="34"/>
      <c r="BD7746" s="27"/>
      <c r="BF7746" s="35"/>
      <c r="BG7746" s="35"/>
      <c r="BH7746" s="35"/>
    </row>
    <row r="7747" spans="1:60" ht="15" x14ac:dyDescent="0.25">
      <c r="A7747" s="570">
        <f t="shared" si="114"/>
        <v>7741</v>
      </c>
      <c r="B7747" s="571" t="s">
        <v>9887</v>
      </c>
      <c r="C7747" s="574" t="s">
        <v>12458</v>
      </c>
      <c r="D7747" s="843">
        <v>670660.19999999995</v>
      </c>
      <c r="E7747" s="844"/>
      <c r="F7747" s="844"/>
      <c r="G7747" s="25"/>
      <c r="H7747" s="25"/>
      <c r="I7747" s="25"/>
      <c r="J7747" s="25"/>
      <c r="K7747" s="25"/>
      <c r="L7747" s="25"/>
      <c r="N7747" s="25"/>
      <c r="O7747" s="25"/>
      <c r="P7747" s="35" t="s">
        <v>2496</v>
      </c>
      <c r="AS7747" s="570"/>
      <c r="AT7747" s="391"/>
      <c r="AU7747" s="222"/>
      <c r="AV7747" s="564"/>
      <c r="AW7747" s="60"/>
      <c r="AX7747" s="60"/>
      <c r="AY7747" s="60"/>
      <c r="AZ7747" s="283"/>
      <c r="BA7747" s="283"/>
      <c r="BB7747" s="283"/>
      <c r="BC7747" s="34"/>
      <c r="BD7747" s="27"/>
      <c r="BF7747" s="35"/>
      <c r="BG7747" s="35"/>
      <c r="BH7747" s="35"/>
    </row>
    <row r="7748" spans="1:60" ht="28.5" x14ac:dyDescent="0.25">
      <c r="A7748" s="570">
        <f t="shared" si="114"/>
        <v>7742</v>
      </c>
      <c r="B7748" s="571" t="s">
        <v>9888</v>
      </c>
      <c r="C7748" s="574" t="s">
        <v>12474</v>
      </c>
      <c r="D7748" s="843">
        <v>42840</v>
      </c>
      <c r="E7748" s="844"/>
      <c r="F7748" s="844"/>
      <c r="G7748" s="25"/>
      <c r="H7748" s="25"/>
      <c r="I7748" s="25"/>
      <c r="J7748" s="25"/>
      <c r="K7748" s="25"/>
      <c r="L7748" s="25"/>
      <c r="N7748" s="25"/>
      <c r="O7748" s="25"/>
      <c r="P7748" s="35" t="s">
        <v>2496</v>
      </c>
      <c r="AS7748" s="570"/>
      <c r="AT7748" s="391"/>
      <c r="AU7748" s="222"/>
      <c r="AV7748" s="564"/>
      <c r="AW7748" s="60"/>
      <c r="AX7748" s="60"/>
      <c r="AY7748" s="60"/>
      <c r="AZ7748" s="283"/>
      <c r="BA7748" s="283"/>
      <c r="BB7748" s="283"/>
      <c r="BC7748" s="34"/>
      <c r="BD7748" s="27"/>
      <c r="BF7748" s="35"/>
      <c r="BG7748" s="35"/>
      <c r="BH7748" s="35"/>
    </row>
    <row r="7749" spans="1:60" ht="15" x14ac:dyDescent="0.25">
      <c r="A7749" s="570">
        <f t="shared" si="114"/>
        <v>7743</v>
      </c>
      <c r="B7749" s="571" t="s">
        <v>9889</v>
      </c>
      <c r="C7749" s="574" t="s">
        <v>12458</v>
      </c>
      <c r="D7749" s="843">
        <v>10731</v>
      </c>
      <c r="E7749" s="844"/>
      <c r="F7749" s="844"/>
      <c r="G7749" s="25"/>
      <c r="H7749" s="25"/>
      <c r="I7749" s="25"/>
      <c r="J7749" s="25"/>
      <c r="K7749" s="25"/>
      <c r="L7749" s="25"/>
      <c r="N7749" s="25"/>
      <c r="O7749" s="25"/>
      <c r="P7749" s="35" t="s">
        <v>2496</v>
      </c>
      <c r="AS7749" s="570"/>
      <c r="AT7749" s="391"/>
      <c r="AU7749" s="222"/>
      <c r="AV7749" s="564"/>
      <c r="AW7749" s="60"/>
      <c r="AX7749" s="60"/>
      <c r="AY7749" s="60"/>
      <c r="AZ7749" s="283"/>
      <c r="BA7749" s="283"/>
      <c r="BB7749" s="283"/>
      <c r="BC7749" s="34"/>
      <c r="BD7749" s="27"/>
      <c r="BF7749" s="35"/>
      <c r="BG7749" s="35"/>
      <c r="BH7749" s="35"/>
    </row>
    <row r="7750" spans="1:60" ht="15" x14ac:dyDescent="0.25">
      <c r="A7750" s="570">
        <f t="shared" si="114"/>
        <v>7744</v>
      </c>
      <c r="B7750" s="571" t="s">
        <v>9890</v>
      </c>
      <c r="C7750" s="574" t="s">
        <v>12458</v>
      </c>
      <c r="D7750" s="843">
        <v>2389.52</v>
      </c>
      <c r="E7750" s="844"/>
      <c r="F7750" s="844"/>
      <c r="G7750" s="25"/>
      <c r="H7750" s="25"/>
      <c r="I7750" s="25"/>
      <c r="J7750" s="25"/>
      <c r="K7750" s="25"/>
      <c r="L7750" s="25"/>
      <c r="N7750" s="25"/>
      <c r="O7750" s="25"/>
      <c r="P7750" s="35" t="s">
        <v>2496</v>
      </c>
      <c r="AS7750" s="570"/>
      <c r="AT7750" s="391"/>
      <c r="AU7750" s="222"/>
      <c r="AV7750" s="564"/>
      <c r="AW7750" s="60"/>
      <c r="AX7750" s="60"/>
      <c r="AY7750" s="60"/>
      <c r="AZ7750" s="283"/>
      <c r="BA7750" s="283"/>
      <c r="BB7750" s="283"/>
      <c r="BC7750" s="34"/>
      <c r="BD7750" s="27"/>
      <c r="BF7750" s="35"/>
      <c r="BG7750" s="35"/>
      <c r="BH7750" s="35"/>
    </row>
    <row r="7751" spans="1:60" ht="15" x14ac:dyDescent="0.25">
      <c r="A7751" s="570">
        <f t="shared" si="114"/>
        <v>7745</v>
      </c>
      <c r="B7751" s="571" t="s">
        <v>9891</v>
      </c>
      <c r="C7751" s="574" t="s">
        <v>12458</v>
      </c>
      <c r="D7751" s="843">
        <v>3153.5</v>
      </c>
      <c r="E7751" s="844"/>
      <c r="F7751" s="844"/>
      <c r="G7751" s="25"/>
      <c r="H7751" s="25"/>
      <c r="I7751" s="25"/>
      <c r="J7751" s="25"/>
      <c r="K7751" s="25"/>
      <c r="L7751" s="25"/>
      <c r="N7751" s="25"/>
      <c r="O7751" s="25"/>
      <c r="P7751" s="35" t="s">
        <v>2496</v>
      </c>
      <c r="AS7751" s="570"/>
      <c r="AT7751" s="391"/>
      <c r="AU7751" s="222"/>
      <c r="AV7751" s="564"/>
      <c r="AW7751" s="60"/>
      <c r="AX7751" s="60"/>
      <c r="AY7751" s="60"/>
      <c r="AZ7751" s="283"/>
      <c r="BA7751" s="283"/>
      <c r="BB7751" s="283"/>
      <c r="BC7751" s="34"/>
      <c r="BD7751" s="27"/>
      <c r="BF7751" s="35"/>
      <c r="BG7751" s="35"/>
      <c r="BH7751" s="35"/>
    </row>
    <row r="7752" spans="1:60" ht="15" x14ac:dyDescent="0.25">
      <c r="A7752" s="570">
        <f t="shared" si="114"/>
        <v>7746</v>
      </c>
      <c r="B7752" s="571" t="s">
        <v>9892</v>
      </c>
      <c r="C7752" s="574" t="s">
        <v>12458</v>
      </c>
      <c r="D7752" s="843">
        <v>13923</v>
      </c>
      <c r="E7752" s="844"/>
      <c r="F7752" s="844"/>
      <c r="G7752" s="25"/>
      <c r="H7752" s="25"/>
      <c r="I7752" s="25"/>
      <c r="J7752" s="25"/>
      <c r="K7752" s="25"/>
      <c r="L7752" s="25"/>
      <c r="N7752" s="25"/>
      <c r="O7752" s="25"/>
      <c r="P7752" s="35" t="s">
        <v>2496</v>
      </c>
      <c r="AS7752" s="570"/>
      <c r="AT7752" s="391"/>
      <c r="AU7752" s="222"/>
      <c r="AV7752" s="564"/>
      <c r="AW7752" s="60"/>
      <c r="AX7752" s="60"/>
      <c r="AY7752" s="60"/>
      <c r="AZ7752" s="283"/>
      <c r="BA7752" s="283"/>
      <c r="BB7752" s="283"/>
      <c r="BC7752" s="34"/>
      <c r="BD7752" s="27"/>
      <c r="BF7752" s="35"/>
      <c r="BG7752" s="35"/>
      <c r="BH7752" s="35"/>
    </row>
    <row r="7753" spans="1:60" ht="15" x14ac:dyDescent="0.25">
      <c r="A7753" s="570">
        <f t="shared" si="114"/>
        <v>7747</v>
      </c>
      <c r="B7753" s="571" t="s">
        <v>9893</v>
      </c>
      <c r="C7753" s="574" t="s">
        <v>12458</v>
      </c>
      <c r="D7753" s="843">
        <v>6961.5</v>
      </c>
      <c r="E7753" s="844"/>
      <c r="F7753" s="844"/>
      <c r="G7753" s="25"/>
      <c r="H7753" s="25"/>
      <c r="I7753" s="25"/>
      <c r="J7753" s="25"/>
      <c r="K7753" s="25"/>
      <c r="L7753" s="25"/>
      <c r="N7753" s="25"/>
      <c r="O7753" s="25"/>
      <c r="P7753" s="35" t="s">
        <v>2496</v>
      </c>
      <c r="AS7753" s="570"/>
      <c r="AT7753" s="391"/>
      <c r="AU7753" s="222"/>
      <c r="AV7753" s="564"/>
      <c r="AW7753" s="60"/>
      <c r="AX7753" s="60"/>
      <c r="AY7753" s="60"/>
      <c r="AZ7753" s="283"/>
      <c r="BA7753" s="283"/>
      <c r="BB7753" s="283"/>
      <c r="BC7753" s="34"/>
      <c r="BD7753" s="27"/>
      <c r="BF7753" s="35"/>
      <c r="BG7753" s="35"/>
      <c r="BH7753" s="35"/>
    </row>
    <row r="7754" spans="1:60" ht="15" x14ac:dyDescent="0.25">
      <c r="A7754" s="570">
        <f t="shared" si="114"/>
        <v>7748</v>
      </c>
      <c r="B7754" s="571" t="s">
        <v>9894</v>
      </c>
      <c r="C7754" s="574" t="s">
        <v>12458</v>
      </c>
      <c r="D7754" s="843">
        <v>27846</v>
      </c>
      <c r="E7754" s="844"/>
      <c r="F7754" s="844"/>
      <c r="G7754" s="25"/>
      <c r="H7754" s="25"/>
      <c r="I7754" s="25"/>
      <c r="J7754" s="25"/>
      <c r="K7754" s="25"/>
      <c r="L7754" s="25"/>
      <c r="N7754" s="25"/>
      <c r="O7754" s="25"/>
      <c r="P7754" s="35" t="s">
        <v>2496</v>
      </c>
      <c r="AS7754" s="570"/>
      <c r="AT7754" s="391"/>
      <c r="AU7754" s="222"/>
      <c r="AV7754" s="564"/>
      <c r="AW7754" s="60"/>
      <c r="AX7754" s="60"/>
      <c r="AY7754" s="60"/>
      <c r="AZ7754" s="283"/>
      <c r="BA7754" s="283"/>
      <c r="BB7754" s="283"/>
      <c r="BC7754" s="34"/>
      <c r="BD7754" s="27"/>
      <c r="BF7754" s="35"/>
      <c r="BG7754" s="35"/>
      <c r="BH7754" s="35"/>
    </row>
    <row r="7755" spans="1:60" ht="15" x14ac:dyDescent="0.25">
      <c r="A7755" s="570">
        <f t="shared" si="114"/>
        <v>7749</v>
      </c>
      <c r="B7755" s="571" t="s">
        <v>9895</v>
      </c>
      <c r="C7755" s="574" t="s">
        <v>12458</v>
      </c>
      <c r="D7755" s="843">
        <v>423640</v>
      </c>
      <c r="E7755" s="844"/>
      <c r="F7755" s="844"/>
      <c r="G7755" s="25"/>
      <c r="H7755" s="25"/>
      <c r="I7755" s="25"/>
      <c r="J7755" s="25"/>
      <c r="K7755" s="25"/>
      <c r="L7755" s="25"/>
      <c r="N7755" s="25"/>
      <c r="O7755" s="25"/>
      <c r="P7755" s="35" t="s">
        <v>2496</v>
      </c>
      <c r="AS7755" s="570"/>
      <c r="AT7755" s="391"/>
      <c r="AU7755" s="222"/>
      <c r="AV7755" s="564"/>
      <c r="AW7755" s="60"/>
      <c r="AX7755" s="60"/>
      <c r="AY7755" s="60"/>
      <c r="AZ7755" s="283"/>
      <c r="BA7755" s="283"/>
      <c r="BB7755" s="283"/>
      <c r="BC7755" s="34"/>
      <c r="BD7755" s="27"/>
      <c r="BF7755" s="35"/>
      <c r="BG7755" s="35"/>
      <c r="BH7755" s="35"/>
    </row>
    <row r="7756" spans="1:60" ht="15" x14ac:dyDescent="0.25">
      <c r="A7756" s="570">
        <f t="shared" si="114"/>
        <v>7750</v>
      </c>
      <c r="B7756" s="571" t="s">
        <v>9896</v>
      </c>
      <c r="C7756" s="574" t="s">
        <v>12458</v>
      </c>
      <c r="D7756" s="843">
        <v>854.42</v>
      </c>
      <c r="E7756" s="844"/>
      <c r="F7756" s="844"/>
      <c r="G7756" s="25"/>
      <c r="H7756" s="25"/>
      <c r="I7756" s="25"/>
      <c r="J7756" s="25"/>
      <c r="K7756" s="25"/>
      <c r="L7756" s="25"/>
      <c r="N7756" s="25"/>
      <c r="O7756" s="25"/>
      <c r="P7756" s="35" t="s">
        <v>2496</v>
      </c>
      <c r="AS7756" s="570"/>
      <c r="AT7756" s="391"/>
      <c r="AU7756" s="222"/>
      <c r="AV7756" s="564"/>
      <c r="AW7756" s="60"/>
      <c r="AX7756" s="60"/>
      <c r="AY7756" s="60"/>
      <c r="AZ7756" s="283"/>
      <c r="BA7756" s="283"/>
      <c r="BB7756" s="283"/>
      <c r="BC7756" s="34"/>
      <c r="BD7756" s="27"/>
      <c r="BF7756" s="35"/>
      <c r="BG7756" s="35"/>
      <c r="BH7756" s="35"/>
    </row>
    <row r="7757" spans="1:60" ht="15" x14ac:dyDescent="0.25">
      <c r="A7757" s="570">
        <f t="shared" si="114"/>
        <v>7751</v>
      </c>
      <c r="B7757" s="571" t="s">
        <v>9897</v>
      </c>
      <c r="C7757" s="574" t="s">
        <v>12458</v>
      </c>
      <c r="D7757" s="843">
        <v>842.52</v>
      </c>
      <c r="E7757" s="844"/>
      <c r="F7757" s="844"/>
      <c r="G7757" s="25"/>
      <c r="H7757" s="25"/>
      <c r="I7757" s="25"/>
      <c r="J7757" s="25"/>
      <c r="K7757" s="25"/>
      <c r="L7757" s="25"/>
      <c r="N7757" s="25"/>
      <c r="O7757" s="25"/>
      <c r="P7757" s="35" t="s">
        <v>2496</v>
      </c>
      <c r="AS7757" s="570"/>
      <c r="AT7757" s="391"/>
      <c r="AU7757" s="222"/>
      <c r="AV7757" s="564"/>
      <c r="AW7757" s="60"/>
      <c r="AX7757" s="60"/>
      <c r="AY7757" s="60"/>
      <c r="AZ7757" s="283"/>
      <c r="BA7757" s="283"/>
      <c r="BB7757" s="283"/>
      <c r="BC7757" s="34"/>
      <c r="BD7757" s="27"/>
      <c r="BF7757" s="35"/>
      <c r="BG7757" s="35"/>
      <c r="BH7757" s="35"/>
    </row>
    <row r="7758" spans="1:60" ht="15" x14ac:dyDescent="0.25">
      <c r="A7758" s="570">
        <f t="shared" si="114"/>
        <v>7752</v>
      </c>
      <c r="B7758" s="571" t="s">
        <v>9898</v>
      </c>
      <c r="C7758" s="574" t="s">
        <v>12458</v>
      </c>
      <c r="D7758" s="843">
        <v>862.75</v>
      </c>
      <c r="E7758" s="844"/>
      <c r="F7758" s="844"/>
      <c r="G7758" s="25"/>
      <c r="H7758" s="25"/>
      <c r="I7758" s="25"/>
      <c r="J7758" s="25"/>
      <c r="K7758" s="25"/>
      <c r="L7758" s="25"/>
      <c r="N7758" s="25"/>
      <c r="O7758" s="25"/>
      <c r="P7758" s="35" t="s">
        <v>2496</v>
      </c>
      <c r="AS7758" s="570"/>
      <c r="AT7758" s="391"/>
      <c r="AU7758" s="222"/>
      <c r="AV7758" s="564"/>
      <c r="AW7758" s="60"/>
      <c r="AX7758" s="60"/>
      <c r="AY7758" s="60"/>
      <c r="AZ7758" s="283"/>
      <c r="BA7758" s="283"/>
      <c r="BB7758" s="283"/>
      <c r="BC7758" s="34"/>
      <c r="BD7758" s="27"/>
      <c r="BF7758" s="35"/>
      <c r="BG7758" s="35"/>
      <c r="BH7758" s="35"/>
    </row>
    <row r="7759" spans="1:60" ht="15" x14ac:dyDescent="0.25">
      <c r="A7759" s="570">
        <f t="shared" si="114"/>
        <v>7753</v>
      </c>
      <c r="B7759" s="571" t="s">
        <v>9899</v>
      </c>
      <c r="C7759" s="574" t="s">
        <v>12473</v>
      </c>
      <c r="D7759" s="843">
        <v>38344.18</v>
      </c>
      <c r="E7759" s="844"/>
      <c r="F7759" s="844"/>
      <c r="G7759" s="25"/>
      <c r="H7759" s="25"/>
      <c r="I7759" s="25"/>
      <c r="J7759" s="25"/>
      <c r="K7759" s="25"/>
      <c r="L7759" s="25"/>
      <c r="N7759" s="25"/>
      <c r="O7759" s="25"/>
      <c r="P7759" s="35" t="s">
        <v>2496</v>
      </c>
      <c r="AS7759" s="570"/>
      <c r="AT7759" s="391"/>
      <c r="AU7759" s="222"/>
      <c r="AV7759" s="564"/>
      <c r="AW7759" s="60"/>
      <c r="AX7759" s="60"/>
      <c r="AY7759" s="60"/>
      <c r="AZ7759" s="283"/>
      <c r="BA7759" s="283"/>
      <c r="BB7759" s="283"/>
      <c r="BC7759" s="34"/>
      <c r="BD7759" s="27"/>
      <c r="BF7759" s="35"/>
      <c r="BG7759" s="35"/>
      <c r="BH7759" s="35"/>
    </row>
    <row r="7760" spans="1:60" ht="15" x14ac:dyDescent="0.25">
      <c r="A7760" s="570">
        <f t="shared" si="114"/>
        <v>7754</v>
      </c>
      <c r="B7760" s="571" t="s">
        <v>9900</v>
      </c>
      <c r="C7760" s="574" t="s">
        <v>12473</v>
      </c>
      <c r="D7760" s="843">
        <v>76765.710000000006</v>
      </c>
      <c r="E7760" s="844"/>
      <c r="F7760" s="844"/>
      <c r="G7760" s="25"/>
      <c r="H7760" s="25"/>
      <c r="I7760" s="25"/>
      <c r="J7760" s="25"/>
      <c r="K7760" s="25"/>
      <c r="L7760" s="25"/>
      <c r="N7760" s="25"/>
      <c r="O7760" s="25"/>
      <c r="P7760" s="35" t="s">
        <v>2496</v>
      </c>
      <c r="AS7760" s="570"/>
      <c r="AT7760" s="391"/>
      <c r="AU7760" s="222"/>
      <c r="AV7760" s="564"/>
      <c r="AW7760" s="60"/>
      <c r="AX7760" s="60"/>
      <c r="AY7760" s="60"/>
      <c r="AZ7760" s="283"/>
      <c r="BA7760" s="283"/>
      <c r="BB7760" s="283"/>
      <c r="BC7760" s="34"/>
      <c r="BD7760" s="27"/>
      <c r="BF7760" s="35"/>
      <c r="BG7760" s="35"/>
      <c r="BH7760" s="35"/>
    </row>
    <row r="7761" spans="1:60" ht="15" x14ac:dyDescent="0.25">
      <c r="A7761" s="570">
        <f t="shared" si="114"/>
        <v>7755</v>
      </c>
      <c r="B7761" s="571" t="s">
        <v>9901</v>
      </c>
      <c r="C7761" s="574" t="s">
        <v>12458</v>
      </c>
      <c r="D7761" s="843">
        <v>473025</v>
      </c>
      <c r="E7761" s="844"/>
      <c r="F7761" s="844"/>
      <c r="G7761" s="25"/>
      <c r="H7761" s="25"/>
      <c r="I7761" s="25"/>
      <c r="J7761" s="25"/>
      <c r="K7761" s="25"/>
      <c r="L7761" s="25"/>
      <c r="N7761" s="25"/>
      <c r="O7761" s="25"/>
      <c r="P7761" s="35" t="s">
        <v>2496</v>
      </c>
      <c r="AS7761" s="570"/>
      <c r="AT7761" s="391"/>
      <c r="AU7761" s="222"/>
      <c r="AV7761" s="564"/>
      <c r="AW7761" s="60"/>
      <c r="AX7761" s="60"/>
      <c r="AY7761" s="60"/>
      <c r="AZ7761" s="283"/>
      <c r="BA7761" s="283"/>
      <c r="BB7761" s="283"/>
      <c r="BC7761" s="34"/>
      <c r="BD7761" s="27"/>
      <c r="BF7761" s="35"/>
      <c r="BG7761" s="35"/>
      <c r="BH7761" s="35"/>
    </row>
    <row r="7762" spans="1:60" ht="15" x14ac:dyDescent="0.25">
      <c r="A7762" s="570">
        <f t="shared" si="114"/>
        <v>7756</v>
      </c>
      <c r="B7762" s="571" t="s">
        <v>9902</v>
      </c>
      <c r="C7762" s="574" t="s">
        <v>12458</v>
      </c>
      <c r="D7762" s="843">
        <v>426139</v>
      </c>
      <c r="E7762" s="844"/>
      <c r="F7762" s="844"/>
      <c r="G7762" s="25"/>
      <c r="H7762" s="25"/>
      <c r="I7762" s="25"/>
      <c r="J7762" s="25"/>
      <c r="K7762" s="25"/>
      <c r="L7762" s="25"/>
      <c r="N7762" s="25"/>
      <c r="O7762" s="25"/>
      <c r="P7762" s="35" t="s">
        <v>2496</v>
      </c>
      <c r="AS7762" s="570"/>
      <c r="AT7762" s="391"/>
      <c r="AU7762" s="222"/>
      <c r="AV7762" s="564"/>
      <c r="AW7762" s="60"/>
      <c r="AX7762" s="60"/>
      <c r="AY7762" s="60"/>
      <c r="AZ7762" s="283"/>
      <c r="BA7762" s="283"/>
      <c r="BB7762" s="283"/>
      <c r="BC7762" s="34"/>
      <c r="BD7762" s="27"/>
      <c r="BF7762" s="35"/>
      <c r="BG7762" s="35"/>
      <c r="BH7762" s="35"/>
    </row>
    <row r="7763" spans="1:60" ht="15" x14ac:dyDescent="0.25">
      <c r="A7763" s="570">
        <f t="shared" si="114"/>
        <v>7757</v>
      </c>
      <c r="B7763" s="571" t="s">
        <v>9903</v>
      </c>
      <c r="C7763" s="574" t="s">
        <v>12458</v>
      </c>
      <c r="D7763" s="843">
        <v>452557</v>
      </c>
      <c r="E7763" s="844"/>
      <c r="F7763" s="844"/>
      <c r="G7763" s="25"/>
      <c r="H7763" s="25"/>
      <c r="I7763" s="25"/>
      <c r="J7763" s="25"/>
      <c r="K7763" s="25"/>
      <c r="L7763" s="25"/>
      <c r="N7763" s="25"/>
      <c r="O7763" s="25"/>
      <c r="P7763" s="35" t="s">
        <v>2496</v>
      </c>
      <c r="AS7763" s="570"/>
      <c r="AT7763" s="391"/>
      <c r="AU7763" s="222"/>
      <c r="AV7763" s="564"/>
      <c r="AW7763" s="60"/>
      <c r="AX7763" s="60"/>
      <c r="AY7763" s="60"/>
      <c r="AZ7763" s="283"/>
      <c r="BA7763" s="283"/>
      <c r="BB7763" s="283"/>
      <c r="BC7763" s="34"/>
      <c r="BD7763" s="27"/>
      <c r="BF7763" s="35"/>
      <c r="BG7763" s="35"/>
      <c r="BH7763" s="35"/>
    </row>
    <row r="7764" spans="1:60" ht="15" x14ac:dyDescent="0.25">
      <c r="A7764" s="570">
        <f t="shared" si="114"/>
        <v>7758</v>
      </c>
      <c r="B7764" s="571" t="s">
        <v>9904</v>
      </c>
      <c r="C7764" s="574" t="s">
        <v>12458</v>
      </c>
      <c r="D7764" s="843">
        <v>422450</v>
      </c>
      <c r="E7764" s="844"/>
      <c r="F7764" s="844"/>
      <c r="G7764" s="25"/>
      <c r="H7764" s="25"/>
      <c r="I7764" s="25"/>
      <c r="J7764" s="25"/>
      <c r="K7764" s="25"/>
      <c r="L7764" s="25"/>
      <c r="N7764" s="25"/>
      <c r="O7764" s="25"/>
      <c r="P7764" s="35" t="s">
        <v>2496</v>
      </c>
      <c r="AS7764" s="570"/>
      <c r="AT7764" s="391"/>
      <c r="AU7764" s="222"/>
      <c r="AV7764" s="564"/>
      <c r="AW7764" s="60"/>
      <c r="AX7764" s="60"/>
      <c r="AY7764" s="60"/>
      <c r="AZ7764" s="283"/>
      <c r="BA7764" s="283"/>
      <c r="BB7764" s="283"/>
      <c r="BC7764" s="34"/>
      <c r="BD7764" s="27"/>
      <c r="BF7764" s="35"/>
      <c r="BG7764" s="35"/>
      <c r="BH7764" s="35"/>
    </row>
    <row r="7765" spans="1:60" ht="15" x14ac:dyDescent="0.25">
      <c r="A7765" s="570">
        <f t="shared" si="114"/>
        <v>7759</v>
      </c>
      <c r="B7765" s="571" t="s">
        <v>9905</v>
      </c>
      <c r="C7765" s="574" t="s">
        <v>12458</v>
      </c>
      <c r="D7765" s="843">
        <v>80858.12</v>
      </c>
      <c r="E7765" s="844"/>
      <c r="F7765" s="844"/>
      <c r="G7765" s="25"/>
      <c r="H7765" s="25"/>
      <c r="I7765" s="25"/>
      <c r="J7765" s="25"/>
      <c r="K7765" s="25"/>
      <c r="L7765" s="25"/>
      <c r="N7765" s="25"/>
      <c r="O7765" s="25"/>
      <c r="P7765" s="35" t="s">
        <v>2496</v>
      </c>
      <c r="AS7765" s="570"/>
      <c r="AT7765" s="391"/>
      <c r="AU7765" s="222"/>
      <c r="AV7765" s="564"/>
      <c r="AW7765" s="60"/>
      <c r="AX7765" s="60"/>
      <c r="AY7765" s="60"/>
      <c r="AZ7765" s="283"/>
      <c r="BA7765" s="283"/>
      <c r="BB7765" s="283"/>
      <c r="BC7765" s="34"/>
      <c r="BD7765" s="27"/>
      <c r="BF7765" s="35"/>
      <c r="BG7765" s="35"/>
      <c r="BH7765" s="35"/>
    </row>
    <row r="7766" spans="1:60" ht="15" x14ac:dyDescent="0.25">
      <c r="A7766" s="570">
        <f t="shared" si="114"/>
        <v>7760</v>
      </c>
      <c r="B7766" s="571" t="s">
        <v>9906</v>
      </c>
      <c r="C7766" s="574" t="s">
        <v>12458</v>
      </c>
      <c r="D7766" s="843">
        <v>2817.92</v>
      </c>
      <c r="E7766" s="844"/>
      <c r="F7766" s="844"/>
      <c r="G7766" s="25"/>
      <c r="H7766" s="25"/>
      <c r="I7766" s="25"/>
      <c r="J7766" s="25"/>
      <c r="K7766" s="25"/>
      <c r="L7766" s="25"/>
      <c r="N7766" s="25"/>
      <c r="O7766" s="25"/>
      <c r="P7766" s="35" t="s">
        <v>2496</v>
      </c>
      <c r="AS7766" s="570"/>
      <c r="AT7766" s="391"/>
      <c r="AU7766" s="222"/>
      <c r="AV7766" s="564"/>
      <c r="AW7766" s="60"/>
      <c r="AX7766" s="60"/>
      <c r="AY7766" s="60"/>
      <c r="AZ7766" s="283"/>
      <c r="BA7766" s="283"/>
      <c r="BB7766" s="283"/>
      <c r="BC7766" s="34"/>
      <c r="BD7766" s="27"/>
      <c r="BF7766" s="35"/>
      <c r="BG7766" s="35"/>
      <c r="BH7766" s="35"/>
    </row>
    <row r="7767" spans="1:60" ht="15" x14ac:dyDescent="0.25">
      <c r="A7767" s="570">
        <f t="shared" si="114"/>
        <v>7761</v>
      </c>
      <c r="B7767" s="571" t="s">
        <v>9907</v>
      </c>
      <c r="C7767" s="574" t="s">
        <v>12458</v>
      </c>
      <c r="D7767" s="843">
        <v>4211.41</v>
      </c>
      <c r="E7767" s="844"/>
      <c r="F7767" s="844"/>
      <c r="G7767" s="25"/>
      <c r="H7767" s="25"/>
      <c r="I7767" s="25"/>
      <c r="J7767" s="25"/>
      <c r="K7767" s="25"/>
      <c r="L7767" s="25"/>
      <c r="N7767" s="25"/>
      <c r="O7767" s="25"/>
      <c r="P7767" s="35" t="s">
        <v>2496</v>
      </c>
      <c r="AS7767" s="570"/>
      <c r="AT7767" s="391"/>
      <c r="AU7767" s="222"/>
      <c r="AV7767" s="564"/>
      <c r="AW7767" s="60"/>
      <c r="AX7767" s="60"/>
      <c r="AY7767" s="60"/>
      <c r="AZ7767" s="283"/>
      <c r="BA7767" s="283"/>
      <c r="BB7767" s="283"/>
      <c r="BC7767" s="34"/>
      <c r="BD7767" s="27"/>
      <c r="BF7767" s="35"/>
      <c r="BG7767" s="35"/>
      <c r="BH7767" s="35"/>
    </row>
    <row r="7768" spans="1:60" ht="15" x14ac:dyDescent="0.25">
      <c r="A7768" s="570">
        <f t="shared" si="114"/>
        <v>7762</v>
      </c>
      <c r="B7768" s="571" t="s">
        <v>9908</v>
      </c>
      <c r="C7768" s="574" t="s">
        <v>12458</v>
      </c>
      <c r="D7768" s="843">
        <v>2316.9299999999998</v>
      </c>
      <c r="E7768" s="844"/>
      <c r="F7768" s="844"/>
      <c r="G7768" s="25"/>
      <c r="H7768" s="25"/>
      <c r="I7768" s="25"/>
      <c r="J7768" s="25"/>
      <c r="K7768" s="25"/>
      <c r="L7768" s="25"/>
      <c r="N7768" s="25"/>
      <c r="O7768" s="25"/>
      <c r="P7768" s="35" t="s">
        <v>2496</v>
      </c>
      <c r="AS7768" s="570"/>
      <c r="AT7768" s="391"/>
      <c r="AU7768" s="222"/>
      <c r="AV7768" s="564"/>
      <c r="AW7768" s="60"/>
      <c r="AX7768" s="60"/>
      <c r="AY7768" s="60"/>
      <c r="AZ7768" s="283"/>
      <c r="BA7768" s="283"/>
      <c r="BB7768" s="283"/>
      <c r="BC7768" s="34"/>
      <c r="BD7768" s="27"/>
      <c r="BF7768" s="35"/>
      <c r="BG7768" s="35"/>
      <c r="BH7768" s="35"/>
    </row>
    <row r="7769" spans="1:60" ht="15" x14ac:dyDescent="0.25">
      <c r="A7769" s="570">
        <f t="shared" si="114"/>
        <v>7763</v>
      </c>
      <c r="B7769" s="571" t="s">
        <v>9909</v>
      </c>
      <c r="C7769" s="574" t="s">
        <v>12458</v>
      </c>
      <c r="D7769" s="843">
        <v>3452.19</v>
      </c>
      <c r="E7769" s="844"/>
      <c r="F7769" s="844"/>
      <c r="G7769" s="25"/>
      <c r="H7769" s="25"/>
      <c r="I7769" s="25"/>
      <c r="J7769" s="25"/>
      <c r="K7769" s="25"/>
      <c r="L7769" s="25"/>
      <c r="N7769" s="25"/>
      <c r="O7769" s="25"/>
      <c r="P7769" s="35" t="s">
        <v>2496</v>
      </c>
      <c r="AS7769" s="570"/>
      <c r="AT7769" s="391"/>
      <c r="AU7769" s="222"/>
      <c r="AV7769" s="564"/>
      <c r="AW7769" s="60"/>
      <c r="AX7769" s="60"/>
      <c r="AY7769" s="60"/>
      <c r="AZ7769" s="283"/>
      <c r="BA7769" s="283"/>
      <c r="BB7769" s="283"/>
      <c r="BC7769" s="34"/>
      <c r="BD7769" s="27"/>
      <c r="BF7769" s="35"/>
      <c r="BG7769" s="35"/>
      <c r="BH7769" s="35"/>
    </row>
    <row r="7770" spans="1:60" ht="15" x14ac:dyDescent="0.25">
      <c r="A7770" s="570">
        <f t="shared" si="114"/>
        <v>7764</v>
      </c>
      <c r="B7770" s="571" t="s">
        <v>9910</v>
      </c>
      <c r="C7770" s="574" t="s">
        <v>12458</v>
      </c>
      <c r="D7770" s="843">
        <v>3320.1</v>
      </c>
      <c r="E7770" s="844"/>
      <c r="F7770" s="844"/>
      <c r="G7770" s="25"/>
      <c r="H7770" s="25"/>
      <c r="I7770" s="25"/>
      <c r="J7770" s="25"/>
      <c r="K7770" s="25"/>
      <c r="L7770" s="25"/>
      <c r="N7770" s="25"/>
      <c r="O7770" s="25"/>
      <c r="P7770" s="35" t="s">
        <v>2496</v>
      </c>
      <c r="AS7770" s="570"/>
      <c r="AT7770" s="391"/>
      <c r="AU7770" s="222"/>
      <c r="AV7770" s="564"/>
      <c r="AW7770" s="60"/>
      <c r="AX7770" s="60"/>
      <c r="AY7770" s="60"/>
      <c r="AZ7770" s="283"/>
      <c r="BA7770" s="283"/>
      <c r="BB7770" s="283"/>
      <c r="BC7770" s="34"/>
      <c r="BD7770" s="27"/>
      <c r="BF7770" s="35"/>
      <c r="BG7770" s="35"/>
      <c r="BH7770" s="35"/>
    </row>
    <row r="7771" spans="1:60" ht="15" x14ac:dyDescent="0.25">
      <c r="A7771" s="570">
        <f t="shared" si="114"/>
        <v>7765</v>
      </c>
      <c r="B7771" s="571" t="s">
        <v>9911</v>
      </c>
      <c r="C7771" s="574" t="s">
        <v>12458</v>
      </c>
      <c r="D7771" s="843">
        <v>2602.5300000000002</v>
      </c>
      <c r="E7771" s="844"/>
      <c r="F7771" s="844"/>
      <c r="G7771" s="25"/>
      <c r="H7771" s="25"/>
      <c r="I7771" s="25"/>
      <c r="J7771" s="25"/>
      <c r="K7771" s="25"/>
      <c r="L7771" s="25"/>
      <c r="N7771" s="25"/>
      <c r="O7771" s="25"/>
      <c r="P7771" s="35" t="s">
        <v>2496</v>
      </c>
      <c r="AS7771" s="570"/>
      <c r="AT7771" s="391"/>
      <c r="AU7771" s="222"/>
      <c r="AV7771" s="564"/>
      <c r="AW7771" s="60"/>
      <c r="AX7771" s="60"/>
      <c r="AY7771" s="60"/>
      <c r="AZ7771" s="283"/>
      <c r="BA7771" s="283"/>
      <c r="BB7771" s="283"/>
      <c r="BC7771" s="34"/>
      <c r="BD7771" s="27"/>
      <c r="BF7771" s="35"/>
      <c r="BG7771" s="35"/>
      <c r="BH7771" s="35"/>
    </row>
    <row r="7772" spans="1:60" ht="15" x14ac:dyDescent="0.25">
      <c r="A7772" s="570">
        <f t="shared" si="114"/>
        <v>7766</v>
      </c>
      <c r="B7772" s="571" t="s">
        <v>9912</v>
      </c>
      <c r="C7772" s="574" t="s">
        <v>12458</v>
      </c>
      <c r="D7772" s="843">
        <v>32844</v>
      </c>
      <c r="E7772" s="844"/>
      <c r="F7772" s="844"/>
      <c r="G7772" s="25"/>
      <c r="H7772" s="25"/>
      <c r="I7772" s="25"/>
      <c r="J7772" s="25"/>
      <c r="K7772" s="25"/>
      <c r="L7772" s="25"/>
      <c r="N7772" s="25"/>
      <c r="O7772" s="25"/>
      <c r="P7772" s="35" t="s">
        <v>2496</v>
      </c>
      <c r="AS7772" s="570"/>
      <c r="AT7772" s="391"/>
      <c r="AU7772" s="222"/>
      <c r="AV7772" s="564"/>
      <c r="AW7772" s="60"/>
      <c r="AX7772" s="60"/>
      <c r="AY7772" s="60"/>
      <c r="AZ7772" s="283"/>
      <c r="BA7772" s="283"/>
      <c r="BB7772" s="283"/>
      <c r="BC7772" s="34"/>
      <c r="BD7772" s="27"/>
      <c r="BF7772" s="35"/>
      <c r="BG7772" s="35"/>
      <c r="BH7772" s="35"/>
    </row>
    <row r="7773" spans="1:60" ht="15" x14ac:dyDescent="0.25">
      <c r="A7773" s="570">
        <f t="shared" si="114"/>
        <v>7767</v>
      </c>
      <c r="B7773" s="571" t="s">
        <v>9913</v>
      </c>
      <c r="C7773" s="574" t="s">
        <v>12458</v>
      </c>
      <c r="D7773" s="843">
        <v>26989.200000000001</v>
      </c>
      <c r="E7773" s="844"/>
      <c r="F7773" s="844"/>
      <c r="G7773" s="25"/>
      <c r="H7773" s="25"/>
      <c r="I7773" s="25"/>
      <c r="J7773" s="25"/>
      <c r="K7773" s="25"/>
      <c r="L7773" s="25"/>
      <c r="N7773" s="25"/>
      <c r="O7773" s="25"/>
      <c r="P7773" s="35" t="s">
        <v>2496</v>
      </c>
      <c r="AS7773" s="570"/>
      <c r="AT7773" s="391"/>
      <c r="AU7773" s="222"/>
      <c r="AV7773" s="564"/>
      <c r="AW7773" s="60"/>
      <c r="AX7773" s="60"/>
      <c r="AY7773" s="60"/>
      <c r="AZ7773" s="283"/>
      <c r="BA7773" s="283"/>
      <c r="BB7773" s="283"/>
      <c r="BC7773" s="34"/>
      <c r="BD7773" s="27"/>
      <c r="BF7773" s="35"/>
      <c r="BG7773" s="35"/>
      <c r="BH7773" s="35"/>
    </row>
    <row r="7774" spans="1:60" ht="15" x14ac:dyDescent="0.25">
      <c r="A7774" s="570">
        <f t="shared" si="114"/>
        <v>7768</v>
      </c>
      <c r="B7774" s="571" t="s">
        <v>9914</v>
      </c>
      <c r="C7774" s="574" t="s">
        <v>12458</v>
      </c>
      <c r="D7774" s="843">
        <v>59119.199999999997</v>
      </c>
      <c r="E7774" s="844"/>
      <c r="F7774" s="844"/>
      <c r="G7774" s="25"/>
      <c r="H7774" s="25"/>
      <c r="I7774" s="25"/>
      <c r="J7774" s="25"/>
      <c r="K7774" s="25"/>
      <c r="L7774" s="25"/>
      <c r="N7774" s="25"/>
      <c r="O7774" s="25"/>
      <c r="P7774" s="35" t="s">
        <v>2496</v>
      </c>
      <c r="AS7774" s="570"/>
      <c r="AT7774" s="391"/>
      <c r="AU7774" s="222"/>
      <c r="AV7774" s="564"/>
      <c r="AW7774" s="60"/>
      <c r="AX7774" s="60"/>
      <c r="AY7774" s="60"/>
      <c r="AZ7774" s="283"/>
      <c r="BA7774" s="283"/>
      <c r="BB7774" s="283"/>
      <c r="BC7774" s="34"/>
      <c r="BD7774" s="27"/>
      <c r="BF7774" s="35"/>
      <c r="BG7774" s="35"/>
      <c r="BH7774" s="35"/>
    </row>
    <row r="7775" spans="1:60" ht="15" x14ac:dyDescent="0.25">
      <c r="A7775" s="570">
        <f t="shared" si="114"/>
        <v>7769</v>
      </c>
      <c r="B7775" s="571" t="s">
        <v>9915</v>
      </c>
      <c r="C7775" s="574" t="s">
        <v>12458</v>
      </c>
      <c r="D7775" s="843">
        <v>169646.4</v>
      </c>
      <c r="E7775" s="844"/>
      <c r="F7775" s="844"/>
      <c r="G7775" s="25"/>
      <c r="H7775" s="25"/>
      <c r="I7775" s="25"/>
      <c r="J7775" s="25"/>
      <c r="K7775" s="25"/>
      <c r="L7775" s="25"/>
      <c r="N7775" s="25"/>
      <c r="O7775" s="25"/>
      <c r="P7775" s="35" t="s">
        <v>2496</v>
      </c>
      <c r="AS7775" s="570"/>
      <c r="AT7775" s="391"/>
      <c r="AU7775" s="222"/>
      <c r="AV7775" s="564"/>
      <c r="AW7775" s="60"/>
      <c r="AX7775" s="60"/>
      <c r="AY7775" s="60"/>
      <c r="AZ7775" s="283"/>
      <c r="BA7775" s="283"/>
      <c r="BB7775" s="283"/>
      <c r="BC7775" s="34"/>
      <c r="BD7775" s="27"/>
      <c r="BF7775" s="35"/>
      <c r="BG7775" s="35"/>
      <c r="BH7775" s="35"/>
    </row>
    <row r="7776" spans="1:60" ht="15" x14ac:dyDescent="0.25">
      <c r="A7776" s="570">
        <f t="shared" si="114"/>
        <v>7770</v>
      </c>
      <c r="B7776" s="571" t="s">
        <v>9916</v>
      </c>
      <c r="C7776" s="574" t="s">
        <v>12458</v>
      </c>
      <c r="D7776" s="843">
        <v>265925.73</v>
      </c>
      <c r="E7776" s="844"/>
      <c r="F7776" s="844"/>
      <c r="G7776" s="25"/>
      <c r="H7776" s="25"/>
      <c r="I7776" s="25"/>
      <c r="J7776" s="25"/>
      <c r="K7776" s="25"/>
      <c r="L7776" s="25"/>
      <c r="N7776" s="25"/>
      <c r="O7776" s="25"/>
      <c r="P7776" s="35" t="s">
        <v>2496</v>
      </c>
      <c r="AS7776" s="570"/>
      <c r="AT7776" s="391"/>
      <c r="AU7776" s="222"/>
      <c r="AV7776" s="564"/>
      <c r="AW7776" s="60"/>
      <c r="AX7776" s="60"/>
      <c r="AY7776" s="60"/>
      <c r="AZ7776" s="283"/>
      <c r="BA7776" s="283"/>
      <c r="BB7776" s="283"/>
      <c r="BC7776" s="34"/>
      <c r="BD7776" s="27"/>
      <c r="BF7776" s="35"/>
      <c r="BG7776" s="35"/>
      <c r="BH7776" s="35"/>
    </row>
    <row r="7777" spans="1:60" ht="15" x14ac:dyDescent="0.25">
      <c r="A7777" s="570">
        <f t="shared" si="114"/>
        <v>7771</v>
      </c>
      <c r="B7777" s="571" t="s">
        <v>9917</v>
      </c>
      <c r="C7777" s="574" t="s">
        <v>12458</v>
      </c>
      <c r="D7777" s="843">
        <v>80682</v>
      </c>
      <c r="E7777" s="844"/>
      <c r="F7777" s="844"/>
      <c r="G7777" s="25"/>
      <c r="H7777" s="25"/>
      <c r="I7777" s="25"/>
      <c r="J7777" s="25"/>
      <c r="K7777" s="25"/>
      <c r="L7777" s="25"/>
      <c r="N7777" s="25"/>
      <c r="O7777" s="25"/>
      <c r="P7777" s="35" t="s">
        <v>2496</v>
      </c>
      <c r="AS7777" s="570"/>
      <c r="AT7777" s="391"/>
      <c r="AU7777" s="222"/>
      <c r="AV7777" s="564"/>
      <c r="AW7777" s="60"/>
      <c r="AX7777" s="60"/>
      <c r="AY7777" s="60"/>
      <c r="AZ7777" s="283"/>
      <c r="BA7777" s="283"/>
      <c r="BB7777" s="283"/>
      <c r="BC7777" s="34"/>
      <c r="BD7777" s="27"/>
      <c r="BF7777" s="35"/>
      <c r="BG7777" s="35"/>
      <c r="BH7777" s="35"/>
    </row>
    <row r="7778" spans="1:60" ht="15" x14ac:dyDescent="0.25">
      <c r="A7778" s="570">
        <f t="shared" si="114"/>
        <v>7772</v>
      </c>
      <c r="B7778" s="571" t="s">
        <v>9918</v>
      </c>
      <c r="C7778" s="574" t="s">
        <v>12458</v>
      </c>
      <c r="D7778" s="843">
        <v>370351.8</v>
      </c>
      <c r="E7778" s="844"/>
      <c r="F7778" s="844"/>
      <c r="G7778" s="25"/>
      <c r="H7778" s="25"/>
      <c r="I7778" s="25"/>
      <c r="J7778" s="25"/>
      <c r="K7778" s="25"/>
      <c r="L7778" s="25"/>
      <c r="N7778" s="25"/>
      <c r="O7778" s="25"/>
      <c r="P7778" s="35" t="s">
        <v>2496</v>
      </c>
      <c r="AS7778" s="570"/>
      <c r="AT7778" s="391"/>
      <c r="AU7778" s="222"/>
      <c r="AV7778" s="564"/>
      <c r="AW7778" s="60"/>
      <c r="AX7778" s="60"/>
      <c r="AY7778" s="60"/>
      <c r="AZ7778" s="283"/>
      <c r="BA7778" s="283"/>
      <c r="BB7778" s="283"/>
      <c r="BC7778" s="34"/>
      <c r="BD7778" s="27"/>
      <c r="BF7778" s="35"/>
      <c r="BG7778" s="35"/>
      <c r="BH7778" s="35"/>
    </row>
    <row r="7779" spans="1:60" ht="15" x14ac:dyDescent="0.25">
      <c r="A7779" s="570">
        <f t="shared" si="114"/>
        <v>7773</v>
      </c>
      <c r="B7779" s="571" t="s">
        <v>9919</v>
      </c>
      <c r="C7779" s="574" t="s">
        <v>12458</v>
      </c>
      <c r="D7779" s="843">
        <v>13595.75</v>
      </c>
      <c r="E7779" s="844"/>
      <c r="F7779" s="844"/>
      <c r="G7779" s="25"/>
      <c r="H7779" s="25"/>
      <c r="I7779" s="25"/>
      <c r="J7779" s="25"/>
      <c r="K7779" s="25"/>
      <c r="L7779" s="25"/>
      <c r="N7779" s="25"/>
      <c r="O7779" s="25"/>
      <c r="P7779" s="35" t="s">
        <v>2496</v>
      </c>
      <c r="AS7779" s="570"/>
      <c r="AT7779" s="391"/>
      <c r="AU7779" s="222"/>
      <c r="AV7779" s="564"/>
      <c r="AW7779" s="60"/>
      <c r="AX7779" s="60"/>
      <c r="AY7779" s="60"/>
      <c r="AZ7779" s="283"/>
      <c r="BA7779" s="283"/>
      <c r="BB7779" s="283"/>
      <c r="BC7779" s="34"/>
      <c r="BD7779" s="27"/>
      <c r="BF7779" s="35"/>
      <c r="BG7779" s="35"/>
      <c r="BH7779" s="35"/>
    </row>
    <row r="7780" spans="1:60" ht="15" x14ac:dyDescent="0.25">
      <c r="A7780" s="570">
        <f t="shared" si="114"/>
        <v>7774</v>
      </c>
      <c r="B7780" s="571" t="s">
        <v>9920</v>
      </c>
      <c r="C7780" s="574" t="s">
        <v>12458</v>
      </c>
      <c r="D7780" s="843">
        <v>251676.67</v>
      </c>
      <c r="E7780" s="844"/>
      <c r="F7780" s="844"/>
      <c r="G7780" s="25"/>
      <c r="H7780" s="25"/>
      <c r="I7780" s="25"/>
      <c r="J7780" s="25"/>
      <c r="K7780" s="25"/>
      <c r="L7780" s="25"/>
      <c r="N7780" s="25"/>
      <c r="O7780" s="25"/>
      <c r="P7780" s="35" t="s">
        <v>2496</v>
      </c>
      <c r="AS7780" s="570"/>
      <c r="AT7780" s="391"/>
      <c r="AU7780" s="222"/>
      <c r="AV7780" s="564"/>
      <c r="AW7780" s="60"/>
      <c r="AX7780" s="60"/>
      <c r="AY7780" s="60"/>
      <c r="AZ7780" s="283"/>
      <c r="BA7780" s="283"/>
      <c r="BB7780" s="283"/>
      <c r="BC7780" s="34"/>
      <c r="BD7780" s="27"/>
      <c r="BF7780" s="35"/>
      <c r="BG7780" s="35"/>
      <c r="BH7780" s="35"/>
    </row>
    <row r="7781" spans="1:60" ht="15" x14ac:dyDescent="0.25">
      <c r="A7781" s="570">
        <f t="shared" si="114"/>
        <v>7775</v>
      </c>
      <c r="B7781" s="571" t="s">
        <v>9921</v>
      </c>
      <c r="C7781" s="574" t="s">
        <v>12458</v>
      </c>
      <c r="D7781" s="843">
        <v>267.75</v>
      </c>
      <c r="E7781" s="844"/>
      <c r="F7781" s="844"/>
      <c r="G7781" s="25"/>
      <c r="H7781" s="25"/>
      <c r="I7781" s="25"/>
      <c r="J7781" s="25"/>
      <c r="K7781" s="25"/>
      <c r="L7781" s="25"/>
      <c r="N7781" s="25"/>
      <c r="O7781" s="25"/>
      <c r="P7781" s="35" t="s">
        <v>2496</v>
      </c>
      <c r="AS7781" s="570"/>
      <c r="AT7781" s="391"/>
      <c r="AU7781" s="222"/>
      <c r="AV7781" s="564"/>
      <c r="AW7781" s="60"/>
      <c r="AX7781" s="60"/>
      <c r="AY7781" s="60"/>
      <c r="AZ7781" s="283"/>
      <c r="BA7781" s="283"/>
      <c r="BB7781" s="283"/>
      <c r="BC7781" s="34"/>
      <c r="BD7781" s="27"/>
      <c r="BF7781" s="35"/>
      <c r="BG7781" s="35"/>
      <c r="BH7781" s="35"/>
    </row>
    <row r="7782" spans="1:60" ht="15" x14ac:dyDescent="0.25">
      <c r="A7782" s="570">
        <f t="shared" si="114"/>
        <v>7776</v>
      </c>
      <c r="B7782" s="571" t="s">
        <v>9922</v>
      </c>
      <c r="C7782" s="574" t="s">
        <v>12458</v>
      </c>
      <c r="D7782" s="843">
        <v>28211.199100000002</v>
      </c>
      <c r="E7782" s="844"/>
      <c r="F7782" s="844"/>
      <c r="G7782" s="25"/>
      <c r="H7782" s="25"/>
      <c r="I7782" s="25"/>
      <c r="J7782" s="25"/>
      <c r="K7782" s="25"/>
      <c r="L7782" s="25"/>
      <c r="N7782" s="25"/>
      <c r="O7782" s="25"/>
      <c r="P7782" s="35" t="s">
        <v>2496</v>
      </c>
      <c r="AS7782" s="570"/>
      <c r="AT7782" s="391"/>
      <c r="AU7782" s="222"/>
      <c r="AV7782" s="564"/>
      <c r="AW7782" s="60"/>
      <c r="AX7782" s="60"/>
      <c r="AY7782" s="60"/>
      <c r="AZ7782" s="283"/>
      <c r="BA7782" s="283"/>
      <c r="BB7782" s="283"/>
      <c r="BC7782" s="34"/>
      <c r="BD7782" s="27"/>
      <c r="BF7782" s="35"/>
      <c r="BG7782" s="35"/>
      <c r="BH7782" s="35"/>
    </row>
    <row r="7783" spans="1:60" ht="15" x14ac:dyDescent="0.25">
      <c r="A7783" s="570">
        <f t="shared" si="114"/>
        <v>7777</v>
      </c>
      <c r="B7783" s="571" t="s">
        <v>9923</v>
      </c>
      <c r="C7783" s="574" t="s">
        <v>12458</v>
      </c>
      <c r="D7783" s="843">
        <v>8925</v>
      </c>
      <c r="E7783" s="844"/>
      <c r="F7783" s="844"/>
      <c r="G7783" s="25"/>
      <c r="H7783" s="25"/>
      <c r="I7783" s="25"/>
      <c r="J7783" s="25"/>
      <c r="K7783" s="25"/>
      <c r="L7783" s="25"/>
      <c r="N7783" s="25"/>
      <c r="O7783" s="25"/>
      <c r="P7783" s="35" t="s">
        <v>2496</v>
      </c>
      <c r="AS7783" s="570"/>
      <c r="AT7783" s="391"/>
      <c r="AU7783" s="222"/>
      <c r="AV7783" s="564"/>
      <c r="AW7783" s="60"/>
      <c r="AX7783" s="60"/>
      <c r="AY7783" s="60"/>
      <c r="AZ7783" s="283"/>
      <c r="BA7783" s="283"/>
      <c r="BB7783" s="283"/>
      <c r="BC7783" s="34"/>
      <c r="BD7783" s="27"/>
      <c r="BF7783" s="35"/>
      <c r="BG7783" s="35"/>
      <c r="BH7783" s="35"/>
    </row>
    <row r="7784" spans="1:60" ht="15" x14ac:dyDescent="0.25">
      <c r="A7784" s="570">
        <f t="shared" si="114"/>
        <v>7778</v>
      </c>
      <c r="B7784" s="571" t="s">
        <v>9924</v>
      </c>
      <c r="C7784" s="574" t="s">
        <v>12458</v>
      </c>
      <c r="D7784" s="843">
        <v>202300</v>
      </c>
      <c r="E7784" s="844"/>
      <c r="F7784" s="844"/>
      <c r="G7784" s="25"/>
      <c r="H7784" s="25"/>
      <c r="I7784" s="25"/>
      <c r="J7784" s="25"/>
      <c r="K7784" s="25"/>
      <c r="L7784" s="25"/>
      <c r="N7784" s="25"/>
      <c r="O7784" s="25"/>
      <c r="P7784" s="35" t="s">
        <v>2496</v>
      </c>
      <c r="AS7784" s="570"/>
      <c r="AT7784" s="391"/>
      <c r="AU7784" s="222"/>
      <c r="AV7784" s="564"/>
      <c r="AW7784" s="60"/>
      <c r="AX7784" s="60"/>
      <c r="AY7784" s="60"/>
      <c r="AZ7784" s="283"/>
      <c r="BA7784" s="283"/>
      <c r="BB7784" s="283"/>
      <c r="BC7784" s="34"/>
      <c r="BD7784" s="27"/>
      <c r="BF7784" s="35"/>
      <c r="BG7784" s="35"/>
      <c r="BH7784" s="35"/>
    </row>
    <row r="7785" spans="1:60" ht="15" x14ac:dyDescent="0.25">
      <c r="A7785" s="570">
        <f t="shared" si="114"/>
        <v>7779</v>
      </c>
      <c r="B7785" s="571" t="s">
        <v>9925</v>
      </c>
      <c r="C7785" s="574" t="s">
        <v>12458</v>
      </c>
      <c r="D7785" s="843">
        <v>59500</v>
      </c>
      <c r="E7785" s="844"/>
      <c r="F7785" s="844"/>
      <c r="G7785" s="25"/>
      <c r="H7785" s="25"/>
      <c r="I7785" s="25"/>
      <c r="J7785" s="25"/>
      <c r="K7785" s="25"/>
      <c r="L7785" s="25"/>
      <c r="N7785" s="25"/>
      <c r="O7785" s="25"/>
      <c r="P7785" s="35" t="s">
        <v>2496</v>
      </c>
      <c r="AS7785" s="570"/>
      <c r="AT7785" s="391"/>
      <c r="AU7785" s="222"/>
      <c r="AV7785" s="564"/>
      <c r="AW7785" s="60"/>
      <c r="AX7785" s="60"/>
      <c r="AY7785" s="60"/>
      <c r="AZ7785" s="283"/>
      <c r="BA7785" s="283"/>
      <c r="BB7785" s="283"/>
      <c r="BC7785" s="34"/>
      <c r="BD7785" s="27"/>
      <c r="BF7785" s="35"/>
      <c r="BG7785" s="35"/>
      <c r="BH7785" s="35"/>
    </row>
    <row r="7786" spans="1:60" ht="15" x14ac:dyDescent="0.25">
      <c r="A7786" s="570">
        <f t="shared" si="114"/>
        <v>7780</v>
      </c>
      <c r="B7786" s="571" t="s">
        <v>9926</v>
      </c>
      <c r="C7786" s="574" t="s">
        <v>12458</v>
      </c>
      <c r="D7786" s="843">
        <v>33779.339999999997</v>
      </c>
      <c r="E7786" s="844"/>
      <c r="F7786" s="844"/>
      <c r="G7786" s="25"/>
      <c r="H7786" s="25"/>
      <c r="I7786" s="25"/>
      <c r="J7786" s="25"/>
      <c r="K7786" s="25"/>
      <c r="L7786" s="25"/>
      <c r="N7786" s="25"/>
      <c r="O7786" s="25"/>
      <c r="P7786" s="35" t="s">
        <v>2496</v>
      </c>
      <c r="AS7786" s="570"/>
      <c r="AT7786" s="391"/>
      <c r="AU7786" s="222"/>
      <c r="AV7786" s="564"/>
      <c r="AW7786" s="60"/>
      <c r="AX7786" s="60"/>
      <c r="AY7786" s="60"/>
      <c r="AZ7786" s="283"/>
      <c r="BA7786" s="283"/>
      <c r="BB7786" s="283"/>
      <c r="BC7786" s="34"/>
      <c r="BD7786" s="27"/>
      <c r="BF7786" s="35"/>
      <c r="BG7786" s="35"/>
      <c r="BH7786" s="35"/>
    </row>
    <row r="7787" spans="1:60" ht="15" x14ac:dyDescent="0.25">
      <c r="A7787" s="570">
        <f t="shared" si="114"/>
        <v>7781</v>
      </c>
      <c r="B7787" s="571" t="s">
        <v>9927</v>
      </c>
      <c r="C7787" s="574" t="s">
        <v>12458</v>
      </c>
      <c r="D7787" s="843">
        <v>26551.279999999999</v>
      </c>
      <c r="E7787" s="844"/>
      <c r="F7787" s="844"/>
      <c r="G7787" s="25"/>
      <c r="H7787" s="25"/>
      <c r="I7787" s="25"/>
      <c r="J7787" s="25"/>
      <c r="K7787" s="25"/>
      <c r="L7787" s="25"/>
      <c r="N7787" s="25"/>
      <c r="O7787" s="25"/>
      <c r="P7787" s="35" t="s">
        <v>2496</v>
      </c>
      <c r="AS7787" s="570"/>
      <c r="AT7787" s="391"/>
      <c r="AU7787" s="222"/>
      <c r="AV7787" s="564"/>
      <c r="AW7787" s="60"/>
      <c r="AX7787" s="60"/>
      <c r="AY7787" s="60"/>
      <c r="AZ7787" s="283"/>
      <c r="BA7787" s="283"/>
      <c r="BB7787" s="283"/>
      <c r="BC7787" s="34"/>
      <c r="BD7787" s="27"/>
      <c r="BF7787" s="35"/>
      <c r="BG7787" s="35"/>
      <c r="BH7787" s="35"/>
    </row>
    <row r="7788" spans="1:60" ht="15" x14ac:dyDescent="0.25">
      <c r="A7788" s="570">
        <f t="shared" si="114"/>
        <v>7782</v>
      </c>
      <c r="B7788" s="571" t="s">
        <v>9928</v>
      </c>
      <c r="C7788" s="574" t="s">
        <v>12458</v>
      </c>
      <c r="D7788" s="843">
        <v>22729</v>
      </c>
      <c r="E7788" s="844"/>
      <c r="F7788" s="844"/>
      <c r="G7788" s="25"/>
      <c r="H7788" s="25"/>
      <c r="I7788" s="25"/>
      <c r="J7788" s="25"/>
      <c r="K7788" s="25"/>
      <c r="L7788" s="25"/>
      <c r="N7788" s="25"/>
      <c r="O7788" s="25"/>
      <c r="P7788" s="35" t="s">
        <v>2496</v>
      </c>
      <c r="AS7788" s="570"/>
      <c r="AT7788" s="391"/>
      <c r="AU7788" s="222"/>
      <c r="AV7788" s="564"/>
      <c r="AW7788" s="60"/>
      <c r="AX7788" s="60"/>
      <c r="AY7788" s="60"/>
      <c r="AZ7788" s="283"/>
      <c r="BA7788" s="283"/>
      <c r="BB7788" s="283"/>
      <c r="BC7788" s="34"/>
      <c r="BD7788" s="27"/>
      <c r="BF7788" s="35"/>
      <c r="BG7788" s="35"/>
      <c r="BH7788" s="35"/>
    </row>
    <row r="7789" spans="1:60" ht="15" x14ac:dyDescent="0.25">
      <c r="A7789" s="570">
        <f t="shared" si="114"/>
        <v>7783</v>
      </c>
      <c r="B7789" s="571" t="s">
        <v>9929</v>
      </c>
      <c r="C7789" s="574" t="s">
        <v>12458</v>
      </c>
      <c r="D7789" s="843">
        <v>15810.34</v>
      </c>
      <c r="E7789" s="844"/>
      <c r="F7789" s="844"/>
      <c r="G7789" s="25"/>
      <c r="H7789" s="25"/>
      <c r="I7789" s="25"/>
      <c r="J7789" s="25"/>
      <c r="K7789" s="25"/>
      <c r="L7789" s="25"/>
      <c r="N7789" s="25"/>
      <c r="O7789" s="25"/>
      <c r="P7789" s="35" t="s">
        <v>2496</v>
      </c>
      <c r="AS7789" s="570"/>
      <c r="AT7789" s="391"/>
      <c r="AU7789" s="222"/>
      <c r="AV7789" s="564"/>
      <c r="AW7789" s="60"/>
      <c r="AX7789" s="60"/>
      <c r="AY7789" s="60"/>
      <c r="AZ7789" s="283"/>
      <c r="BA7789" s="283"/>
      <c r="BB7789" s="283"/>
      <c r="BC7789" s="34"/>
      <c r="BD7789" s="27"/>
      <c r="BF7789" s="35"/>
      <c r="BG7789" s="35"/>
      <c r="BH7789" s="35"/>
    </row>
    <row r="7790" spans="1:60" ht="15" x14ac:dyDescent="0.25">
      <c r="A7790" s="570">
        <f t="shared" si="114"/>
        <v>7784</v>
      </c>
      <c r="B7790" s="571" t="s">
        <v>9930</v>
      </c>
      <c r="C7790" s="574" t="s">
        <v>12458</v>
      </c>
      <c r="D7790" s="843">
        <v>18799.62</v>
      </c>
      <c r="E7790" s="844"/>
      <c r="F7790" s="844"/>
      <c r="G7790" s="25"/>
      <c r="H7790" s="25"/>
      <c r="I7790" s="25"/>
      <c r="J7790" s="25"/>
      <c r="K7790" s="25"/>
      <c r="L7790" s="25"/>
      <c r="N7790" s="25"/>
      <c r="O7790" s="25"/>
      <c r="P7790" s="35" t="s">
        <v>2496</v>
      </c>
      <c r="AS7790" s="570"/>
      <c r="AT7790" s="391"/>
      <c r="AU7790" s="222"/>
      <c r="AV7790" s="564"/>
      <c r="AW7790" s="60"/>
      <c r="AX7790" s="60"/>
      <c r="AY7790" s="60"/>
      <c r="AZ7790" s="283"/>
      <c r="BA7790" s="283"/>
      <c r="BB7790" s="283"/>
      <c r="BC7790" s="34"/>
      <c r="BD7790" s="27"/>
      <c r="BF7790" s="35"/>
      <c r="BG7790" s="35"/>
      <c r="BH7790" s="35"/>
    </row>
    <row r="7791" spans="1:60" ht="15" x14ac:dyDescent="0.25">
      <c r="A7791" s="570">
        <f t="shared" si="114"/>
        <v>7785</v>
      </c>
      <c r="B7791" s="571" t="s">
        <v>9931</v>
      </c>
      <c r="C7791" s="574" t="s">
        <v>12458</v>
      </c>
      <c r="D7791" s="843">
        <v>20434.68</v>
      </c>
      <c r="E7791" s="844"/>
      <c r="F7791" s="844"/>
      <c r="G7791" s="25"/>
      <c r="H7791" s="25"/>
      <c r="I7791" s="25"/>
      <c r="J7791" s="25"/>
      <c r="K7791" s="25"/>
      <c r="L7791" s="25"/>
      <c r="N7791" s="25"/>
      <c r="O7791" s="25"/>
      <c r="P7791" s="35" t="s">
        <v>2496</v>
      </c>
      <c r="AS7791" s="570"/>
      <c r="AT7791" s="391"/>
      <c r="AU7791" s="222"/>
      <c r="AV7791" s="564"/>
      <c r="AW7791" s="60"/>
      <c r="AX7791" s="60"/>
      <c r="AY7791" s="60"/>
      <c r="AZ7791" s="283"/>
      <c r="BA7791" s="283"/>
      <c r="BB7791" s="283"/>
      <c r="BC7791" s="34"/>
      <c r="BD7791" s="27"/>
      <c r="BF7791" s="35"/>
      <c r="BG7791" s="35"/>
      <c r="BH7791" s="35"/>
    </row>
    <row r="7792" spans="1:60" ht="15" x14ac:dyDescent="0.25">
      <c r="A7792" s="570">
        <f t="shared" si="114"/>
        <v>7786</v>
      </c>
      <c r="B7792" s="571" t="s">
        <v>9932</v>
      </c>
      <c r="C7792" s="574" t="s">
        <v>12458</v>
      </c>
      <c r="D7792" s="843">
        <v>22212.54</v>
      </c>
      <c r="E7792" s="844"/>
      <c r="F7792" s="844"/>
      <c r="G7792" s="25"/>
      <c r="H7792" s="25"/>
      <c r="I7792" s="25"/>
      <c r="J7792" s="25"/>
      <c r="K7792" s="25"/>
      <c r="L7792" s="25"/>
      <c r="N7792" s="25"/>
      <c r="O7792" s="25"/>
      <c r="P7792" s="35" t="s">
        <v>2496</v>
      </c>
      <c r="AS7792" s="570"/>
      <c r="AT7792" s="391"/>
      <c r="AU7792" s="222"/>
      <c r="AV7792" s="564"/>
      <c r="AW7792" s="60"/>
      <c r="AX7792" s="60"/>
      <c r="AY7792" s="60"/>
      <c r="AZ7792" s="283"/>
      <c r="BA7792" s="283"/>
      <c r="BB7792" s="283"/>
      <c r="BC7792" s="34"/>
      <c r="BD7792" s="27"/>
      <c r="BF7792" s="35"/>
      <c r="BG7792" s="35"/>
      <c r="BH7792" s="35"/>
    </row>
    <row r="7793" spans="1:60" ht="15" x14ac:dyDescent="0.25">
      <c r="A7793" s="570">
        <f t="shared" si="114"/>
        <v>7787</v>
      </c>
      <c r="B7793" s="571" t="s">
        <v>9933</v>
      </c>
      <c r="C7793" s="574" t="s">
        <v>12458</v>
      </c>
      <c r="D7793" s="843">
        <v>9448.6</v>
      </c>
      <c r="E7793" s="844"/>
      <c r="F7793" s="844"/>
      <c r="G7793" s="25"/>
      <c r="H7793" s="25"/>
      <c r="I7793" s="25"/>
      <c r="J7793" s="25"/>
      <c r="K7793" s="25"/>
      <c r="L7793" s="25"/>
      <c r="N7793" s="25"/>
      <c r="O7793" s="25"/>
      <c r="P7793" s="35" t="s">
        <v>2496</v>
      </c>
      <c r="AS7793" s="570"/>
      <c r="AT7793" s="391"/>
      <c r="AU7793" s="222"/>
      <c r="AV7793" s="564"/>
      <c r="AW7793" s="60"/>
      <c r="AX7793" s="60"/>
      <c r="AY7793" s="60"/>
      <c r="AZ7793" s="283"/>
      <c r="BA7793" s="283"/>
      <c r="BB7793" s="283"/>
      <c r="BC7793" s="34"/>
      <c r="BD7793" s="27"/>
      <c r="BF7793" s="35"/>
      <c r="BG7793" s="35"/>
      <c r="BH7793" s="35"/>
    </row>
    <row r="7794" spans="1:60" ht="15" x14ac:dyDescent="0.25">
      <c r="A7794" s="570">
        <f t="shared" si="114"/>
        <v>7788</v>
      </c>
      <c r="B7794" s="571" t="s">
        <v>9934</v>
      </c>
      <c r="C7794" s="574" t="s">
        <v>12458</v>
      </c>
      <c r="D7794" s="843">
        <v>28142.31</v>
      </c>
      <c r="E7794" s="844"/>
      <c r="F7794" s="844"/>
      <c r="G7794" s="25"/>
      <c r="H7794" s="25"/>
      <c r="I7794" s="25"/>
      <c r="J7794" s="25"/>
      <c r="K7794" s="25"/>
      <c r="L7794" s="25"/>
      <c r="N7794" s="25"/>
      <c r="O7794" s="25"/>
      <c r="P7794" s="35" t="s">
        <v>2496</v>
      </c>
      <c r="AS7794" s="570"/>
      <c r="AT7794" s="391"/>
      <c r="AU7794" s="222"/>
      <c r="AV7794" s="564"/>
      <c r="AW7794" s="60"/>
      <c r="AX7794" s="60"/>
      <c r="AY7794" s="60"/>
      <c r="AZ7794" s="283"/>
      <c r="BA7794" s="283"/>
      <c r="BB7794" s="283"/>
      <c r="BC7794" s="34"/>
      <c r="BD7794" s="27"/>
      <c r="BF7794" s="35"/>
      <c r="BG7794" s="35"/>
      <c r="BH7794" s="35"/>
    </row>
    <row r="7795" spans="1:60" ht="15" x14ac:dyDescent="0.25">
      <c r="A7795" s="570">
        <f t="shared" si="114"/>
        <v>7789</v>
      </c>
      <c r="B7795" s="571" t="s">
        <v>9935</v>
      </c>
      <c r="C7795" s="574" t="s">
        <v>12458</v>
      </c>
      <c r="D7795" s="843">
        <v>43701.56</v>
      </c>
      <c r="E7795" s="844"/>
      <c r="F7795" s="844"/>
      <c r="G7795" s="25"/>
      <c r="H7795" s="25"/>
      <c r="I7795" s="25"/>
      <c r="J7795" s="25"/>
      <c r="K7795" s="25"/>
      <c r="L7795" s="25"/>
      <c r="N7795" s="25"/>
      <c r="O7795" s="25"/>
      <c r="P7795" s="35" t="s">
        <v>2496</v>
      </c>
      <c r="AS7795" s="570"/>
      <c r="AT7795" s="391"/>
      <c r="AU7795" s="222"/>
      <c r="AV7795" s="564"/>
      <c r="AW7795" s="60"/>
      <c r="AX7795" s="60"/>
      <c r="AY7795" s="60"/>
      <c r="AZ7795" s="283"/>
      <c r="BA7795" s="283"/>
      <c r="BB7795" s="283"/>
      <c r="BC7795" s="34"/>
      <c r="BD7795" s="27"/>
      <c r="BF7795" s="35"/>
      <c r="BG7795" s="35"/>
      <c r="BH7795" s="35"/>
    </row>
    <row r="7796" spans="1:60" ht="15" x14ac:dyDescent="0.25">
      <c r="A7796" s="570">
        <f t="shared" si="114"/>
        <v>7790</v>
      </c>
      <c r="B7796" s="571" t="s">
        <v>9936</v>
      </c>
      <c r="C7796" s="574" t="s">
        <v>12458</v>
      </c>
      <c r="D7796" s="843">
        <v>24774.61</v>
      </c>
      <c r="E7796" s="844"/>
      <c r="F7796" s="844"/>
      <c r="G7796" s="25"/>
      <c r="H7796" s="25"/>
      <c r="I7796" s="25"/>
      <c r="J7796" s="25"/>
      <c r="K7796" s="25"/>
      <c r="L7796" s="25"/>
      <c r="N7796" s="25"/>
      <c r="O7796" s="25"/>
      <c r="P7796" s="35" t="s">
        <v>2496</v>
      </c>
      <c r="AS7796" s="570"/>
      <c r="AT7796" s="391"/>
      <c r="AU7796" s="222"/>
      <c r="AV7796" s="564"/>
      <c r="AW7796" s="60"/>
      <c r="AX7796" s="60"/>
      <c r="AY7796" s="60"/>
      <c r="AZ7796" s="283"/>
      <c r="BA7796" s="283"/>
      <c r="BB7796" s="283"/>
      <c r="BC7796" s="34"/>
      <c r="BD7796" s="27"/>
      <c r="BF7796" s="35"/>
      <c r="BG7796" s="35"/>
      <c r="BH7796" s="35"/>
    </row>
    <row r="7797" spans="1:60" ht="15" x14ac:dyDescent="0.25">
      <c r="A7797" s="570">
        <f t="shared" si="114"/>
        <v>7791</v>
      </c>
      <c r="B7797" s="571" t="s">
        <v>9937</v>
      </c>
      <c r="C7797" s="574" t="s">
        <v>12458</v>
      </c>
      <c r="D7797" s="843">
        <v>14520.38</v>
      </c>
      <c r="E7797" s="844"/>
      <c r="F7797" s="844"/>
      <c r="G7797" s="25"/>
      <c r="H7797" s="25"/>
      <c r="I7797" s="25"/>
      <c r="J7797" s="25"/>
      <c r="K7797" s="25"/>
      <c r="L7797" s="25"/>
      <c r="N7797" s="25"/>
      <c r="O7797" s="25"/>
      <c r="P7797" s="35" t="s">
        <v>2496</v>
      </c>
      <c r="AS7797" s="570"/>
      <c r="AT7797" s="391"/>
      <c r="AU7797" s="222"/>
      <c r="AV7797" s="564"/>
      <c r="AW7797" s="60"/>
      <c r="AX7797" s="60"/>
      <c r="AY7797" s="60"/>
      <c r="AZ7797" s="283"/>
      <c r="BA7797" s="283"/>
      <c r="BB7797" s="283"/>
      <c r="BC7797" s="34"/>
      <c r="BD7797" s="27"/>
      <c r="BF7797" s="35"/>
      <c r="BG7797" s="35"/>
      <c r="BH7797" s="35"/>
    </row>
    <row r="7798" spans="1:60" ht="15" x14ac:dyDescent="0.25">
      <c r="A7798" s="570">
        <f t="shared" si="114"/>
        <v>7792</v>
      </c>
      <c r="B7798" s="571" t="s">
        <v>9938</v>
      </c>
      <c r="C7798" s="574" t="s">
        <v>12458</v>
      </c>
      <c r="D7798" s="843">
        <v>10705.24</v>
      </c>
      <c r="E7798" s="844"/>
      <c r="F7798" s="844"/>
      <c r="G7798" s="25"/>
      <c r="H7798" s="25"/>
      <c r="I7798" s="25"/>
      <c r="J7798" s="25"/>
      <c r="K7798" s="25"/>
      <c r="L7798" s="25"/>
      <c r="N7798" s="25"/>
      <c r="O7798" s="25"/>
      <c r="P7798" s="35" t="s">
        <v>2496</v>
      </c>
      <c r="AS7798" s="570"/>
      <c r="AT7798" s="391"/>
      <c r="AU7798" s="222"/>
      <c r="AV7798" s="564"/>
      <c r="AW7798" s="60"/>
      <c r="AX7798" s="60"/>
      <c r="AY7798" s="60"/>
      <c r="AZ7798" s="283"/>
      <c r="BA7798" s="283"/>
      <c r="BB7798" s="283"/>
      <c r="BC7798" s="34"/>
      <c r="BD7798" s="27"/>
      <c r="BF7798" s="35"/>
      <c r="BG7798" s="35"/>
      <c r="BH7798" s="35"/>
    </row>
    <row r="7799" spans="1:60" ht="15" x14ac:dyDescent="0.25">
      <c r="A7799" s="570">
        <f t="shared" ref="A7799:A7862" si="115">A7798+1</f>
        <v>7793</v>
      </c>
      <c r="B7799" s="571" t="s">
        <v>9939</v>
      </c>
      <c r="C7799" s="574" t="s">
        <v>12458</v>
      </c>
      <c r="D7799" s="843">
        <v>30018.94</v>
      </c>
      <c r="E7799" s="844"/>
      <c r="F7799" s="844"/>
      <c r="G7799" s="25"/>
      <c r="H7799" s="25"/>
      <c r="I7799" s="25"/>
      <c r="J7799" s="25"/>
      <c r="K7799" s="25"/>
      <c r="L7799" s="25"/>
      <c r="N7799" s="25"/>
      <c r="O7799" s="25"/>
      <c r="P7799" s="35" t="s">
        <v>2496</v>
      </c>
      <c r="AS7799" s="570"/>
      <c r="AT7799" s="391"/>
      <c r="AU7799" s="222"/>
      <c r="AV7799" s="564"/>
      <c r="AW7799" s="60"/>
      <c r="AX7799" s="60"/>
      <c r="AY7799" s="60"/>
      <c r="AZ7799" s="283"/>
      <c r="BA7799" s="283"/>
      <c r="BB7799" s="283"/>
      <c r="BC7799" s="34"/>
      <c r="BD7799" s="27"/>
      <c r="BF7799" s="35"/>
      <c r="BG7799" s="35"/>
      <c r="BH7799" s="35"/>
    </row>
    <row r="7800" spans="1:60" ht="15" x14ac:dyDescent="0.25">
      <c r="A7800" s="570">
        <f t="shared" si="115"/>
        <v>7794</v>
      </c>
      <c r="B7800" s="571" t="s">
        <v>9940</v>
      </c>
      <c r="C7800" s="574" t="s">
        <v>12458</v>
      </c>
      <c r="D7800" s="843">
        <v>47191.83</v>
      </c>
      <c r="E7800" s="844"/>
      <c r="F7800" s="844"/>
      <c r="G7800" s="25"/>
      <c r="H7800" s="25"/>
      <c r="I7800" s="25"/>
      <c r="J7800" s="25"/>
      <c r="K7800" s="25"/>
      <c r="L7800" s="25"/>
      <c r="N7800" s="25"/>
      <c r="O7800" s="25"/>
      <c r="P7800" s="35" t="s">
        <v>2496</v>
      </c>
      <c r="AS7800" s="570"/>
      <c r="AT7800" s="391"/>
      <c r="AU7800" s="222"/>
      <c r="AV7800" s="564"/>
      <c r="AW7800" s="60"/>
      <c r="AX7800" s="60"/>
      <c r="AY7800" s="60"/>
      <c r="AZ7800" s="283"/>
      <c r="BA7800" s="283"/>
      <c r="BB7800" s="283"/>
      <c r="BC7800" s="34"/>
      <c r="BD7800" s="27"/>
      <c r="BF7800" s="35"/>
      <c r="BG7800" s="35"/>
      <c r="BH7800" s="35"/>
    </row>
    <row r="7801" spans="1:60" ht="15" x14ac:dyDescent="0.25">
      <c r="A7801" s="570">
        <f t="shared" si="115"/>
        <v>7795</v>
      </c>
      <c r="B7801" s="571" t="s">
        <v>9941</v>
      </c>
      <c r="C7801" s="574" t="s">
        <v>12458</v>
      </c>
      <c r="D7801" s="843">
        <v>20218.099999999999</v>
      </c>
      <c r="E7801" s="844"/>
      <c r="F7801" s="844"/>
      <c r="G7801" s="25"/>
      <c r="H7801" s="25"/>
      <c r="I7801" s="25"/>
      <c r="J7801" s="25"/>
      <c r="K7801" s="25"/>
      <c r="L7801" s="25"/>
      <c r="N7801" s="25"/>
      <c r="O7801" s="25"/>
      <c r="P7801" s="35" t="s">
        <v>2496</v>
      </c>
      <c r="AS7801" s="570"/>
      <c r="AT7801" s="391"/>
      <c r="AU7801" s="222"/>
      <c r="AV7801" s="564"/>
      <c r="AW7801" s="60"/>
      <c r="AX7801" s="60"/>
      <c r="AY7801" s="60"/>
      <c r="AZ7801" s="283"/>
      <c r="BA7801" s="283"/>
      <c r="BB7801" s="283"/>
      <c r="BC7801" s="34"/>
      <c r="BD7801" s="27"/>
      <c r="BF7801" s="35"/>
      <c r="BG7801" s="35"/>
      <c r="BH7801" s="35"/>
    </row>
    <row r="7802" spans="1:60" ht="15" x14ac:dyDescent="0.25">
      <c r="A7802" s="570">
        <f t="shared" si="115"/>
        <v>7796</v>
      </c>
      <c r="B7802" s="571" t="s">
        <v>9942</v>
      </c>
      <c r="C7802" s="574" t="s">
        <v>12458</v>
      </c>
      <c r="D7802" s="843">
        <v>14863.1</v>
      </c>
      <c r="E7802" s="844"/>
      <c r="F7802" s="844"/>
      <c r="G7802" s="25"/>
      <c r="H7802" s="25"/>
      <c r="I7802" s="25"/>
      <c r="J7802" s="25"/>
      <c r="K7802" s="25"/>
      <c r="L7802" s="25"/>
      <c r="N7802" s="25"/>
      <c r="O7802" s="25"/>
      <c r="P7802" s="35" t="s">
        <v>2496</v>
      </c>
      <c r="AS7802" s="570"/>
      <c r="AT7802" s="391"/>
      <c r="AU7802" s="222"/>
      <c r="AV7802" s="564"/>
      <c r="AW7802" s="60"/>
      <c r="AX7802" s="60"/>
      <c r="AY7802" s="60"/>
      <c r="AZ7802" s="283"/>
      <c r="BA7802" s="283"/>
      <c r="BB7802" s="283"/>
      <c r="BC7802" s="34"/>
      <c r="BD7802" s="27"/>
      <c r="BF7802" s="35"/>
      <c r="BG7802" s="35"/>
      <c r="BH7802" s="35"/>
    </row>
    <row r="7803" spans="1:60" ht="15" x14ac:dyDescent="0.25">
      <c r="A7803" s="570">
        <f t="shared" si="115"/>
        <v>7797</v>
      </c>
      <c r="B7803" s="571" t="s">
        <v>9943</v>
      </c>
      <c r="C7803" s="574" t="s">
        <v>12458</v>
      </c>
      <c r="D7803" s="843">
        <v>42622.23</v>
      </c>
      <c r="E7803" s="844"/>
      <c r="F7803" s="844"/>
      <c r="G7803" s="25"/>
      <c r="H7803" s="25"/>
      <c r="I7803" s="25"/>
      <c r="J7803" s="25"/>
      <c r="K7803" s="25"/>
      <c r="L7803" s="25"/>
      <c r="N7803" s="25"/>
      <c r="O7803" s="25"/>
      <c r="P7803" s="35" t="s">
        <v>2496</v>
      </c>
      <c r="AS7803" s="570"/>
      <c r="AT7803" s="391"/>
      <c r="AU7803" s="222"/>
      <c r="AV7803" s="564"/>
      <c r="AW7803" s="60"/>
      <c r="AX7803" s="60"/>
      <c r="AY7803" s="60"/>
      <c r="AZ7803" s="283"/>
      <c r="BA7803" s="283"/>
      <c r="BB7803" s="283"/>
      <c r="BC7803" s="34"/>
      <c r="BD7803" s="27"/>
      <c r="BF7803" s="35"/>
      <c r="BG7803" s="35"/>
      <c r="BH7803" s="35"/>
    </row>
    <row r="7804" spans="1:60" ht="15" x14ac:dyDescent="0.25">
      <c r="A7804" s="570">
        <f t="shared" si="115"/>
        <v>7798</v>
      </c>
      <c r="B7804" s="571" t="s">
        <v>9944</v>
      </c>
      <c r="C7804" s="574" t="s">
        <v>12458</v>
      </c>
      <c r="D7804" s="843">
        <v>21361.69</v>
      </c>
      <c r="E7804" s="844"/>
      <c r="F7804" s="844"/>
      <c r="G7804" s="25"/>
      <c r="H7804" s="25"/>
      <c r="I7804" s="25"/>
      <c r="J7804" s="25"/>
      <c r="K7804" s="25"/>
      <c r="L7804" s="25"/>
      <c r="N7804" s="25"/>
      <c r="O7804" s="25"/>
      <c r="P7804" s="35" t="s">
        <v>2496</v>
      </c>
      <c r="AS7804" s="570"/>
      <c r="AT7804" s="391"/>
      <c r="AU7804" s="222"/>
      <c r="AV7804" s="564"/>
      <c r="AW7804" s="60"/>
      <c r="AX7804" s="60"/>
      <c r="AY7804" s="60"/>
      <c r="AZ7804" s="283"/>
      <c r="BA7804" s="283"/>
      <c r="BB7804" s="283"/>
      <c r="BC7804" s="34"/>
      <c r="BD7804" s="27"/>
      <c r="BF7804" s="35"/>
      <c r="BG7804" s="35"/>
      <c r="BH7804" s="35"/>
    </row>
    <row r="7805" spans="1:60" ht="15" x14ac:dyDescent="0.25">
      <c r="A7805" s="570">
        <f t="shared" si="115"/>
        <v>7799</v>
      </c>
      <c r="B7805" s="571" t="s">
        <v>9945</v>
      </c>
      <c r="C7805" s="574" t="s">
        <v>12458</v>
      </c>
      <c r="D7805" s="843">
        <v>14685.79</v>
      </c>
      <c r="E7805" s="844"/>
      <c r="F7805" s="844"/>
      <c r="G7805" s="25"/>
      <c r="H7805" s="25"/>
      <c r="I7805" s="25"/>
      <c r="J7805" s="25"/>
      <c r="K7805" s="25"/>
      <c r="L7805" s="25"/>
      <c r="N7805" s="25"/>
      <c r="O7805" s="25"/>
      <c r="P7805" s="35" t="s">
        <v>2496</v>
      </c>
      <c r="AS7805" s="570"/>
      <c r="AT7805" s="391"/>
      <c r="AU7805" s="222"/>
      <c r="AV7805" s="564"/>
      <c r="AW7805" s="60"/>
      <c r="AX7805" s="60"/>
      <c r="AY7805" s="60"/>
      <c r="AZ7805" s="283"/>
      <c r="BA7805" s="283"/>
      <c r="BB7805" s="283"/>
      <c r="BC7805" s="34"/>
      <c r="BD7805" s="27"/>
      <c r="BF7805" s="35"/>
      <c r="BG7805" s="35"/>
      <c r="BH7805" s="35"/>
    </row>
    <row r="7806" spans="1:60" ht="15" x14ac:dyDescent="0.25">
      <c r="A7806" s="570">
        <f t="shared" si="115"/>
        <v>7800</v>
      </c>
      <c r="B7806" s="571" t="s">
        <v>9946</v>
      </c>
      <c r="C7806" s="574" t="s">
        <v>12458</v>
      </c>
      <c r="D7806" s="843">
        <v>23270.45</v>
      </c>
      <c r="E7806" s="844"/>
      <c r="F7806" s="844"/>
      <c r="G7806" s="25"/>
      <c r="H7806" s="25"/>
      <c r="I7806" s="25"/>
      <c r="J7806" s="25"/>
      <c r="K7806" s="25"/>
      <c r="L7806" s="25"/>
      <c r="N7806" s="25"/>
      <c r="O7806" s="25"/>
      <c r="P7806" s="35" t="s">
        <v>2496</v>
      </c>
      <c r="AS7806" s="570"/>
      <c r="AT7806" s="391"/>
      <c r="AU7806" s="222"/>
      <c r="AV7806" s="564"/>
      <c r="AW7806" s="60"/>
      <c r="AX7806" s="60"/>
      <c r="AY7806" s="60"/>
      <c r="AZ7806" s="283"/>
      <c r="BA7806" s="283"/>
      <c r="BB7806" s="283"/>
      <c r="BC7806" s="34"/>
      <c r="BD7806" s="27"/>
      <c r="BF7806" s="35"/>
      <c r="BG7806" s="35"/>
      <c r="BH7806" s="35"/>
    </row>
    <row r="7807" spans="1:60" ht="15" x14ac:dyDescent="0.25">
      <c r="A7807" s="570">
        <f t="shared" si="115"/>
        <v>7801</v>
      </c>
      <c r="B7807" s="571" t="s">
        <v>9947</v>
      </c>
      <c r="C7807" s="574" t="s">
        <v>12458</v>
      </c>
      <c r="D7807" s="843">
        <v>44691.64</v>
      </c>
      <c r="E7807" s="844"/>
      <c r="F7807" s="844"/>
      <c r="G7807" s="25"/>
      <c r="H7807" s="25"/>
      <c r="I7807" s="25"/>
      <c r="J7807" s="25"/>
      <c r="K7807" s="25"/>
      <c r="L7807" s="25"/>
      <c r="N7807" s="25"/>
      <c r="O7807" s="25"/>
      <c r="P7807" s="35" t="s">
        <v>2496</v>
      </c>
      <c r="AS7807" s="570"/>
      <c r="AT7807" s="391"/>
      <c r="AU7807" s="222"/>
      <c r="AV7807" s="564"/>
      <c r="AW7807" s="60"/>
      <c r="AX7807" s="60"/>
      <c r="AY7807" s="60"/>
      <c r="AZ7807" s="283"/>
      <c r="BA7807" s="283"/>
      <c r="BB7807" s="283"/>
      <c r="BC7807" s="34"/>
      <c r="BD7807" s="27"/>
      <c r="BF7807" s="35"/>
      <c r="BG7807" s="35"/>
      <c r="BH7807" s="35"/>
    </row>
    <row r="7808" spans="1:60" ht="15" x14ac:dyDescent="0.25">
      <c r="A7808" s="570">
        <f t="shared" si="115"/>
        <v>7802</v>
      </c>
      <c r="B7808" s="571" t="s">
        <v>9948</v>
      </c>
      <c r="C7808" s="574" t="s">
        <v>12458</v>
      </c>
      <c r="D7808" s="843">
        <v>26853.54</v>
      </c>
      <c r="E7808" s="844"/>
      <c r="F7808" s="844"/>
      <c r="G7808" s="25"/>
      <c r="H7808" s="25"/>
      <c r="I7808" s="25"/>
      <c r="J7808" s="25"/>
      <c r="K7808" s="25"/>
      <c r="L7808" s="25"/>
      <c r="N7808" s="25"/>
      <c r="O7808" s="25"/>
      <c r="P7808" s="35" t="s">
        <v>2496</v>
      </c>
      <c r="AS7808" s="570"/>
      <c r="AT7808" s="391"/>
      <c r="AU7808" s="222"/>
      <c r="AV7808" s="564"/>
      <c r="AW7808" s="60"/>
      <c r="AX7808" s="60"/>
      <c r="AY7808" s="60"/>
      <c r="AZ7808" s="283"/>
      <c r="BA7808" s="283"/>
      <c r="BB7808" s="283"/>
      <c r="BC7808" s="34"/>
      <c r="BD7808" s="27"/>
      <c r="BF7808" s="35"/>
      <c r="BG7808" s="35"/>
      <c r="BH7808" s="35"/>
    </row>
    <row r="7809" spans="1:60" ht="15" x14ac:dyDescent="0.25">
      <c r="A7809" s="570">
        <f t="shared" si="115"/>
        <v>7803</v>
      </c>
      <c r="B7809" s="571" t="s">
        <v>9949</v>
      </c>
      <c r="C7809" s="574" t="s">
        <v>2405</v>
      </c>
      <c r="D7809" s="843">
        <v>166600</v>
      </c>
      <c r="E7809" s="844"/>
      <c r="F7809" s="844"/>
      <c r="G7809" s="25"/>
      <c r="H7809" s="25"/>
      <c r="I7809" s="25"/>
      <c r="J7809" s="25"/>
      <c r="K7809" s="25"/>
      <c r="L7809" s="25"/>
      <c r="N7809" s="25"/>
      <c r="O7809" s="25"/>
      <c r="P7809" s="35" t="s">
        <v>2496</v>
      </c>
      <c r="AS7809" s="570"/>
      <c r="AT7809" s="391"/>
      <c r="AU7809" s="222"/>
      <c r="AV7809" s="564"/>
      <c r="AW7809" s="60"/>
      <c r="AX7809" s="60"/>
      <c r="AY7809" s="60"/>
      <c r="AZ7809" s="283"/>
      <c r="BA7809" s="283"/>
      <c r="BB7809" s="283"/>
      <c r="BC7809" s="34"/>
      <c r="BD7809" s="27"/>
      <c r="BF7809" s="35"/>
      <c r="BG7809" s="35"/>
      <c r="BH7809" s="35"/>
    </row>
    <row r="7810" spans="1:60" ht="15" x14ac:dyDescent="0.25">
      <c r="A7810" s="570">
        <f t="shared" si="115"/>
        <v>7804</v>
      </c>
      <c r="B7810" s="571" t="s">
        <v>9950</v>
      </c>
      <c r="C7810" s="574" t="s">
        <v>12458</v>
      </c>
      <c r="D7810" s="843">
        <v>339150</v>
      </c>
      <c r="E7810" s="844"/>
      <c r="F7810" s="844"/>
      <c r="G7810" s="25"/>
      <c r="H7810" s="25"/>
      <c r="I7810" s="25"/>
      <c r="J7810" s="25"/>
      <c r="K7810" s="25"/>
      <c r="L7810" s="25"/>
      <c r="N7810" s="25"/>
      <c r="O7810" s="25"/>
      <c r="P7810" s="35" t="s">
        <v>2496</v>
      </c>
      <c r="AS7810" s="570"/>
      <c r="AT7810" s="391"/>
      <c r="AU7810" s="222"/>
      <c r="AV7810" s="564"/>
      <c r="AW7810" s="60"/>
      <c r="AX7810" s="60"/>
      <c r="AY7810" s="60"/>
      <c r="AZ7810" s="283"/>
      <c r="BA7810" s="283"/>
      <c r="BB7810" s="283"/>
      <c r="BC7810" s="34"/>
      <c r="BD7810" s="27"/>
      <c r="BF7810" s="35"/>
      <c r="BG7810" s="35"/>
      <c r="BH7810" s="35"/>
    </row>
    <row r="7811" spans="1:60" ht="15" x14ac:dyDescent="0.25">
      <c r="A7811" s="570">
        <f t="shared" si="115"/>
        <v>7805</v>
      </c>
      <c r="B7811" s="571" t="s">
        <v>9951</v>
      </c>
      <c r="C7811" s="574" t="s">
        <v>12458</v>
      </c>
      <c r="D7811" s="843">
        <v>95200</v>
      </c>
      <c r="E7811" s="844"/>
      <c r="F7811" s="844"/>
      <c r="G7811" s="25"/>
      <c r="H7811" s="25"/>
      <c r="I7811" s="25"/>
      <c r="J7811" s="25"/>
      <c r="K7811" s="25"/>
      <c r="L7811" s="25"/>
      <c r="N7811" s="25"/>
      <c r="O7811" s="25"/>
      <c r="P7811" s="35" t="s">
        <v>2496</v>
      </c>
      <c r="AS7811" s="570"/>
      <c r="AT7811" s="391"/>
      <c r="AU7811" s="222"/>
      <c r="AV7811" s="564"/>
      <c r="AW7811" s="60"/>
      <c r="AX7811" s="60"/>
      <c r="AY7811" s="60"/>
      <c r="AZ7811" s="283"/>
      <c r="BA7811" s="283"/>
      <c r="BB7811" s="283"/>
      <c r="BC7811" s="34"/>
      <c r="BD7811" s="27"/>
      <c r="BF7811" s="35"/>
      <c r="BG7811" s="35"/>
      <c r="BH7811" s="35"/>
    </row>
    <row r="7812" spans="1:60" ht="28.5" x14ac:dyDescent="0.25">
      <c r="A7812" s="570">
        <f t="shared" si="115"/>
        <v>7806</v>
      </c>
      <c r="B7812" s="571" t="s">
        <v>9952</v>
      </c>
      <c r="C7812" s="574" t="s">
        <v>12499</v>
      </c>
      <c r="D7812" s="843">
        <v>10000</v>
      </c>
      <c r="E7812" s="844"/>
      <c r="F7812" s="844"/>
      <c r="G7812" s="25"/>
      <c r="H7812" s="25"/>
      <c r="I7812" s="25"/>
      <c r="J7812" s="25"/>
      <c r="K7812" s="25"/>
      <c r="L7812" s="25"/>
      <c r="N7812" s="25"/>
      <c r="O7812" s="25"/>
      <c r="P7812" s="35" t="s">
        <v>2496</v>
      </c>
      <c r="AS7812" s="570"/>
      <c r="AT7812" s="391"/>
      <c r="AU7812" s="222"/>
      <c r="AV7812" s="564"/>
      <c r="AW7812" s="60"/>
      <c r="AX7812" s="60"/>
      <c r="AY7812" s="60"/>
      <c r="AZ7812" s="283"/>
      <c r="BA7812" s="283"/>
      <c r="BB7812" s="283"/>
      <c r="BC7812" s="34"/>
      <c r="BD7812" s="27"/>
      <c r="BF7812" s="35"/>
      <c r="BG7812" s="35"/>
      <c r="BH7812" s="35"/>
    </row>
    <row r="7813" spans="1:60" ht="15" x14ac:dyDescent="0.25">
      <c r="A7813" s="570">
        <f t="shared" si="115"/>
        <v>7807</v>
      </c>
      <c r="B7813" s="571" t="s">
        <v>9953</v>
      </c>
      <c r="C7813" s="574" t="s">
        <v>12458</v>
      </c>
      <c r="D7813" s="843">
        <v>157080</v>
      </c>
      <c r="E7813" s="844"/>
      <c r="F7813" s="844"/>
      <c r="G7813" s="25"/>
      <c r="H7813" s="25"/>
      <c r="I7813" s="25"/>
      <c r="J7813" s="25"/>
      <c r="K7813" s="25"/>
      <c r="L7813" s="25"/>
      <c r="N7813" s="25"/>
      <c r="O7813" s="25"/>
      <c r="P7813" s="35" t="s">
        <v>2496</v>
      </c>
      <c r="AS7813" s="570"/>
      <c r="AT7813" s="391"/>
      <c r="AU7813" s="222"/>
      <c r="AV7813" s="564"/>
      <c r="AW7813" s="60"/>
      <c r="AX7813" s="60"/>
      <c r="AY7813" s="60"/>
      <c r="AZ7813" s="283"/>
      <c r="BA7813" s="283"/>
      <c r="BB7813" s="283"/>
      <c r="BC7813" s="34"/>
      <c r="BD7813" s="27"/>
      <c r="BF7813" s="35"/>
      <c r="BG7813" s="35"/>
      <c r="BH7813" s="35"/>
    </row>
    <row r="7814" spans="1:60" ht="15" x14ac:dyDescent="0.25">
      <c r="A7814" s="570">
        <f t="shared" si="115"/>
        <v>7808</v>
      </c>
      <c r="B7814" s="571" t="s">
        <v>9954</v>
      </c>
      <c r="C7814" s="574" t="s">
        <v>12465</v>
      </c>
      <c r="D7814" s="843">
        <v>75</v>
      </c>
      <c r="E7814" s="844"/>
      <c r="F7814" s="844"/>
      <c r="G7814" s="25"/>
      <c r="H7814" s="25"/>
      <c r="I7814" s="25"/>
      <c r="J7814" s="25"/>
      <c r="K7814" s="25"/>
      <c r="L7814" s="25"/>
      <c r="N7814" s="25"/>
      <c r="O7814" s="25"/>
      <c r="P7814" s="35" t="s">
        <v>2496</v>
      </c>
      <c r="AS7814" s="570"/>
      <c r="AT7814" s="391"/>
      <c r="AU7814" s="222"/>
      <c r="AV7814" s="564"/>
      <c r="AW7814" s="60"/>
      <c r="AX7814" s="60"/>
      <c r="AY7814" s="60"/>
      <c r="AZ7814" s="283"/>
      <c r="BA7814" s="283"/>
      <c r="BB7814" s="283"/>
      <c r="BC7814" s="34"/>
      <c r="BD7814" s="27"/>
      <c r="BF7814" s="35"/>
      <c r="BG7814" s="35"/>
      <c r="BH7814" s="35"/>
    </row>
    <row r="7815" spans="1:60" ht="15" x14ac:dyDescent="0.25">
      <c r="A7815" s="570">
        <f t="shared" si="115"/>
        <v>7809</v>
      </c>
      <c r="B7815" s="571" t="s">
        <v>9955</v>
      </c>
      <c r="C7815" s="574" t="s">
        <v>12464</v>
      </c>
      <c r="D7815" s="843">
        <v>2975</v>
      </c>
      <c r="E7815" s="844"/>
      <c r="F7815" s="844"/>
      <c r="G7815" s="25"/>
      <c r="H7815" s="25"/>
      <c r="I7815" s="25"/>
      <c r="J7815" s="25"/>
      <c r="K7815" s="25"/>
      <c r="L7815" s="25"/>
      <c r="N7815" s="25"/>
      <c r="O7815" s="25"/>
      <c r="P7815" s="35" t="s">
        <v>2496</v>
      </c>
      <c r="AS7815" s="570"/>
      <c r="AT7815" s="391"/>
      <c r="AU7815" s="222"/>
      <c r="AV7815" s="564"/>
      <c r="AW7815" s="60"/>
      <c r="AX7815" s="60"/>
      <c r="AY7815" s="60"/>
      <c r="AZ7815" s="283"/>
      <c r="BA7815" s="283"/>
      <c r="BB7815" s="283"/>
      <c r="BC7815" s="34"/>
      <c r="BD7815" s="27"/>
      <c r="BF7815" s="35"/>
      <c r="BG7815" s="35"/>
      <c r="BH7815" s="35"/>
    </row>
    <row r="7816" spans="1:60" ht="15" x14ac:dyDescent="0.25">
      <c r="A7816" s="570">
        <f t="shared" si="115"/>
        <v>7810</v>
      </c>
      <c r="B7816" s="571" t="s">
        <v>9956</v>
      </c>
      <c r="C7816" s="574" t="s">
        <v>12458</v>
      </c>
      <c r="D7816" s="843">
        <v>44014.53</v>
      </c>
      <c r="E7816" s="844"/>
      <c r="F7816" s="844"/>
      <c r="G7816" s="25"/>
      <c r="H7816" s="25"/>
      <c r="I7816" s="25"/>
      <c r="J7816" s="25"/>
      <c r="K7816" s="25"/>
      <c r="L7816" s="25"/>
      <c r="N7816" s="25"/>
      <c r="O7816" s="25"/>
      <c r="P7816" s="35" t="s">
        <v>2496</v>
      </c>
      <c r="AS7816" s="570"/>
      <c r="AT7816" s="391"/>
      <c r="AU7816" s="222"/>
      <c r="AV7816" s="564"/>
      <c r="AW7816" s="60"/>
      <c r="AX7816" s="60"/>
      <c r="AY7816" s="60"/>
      <c r="AZ7816" s="283"/>
      <c r="BA7816" s="283"/>
      <c r="BB7816" s="283"/>
      <c r="BC7816" s="34"/>
      <c r="BD7816" s="27"/>
      <c r="BF7816" s="35"/>
      <c r="BG7816" s="35"/>
      <c r="BH7816" s="35"/>
    </row>
    <row r="7817" spans="1:60" ht="15" x14ac:dyDescent="0.25">
      <c r="A7817" s="570">
        <f t="shared" si="115"/>
        <v>7811</v>
      </c>
      <c r="B7817" s="571" t="s">
        <v>9957</v>
      </c>
      <c r="C7817" s="574" t="s">
        <v>12460</v>
      </c>
      <c r="D7817" s="843">
        <v>65868.88</v>
      </c>
      <c r="E7817" s="844"/>
      <c r="F7817" s="844"/>
      <c r="G7817" s="25"/>
      <c r="H7817" s="25"/>
      <c r="I7817" s="25"/>
      <c r="J7817" s="25"/>
      <c r="K7817" s="25"/>
      <c r="L7817" s="25"/>
      <c r="N7817" s="25"/>
      <c r="O7817" s="25"/>
      <c r="P7817" s="35" t="s">
        <v>2496</v>
      </c>
      <c r="AS7817" s="570"/>
      <c r="AT7817" s="391"/>
      <c r="AU7817" s="222"/>
      <c r="AV7817" s="564"/>
      <c r="AW7817" s="60"/>
      <c r="AX7817" s="60"/>
      <c r="AY7817" s="60"/>
      <c r="AZ7817" s="283"/>
      <c r="BA7817" s="283"/>
      <c r="BB7817" s="283"/>
      <c r="BC7817" s="34"/>
      <c r="BD7817" s="27"/>
      <c r="BF7817" s="35"/>
      <c r="BG7817" s="35"/>
      <c r="BH7817" s="35"/>
    </row>
    <row r="7818" spans="1:60" ht="15" x14ac:dyDescent="0.25">
      <c r="A7818" s="570">
        <f t="shared" si="115"/>
        <v>7812</v>
      </c>
      <c r="B7818" s="571" t="s">
        <v>9958</v>
      </c>
      <c r="C7818" s="574" t="s">
        <v>12458</v>
      </c>
      <c r="D7818" s="843">
        <v>35819</v>
      </c>
      <c r="E7818" s="844"/>
      <c r="F7818" s="844"/>
      <c r="G7818" s="25"/>
      <c r="H7818" s="25"/>
      <c r="I7818" s="25"/>
      <c r="J7818" s="25"/>
      <c r="K7818" s="25"/>
      <c r="L7818" s="25"/>
      <c r="N7818" s="25"/>
      <c r="O7818" s="25"/>
      <c r="P7818" s="35" t="s">
        <v>2496</v>
      </c>
      <c r="AS7818" s="570"/>
      <c r="AT7818" s="391"/>
      <c r="AU7818" s="222"/>
      <c r="AV7818" s="564"/>
      <c r="AW7818" s="60"/>
      <c r="AX7818" s="60"/>
      <c r="AY7818" s="60"/>
      <c r="AZ7818" s="283"/>
      <c r="BA7818" s="283"/>
      <c r="BB7818" s="283"/>
      <c r="BC7818" s="34"/>
      <c r="BD7818" s="27"/>
      <c r="BF7818" s="35"/>
      <c r="BG7818" s="35"/>
      <c r="BH7818" s="35"/>
    </row>
    <row r="7819" spans="1:60" ht="15" x14ac:dyDescent="0.25">
      <c r="A7819" s="570">
        <f t="shared" si="115"/>
        <v>7813</v>
      </c>
      <c r="B7819" s="571" t="s">
        <v>9959</v>
      </c>
      <c r="C7819" s="574" t="s">
        <v>12458</v>
      </c>
      <c r="D7819" s="843">
        <v>34811.07</v>
      </c>
      <c r="E7819" s="844"/>
      <c r="F7819" s="844"/>
      <c r="G7819" s="25"/>
      <c r="H7819" s="25"/>
      <c r="I7819" s="25"/>
      <c r="J7819" s="25"/>
      <c r="K7819" s="25"/>
      <c r="L7819" s="25"/>
      <c r="N7819" s="25"/>
      <c r="O7819" s="25"/>
      <c r="P7819" s="35" t="s">
        <v>2496</v>
      </c>
      <c r="AS7819" s="570"/>
      <c r="AT7819" s="391"/>
      <c r="AU7819" s="222"/>
      <c r="AV7819" s="564"/>
      <c r="AW7819" s="60"/>
      <c r="AX7819" s="60"/>
      <c r="AY7819" s="60"/>
      <c r="AZ7819" s="283"/>
      <c r="BA7819" s="283"/>
      <c r="BB7819" s="283"/>
      <c r="BC7819" s="34"/>
      <c r="BD7819" s="27"/>
      <c r="BF7819" s="35"/>
      <c r="BG7819" s="35"/>
      <c r="BH7819" s="35"/>
    </row>
    <row r="7820" spans="1:60" ht="15" x14ac:dyDescent="0.25">
      <c r="A7820" s="570">
        <f t="shared" si="115"/>
        <v>7814</v>
      </c>
      <c r="B7820" s="571" t="s">
        <v>9960</v>
      </c>
      <c r="C7820" s="574" t="s">
        <v>12460</v>
      </c>
      <c r="D7820" s="843">
        <v>47039.51</v>
      </c>
      <c r="E7820" s="844"/>
      <c r="F7820" s="844"/>
      <c r="G7820" s="25"/>
      <c r="H7820" s="25"/>
      <c r="I7820" s="25"/>
      <c r="J7820" s="25"/>
      <c r="K7820" s="25"/>
      <c r="L7820" s="25"/>
      <c r="N7820" s="25"/>
      <c r="O7820" s="25"/>
      <c r="P7820" s="35" t="s">
        <v>2496</v>
      </c>
      <c r="AS7820" s="570"/>
      <c r="AT7820" s="391"/>
      <c r="AU7820" s="222"/>
      <c r="AV7820" s="564"/>
      <c r="AW7820" s="60"/>
      <c r="AX7820" s="60"/>
      <c r="AY7820" s="60"/>
      <c r="AZ7820" s="283"/>
      <c r="BA7820" s="283"/>
      <c r="BB7820" s="283"/>
      <c r="BC7820" s="34"/>
      <c r="BD7820" s="27"/>
      <c r="BF7820" s="35"/>
      <c r="BG7820" s="35"/>
      <c r="BH7820" s="35"/>
    </row>
    <row r="7821" spans="1:60" ht="15" x14ac:dyDescent="0.25">
      <c r="A7821" s="570">
        <f t="shared" si="115"/>
        <v>7815</v>
      </c>
      <c r="B7821" s="571" t="s">
        <v>9961</v>
      </c>
      <c r="C7821" s="574" t="s">
        <v>12458</v>
      </c>
      <c r="D7821" s="843">
        <v>40030.410000000003</v>
      </c>
      <c r="E7821" s="844"/>
      <c r="F7821" s="844"/>
      <c r="G7821" s="25"/>
      <c r="H7821" s="25"/>
      <c r="I7821" s="25"/>
      <c r="J7821" s="25"/>
      <c r="K7821" s="25"/>
      <c r="L7821" s="25"/>
      <c r="N7821" s="25"/>
      <c r="O7821" s="25"/>
      <c r="P7821" s="35" t="s">
        <v>2496</v>
      </c>
      <c r="AS7821" s="570"/>
      <c r="AT7821" s="391"/>
      <c r="AU7821" s="222"/>
      <c r="AV7821" s="564"/>
      <c r="AW7821" s="60"/>
      <c r="AX7821" s="60"/>
      <c r="AY7821" s="60"/>
      <c r="AZ7821" s="283"/>
      <c r="BA7821" s="283"/>
      <c r="BB7821" s="283"/>
      <c r="BC7821" s="34"/>
      <c r="BD7821" s="27"/>
      <c r="BF7821" s="35"/>
      <c r="BG7821" s="35"/>
      <c r="BH7821" s="35"/>
    </row>
    <row r="7822" spans="1:60" ht="15" x14ac:dyDescent="0.25">
      <c r="A7822" s="570">
        <f t="shared" si="115"/>
        <v>7816</v>
      </c>
      <c r="B7822" s="571" t="s">
        <v>9962</v>
      </c>
      <c r="C7822" s="574" t="s">
        <v>12458</v>
      </c>
      <c r="D7822" s="843">
        <v>83474.929999999993</v>
      </c>
      <c r="E7822" s="844"/>
      <c r="F7822" s="844"/>
      <c r="G7822" s="25"/>
      <c r="H7822" s="25"/>
      <c r="I7822" s="25"/>
      <c r="J7822" s="25"/>
      <c r="K7822" s="25"/>
      <c r="L7822" s="25"/>
      <c r="N7822" s="25"/>
      <c r="O7822" s="25"/>
      <c r="P7822" s="35" t="s">
        <v>2496</v>
      </c>
      <c r="AS7822" s="570"/>
      <c r="AT7822" s="391"/>
      <c r="AU7822" s="222"/>
      <c r="AV7822" s="564"/>
      <c r="AW7822" s="60"/>
      <c r="AX7822" s="60"/>
      <c r="AY7822" s="60"/>
      <c r="AZ7822" s="283"/>
      <c r="BA7822" s="283"/>
      <c r="BB7822" s="283"/>
      <c r="BC7822" s="34"/>
      <c r="BD7822" s="27"/>
      <c r="BF7822" s="35"/>
      <c r="BG7822" s="35"/>
      <c r="BH7822" s="35"/>
    </row>
    <row r="7823" spans="1:60" ht="15" x14ac:dyDescent="0.25">
      <c r="A7823" s="570">
        <f t="shared" si="115"/>
        <v>7817</v>
      </c>
      <c r="B7823" s="571" t="s">
        <v>9963</v>
      </c>
      <c r="C7823" s="574" t="s">
        <v>12458</v>
      </c>
      <c r="D7823" s="843">
        <v>35700</v>
      </c>
      <c r="E7823" s="844"/>
      <c r="F7823" s="844"/>
      <c r="G7823" s="25"/>
      <c r="H7823" s="25"/>
      <c r="I7823" s="25"/>
      <c r="J7823" s="25"/>
      <c r="K7823" s="25"/>
      <c r="L7823" s="25"/>
      <c r="N7823" s="25"/>
      <c r="O7823" s="25"/>
      <c r="P7823" s="35" t="s">
        <v>2496</v>
      </c>
      <c r="AS7823" s="570"/>
      <c r="AT7823" s="391"/>
      <c r="AU7823" s="222"/>
      <c r="AV7823" s="564"/>
      <c r="AW7823" s="60"/>
      <c r="AX7823" s="60"/>
      <c r="AY7823" s="60"/>
      <c r="AZ7823" s="283"/>
      <c r="BA7823" s="283"/>
      <c r="BB7823" s="283"/>
      <c r="BC7823" s="34"/>
      <c r="BD7823" s="27"/>
      <c r="BF7823" s="35"/>
      <c r="BG7823" s="35"/>
      <c r="BH7823" s="35"/>
    </row>
    <row r="7824" spans="1:60" ht="15" x14ac:dyDescent="0.25">
      <c r="A7824" s="570">
        <f t="shared" si="115"/>
        <v>7818</v>
      </c>
      <c r="B7824" s="571" t="s">
        <v>9964</v>
      </c>
      <c r="C7824" s="574" t="s">
        <v>12458</v>
      </c>
      <c r="D7824" s="843">
        <v>35700</v>
      </c>
      <c r="E7824" s="844"/>
      <c r="F7824" s="844"/>
      <c r="G7824" s="25"/>
      <c r="H7824" s="25"/>
      <c r="I7824" s="25"/>
      <c r="J7824" s="25"/>
      <c r="K7824" s="25"/>
      <c r="L7824" s="25"/>
      <c r="N7824" s="25"/>
      <c r="O7824" s="25"/>
      <c r="P7824" s="35" t="s">
        <v>2496</v>
      </c>
      <c r="AS7824" s="570"/>
      <c r="AT7824" s="391"/>
      <c r="AU7824" s="222"/>
      <c r="AV7824" s="564"/>
      <c r="AW7824" s="60"/>
      <c r="AX7824" s="60"/>
      <c r="AY7824" s="60"/>
      <c r="AZ7824" s="283"/>
      <c r="BA7824" s="283"/>
      <c r="BB7824" s="283"/>
      <c r="BC7824" s="34"/>
      <c r="BD7824" s="27"/>
      <c r="BF7824" s="35"/>
      <c r="BG7824" s="35"/>
      <c r="BH7824" s="35"/>
    </row>
    <row r="7825" spans="1:60" ht="15" x14ac:dyDescent="0.25">
      <c r="A7825" s="570">
        <f t="shared" si="115"/>
        <v>7819</v>
      </c>
      <c r="B7825" s="571" t="s">
        <v>9965</v>
      </c>
      <c r="C7825" s="574" t="s">
        <v>12458</v>
      </c>
      <c r="D7825" s="843">
        <v>44426.27</v>
      </c>
      <c r="E7825" s="844"/>
      <c r="F7825" s="844"/>
      <c r="G7825" s="25"/>
      <c r="H7825" s="25"/>
      <c r="I7825" s="25"/>
      <c r="J7825" s="25"/>
      <c r="K7825" s="25"/>
      <c r="L7825" s="25"/>
      <c r="N7825" s="25"/>
      <c r="O7825" s="25"/>
      <c r="P7825" s="35" t="s">
        <v>2496</v>
      </c>
      <c r="AS7825" s="570"/>
      <c r="AT7825" s="391"/>
      <c r="AU7825" s="222"/>
      <c r="AV7825" s="564"/>
      <c r="AW7825" s="60"/>
      <c r="AX7825" s="60"/>
      <c r="AY7825" s="60"/>
      <c r="AZ7825" s="283"/>
      <c r="BA7825" s="283"/>
      <c r="BB7825" s="283"/>
      <c r="BC7825" s="34"/>
      <c r="BD7825" s="27"/>
      <c r="BF7825" s="35"/>
      <c r="BG7825" s="35"/>
      <c r="BH7825" s="35"/>
    </row>
    <row r="7826" spans="1:60" ht="15" x14ac:dyDescent="0.25">
      <c r="A7826" s="570">
        <f t="shared" si="115"/>
        <v>7820</v>
      </c>
      <c r="B7826" s="571" t="s">
        <v>9966</v>
      </c>
      <c r="C7826" s="574" t="s">
        <v>12458</v>
      </c>
      <c r="D7826" s="843">
        <v>36644.86</v>
      </c>
      <c r="E7826" s="844"/>
      <c r="F7826" s="844"/>
      <c r="G7826" s="25"/>
      <c r="H7826" s="25"/>
      <c r="I7826" s="25"/>
      <c r="J7826" s="25"/>
      <c r="K7826" s="25"/>
      <c r="L7826" s="25"/>
      <c r="N7826" s="25"/>
      <c r="O7826" s="25"/>
      <c r="P7826" s="35" t="s">
        <v>2496</v>
      </c>
      <c r="AS7826" s="570"/>
      <c r="AT7826" s="391"/>
      <c r="AU7826" s="222"/>
      <c r="AV7826" s="564"/>
      <c r="AW7826" s="60"/>
      <c r="AX7826" s="60"/>
      <c r="AY7826" s="60"/>
      <c r="AZ7826" s="283"/>
      <c r="BA7826" s="283"/>
      <c r="BB7826" s="283"/>
      <c r="BC7826" s="34"/>
      <c r="BD7826" s="27"/>
      <c r="BF7826" s="35"/>
      <c r="BG7826" s="35"/>
      <c r="BH7826" s="35"/>
    </row>
    <row r="7827" spans="1:60" ht="15" x14ac:dyDescent="0.25">
      <c r="A7827" s="570">
        <f t="shared" si="115"/>
        <v>7821</v>
      </c>
      <c r="B7827" s="571" t="s">
        <v>9967</v>
      </c>
      <c r="C7827" s="574" t="s">
        <v>12458</v>
      </c>
      <c r="D7827" s="843">
        <v>27137.95</v>
      </c>
      <c r="E7827" s="844"/>
      <c r="F7827" s="844"/>
      <c r="G7827" s="25"/>
      <c r="H7827" s="25"/>
      <c r="I7827" s="25"/>
      <c r="J7827" s="25"/>
      <c r="K7827" s="25"/>
      <c r="L7827" s="25"/>
      <c r="N7827" s="25"/>
      <c r="O7827" s="25"/>
      <c r="P7827" s="35" t="s">
        <v>2496</v>
      </c>
      <c r="AS7827" s="570"/>
      <c r="AT7827" s="391"/>
      <c r="AU7827" s="222"/>
      <c r="AV7827" s="564"/>
      <c r="AW7827" s="60"/>
      <c r="AX7827" s="60"/>
      <c r="AY7827" s="60"/>
      <c r="AZ7827" s="283"/>
      <c r="BA7827" s="283"/>
      <c r="BB7827" s="283"/>
      <c r="BC7827" s="34"/>
      <c r="BD7827" s="27"/>
      <c r="BF7827" s="35"/>
      <c r="BG7827" s="35"/>
      <c r="BH7827" s="35"/>
    </row>
    <row r="7828" spans="1:60" ht="15" x14ac:dyDescent="0.25">
      <c r="A7828" s="570">
        <f t="shared" si="115"/>
        <v>7822</v>
      </c>
      <c r="B7828" s="571" t="s">
        <v>9968</v>
      </c>
      <c r="C7828" s="574" t="s">
        <v>12458</v>
      </c>
      <c r="D7828" s="843">
        <v>22508.85</v>
      </c>
      <c r="E7828" s="844"/>
      <c r="F7828" s="844"/>
      <c r="G7828" s="25"/>
      <c r="H7828" s="25"/>
      <c r="I7828" s="25"/>
      <c r="J7828" s="25"/>
      <c r="K7828" s="25"/>
      <c r="L7828" s="25"/>
      <c r="N7828" s="25"/>
      <c r="O7828" s="25"/>
      <c r="P7828" s="35" t="s">
        <v>2496</v>
      </c>
      <c r="AS7828" s="570"/>
      <c r="AT7828" s="391"/>
      <c r="AU7828" s="222"/>
      <c r="AV7828" s="564"/>
      <c r="AW7828" s="60"/>
      <c r="AX7828" s="60"/>
      <c r="AY7828" s="60"/>
      <c r="AZ7828" s="283"/>
      <c r="BA7828" s="283"/>
      <c r="BB7828" s="283"/>
      <c r="BC7828" s="34"/>
      <c r="BD7828" s="27"/>
      <c r="BF7828" s="35"/>
      <c r="BG7828" s="35"/>
      <c r="BH7828" s="35"/>
    </row>
    <row r="7829" spans="1:60" ht="15" x14ac:dyDescent="0.25">
      <c r="A7829" s="570">
        <f t="shared" si="115"/>
        <v>7823</v>
      </c>
      <c r="B7829" s="571" t="s">
        <v>9969</v>
      </c>
      <c r="C7829" s="574" t="s">
        <v>12458</v>
      </c>
      <c r="D7829" s="843">
        <v>319098.5</v>
      </c>
      <c r="E7829" s="844"/>
      <c r="F7829" s="844"/>
      <c r="G7829" s="25"/>
      <c r="H7829" s="25"/>
      <c r="I7829" s="25"/>
      <c r="J7829" s="25"/>
      <c r="K7829" s="25"/>
      <c r="L7829" s="25"/>
      <c r="N7829" s="25"/>
      <c r="O7829" s="25"/>
      <c r="P7829" s="35" t="s">
        <v>2496</v>
      </c>
      <c r="AS7829" s="570"/>
      <c r="AT7829" s="391"/>
      <c r="AU7829" s="222"/>
      <c r="AV7829" s="564"/>
      <c r="AW7829" s="60"/>
      <c r="AX7829" s="60"/>
      <c r="AY7829" s="60"/>
      <c r="AZ7829" s="283"/>
      <c r="BA7829" s="283"/>
      <c r="BB7829" s="283"/>
      <c r="BC7829" s="34"/>
      <c r="BD7829" s="27"/>
      <c r="BF7829" s="35"/>
      <c r="BG7829" s="35"/>
      <c r="BH7829" s="35"/>
    </row>
    <row r="7830" spans="1:60" ht="15" x14ac:dyDescent="0.25">
      <c r="A7830" s="570">
        <f t="shared" si="115"/>
        <v>7824</v>
      </c>
      <c r="B7830" s="571" t="s">
        <v>9970</v>
      </c>
      <c r="C7830" s="574" t="s">
        <v>12458</v>
      </c>
      <c r="D7830" s="843">
        <v>533340.15</v>
      </c>
      <c r="E7830" s="844"/>
      <c r="F7830" s="844"/>
      <c r="G7830" s="25"/>
      <c r="H7830" s="25"/>
      <c r="I7830" s="25"/>
      <c r="J7830" s="25"/>
      <c r="K7830" s="25"/>
      <c r="L7830" s="25"/>
      <c r="N7830" s="25"/>
      <c r="O7830" s="25"/>
      <c r="P7830" s="35" t="s">
        <v>2496</v>
      </c>
      <c r="AS7830" s="570"/>
      <c r="AT7830" s="391"/>
      <c r="AU7830" s="222"/>
      <c r="AV7830" s="564"/>
      <c r="AW7830" s="60"/>
      <c r="AX7830" s="60"/>
      <c r="AY7830" s="60"/>
      <c r="AZ7830" s="283"/>
      <c r="BA7830" s="283"/>
      <c r="BB7830" s="283"/>
      <c r="BC7830" s="34"/>
      <c r="BD7830" s="27"/>
      <c r="BF7830" s="35"/>
      <c r="BG7830" s="35"/>
      <c r="BH7830" s="35"/>
    </row>
    <row r="7831" spans="1:60" ht="15" x14ac:dyDescent="0.25">
      <c r="A7831" s="570">
        <f t="shared" si="115"/>
        <v>7825</v>
      </c>
      <c r="B7831" s="571" t="s">
        <v>9971</v>
      </c>
      <c r="C7831" s="574" t="s">
        <v>12458</v>
      </c>
      <c r="D7831" s="843">
        <v>2198616.63</v>
      </c>
      <c r="E7831" s="844"/>
      <c r="F7831" s="844"/>
      <c r="G7831" s="25"/>
      <c r="H7831" s="25"/>
      <c r="I7831" s="25"/>
      <c r="J7831" s="25"/>
      <c r="K7831" s="25"/>
      <c r="L7831" s="25"/>
      <c r="N7831" s="25"/>
      <c r="O7831" s="25"/>
      <c r="P7831" s="35" t="s">
        <v>2496</v>
      </c>
      <c r="AS7831" s="570"/>
      <c r="AT7831" s="391"/>
      <c r="AU7831" s="222"/>
      <c r="AV7831" s="564"/>
      <c r="AW7831" s="60"/>
      <c r="AX7831" s="60"/>
      <c r="AY7831" s="60"/>
      <c r="AZ7831" s="283"/>
      <c r="BA7831" s="283"/>
      <c r="BB7831" s="283"/>
      <c r="BC7831" s="34"/>
      <c r="BD7831" s="27"/>
      <c r="BF7831" s="35"/>
      <c r="BG7831" s="35"/>
      <c r="BH7831" s="35"/>
    </row>
    <row r="7832" spans="1:60" ht="15" x14ac:dyDescent="0.25">
      <c r="A7832" s="570">
        <f t="shared" si="115"/>
        <v>7826</v>
      </c>
      <c r="B7832" s="571" t="s">
        <v>9972</v>
      </c>
      <c r="C7832" s="574" t="s">
        <v>12458</v>
      </c>
      <c r="D7832" s="843">
        <v>2175910.2400000002</v>
      </c>
      <c r="E7832" s="844"/>
      <c r="F7832" s="844"/>
      <c r="G7832" s="25"/>
      <c r="H7832" s="25"/>
      <c r="I7832" s="25"/>
      <c r="J7832" s="25"/>
      <c r="K7832" s="25"/>
      <c r="L7832" s="25"/>
      <c r="N7832" s="25"/>
      <c r="O7832" s="25"/>
      <c r="P7832" s="35" t="s">
        <v>2496</v>
      </c>
      <c r="AS7832" s="570"/>
      <c r="AT7832" s="391"/>
      <c r="AU7832" s="222"/>
      <c r="AV7832" s="564"/>
      <c r="AW7832" s="60"/>
      <c r="AX7832" s="60"/>
      <c r="AY7832" s="60"/>
      <c r="AZ7832" s="283"/>
      <c r="BA7832" s="283"/>
      <c r="BB7832" s="283"/>
      <c r="BC7832" s="34"/>
      <c r="BD7832" s="27"/>
      <c r="BF7832" s="35"/>
      <c r="BG7832" s="35"/>
      <c r="BH7832" s="35"/>
    </row>
    <row r="7833" spans="1:60" ht="15" x14ac:dyDescent="0.25">
      <c r="A7833" s="570">
        <f t="shared" si="115"/>
        <v>7827</v>
      </c>
      <c r="B7833" s="571" t="s">
        <v>9973</v>
      </c>
      <c r="C7833" s="574" t="s">
        <v>12480</v>
      </c>
      <c r="D7833" s="843">
        <v>10919.44</v>
      </c>
      <c r="E7833" s="844"/>
      <c r="F7833" s="844"/>
      <c r="G7833" s="25"/>
      <c r="H7833" s="25"/>
      <c r="I7833" s="25"/>
      <c r="J7833" s="25"/>
      <c r="K7833" s="25"/>
      <c r="L7833" s="25"/>
      <c r="N7833" s="25"/>
      <c r="O7833" s="25"/>
      <c r="P7833" s="35" t="s">
        <v>2496</v>
      </c>
      <c r="AS7833" s="570"/>
      <c r="AT7833" s="391"/>
      <c r="AU7833" s="222"/>
      <c r="AV7833" s="564"/>
      <c r="AW7833" s="60"/>
      <c r="AX7833" s="60"/>
      <c r="AY7833" s="60"/>
      <c r="AZ7833" s="283"/>
      <c r="BA7833" s="283"/>
      <c r="BB7833" s="283"/>
      <c r="BC7833" s="34"/>
      <c r="BD7833" s="27"/>
      <c r="BF7833" s="35"/>
      <c r="BG7833" s="35"/>
      <c r="BH7833" s="35"/>
    </row>
    <row r="7834" spans="1:60" ht="15" x14ac:dyDescent="0.25">
      <c r="A7834" s="570">
        <f t="shared" si="115"/>
        <v>7828</v>
      </c>
      <c r="B7834" s="571" t="s">
        <v>9974</v>
      </c>
      <c r="C7834" s="574" t="s">
        <v>12480</v>
      </c>
      <c r="D7834" s="843">
        <v>9738.9599999999991</v>
      </c>
      <c r="E7834" s="844"/>
      <c r="F7834" s="844"/>
      <c r="G7834" s="25"/>
      <c r="H7834" s="25"/>
      <c r="I7834" s="25"/>
      <c r="J7834" s="25"/>
      <c r="K7834" s="25"/>
      <c r="L7834" s="25"/>
      <c r="N7834" s="25"/>
      <c r="O7834" s="25"/>
      <c r="P7834" s="35" t="s">
        <v>2496</v>
      </c>
      <c r="AS7834" s="570"/>
      <c r="AT7834" s="391"/>
      <c r="AU7834" s="222"/>
      <c r="AV7834" s="564"/>
      <c r="AW7834" s="60"/>
      <c r="AX7834" s="60"/>
      <c r="AY7834" s="60"/>
      <c r="AZ7834" s="283"/>
      <c r="BA7834" s="283"/>
      <c r="BB7834" s="283"/>
      <c r="BC7834" s="34"/>
      <c r="BD7834" s="27"/>
      <c r="BF7834" s="35"/>
      <c r="BG7834" s="35"/>
      <c r="BH7834" s="35"/>
    </row>
    <row r="7835" spans="1:60" ht="15" x14ac:dyDescent="0.25">
      <c r="A7835" s="570">
        <f t="shared" si="115"/>
        <v>7829</v>
      </c>
      <c r="B7835" s="571" t="s">
        <v>9975</v>
      </c>
      <c r="C7835" s="574" t="s">
        <v>12458</v>
      </c>
      <c r="D7835" s="843">
        <v>192185</v>
      </c>
      <c r="E7835" s="844"/>
      <c r="F7835" s="844"/>
      <c r="G7835" s="25"/>
      <c r="H7835" s="25"/>
      <c r="I7835" s="25"/>
      <c r="J7835" s="25"/>
      <c r="K7835" s="25"/>
      <c r="L7835" s="25"/>
      <c r="N7835" s="25"/>
      <c r="O7835" s="25"/>
      <c r="P7835" s="35" t="s">
        <v>2496</v>
      </c>
      <c r="AS7835" s="570"/>
      <c r="AT7835" s="391"/>
      <c r="AU7835" s="222"/>
      <c r="AV7835" s="564"/>
      <c r="AW7835" s="60"/>
      <c r="AX7835" s="60"/>
      <c r="AY7835" s="60"/>
      <c r="AZ7835" s="283"/>
      <c r="BA7835" s="283"/>
      <c r="BB7835" s="283"/>
      <c r="BC7835" s="34"/>
      <c r="BD7835" s="27"/>
      <c r="BF7835" s="35"/>
      <c r="BG7835" s="35"/>
      <c r="BH7835" s="35"/>
    </row>
    <row r="7836" spans="1:60" ht="15" x14ac:dyDescent="0.25">
      <c r="A7836" s="570">
        <f t="shared" si="115"/>
        <v>7830</v>
      </c>
      <c r="B7836" s="571" t="s">
        <v>9976</v>
      </c>
      <c r="C7836" s="574" t="s">
        <v>12458</v>
      </c>
      <c r="D7836" s="843">
        <v>82348</v>
      </c>
      <c r="E7836" s="844"/>
      <c r="F7836" s="844"/>
      <c r="G7836" s="25"/>
      <c r="H7836" s="25"/>
      <c r="I7836" s="25"/>
      <c r="J7836" s="25"/>
      <c r="K7836" s="25"/>
      <c r="L7836" s="25"/>
      <c r="N7836" s="25"/>
      <c r="O7836" s="25"/>
      <c r="P7836" s="35" t="s">
        <v>2496</v>
      </c>
      <c r="AS7836" s="570"/>
      <c r="AT7836" s="391"/>
      <c r="AU7836" s="222"/>
      <c r="AV7836" s="564"/>
      <c r="AW7836" s="60"/>
      <c r="AX7836" s="60"/>
      <c r="AY7836" s="60"/>
      <c r="AZ7836" s="283"/>
      <c r="BA7836" s="283"/>
      <c r="BB7836" s="283"/>
      <c r="BC7836" s="34"/>
      <c r="BD7836" s="27"/>
      <c r="BF7836" s="35"/>
      <c r="BG7836" s="35"/>
      <c r="BH7836" s="35"/>
    </row>
    <row r="7837" spans="1:60" ht="15" x14ac:dyDescent="0.25">
      <c r="A7837" s="570">
        <f t="shared" si="115"/>
        <v>7831</v>
      </c>
      <c r="B7837" s="571" t="s">
        <v>9977</v>
      </c>
      <c r="C7837" s="574" t="s">
        <v>12458</v>
      </c>
      <c r="D7837" s="843">
        <v>28322</v>
      </c>
      <c r="E7837" s="844"/>
      <c r="F7837" s="844"/>
      <c r="G7837" s="25"/>
      <c r="H7837" s="25"/>
      <c r="I7837" s="25"/>
      <c r="J7837" s="25"/>
      <c r="K7837" s="25"/>
      <c r="L7837" s="25"/>
      <c r="N7837" s="25"/>
      <c r="O7837" s="25"/>
      <c r="P7837" s="35" t="s">
        <v>2496</v>
      </c>
      <c r="AS7837" s="570"/>
      <c r="AT7837" s="391"/>
      <c r="AU7837" s="222"/>
      <c r="AV7837" s="564"/>
      <c r="AW7837" s="60"/>
      <c r="AX7837" s="60"/>
      <c r="AY7837" s="60"/>
      <c r="AZ7837" s="283"/>
      <c r="BA7837" s="283"/>
      <c r="BB7837" s="283"/>
      <c r="BC7837" s="34"/>
      <c r="BD7837" s="27"/>
      <c r="BF7837" s="35"/>
      <c r="BG7837" s="35"/>
      <c r="BH7837" s="35"/>
    </row>
    <row r="7838" spans="1:60" ht="15" x14ac:dyDescent="0.25">
      <c r="A7838" s="570">
        <f t="shared" si="115"/>
        <v>7832</v>
      </c>
      <c r="B7838" s="571" t="s">
        <v>9978</v>
      </c>
      <c r="C7838" s="574" t="s">
        <v>12458</v>
      </c>
      <c r="D7838" s="843">
        <v>57060.5</v>
      </c>
      <c r="E7838" s="844"/>
      <c r="F7838" s="844"/>
      <c r="G7838" s="25"/>
      <c r="H7838" s="25"/>
      <c r="I7838" s="25"/>
      <c r="J7838" s="25"/>
      <c r="K7838" s="25"/>
      <c r="L7838" s="25"/>
      <c r="N7838" s="25"/>
      <c r="O7838" s="25"/>
      <c r="P7838" s="35" t="s">
        <v>2496</v>
      </c>
      <c r="AS7838" s="570"/>
      <c r="AT7838" s="391"/>
      <c r="AU7838" s="222"/>
      <c r="AV7838" s="564"/>
      <c r="AW7838" s="60"/>
      <c r="AX7838" s="60"/>
      <c r="AY7838" s="60"/>
      <c r="AZ7838" s="283"/>
      <c r="BA7838" s="283"/>
      <c r="BB7838" s="283"/>
      <c r="BC7838" s="34"/>
      <c r="BD7838" s="27"/>
      <c r="BF7838" s="35"/>
      <c r="BG7838" s="35"/>
      <c r="BH7838" s="35"/>
    </row>
    <row r="7839" spans="1:60" ht="15" x14ac:dyDescent="0.25">
      <c r="A7839" s="570">
        <f t="shared" si="115"/>
        <v>7833</v>
      </c>
      <c r="B7839" s="571" t="s">
        <v>9979</v>
      </c>
      <c r="C7839" s="574" t="s">
        <v>12458</v>
      </c>
      <c r="D7839" s="843">
        <v>214057.2</v>
      </c>
      <c r="E7839" s="844"/>
      <c r="F7839" s="844"/>
      <c r="G7839" s="25"/>
      <c r="H7839" s="25"/>
      <c r="I7839" s="25"/>
      <c r="J7839" s="25"/>
      <c r="K7839" s="25"/>
      <c r="L7839" s="25"/>
      <c r="N7839" s="25"/>
      <c r="O7839" s="25"/>
      <c r="P7839" s="35" t="s">
        <v>2496</v>
      </c>
      <c r="AS7839" s="570"/>
      <c r="AT7839" s="391"/>
      <c r="AU7839" s="222"/>
      <c r="AV7839" s="564"/>
      <c r="AW7839" s="60"/>
      <c r="AX7839" s="60"/>
      <c r="AY7839" s="60"/>
      <c r="AZ7839" s="283"/>
      <c r="BA7839" s="283"/>
      <c r="BB7839" s="283"/>
      <c r="BC7839" s="34"/>
      <c r="BD7839" s="27"/>
      <c r="BF7839" s="35"/>
      <c r="BG7839" s="35"/>
      <c r="BH7839" s="35"/>
    </row>
    <row r="7840" spans="1:60" ht="15" x14ac:dyDescent="0.25">
      <c r="A7840" s="570">
        <f t="shared" si="115"/>
        <v>7834</v>
      </c>
      <c r="B7840" s="571" t="s">
        <v>9980</v>
      </c>
      <c r="C7840" s="574" t="s">
        <v>12458</v>
      </c>
      <c r="D7840" s="843">
        <v>448242.06</v>
      </c>
      <c r="E7840" s="844"/>
      <c r="F7840" s="844"/>
      <c r="G7840" s="25"/>
      <c r="H7840" s="25"/>
      <c r="I7840" s="25"/>
      <c r="J7840" s="25"/>
      <c r="K7840" s="25"/>
      <c r="L7840" s="25"/>
      <c r="N7840" s="25"/>
      <c r="O7840" s="25"/>
      <c r="P7840" s="35" t="s">
        <v>2496</v>
      </c>
      <c r="AS7840" s="570"/>
      <c r="AT7840" s="391"/>
      <c r="AU7840" s="222"/>
      <c r="AV7840" s="564"/>
      <c r="AW7840" s="60"/>
      <c r="AX7840" s="60"/>
      <c r="AY7840" s="60"/>
      <c r="AZ7840" s="283"/>
      <c r="BA7840" s="283"/>
      <c r="BB7840" s="283"/>
      <c r="BC7840" s="34"/>
      <c r="BD7840" s="27"/>
      <c r="BF7840" s="35"/>
      <c r="BG7840" s="35"/>
      <c r="BH7840" s="35"/>
    </row>
    <row r="7841" spans="1:60" ht="15" x14ac:dyDescent="0.25">
      <c r="A7841" s="570">
        <f t="shared" si="115"/>
        <v>7835</v>
      </c>
      <c r="B7841" s="571" t="s">
        <v>9981</v>
      </c>
      <c r="C7841" s="574" t="s">
        <v>12458</v>
      </c>
      <c r="D7841" s="843">
        <v>103958.39999999999</v>
      </c>
      <c r="E7841" s="844"/>
      <c r="F7841" s="844"/>
      <c r="G7841" s="25"/>
      <c r="H7841" s="25"/>
      <c r="I7841" s="25"/>
      <c r="J7841" s="25"/>
      <c r="K7841" s="25"/>
      <c r="L7841" s="25"/>
      <c r="N7841" s="25"/>
      <c r="O7841" s="25"/>
      <c r="P7841" s="35" t="s">
        <v>2496</v>
      </c>
      <c r="AS7841" s="570"/>
      <c r="AT7841" s="391"/>
      <c r="AU7841" s="222"/>
      <c r="AV7841" s="564"/>
      <c r="AW7841" s="60"/>
      <c r="AX7841" s="60"/>
      <c r="AY7841" s="60"/>
      <c r="AZ7841" s="283"/>
      <c r="BA7841" s="283"/>
      <c r="BB7841" s="283"/>
      <c r="BC7841" s="34"/>
      <c r="BD7841" s="27"/>
      <c r="BF7841" s="35"/>
      <c r="BG7841" s="35"/>
      <c r="BH7841" s="35"/>
    </row>
    <row r="7842" spans="1:60" ht="15" x14ac:dyDescent="0.25">
      <c r="A7842" s="570">
        <f t="shared" si="115"/>
        <v>7836</v>
      </c>
      <c r="B7842" s="571" t="s">
        <v>9982</v>
      </c>
      <c r="C7842" s="574" t="s">
        <v>12458</v>
      </c>
      <c r="D7842" s="843">
        <v>55628.93</v>
      </c>
      <c r="E7842" s="844"/>
      <c r="F7842" s="844"/>
      <c r="G7842" s="25"/>
      <c r="H7842" s="25"/>
      <c r="I7842" s="25"/>
      <c r="J7842" s="25"/>
      <c r="K7842" s="25"/>
      <c r="L7842" s="25"/>
      <c r="N7842" s="25"/>
      <c r="O7842" s="25"/>
      <c r="P7842" s="35" t="s">
        <v>2496</v>
      </c>
      <c r="AS7842" s="570"/>
      <c r="AT7842" s="391"/>
      <c r="AU7842" s="222"/>
      <c r="AV7842" s="564"/>
      <c r="AW7842" s="60"/>
      <c r="AX7842" s="60"/>
      <c r="AY7842" s="60"/>
      <c r="AZ7842" s="283"/>
      <c r="BA7842" s="283"/>
      <c r="BB7842" s="283"/>
      <c r="BC7842" s="34"/>
      <c r="BD7842" s="27"/>
      <c r="BF7842" s="35"/>
      <c r="BG7842" s="35"/>
      <c r="BH7842" s="35"/>
    </row>
    <row r="7843" spans="1:60" ht="15" x14ac:dyDescent="0.25">
      <c r="A7843" s="570">
        <f t="shared" si="115"/>
        <v>7837</v>
      </c>
      <c r="B7843" s="571" t="s">
        <v>9983</v>
      </c>
      <c r="C7843" s="574" t="s">
        <v>12458</v>
      </c>
      <c r="D7843" s="843">
        <v>63784</v>
      </c>
      <c r="E7843" s="844"/>
      <c r="F7843" s="844"/>
      <c r="G7843" s="25"/>
      <c r="H7843" s="25"/>
      <c r="I7843" s="25"/>
      <c r="J7843" s="25"/>
      <c r="K7843" s="25"/>
      <c r="L7843" s="25"/>
      <c r="N7843" s="25"/>
      <c r="O7843" s="25"/>
      <c r="P7843" s="35" t="s">
        <v>2496</v>
      </c>
      <c r="AS7843" s="570"/>
      <c r="AT7843" s="391"/>
      <c r="AU7843" s="222"/>
      <c r="AV7843" s="564"/>
      <c r="AW7843" s="60"/>
      <c r="AX7843" s="60"/>
      <c r="AY7843" s="60"/>
      <c r="AZ7843" s="283"/>
      <c r="BA7843" s="283"/>
      <c r="BB7843" s="283"/>
      <c r="BC7843" s="34"/>
      <c r="BD7843" s="27"/>
      <c r="BF7843" s="35"/>
      <c r="BG7843" s="35"/>
      <c r="BH7843" s="35"/>
    </row>
    <row r="7844" spans="1:60" ht="15" x14ac:dyDescent="0.25">
      <c r="A7844" s="570">
        <f t="shared" si="115"/>
        <v>7838</v>
      </c>
      <c r="B7844" s="571" t="s">
        <v>9984</v>
      </c>
      <c r="C7844" s="574" t="s">
        <v>12458</v>
      </c>
      <c r="D7844" s="843">
        <v>16326.8</v>
      </c>
      <c r="E7844" s="844"/>
      <c r="F7844" s="844"/>
      <c r="G7844" s="25"/>
      <c r="H7844" s="25"/>
      <c r="I7844" s="25"/>
      <c r="J7844" s="25"/>
      <c r="K7844" s="25"/>
      <c r="L7844" s="25"/>
      <c r="N7844" s="25"/>
      <c r="O7844" s="25"/>
      <c r="P7844" s="35" t="s">
        <v>2496</v>
      </c>
      <c r="AS7844" s="570"/>
      <c r="AT7844" s="391"/>
      <c r="AU7844" s="222"/>
      <c r="AV7844" s="564"/>
      <c r="AW7844" s="60"/>
      <c r="AX7844" s="60"/>
      <c r="AY7844" s="60"/>
      <c r="AZ7844" s="283"/>
      <c r="BA7844" s="283"/>
      <c r="BB7844" s="283"/>
      <c r="BC7844" s="34"/>
      <c r="BD7844" s="27"/>
      <c r="BF7844" s="35"/>
      <c r="BG7844" s="35"/>
      <c r="BH7844" s="35"/>
    </row>
    <row r="7845" spans="1:60" ht="15" x14ac:dyDescent="0.25">
      <c r="A7845" s="570">
        <f t="shared" si="115"/>
        <v>7839</v>
      </c>
      <c r="B7845" s="571" t="s">
        <v>9985</v>
      </c>
      <c r="C7845" s="574" t="s">
        <v>12458</v>
      </c>
      <c r="D7845" s="843">
        <v>18246.27</v>
      </c>
      <c r="E7845" s="844"/>
      <c r="F7845" s="844"/>
      <c r="G7845" s="25"/>
      <c r="H7845" s="25"/>
      <c r="I7845" s="25"/>
      <c r="J7845" s="25"/>
      <c r="K7845" s="25"/>
      <c r="L7845" s="25"/>
      <c r="N7845" s="25"/>
      <c r="O7845" s="25"/>
      <c r="P7845" s="35" t="s">
        <v>2496</v>
      </c>
      <c r="AS7845" s="570"/>
      <c r="AT7845" s="391"/>
      <c r="AU7845" s="222"/>
      <c r="AV7845" s="564"/>
      <c r="AW7845" s="60"/>
      <c r="AX7845" s="60"/>
      <c r="AY7845" s="60"/>
      <c r="AZ7845" s="283"/>
      <c r="BA7845" s="283"/>
      <c r="BB7845" s="283"/>
      <c r="BC7845" s="34"/>
      <c r="BD7845" s="27"/>
      <c r="BF7845" s="35"/>
      <c r="BG7845" s="35"/>
      <c r="BH7845" s="35"/>
    </row>
    <row r="7846" spans="1:60" ht="15" x14ac:dyDescent="0.25">
      <c r="A7846" s="570">
        <f t="shared" si="115"/>
        <v>7840</v>
      </c>
      <c r="B7846" s="571" t="s">
        <v>9986</v>
      </c>
      <c r="C7846" s="574" t="s">
        <v>12458</v>
      </c>
      <c r="D7846" s="843">
        <v>55012.51</v>
      </c>
      <c r="E7846" s="844"/>
      <c r="F7846" s="844"/>
      <c r="G7846" s="25"/>
      <c r="H7846" s="25"/>
      <c r="I7846" s="25"/>
      <c r="J7846" s="25"/>
      <c r="K7846" s="25"/>
      <c r="L7846" s="25"/>
      <c r="N7846" s="25"/>
      <c r="O7846" s="25"/>
      <c r="P7846" s="35" t="s">
        <v>2496</v>
      </c>
      <c r="AS7846" s="570"/>
      <c r="AT7846" s="391"/>
      <c r="AU7846" s="222"/>
      <c r="AV7846" s="564"/>
      <c r="AW7846" s="60"/>
      <c r="AX7846" s="60"/>
      <c r="AY7846" s="60"/>
      <c r="AZ7846" s="283"/>
      <c r="BA7846" s="283"/>
      <c r="BB7846" s="283"/>
      <c r="BC7846" s="34"/>
      <c r="BD7846" s="27"/>
      <c r="BF7846" s="35"/>
      <c r="BG7846" s="35"/>
      <c r="BH7846" s="35"/>
    </row>
    <row r="7847" spans="1:60" ht="15" x14ac:dyDescent="0.25">
      <c r="A7847" s="570">
        <f t="shared" si="115"/>
        <v>7841</v>
      </c>
      <c r="B7847" s="571" t="s">
        <v>9987</v>
      </c>
      <c r="C7847" s="574" t="s">
        <v>12458</v>
      </c>
      <c r="D7847" s="843">
        <v>28051.87</v>
      </c>
      <c r="E7847" s="844"/>
      <c r="F7847" s="844"/>
      <c r="G7847" s="25"/>
      <c r="H7847" s="25"/>
      <c r="I7847" s="25"/>
      <c r="J7847" s="25"/>
      <c r="K7847" s="25"/>
      <c r="L7847" s="25"/>
      <c r="N7847" s="25"/>
      <c r="O7847" s="25"/>
      <c r="P7847" s="35" t="s">
        <v>2496</v>
      </c>
      <c r="AS7847" s="570"/>
      <c r="AT7847" s="391"/>
      <c r="AU7847" s="222"/>
      <c r="AV7847" s="564"/>
      <c r="AW7847" s="60"/>
      <c r="AX7847" s="60"/>
      <c r="AY7847" s="60"/>
      <c r="AZ7847" s="283"/>
      <c r="BA7847" s="283"/>
      <c r="BB7847" s="283"/>
      <c r="BC7847" s="34"/>
      <c r="BD7847" s="27"/>
      <c r="BF7847" s="35"/>
      <c r="BG7847" s="35"/>
      <c r="BH7847" s="35"/>
    </row>
    <row r="7848" spans="1:60" ht="15" x14ac:dyDescent="0.25">
      <c r="A7848" s="570">
        <f t="shared" si="115"/>
        <v>7842</v>
      </c>
      <c r="B7848" s="571" t="s">
        <v>9988</v>
      </c>
      <c r="C7848" s="574" t="s">
        <v>12458</v>
      </c>
      <c r="D7848" s="843">
        <v>23681</v>
      </c>
      <c r="E7848" s="844"/>
      <c r="F7848" s="844"/>
      <c r="G7848" s="25"/>
      <c r="H7848" s="25"/>
      <c r="I7848" s="25"/>
      <c r="J7848" s="25"/>
      <c r="K7848" s="25"/>
      <c r="L7848" s="25"/>
      <c r="N7848" s="25"/>
      <c r="O7848" s="25"/>
      <c r="P7848" s="35" t="s">
        <v>2496</v>
      </c>
      <c r="AS7848" s="570"/>
      <c r="AT7848" s="391"/>
      <c r="AU7848" s="222"/>
      <c r="AV7848" s="564"/>
      <c r="AW7848" s="60"/>
      <c r="AX7848" s="60"/>
      <c r="AY7848" s="60"/>
      <c r="AZ7848" s="283"/>
      <c r="BA7848" s="283"/>
      <c r="BB7848" s="283"/>
      <c r="BC7848" s="34"/>
      <c r="BD7848" s="27"/>
      <c r="BF7848" s="35"/>
      <c r="BG7848" s="35"/>
      <c r="BH7848" s="35"/>
    </row>
    <row r="7849" spans="1:60" ht="15" x14ac:dyDescent="0.25">
      <c r="A7849" s="570">
        <f t="shared" si="115"/>
        <v>7843</v>
      </c>
      <c r="B7849" s="571" t="s">
        <v>9989</v>
      </c>
      <c r="C7849" s="574" t="s">
        <v>12458</v>
      </c>
      <c r="D7849" s="843">
        <v>38615.5</v>
      </c>
      <c r="E7849" s="844"/>
      <c r="F7849" s="844"/>
      <c r="G7849" s="25"/>
      <c r="H7849" s="25"/>
      <c r="I7849" s="25"/>
      <c r="J7849" s="25"/>
      <c r="K7849" s="25"/>
      <c r="L7849" s="25"/>
      <c r="N7849" s="25"/>
      <c r="O7849" s="25"/>
      <c r="P7849" s="35" t="s">
        <v>2496</v>
      </c>
      <c r="AS7849" s="570"/>
      <c r="AT7849" s="391"/>
      <c r="AU7849" s="222"/>
      <c r="AV7849" s="564"/>
      <c r="AW7849" s="60"/>
      <c r="AX7849" s="60"/>
      <c r="AY7849" s="60"/>
      <c r="AZ7849" s="283"/>
      <c r="BA7849" s="283"/>
      <c r="BB7849" s="283"/>
      <c r="BC7849" s="34"/>
      <c r="BD7849" s="27"/>
      <c r="BF7849" s="35"/>
      <c r="BG7849" s="35"/>
      <c r="BH7849" s="35"/>
    </row>
    <row r="7850" spans="1:60" ht="15" x14ac:dyDescent="0.25">
      <c r="A7850" s="570">
        <f t="shared" si="115"/>
        <v>7844</v>
      </c>
      <c r="B7850" s="571" t="s">
        <v>9990</v>
      </c>
      <c r="C7850" s="574" t="s">
        <v>12458</v>
      </c>
      <c r="D7850" s="843">
        <v>43351.7</v>
      </c>
      <c r="E7850" s="844"/>
      <c r="F7850" s="844"/>
      <c r="G7850" s="25"/>
      <c r="H7850" s="25"/>
      <c r="I7850" s="25"/>
      <c r="J7850" s="25"/>
      <c r="K7850" s="25"/>
      <c r="L7850" s="25"/>
      <c r="N7850" s="25"/>
      <c r="O7850" s="25"/>
      <c r="P7850" s="35" t="s">
        <v>2496</v>
      </c>
      <c r="AS7850" s="570"/>
      <c r="AT7850" s="391"/>
      <c r="AU7850" s="222"/>
      <c r="AV7850" s="564"/>
      <c r="AW7850" s="60"/>
      <c r="AX7850" s="60"/>
      <c r="AY7850" s="60"/>
      <c r="AZ7850" s="283"/>
      <c r="BA7850" s="283"/>
      <c r="BB7850" s="283"/>
      <c r="BC7850" s="34"/>
      <c r="BD7850" s="27"/>
      <c r="BF7850" s="35"/>
      <c r="BG7850" s="35"/>
      <c r="BH7850" s="35"/>
    </row>
    <row r="7851" spans="1:60" ht="15" x14ac:dyDescent="0.25">
      <c r="A7851" s="570">
        <f t="shared" si="115"/>
        <v>7845</v>
      </c>
      <c r="B7851" s="571" t="s">
        <v>9991</v>
      </c>
      <c r="C7851" s="574" t="s">
        <v>12458</v>
      </c>
      <c r="D7851" s="843">
        <v>34523.089999999997</v>
      </c>
      <c r="E7851" s="844"/>
      <c r="F7851" s="844"/>
      <c r="G7851" s="25"/>
      <c r="H7851" s="25"/>
      <c r="I7851" s="25"/>
      <c r="J7851" s="25"/>
      <c r="K7851" s="25"/>
      <c r="L7851" s="25"/>
      <c r="N7851" s="25"/>
      <c r="O7851" s="25"/>
      <c r="P7851" s="35" t="s">
        <v>2496</v>
      </c>
      <c r="AS7851" s="570"/>
      <c r="AT7851" s="391"/>
      <c r="AU7851" s="222"/>
      <c r="AV7851" s="564"/>
      <c r="AW7851" s="60"/>
      <c r="AX7851" s="60"/>
      <c r="AY7851" s="60"/>
      <c r="AZ7851" s="283"/>
      <c r="BA7851" s="283"/>
      <c r="BB7851" s="283"/>
      <c r="BC7851" s="34"/>
      <c r="BD7851" s="27"/>
      <c r="BF7851" s="35"/>
      <c r="BG7851" s="35"/>
      <c r="BH7851" s="35"/>
    </row>
    <row r="7852" spans="1:60" ht="15" x14ac:dyDescent="0.25">
      <c r="A7852" s="570">
        <f t="shared" si="115"/>
        <v>7846</v>
      </c>
      <c r="B7852" s="571" t="s">
        <v>9992</v>
      </c>
      <c r="C7852" s="574" t="s">
        <v>12458</v>
      </c>
      <c r="D7852" s="843">
        <v>25624.27</v>
      </c>
      <c r="E7852" s="844"/>
      <c r="F7852" s="844"/>
      <c r="G7852" s="25"/>
      <c r="H7852" s="25"/>
      <c r="I7852" s="25"/>
      <c r="J7852" s="25"/>
      <c r="K7852" s="25"/>
      <c r="L7852" s="25"/>
      <c r="N7852" s="25"/>
      <c r="O7852" s="25"/>
      <c r="P7852" s="35" t="s">
        <v>2496</v>
      </c>
      <c r="AS7852" s="570"/>
      <c r="AT7852" s="391"/>
      <c r="AU7852" s="222"/>
      <c r="AV7852" s="564"/>
      <c r="AW7852" s="60"/>
      <c r="AX7852" s="60"/>
      <c r="AY7852" s="60"/>
      <c r="AZ7852" s="283"/>
      <c r="BA7852" s="283"/>
      <c r="BB7852" s="283"/>
      <c r="BC7852" s="34"/>
      <c r="BD7852" s="27"/>
      <c r="BF7852" s="35"/>
      <c r="BG7852" s="35"/>
      <c r="BH7852" s="35"/>
    </row>
    <row r="7853" spans="1:60" ht="15" x14ac:dyDescent="0.25">
      <c r="A7853" s="570">
        <f t="shared" si="115"/>
        <v>7847</v>
      </c>
      <c r="B7853" s="571" t="s">
        <v>9993</v>
      </c>
      <c r="C7853" s="574" t="s">
        <v>12458</v>
      </c>
      <c r="D7853" s="843">
        <v>24014.2</v>
      </c>
      <c r="E7853" s="844"/>
      <c r="F7853" s="844"/>
      <c r="G7853" s="25"/>
      <c r="H7853" s="25"/>
      <c r="I7853" s="25"/>
      <c r="J7853" s="25"/>
      <c r="K7853" s="25"/>
      <c r="L7853" s="25"/>
      <c r="N7853" s="25"/>
      <c r="O7853" s="25"/>
      <c r="P7853" s="35" t="s">
        <v>2496</v>
      </c>
      <c r="AS7853" s="570"/>
      <c r="AT7853" s="391"/>
      <c r="AU7853" s="222"/>
      <c r="AV7853" s="564"/>
      <c r="AW7853" s="60"/>
      <c r="AX7853" s="60"/>
      <c r="AY7853" s="60"/>
      <c r="AZ7853" s="283"/>
      <c r="BA7853" s="283"/>
      <c r="BB7853" s="283"/>
      <c r="BC7853" s="34"/>
      <c r="BD7853" s="27"/>
      <c r="BF7853" s="35"/>
      <c r="BG7853" s="35"/>
      <c r="BH7853" s="35"/>
    </row>
    <row r="7854" spans="1:60" ht="15" x14ac:dyDescent="0.25">
      <c r="A7854" s="570">
        <f t="shared" si="115"/>
        <v>7848</v>
      </c>
      <c r="B7854" s="571" t="s">
        <v>9994</v>
      </c>
      <c r="C7854" s="574" t="s">
        <v>12458</v>
      </c>
      <c r="D7854" s="843">
        <v>49385</v>
      </c>
      <c r="E7854" s="844"/>
      <c r="F7854" s="844"/>
      <c r="G7854" s="25"/>
      <c r="H7854" s="25"/>
      <c r="I7854" s="25"/>
      <c r="J7854" s="25"/>
      <c r="K7854" s="25"/>
      <c r="L7854" s="25"/>
      <c r="N7854" s="25"/>
      <c r="O7854" s="25"/>
      <c r="P7854" s="35" t="s">
        <v>2496</v>
      </c>
      <c r="AS7854" s="570"/>
      <c r="AT7854" s="391"/>
      <c r="AU7854" s="222"/>
      <c r="AV7854" s="564"/>
      <c r="AW7854" s="60"/>
      <c r="AX7854" s="60"/>
      <c r="AY7854" s="60"/>
      <c r="AZ7854" s="283"/>
      <c r="BA7854" s="283"/>
      <c r="BB7854" s="283"/>
      <c r="BC7854" s="34"/>
      <c r="BD7854" s="27"/>
      <c r="BF7854" s="35"/>
      <c r="BG7854" s="35"/>
      <c r="BH7854" s="35"/>
    </row>
    <row r="7855" spans="1:60" ht="15" x14ac:dyDescent="0.25">
      <c r="A7855" s="570">
        <f t="shared" si="115"/>
        <v>7849</v>
      </c>
      <c r="B7855" s="571" t="s">
        <v>9995</v>
      </c>
      <c r="C7855" s="574" t="s">
        <v>12458</v>
      </c>
      <c r="D7855" s="843">
        <v>19492.2</v>
      </c>
      <c r="E7855" s="844"/>
      <c r="F7855" s="844"/>
      <c r="G7855" s="25"/>
      <c r="H7855" s="25"/>
      <c r="I7855" s="25"/>
      <c r="J7855" s="25"/>
      <c r="K7855" s="25"/>
      <c r="L7855" s="25"/>
      <c r="N7855" s="25"/>
      <c r="O7855" s="25"/>
      <c r="P7855" s="35" t="s">
        <v>2496</v>
      </c>
      <c r="AS7855" s="570"/>
      <c r="AT7855" s="391"/>
      <c r="AU7855" s="222"/>
      <c r="AV7855" s="564"/>
      <c r="AW7855" s="60"/>
      <c r="AX7855" s="60"/>
      <c r="AY7855" s="60"/>
      <c r="AZ7855" s="283"/>
      <c r="BA7855" s="283"/>
      <c r="BB7855" s="283"/>
      <c r="BC7855" s="34"/>
      <c r="BD7855" s="27"/>
      <c r="BF7855" s="35"/>
      <c r="BG7855" s="35"/>
      <c r="BH7855" s="35"/>
    </row>
    <row r="7856" spans="1:60" ht="15" x14ac:dyDescent="0.25">
      <c r="A7856" s="570">
        <f t="shared" si="115"/>
        <v>7850</v>
      </c>
      <c r="B7856" s="571" t="s">
        <v>9996</v>
      </c>
      <c r="C7856" s="574" t="s">
        <v>12458</v>
      </c>
      <c r="D7856" s="843">
        <v>21779.38</v>
      </c>
      <c r="E7856" s="844"/>
      <c r="F7856" s="844"/>
      <c r="G7856" s="25"/>
      <c r="H7856" s="25"/>
      <c r="I7856" s="25"/>
      <c r="J7856" s="25"/>
      <c r="K7856" s="25"/>
      <c r="L7856" s="25"/>
      <c r="N7856" s="25"/>
      <c r="O7856" s="25"/>
      <c r="P7856" s="35" t="s">
        <v>2496</v>
      </c>
      <c r="AS7856" s="570"/>
      <c r="AT7856" s="391"/>
      <c r="AU7856" s="222"/>
      <c r="AV7856" s="564"/>
      <c r="AW7856" s="60"/>
      <c r="AX7856" s="60"/>
      <c r="AY7856" s="60"/>
      <c r="AZ7856" s="283"/>
      <c r="BA7856" s="283"/>
      <c r="BB7856" s="283"/>
      <c r="BC7856" s="34"/>
      <c r="BD7856" s="27"/>
      <c r="BF7856" s="35"/>
      <c r="BG7856" s="35"/>
      <c r="BH7856" s="35"/>
    </row>
    <row r="7857" spans="1:60" ht="15" x14ac:dyDescent="0.25">
      <c r="A7857" s="570">
        <f t="shared" si="115"/>
        <v>7851</v>
      </c>
      <c r="B7857" s="571" t="s">
        <v>9997</v>
      </c>
      <c r="C7857" s="574" t="s">
        <v>12458</v>
      </c>
      <c r="D7857" s="843">
        <v>152320</v>
      </c>
      <c r="E7857" s="844"/>
      <c r="F7857" s="844"/>
      <c r="G7857" s="25"/>
      <c r="H7857" s="25"/>
      <c r="I7857" s="25"/>
      <c r="J7857" s="25"/>
      <c r="K7857" s="25"/>
      <c r="L7857" s="25"/>
      <c r="N7857" s="25"/>
      <c r="O7857" s="25"/>
      <c r="P7857" s="35" t="s">
        <v>2496</v>
      </c>
      <c r="AS7857" s="570"/>
      <c r="AT7857" s="391"/>
      <c r="AU7857" s="222"/>
      <c r="AV7857" s="564"/>
      <c r="AW7857" s="60"/>
      <c r="AX7857" s="60"/>
      <c r="AY7857" s="60"/>
      <c r="AZ7857" s="283"/>
      <c r="BA7857" s="283"/>
      <c r="BB7857" s="283"/>
      <c r="BC7857" s="34"/>
      <c r="BD7857" s="27"/>
      <c r="BF7857" s="35"/>
      <c r="BG7857" s="35"/>
      <c r="BH7857" s="35"/>
    </row>
    <row r="7858" spans="1:60" ht="15" x14ac:dyDescent="0.25">
      <c r="A7858" s="570">
        <f t="shared" si="115"/>
        <v>7852</v>
      </c>
      <c r="B7858" s="571" t="s">
        <v>9998</v>
      </c>
      <c r="C7858" s="574" t="s">
        <v>12458</v>
      </c>
      <c r="D7858" s="843">
        <v>42602</v>
      </c>
      <c r="E7858" s="844"/>
      <c r="F7858" s="844"/>
      <c r="G7858" s="25"/>
      <c r="H7858" s="25"/>
      <c r="I7858" s="25"/>
      <c r="J7858" s="25"/>
      <c r="K7858" s="25"/>
      <c r="L7858" s="25"/>
      <c r="N7858" s="25"/>
      <c r="O7858" s="25"/>
      <c r="P7858" s="35" t="s">
        <v>2496</v>
      </c>
      <c r="AS7858" s="570"/>
      <c r="AT7858" s="391"/>
      <c r="AU7858" s="222"/>
      <c r="AV7858" s="564"/>
      <c r="AW7858" s="60"/>
      <c r="AX7858" s="60"/>
      <c r="AY7858" s="60"/>
      <c r="AZ7858" s="283"/>
      <c r="BA7858" s="283"/>
      <c r="BB7858" s="283"/>
      <c r="BC7858" s="34"/>
      <c r="BD7858" s="27"/>
      <c r="BF7858" s="35"/>
      <c r="BG7858" s="35"/>
      <c r="BH7858" s="35"/>
    </row>
    <row r="7859" spans="1:60" ht="15" x14ac:dyDescent="0.25">
      <c r="A7859" s="570">
        <f t="shared" si="115"/>
        <v>7853</v>
      </c>
      <c r="B7859" s="571" t="s">
        <v>9999</v>
      </c>
      <c r="C7859" s="574" t="s">
        <v>12458</v>
      </c>
      <c r="D7859" s="843">
        <v>47481</v>
      </c>
      <c r="E7859" s="844"/>
      <c r="F7859" s="844"/>
      <c r="G7859" s="25"/>
      <c r="H7859" s="25"/>
      <c r="I7859" s="25"/>
      <c r="J7859" s="25"/>
      <c r="K7859" s="25"/>
      <c r="L7859" s="25"/>
      <c r="N7859" s="25"/>
      <c r="O7859" s="25"/>
      <c r="P7859" s="35" t="s">
        <v>2496</v>
      </c>
      <c r="AS7859" s="570"/>
      <c r="AT7859" s="391"/>
      <c r="AU7859" s="222"/>
      <c r="AV7859" s="564"/>
      <c r="AW7859" s="60"/>
      <c r="AX7859" s="60"/>
      <c r="AY7859" s="60"/>
      <c r="AZ7859" s="283"/>
      <c r="BA7859" s="283"/>
      <c r="BB7859" s="283"/>
      <c r="BC7859" s="34"/>
      <c r="BD7859" s="27"/>
      <c r="BF7859" s="35"/>
      <c r="BG7859" s="35"/>
      <c r="BH7859" s="35"/>
    </row>
    <row r="7860" spans="1:60" ht="15" x14ac:dyDescent="0.25">
      <c r="A7860" s="570">
        <f t="shared" si="115"/>
        <v>7854</v>
      </c>
      <c r="B7860" s="571" t="s">
        <v>10000</v>
      </c>
      <c r="C7860" s="574" t="s">
        <v>12458</v>
      </c>
      <c r="D7860" s="843">
        <v>22729</v>
      </c>
      <c r="E7860" s="844"/>
      <c r="F7860" s="844"/>
      <c r="G7860" s="25"/>
      <c r="H7860" s="25"/>
      <c r="I7860" s="25"/>
      <c r="J7860" s="25"/>
      <c r="K7860" s="25"/>
      <c r="L7860" s="25"/>
      <c r="N7860" s="25"/>
      <c r="O7860" s="25"/>
      <c r="P7860" s="35" t="s">
        <v>2496</v>
      </c>
      <c r="AS7860" s="570"/>
      <c r="AT7860" s="391"/>
      <c r="AU7860" s="222"/>
      <c r="AV7860" s="564"/>
      <c r="AW7860" s="60"/>
      <c r="AX7860" s="60"/>
      <c r="AY7860" s="60"/>
      <c r="AZ7860" s="283"/>
      <c r="BA7860" s="283"/>
      <c r="BB7860" s="283"/>
      <c r="BC7860" s="34"/>
      <c r="BD7860" s="27"/>
      <c r="BF7860" s="35"/>
      <c r="BG7860" s="35"/>
      <c r="BH7860" s="35"/>
    </row>
    <row r="7861" spans="1:60" ht="15" x14ac:dyDescent="0.25">
      <c r="A7861" s="570">
        <f t="shared" si="115"/>
        <v>7855</v>
      </c>
      <c r="B7861" s="571" t="s">
        <v>10001</v>
      </c>
      <c r="C7861" s="574" t="s">
        <v>12458</v>
      </c>
      <c r="D7861" s="843">
        <v>20468</v>
      </c>
      <c r="E7861" s="844"/>
      <c r="F7861" s="844"/>
      <c r="G7861" s="25"/>
      <c r="H7861" s="25"/>
      <c r="I7861" s="25"/>
      <c r="J7861" s="25"/>
      <c r="K7861" s="25"/>
      <c r="L7861" s="25"/>
      <c r="N7861" s="25"/>
      <c r="O7861" s="25"/>
      <c r="P7861" s="35" t="s">
        <v>2496</v>
      </c>
      <c r="AS7861" s="570"/>
      <c r="AT7861" s="391"/>
      <c r="AU7861" s="222"/>
      <c r="AV7861" s="564"/>
      <c r="AW7861" s="60"/>
      <c r="AX7861" s="60"/>
      <c r="AY7861" s="60"/>
      <c r="AZ7861" s="283"/>
      <c r="BA7861" s="283"/>
      <c r="BB7861" s="283"/>
      <c r="BC7861" s="34"/>
      <c r="BD7861" s="27"/>
      <c r="BF7861" s="35"/>
      <c r="BG7861" s="35"/>
      <c r="BH7861" s="35"/>
    </row>
    <row r="7862" spans="1:60" ht="15" x14ac:dyDescent="0.25">
      <c r="A7862" s="570">
        <f t="shared" si="115"/>
        <v>7856</v>
      </c>
      <c r="B7862" s="571" t="s">
        <v>10002</v>
      </c>
      <c r="C7862" s="574" t="s">
        <v>12458</v>
      </c>
      <c r="D7862" s="843">
        <v>19516</v>
      </c>
      <c r="E7862" s="844"/>
      <c r="F7862" s="844"/>
      <c r="G7862" s="25"/>
      <c r="H7862" s="25"/>
      <c r="I7862" s="25"/>
      <c r="J7862" s="25"/>
      <c r="K7862" s="25"/>
      <c r="L7862" s="25"/>
      <c r="N7862" s="25"/>
      <c r="O7862" s="25"/>
      <c r="P7862" s="35" t="s">
        <v>2496</v>
      </c>
      <c r="AS7862" s="570"/>
      <c r="AT7862" s="391"/>
      <c r="AU7862" s="222"/>
      <c r="AV7862" s="564"/>
      <c r="AW7862" s="60"/>
      <c r="AX7862" s="60"/>
      <c r="AY7862" s="60"/>
      <c r="AZ7862" s="283"/>
      <c r="BA7862" s="283"/>
      <c r="BB7862" s="283"/>
      <c r="BC7862" s="34"/>
      <c r="BD7862" s="27"/>
      <c r="BF7862" s="35"/>
      <c r="BG7862" s="35"/>
      <c r="BH7862" s="35"/>
    </row>
    <row r="7863" spans="1:60" ht="15" x14ac:dyDescent="0.25">
      <c r="A7863" s="570">
        <f t="shared" ref="A7863:A7926" si="116">A7862+1</f>
        <v>7857</v>
      </c>
      <c r="B7863" s="571" t="s">
        <v>10003</v>
      </c>
      <c r="C7863" s="574" t="s">
        <v>12458</v>
      </c>
      <c r="D7863" s="843">
        <v>15868.65</v>
      </c>
      <c r="E7863" s="844"/>
      <c r="F7863" s="844"/>
      <c r="G7863" s="25"/>
      <c r="H7863" s="25"/>
      <c r="I7863" s="25"/>
      <c r="J7863" s="25"/>
      <c r="K7863" s="25"/>
      <c r="L7863" s="25"/>
      <c r="N7863" s="25"/>
      <c r="O7863" s="25"/>
      <c r="P7863" s="35" t="s">
        <v>2496</v>
      </c>
      <c r="AS7863" s="570"/>
      <c r="AT7863" s="391"/>
      <c r="AU7863" s="222"/>
      <c r="AV7863" s="564"/>
      <c r="AW7863" s="60"/>
      <c r="AX7863" s="60"/>
      <c r="AY7863" s="60"/>
      <c r="AZ7863" s="283"/>
      <c r="BA7863" s="283"/>
      <c r="BB7863" s="283"/>
      <c r="BC7863" s="34"/>
      <c r="BD7863" s="27"/>
      <c r="BF7863" s="35"/>
      <c r="BG7863" s="35"/>
      <c r="BH7863" s="35"/>
    </row>
    <row r="7864" spans="1:60" ht="15" x14ac:dyDescent="0.25">
      <c r="A7864" s="570">
        <f t="shared" si="116"/>
        <v>7858</v>
      </c>
      <c r="B7864" s="571" t="s">
        <v>10004</v>
      </c>
      <c r="C7864" s="574" t="s">
        <v>12458</v>
      </c>
      <c r="D7864" s="843">
        <v>19477.919999999998</v>
      </c>
      <c r="E7864" s="844"/>
      <c r="F7864" s="844"/>
      <c r="G7864" s="25"/>
      <c r="H7864" s="25"/>
      <c r="I7864" s="25"/>
      <c r="J7864" s="25"/>
      <c r="K7864" s="25"/>
      <c r="L7864" s="25"/>
      <c r="N7864" s="25"/>
      <c r="O7864" s="25"/>
      <c r="P7864" s="35" t="s">
        <v>2496</v>
      </c>
      <c r="AS7864" s="570"/>
      <c r="AT7864" s="391"/>
      <c r="AU7864" s="222"/>
      <c r="AV7864" s="564"/>
      <c r="AW7864" s="60"/>
      <c r="AX7864" s="60"/>
      <c r="AY7864" s="60"/>
      <c r="AZ7864" s="283"/>
      <c r="BA7864" s="283"/>
      <c r="BB7864" s="283"/>
      <c r="BC7864" s="34"/>
      <c r="BD7864" s="27"/>
      <c r="BF7864" s="35"/>
      <c r="BG7864" s="35"/>
      <c r="BH7864" s="35"/>
    </row>
    <row r="7865" spans="1:60" ht="15" x14ac:dyDescent="0.25">
      <c r="A7865" s="570">
        <f t="shared" si="116"/>
        <v>7859</v>
      </c>
      <c r="B7865" s="571" t="s">
        <v>10005</v>
      </c>
      <c r="C7865" s="574" t="s">
        <v>12458</v>
      </c>
      <c r="D7865" s="843">
        <v>32368</v>
      </c>
      <c r="E7865" s="844"/>
      <c r="F7865" s="844"/>
      <c r="G7865" s="25"/>
      <c r="H7865" s="25"/>
      <c r="I7865" s="25"/>
      <c r="J7865" s="25"/>
      <c r="K7865" s="25"/>
      <c r="L7865" s="25"/>
      <c r="N7865" s="25"/>
      <c r="O7865" s="25"/>
      <c r="P7865" s="35" t="s">
        <v>2496</v>
      </c>
      <c r="AS7865" s="570"/>
      <c r="AT7865" s="391"/>
      <c r="AU7865" s="222"/>
      <c r="AV7865" s="564"/>
      <c r="AW7865" s="60"/>
      <c r="AX7865" s="60"/>
      <c r="AY7865" s="60"/>
      <c r="AZ7865" s="283"/>
      <c r="BA7865" s="283"/>
      <c r="BB7865" s="283"/>
      <c r="BC7865" s="34"/>
      <c r="BD7865" s="27"/>
      <c r="BF7865" s="35"/>
      <c r="BG7865" s="35"/>
      <c r="BH7865" s="35"/>
    </row>
    <row r="7866" spans="1:60" ht="15" x14ac:dyDescent="0.25">
      <c r="A7866" s="570">
        <f t="shared" si="116"/>
        <v>7860</v>
      </c>
      <c r="B7866" s="571" t="s">
        <v>10006</v>
      </c>
      <c r="C7866" s="574" t="s">
        <v>12458</v>
      </c>
      <c r="D7866" s="843">
        <v>30642.5</v>
      </c>
      <c r="E7866" s="844"/>
      <c r="F7866" s="844"/>
      <c r="G7866" s="25"/>
      <c r="H7866" s="25"/>
      <c r="I7866" s="25"/>
      <c r="J7866" s="25"/>
      <c r="K7866" s="25"/>
      <c r="L7866" s="25"/>
      <c r="N7866" s="25"/>
      <c r="O7866" s="25"/>
      <c r="P7866" s="35" t="s">
        <v>2496</v>
      </c>
      <c r="AS7866" s="570"/>
      <c r="AT7866" s="391"/>
      <c r="AU7866" s="222"/>
      <c r="AV7866" s="564"/>
      <c r="AW7866" s="60"/>
      <c r="AX7866" s="60"/>
      <c r="AY7866" s="60"/>
      <c r="AZ7866" s="283"/>
      <c r="BA7866" s="283"/>
      <c r="BB7866" s="283"/>
      <c r="BC7866" s="34"/>
      <c r="BD7866" s="27"/>
      <c r="BF7866" s="35"/>
      <c r="BG7866" s="35"/>
      <c r="BH7866" s="35"/>
    </row>
    <row r="7867" spans="1:60" ht="15" x14ac:dyDescent="0.25">
      <c r="A7867" s="570">
        <f t="shared" si="116"/>
        <v>7861</v>
      </c>
      <c r="B7867" s="571" t="s">
        <v>10007</v>
      </c>
      <c r="C7867" s="574" t="s">
        <v>12458</v>
      </c>
      <c r="D7867" s="843">
        <v>28441</v>
      </c>
      <c r="E7867" s="844"/>
      <c r="F7867" s="844"/>
      <c r="G7867" s="25"/>
      <c r="H7867" s="25"/>
      <c r="I7867" s="25"/>
      <c r="J7867" s="25"/>
      <c r="K7867" s="25"/>
      <c r="L7867" s="25"/>
      <c r="N7867" s="25"/>
      <c r="O7867" s="25"/>
      <c r="P7867" s="35" t="s">
        <v>2496</v>
      </c>
      <c r="AS7867" s="570"/>
      <c r="AT7867" s="391"/>
      <c r="AU7867" s="222"/>
      <c r="AV7867" s="564"/>
      <c r="AW7867" s="60"/>
      <c r="AX7867" s="60"/>
      <c r="AY7867" s="60"/>
      <c r="AZ7867" s="283"/>
      <c r="BA7867" s="283"/>
      <c r="BB7867" s="283"/>
      <c r="BC7867" s="34"/>
      <c r="BD7867" s="27"/>
      <c r="BF7867" s="35"/>
      <c r="BG7867" s="35"/>
      <c r="BH7867" s="35"/>
    </row>
    <row r="7868" spans="1:60" ht="15" x14ac:dyDescent="0.25">
      <c r="A7868" s="570">
        <f t="shared" si="116"/>
        <v>7862</v>
      </c>
      <c r="B7868" s="571" t="s">
        <v>10008</v>
      </c>
      <c r="C7868" s="574" t="s">
        <v>12458</v>
      </c>
      <c r="D7868" s="843">
        <v>27310.5</v>
      </c>
      <c r="E7868" s="844"/>
      <c r="F7868" s="844"/>
      <c r="G7868" s="25"/>
      <c r="H7868" s="25"/>
      <c r="I7868" s="25"/>
      <c r="J7868" s="25"/>
      <c r="K7868" s="25"/>
      <c r="L7868" s="25"/>
      <c r="N7868" s="25"/>
      <c r="O7868" s="25"/>
      <c r="P7868" s="35" t="s">
        <v>2496</v>
      </c>
      <c r="AS7868" s="570"/>
      <c r="AT7868" s="391"/>
      <c r="AU7868" s="222"/>
      <c r="AV7868" s="564"/>
      <c r="AW7868" s="60"/>
      <c r="AX7868" s="60"/>
      <c r="AY7868" s="60"/>
      <c r="AZ7868" s="283"/>
      <c r="BA7868" s="283"/>
      <c r="BB7868" s="283"/>
      <c r="BC7868" s="34"/>
      <c r="BD7868" s="27"/>
      <c r="BF7868" s="35"/>
      <c r="BG7868" s="35"/>
      <c r="BH7868" s="35"/>
    </row>
    <row r="7869" spans="1:60" ht="15" x14ac:dyDescent="0.25">
      <c r="A7869" s="570">
        <f t="shared" si="116"/>
        <v>7863</v>
      </c>
      <c r="B7869" s="571" t="s">
        <v>10009</v>
      </c>
      <c r="C7869" s="574" t="s">
        <v>12458</v>
      </c>
      <c r="D7869" s="843">
        <v>15232</v>
      </c>
      <c r="E7869" s="844"/>
      <c r="F7869" s="844"/>
      <c r="G7869" s="25"/>
      <c r="H7869" s="25"/>
      <c r="I7869" s="25"/>
      <c r="J7869" s="25"/>
      <c r="K7869" s="25"/>
      <c r="L7869" s="25"/>
      <c r="N7869" s="25"/>
      <c r="O7869" s="25"/>
      <c r="P7869" s="35" t="s">
        <v>2496</v>
      </c>
      <c r="AS7869" s="570"/>
      <c r="AT7869" s="391"/>
      <c r="AU7869" s="222"/>
      <c r="AV7869" s="564"/>
      <c r="AW7869" s="60"/>
      <c r="AX7869" s="60"/>
      <c r="AY7869" s="60"/>
      <c r="AZ7869" s="283"/>
      <c r="BA7869" s="283"/>
      <c r="BB7869" s="283"/>
      <c r="BC7869" s="34"/>
      <c r="BD7869" s="27"/>
      <c r="BF7869" s="35"/>
      <c r="BG7869" s="35"/>
      <c r="BH7869" s="35"/>
    </row>
    <row r="7870" spans="1:60" ht="15" x14ac:dyDescent="0.25">
      <c r="A7870" s="570">
        <f t="shared" si="116"/>
        <v>7864</v>
      </c>
      <c r="B7870" s="571" t="s">
        <v>10010</v>
      </c>
      <c r="C7870" s="574" t="s">
        <v>12458</v>
      </c>
      <c r="D7870" s="843">
        <v>75684</v>
      </c>
      <c r="E7870" s="844"/>
      <c r="F7870" s="844"/>
      <c r="G7870" s="25"/>
      <c r="H7870" s="25"/>
      <c r="I7870" s="25"/>
      <c r="J7870" s="25"/>
      <c r="K7870" s="25"/>
      <c r="L7870" s="25"/>
      <c r="N7870" s="25"/>
      <c r="O7870" s="25"/>
      <c r="P7870" s="35" t="s">
        <v>2496</v>
      </c>
      <c r="AS7870" s="570"/>
      <c r="AT7870" s="391"/>
      <c r="AU7870" s="222"/>
      <c r="AV7870" s="564"/>
      <c r="AW7870" s="60"/>
      <c r="AX7870" s="60"/>
      <c r="AY7870" s="60"/>
      <c r="AZ7870" s="283"/>
      <c r="BA7870" s="283"/>
      <c r="BB7870" s="283"/>
      <c r="BC7870" s="34"/>
      <c r="BD7870" s="27"/>
      <c r="BF7870" s="35"/>
      <c r="BG7870" s="35"/>
      <c r="BH7870" s="35"/>
    </row>
    <row r="7871" spans="1:60" ht="15" x14ac:dyDescent="0.25">
      <c r="A7871" s="570">
        <f t="shared" si="116"/>
        <v>7865</v>
      </c>
      <c r="B7871" s="571" t="s">
        <v>10011</v>
      </c>
      <c r="C7871" s="574" t="s">
        <v>12458</v>
      </c>
      <c r="D7871" s="843">
        <v>34201.79</v>
      </c>
      <c r="E7871" s="844"/>
      <c r="F7871" s="844"/>
      <c r="G7871" s="25"/>
      <c r="H7871" s="25"/>
      <c r="I7871" s="25"/>
      <c r="J7871" s="25"/>
      <c r="K7871" s="25"/>
      <c r="L7871" s="25"/>
      <c r="N7871" s="25"/>
      <c r="O7871" s="25"/>
      <c r="P7871" s="35" t="s">
        <v>2496</v>
      </c>
      <c r="AS7871" s="570"/>
      <c r="AT7871" s="391"/>
      <c r="AU7871" s="222"/>
      <c r="AV7871" s="564"/>
      <c r="AW7871" s="60"/>
      <c r="AX7871" s="60"/>
      <c r="AY7871" s="60"/>
      <c r="AZ7871" s="283"/>
      <c r="BA7871" s="283"/>
      <c r="BB7871" s="283"/>
      <c r="BC7871" s="34"/>
      <c r="BD7871" s="27"/>
      <c r="BF7871" s="35"/>
      <c r="BG7871" s="35"/>
      <c r="BH7871" s="35"/>
    </row>
    <row r="7872" spans="1:60" ht="15" x14ac:dyDescent="0.25">
      <c r="A7872" s="570">
        <f t="shared" si="116"/>
        <v>7866</v>
      </c>
      <c r="B7872" s="571" t="s">
        <v>10012</v>
      </c>
      <c r="C7872" s="574" t="s">
        <v>12458</v>
      </c>
      <c r="D7872" s="843">
        <v>2428552</v>
      </c>
      <c r="E7872" s="844"/>
      <c r="F7872" s="844"/>
      <c r="G7872" s="25"/>
      <c r="H7872" s="25"/>
      <c r="I7872" s="25"/>
      <c r="J7872" s="25"/>
      <c r="K7872" s="25"/>
      <c r="L7872" s="25"/>
      <c r="N7872" s="25"/>
      <c r="O7872" s="25"/>
      <c r="P7872" s="35" t="s">
        <v>2496</v>
      </c>
      <c r="AS7872" s="570"/>
      <c r="AT7872" s="391"/>
      <c r="AU7872" s="222"/>
      <c r="AV7872" s="564"/>
      <c r="AW7872" s="60"/>
      <c r="AX7872" s="60"/>
      <c r="AY7872" s="60"/>
      <c r="AZ7872" s="283"/>
      <c r="BA7872" s="283"/>
      <c r="BB7872" s="283"/>
      <c r="BC7872" s="34"/>
      <c r="BD7872" s="27"/>
      <c r="BF7872" s="35"/>
      <c r="BG7872" s="35"/>
      <c r="BH7872" s="35"/>
    </row>
    <row r="7873" spans="1:60" ht="15" x14ac:dyDescent="0.25">
      <c r="A7873" s="570">
        <f t="shared" si="116"/>
        <v>7867</v>
      </c>
      <c r="B7873" s="571" t="s">
        <v>10013</v>
      </c>
      <c r="C7873" s="574" t="s">
        <v>12458</v>
      </c>
      <c r="D7873" s="843">
        <v>701197.98</v>
      </c>
      <c r="E7873" s="844"/>
      <c r="F7873" s="844"/>
      <c r="G7873" s="25"/>
      <c r="H7873" s="25"/>
      <c r="I7873" s="25"/>
      <c r="J7873" s="25"/>
      <c r="K7873" s="25"/>
      <c r="L7873" s="25"/>
      <c r="N7873" s="25"/>
      <c r="O7873" s="25"/>
      <c r="P7873" s="35" t="s">
        <v>2496</v>
      </c>
      <c r="AS7873" s="570"/>
      <c r="AT7873" s="391"/>
      <c r="AU7873" s="222"/>
      <c r="AV7873" s="564"/>
      <c r="AW7873" s="60"/>
      <c r="AX7873" s="60"/>
      <c r="AY7873" s="60"/>
      <c r="AZ7873" s="283"/>
      <c r="BA7873" s="283"/>
      <c r="BB7873" s="283"/>
      <c r="BC7873" s="34"/>
      <c r="BD7873" s="27"/>
      <c r="BF7873" s="35"/>
      <c r="BG7873" s="35"/>
      <c r="BH7873" s="35"/>
    </row>
    <row r="7874" spans="1:60" ht="15" x14ac:dyDescent="0.25">
      <c r="A7874" s="570">
        <f t="shared" si="116"/>
        <v>7868</v>
      </c>
      <c r="B7874" s="571" t="s">
        <v>10014</v>
      </c>
      <c r="C7874" s="574" t="s">
        <v>12458</v>
      </c>
      <c r="D7874" s="843">
        <v>340340</v>
      </c>
      <c r="E7874" s="844"/>
      <c r="F7874" s="844"/>
      <c r="G7874" s="25"/>
      <c r="H7874" s="25"/>
      <c r="I7874" s="25"/>
      <c r="J7874" s="25"/>
      <c r="K7874" s="25"/>
      <c r="L7874" s="25"/>
      <c r="N7874" s="25"/>
      <c r="O7874" s="25"/>
      <c r="P7874" s="35" t="s">
        <v>2496</v>
      </c>
      <c r="AS7874" s="570"/>
      <c r="AT7874" s="391"/>
      <c r="AU7874" s="222"/>
      <c r="AV7874" s="564"/>
      <c r="AW7874" s="60"/>
      <c r="AX7874" s="60"/>
      <c r="AY7874" s="60"/>
      <c r="AZ7874" s="283"/>
      <c r="BA7874" s="283"/>
      <c r="BB7874" s="283"/>
      <c r="BC7874" s="34"/>
      <c r="BD7874" s="27"/>
      <c r="BF7874" s="35"/>
      <c r="BG7874" s="35"/>
      <c r="BH7874" s="35"/>
    </row>
    <row r="7875" spans="1:60" ht="15" x14ac:dyDescent="0.25">
      <c r="A7875" s="570">
        <f t="shared" si="116"/>
        <v>7869</v>
      </c>
      <c r="B7875" s="571" t="s">
        <v>10015</v>
      </c>
      <c r="C7875" s="574" t="s">
        <v>12458</v>
      </c>
      <c r="D7875" s="843">
        <v>564298</v>
      </c>
      <c r="E7875" s="844"/>
      <c r="F7875" s="844"/>
      <c r="G7875" s="25"/>
      <c r="H7875" s="25"/>
      <c r="I7875" s="25"/>
      <c r="J7875" s="25"/>
      <c r="K7875" s="25"/>
      <c r="L7875" s="25"/>
      <c r="N7875" s="25"/>
      <c r="O7875" s="25"/>
      <c r="P7875" s="35" t="s">
        <v>2496</v>
      </c>
      <c r="AS7875" s="570"/>
      <c r="AT7875" s="391"/>
      <c r="AU7875" s="222"/>
      <c r="AV7875" s="564"/>
      <c r="AW7875" s="60"/>
      <c r="AX7875" s="60"/>
      <c r="AY7875" s="60"/>
      <c r="AZ7875" s="283"/>
      <c r="BA7875" s="283"/>
      <c r="BB7875" s="283"/>
      <c r="BC7875" s="34"/>
      <c r="BD7875" s="27"/>
      <c r="BF7875" s="35"/>
      <c r="BG7875" s="35"/>
      <c r="BH7875" s="35"/>
    </row>
    <row r="7876" spans="1:60" ht="15" x14ac:dyDescent="0.25">
      <c r="A7876" s="570">
        <f t="shared" si="116"/>
        <v>7870</v>
      </c>
      <c r="B7876" s="571" t="s">
        <v>10016</v>
      </c>
      <c r="C7876" s="574" t="s">
        <v>12458</v>
      </c>
      <c r="D7876" s="843">
        <v>401188.27</v>
      </c>
      <c r="E7876" s="844"/>
      <c r="F7876" s="844"/>
      <c r="G7876" s="25"/>
      <c r="H7876" s="25"/>
      <c r="I7876" s="25"/>
      <c r="J7876" s="25"/>
      <c r="K7876" s="25"/>
      <c r="L7876" s="25"/>
      <c r="N7876" s="25"/>
      <c r="O7876" s="25"/>
      <c r="P7876" s="35" t="s">
        <v>2496</v>
      </c>
      <c r="AS7876" s="570"/>
      <c r="AT7876" s="391"/>
      <c r="AU7876" s="222"/>
      <c r="AV7876" s="564"/>
      <c r="AW7876" s="60"/>
      <c r="AX7876" s="60"/>
      <c r="AY7876" s="60"/>
      <c r="AZ7876" s="283"/>
      <c r="BA7876" s="283"/>
      <c r="BB7876" s="283"/>
      <c r="BC7876" s="34"/>
      <c r="BD7876" s="27"/>
      <c r="BF7876" s="35"/>
      <c r="BG7876" s="35"/>
      <c r="BH7876" s="35"/>
    </row>
    <row r="7877" spans="1:60" ht="15" x14ac:dyDescent="0.25">
      <c r="A7877" s="570">
        <f t="shared" si="116"/>
        <v>7871</v>
      </c>
      <c r="B7877" s="571" t="s">
        <v>10017</v>
      </c>
      <c r="C7877" s="574" t="s">
        <v>12458</v>
      </c>
      <c r="D7877" s="843">
        <v>394143.47</v>
      </c>
      <c r="E7877" s="844"/>
      <c r="F7877" s="844"/>
      <c r="G7877" s="25"/>
      <c r="H7877" s="25"/>
      <c r="I7877" s="25"/>
      <c r="J7877" s="25"/>
      <c r="K7877" s="25"/>
      <c r="L7877" s="25"/>
      <c r="N7877" s="25"/>
      <c r="O7877" s="25"/>
      <c r="P7877" s="35" t="s">
        <v>2496</v>
      </c>
      <c r="AS7877" s="570"/>
      <c r="AT7877" s="391"/>
      <c r="AU7877" s="222"/>
      <c r="AV7877" s="564"/>
      <c r="AW7877" s="60"/>
      <c r="AX7877" s="60"/>
      <c r="AY7877" s="60"/>
      <c r="AZ7877" s="283"/>
      <c r="BA7877" s="283"/>
      <c r="BB7877" s="283"/>
      <c r="BC7877" s="34"/>
      <c r="BD7877" s="27"/>
      <c r="BF7877" s="35"/>
      <c r="BG7877" s="35"/>
      <c r="BH7877" s="35"/>
    </row>
    <row r="7878" spans="1:60" ht="15" x14ac:dyDescent="0.25">
      <c r="A7878" s="570">
        <f t="shared" si="116"/>
        <v>7872</v>
      </c>
      <c r="B7878" s="571" t="s">
        <v>10018</v>
      </c>
      <c r="C7878" s="574" t="s">
        <v>12458</v>
      </c>
      <c r="D7878" s="843">
        <v>2198616.63</v>
      </c>
      <c r="E7878" s="844"/>
      <c r="F7878" s="844"/>
      <c r="G7878" s="25"/>
      <c r="H7878" s="25"/>
      <c r="I7878" s="25"/>
      <c r="J7878" s="25"/>
      <c r="K7878" s="25"/>
      <c r="L7878" s="25"/>
      <c r="N7878" s="25"/>
      <c r="O7878" s="25"/>
      <c r="P7878" s="35" t="s">
        <v>2496</v>
      </c>
      <c r="AS7878" s="570"/>
      <c r="AT7878" s="391"/>
      <c r="AU7878" s="222"/>
      <c r="AV7878" s="564"/>
      <c r="AW7878" s="60"/>
      <c r="AX7878" s="60"/>
      <c r="AY7878" s="60"/>
      <c r="AZ7878" s="283"/>
      <c r="BA7878" s="283"/>
      <c r="BB7878" s="283"/>
      <c r="BC7878" s="34"/>
      <c r="BD7878" s="27"/>
      <c r="BF7878" s="35"/>
      <c r="BG7878" s="35"/>
      <c r="BH7878" s="35"/>
    </row>
    <row r="7879" spans="1:60" ht="15" x14ac:dyDescent="0.25">
      <c r="A7879" s="570">
        <f t="shared" si="116"/>
        <v>7873</v>
      </c>
      <c r="B7879" s="571" t="s">
        <v>10019</v>
      </c>
      <c r="C7879" s="574" t="s">
        <v>12458</v>
      </c>
      <c r="D7879" s="843">
        <v>473620</v>
      </c>
      <c r="E7879" s="844"/>
      <c r="F7879" s="844"/>
      <c r="G7879" s="25"/>
      <c r="H7879" s="25"/>
      <c r="I7879" s="25"/>
      <c r="J7879" s="25"/>
      <c r="K7879" s="25"/>
      <c r="L7879" s="25"/>
      <c r="N7879" s="25"/>
      <c r="O7879" s="25"/>
      <c r="P7879" s="35" t="s">
        <v>2496</v>
      </c>
      <c r="AS7879" s="570"/>
      <c r="AT7879" s="391"/>
      <c r="AU7879" s="222"/>
      <c r="AV7879" s="564"/>
      <c r="AW7879" s="60"/>
      <c r="AX7879" s="60"/>
      <c r="AY7879" s="60"/>
      <c r="AZ7879" s="283"/>
      <c r="BA7879" s="283"/>
      <c r="BB7879" s="283"/>
      <c r="BC7879" s="34"/>
      <c r="BD7879" s="27"/>
      <c r="BF7879" s="35"/>
      <c r="BG7879" s="35"/>
      <c r="BH7879" s="35"/>
    </row>
    <row r="7880" spans="1:60" ht="15" x14ac:dyDescent="0.25">
      <c r="A7880" s="570">
        <f t="shared" si="116"/>
        <v>7874</v>
      </c>
      <c r="B7880" s="571" t="s">
        <v>10020</v>
      </c>
      <c r="C7880" s="574" t="s">
        <v>12458</v>
      </c>
      <c r="D7880" s="843">
        <v>1239523.04</v>
      </c>
      <c r="E7880" s="844"/>
      <c r="F7880" s="844"/>
      <c r="G7880" s="25"/>
      <c r="H7880" s="25"/>
      <c r="I7880" s="25"/>
      <c r="J7880" s="25"/>
      <c r="K7880" s="25"/>
      <c r="L7880" s="25"/>
      <c r="N7880" s="25"/>
      <c r="O7880" s="25"/>
      <c r="P7880" s="35" t="s">
        <v>2496</v>
      </c>
      <c r="AS7880" s="570"/>
      <c r="AT7880" s="391"/>
      <c r="AU7880" s="222"/>
      <c r="AV7880" s="564"/>
      <c r="AW7880" s="60"/>
      <c r="AX7880" s="60"/>
      <c r="AY7880" s="60"/>
      <c r="AZ7880" s="283"/>
      <c r="BA7880" s="283"/>
      <c r="BB7880" s="283"/>
      <c r="BC7880" s="34"/>
      <c r="BD7880" s="27"/>
      <c r="BF7880" s="35"/>
      <c r="BG7880" s="35"/>
      <c r="BH7880" s="35"/>
    </row>
    <row r="7881" spans="1:60" ht="23.25" customHeight="1" x14ac:dyDescent="0.25">
      <c r="A7881" s="570">
        <f t="shared" si="116"/>
        <v>7875</v>
      </c>
      <c r="B7881" s="571" t="s">
        <v>10021</v>
      </c>
      <c r="C7881" s="574" t="s">
        <v>12476</v>
      </c>
      <c r="D7881" s="843">
        <v>15208.2</v>
      </c>
      <c r="E7881" s="844"/>
      <c r="F7881" s="844"/>
      <c r="G7881" s="25"/>
      <c r="H7881" s="25"/>
      <c r="I7881" s="25"/>
      <c r="J7881" s="25"/>
      <c r="K7881" s="25"/>
      <c r="L7881" s="25"/>
      <c r="N7881" s="25"/>
      <c r="O7881" s="25"/>
      <c r="P7881" s="35" t="s">
        <v>2496</v>
      </c>
      <c r="AS7881" s="570"/>
      <c r="AT7881" s="391"/>
      <c r="AU7881" s="222"/>
      <c r="AV7881" s="564"/>
      <c r="AW7881" s="60"/>
      <c r="AX7881" s="60"/>
      <c r="AY7881" s="60"/>
      <c r="AZ7881" s="283"/>
      <c r="BA7881" s="283"/>
      <c r="BB7881" s="283"/>
      <c r="BC7881" s="34"/>
      <c r="BD7881" s="27"/>
      <c r="BF7881" s="35"/>
      <c r="BG7881" s="35"/>
      <c r="BH7881" s="35"/>
    </row>
    <row r="7882" spans="1:60" ht="21" customHeight="1" x14ac:dyDescent="0.25">
      <c r="A7882" s="570">
        <f t="shared" si="116"/>
        <v>7876</v>
      </c>
      <c r="B7882" s="571" t="s">
        <v>10022</v>
      </c>
      <c r="C7882" s="574" t="s">
        <v>12476</v>
      </c>
      <c r="D7882" s="843">
        <v>9678.27</v>
      </c>
      <c r="E7882" s="844"/>
      <c r="F7882" s="844"/>
      <c r="G7882" s="25"/>
      <c r="H7882" s="25"/>
      <c r="I7882" s="25"/>
      <c r="J7882" s="25"/>
      <c r="K7882" s="25"/>
      <c r="L7882" s="25"/>
      <c r="N7882" s="25"/>
      <c r="O7882" s="25"/>
      <c r="P7882" s="35" t="s">
        <v>2496</v>
      </c>
      <c r="AS7882" s="570"/>
      <c r="AT7882" s="391"/>
      <c r="AU7882" s="222"/>
      <c r="AV7882" s="564"/>
      <c r="AW7882" s="60"/>
      <c r="AX7882" s="60"/>
      <c r="AY7882" s="60"/>
      <c r="AZ7882" s="283"/>
      <c r="BA7882" s="283"/>
      <c r="BB7882" s="283"/>
      <c r="BC7882" s="34"/>
      <c r="BD7882" s="27"/>
      <c r="BF7882" s="35"/>
      <c r="BG7882" s="35"/>
      <c r="BH7882" s="35"/>
    </row>
    <row r="7883" spans="1:60" ht="18" customHeight="1" x14ac:dyDescent="0.25">
      <c r="A7883" s="570">
        <f t="shared" si="116"/>
        <v>7877</v>
      </c>
      <c r="B7883" s="571" t="s">
        <v>10023</v>
      </c>
      <c r="C7883" s="574" t="s">
        <v>12476</v>
      </c>
      <c r="D7883" s="843">
        <v>13452.95</v>
      </c>
      <c r="E7883" s="844"/>
      <c r="F7883" s="844"/>
      <c r="G7883" s="25"/>
      <c r="H7883" s="25"/>
      <c r="I7883" s="25"/>
      <c r="J7883" s="25"/>
      <c r="K7883" s="25"/>
      <c r="L7883" s="25"/>
      <c r="N7883" s="25"/>
      <c r="O7883" s="25"/>
      <c r="P7883" s="35" t="s">
        <v>2496</v>
      </c>
      <c r="AS7883" s="570"/>
      <c r="AT7883" s="391"/>
      <c r="AU7883" s="222"/>
      <c r="AV7883" s="564"/>
      <c r="AW7883" s="60"/>
      <c r="AX7883" s="60"/>
      <c r="AY7883" s="60"/>
      <c r="AZ7883" s="283"/>
      <c r="BA7883" s="283"/>
      <c r="BB7883" s="283"/>
      <c r="BC7883" s="34"/>
      <c r="BD7883" s="27"/>
      <c r="BF7883" s="35"/>
      <c r="BG7883" s="35"/>
      <c r="BH7883" s="35"/>
    </row>
    <row r="7884" spans="1:60" ht="21" customHeight="1" x14ac:dyDescent="0.25">
      <c r="A7884" s="570">
        <f t="shared" si="116"/>
        <v>7878</v>
      </c>
      <c r="B7884" s="571" t="s">
        <v>10024</v>
      </c>
      <c r="C7884" s="574" t="s">
        <v>12476</v>
      </c>
      <c r="D7884" s="843">
        <v>11186</v>
      </c>
      <c r="E7884" s="844"/>
      <c r="F7884" s="844"/>
      <c r="G7884" s="25"/>
      <c r="H7884" s="25"/>
      <c r="I7884" s="25"/>
      <c r="J7884" s="25"/>
      <c r="K7884" s="25"/>
      <c r="L7884" s="25"/>
      <c r="N7884" s="25"/>
      <c r="O7884" s="25"/>
      <c r="P7884" s="35" t="s">
        <v>2496</v>
      </c>
      <c r="AS7884" s="570"/>
      <c r="AT7884" s="391"/>
      <c r="AU7884" s="222"/>
      <c r="AV7884" s="564"/>
      <c r="AW7884" s="60"/>
      <c r="AX7884" s="60"/>
      <c r="AY7884" s="60"/>
      <c r="AZ7884" s="283"/>
      <c r="BA7884" s="283"/>
      <c r="BB7884" s="283"/>
      <c r="BC7884" s="34"/>
      <c r="BD7884" s="27"/>
      <c r="BF7884" s="35"/>
      <c r="BG7884" s="35"/>
      <c r="BH7884" s="35"/>
    </row>
    <row r="7885" spans="1:60" ht="15" x14ac:dyDescent="0.25">
      <c r="A7885" s="570">
        <f t="shared" si="116"/>
        <v>7879</v>
      </c>
      <c r="B7885" s="571" t="s">
        <v>10025</v>
      </c>
      <c r="C7885" s="574" t="s">
        <v>12458</v>
      </c>
      <c r="D7885" s="843">
        <v>1643786.27</v>
      </c>
      <c r="E7885" s="844"/>
      <c r="F7885" s="844"/>
      <c r="G7885" s="25"/>
      <c r="H7885" s="25"/>
      <c r="I7885" s="25"/>
      <c r="J7885" s="25"/>
      <c r="K7885" s="25"/>
      <c r="L7885" s="25"/>
      <c r="N7885" s="25"/>
      <c r="O7885" s="25"/>
      <c r="P7885" s="35" t="s">
        <v>2496</v>
      </c>
      <c r="AS7885" s="570"/>
      <c r="AT7885" s="391"/>
      <c r="AU7885" s="222"/>
      <c r="AV7885" s="564"/>
      <c r="AW7885" s="60"/>
      <c r="AX7885" s="60"/>
      <c r="AY7885" s="60"/>
      <c r="AZ7885" s="283"/>
      <c r="BA7885" s="283"/>
      <c r="BB7885" s="283"/>
      <c r="BC7885" s="34"/>
      <c r="BD7885" s="27"/>
      <c r="BF7885" s="35"/>
      <c r="BG7885" s="35"/>
      <c r="BH7885" s="35"/>
    </row>
    <row r="7886" spans="1:60" ht="15" x14ac:dyDescent="0.25">
      <c r="A7886" s="570">
        <f t="shared" si="116"/>
        <v>7880</v>
      </c>
      <c r="B7886" s="571" t="s">
        <v>10026</v>
      </c>
      <c r="C7886" s="574" t="s">
        <v>12458</v>
      </c>
      <c r="D7886" s="843">
        <v>18609.22</v>
      </c>
      <c r="E7886" s="844"/>
      <c r="F7886" s="844"/>
      <c r="G7886" s="25"/>
      <c r="H7886" s="25"/>
      <c r="I7886" s="25"/>
      <c r="J7886" s="25"/>
      <c r="K7886" s="25"/>
      <c r="L7886" s="25"/>
      <c r="N7886" s="25"/>
      <c r="O7886" s="25"/>
      <c r="P7886" s="35" t="s">
        <v>2496</v>
      </c>
      <c r="AS7886" s="570"/>
      <c r="AT7886" s="391"/>
      <c r="AU7886" s="222"/>
      <c r="AV7886" s="564"/>
      <c r="AW7886" s="60"/>
      <c r="AX7886" s="60"/>
      <c r="AY7886" s="60"/>
      <c r="AZ7886" s="283"/>
      <c r="BA7886" s="283"/>
      <c r="BB7886" s="283"/>
      <c r="BC7886" s="34"/>
      <c r="BD7886" s="27"/>
      <c r="BF7886" s="35"/>
      <c r="BG7886" s="35"/>
      <c r="BH7886" s="35"/>
    </row>
    <row r="7887" spans="1:60" ht="15" x14ac:dyDescent="0.25">
      <c r="A7887" s="570">
        <f t="shared" si="116"/>
        <v>7881</v>
      </c>
      <c r="B7887" s="571" t="s">
        <v>10027</v>
      </c>
      <c r="C7887" s="574" t="s">
        <v>12458</v>
      </c>
      <c r="D7887" s="843">
        <v>9428.3700000000008</v>
      </c>
      <c r="E7887" s="844"/>
      <c r="F7887" s="844"/>
      <c r="G7887" s="25"/>
      <c r="H7887" s="25"/>
      <c r="I7887" s="25"/>
      <c r="J7887" s="25"/>
      <c r="K7887" s="25"/>
      <c r="L7887" s="25"/>
      <c r="N7887" s="25"/>
      <c r="O7887" s="25"/>
      <c r="P7887" s="35" t="s">
        <v>2496</v>
      </c>
      <c r="AS7887" s="570"/>
      <c r="AT7887" s="391"/>
      <c r="AU7887" s="222"/>
      <c r="AV7887" s="564"/>
      <c r="AW7887" s="60"/>
      <c r="AX7887" s="60"/>
      <c r="AY7887" s="60"/>
      <c r="AZ7887" s="283"/>
      <c r="BA7887" s="283"/>
      <c r="BB7887" s="283"/>
      <c r="BC7887" s="34"/>
      <c r="BD7887" s="27"/>
      <c r="BF7887" s="35"/>
      <c r="BG7887" s="35"/>
      <c r="BH7887" s="35"/>
    </row>
    <row r="7888" spans="1:60" ht="15" x14ac:dyDescent="0.25">
      <c r="A7888" s="570">
        <f t="shared" si="116"/>
        <v>7882</v>
      </c>
      <c r="B7888" s="571" t="s">
        <v>10028</v>
      </c>
      <c r="C7888" s="574" t="s">
        <v>12458</v>
      </c>
      <c r="D7888" s="843">
        <v>14886.9</v>
      </c>
      <c r="E7888" s="844"/>
      <c r="F7888" s="844"/>
      <c r="G7888" s="25"/>
      <c r="H7888" s="25"/>
      <c r="I7888" s="25"/>
      <c r="J7888" s="25"/>
      <c r="K7888" s="25"/>
      <c r="L7888" s="25"/>
      <c r="N7888" s="25"/>
      <c r="O7888" s="25"/>
      <c r="P7888" s="35" t="s">
        <v>2496</v>
      </c>
      <c r="AS7888" s="570"/>
      <c r="AT7888" s="391"/>
      <c r="AU7888" s="222"/>
      <c r="AV7888" s="564"/>
      <c r="AW7888" s="60"/>
      <c r="AX7888" s="60"/>
      <c r="AY7888" s="60"/>
      <c r="AZ7888" s="283"/>
      <c r="BA7888" s="283"/>
      <c r="BB7888" s="283"/>
      <c r="BC7888" s="34"/>
      <c r="BD7888" s="27"/>
      <c r="BF7888" s="35"/>
      <c r="BG7888" s="35"/>
      <c r="BH7888" s="35"/>
    </row>
    <row r="7889" spans="1:60" ht="15" x14ac:dyDescent="0.25">
      <c r="A7889" s="570">
        <f t="shared" si="116"/>
        <v>7883</v>
      </c>
      <c r="B7889" s="571" t="s">
        <v>10029</v>
      </c>
      <c r="C7889" s="574" t="s">
        <v>12458</v>
      </c>
      <c r="D7889" s="843">
        <v>6616.4</v>
      </c>
      <c r="E7889" s="844"/>
      <c r="F7889" s="844"/>
      <c r="G7889" s="25"/>
      <c r="H7889" s="25"/>
      <c r="I7889" s="25"/>
      <c r="J7889" s="25"/>
      <c r="K7889" s="25"/>
      <c r="L7889" s="25"/>
      <c r="N7889" s="25"/>
      <c r="O7889" s="25"/>
      <c r="P7889" s="35" t="s">
        <v>2496</v>
      </c>
      <c r="AS7889" s="570"/>
      <c r="AT7889" s="391"/>
      <c r="AU7889" s="222"/>
      <c r="AV7889" s="564"/>
      <c r="AW7889" s="60"/>
      <c r="AX7889" s="60"/>
      <c r="AY7889" s="60"/>
      <c r="AZ7889" s="283"/>
      <c r="BA7889" s="283"/>
      <c r="BB7889" s="283"/>
      <c r="BC7889" s="34"/>
      <c r="BD7889" s="27"/>
      <c r="BF7889" s="35"/>
      <c r="BG7889" s="35"/>
      <c r="BH7889" s="35"/>
    </row>
    <row r="7890" spans="1:60" ht="15" x14ac:dyDescent="0.25">
      <c r="A7890" s="570">
        <f t="shared" si="116"/>
        <v>7884</v>
      </c>
      <c r="B7890" s="571" t="s">
        <v>10030</v>
      </c>
      <c r="C7890" s="574" t="s">
        <v>12458</v>
      </c>
      <c r="D7890" s="843">
        <v>10586.24</v>
      </c>
      <c r="E7890" s="844"/>
      <c r="F7890" s="844"/>
      <c r="G7890" s="25"/>
      <c r="H7890" s="25"/>
      <c r="I7890" s="25"/>
      <c r="J7890" s="25"/>
      <c r="K7890" s="25"/>
      <c r="L7890" s="25"/>
      <c r="N7890" s="25"/>
      <c r="O7890" s="25"/>
      <c r="P7890" s="35" t="s">
        <v>2496</v>
      </c>
      <c r="AS7890" s="570"/>
      <c r="AT7890" s="391"/>
      <c r="AU7890" s="222"/>
      <c r="AV7890" s="564"/>
      <c r="AW7890" s="60"/>
      <c r="AX7890" s="60"/>
      <c r="AY7890" s="60"/>
      <c r="AZ7890" s="283"/>
      <c r="BA7890" s="283"/>
      <c r="BB7890" s="283"/>
      <c r="BC7890" s="34"/>
      <c r="BD7890" s="27"/>
      <c r="BF7890" s="35"/>
      <c r="BG7890" s="35"/>
      <c r="BH7890" s="35"/>
    </row>
    <row r="7891" spans="1:60" ht="15" x14ac:dyDescent="0.25">
      <c r="A7891" s="570">
        <f t="shared" si="116"/>
        <v>7885</v>
      </c>
      <c r="B7891" s="571" t="s">
        <v>10031</v>
      </c>
      <c r="C7891" s="574" t="s">
        <v>12458</v>
      </c>
      <c r="D7891" s="843">
        <v>10751.65</v>
      </c>
      <c r="E7891" s="844"/>
      <c r="F7891" s="844"/>
      <c r="G7891" s="25"/>
      <c r="H7891" s="25"/>
      <c r="I7891" s="25"/>
      <c r="J7891" s="25"/>
      <c r="K7891" s="25"/>
      <c r="L7891" s="25"/>
      <c r="N7891" s="25"/>
      <c r="O7891" s="25"/>
      <c r="P7891" s="35" t="s">
        <v>2496</v>
      </c>
      <c r="AS7891" s="570"/>
      <c r="AT7891" s="391"/>
      <c r="AU7891" s="222"/>
      <c r="AV7891" s="564"/>
      <c r="AW7891" s="60"/>
      <c r="AX7891" s="60"/>
      <c r="AY7891" s="60"/>
      <c r="AZ7891" s="283"/>
      <c r="BA7891" s="283"/>
      <c r="BB7891" s="283"/>
      <c r="BC7891" s="34"/>
      <c r="BD7891" s="27"/>
      <c r="BF7891" s="35"/>
      <c r="BG7891" s="35"/>
      <c r="BH7891" s="35"/>
    </row>
    <row r="7892" spans="1:60" ht="15" x14ac:dyDescent="0.25">
      <c r="A7892" s="570">
        <f t="shared" si="116"/>
        <v>7886</v>
      </c>
      <c r="B7892" s="571" t="s">
        <v>10032</v>
      </c>
      <c r="C7892" s="574" t="s">
        <v>12458</v>
      </c>
      <c r="D7892" s="843">
        <v>11578.7</v>
      </c>
      <c r="E7892" s="844"/>
      <c r="F7892" s="844"/>
      <c r="G7892" s="25"/>
      <c r="H7892" s="25"/>
      <c r="I7892" s="25"/>
      <c r="J7892" s="25"/>
      <c r="K7892" s="25"/>
      <c r="L7892" s="25"/>
      <c r="N7892" s="25"/>
      <c r="O7892" s="25"/>
      <c r="P7892" s="35" t="s">
        <v>2496</v>
      </c>
      <c r="AS7892" s="570"/>
      <c r="AT7892" s="391"/>
      <c r="AU7892" s="222"/>
      <c r="AV7892" s="564"/>
      <c r="AW7892" s="60"/>
      <c r="AX7892" s="60"/>
      <c r="AY7892" s="60"/>
      <c r="AZ7892" s="283"/>
      <c r="BA7892" s="283"/>
      <c r="BB7892" s="283"/>
      <c r="BC7892" s="34"/>
      <c r="BD7892" s="27"/>
      <c r="BF7892" s="35"/>
      <c r="BG7892" s="35"/>
      <c r="BH7892" s="35"/>
    </row>
    <row r="7893" spans="1:60" ht="15" x14ac:dyDescent="0.25">
      <c r="A7893" s="570">
        <f t="shared" si="116"/>
        <v>7887</v>
      </c>
      <c r="B7893" s="571" t="s">
        <v>10033</v>
      </c>
      <c r="C7893" s="574" t="s">
        <v>12458</v>
      </c>
      <c r="D7893" s="843">
        <v>14059.85</v>
      </c>
      <c r="E7893" s="844"/>
      <c r="F7893" s="844"/>
      <c r="G7893" s="25"/>
      <c r="H7893" s="25"/>
      <c r="I7893" s="25"/>
      <c r="J7893" s="25"/>
      <c r="K7893" s="25"/>
      <c r="L7893" s="25"/>
      <c r="N7893" s="25"/>
      <c r="O7893" s="25"/>
      <c r="P7893" s="35" t="s">
        <v>2496</v>
      </c>
      <c r="AS7893" s="570"/>
      <c r="AT7893" s="391"/>
      <c r="AU7893" s="222"/>
      <c r="AV7893" s="564"/>
      <c r="AW7893" s="60"/>
      <c r="AX7893" s="60"/>
      <c r="AY7893" s="60"/>
      <c r="AZ7893" s="283"/>
      <c r="BA7893" s="283"/>
      <c r="BB7893" s="283"/>
      <c r="BC7893" s="34"/>
      <c r="BD7893" s="27"/>
      <c r="BF7893" s="35"/>
      <c r="BG7893" s="35"/>
      <c r="BH7893" s="35"/>
    </row>
    <row r="7894" spans="1:60" ht="15" x14ac:dyDescent="0.25">
      <c r="A7894" s="570">
        <f t="shared" si="116"/>
        <v>7888</v>
      </c>
      <c r="B7894" s="571" t="s">
        <v>10034</v>
      </c>
      <c r="C7894" s="574" t="s">
        <v>12458</v>
      </c>
      <c r="D7894" s="843">
        <v>16541</v>
      </c>
      <c r="E7894" s="844"/>
      <c r="F7894" s="844"/>
      <c r="G7894" s="25"/>
      <c r="H7894" s="25"/>
      <c r="I7894" s="25"/>
      <c r="J7894" s="25"/>
      <c r="K7894" s="25"/>
      <c r="L7894" s="25"/>
      <c r="N7894" s="25"/>
      <c r="O7894" s="25"/>
      <c r="P7894" s="35" t="s">
        <v>2496</v>
      </c>
      <c r="AS7894" s="570"/>
      <c r="AT7894" s="391"/>
      <c r="AU7894" s="222"/>
      <c r="AV7894" s="564"/>
      <c r="AW7894" s="60"/>
      <c r="AX7894" s="60"/>
      <c r="AY7894" s="60"/>
      <c r="AZ7894" s="283"/>
      <c r="BA7894" s="283"/>
      <c r="BB7894" s="283"/>
      <c r="BC7894" s="34"/>
      <c r="BD7894" s="27"/>
      <c r="BF7894" s="35"/>
      <c r="BG7894" s="35"/>
      <c r="BH7894" s="35"/>
    </row>
    <row r="7895" spans="1:60" ht="15" x14ac:dyDescent="0.25">
      <c r="A7895" s="570">
        <f t="shared" si="116"/>
        <v>7889</v>
      </c>
      <c r="B7895" s="571" t="s">
        <v>10035</v>
      </c>
      <c r="C7895" s="574" t="s">
        <v>12458</v>
      </c>
      <c r="D7895" s="843">
        <v>17946.39</v>
      </c>
      <c r="E7895" s="844"/>
      <c r="F7895" s="844"/>
      <c r="G7895" s="25"/>
      <c r="H7895" s="25"/>
      <c r="I7895" s="25"/>
      <c r="J7895" s="25"/>
      <c r="K7895" s="25"/>
      <c r="L7895" s="25"/>
      <c r="N7895" s="25"/>
      <c r="O7895" s="25"/>
      <c r="P7895" s="35" t="s">
        <v>2496</v>
      </c>
      <c r="AS7895" s="570"/>
      <c r="AT7895" s="391"/>
      <c r="AU7895" s="222"/>
      <c r="AV7895" s="564"/>
      <c r="AW7895" s="60"/>
      <c r="AX7895" s="60"/>
      <c r="AY7895" s="60"/>
      <c r="AZ7895" s="283"/>
      <c r="BA7895" s="283"/>
      <c r="BB7895" s="283"/>
      <c r="BC7895" s="34"/>
      <c r="BD7895" s="27"/>
      <c r="BF7895" s="35"/>
      <c r="BG7895" s="35"/>
      <c r="BH7895" s="35"/>
    </row>
    <row r="7896" spans="1:60" ht="15" x14ac:dyDescent="0.25">
      <c r="A7896" s="570">
        <f t="shared" si="116"/>
        <v>7890</v>
      </c>
      <c r="B7896" s="571" t="s">
        <v>10036</v>
      </c>
      <c r="C7896" s="574" t="s">
        <v>12458</v>
      </c>
      <c r="D7896" s="843">
        <v>19022.150000000001</v>
      </c>
      <c r="E7896" s="844"/>
      <c r="F7896" s="844"/>
      <c r="G7896" s="25"/>
      <c r="H7896" s="25"/>
      <c r="I7896" s="25"/>
      <c r="J7896" s="25"/>
      <c r="K7896" s="25"/>
      <c r="L7896" s="25"/>
      <c r="N7896" s="25"/>
      <c r="O7896" s="25"/>
      <c r="P7896" s="35" t="s">
        <v>2496</v>
      </c>
      <c r="AS7896" s="570"/>
      <c r="AT7896" s="391"/>
      <c r="AU7896" s="222"/>
      <c r="AV7896" s="564"/>
      <c r="AW7896" s="60"/>
      <c r="AX7896" s="60"/>
      <c r="AY7896" s="60"/>
      <c r="AZ7896" s="283"/>
      <c r="BA7896" s="283"/>
      <c r="BB7896" s="283"/>
      <c r="BC7896" s="34"/>
      <c r="BD7896" s="27"/>
      <c r="BF7896" s="35"/>
      <c r="BG7896" s="35"/>
      <c r="BH7896" s="35"/>
    </row>
    <row r="7897" spans="1:60" ht="15" x14ac:dyDescent="0.25">
      <c r="A7897" s="570">
        <f t="shared" si="116"/>
        <v>7891</v>
      </c>
      <c r="B7897" s="571" t="s">
        <v>10037</v>
      </c>
      <c r="C7897" s="574" t="s">
        <v>12458</v>
      </c>
      <c r="D7897" s="843">
        <v>25638.55</v>
      </c>
      <c r="E7897" s="844"/>
      <c r="F7897" s="844"/>
      <c r="G7897" s="25"/>
      <c r="H7897" s="25"/>
      <c r="I7897" s="25"/>
      <c r="J7897" s="25"/>
      <c r="K7897" s="25"/>
      <c r="L7897" s="25"/>
      <c r="N7897" s="25"/>
      <c r="O7897" s="25"/>
      <c r="P7897" s="35" t="s">
        <v>2496</v>
      </c>
      <c r="AS7897" s="570"/>
      <c r="AT7897" s="391"/>
      <c r="AU7897" s="222"/>
      <c r="AV7897" s="564"/>
      <c r="AW7897" s="60"/>
      <c r="AX7897" s="60"/>
      <c r="AY7897" s="60"/>
      <c r="AZ7897" s="283"/>
      <c r="BA7897" s="283"/>
      <c r="BB7897" s="283"/>
      <c r="BC7897" s="34"/>
      <c r="BD7897" s="27"/>
      <c r="BF7897" s="35"/>
      <c r="BG7897" s="35"/>
      <c r="BH7897" s="35"/>
    </row>
    <row r="7898" spans="1:60" ht="15" x14ac:dyDescent="0.25">
      <c r="A7898" s="570">
        <f t="shared" si="116"/>
        <v>7892</v>
      </c>
      <c r="B7898" s="571" t="s">
        <v>10038</v>
      </c>
      <c r="C7898" s="574" t="s">
        <v>12458</v>
      </c>
      <c r="D7898" s="843">
        <v>1936.13</v>
      </c>
      <c r="E7898" s="844"/>
      <c r="F7898" s="844"/>
      <c r="G7898" s="25"/>
      <c r="H7898" s="25"/>
      <c r="I7898" s="25"/>
      <c r="J7898" s="25"/>
      <c r="K7898" s="25"/>
      <c r="L7898" s="25"/>
      <c r="N7898" s="25"/>
      <c r="O7898" s="25"/>
      <c r="P7898" s="35" t="s">
        <v>2496</v>
      </c>
      <c r="AS7898" s="570"/>
      <c r="AT7898" s="391"/>
      <c r="AU7898" s="222"/>
      <c r="AV7898" s="564"/>
      <c r="AW7898" s="60"/>
      <c r="AX7898" s="60"/>
      <c r="AY7898" s="60"/>
      <c r="AZ7898" s="283"/>
      <c r="BA7898" s="283"/>
      <c r="BB7898" s="283"/>
      <c r="BC7898" s="34"/>
      <c r="BD7898" s="27"/>
      <c r="BF7898" s="35"/>
      <c r="BG7898" s="35"/>
      <c r="BH7898" s="35"/>
    </row>
    <row r="7899" spans="1:60" ht="15" x14ac:dyDescent="0.25">
      <c r="A7899" s="570">
        <f t="shared" si="116"/>
        <v>7893</v>
      </c>
      <c r="B7899" s="571" t="s">
        <v>10039</v>
      </c>
      <c r="C7899" s="574" t="s">
        <v>12458</v>
      </c>
      <c r="D7899" s="843">
        <v>7556.5</v>
      </c>
      <c r="E7899" s="844"/>
      <c r="F7899" s="844"/>
      <c r="G7899" s="25"/>
      <c r="H7899" s="25"/>
      <c r="I7899" s="25"/>
      <c r="J7899" s="25"/>
      <c r="K7899" s="25"/>
      <c r="L7899" s="25"/>
      <c r="N7899" s="25"/>
      <c r="O7899" s="25"/>
      <c r="P7899" s="35" t="s">
        <v>2496</v>
      </c>
      <c r="AS7899" s="570"/>
      <c r="AT7899" s="391"/>
      <c r="AU7899" s="222"/>
      <c r="AV7899" s="564"/>
      <c r="AW7899" s="60"/>
      <c r="AX7899" s="60"/>
      <c r="AY7899" s="60"/>
      <c r="AZ7899" s="283"/>
      <c r="BA7899" s="283"/>
      <c r="BB7899" s="283"/>
      <c r="BC7899" s="34"/>
      <c r="BD7899" s="27"/>
      <c r="BF7899" s="35"/>
      <c r="BG7899" s="35"/>
      <c r="BH7899" s="35"/>
    </row>
    <row r="7900" spans="1:60" ht="15" x14ac:dyDescent="0.25">
      <c r="A7900" s="570">
        <f t="shared" si="116"/>
        <v>7894</v>
      </c>
      <c r="B7900" s="571" t="s">
        <v>10040</v>
      </c>
      <c r="C7900" s="574" t="s">
        <v>12458</v>
      </c>
      <c r="D7900" s="843">
        <v>4135.25</v>
      </c>
      <c r="E7900" s="844"/>
      <c r="F7900" s="844"/>
      <c r="G7900" s="25"/>
      <c r="H7900" s="25"/>
      <c r="I7900" s="25"/>
      <c r="J7900" s="25"/>
      <c r="K7900" s="25"/>
      <c r="L7900" s="25"/>
      <c r="N7900" s="25"/>
      <c r="O7900" s="25"/>
      <c r="P7900" s="35" t="s">
        <v>2496</v>
      </c>
      <c r="AS7900" s="570"/>
      <c r="AT7900" s="391"/>
      <c r="AU7900" s="222"/>
      <c r="AV7900" s="564"/>
      <c r="AW7900" s="60"/>
      <c r="AX7900" s="60"/>
      <c r="AY7900" s="60"/>
      <c r="AZ7900" s="283"/>
      <c r="BA7900" s="283"/>
      <c r="BB7900" s="283"/>
      <c r="BC7900" s="34"/>
      <c r="BD7900" s="27"/>
      <c r="BF7900" s="35"/>
      <c r="BG7900" s="35"/>
      <c r="BH7900" s="35"/>
    </row>
    <row r="7901" spans="1:60" ht="15" x14ac:dyDescent="0.25">
      <c r="A7901" s="570">
        <f t="shared" si="116"/>
        <v>7895</v>
      </c>
      <c r="B7901" s="571" t="s">
        <v>10041</v>
      </c>
      <c r="C7901" s="574" t="s">
        <v>12458</v>
      </c>
      <c r="D7901" s="843">
        <v>3975.79</v>
      </c>
      <c r="E7901" s="844"/>
      <c r="F7901" s="844"/>
      <c r="G7901" s="25"/>
      <c r="H7901" s="25"/>
      <c r="I7901" s="25"/>
      <c r="J7901" s="25"/>
      <c r="K7901" s="25"/>
      <c r="L7901" s="25"/>
      <c r="N7901" s="25"/>
      <c r="O7901" s="25"/>
      <c r="P7901" s="35" t="s">
        <v>2496</v>
      </c>
      <c r="AS7901" s="570"/>
      <c r="AT7901" s="391"/>
      <c r="AU7901" s="222"/>
      <c r="AV7901" s="564"/>
      <c r="AW7901" s="60"/>
      <c r="AX7901" s="60"/>
      <c r="AY7901" s="60"/>
      <c r="AZ7901" s="283"/>
      <c r="BA7901" s="283"/>
      <c r="BB7901" s="283"/>
      <c r="BC7901" s="34"/>
      <c r="BD7901" s="27"/>
      <c r="BF7901" s="35"/>
      <c r="BG7901" s="35"/>
      <c r="BH7901" s="35"/>
    </row>
    <row r="7902" spans="1:60" ht="15" x14ac:dyDescent="0.25">
      <c r="A7902" s="570">
        <f t="shared" si="116"/>
        <v>7896</v>
      </c>
      <c r="B7902" s="571" t="s">
        <v>10042</v>
      </c>
      <c r="C7902" s="574" t="s">
        <v>12458</v>
      </c>
      <c r="D7902" s="843">
        <v>3570</v>
      </c>
      <c r="E7902" s="844"/>
      <c r="F7902" s="844"/>
      <c r="G7902" s="25"/>
      <c r="H7902" s="25"/>
      <c r="I7902" s="25"/>
      <c r="J7902" s="25"/>
      <c r="K7902" s="25"/>
      <c r="L7902" s="25"/>
      <c r="N7902" s="25"/>
      <c r="O7902" s="25"/>
      <c r="P7902" s="35" t="s">
        <v>2496</v>
      </c>
      <c r="AS7902" s="570"/>
      <c r="AT7902" s="391"/>
      <c r="AU7902" s="222"/>
      <c r="AV7902" s="564"/>
      <c r="AW7902" s="60"/>
      <c r="AX7902" s="60"/>
      <c r="AY7902" s="60"/>
      <c r="AZ7902" s="283"/>
      <c r="BA7902" s="283"/>
      <c r="BB7902" s="283"/>
      <c r="BC7902" s="34"/>
      <c r="BD7902" s="27"/>
      <c r="BF7902" s="35"/>
      <c r="BG7902" s="35"/>
      <c r="BH7902" s="35"/>
    </row>
    <row r="7903" spans="1:60" ht="15" x14ac:dyDescent="0.25">
      <c r="A7903" s="570">
        <f t="shared" si="116"/>
        <v>7897</v>
      </c>
      <c r="B7903" s="571" t="s">
        <v>10043</v>
      </c>
      <c r="C7903" s="574" t="s">
        <v>12458</v>
      </c>
      <c r="D7903" s="843">
        <v>35331.1</v>
      </c>
      <c r="E7903" s="844"/>
      <c r="F7903" s="844"/>
      <c r="G7903" s="25"/>
      <c r="H7903" s="25"/>
      <c r="I7903" s="25"/>
      <c r="J7903" s="25"/>
      <c r="K7903" s="25"/>
      <c r="L7903" s="25"/>
      <c r="N7903" s="25"/>
      <c r="O7903" s="25"/>
      <c r="P7903" s="35" t="s">
        <v>2496</v>
      </c>
      <c r="AS7903" s="570"/>
      <c r="AT7903" s="391"/>
      <c r="AU7903" s="222"/>
      <c r="AV7903" s="564"/>
      <c r="AW7903" s="60"/>
      <c r="AX7903" s="60"/>
      <c r="AY7903" s="60"/>
      <c r="AZ7903" s="283"/>
      <c r="BA7903" s="283"/>
      <c r="BB7903" s="283"/>
      <c r="BC7903" s="34"/>
      <c r="BD7903" s="27"/>
      <c r="BF7903" s="35"/>
      <c r="BG7903" s="35"/>
      <c r="BH7903" s="35"/>
    </row>
    <row r="7904" spans="1:60" ht="15" x14ac:dyDescent="0.25">
      <c r="A7904" s="570">
        <f t="shared" si="116"/>
        <v>7898</v>
      </c>
      <c r="B7904" s="571" t="s">
        <v>10044</v>
      </c>
      <c r="C7904" s="574" t="s">
        <v>12458</v>
      </c>
      <c r="D7904" s="843">
        <v>21447.37</v>
      </c>
      <c r="E7904" s="844"/>
      <c r="F7904" s="844"/>
      <c r="G7904" s="25"/>
      <c r="H7904" s="25"/>
      <c r="I7904" s="25"/>
      <c r="J7904" s="25"/>
      <c r="K7904" s="25"/>
      <c r="L7904" s="25"/>
      <c r="N7904" s="25"/>
      <c r="O7904" s="25"/>
      <c r="P7904" s="35" t="s">
        <v>2496</v>
      </c>
      <c r="AS7904" s="570"/>
      <c r="AT7904" s="391"/>
      <c r="AU7904" s="222"/>
      <c r="AV7904" s="564"/>
      <c r="AW7904" s="60"/>
      <c r="AX7904" s="60"/>
      <c r="AY7904" s="60"/>
      <c r="AZ7904" s="283"/>
      <c r="BA7904" s="283"/>
      <c r="BB7904" s="283"/>
      <c r="BC7904" s="34"/>
      <c r="BD7904" s="27"/>
      <c r="BF7904" s="35"/>
      <c r="BG7904" s="35"/>
      <c r="BH7904" s="35"/>
    </row>
    <row r="7905" spans="1:60" ht="15" x14ac:dyDescent="0.25">
      <c r="A7905" s="570">
        <f t="shared" si="116"/>
        <v>7899</v>
      </c>
      <c r="B7905" s="571" t="s">
        <v>10045</v>
      </c>
      <c r="C7905" s="574" t="s">
        <v>12458</v>
      </c>
      <c r="D7905" s="843">
        <v>5594.19</v>
      </c>
      <c r="E7905" s="844"/>
      <c r="F7905" s="844"/>
      <c r="G7905" s="25"/>
      <c r="H7905" s="25"/>
      <c r="I7905" s="25"/>
      <c r="J7905" s="25"/>
      <c r="K7905" s="25"/>
      <c r="L7905" s="25"/>
      <c r="N7905" s="25"/>
      <c r="O7905" s="25"/>
      <c r="P7905" s="35" t="s">
        <v>2496</v>
      </c>
      <c r="AS7905" s="570"/>
      <c r="AT7905" s="391"/>
      <c r="AU7905" s="222"/>
      <c r="AV7905" s="564"/>
      <c r="AW7905" s="60"/>
      <c r="AX7905" s="60"/>
      <c r="AY7905" s="60"/>
      <c r="AZ7905" s="283"/>
      <c r="BA7905" s="283"/>
      <c r="BB7905" s="283"/>
      <c r="BC7905" s="34"/>
      <c r="BD7905" s="27"/>
      <c r="BF7905" s="35"/>
      <c r="BG7905" s="35"/>
      <c r="BH7905" s="35"/>
    </row>
    <row r="7906" spans="1:60" ht="15" x14ac:dyDescent="0.25">
      <c r="A7906" s="570">
        <f t="shared" si="116"/>
        <v>7900</v>
      </c>
      <c r="B7906" s="571" t="s">
        <v>10046</v>
      </c>
      <c r="C7906" s="574" t="s">
        <v>12458</v>
      </c>
      <c r="D7906" s="843">
        <v>7497</v>
      </c>
      <c r="E7906" s="844"/>
      <c r="F7906" s="844"/>
      <c r="G7906" s="25"/>
      <c r="H7906" s="25"/>
      <c r="I7906" s="25"/>
      <c r="J7906" s="25"/>
      <c r="K7906" s="25"/>
      <c r="L7906" s="25"/>
      <c r="N7906" s="25"/>
      <c r="O7906" s="25"/>
      <c r="P7906" s="35" t="s">
        <v>2496</v>
      </c>
      <c r="AS7906" s="570"/>
      <c r="AT7906" s="391"/>
      <c r="AU7906" s="222"/>
      <c r="AV7906" s="564"/>
      <c r="AW7906" s="60"/>
      <c r="AX7906" s="60"/>
      <c r="AY7906" s="60"/>
      <c r="AZ7906" s="283"/>
      <c r="BA7906" s="283"/>
      <c r="BB7906" s="283"/>
      <c r="BC7906" s="34"/>
      <c r="BD7906" s="27"/>
      <c r="BF7906" s="35"/>
      <c r="BG7906" s="35"/>
      <c r="BH7906" s="35"/>
    </row>
    <row r="7907" spans="1:60" ht="15" x14ac:dyDescent="0.25">
      <c r="A7907" s="570">
        <f t="shared" si="116"/>
        <v>7901</v>
      </c>
      <c r="B7907" s="571" t="s">
        <v>10047</v>
      </c>
      <c r="C7907" s="574" t="s">
        <v>12458</v>
      </c>
      <c r="D7907" s="843">
        <v>11245.5</v>
      </c>
      <c r="E7907" s="844"/>
      <c r="F7907" s="844"/>
      <c r="G7907" s="25"/>
      <c r="H7907" s="25"/>
      <c r="I7907" s="25"/>
      <c r="J7907" s="25"/>
      <c r="K7907" s="25"/>
      <c r="L7907" s="25"/>
      <c r="N7907" s="25"/>
      <c r="O7907" s="25"/>
      <c r="P7907" s="35" t="s">
        <v>2496</v>
      </c>
      <c r="AS7907" s="570"/>
      <c r="AT7907" s="391"/>
      <c r="AU7907" s="222"/>
      <c r="AV7907" s="564"/>
      <c r="AW7907" s="60"/>
      <c r="AX7907" s="60"/>
      <c r="AY7907" s="60"/>
      <c r="AZ7907" s="283"/>
      <c r="BA7907" s="283"/>
      <c r="BB7907" s="283"/>
      <c r="BC7907" s="34"/>
      <c r="BD7907" s="27"/>
      <c r="BF7907" s="35"/>
      <c r="BG7907" s="35"/>
      <c r="BH7907" s="35"/>
    </row>
    <row r="7908" spans="1:60" ht="15" x14ac:dyDescent="0.25">
      <c r="A7908" s="570">
        <f t="shared" si="116"/>
        <v>7902</v>
      </c>
      <c r="B7908" s="571" t="s">
        <v>10048</v>
      </c>
      <c r="C7908" s="574" t="s">
        <v>12458</v>
      </c>
      <c r="D7908" s="843">
        <v>27489</v>
      </c>
      <c r="E7908" s="844"/>
      <c r="F7908" s="844"/>
      <c r="G7908" s="25"/>
      <c r="H7908" s="25"/>
      <c r="I7908" s="25"/>
      <c r="J7908" s="25"/>
      <c r="K7908" s="25"/>
      <c r="L7908" s="25"/>
      <c r="N7908" s="25"/>
      <c r="O7908" s="25"/>
      <c r="P7908" s="35" t="s">
        <v>2496</v>
      </c>
      <c r="AS7908" s="570"/>
      <c r="AT7908" s="391"/>
      <c r="AU7908" s="222"/>
      <c r="AV7908" s="564"/>
      <c r="AW7908" s="60"/>
      <c r="AX7908" s="60"/>
      <c r="AY7908" s="60"/>
      <c r="AZ7908" s="283"/>
      <c r="BA7908" s="283"/>
      <c r="BB7908" s="283"/>
      <c r="BC7908" s="34"/>
      <c r="BD7908" s="27"/>
      <c r="BF7908" s="35"/>
      <c r="BG7908" s="35"/>
      <c r="BH7908" s="35"/>
    </row>
    <row r="7909" spans="1:60" ht="15" x14ac:dyDescent="0.25">
      <c r="A7909" s="570">
        <f t="shared" si="116"/>
        <v>7903</v>
      </c>
      <c r="B7909" s="571" t="s">
        <v>10049</v>
      </c>
      <c r="C7909" s="574" t="s">
        <v>12458</v>
      </c>
      <c r="D7909" s="843">
        <v>12733</v>
      </c>
      <c r="E7909" s="844"/>
      <c r="F7909" s="844"/>
      <c r="G7909" s="25"/>
      <c r="H7909" s="25"/>
      <c r="I7909" s="25"/>
      <c r="J7909" s="25"/>
      <c r="K7909" s="25"/>
      <c r="L7909" s="25"/>
      <c r="N7909" s="25"/>
      <c r="O7909" s="25"/>
      <c r="P7909" s="35" t="s">
        <v>2496</v>
      </c>
      <c r="AS7909" s="570"/>
      <c r="AT7909" s="391"/>
      <c r="AU7909" s="222"/>
      <c r="AV7909" s="564"/>
      <c r="AW7909" s="60"/>
      <c r="AX7909" s="60"/>
      <c r="AY7909" s="60"/>
      <c r="AZ7909" s="283"/>
      <c r="BA7909" s="283"/>
      <c r="BB7909" s="283"/>
      <c r="BC7909" s="34"/>
      <c r="BD7909" s="27"/>
      <c r="BF7909" s="35"/>
      <c r="BG7909" s="35"/>
      <c r="BH7909" s="35"/>
    </row>
    <row r="7910" spans="1:60" ht="15" x14ac:dyDescent="0.25">
      <c r="A7910" s="570">
        <f t="shared" si="116"/>
        <v>7904</v>
      </c>
      <c r="B7910" s="571" t="s">
        <v>10050</v>
      </c>
      <c r="C7910" s="574" t="s">
        <v>12458</v>
      </c>
      <c r="D7910" s="843">
        <v>7275.66</v>
      </c>
      <c r="E7910" s="844"/>
      <c r="F7910" s="844"/>
      <c r="G7910" s="25"/>
      <c r="H7910" s="25"/>
      <c r="I7910" s="25"/>
      <c r="J7910" s="25"/>
      <c r="K7910" s="25"/>
      <c r="L7910" s="25"/>
      <c r="N7910" s="25"/>
      <c r="O7910" s="25"/>
      <c r="P7910" s="35" t="s">
        <v>2496</v>
      </c>
      <c r="AS7910" s="570"/>
      <c r="AT7910" s="391"/>
      <c r="AU7910" s="222"/>
      <c r="AV7910" s="564"/>
      <c r="AW7910" s="60"/>
      <c r="AX7910" s="60"/>
      <c r="AY7910" s="60"/>
      <c r="AZ7910" s="283"/>
      <c r="BA7910" s="283"/>
      <c r="BB7910" s="283"/>
      <c r="BC7910" s="34"/>
      <c r="BD7910" s="27"/>
      <c r="BF7910" s="35"/>
      <c r="BG7910" s="35"/>
      <c r="BH7910" s="35"/>
    </row>
    <row r="7911" spans="1:60" ht="15" x14ac:dyDescent="0.25">
      <c r="A7911" s="570">
        <f t="shared" si="116"/>
        <v>7905</v>
      </c>
      <c r="B7911" s="571" t="s">
        <v>10051</v>
      </c>
      <c r="C7911" s="574" t="s">
        <v>12458</v>
      </c>
      <c r="D7911" s="843">
        <v>1877.82</v>
      </c>
      <c r="E7911" s="844"/>
      <c r="F7911" s="844"/>
      <c r="G7911" s="25"/>
      <c r="H7911" s="25"/>
      <c r="I7911" s="25"/>
      <c r="J7911" s="25"/>
      <c r="K7911" s="25"/>
      <c r="L7911" s="25"/>
      <c r="N7911" s="25"/>
      <c r="O7911" s="25"/>
      <c r="P7911" s="35" t="s">
        <v>2496</v>
      </c>
      <c r="AS7911" s="570"/>
      <c r="AT7911" s="391"/>
      <c r="AU7911" s="222"/>
      <c r="AV7911" s="564"/>
      <c r="AW7911" s="60"/>
      <c r="AX7911" s="60"/>
      <c r="AY7911" s="60"/>
      <c r="AZ7911" s="283"/>
      <c r="BA7911" s="283"/>
      <c r="BB7911" s="283"/>
      <c r="BC7911" s="34"/>
      <c r="BD7911" s="27"/>
      <c r="BF7911" s="35"/>
      <c r="BG7911" s="35"/>
      <c r="BH7911" s="35"/>
    </row>
    <row r="7912" spans="1:60" ht="15" x14ac:dyDescent="0.25">
      <c r="A7912" s="570">
        <f t="shared" si="116"/>
        <v>7906</v>
      </c>
      <c r="B7912" s="571" t="s">
        <v>10052</v>
      </c>
      <c r="C7912" s="574" t="s">
        <v>12458</v>
      </c>
      <c r="D7912" s="843">
        <v>5356.19</v>
      </c>
      <c r="E7912" s="844"/>
      <c r="F7912" s="844"/>
      <c r="G7912" s="25"/>
      <c r="H7912" s="25"/>
      <c r="I7912" s="25"/>
      <c r="J7912" s="25"/>
      <c r="K7912" s="25"/>
      <c r="L7912" s="25"/>
      <c r="N7912" s="25"/>
      <c r="O7912" s="25"/>
      <c r="P7912" s="35" t="s">
        <v>2496</v>
      </c>
      <c r="AS7912" s="570"/>
      <c r="AT7912" s="391"/>
      <c r="AU7912" s="222"/>
      <c r="AV7912" s="564"/>
      <c r="AW7912" s="60"/>
      <c r="AX7912" s="60"/>
      <c r="AY7912" s="60"/>
      <c r="AZ7912" s="283"/>
      <c r="BA7912" s="283"/>
      <c r="BB7912" s="283"/>
      <c r="BC7912" s="34"/>
      <c r="BD7912" s="27"/>
      <c r="BF7912" s="35"/>
      <c r="BG7912" s="35"/>
      <c r="BH7912" s="35"/>
    </row>
    <row r="7913" spans="1:60" ht="15" x14ac:dyDescent="0.25">
      <c r="A7913" s="570">
        <f t="shared" si="116"/>
        <v>7907</v>
      </c>
      <c r="B7913" s="571" t="s">
        <v>10053</v>
      </c>
      <c r="C7913" s="574" t="s">
        <v>12458</v>
      </c>
      <c r="D7913" s="843">
        <v>2358.58</v>
      </c>
      <c r="E7913" s="844"/>
      <c r="F7913" s="844"/>
      <c r="G7913" s="25"/>
      <c r="H7913" s="25"/>
      <c r="I7913" s="25"/>
      <c r="J7913" s="25"/>
      <c r="K7913" s="25"/>
      <c r="L7913" s="25"/>
      <c r="N7913" s="25"/>
      <c r="O7913" s="25"/>
      <c r="P7913" s="35" t="s">
        <v>2496</v>
      </c>
      <c r="AS7913" s="570"/>
      <c r="AT7913" s="391"/>
      <c r="AU7913" s="222"/>
      <c r="AV7913" s="564"/>
      <c r="AW7913" s="60"/>
      <c r="AX7913" s="60"/>
      <c r="AY7913" s="60"/>
      <c r="AZ7913" s="283"/>
      <c r="BA7913" s="283"/>
      <c r="BB7913" s="283"/>
      <c r="BC7913" s="34"/>
      <c r="BD7913" s="27"/>
      <c r="BF7913" s="35"/>
      <c r="BG7913" s="35"/>
      <c r="BH7913" s="35"/>
    </row>
    <row r="7914" spans="1:60" ht="15" x14ac:dyDescent="0.25">
      <c r="A7914" s="570">
        <f t="shared" si="116"/>
        <v>7908</v>
      </c>
      <c r="B7914" s="571" t="s">
        <v>10054</v>
      </c>
      <c r="C7914" s="574" t="s">
        <v>12458</v>
      </c>
      <c r="D7914" s="843">
        <v>3282.02</v>
      </c>
      <c r="E7914" s="844"/>
      <c r="F7914" s="844"/>
      <c r="G7914" s="25"/>
      <c r="H7914" s="25"/>
      <c r="I7914" s="25"/>
      <c r="J7914" s="25"/>
      <c r="K7914" s="25"/>
      <c r="L7914" s="25"/>
      <c r="N7914" s="25"/>
      <c r="O7914" s="25"/>
      <c r="P7914" s="35" t="s">
        <v>2496</v>
      </c>
      <c r="AS7914" s="570"/>
      <c r="AT7914" s="391"/>
      <c r="AU7914" s="222"/>
      <c r="AV7914" s="564"/>
      <c r="AW7914" s="60"/>
      <c r="AX7914" s="60"/>
      <c r="AY7914" s="60"/>
      <c r="AZ7914" s="283"/>
      <c r="BA7914" s="283"/>
      <c r="BB7914" s="283"/>
      <c r="BC7914" s="34"/>
      <c r="BD7914" s="27"/>
      <c r="BF7914" s="35"/>
      <c r="BG7914" s="35"/>
      <c r="BH7914" s="35"/>
    </row>
    <row r="7915" spans="1:60" ht="15" x14ac:dyDescent="0.25">
      <c r="A7915" s="570">
        <f t="shared" si="116"/>
        <v>7909</v>
      </c>
      <c r="B7915" s="571" t="s">
        <v>10055</v>
      </c>
      <c r="C7915" s="574" t="s">
        <v>12458</v>
      </c>
      <c r="D7915" s="843">
        <v>8233.61</v>
      </c>
      <c r="E7915" s="844"/>
      <c r="F7915" s="844"/>
      <c r="G7915" s="25"/>
      <c r="H7915" s="25"/>
      <c r="I7915" s="25"/>
      <c r="J7915" s="25"/>
      <c r="K7915" s="25"/>
      <c r="L7915" s="25"/>
      <c r="N7915" s="25"/>
      <c r="O7915" s="25"/>
      <c r="P7915" s="35" t="s">
        <v>2496</v>
      </c>
      <c r="AS7915" s="570"/>
      <c r="AT7915" s="391"/>
      <c r="AU7915" s="222"/>
      <c r="AV7915" s="564"/>
      <c r="AW7915" s="60"/>
      <c r="AX7915" s="60"/>
      <c r="AY7915" s="60"/>
      <c r="AZ7915" s="283"/>
      <c r="BA7915" s="283"/>
      <c r="BB7915" s="283"/>
      <c r="BC7915" s="34"/>
      <c r="BD7915" s="27"/>
      <c r="BF7915" s="35"/>
      <c r="BG7915" s="35"/>
      <c r="BH7915" s="35"/>
    </row>
    <row r="7916" spans="1:60" ht="15" x14ac:dyDescent="0.25">
      <c r="A7916" s="570">
        <f t="shared" si="116"/>
        <v>7910</v>
      </c>
      <c r="B7916" s="571" t="s">
        <v>10056</v>
      </c>
      <c r="C7916" s="574" t="s">
        <v>12458</v>
      </c>
      <c r="D7916" s="843">
        <v>5059.88</v>
      </c>
      <c r="E7916" s="844"/>
      <c r="F7916" s="844"/>
      <c r="G7916" s="25"/>
      <c r="H7916" s="25"/>
      <c r="I7916" s="25"/>
      <c r="J7916" s="25"/>
      <c r="K7916" s="25"/>
      <c r="L7916" s="25"/>
      <c r="N7916" s="25"/>
      <c r="O7916" s="25"/>
      <c r="P7916" s="35" t="s">
        <v>2496</v>
      </c>
      <c r="AS7916" s="570"/>
      <c r="AT7916" s="391"/>
      <c r="AU7916" s="222"/>
      <c r="AV7916" s="564"/>
      <c r="AW7916" s="60"/>
      <c r="AX7916" s="60"/>
      <c r="AY7916" s="60"/>
      <c r="AZ7916" s="283"/>
      <c r="BA7916" s="283"/>
      <c r="BB7916" s="283"/>
      <c r="BC7916" s="34"/>
      <c r="BD7916" s="27"/>
      <c r="BF7916" s="35"/>
      <c r="BG7916" s="35"/>
      <c r="BH7916" s="35"/>
    </row>
    <row r="7917" spans="1:60" ht="15" x14ac:dyDescent="0.25">
      <c r="A7917" s="570">
        <f t="shared" si="116"/>
        <v>7911</v>
      </c>
      <c r="B7917" s="571" t="s">
        <v>10057</v>
      </c>
      <c r="C7917" s="574" t="s">
        <v>12458</v>
      </c>
      <c r="D7917" s="843">
        <v>6361.74</v>
      </c>
      <c r="E7917" s="844"/>
      <c r="F7917" s="844"/>
      <c r="G7917" s="25"/>
      <c r="H7917" s="25"/>
      <c r="I7917" s="25"/>
      <c r="J7917" s="25"/>
      <c r="K7917" s="25"/>
      <c r="L7917" s="25"/>
      <c r="N7917" s="25"/>
      <c r="O7917" s="25"/>
      <c r="P7917" s="35" t="s">
        <v>2496</v>
      </c>
      <c r="AS7917" s="570"/>
      <c r="AT7917" s="391"/>
      <c r="AU7917" s="222"/>
      <c r="AV7917" s="564"/>
      <c r="AW7917" s="60"/>
      <c r="AX7917" s="60"/>
      <c r="AY7917" s="60"/>
      <c r="AZ7917" s="283"/>
      <c r="BA7917" s="283"/>
      <c r="BB7917" s="283"/>
      <c r="BC7917" s="34"/>
      <c r="BD7917" s="27"/>
      <c r="BF7917" s="35"/>
      <c r="BG7917" s="35"/>
      <c r="BH7917" s="35"/>
    </row>
    <row r="7918" spans="1:60" ht="15" x14ac:dyDescent="0.25">
      <c r="A7918" s="570">
        <f t="shared" si="116"/>
        <v>7912</v>
      </c>
      <c r="B7918" s="571" t="s">
        <v>10058</v>
      </c>
      <c r="C7918" s="574" t="s">
        <v>12458</v>
      </c>
      <c r="D7918" s="843">
        <v>4718.3500000000004</v>
      </c>
      <c r="E7918" s="844"/>
      <c r="F7918" s="844"/>
      <c r="G7918" s="25"/>
      <c r="H7918" s="25"/>
      <c r="I7918" s="25"/>
      <c r="J7918" s="25"/>
      <c r="K7918" s="25"/>
      <c r="L7918" s="25"/>
      <c r="N7918" s="25"/>
      <c r="O7918" s="25"/>
      <c r="P7918" s="35" t="s">
        <v>2496</v>
      </c>
      <c r="AS7918" s="570"/>
      <c r="AT7918" s="391"/>
      <c r="AU7918" s="222"/>
      <c r="AV7918" s="564"/>
      <c r="AW7918" s="60"/>
      <c r="AX7918" s="60"/>
      <c r="AY7918" s="60"/>
      <c r="AZ7918" s="283"/>
      <c r="BA7918" s="283"/>
      <c r="BB7918" s="283"/>
      <c r="BC7918" s="34"/>
      <c r="BD7918" s="27"/>
      <c r="BF7918" s="35"/>
      <c r="BG7918" s="35"/>
      <c r="BH7918" s="35"/>
    </row>
    <row r="7919" spans="1:60" ht="15" x14ac:dyDescent="0.25">
      <c r="A7919" s="570">
        <f t="shared" si="116"/>
        <v>7913</v>
      </c>
      <c r="B7919" s="571" t="s">
        <v>10059</v>
      </c>
      <c r="C7919" s="574" t="s">
        <v>12458</v>
      </c>
      <c r="D7919" s="843">
        <v>10207.82</v>
      </c>
      <c r="E7919" s="844"/>
      <c r="F7919" s="844"/>
      <c r="G7919" s="25"/>
      <c r="H7919" s="25"/>
      <c r="I7919" s="25"/>
      <c r="J7919" s="25"/>
      <c r="K7919" s="25"/>
      <c r="L7919" s="25"/>
      <c r="N7919" s="25"/>
      <c r="O7919" s="25"/>
      <c r="P7919" s="35" t="s">
        <v>2496</v>
      </c>
      <c r="AS7919" s="570"/>
      <c r="AT7919" s="391"/>
      <c r="AU7919" s="222"/>
      <c r="AV7919" s="564"/>
      <c r="AW7919" s="60"/>
      <c r="AX7919" s="60"/>
      <c r="AY7919" s="60"/>
      <c r="AZ7919" s="283"/>
      <c r="BA7919" s="283"/>
      <c r="BB7919" s="283"/>
      <c r="BC7919" s="34"/>
      <c r="BD7919" s="27"/>
      <c r="BF7919" s="35"/>
      <c r="BG7919" s="35"/>
      <c r="BH7919" s="35"/>
    </row>
    <row r="7920" spans="1:60" ht="15" x14ac:dyDescent="0.25">
      <c r="A7920" s="570">
        <f t="shared" si="116"/>
        <v>7914</v>
      </c>
      <c r="B7920" s="571" t="s">
        <v>10060</v>
      </c>
      <c r="C7920" s="574" t="s">
        <v>12458</v>
      </c>
      <c r="D7920" s="843">
        <v>12005.91</v>
      </c>
      <c r="E7920" s="844"/>
      <c r="F7920" s="844"/>
      <c r="G7920" s="25"/>
      <c r="H7920" s="25"/>
      <c r="I7920" s="25"/>
      <c r="J7920" s="25"/>
      <c r="K7920" s="25"/>
      <c r="L7920" s="25"/>
      <c r="N7920" s="25"/>
      <c r="O7920" s="25"/>
      <c r="P7920" s="35" t="s">
        <v>2496</v>
      </c>
      <c r="AS7920" s="570"/>
      <c r="AT7920" s="391"/>
      <c r="AU7920" s="222"/>
      <c r="AV7920" s="564"/>
      <c r="AW7920" s="60"/>
      <c r="AX7920" s="60"/>
      <c r="AY7920" s="60"/>
      <c r="AZ7920" s="283"/>
      <c r="BA7920" s="283"/>
      <c r="BB7920" s="283"/>
      <c r="BC7920" s="34"/>
      <c r="BD7920" s="27"/>
      <c r="BF7920" s="35"/>
      <c r="BG7920" s="35"/>
      <c r="BH7920" s="35"/>
    </row>
    <row r="7921" spans="1:60" ht="15" x14ac:dyDescent="0.25">
      <c r="A7921" s="570">
        <f t="shared" si="116"/>
        <v>7915</v>
      </c>
      <c r="B7921" s="571" t="s">
        <v>10061</v>
      </c>
      <c r="C7921" s="574" t="s">
        <v>12458</v>
      </c>
      <c r="D7921" s="843">
        <v>12057.08</v>
      </c>
      <c r="E7921" s="844"/>
      <c r="F7921" s="844"/>
      <c r="G7921" s="25"/>
      <c r="H7921" s="25"/>
      <c r="I7921" s="25"/>
      <c r="J7921" s="25"/>
      <c r="K7921" s="25"/>
      <c r="L7921" s="25"/>
      <c r="N7921" s="25"/>
      <c r="O7921" s="25"/>
      <c r="P7921" s="35" t="s">
        <v>2496</v>
      </c>
      <c r="AS7921" s="570"/>
      <c r="AT7921" s="391"/>
      <c r="AU7921" s="222"/>
      <c r="AV7921" s="564"/>
      <c r="AW7921" s="60"/>
      <c r="AX7921" s="60"/>
      <c r="AY7921" s="60"/>
      <c r="AZ7921" s="283"/>
      <c r="BA7921" s="283"/>
      <c r="BB7921" s="283"/>
      <c r="BC7921" s="34"/>
      <c r="BD7921" s="27"/>
      <c r="BF7921" s="35"/>
      <c r="BG7921" s="35"/>
      <c r="BH7921" s="35"/>
    </row>
    <row r="7922" spans="1:60" ht="15" x14ac:dyDescent="0.25">
      <c r="A7922" s="570">
        <f t="shared" si="116"/>
        <v>7916</v>
      </c>
      <c r="B7922" s="571" t="s">
        <v>10062</v>
      </c>
      <c r="C7922" s="574" t="s">
        <v>12458</v>
      </c>
      <c r="D7922" s="843">
        <v>22109.01</v>
      </c>
      <c r="E7922" s="844"/>
      <c r="F7922" s="844"/>
      <c r="G7922" s="25"/>
      <c r="H7922" s="25"/>
      <c r="I7922" s="25"/>
      <c r="J7922" s="25"/>
      <c r="K7922" s="25"/>
      <c r="L7922" s="25"/>
      <c r="N7922" s="25"/>
      <c r="O7922" s="25"/>
      <c r="P7922" s="35" t="s">
        <v>2496</v>
      </c>
      <c r="AS7922" s="570"/>
      <c r="AT7922" s="391"/>
      <c r="AU7922" s="222"/>
      <c r="AV7922" s="564"/>
      <c r="AW7922" s="60"/>
      <c r="AX7922" s="60"/>
      <c r="AY7922" s="60"/>
      <c r="AZ7922" s="283"/>
      <c r="BA7922" s="283"/>
      <c r="BB7922" s="283"/>
      <c r="BC7922" s="34"/>
      <c r="BD7922" s="27"/>
      <c r="BF7922" s="35"/>
      <c r="BG7922" s="35"/>
      <c r="BH7922" s="35"/>
    </row>
    <row r="7923" spans="1:60" ht="15" x14ac:dyDescent="0.25">
      <c r="A7923" s="570">
        <f t="shared" si="116"/>
        <v>7917</v>
      </c>
      <c r="B7923" s="571" t="s">
        <v>10063</v>
      </c>
      <c r="C7923" s="574" t="s">
        <v>12458</v>
      </c>
      <c r="D7923" s="843">
        <v>26460.84</v>
      </c>
      <c r="E7923" s="844"/>
      <c r="F7923" s="844"/>
      <c r="G7923" s="25"/>
      <c r="H7923" s="25"/>
      <c r="I7923" s="25"/>
      <c r="J7923" s="25"/>
      <c r="K7923" s="25"/>
      <c r="L7923" s="25"/>
      <c r="N7923" s="25"/>
      <c r="O7923" s="25"/>
      <c r="P7923" s="35" t="s">
        <v>2496</v>
      </c>
      <c r="AS7923" s="570"/>
      <c r="AT7923" s="391"/>
      <c r="AU7923" s="222"/>
      <c r="AV7923" s="564"/>
      <c r="AW7923" s="60"/>
      <c r="AX7923" s="60"/>
      <c r="AY7923" s="60"/>
      <c r="AZ7923" s="283"/>
      <c r="BA7923" s="283"/>
      <c r="BB7923" s="283"/>
      <c r="BC7923" s="34"/>
      <c r="BD7923" s="27"/>
      <c r="BF7923" s="35"/>
      <c r="BG7923" s="35"/>
      <c r="BH7923" s="35"/>
    </row>
    <row r="7924" spans="1:60" ht="15" x14ac:dyDescent="0.25">
      <c r="A7924" s="570">
        <f t="shared" si="116"/>
        <v>7918</v>
      </c>
      <c r="B7924" s="571" t="s">
        <v>10064</v>
      </c>
      <c r="C7924" s="574" t="s">
        <v>12458</v>
      </c>
      <c r="D7924" s="843">
        <v>12446.21</v>
      </c>
      <c r="E7924" s="844"/>
      <c r="F7924" s="844"/>
      <c r="G7924" s="25"/>
      <c r="H7924" s="25"/>
      <c r="I7924" s="25"/>
      <c r="J7924" s="25"/>
      <c r="K7924" s="25"/>
      <c r="L7924" s="25"/>
      <c r="N7924" s="25"/>
      <c r="O7924" s="25"/>
      <c r="P7924" s="35" t="s">
        <v>2496</v>
      </c>
      <c r="AS7924" s="570"/>
      <c r="AT7924" s="391"/>
      <c r="AU7924" s="222"/>
      <c r="AV7924" s="564"/>
      <c r="AW7924" s="60"/>
      <c r="AX7924" s="60"/>
      <c r="AY7924" s="60"/>
      <c r="AZ7924" s="283"/>
      <c r="BA7924" s="283"/>
      <c r="BB7924" s="283"/>
      <c r="BC7924" s="34"/>
      <c r="BD7924" s="27"/>
      <c r="BF7924" s="35"/>
      <c r="BG7924" s="35"/>
      <c r="BH7924" s="35"/>
    </row>
    <row r="7925" spans="1:60" ht="15" x14ac:dyDescent="0.25">
      <c r="A7925" s="570">
        <f t="shared" si="116"/>
        <v>7919</v>
      </c>
      <c r="B7925" s="571" t="s">
        <v>10065</v>
      </c>
      <c r="C7925" s="574" t="s">
        <v>12467</v>
      </c>
      <c r="D7925" s="843">
        <v>2213638</v>
      </c>
      <c r="E7925" s="844"/>
      <c r="F7925" s="844"/>
      <c r="G7925" s="25"/>
      <c r="H7925" s="25"/>
      <c r="I7925" s="25"/>
      <c r="J7925" s="25"/>
      <c r="K7925" s="25"/>
      <c r="L7925" s="25"/>
      <c r="N7925" s="25"/>
      <c r="O7925" s="25"/>
      <c r="P7925" s="35" t="s">
        <v>2496</v>
      </c>
      <c r="AS7925" s="570"/>
      <c r="AT7925" s="391"/>
      <c r="AU7925" s="222"/>
      <c r="AV7925" s="564"/>
      <c r="AW7925" s="60"/>
      <c r="AX7925" s="60"/>
      <c r="AY7925" s="60"/>
      <c r="AZ7925" s="283"/>
      <c r="BA7925" s="283"/>
      <c r="BB7925" s="283"/>
      <c r="BC7925" s="34"/>
      <c r="BD7925" s="27"/>
      <c r="BF7925" s="35"/>
      <c r="BG7925" s="35"/>
      <c r="BH7925" s="35"/>
    </row>
    <row r="7926" spans="1:60" ht="15" x14ac:dyDescent="0.25">
      <c r="A7926" s="570">
        <f t="shared" si="116"/>
        <v>7920</v>
      </c>
      <c r="B7926" s="571" t="s">
        <v>10066</v>
      </c>
      <c r="C7926" s="574" t="s">
        <v>12463</v>
      </c>
      <c r="D7926" s="843">
        <v>203037.8</v>
      </c>
      <c r="E7926" s="844"/>
      <c r="F7926" s="844"/>
      <c r="G7926" s="25"/>
      <c r="H7926" s="25"/>
      <c r="I7926" s="25"/>
      <c r="J7926" s="25"/>
      <c r="K7926" s="25"/>
      <c r="L7926" s="25"/>
      <c r="N7926" s="25"/>
      <c r="O7926" s="25"/>
      <c r="P7926" s="35" t="s">
        <v>2496</v>
      </c>
      <c r="AS7926" s="570"/>
      <c r="AT7926" s="391"/>
      <c r="AU7926" s="222"/>
      <c r="AV7926" s="564"/>
      <c r="AW7926" s="60"/>
      <c r="AX7926" s="60"/>
      <c r="AY7926" s="60"/>
      <c r="AZ7926" s="283"/>
      <c r="BA7926" s="283"/>
      <c r="BB7926" s="283"/>
      <c r="BC7926" s="34"/>
      <c r="BD7926" s="27"/>
      <c r="BF7926" s="35"/>
      <c r="BG7926" s="35"/>
      <c r="BH7926" s="35"/>
    </row>
    <row r="7927" spans="1:60" ht="15" x14ac:dyDescent="0.25">
      <c r="A7927" s="570">
        <f t="shared" ref="A7927:A7990" si="117">A7926+1</f>
        <v>7921</v>
      </c>
      <c r="B7927" s="571" t="s">
        <v>10067</v>
      </c>
      <c r="C7927" s="574" t="s">
        <v>12458</v>
      </c>
      <c r="D7927" s="843">
        <v>102940.95</v>
      </c>
      <c r="E7927" s="844"/>
      <c r="F7927" s="844"/>
      <c r="G7927" s="25"/>
      <c r="H7927" s="25"/>
      <c r="I7927" s="25"/>
      <c r="J7927" s="25"/>
      <c r="K7927" s="25"/>
      <c r="L7927" s="25"/>
      <c r="N7927" s="25"/>
      <c r="O7927" s="25"/>
      <c r="P7927" s="35" t="s">
        <v>2496</v>
      </c>
      <c r="AS7927" s="570"/>
      <c r="AT7927" s="391"/>
      <c r="AU7927" s="222"/>
      <c r="AV7927" s="564"/>
      <c r="AW7927" s="60"/>
      <c r="AX7927" s="60"/>
      <c r="AY7927" s="60"/>
      <c r="AZ7927" s="283"/>
      <c r="BA7927" s="283"/>
      <c r="BB7927" s="283"/>
      <c r="BC7927" s="34"/>
      <c r="BD7927" s="27"/>
      <c r="BF7927" s="35"/>
      <c r="BG7927" s="35"/>
      <c r="BH7927" s="35"/>
    </row>
    <row r="7928" spans="1:60" ht="15" x14ac:dyDescent="0.25">
      <c r="A7928" s="570">
        <f t="shared" si="117"/>
        <v>7922</v>
      </c>
      <c r="B7928" s="571" t="s">
        <v>10068</v>
      </c>
      <c r="C7928" s="574" t="s">
        <v>12458</v>
      </c>
      <c r="D7928" s="843">
        <v>32320.400000000001</v>
      </c>
      <c r="E7928" s="844"/>
      <c r="F7928" s="844"/>
      <c r="G7928" s="25"/>
      <c r="H7928" s="25"/>
      <c r="I7928" s="25"/>
      <c r="J7928" s="25"/>
      <c r="K7928" s="25"/>
      <c r="L7928" s="25"/>
      <c r="N7928" s="25"/>
      <c r="O7928" s="25"/>
      <c r="P7928" s="35" t="s">
        <v>2496</v>
      </c>
      <c r="AS7928" s="570"/>
      <c r="AT7928" s="391"/>
      <c r="AU7928" s="222"/>
      <c r="AV7928" s="564"/>
      <c r="AW7928" s="60"/>
      <c r="AX7928" s="60"/>
      <c r="AY7928" s="60"/>
      <c r="AZ7928" s="283"/>
      <c r="BA7928" s="283"/>
      <c r="BB7928" s="283"/>
      <c r="BC7928" s="34"/>
      <c r="BD7928" s="27"/>
      <c r="BF7928" s="35"/>
      <c r="BG7928" s="35"/>
      <c r="BH7928" s="35"/>
    </row>
    <row r="7929" spans="1:60" ht="15" x14ac:dyDescent="0.25">
      <c r="A7929" s="570">
        <f t="shared" si="117"/>
        <v>7923</v>
      </c>
      <c r="B7929" s="571" t="s">
        <v>10069</v>
      </c>
      <c r="C7929" s="574" t="s">
        <v>12458</v>
      </c>
      <c r="D7929" s="843">
        <v>480664.8</v>
      </c>
      <c r="E7929" s="844"/>
      <c r="F7929" s="844"/>
      <c r="G7929" s="25"/>
      <c r="H7929" s="25"/>
      <c r="I7929" s="25"/>
      <c r="J7929" s="25"/>
      <c r="K7929" s="25"/>
      <c r="L7929" s="25"/>
      <c r="N7929" s="25"/>
      <c r="O7929" s="25"/>
      <c r="P7929" s="35" t="s">
        <v>2496</v>
      </c>
      <c r="AS7929" s="570"/>
      <c r="AT7929" s="391"/>
      <c r="AU7929" s="222"/>
      <c r="AV7929" s="564"/>
      <c r="AW7929" s="60"/>
      <c r="AX7929" s="60"/>
      <c r="AY7929" s="60"/>
      <c r="AZ7929" s="283"/>
      <c r="BA7929" s="283"/>
      <c r="BB7929" s="283"/>
      <c r="BC7929" s="34"/>
      <c r="BD7929" s="27"/>
      <c r="BF7929" s="35"/>
      <c r="BG7929" s="35"/>
      <c r="BH7929" s="35"/>
    </row>
    <row r="7930" spans="1:60" ht="15" x14ac:dyDescent="0.25">
      <c r="A7930" s="570">
        <f t="shared" si="117"/>
        <v>7924</v>
      </c>
      <c r="B7930" s="571" t="s">
        <v>10070</v>
      </c>
      <c r="C7930" s="574" t="s">
        <v>12458</v>
      </c>
      <c r="D7930" s="843">
        <v>43446.9</v>
      </c>
      <c r="E7930" s="844"/>
      <c r="F7930" s="844"/>
      <c r="G7930" s="25"/>
      <c r="H7930" s="25"/>
      <c r="I7930" s="25"/>
      <c r="J7930" s="25"/>
      <c r="K7930" s="25"/>
      <c r="L7930" s="25"/>
      <c r="N7930" s="25"/>
      <c r="O7930" s="25"/>
      <c r="P7930" s="35" t="s">
        <v>2496</v>
      </c>
      <c r="AS7930" s="570"/>
      <c r="AT7930" s="391"/>
      <c r="AU7930" s="222"/>
      <c r="AV7930" s="564"/>
      <c r="AW7930" s="60"/>
      <c r="AX7930" s="60"/>
      <c r="AY7930" s="60"/>
      <c r="AZ7930" s="283"/>
      <c r="BA7930" s="283"/>
      <c r="BB7930" s="283"/>
      <c r="BC7930" s="34"/>
      <c r="BD7930" s="27"/>
      <c r="BF7930" s="35"/>
      <c r="BG7930" s="35"/>
      <c r="BH7930" s="35"/>
    </row>
    <row r="7931" spans="1:60" ht="15" x14ac:dyDescent="0.25">
      <c r="A7931" s="570">
        <f t="shared" si="117"/>
        <v>7925</v>
      </c>
      <c r="B7931" s="571" t="s">
        <v>10071</v>
      </c>
      <c r="C7931" s="574" t="s">
        <v>12458</v>
      </c>
      <c r="D7931" s="843">
        <v>974610</v>
      </c>
      <c r="E7931" s="844"/>
      <c r="F7931" s="844"/>
      <c r="G7931" s="25"/>
      <c r="H7931" s="25"/>
      <c r="I7931" s="25"/>
      <c r="J7931" s="25"/>
      <c r="K7931" s="25"/>
      <c r="L7931" s="25"/>
      <c r="N7931" s="25"/>
      <c r="O7931" s="25"/>
      <c r="P7931" s="35" t="s">
        <v>2496</v>
      </c>
      <c r="AS7931" s="570"/>
      <c r="AT7931" s="391"/>
      <c r="AU7931" s="222"/>
      <c r="AV7931" s="564"/>
      <c r="AW7931" s="60"/>
      <c r="AX7931" s="60"/>
      <c r="AY7931" s="60"/>
      <c r="AZ7931" s="283"/>
      <c r="BA7931" s="283"/>
      <c r="BB7931" s="283"/>
      <c r="BC7931" s="34"/>
      <c r="BD7931" s="27"/>
      <c r="BF7931" s="35"/>
      <c r="BG7931" s="35"/>
      <c r="BH7931" s="35"/>
    </row>
    <row r="7932" spans="1:60" ht="15" x14ac:dyDescent="0.25">
      <c r="A7932" s="570">
        <f t="shared" si="117"/>
        <v>7926</v>
      </c>
      <c r="B7932" s="571" t="s">
        <v>10072</v>
      </c>
      <c r="C7932" s="574" t="s">
        <v>12458</v>
      </c>
      <c r="D7932" s="843">
        <v>294739.20000000001</v>
      </c>
      <c r="E7932" s="844"/>
      <c r="F7932" s="844"/>
      <c r="G7932" s="25"/>
      <c r="H7932" s="25"/>
      <c r="I7932" s="25"/>
      <c r="J7932" s="25"/>
      <c r="K7932" s="25"/>
      <c r="L7932" s="25"/>
      <c r="N7932" s="25"/>
      <c r="O7932" s="25"/>
      <c r="P7932" s="35" t="s">
        <v>2496</v>
      </c>
      <c r="AS7932" s="570"/>
      <c r="AT7932" s="391"/>
      <c r="AU7932" s="222"/>
      <c r="AV7932" s="564"/>
      <c r="AW7932" s="60"/>
      <c r="AX7932" s="60"/>
      <c r="AY7932" s="60"/>
      <c r="AZ7932" s="283"/>
      <c r="BA7932" s="283"/>
      <c r="BB7932" s="283"/>
      <c r="BC7932" s="34"/>
      <c r="BD7932" s="27"/>
      <c r="BF7932" s="35"/>
      <c r="BG7932" s="35"/>
      <c r="BH7932" s="35"/>
    </row>
    <row r="7933" spans="1:60" ht="15" x14ac:dyDescent="0.25">
      <c r="A7933" s="570">
        <f t="shared" si="117"/>
        <v>7927</v>
      </c>
      <c r="B7933" s="571" t="s">
        <v>10073</v>
      </c>
      <c r="C7933" s="574" t="s">
        <v>12458</v>
      </c>
      <c r="D7933" s="843">
        <v>2268794.5</v>
      </c>
      <c r="E7933" s="844"/>
      <c r="F7933" s="844"/>
      <c r="G7933" s="25"/>
      <c r="H7933" s="25"/>
      <c r="I7933" s="25"/>
      <c r="J7933" s="25"/>
      <c r="K7933" s="25"/>
      <c r="L7933" s="25"/>
      <c r="N7933" s="25"/>
      <c r="O7933" s="25"/>
      <c r="P7933" s="35" t="s">
        <v>2496</v>
      </c>
      <c r="AS7933" s="570"/>
      <c r="AT7933" s="391"/>
      <c r="AU7933" s="222"/>
      <c r="AV7933" s="564"/>
      <c r="AW7933" s="60"/>
      <c r="AX7933" s="60"/>
      <c r="AY7933" s="60"/>
      <c r="AZ7933" s="283"/>
      <c r="BA7933" s="283"/>
      <c r="BB7933" s="283"/>
      <c r="BC7933" s="34"/>
      <c r="BD7933" s="27"/>
      <c r="BF7933" s="35"/>
      <c r="BG7933" s="35"/>
      <c r="BH7933" s="35"/>
    </row>
    <row r="7934" spans="1:60" ht="15" x14ac:dyDescent="0.25">
      <c r="A7934" s="570">
        <f t="shared" si="117"/>
        <v>7928</v>
      </c>
      <c r="B7934" s="571" t="s">
        <v>10074</v>
      </c>
      <c r="C7934" s="574" t="s">
        <v>12458</v>
      </c>
      <c r="D7934" s="843">
        <v>2146641</v>
      </c>
      <c r="E7934" s="844"/>
      <c r="F7934" s="844"/>
      <c r="G7934" s="25"/>
      <c r="H7934" s="25"/>
      <c r="I7934" s="25"/>
      <c r="J7934" s="25"/>
      <c r="K7934" s="25"/>
      <c r="L7934" s="25"/>
      <c r="N7934" s="25"/>
      <c r="O7934" s="25"/>
      <c r="P7934" s="35" t="s">
        <v>2496</v>
      </c>
      <c r="AS7934" s="570"/>
      <c r="AT7934" s="391"/>
      <c r="AU7934" s="222"/>
      <c r="AV7934" s="564"/>
      <c r="AW7934" s="60"/>
      <c r="AX7934" s="60"/>
      <c r="AY7934" s="60"/>
      <c r="AZ7934" s="283"/>
      <c r="BA7934" s="283"/>
      <c r="BB7934" s="283"/>
      <c r="BC7934" s="34"/>
      <c r="BD7934" s="27"/>
      <c r="BF7934" s="35"/>
      <c r="BG7934" s="35"/>
      <c r="BH7934" s="35"/>
    </row>
    <row r="7935" spans="1:60" ht="15" x14ac:dyDescent="0.25">
      <c r="A7935" s="570">
        <f t="shared" si="117"/>
        <v>7929</v>
      </c>
      <c r="B7935" s="571" t="s">
        <v>10075</v>
      </c>
      <c r="C7935" s="574" t="s">
        <v>2526</v>
      </c>
      <c r="D7935" s="843">
        <v>11876.2</v>
      </c>
      <c r="E7935" s="844"/>
      <c r="F7935" s="844"/>
      <c r="G7935" s="25"/>
      <c r="H7935" s="25"/>
      <c r="I7935" s="25"/>
      <c r="J7935" s="25"/>
      <c r="K7935" s="25"/>
      <c r="L7935" s="25"/>
      <c r="N7935" s="25"/>
      <c r="O7935" s="25"/>
      <c r="P7935" s="35" t="s">
        <v>2496</v>
      </c>
      <c r="AS7935" s="570"/>
      <c r="AT7935" s="391"/>
      <c r="AU7935" s="222"/>
      <c r="AV7935" s="564"/>
      <c r="AW7935" s="60"/>
      <c r="AX7935" s="60"/>
      <c r="AY7935" s="60"/>
      <c r="AZ7935" s="283"/>
      <c r="BA7935" s="283"/>
      <c r="BB7935" s="283"/>
      <c r="BC7935" s="34"/>
      <c r="BD7935" s="27"/>
      <c r="BF7935" s="35"/>
      <c r="BG7935" s="35"/>
      <c r="BH7935" s="35"/>
    </row>
    <row r="7936" spans="1:60" ht="15" x14ac:dyDescent="0.25">
      <c r="A7936" s="570">
        <f t="shared" si="117"/>
        <v>7930</v>
      </c>
      <c r="B7936" s="571" t="s">
        <v>10076</v>
      </c>
      <c r="C7936" s="574" t="s">
        <v>12458</v>
      </c>
      <c r="D7936" s="843">
        <v>31856.3</v>
      </c>
      <c r="E7936" s="844"/>
      <c r="F7936" s="844"/>
      <c r="G7936" s="25"/>
      <c r="H7936" s="25"/>
      <c r="I7936" s="25"/>
      <c r="J7936" s="25"/>
      <c r="K7936" s="25"/>
      <c r="L7936" s="25"/>
      <c r="N7936" s="25"/>
      <c r="O7936" s="25"/>
      <c r="P7936" s="35" t="s">
        <v>2496</v>
      </c>
      <c r="AS7936" s="570"/>
      <c r="AT7936" s="391"/>
      <c r="AU7936" s="222"/>
      <c r="AV7936" s="564"/>
      <c r="AW7936" s="60"/>
      <c r="AX7936" s="60"/>
      <c r="AY7936" s="60"/>
      <c r="AZ7936" s="283"/>
      <c r="BA7936" s="283"/>
      <c r="BB7936" s="283"/>
      <c r="BC7936" s="34"/>
      <c r="BD7936" s="27"/>
      <c r="BF7936" s="35"/>
      <c r="BG7936" s="35"/>
      <c r="BH7936" s="35"/>
    </row>
    <row r="7937" spans="1:60" ht="15" x14ac:dyDescent="0.25">
      <c r="A7937" s="570">
        <f t="shared" si="117"/>
        <v>7931</v>
      </c>
      <c r="B7937" s="571" t="s">
        <v>10077</v>
      </c>
      <c r="C7937" s="574" t="s">
        <v>12469</v>
      </c>
      <c r="D7937" s="843">
        <v>142294.25</v>
      </c>
      <c r="E7937" s="844"/>
      <c r="F7937" s="844"/>
      <c r="G7937" s="25"/>
      <c r="H7937" s="25"/>
      <c r="I7937" s="25"/>
      <c r="J7937" s="25"/>
      <c r="K7937" s="25"/>
      <c r="L7937" s="25"/>
      <c r="N7937" s="25"/>
      <c r="O7937" s="25"/>
      <c r="P7937" s="35" t="s">
        <v>2496</v>
      </c>
      <c r="AS7937" s="570"/>
      <c r="AT7937" s="391"/>
      <c r="AU7937" s="222"/>
      <c r="AV7937" s="564"/>
      <c r="AW7937" s="60"/>
      <c r="AX7937" s="60"/>
      <c r="AY7937" s="60"/>
      <c r="AZ7937" s="283"/>
      <c r="BA7937" s="283"/>
      <c r="BB7937" s="283"/>
      <c r="BC7937" s="34"/>
      <c r="BD7937" s="27"/>
      <c r="BF7937" s="35"/>
      <c r="BG7937" s="35"/>
      <c r="BH7937" s="35"/>
    </row>
    <row r="7938" spans="1:60" ht="15" x14ac:dyDescent="0.25">
      <c r="A7938" s="570">
        <f t="shared" si="117"/>
        <v>7932</v>
      </c>
      <c r="B7938" s="571" t="s">
        <v>10078</v>
      </c>
      <c r="C7938" s="574" t="s">
        <v>12460</v>
      </c>
      <c r="D7938" s="843">
        <v>251256.6</v>
      </c>
      <c r="E7938" s="844"/>
      <c r="F7938" s="844"/>
      <c r="G7938" s="25"/>
      <c r="H7938" s="25"/>
      <c r="I7938" s="25"/>
      <c r="J7938" s="25"/>
      <c r="K7938" s="25"/>
      <c r="L7938" s="25"/>
      <c r="N7938" s="25"/>
      <c r="O7938" s="25"/>
      <c r="P7938" s="35" t="s">
        <v>2496</v>
      </c>
      <c r="AS7938" s="570"/>
      <c r="AT7938" s="391"/>
      <c r="AU7938" s="222"/>
      <c r="AV7938" s="564"/>
      <c r="AW7938" s="60"/>
      <c r="AX7938" s="60"/>
      <c r="AY7938" s="60"/>
      <c r="AZ7938" s="283"/>
      <c r="BA7938" s="283"/>
      <c r="BB7938" s="283"/>
      <c r="BC7938" s="34"/>
      <c r="BD7938" s="27"/>
      <c r="BF7938" s="35"/>
      <c r="BG7938" s="35"/>
      <c r="BH7938" s="35"/>
    </row>
    <row r="7939" spans="1:60" ht="15" x14ac:dyDescent="0.25">
      <c r="A7939" s="570">
        <f t="shared" si="117"/>
        <v>7933</v>
      </c>
      <c r="B7939" s="571" t="s">
        <v>10079</v>
      </c>
      <c r="C7939" s="574" t="s">
        <v>12460</v>
      </c>
      <c r="D7939" s="843">
        <v>107576</v>
      </c>
      <c r="E7939" s="844"/>
      <c r="F7939" s="844"/>
      <c r="G7939" s="25"/>
      <c r="H7939" s="25"/>
      <c r="I7939" s="25"/>
      <c r="J7939" s="25"/>
      <c r="K7939" s="25"/>
      <c r="L7939" s="25"/>
      <c r="N7939" s="25"/>
      <c r="O7939" s="25"/>
      <c r="P7939" s="35" t="s">
        <v>2496</v>
      </c>
      <c r="AS7939" s="570"/>
      <c r="AT7939" s="391"/>
      <c r="AU7939" s="222"/>
      <c r="AV7939" s="564"/>
      <c r="AW7939" s="60"/>
      <c r="AX7939" s="60"/>
      <c r="AY7939" s="60"/>
      <c r="AZ7939" s="283"/>
      <c r="BA7939" s="283"/>
      <c r="BB7939" s="283"/>
      <c r="BC7939" s="34"/>
      <c r="BD7939" s="27"/>
      <c r="BF7939" s="35"/>
      <c r="BG7939" s="35"/>
      <c r="BH7939" s="35"/>
    </row>
    <row r="7940" spans="1:60" ht="15" x14ac:dyDescent="0.25">
      <c r="A7940" s="570">
        <f t="shared" si="117"/>
        <v>7934</v>
      </c>
      <c r="B7940" s="571" t="s">
        <v>10080</v>
      </c>
      <c r="C7940" s="574" t="s">
        <v>12470</v>
      </c>
      <c r="D7940" s="843">
        <v>539605.5</v>
      </c>
      <c r="E7940" s="844"/>
      <c r="F7940" s="844"/>
      <c r="G7940" s="25"/>
      <c r="H7940" s="25"/>
      <c r="I7940" s="25"/>
      <c r="J7940" s="25"/>
      <c r="K7940" s="25"/>
      <c r="L7940" s="25"/>
      <c r="N7940" s="25"/>
      <c r="O7940" s="25"/>
      <c r="P7940" s="35" t="s">
        <v>2496</v>
      </c>
      <c r="AS7940" s="570"/>
      <c r="AT7940" s="391"/>
      <c r="AU7940" s="222"/>
      <c r="AV7940" s="564"/>
      <c r="AW7940" s="60"/>
      <c r="AX7940" s="60"/>
      <c r="AY7940" s="60"/>
      <c r="AZ7940" s="283"/>
      <c r="BA7940" s="283"/>
      <c r="BB7940" s="283"/>
      <c r="BC7940" s="34"/>
      <c r="BD7940" s="27"/>
      <c r="BF7940" s="35"/>
      <c r="BG7940" s="35"/>
      <c r="BH7940" s="35"/>
    </row>
    <row r="7941" spans="1:60" ht="15" x14ac:dyDescent="0.25">
      <c r="A7941" s="570">
        <f t="shared" si="117"/>
        <v>7935</v>
      </c>
      <c r="B7941" s="571" t="s">
        <v>10081</v>
      </c>
      <c r="C7941" s="574" t="s">
        <v>12470</v>
      </c>
      <c r="D7941" s="843">
        <v>588603.75</v>
      </c>
      <c r="E7941" s="844"/>
      <c r="F7941" s="844"/>
      <c r="G7941" s="25"/>
      <c r="H7941" s="25"/>
      <c r="I7941" s="25"/>
      <c r="J7941" s="25"/>
      <c r="K7941" s="25"/>
      <c r="L7941" s="25"/>
      <c r="N7941" s="25"/>
      <c r="O7941" s="25"/>
      <c r="P7941" s="35" t="s">
        <v>2496</v>
      </c>
      <c r="AS7941" s="570"/>
      <c r="AT7941" s="391"/>
      <c r="AU7941" s="222"/>
      <c r="AV7941" s="564"/>
      <c r="AW7941" s="60"/>
      <c r="AX7941" s="60"/>
      <c r="AY7941" s="60"/>
      <c r="AZ7941" s="283"/>
      <c r="BA7941" s="283"/>
      <c r="BB7941" s="283"/>
      <c r="BC7941" s="34"/>
      <c r="BD7941" s="27"/>
      <c r="BF7941" s="35"/>
      <c r="BG7941" s="35"/>
      <c r="BH7941" s="35"/>
    </row>
    <row r="7942" spans="1:60" ht="15" x14ac:dyDescent="0.25">
      <c r="A7942" s="570">
        <f t="shared" si="117"/>
        <v>7936</v>
      </c>
      <c r="B7942" s="571" t="s">
        <v>10082</v>
      </c>
      <c r="C7942" s="574" t="s">
        <v>12470</v>
      </c>
      <c r="D7942" s="843">
        <v>710965.5</v>
      </c>
      <c r="E7942" s="844"/>
      <c r="F7942" s="844"/>
      <c r="G7942" s="25"/>
      <c r="H7942" s="25"/>
      <c r="I7942" s="25"/>
      <c r="J7942" s="25"/>
      <c r="K7942" s="25"/>
      <c r="L7942" s="25"/>
      <c r="N7942" s="25"/>
      <c r="O7942" s="25"/>
      <c r="P7942" s="35" t="s">
        <v>2496</v>
      </c>
      <c r="AS7942" s="570"/>
      <c r="AT7942" s="391"/>
      <c r="AU7942" s="222"/>
      <c r="AV7942" s="564"/>
      <c r="AW7942" s="60"/>
      <c r="AX7942" s="60"/>
      <c r="AY7942" s="60"/>
      <c r="AZ7942" s="283"/>
      <c r="BA7942" s="283"/>
      <c r="BB7942" s="283"/>
      <c r="BC7942" s="34"/>
      <c r="BD7942" s="27"/>
      <c r="BF7942" s="35"/>
      <c r="BG7942" s="35"/>
      <c r="BH7942" s="35"/>
    </row>
    <row r="7943" spans="1:60" ht="16.5" customHeight="1" x14ac:dyDescent="0.25">
      <c r="A7943" s="570">
        <f t="shared" si="117"/>
        <v>7937</v>
      </c>
      <c r="B7943" s="571" t="s">
        <v>10083</v>
      </c>
      <c r="C7943" s="574" t="s">
        <v>12494</v>
      </c>
      <c r="D7943" s="843">
        <v>458150</v>
      </c>
      <c r="E7943" s="844"/>
      <c r="F7943" s="844"/>
      <c r="G7943" s="25"/>
      <c r="H7943" s="25"/>
      <c r="I7943" s="25"/>
      <c r="J7943" s="25"/>
      <c r="K7943" s="25"/>
      <c r="L7943" s="25"/>
      <c r="N7943" s="25"/>
      <c r="O7943" s="25"/>
      <c r="P7943" s="35" t="s">
        <v>2496</v>
      </c>
      <c r="AS7943" s="570"/>
      <c r="AT7943" s="391"/>
      <c r="AU7943" s="222"/>
      <c r="AV7943" s="564"/>
      <c r="AW7943" s="60"/>
      <c r="AX7943" s="60"/>
      <c r="AY7943" s="60"/>
      <c r="AZ7943" s="283"/>
      <c r="BA7943" s="283"/>
      <c r="BB7943" s="283"/>
      <c r="BC7943" s="34"/>
      <c r="BD7943" s="27"/>
      <c r="BF7943" s="35"/>
      <c r="BG7943" s="35"/>
      <c r="BH7943" s="35"/>
    </row>
    <row r="7944" spans="1:60" ht="18" customHeight="1" x14ac:dyDescent="0.25">
      <c r="A7944" s="570">
        <f t="shared" si="117"/>
        <v>7938</v>
      </c>
      <c r="B7944" s="571" t="s">
        <v>10084</v>
      </c>
      <c r="C7944" s="574" t="s">
        <v>12494</v>
      </c>
      <c r="D7944" s="843">
        <v>825384</v>
      </c>
      <c r="E7944" s="844"/>
      <c r="F7944" s="844"/>
      <c r="G7944" s="25"/>
      <c r="H7944" s="25"/>
      <c r="I7944" s="25"/>
      <c r="J7944" s="25"/>
      <c r="K7944" s="25"/>
      <c r="L7944" s="25"/>
      <c r="N7944" s="25"/>
      <c r="O7944" s="25"/>
      <c r="P7944" s="35" t="s">
        <v>2496</v>
      </c>
      <c r="AS7944" s="570"/>
      <c r="AT7944" s="391"/>
      <c r="AU7944" s="222"/>
      <c r="AV7944" s="564"/>
      <c r="AW7944" s="60"/>
      <c r="AX7944" s="60"/>
      <c r="AY7944" s="60"/>
      <c r="AZ7944" s="283"/>
      <c r="BA7944" s="283"/>
      <c r="BB7944" s="283"/>
      <c r="BC7944" s="34"/>
      <c r="BD7944" s="27"/>
      <c r="BF7944" s="35"/>
      <c r="BG7944" s="35"/>
      <c r="BH7944" s="35"/>
    </row>
    <row r="7945" spans="1:60" ht="15" x14ac:dyDescent="0.25">
      <c r="A7945" s="570">
        <f t="shared" si="117"/>
        <v>7939</v>
      </c>
      <c r="B7945" s="571" t="s">
        <v>10085</v>
      </c>
      <c r="C7945" s="574" t="s">
        <v>12458</v>
      </c>
      <c r="D7945" s="843">
        <v>14058.66</v>
      </c>
      <c r="E7945" s="844"/>
      <c r="F7945" s="844"/>
      <c r="G7945" s="25"/>
      <c r="H7945" s="25"/>
      <c r="I7945" s="25"/>
      <c r="J7945" s="25"/>
      <c r="K7945" s="25"/>
      <c r="L7945" s="25"/>
      <c r="N7945" s="25"/>
      <c r="O7945" s="25"/>
      <c r="P7945" s="35" t="s">
        <v>2496</v>
      </c>
      <c r="AS7945" s="570"/>
      <c r="AT7945" s="391"/>
      <c r="AU7945" s="222"/>
      <c r="AV7945" s="564"/>
      <c r="AW7945" s="60"/>
      <c r="AX7945" s="60"/>
      <c r="AY7945" s="60"/>
      <c r="AZ7945" s="283"/>
      <c r="BA7945" s="283"/>
      <c r="BB7945" s="283"/>
      <c r="BC7945" s="34"/>
      <c r="BD7945" s="27"/>
      <c r="BF7945" s="35"/>
      <c r="BG7945" s="35"/>
      <c r="BH7945" s="35"/>
    </row>
    <row r="7946" spans="1:60" ht="15" x14ac:dyDescent="0.25">
      <c r="A7946" s="570">
        <f t="shared" si="117"/>
        <v>7940</v>
      </c>
      <c r="B7946" s="571" t="s">
        <v>10086</v>
      </c>
      <c r="C7946" s="574" t="s">
        <v>12460</v>
      </c>
      <c r="D7946" s="843">
        <v>23535.82</v>
      </c>
      <c r="E7946" s="844"/>
      <c r="F7946" s="844"/>
      <c r="G7946" s="25"/>
      <c r="H7946" s="25"/>
      <c r="I7946" s="25"/>
      <c r="J7946" s="25"/>
      <c r="K7946" s="25"/>
      <c r="L7946" s="25"/>
      <c r="N7946" s="25"/>
      <c r="O7946" s="25"/>
      <c r="P7946" s="35" t="s">
        <v>2496</v>
      </c>
      <c r="AS7946" s="570"/>
      <c r="AT7946" s="391"/>
      <c r="AU7946" s="222"/>
      <c r="AV7946" s="564"/>
      <c r="AW7946" s="60"/>
      <c r="AX7946" s="60"/>
      <c r="AY7946" s="60"/>
      <c r="AZ7946" s="283"/>
      <c r="BA7946" s="283"/>
      <c r="BB7946" s="283"/>
      <c r="BC7946" s="34"/>
      <c r="BD7946" s="27"/>
      <c r="BF7946" s="35"/>
      <c r="BG7946" s="35"/>
      <c r="BH7946" s="35"/>
    </row>
    <row r="7947" spans="1:60" ht="15" x14ac:dyDescent="0.25">
      <c r="A7947" s="570">
        <f t="shared" si="117"/>
        <v>7941</v>
      </c>
      <c r="B7947" s="571" t="s">
        <v>10087</v>
      </c>
      <c r="C7947" s="574" t="s">
        <v>12458</v>
      </c>
      <c r="D7947" s="843">
        <v>8032.5</v>
      </c>
      <c r="E7947" s="844"/>
      <c r="F7947" s="844"/>
      <c r="G7947" s="25"/>
      <c r="H7947" s="25"/>
      <c r="I7947" s="25"/>
      <c r="J7947" s="25"/>
      <c r="K7947" s="25"/>
      <c r="L7947" s="25"/>
      <c r="N7947" s="25"/>
      <c r="O7947" s="25"/>
      <c r="P7947" s="35" t="s">
        <v>2496</v>
      </c>
      <c r="AS7947" s="570"/>
      <c r="AT7947" s="391"/>
      <c r="AU7947" s="222"/>
      <c r="AV7947" s="564"/>
      <c r="AW7947" s="60"/>
      <c r="AX7947" s="60"/>
      <c r="AY7947" s="60"/>
      <c r="AZ7947" s="283"/>
      <c r="BA7947" s="283"/>
      <c r="BB7947" s="283"/>
      <c r="BC7947" s="34"/>
      <c r="BD7947" s="27"/>
      <c r="BF7947" s="35"/>
      <c r="BG7947" s="35"/>
      <c r="BH7947" s="35"/>
    </row>
    <row r="7948" spans="1:60" ht="15" x14ac:dyDescent="0.25">
      <c r="A7948" s="570">
        <f t="shared" si="117"/>
        <v>7942</v>
      </c>
      <c r="B7948" s="571" t="s">
        <v>10088</v>
      </c>
      <c r="C7948" s="574" t="s">
        <v>12481</v>
      </c>
      <c r="D7948" s="843">
        <v>45934</v>
      </c>
      <c r="E7948" s="844"/>
      <c r="F7948" s="844"/>
      <c r="G7948" s="25"/>
      <c r="H7948" s="25"/>
      <c r="I7948" s="25"/>
      <c r="J7948" s="25"/>
      <c r="K7948" s="25"/>
      <c r="L7948" s="25"/>
      <c r="N7948" s="25"/>
      <c r="O7948" s="25"/>
      <c r="P7948" s="35" t="s">
        <v>2496</v>
      </c>
      <c r="AS7948" s="570"/>
      <c r="AT7948" s="391"/>
      <c r="AU7948" s="222"/>
      <c r="AV7948" s="564"/>
      <c r="AW7948" s="60"/>
      <c r="AX7948" s="60"/>
      <c r="AY7948" s="60"/>
      <c r="AZ7948" s="283"/>
      <c r="BA7948" s="283"/>
      <c r="BB7948" s="283"/>
      <c r="BC7948" s="34"/>
      <c r="BD7948" s="27"/>
      <c r="BF7948" s="35"/>
      <c r="BG7948" s="35"/>
      <c r="BH7948" s="35"/>
    </row>
    <row r="7949" spans="1:60" ht="15" x14ac:dyDescent="0.25">
      <c r="A7949" s="570">
        <f t="shared" si="117"/>
        <v>7943</v>
      </c>
      <c r="B7949" s="571" t="s">
        <v>10089</v>
      </c>
      <c r="C7949" s="574" t="s">
        <v>12463</v>
      </c>
      <c r="D7949" s="843">
        <v>63367.5</v>
      </c>
      <c r="E7949" s="844"/>
      <c r="F7949" s="844"/>
      <c r="G7949" s="25"/>
      <c r="H7949" s="25"/>
      <c r="I7949" s="25"/>
      <c r="J7949" s="25"/>
      <c r="K7949" s="25"/>
      <c r="L7949" s="25"/>
      <c r="N7949" s="25"/>
      <c r="O7949" s="25"/>
      <c r="P7949" s="35" t="s">
        <v>2496</v>
      </c>
      <c r="AS7949" s="570"/>
      <c r="AT7949" s="391"/>
      <c r="AU7949" s="222"/>
      <c r="AV7949" s="564"/>
      <c r="AW7949" s="60"/>
      <c r="AX7949" s="60"/>
      <c r="AY7949" s="60"/>
      <c r="AZ7949" s="283"/>
      <c r="BA7949" s="283"/>
      <c r="BB7949" s="283"/>
      <c r="BC7949" s="34"/>
      <c r="BD7949" s="27"/>
      <c r="BF7949" s="35"/>
      <c r="BG7949" s="35"/>
      <c r="BH7949" s="35"/>
    </row>
    <row r="7950" spans="1:60" ht="15" x14ac:dyDescent="0.25">
      <c r="A7950" s="570">
        <f t="shared" si="117"/>
        <v>7944</v>
      </c>
      <c r="B7950" s="571" t="s">
        <v>10090</v>
      </c>
      <c r="C7950" s="574" t="s">
        <v>2526</v>
      </c>
      <c r="D7950" s="843">
        <v>36592.5</v>
      </c>
      <c r="E7950" s="844"/>
      <c r="F7950" s="844"/>
      <c r="G7950" s="25"/>
      <c r="H7950" s="25"/>
      <c r="I7950" s="25"/>
      <c r="J7950" s="25"/>
      <c r="K7950" s="25"/>
      <c r="L7950" s="25"/>
      <c r="N7950" s="25"/>
      <c r="O7950" s="25"/>
      <c r="P7950" s="35" t="s">
        <v>2496</v>
      </c>
      <c r="AS7950" s="570"/>
      <c r="AT7950" s="391"/>
      <c r="AU7950" s="222"/>
      <c r="AV7950" s="564"/>
      <c r="AW7950" s="60"/>
      <c r="AX7950" s="60"/>
      <c r="AY7950" s="60"/>
      <c r="AZ7950" s="283"/>
      <c r="BA7950" s="283"/>
      <c r="BB7950" s="283"/>
      <c r="BC7950" s="34"/>
      <c r="BD7950" s="27"/>
      <c r="BF7950" s="35"/>
      <c r="BG7950" s="35"/>
      <c r="BH7950" s="35"/>
    </row>
    <row r="7951" spans="1:60" ht="15" x14ac:dyDescent="0.25">
      <c r="A7951" s="570">
        <f t="shared" si="117"/>
        <v>7945</v>
      </c>
      <c r="B7951" s="571" t="s">
        <v>10091</v>
      </c>
      <c r="C7951" s="574" t="s">
        <v>12469</v>
      </c>
      <c r="D7951" s="843">
        <v>4355.3999999999996</v>
      </c>
      <c r="E7951" s="844"/>
      <c r="F7951" s="844"/>
      <c r="G7951" s="25"/>
      <c r="H7951" s="25"/>
      <c r="I7951" s="25"/>
      <c r="J7951" s="25"/>
      <c r="K7951" s="25"/>
      <c r="L7951" s="25"/>
      <c r="N7951" s="25"/>
      <c r="O7951" s="25"/>
      <c r="P7951" s="35" t="s">
        <v>2496</v>
      </c>
      <c r="AS7951" s="570"/>
      <c r="AT7951" s="391"/>
      <c r="AU7951" s="222"/>
      <c r="AV7951" s="564"/>
      <c r="AW7951" s="60"/>
      <c r="AX7951" s="60"/>
      <c r="AY7951" s="60"/>
      <c r="AZ7951" s="283"/>
      <c r="BA7951" s="283"/>
      <c r="BB7951" s="283"/>
      <c r="BC7951" s="34"/>
      <c r="BD7951" s="27"/>
      <c r="BF7951" s="35"/>
      <c r="BG7951" s="35"/>
      <c r="BH7951" s="35"/>
    </row>
    <row r="7952" spans="1:60" ht="15" x14ac:dyDescent="0.25">
      <c r="A7952" s="570">
        <f t="shared" si="117"/>
        <v>7946</v>
      </c>
      <c r="B7952" s="571" t="s">
        <v>10092</v>
      </c>
      <c r="C7952" s="574" t="s">
        <v>12470</v>
      </c>
      <c r="D7952" s="843">
        <v>67532.5</v>
      </c>
      <c r="E7952" s="844"/>
      <c r="F7952" s="844"/>
      <c r="G7952" s="25"/>
      <c r="H7952" s="25"/>
      <c r="I7952" s="25"/>
      <c r="J7952" s="25"/>
      <c r="K7952" s="25"/>
      <c r="L7952" s="25"/>
      <c r="N7952" s="25"/>
      <c r="O7952" s="25"/>
      <c r="P7952" s="35" t="s">
        <v>2496</v>
      </c>
      <c r="AS7952" s="570"/>
      <c r="AT7952" s="391"/>
      <c r="AU7952" s="222"/>
      <c r="AV7952" s="564"/>
      <c r="AW7952" s="60"/>
      <c r="AX7952" s="60"/>
      <c r="AY7952" s="60"/>
      <c r="AZ7952" s="283"/>
      <c r="BA7952" s="283"/>
      <c r="BB7952" s="283"/>
      <c r="BC7952" s="34"/>
      <c r="BD7952" s="27"/>
      <c r="BF7952" s="35"/>
      <c r="BG7952" s="35"/>
      <c r="BH7952" s="35"/>
    </row>
    <row r="7953" spans="1:60" ht="15" x14ac:dyDescent="0.25">
      <c r="A7953" s="570">
        <f t="shared" si="117"/>
        <v>7947</v>
      </c>
      <c r="B7953" s="571" t="s">
        <v>10093</v>
      </c>
      <c r="C7953" s="574" t="s">
        <v>12458</v>
      </c>
      <c r="D7953" s="843">
        <v>24216.5</v>
      </c>
      <c r="E7953" s="844"/>
      <c r="F7953" s="844"/>
      <c r="G7953" s="25"/>
      <c r="H7953" s="25"/>
      <c r="I7953" s="25"/>
      <c r="J7953" s="25"/>
      <c r="K7953" s="25"/>
      <c r="L7953" s="25"/>
      <c r="N7953" s="25"/>
      <c r="O7953" s="25"/>
      <c r="P7953" s="35" t="s">
        <v>2496</v>
      </c>
      <c r="AS7953" s="570"/>
      <c r="AT7953" s="391"/>
      <c r="AU7953" s="222"/>
      <c r="AV7953" s="564"/>
      <c r="AW7953" s="60"/>
      <c r="AX7953" s="60"/>
      <c r="AY7953" s="60"/>
      <c r="AZ7953" s="283"/>
      <c r="BA7953" s="283"/>
      <c r="BB7953" s="283"/>
      <c r="BC7953" s="34"/>
      <c r="BD7953" s="27"/>
      <c r="BF7953" s="35"/>
      <c r="BG7953" s="35"/>
      <c r="BH7953" s="35"/>
    </row>
    <row r="7954" spans="1:60" ht="15" x14ac:dyDescent="0.25">
      <c r="A7954" s="570">
        <f t="shared" si="117"/>
        <v>7948</v>
      </c>
      <c r="B7954" s="571" t="s">
        <v>10094</v>
      </c>
      <c r="C7954" s="574" t="s">
        <v>12458</v>
      </c>
      <c r="D7954" s="843">
        <v>31398.15</v>
      </c>
      <c r="E7954" s="844"/>
      <c r="F7954" s="844"/>
      <c r="G7954" s="25"/>
      <c r="H7954" s="25"/>
      <c r="I7954" s="25"/>
      <c r="J7954" s="25"/>
      <c r="K7954" s="25"/>
      <c r="L7954" s="25"/>
      <c r="N7954" s="25"/>
      <c r="O7954" s="25"/>
      <c r="P7954" s="35" t="s">
        <v>2496</v>
      </c>
      <c r="AS7954" s="570"/>
      <c r="AT7954" s="391"/>
      <c r="AU7954" s="222"/>
      <c r="AV7954" s="564"/>
      <c r="AW7954" s="60"/>
      <c r="AX7954" s="60"/>
      <c r="AY7954" s="60"/>
      <c r="AZ7954" s="283"/>
      <c r="BA7954" s="283"/>
      <c r="BB7954" s="283"/>
      <c r="BC7954" s="34"/>
      <c r="BD7954" s="27"/>
      <c r="BF7954" s="35"/>
      <c r="BG7954" s="35"/>
      <c r="BH7954" s="35"/>
    </row>
    <row r="7955" spans="1:60" ht="15" x14ac:dyDescent="0.25">
      <c r="A7955" s="570">
        <f t="shared" si="117"/>
        <v>7949</v>
      </c>
      <c r="B7955" s="571" t="s">
        <v>10095</v>
      </c>
      <c r="C7955" s="574" t="s">
        <v>12458</v>
      </c>
      <c r="D7955" s="843">
        <v>31374.35</v>
      </c>
      <c r="E7955" s="844"/>
      <c r="F7955" s="844"/>
      <c r="G7955" s="25"/>
      <c r="H7955" s="25"/>
      <c r="I7955" s="25"/>
      <c r="J7955" s="25"/>
      <c r="K7955" s="25"/>
      <c r="L7955" s="25"/>
      <c r="N7955" s="25"/>
      <c r="O7955" s="25"/>
      <c r="P7955" s="35" t="s">
        <v>2496</v>
      </c>
      <c r="AS7955" s="570"/>
      <c r="AT7955" s="391"/>
      <c r="AU7955" s="222"/>
      <c r="AV7955" s="564"/>
      <c r="AW7955" s="60"/>
      <c r="AX7955" s="60"/>
      <c r="AY7955" s="60"/>
      <c r="AZ7955" s="283"/>
      <c r="BA7955" s="283"/>
      <c r="BB7955" s="283"/>
      <c r="BC7955" s="34"/>
      <c r="BD7955" s="27"/>
      <c r="BF7955" s="35"/>
      <c r="BG7955" s="35"/>
      <c r="BH7955" s="35"/>
    </row>
    <row r="7956" spans="1:60" ht="15" x14ac:dyDescent="0.25">
      <c r="A7956" s="570">
        <f t="shared" si="117"/>
        <v>7950</v>
      </c>
      <c r="B7956" s="571" t="s">
        <v>10096</v>
      </c>
      <c r="C7956" s="574" t="s">
        <v>12458</v>
      </c>
      <c r="D7956" s="843">
        <v>35866.6</v>
      </c>
      <c r="E7956" s="844"/>
      <c r="F7956" s="844"/>
      <c r="G7956" s="25"/>
      <c r="H7956" s="25"/>
      <c r="I7956" s="25"/>
      <c r="J7956" s="25"/>
      <c r="K7956" s="25"/>
      <c r="L7956" s="25"/>
      <c r="N7956" s="25"/>
      <c r="O7956" s="25"/>
      <c r="P7956" s="35" t="s">
        <v>2496</v>
      </c>
      <c r="AS7956" s="570"/>
      <c r="AT7956" s="391"/>
      <c r="AU7956" s="222"/>
      <c r="AV7956" s="564"/>
      <c r="AW7956" s="60"/>
      <c r="AX7956" s="60"/>
      <c r="AY7956" s="60"/>
      <c r="AZ7956" s="283"/>
      <c r="BA7956" s="283"/>
      <c r="BB7956" s="283"/>
      <c r="BC7956" s="34"/>
      <c r="BD7956" s="27"/>
      <c r="BF7956" s="35"/>
      <c r="BG7956" s="35"/>
      <c r="BH7956" s="35"/>
    </row>
    <row r="7957" spans="1:60" ht="15" x14ac:dyDescent="0.25">
      <c r="A7957" s="570">
        <f t="shared" si="117"/>
        <v>7951</v>
      </c>
      <c r="B7957" s="571" t="s">
        <v>10097</v>
      </c>
      <c r="C7957" s="574" t="s">
        <v>12458</v>
      </c>
      <c r="D7957" s="843">
        <v>35866.6</v>
      </c>
      <c r="E7957" s="844"/>
      <c r="F7957" s="844"/>
      <c r="G7957" s="25"/>
      <c r="H7957" s="25"/>
      <c r="I7957" s="25"/>
      <c r="J7957" s="25"/>
      <c r="K7957" s="25"/>
      <c r="L7957" s="25"/>
      <c r="N7957" s="25"/>
      <c r="O7957" s="25"/>
      <c r="P7957" s="35" t="s">
        <v>2496</v>
      </c>
      <c r="AS7957" s="570"/>
      <c r="AT7957" s="391"/>
      <c r="AU7957" s="222"/>
      <c r="AV7957" s="564"/>
      <c r="AW7957" s="60"/>
      <c r="AX7957" s="60"/>
      <c r="AY7957" s="60"/>
      <c r="AZ7957" s="283"/>
      <c r="BA7957" s="283"/>
      <c r="BB7957" s="283"/>
      <c r="BC7957" s="34"/>
      <c r="BD7957" s="27"/>
      <c r="BF7957" s="35"/>
      <c r="BG7957" s="35"/>
      <c r="BH7957" s="35"/>
    </row>
    <row r="7958" spans="1:60" ht="15" x14ac:dyDescent="0.25">
      <c r="A7958" s="570">
        <f t="shared" si="117"/>
        <v>7952</v>
      </c>
      <c r="B7958" s="571" t="s">
        <v>10098</v>
      </c>
      <c r="C7958" s="574" t="s">
        <v>12458</v>
      </c>
      <c r="D7958" s="843">
        <v>35866.6</v>
      </c>
      <c r="E7958" s="844"/>
      <c r="F7958" s="844"/>
      <c r="G7958" s="25"/>
      <c r="H7958" s="25"/>
      <c r="I7958" s="25"/>
      <c r="J7958" s="25"/>
      <c r="K7958" s="25"/>
      <c r="L7958" s="25"/>
      <c r="N7958" s="25"/>
      <c r="O7958" s="25"/>
      <c r="P7958" s="35" t="s">
        <v>2496</v>
      </c>
      <c r="AS7958" s="570"/>
      <c r="AT7958" s="391"/>
      <c r="AU7958" s="222"/>
      <c r="AV7958" s="564"/>
      <c r="AW7958" s="60"/>
      <c r="AX7958" s="60"/>
      <c r="AY7958" s="60"/>
      <c r="AZ7958" s="283"/>
      <c r="BA7958" s="283"/>
      <c r="BB7958" s="283"/>
      <c r="BC7958" s="34"/>
      <c r="BD7958" s="27"/>
      <c r="BF7958" s="35"/>
      <c r="BG7958" s="35"/>
      <c r="BH7958" s="35"/>
    </row>
    <row r="7959" spans="1:60" ht="15" x14ac:dyDescent="0.25">
      <c r="A7959" s="570">
        <f t="shared" si="117"/>
        <v>7953</v>
      </c>
      <c r="B7959" s="571" t="s">
        <v>10099</v>
      </c>
      <c r="C7959" s="574" t="s">
        <v>12458</v>
      </c>
      <c r="D7959" s="843">
        <v>26537</v>
      </c>
      <c r="E7959" s="844"/>
      <c r="F7959" s="844"/>
      <c r="G7959" s="25"/>
      <c r="H7959" s="25"/>
      <c r="I7959" s="25"/>
      <c r="J7959" s="25"/>
      <c r="K7959" s="25"/>
      <c r="L7959" s="25"/>
      <c r="N7959" s="25"/>
      <c r="O7959" s="25"/>
      <c r="P7959" s="35" t="s">
        <v>2496</v>
      </c>
      <c r="AS7959" s="570"/>
      <c r="AT7959" s="391"/>
      <c r="AU7959" s="222"/>
      <c r="AV7959" s="564"/>
      <c r="AW7959" s="60"/>
      <c r="AX7959" s="60"/>
      <c r="AY7959" s="60"/>
      <c r="AZ7959" s="283"/>
      <c r="BA7959" s="283"/>
      <c r="BB7959" s="283"/>
      <c r="BC7959" s="34"/>
      <c r="BD7959" s="27"/>
      <c r="BF7959" s="35"/>
      <c r="BG7959" s="35"/>
      <c r="BH7959" s="35"/>
    </row>
    <row r="7960" spans="1:60" ht="15" x14ac:dyDescent="0.25">
      <c r="A7960" s="570">
        <f t="shared" si="117"/>
        <v>7954</v>
      </c>
      <c r="B7960" s="571" t="s">
        <v>10100</v>
      </c>
      <c r="C7960" s="574" t="s">
        <v>12458</v>
      </c>
      <c r="D7960" s="843">
        <v>23733.360000000001</v>
      </c>
      <c r="E7960" s="844"/>
      <c r="F7960" s="844"/>
      <c r="G7960" s="25"/>
      <c r="H7960" s="25"/>
      <c r="I7960" s="25"/>
      <c r="J7960" s="25"/>
      <c r="K7960" s="25"/>
      <c r="L7960" s="25"/>
      <c r="N7960" s="25"/>
      <c r="O7960" s="25"/>
      <c r="P7960" s="35" t="s">
        <v>2496</v>
      </c>
      <c r="AS7960" s="570"/>
      <c r="AT7960" s="391"/>
      <c r="AU7960" s="222"/>
      <c r="AV7960" s="564"/>
      <c r="AW7960" s="60"/>
      <c r="AX7960" s="60"/>
      <c r="AY7960" s="60"/>
      <c r="AZ7960" s="283"/>
      <c r="BA7960" s="283"/>
      <c r="BB7960" s="283"/>
      <c r="BC7960" s="34"/>
      <c r="BD7960" s="27"/>
      <c r="BF7960" s="35"/>
      <c r="BG7960" s="35"/>
      <c r="BH7960" s="35"/>
    </row>
    <row r="7961" spans="1:60" ht="28.5" x14ac:dyDescent="0.25">
      <c r="A7961" s="570">
        <f t="shared" si="117"/>
        <v>7955</v>
      </c>
      <c r="B7961" s="571" t="s">
        <v>10101</v>
      </c>
      <c r="C7961" s="574" t="s">
        <v>12500</v>
      </c>
      <c r="D7961" s="843">
        <v>47323.92</v>
      </c>
      <c r="E7961" s="844"/>
      <c r="F7961" s="844"/>
      <c r="G7961" s="25"/>
      <c r="H7961" s="25"/>
      <c r="I7961" s="25"/>
      <c r="J7961" s="25"/>
      <c r="K7961" s="25"/>
      <c r="L7961" s="25"/>
      <c r="N7961" s="25"/>
      <c r="O7961" s="25"/>
      <c r="P7961" s="35" t="s">
        <v>2496</v>
      </c>
      <c r="AS7961" s="570"/>
      <c r="AT7961" s="391"/>
      <c r="AU7961" s="222"/>
      <c r="AV7961" s="564"/>
      <c r="AW7961" s="60"/>
      <c r="AX7961" s="60"/>
      <c r="AY7961" s="60"/>
      <c r="AZ7961" s="283"/>
      <c r="BA7961" s="283"/>
      <c r="BB7961" s="283"/>
      <c r="BC7961" s="34"/>
      <c r="BD7961" s="27"/>
      <c r="BF7961" s="35"/>
      <c r="BG7961" s="35"/>
      <c r="BH7961" s="35"/>
    </row>
    <row r="7962" spans="1:60" ht="15" x14ac:dyDescent="0.25">
      <c r="A7962" s="570">
        <f t="shared" si="117"/>
        <v>7956</v>
      </c>
      <c r="B7962" s="571" t="s">
        <v>10102</v>
      </c>
      <c r="C7962" s="574" t="s">
        <v>12458</v>
      </c>
      <c r="D7962" s="843">
        <v>26537</v>
      </c>
      <c r="E7962" s="844"/>
      <c r="F7962" s="844"/>
      <c r="G7962" s="25"/>
      <c r="H7962" s="25"/>
      <c r="I7962" s="25"/>
      <c r="J7962" s="25"/>
      <c r="K7962" s="25"/>
      <c r="L7962" s="25"/>
      <c r="N7962" s="25"/>
      <c r="O7962" s="25"/>
      <c r="P7962" s="35" t="s">
        <v>2496</v>
      </c>
      <c r="AS7962" s="570"/>
      <c r="AT7962" s="391"/>
      <c r="AU7962" s="222"/>
      <c r="AV7962" s="564"/>
      <c r="AW7962" s="60"/>
      <c r="AX7962" s="60"/>
      <c r="AY7962" s="60"/>
      <c r="AZ7962" s="283"/>
      <c r="BA7962" s="283"/>
      <c r="BB7962" s="283"/>
      <c r="BC7962" s="34"/>
      <c r="BD7962" s="27"/>
      <c r="BF7962" s="35"/>
      <c r="BG7962" s="35"/>
      <c r="BH7962" s="35"/>
    </row>
    <row r="7963" spans="1:60" ht="15" x14ac:dyDescent="0.25">
      <c r="A7963" s="570">
        <f t="shared" si="117"/>
        <v>7957</v>
      </c>
      <c r="B7963" s="571" t="s">
        <v>10103</v>
      </c>
      <c r="C7963" s="574" t="s">
        <v>12463</v>
      </c>
      <c r="D7963" s="843">
        <v>1002039.5</v>
      </c>
      <c r="E7963" s="844"/>
      <c r="F7963" s="844"/>
      <c r="G7963" s="25"/>
      <c r="H7963" s="25"/>
      <c r="I7963" s="25"/>
      <c r="J7963" s="25"/>
      <c r="K7963" s="25"/>
      <c r="L7963" s="25"/>
      <c r="N7963" s="25"/>
      <c r="O7963" s="25"/>
      <c r="P7963" s="35" t="s">
        <v>2496</v>
      </c>
      <c r="AS7963" s="570"/>
      <c r="AT7963" s="391"/>
      <c r="AU7963" s="222"/>
      <c r="AV7963" s="564"/>
      <c r="AW7963" s="60"/>
      <c r="AX7963" s="60"/>
      <c r="AY7963" s="60"/>
      <c r="AZ7963" s="283"/>
      <c r="BA7963" s="283"/>
      <c r="BB7963" s="283"/>
      <c r="BC7963" s="34"/>
      <c r="BD7963" s="27"/>
      <c r="BF7963" s="35"/>
      <c r="BG7963" s="35"/>
      <c r="BH7963" s="35"/>
    </row>
    <row r="7964" spans="1:60" ht="15" x14ac:dyDescent="0.25">
      <c r="A7964" s="570">
        <f t="shared" si="117"/>
        <v>7958</v>
      </c>
      <c r="B7964" s="571" t="s">
        <v>10104</v>
      </c>
      <c r="C7964" s="574" t="s">
        <v>12458</v>
      </c>
      <c r="D7964" s="843">
        <v>115846.5</v>
      </c>
      <c r="E7964" s="844"/>
      <c r="F7964" s="844"/>
      <c r="G7964" s="25"/>
      <c r="H7964" s="25"/>
      <c r="I7964" s="25"/>
      <c r="J7964" s="25"/>
      <c r="K7964" s="25"/>
      <c r="L7964" s="25"/>
      <c r="N7964" s="25"/>
      <c r="O7964" s="25"/>
      <c r="P7964" s="35" t="s">
        <v>2496</v>
      </c>
      <c r="AS7964" s="570"/>
      <c r="AT7964" s="391"/>
      <c r="AU7964" s="222"/>
      <c r="AV7964" s="564"/>
      <c r="AW7964" s="60"/>
      <c r="AX7964" s="60"/>
      <c r="AY7964" s="60"/>
      <c r="AZ7964" s="283"/>
      <c r="BA7964" s="283"/>
      <c r="BB7964" s="283"/>
      <c r="BC7964" s="34"/>
      <c r="BD7964" s="27"/>
      <c r="BF7964" s="35"/>
      <c r="BG7964" s="35"/>
      <c r="BH7964" s="35"/>
    </row>
    <row r="7965" spans="1:60" ht="15" x14ac:dyDescent="0.25">
      <c r="A7965" s="570">
        <f t="shared" si="117"/>
        <v>7959</v>
      </c>
      <c r="B7965" s="571" t="s">
        <v>10105</v>
      </c>
      <c r="C7965" s="574" t="s">
        <v>12463</v>
      </c>
      <c r="D7965" s="843">
        <v>1082209.8</v>
      </c>
      <c r="E7965" s="844"/>
      <c r="F7965" s="844"/>
      <c r="G7965" s="25"/>
      <c r="H7965" s="25"/>
      <c r="I7965" s="25"/>
      <c r="J7965" s="25"/>
      <c r="K7965" s="25"/>
      <c r="L7965" s="25"/>
      <c r="N7965" s="25"/>
      <c r="O7965" s="25"/>
      <c r="P7965" s="35" t="s">
        <v>2496</v>
      </c>
      <c r="AS7965" s="570"/>
      <c r="AT7965" s="391"/>
      <c r="AU7965" s="222"/>
      <c r="AV7965" s="564"/>
      <c r="AW7965" s="60"/>
      <c r="AX7965" s="60"/>
      <c r="AY7965" s="60"/>
      <c r="AZ7965" s="283"/>
      <c r="BA7965" s="283"/>
      <c r="BB7965" s="283"/>
      <c r="BC7965" s="34"/>
      <c r="BD7965" s="27"/>
      <c r="BF7965" s="35"/>
      <c r="BG7965" s="35"/>
      <c r="BH7965" s="35"/>
    </row>
    <row r="7966" spans="1:60" ht="15" x14ac:dyDescent="0.25">
      <c r="A7966" s="570">
        <f t="shared" si="117"/>
        <v>7960</v>
      </c>
      <c r="B7966" s="571" t="s">
        <v>10106</v>
      </c>
      <c r="C7966" s="574" t="s">
        <v>12458</v>
      </c>
      <c r="D7966" s="843">
        <v>237405</v>
      </c>
      <c r="E7966" s="844"/>
      <c r="F7966" s="844"/>
      <c r="G7966" s="25"/>
      <c r="H7966" s="25"/>
      <c r="I7966" s="25"/>
      <c r="J7966" s="25"/>
      <c r="K7966" s="25"/>
      <c r="L7966" s="25"/>
      <c r="N7966" s="25"/>
      <c r="O7966" s="25"/>
      <c r="P7966" s="35" t="s">
        <v>2496</v>
      </c>
      <c r="AS7966" s="570"/>
      <c r="AT7966" s="391"/>
      <c r="AU7966" s="222"/>
      <c r="AV7966" s="564"/>
      <c r="AW7966" s="60"/>
      <c r="AX7966" s="60"/>
      <c r="AY7966" s="60"/>
      <c r="AZ7966" s="283"/>
      <c r="BA7966" s="283"/>
      <c r="BB7966" s="283"/>
      <c r="BC7966" s="34"/>
      <c r="BD7966" s="27"/>
      <c r="BF7966" s="35"/>
      <c r="BG7966" s="35"/>
      <c r="BH7966" s="35"/>
    </row>
    <row r="7967" spans="1:60" ht="15" x14ac:dyDescent="0.25">
      <c r="A7967" s="570">
        <f t="shared" si="117"/>
        <v>7961</v>
      </c>
      <c r="B7967" s="571" t="s">
        <v>10107</v>
      </c>
      <c r="C7967" s="574" t="s">
        <v>12458</v>
      </c>
      <c r="D7967" s="843">
        <v>507987.20000000001</v>
      </c>
      <c r="E7967" s="844"/>
      <c r="F7967" s="844"/>
      <c r="G7967" s="25"/>
      <c r="H7967" s="25"/>
      <c r="I7967" s="25"/>
      <c r="J7967" s="25"/>
      <c r="K7967" s="25"/>
      <c r="L7967" s="25"/>
      <c r="N7967" s="25"/>
      <c r="O7967" s="25"/>
      <c r="P7967" s="35" t="s">
        <v>2496</v>
      </c>
      <c r="AS7967" s="570"/>
      <c r="AT7967" s="391"/>
      <c r="AU7967" s="222"/>
      <c r="AV7967" s="564"/>
      <c r="AW7967" s="60"/>
      <c r="AX7967" s="60"/>
      <c r="AY7967" s="60"/>
      <c r="AZ7967" s="283"/>
      <c r="BA7967" s="283"/>
      <c r="BB7967" s="283"/>
      <c r="BC7967" s="34"/>
      <c r="BD7967" s="27"/>
      <c r="BF7967" s="35"/>
      <c r="BG7967" s="35"/>
      <c r="BH7967" s="35"/>
    </row>
    <row r="7968" spans="1:60" ht="15" x14ac:dyDescent="0.25">
      <c r="A7968" s="570">
        <f t="shared" si="117"/>
        <v>7962</v>
      </c>
      <c r="B7968" s="571" t="s">
        <v>10108</v>
      </c>
      <c r="C7968" s="574" t="s">
        <v>12458</v>
      </c>
      <c r="D7968" s="843">
        <v>307911.31</v>
      </c>
      <c r="E7968" s="844"/>
      <c r="F7968" s="844"/>
      <c r="G7968" s="25"/>
      <c r="H7968" s="25"/>
      <c r="I7968" s="25"/>
      <c r="J7968" s="25"/>
      <c r="K7968" s="25"/>
      <c r="L7968" s="25"/>
      <c r="N7968" s="25"/>
      <c r="O7968" s="25"/>
      <c r="P7968" s="35" t="s">
        <v>2496</v>
      </c>
      <c r="AS7968" s="570"/>
      <c r="AT7968" s="391"/>
      <c r="AU7968" s="222"/>
      <c r="AV7968" s="564"/>
      <c r="AW7968" s="60"/>
      <c r="AX7968" s="60"/>
      <c r="AY7968" s="60"/>
      <c r="AZ7968" s="283"/>
      <c r="BA7968" s="283"/>
      <c r="BB7968" s="283"/>
      <c r="BC7968" s="34"/>
      <c r="BD7968" s="27"/>
      <c r="BF7968" s="35"/>
      <c r="BG7968" s="35"/>
      <c r="BH7968" s="35"/>
    </row>
    <row r="7969" spans="1:60" ht="15" x14ac:dyDescent="0.25">
      <c r="A7969" s="570">
        <f t="shared" si="117"/>
        <v>7963</v>
      </c>
      <c r="B7969" s="571" t="s">
        <v>10109</v>
      </c>
      <c r="C7969" s="574" t="s">
        <v>12458</v>
      </c>
      <c r="D7969" s="843">
        <v>41025.25</v>
      </c>
      <c r="E7969" s="844"/>
      <c r="F7969" s="844"/>
      <c r="G7969" s="25"/>
      <c r="H7969" s="25"/>
      <c r="I7969" s="25"/>
      <c r="J7969" s="25"/>
      <c r="K7969" s="25"/>
      <c r="L7969" s="25"/>
      <c r="N7969" s="25"/>
      <c r="O7969" s="25"/>
      <c r="P7969" s="35" t="s">
        <v>2496</v>
      </c>
      <c r="AS7969" s="570"/>
      <c r="AT7969" s="391"/>
      <c r="AU7969" s="222"/>
      <c r="AV7969" s="564"/>
      <c r="AW7969" s="60"/>
      <c r="AX7969" s="60"/>
      <c r="AY7969" s="60"/>
      <c r="AZ7969" s="283"/>
      <c r="BA7969" s="283"/>
      <c r="BB7969" s="283"/>
      <c r="BC7969" s="34"/>
      <c r="BD7969" s="27"/>
      <c r="BF7969" s="35"/>
      <c r="BG7969" s="35"/>
      <c r="BH7969" s="35"/>
    </row>
    <row r="7970" spans="1:60" ht="15" x14ac:dyDescent="0.25">
      <c r="A7970" s="570">
        <f t="shared" si="117"/>
        <v>7964</v>
      </c>
      <c r="B7970" s="571" t="s">
        <v>10110</v>
      </c>
      <c r="C7970" s="574" t="s">
        <v>12463</v>
      </c>
      <c r="D7970" s="843">
        <v>157437</v>
      </c>
      <c r="E7970" s="844"/>
      <c r="F7970" s="844"/>
      <c r="G7970" s="25"/>
      <c r="H7970" s="25"/>
      <c r="I7970" s="25"/>
      <c r="J7970" s="25"/>
      <c r="K7970" s="25"/>
      <c r="L7970" s="25"/>
      <c r="N7970" s="25"/>
      <c r="O7970" s="25"/>
      <c r="P7970" s="35" t="s">
        <v>2496</v>
      </c>
      <c r="AS7970" s="570"/>
      <c r="AT7970" s="391"/>
      <c r="AU7970" s="222"/>
      <c r="AV7970" s="564"/>
      <c r="AW7970" s="60"/>
      <c r="AX7970" s="60"/>
      <c r="AY7970" s="60"/>
      <c r="AZ7970" s="283"/>
      <c r="BA7970" s="283"/>
      <c r="BB7970" s="283"/>
      <c r="BC7970" s="34"/>
      <c r="BD7970" s="27"/>
      <c r="BF7970" s="35"/>
      <c r="BG7970" s="35"/>
      <c r="BH7970" s="35"/>
    </row>
    <row r="7971" spans="1:60" ht="15" x14ac:dyDescent="0.25">
      <c r="A7971" s="570">
        <f t="shared" si="117"/>
        <v>7965</v>
      </c>
      <c r="B7971" s="571" t="s">
        <v>10111</v>
      </c>
      <c r="C7971" s="574" t="s">
        <v>12458</v>
      </c>
      <c r="D7971" s="843">
        <v>18723.46</v>
      </c>
      <c r="E7971" s="844"/>
      <c r="F7971" s="844"/>
      <c r="G7971" s="25"/>
      <c r="H7971" s="25"/>
      <c r="I7971" s="25"/>
      <c r="J7971" s="25"/>
      <c r="K7971" s="25"/>
      <c r="L7971" s="25"/>
      <c r="N7971" s="25"/>
      <c r="O7971" s="25"/>
      <c r="P7971" s="35" t="s">
        <v>2496</v>
      </c>
      <c r="AS7971" s="570"/>
      <c r="AT7971" s="391"/>
      <c r="AU7971" s="222"/>
      <c r="AV7971" s="564"/>
      <c r="AW7971" s="60"/>
      <c r="AX7971" s="60"/>
      <c r="AY7971" s="60"/>
      <c r="AZ7971" s="283"/>
      <c r="BA7971" s="283"/>
      <c r="BB7971" s="283"/>
      <c r="BC7971" s="34"/>
      <c r="BD7971" s="27"/>
      <c r="BF7971" s="35"/>
      <c r="BG7971" s="35"/>
      <c r="BH7971" s="35"/>
    </row>
    <row r="7972" spans="1:60" ht="15" x14ac:dyDescent="0.25">
      <c r="A7972" s="570">
        <f t="shared" si="117"/>
        <v>7966</v>
      </c>
      <c r="B7972" s="571" t="s">
        <v>10112</v>
      </c>
      <c r="C7972" s="574" t="s">
        <v>12467</v>
      </c>
      <c r="D7972" s="843">
        <v>1905309</v>
      </c>
      <c r="E7972" s="844"/>
      <c r="F7972" s="844"/>
      <c r="G7972" s="25"/>
      <c r="H7972" s="25"/>
      <c r="I7972" s="25"/>
      <c r="J7972" s="25"/>
      <c r="K7972" s="25"/>
      <c r="L7972" s="25"/>
      <c r="N7972" s="25"/>
      <c r="O7972" s="25"/>
      <c r="P7972" s="35" t="s">
        <v>2496</v>
      </c>
      <c r="AS7972" s="570"/>
      <c r="AT7972" s="391"/>
      <c r="AU7972" s="222"/>
      <c r="AV7972" s="564"/>
      <c r="AW7972" s="60"/>
      <c r="AX7972" s="60"/>
      <c r="AY7972" s="60"/>
      <c r="AZ7972" s="283"/>
      <c r="BA7972" s="283"/>
      <c r="BB7972" s="283"/>
      <c r="BC7972" s="34"/>
      <c r="BD7972" s="27"/>
      <c r="BF7972" s="35"/>
      <c r="BG7972" s="35"/>
      <c r="BH7972" s="35"/>
    </row>
    <row r="7973" spans="1:60" ht="15" x14ac:dyDescent="0.25">
      <c r="A7973" s="570">
        <f t="shared" si="117"/>
        <v>7967</v>
      </c>
      <c r="B7973" s="571" t="s">
        <v>10113</v>
      </c>
      <c r="C7973" s="574" t="s">
        <v>12463</v>
      </c>
      <c r="D7973" s="843">
        <v>224267.4</v>
      </c>
      <c r="E7973" s="844"/>
      <c r="F7973" s="844"/>
      <c r="G7973" s="25"/>
      <c r="H7973" s="25"/>
      <c r="I7973" s="25"/>
      <c r="J7973" s="25"/>
      <c r="K7973" s="25"/>
      <c r="L7973" s="25"/>
      <c r="N7973" s="25"/>
      <c r="O7973" s="25"/>
      <c r="P7973" s="35" t="s">
        <v>2496</v>
      </c>
      <c r="AS7973" s="570"/>
      <c r="AT7973" s="391"/>
      <c r="AU7973" s="222"/>
      <c r="AV7973" s="564"/>
      <c r="AW7973" s="60"/>
      <c r="AX7973" s="60"/>
      <c r="AY7973" s="60"/>
      <c r="AZ7973" s="283"/>
      <c r="BA7973" s="283"/>
      <c r="BB7973" s="283"/>
      <c r="BC7973" s="34"/>
      <c r="BD7973" s="27"/>
      <c r="BF7973" s="35"/>
      <c r="BG7973" s="35"/>
      <c r="BH7973" s="35"/>
    </row>
    <row r="7974" spans="1:60" ht="15" x14ac:dyDescent="0.25">
      <c r="A7974" s="570">
        <f t="shared" si="117"/>
        <v>7968</v>
      </c>
      <c r="B7974" s="571" t="s">
        <v>10114</v>
      </c>
      <c r="C7974" s="574" t="s">
        <v>12463</v>
      </c>
      <c r="D7974" s="843">
        <v>300308.40000000002</v>
      </c>
      <c r="E7974" s="844"/>
      <c r="F7974" s="844"/>
      <c r="G7974" s="25"/>
      <c r="H7974" s="25"/>
      <c r="I7974" s="25"/>
      <c r="J7974" s="25"/>
      <c r="K7974" s="25"/>
      <c r="L7974" s="25"/>
      <c r="N7974" s="25"/>
      <c r="O7974" s="25"/>
      <c r="P7974" s="35" t="s">
        <v>2496</v>
      </c>
      <c r="AS7974" s="570"/>
      <c r="AT7974" s="391"/>
      <c r="AU7974" s="222"/>
      <c r="AV7974" s="564"/>
      <c r="AW7974" s="60"/>
      <c r="AX7974" s="60"/>
      <c r="AY7974" s="60"/>
      <c r="AZ7974" s="283"/>
      <c r="BA7974" s="283"/>
      <c r="BB7974" s="283"/>
      <c r="BC7974" s="34"/>
      <c r="BD7974" s="27"/>
      <c r="BF7974" s="35"/>
      <c r="BG7974" s="35"/>
      <c r="BH7974" s="35"/>
    </row>
    <row r="7975" spans="1:60" ht="15" x14ac:dyDescent="0.25">
      <c r="A7975" s="570">
        <f t="shared" si="117"/>
        <v>7969</v>
      </c>
      <c r="B7975" s="571" t="s">
        <v>10115</v>
      </c>
      <c r="C7975" s="574" t="s">
        <v>12467</v>
      </c>
      <c r="D7975" s="843">
        <v>2374407</v>
      </c>
      <c r="E7975" s="844"/>
      <c r="F7975" s="844"/>
      <c r="G7975" s="25"/>
      <c r="H7975" s="25"/>
      <c r="I7975" s="25"/>
      <c r="J7975" s="25"/>
      <c r="K7975" s="25"/>
      <c r="L7975" s="25"/>
      <c r="N7975" s="25"/>
      <c r="O7975" s="25"/>
      <c r="P7975" s="35" t="s">
        <v>2496</v>
      </c>
      <c r="AS7975" s="570"/>
      <c r="AT7975" s="391"/>
      <c r="AU7975" s="222"/>
      <c r="AV7975" s="564"/>
      <c r="AW7975" s="60"/>
      <c r="AX7975" s="60"/>
      <c r="AY7975" s="60"/>
      <c r="AZ7975" s="283"/>
      <c r="BA7975" s="283"/>
      <c r="BB7975" s="283"/>
      <c r="BC7975" s="34"/>
      <c r="BD7975" s="27"/>
      <c r="BF7975" s="35"/>
      <c r="BG7975" s="35"/>
      <c r="BH7975" s="35"/>
    </row>
    <row r="7976" spans="1:60" ht="15" x14ac:dyDescent="0.25">
      <c r="A7976" s="570">
        <f t="shared" si="117"/>
        <v>7970</v>
      </c>
      <c r="B7976" s="571" t="s">
        <v>10116</v>
      </c>
      <c r="C7976" s="574" t="s">
        <v>12458</v>
      </c>
      <c r="D7976" s="843">
        <v>64866.9</v>
      </c>
      <c r="E7976" s="844"/>
      <c r="F7976" s="844"/>
      <c r="G7976" s="25"/>
      <c r="H7976" s="25"/>
      <c r="I7976" s="25"/>
      <c r="J7976" s="25"/>
      <c r="K7976" s="25"/>
      <c r="L7976" s="25"/>
      <c r="N7976" s="25"/>
      <c r="O7976" s="25"/>
      <c r="P7976" s="35" t="s">
        <v>2496</v>
      </c>
      <c r="AS7976" s="570"/>
      <c r="AT7976" s="391"/>
      <c r="AU7976" s="222"/>
      <c r="AV7976" s="564"/>
      <c r="AW7976" s="60"/>
      <c r="AX7976" s="60"/>
      <c r="AY7976" s="60"/>
      <c r="AZ7976" s="283"/>
      <c r="BA7976" s="283"/>
      <c r="BB7976" s="283"/>
      <c r="BC7976" s="34"/>
      <c r="BD7976" s="27"/>
      <c r="BF7976" s="35"/>
      <c r="BG7976" s="35"/>
      <c r="BH7976" s="35"/>
    </row>
    <row r="7977" spans="1:60" ht="15" x14ac:dyDescent="0.25">
      <c r="A7977" s="570">
        <f t="shared" si="117"/>
        <v>7971</v>
      </c>
      <c r="B7977" s="571" t="s">
        <v>10117</v>
      </c>
      <c r="C7977" s="574" t="s">
        <v>12458</v>
      </c>
      <c r="D7977" s="843">
        <v>107147.6</v>
      </c>
      <c r="E7977" s="844"/>
      <c r="F7977" s="844"/>
      <c r="G7977" s="25"/>
      <c r="H7977" s="25"/>
      <c r="I7977" s="25"/>
      <c r="J7977" s="25"/>
      <c r="K7977" s="25"/>
      <c r="L7977" s="25"/>
      <c r="N7977" s="25"/>
      <c r="O7977" s="25"/>
      <c r="P7977" s="35" t="s">
        <v>2496</v>
      </c>
      <c r="AS7977" s="570"/>
      <c r="AT7977" s="391"/>
      <c r="AU7977" s="222"/>
      <c r="AV7977" s="564"/>
      <c r="AW7977" s="60"/>
      <c r="AX7977" s="60"/>
      <c r="AY7977" s="60"/>
      <c r="AZ7977" s="283"/>
      <c r="BA7977" s="283"/>
      <c r="BB7977" s="283"/>
      <c r="BC7977" s="34"/>
      <c r="BD7977" s="27"/>
      <c r="BF7977" s="35"/>
      <c r="BG7977" s="35"/>
      <c r="BH7977" s="35"/>
    </row>
    <row r="7978" spans="1:60" ht="15" x14ac:dyDescent="0.25">
      <c r="A7978" s="570">
        <f t="shared" si="117"/>
        <v>7972</v>
      </c>
      <c r="B7978" s="571" t="s">
        <v>10118</v>
      </c>
      <c r="C7978" s="574" t="s">
        <v>12458</v>
      </c>
      <c r="D7978" s="843">
        <v>12909.12</v>
      </c>
      <c r="E7978" s="844"/>
      <c r="F7978" s="844"/>
      <c r="G7978" s="25"/>
      <c r="H7978" s="25"/>
      <c r="I7978" s="25"/>
      <c r="J7978" s="25"/>
      <c r="K7978" s="25"/>
      <c r="L7978" s="25"/>
      <c r="N7978" s="25"/>
      <c r="O7978" s="25"/>
      <c r="P7978" s="35" t="s">
        <v>2496</v>
      </c>
      <c r="AS7978" s="570"/>
      <c r="AT7978" s="391"/>
      <c r="AU7978" s="222"/>
      <c r="AV7978" s="564"/>
      <c r="AW7978" s="60"/>
      <c r="AX7978" s="60"/>
      <c r="AY7978" s="60"/>
      <c r="AZ7978" s="283"/>
      <c r="BA7978" s="283"/>
      <c r="BB7978" s="283"/>
      <c r="BC7978" s="34"/>
      <c r="BD7978" s="27"/>
      <c r="BF7978" s="35"/>
      <c r="BG7978" s="35"/>
      <c r="BH7978" s="35"/>
    </row>
    <row r="7979" spans="1:60" ht="15" x14ac:dyDescent="0.25">
      <c r="A7979" s="570">
        <f t="shared" si="117"/>
        <v>7973</v>
      </c>
      <c r="B7979" s="571" t="s">
        <v>10119</v>
      </c>
      <c r="C7979" s="574" t="s">
        <v>12458</v>
      </c>
      <c r="D7979" s="843">
        <v>557634</v>
      </c>
      <c r="E7979" s="844"/>
      <c r="F7979" s="844"/>
      <c r="G7979" s="25"/>
      <c r="H7979" s="25"/>
      <c r="I7979" s="25"/>
      <c r="J7979" s="25"/>
      <c r="K7979" s="25"/>
      <c r="L7979" s="25"/>
      <c r="N7979" s="25"/>
      <c r="O7979" s="25"/>
      <c r="P7979" s="35" t="s">
        <v>2496</v>
      </c>
      <c r="AS7979" s="570"/>
      <c r="AT7979" s="391"/>
      <c r="AU7979" s="222"/>
      <c r="AV7979" s="564"/>
      <c r="AW7979" s="60"/>
      <c r="AX7979" s="60"/>
      <c r="AY7979" s="60"/>
      <c r="AZ7979" s="283"/>
      <c r="BA7979" s="283"/>
      <c r="BB7979" s="283"/>
      <c r="BC7979" s="34"/>
      <c r="BD7979" s="27"/>
      <c r="BF7979" s="35"/>
      <c r="BG7979" s="35"/>
      <c r="BH7979" s="35"/>
    </row>
    <row r="7980" spans="1:60" ht="15" x14ac:dyDescent="0.25">
      <c r="A7980" s="570">
        <f t="shared" si="117"/>
        <v>7974</v>
      </c>
      <c r="B7980" s="571" t="s">
        <v>10120</v>
      </c>
      <c r="C7980" s="574" t="s">
        <v>12467</v>
      </c>
      <c r="D7980" s="843">
        <v>4531520</v>
      </c>
      <c r="E7980" s="844"/>
      <c r="F7980" s="844"/>
      <c r="G7980" s="25"/>
      <c r="H7980" s="25"/>
      <c r="I7980" s="25"/>
      <c r="J7980" s="25"/>
      <c r="K7980" s="25"/>
      <c r="L7980" s="25"/>
      <c r="N7980" s="25"/>
      <c r="O7980" s="25"/>
      <c r="P7980" s="35" t="s">
        <v>2496</v>
      </c>
      <c r="AS7980" s="570"/>
      <c r="AT7980" s="391"/>
      <c r="AU7980" s="222"/>
      <c r="AV7980" s="564"/>
      <c r="AW7980" s="60"/>
      <c r="AX7980" s="60"/>
      <c r="AY7980" s="60"/>
      <c r="AZ7980" s="283"/>
      <c r="BA7980" s="283"/>
      <c r="BB7980" s="283"/>
      <c r="BC7980" s="34"/>
      <c r="BD7980" s="27"/>
      <c r="BF7980" s="35"/>
      <c r="BG7980" s="35"/>
      <c r="BH7980" s="35"/>
    </row>
    <row r="7981" spans="1:60" ht="15" x14ac:dyDescent="0.25">
      <c r="A7981" s="570">
        <f t="shared" si="117"/>
        <v>7975</v>
      </c>
      <c r="B7981" s="571" t="s">
        <v>10121</v>
      </c>
      <c r="C7981" s="574" t="s">
        <v>12458</v>
      </c>
      <c r="D7981" s="843">
        <v>138400.57</v>
      </c>
      <c r="E7981" s="844"/>
      <c r="F7981" s="844"/>
      <c r="G7981" s="25"/>
      <c r="H7981" s="25"/>
      <c r="I7981" s="25"/>
      <c r="J7981" s="25"/>
      <c r="K7981" s="25"/>
      <c r="L7981" s="25"/>
      <c r="N7981" s="25"/>
      <c r="O7981" s="25"/>
      <c r="P7981" s="35" t="s">
        <v>2496</v>
      </c>
      <c r="AS7981" s="570"/>
      <c r="AT7981" s="391"/>
      <c r="AU7981" s="222"/>
      <c r="AV7981" s="564"/>
      <c r="AW7981" s="60"/>
      <c r="AX7981" s="60"/>
      <c r="AY7981" s="60"/>
      <c r="AZ7981" s="283"/>
      <c r="BA7981" s="283"/>
      <c r="BB7981" s="283"/>
      <c r="BC7981" s="34"/>
      <c r="BD7981" s="27"/>
      <c r="BF7981" s="35"/>
      <c r="BG7981" s="35"/>
      <c r="BH7981" s="35"/>
    </row>
    <row r="7982" spans="1:60" ht="15" x14ac:dyDescent="0.25">
      <c r="A7982" s="570">
        <f t="shared" si="117"/>
        <v>7976</v>
      </c>
      <c r="B7982" s="571" t="s">
        <v>10122</v>
      </c>
      <c r="C7982" s="574" t="s">
        <v>12459</v>
      </c>
      <c r="D7982" s="843">
        <v>5550.16</v>
      </c>
      <c r="E7982" s="844"/>
      <c r="F7982" s="844"/>
      <c r="G7982" s="25"/>
      <c r="H7982" s="25"/>
      <c r="I7982" s="25"/>
      <c r="J7982" s="25"/>
      <c r="K7982" s="25"/>
      <c r="L7982" s="25"/>
      <c r="N7982" s="25"/>
      <c r="O7982" s="25"/>
      <c r="P7982" s="35" t="s">
        <v>2496</v>
      </c>
      <c r="AS7982" s="570"/>
      <c r="AT7982" s="391"/>
      <c r="AU7982" s="222"/>
      <c r="AV7982" s="564"/>
      <c r="AW7982" s="60"/>
      <c r="AX7982" s="60"/>
      <c r="AY7982" s="60"/>
      <c r="AZ7982" s="283"/>
      <c r="BA7982" s="283"/>
      <c r="BB7982" s="283"/>
      <c r="BC7982" s="34"/>
      <c r="BD7982" s="27"/>
      <c r="BF7982" s="35"/>
      <c r="BG7982" s="35"/>
      <c r="BH7982" s="35"/>
    </row>
    <row r="7983" spans="1:60" ht="15" x14ac:dyDescent="0.25">
      <c r="A7983" s="570">
        <f t="shared" si="117"/>
        <v>7977</v>
      </c>
      <c r="B7983" s="571" t="s">
        <v>10123</v>
      </c>
      <c r="C7983" s="574" t="s">
        <v>12481</v>
      </c>
      <c r="D7983" s="843">
        <v>28917</v>
      </c>
      <c r="E7983" s="844"/>
      <c r="F7983" s="844"/>
      <c r="G7983" s="25"/>
      <c r="H7983" s="25"/>
      <c r="I7983" s="25"/>
      <c r="J7983" s="25"/>
      <c r="K7983" s="25"/>
      <c r="L7983" s="25"/>
      <c r="N7983" s="25"/>
      <c r="O7983" s="25"/>
      <c r="P7983" s="35" t="s">
        <v>2496</v>
      </c>
      <c r="AS7983" s="570"/>
      <c r="AT7983" s="391"/>
      <c r="AU7983" s="222"/>
      <c r="AV7983" s="564"/>
      <c r="AW7983" s="60"/>
      <c r="AX7983" s="60"/>
      <c r="AY7983" s="60"/>
      <c r="AZ7983" s="283"/>
      <c r="BA7983" s="283"/>
      <c r="BB7983" s="283"/>
      <c r="BC7983" s="34"/>
      <c r="BD7983" s="27"/>
      <c r="BF7983" s="35"/>
      <c r="BG7983" s="35"/>
      <c r="BH7983" s="35"/>
    </row>
    <row r="7984" spans="1:60" ht="15" x14ac:dyDescent="0.25">
      <c r="A7984" s="570">
        <f t="shared" si="117"/>
        <v>7978</v>
      </c>
      <c r="B7984" s="571" t="s">
        <v>10124</v>
      </c>
      <c r="C7984" s="574" t="s">
        <v>12463</v>
      </c>
      <c r="D7984" s="843">
        <v>40519.5</v>
      </c>
      <c r="E7984" s="844"/>
      <c r="F7984" s="844"/>
      <c r="G7984" s="25"/>
      <c r="H7984" s="25"/>
      <c r="I7984" s="25"/>
      <c r="J7984" s="25"/>
      <c r="K7984" s="25"/>
      <c r="L7984" s="25"/>
      <c r="N7984" s="25"/>
      <c r="O7984" s="25"/>
      <c r="P7984" s="35" t="s">
        <v>2496</v>
      </c>
      <c r="AS7984" s="570"/>
      <c r="AT7984" s="391"/>
      <c r="AU7984" s="222"/>
      <c r="AV7984" s="564"/>
      <c r="AW7984" s="60"/>
      <c r="AX7984" s="60"/>
      <c r="AY7984" s="60"/>
      <c r="AZ7984" s="283"/>
      <c r="BA7984" s="283"/>
      <c r="BB7984" s="283"/>
      <c r="BC7984" s="34"/>
      <c r="BD7984" s="27"/>
      <c r="BF7984" s="35"/>
      <c r="BG7984" s="35"/>
      <c r="BH7984" s="35"/>
    </row>
    <row r="7985" spans="1:60" ht="15" x14ac:dyDescent="0.25">
      <c r="A7985" s="570">
        <f t="shared" si="117"/>
        <v>7979</v>
      </c>
      <c r="B7985" s="571" t="s">
        <v>10125</v>
      </c>
      <c r="C7985" s="574" t="s">
        <v>12460</v>
      </c>
      <c r="D7985" s="843">
        <v>15172.5</v>
      </c>
      <c r="E7985" s="844"/>
      <c r="F7985" s="844"/>
      <c r="G7985" s="25"/>
      <c r="H7985" s="25"/>
      <c r="I7985" s="25"/>
      <c r="J7985" s="25"/>
      <c r="K7985" s="25"/>
      <c r="L7985" s="25"/>
      <c r="N7985" s="25"/>
      <c r="O7985" s="25"/>
      <c r="P7985" s="35" t="s">
        <v>2496</v>
      </c>
      <c r="AS7985" s="570"/>
      <c r="AT7985" s="391"/>
      <c r="AU7985" s="222"/>
      <c r="AV7985" s="564"/>
      <c r="AW7985" s="60"/>
      <c r="AX7985" s="60"/>
      <c r="AY7985" s="60"/>
      <c r="AZ7985" s="283"/>
      <c r="BA7985" s="283"/>
      <c r="BB7985" s="283"/>
      <c r="BC7985" s="34"/>
      <c r="BD7985" s="27"/>
      <c r="BF7985" s="35"/>
      <c r="BG7985" s="35"/>
      <c r="BH7985" s="35"/>
    </row>
    <row r="7986" spans="1:60" ht="15" x14ac:dyDescent="0.25">
      <c r="A7986" s="570">
        <f t="shared" si="117"/>
        <v>7980</v>
      </c>
      <c r="B7986" s="571" t="s">
        <v>10126</v>
      </c>
      <c r="C7986" s="574" t="s">
        <v>12460</v>
      </c>
      <c r="D7986" s="843">
        <v>84300</v>
      </c>
      <c r="E7986" s="844"/>
      <c r="F7986" s="844"/>
      <c r="G7986" s="25"/>
      <c r="H7986" s="25"/>
      <c r="I7986" s="25"/>
      <c r="J7986" s="25"/>
      <c r="K7986" s="25"/>
      <c r="L7986" s="25"/>
      <c r="N7986" s="25"/>
      <c r="O7986" s="25"/>
      <c r="P7986" s="35" t="s">
        <v>2496</v>
      </c>
      <c r="AS7986" s="570"/>
      <c r="AT7986" s="391"/>
      <c r="AU7986" s="222"/>
      <c r="AV7986" s="564"/>
      <c r="AW7986" s="60"/>
      <c r="AX7986" s="60"/>
      <c r="AY7986" s="60"/>
      <c r="AZ7986" s="283"/>
      <c r="BA7986" s="283"/>
      <c r="BB7986" s="283"/>
      <c r="BC7986" s="34"/>
      <c r="BD7986" s="27"/>
      <c r="BF7986" s="35"/>
      <c r="BG7986" s="35"/>
      <c r="BH7986" s="35"/>
    </row>
    <row r="7987" spans="1:60" ht="15" x14ac:dyDescent="0.25">
      <c r="A7987" s="570">
        <f t="shared" si="117"/>
        <v>7981</v>
      </c>
      <c r="B7987" s="571" t="s">
        <v>10127</v>
      </c>
      <c r="C7987" s="574" t="s">
        <v>12458</v>
      </c>
      <c r="D7987" s="843">
        <v>63648</v>
      </c>
      <c r="E7987" s="844"/>
      <c r="F7987" s="844"/>
      <c r="G7987" s="25"/>
      <c r="H7987" s="25"/>
      <c r="I7987" s="25"/>
      <c r="J7987" s="25"/>
      <c r="K7987" s="25"/>
      <c r="L7987" s="25"/>
      <c r="N7987" s="25"/>
      <c r="O7987" s="25"/>
      <c r="P7987" s="35" t="s">
        <v>2496</v>
      </c>
      <c r="AS7987" s="570"/>
      <c r="AT7987" s="391"/>
      <c r="AU7987" s="222"/>
      <c r="AV7987" s="564"/>
      <c r="AW7987" s="60"/>
      <c r="AX7987" s="60"/>
      <c r="AY7987" s="60"/>
      <c r="AZ7987" s="283"/>
      <c r="BA7987" s="283"/>
      <c r="BB7987" s="283"/>
      <c r="BC7987" s="34"/>
      <c r="BD7987" s="27"/>
      <c r="BF7987" s="35"/>
      <c r="BG7987" s="35"/>
      <c r="BH7987" s="35"/>
    </row>
    <row r="7988" spans="1:60" ht="15" x14ac:dyDescent="0.25">
      <c r="A7988" s="570">
        <f t="shared" si="117"/>
        <v>7982</v>
      </c>
      <c r="B7988" s="571" t="s">
        <v>10128</v>
      </c>
      <c r="C7988" s="574" t="s">
        <v>12470</v>
      </c>
      <c r="D7988" s="843">
        <v>38139.5</v>
      </c>
      <c r="E7988" s="844"/>
      <c r="F7988" s="844"/>
      <c r="G7988" s="25"/>
      <c r="H7988" s="25"/>
      <c r="I7988" s="25"/>
      <c r="J7988" s="25"/>
      <c r="K7988" s="25"/>
      <c r="L7988" s="25"/>
      <c r="N7988" s="25"/>
      <c r="O7988" s="25"/>
      <c r="P7988" s="35" t="s">
        <v>2496</v>
      </c>
      <c r="AS7988" s="570"/>
      <c r="AT7988" s="391"/>
      <c r="AU7988" s="222"/>
      <c r="AV7988" s="564"/>
      <c r="AW7988" s="60"/>
      <c r="AX7988" s="60"/>
      <c r="AY7988" s="60"/>
      <c r="AZ7988" s="283"/>
      <c r="BA7988" s="283"/>
      <c r="BB7988" s="283"/>
      <c r="BC7988" s="34"/>
      <c r="BD7988" s="27"/>
      <c r="BF7988" s="35"/>
      <c r="BG7988" s="35"/>
      <c r="BH7988" s="35"/>
    </row>
    <row r="7989" spans="1:60" ht="15" x14ac:dyDescent="0.25">
      <c r="A7989" s="570">
        <f t="shared" si="117"/>
        <v>7983</v>
      </c>
      <c r="B7989" s="571" t="s">
        <v>10129</v>
      </c>
      <c r="C7989" s="574" t="s">
        <v>12470</v>
      </c>
      <c r="D7989" s="843">
        <v>38139.5</v>
      </c>
      <c r="E7989" s="844"/>
      <c r="F7989" s="844"/>
      <c r="G7989" s="25"/>
      <c r="H7989" s="25"/>
      <c r="I7989" s="25"/>
      <c r="J7989" s="25"/>
      <c r="K7989" s="25"/>
      <c r="L7989" s="25"/>
      <c r="N7989" s="25"/>
      <c r="O7989" s="25"/>
      <c r="P7989" s="35" t="s">
        <v>2496</v>
      </c>
      <c r="AS7989" s="570"/>
      <c r="AT7989" s="391"/>
      <c r="AU7989" s="222"/>
      <c r="AV7989" s="564"/>
      <c r="AW7989" s="60"/>
      <c r="AX7989" s="60"/>
      <c r="AY7989" s="60"/>
      <c r="AZ7989" s="283"/>
      <c r="BA7989" s="283"/>
      <c r="BB7989" s="283"/>
      <c r="BC7989" s="34"/>
      <c r="BD7989" s="27"/>
      <c r="BF7989" s="35"/>
      <c r="BG7989" s="35"/>
      <c r="BH7989" s="35"/>
    </row>
    <row r="7990" spans="1:60" ht="15" x14ac:dyDescent="0.25">
      <c r="A7990" s="570">
        <f t="shared" si="117"/>
        <v>7984</v>
      </c>
      <c r="B7990" s="571" t="s">
        <v>10130</v>
      </c>
      <c r="C7990" s="574" t="s">
        <v>12470</v>
      </c>
      <c r="D7990" s="843">
        <v>75148.5</v>
      </c>
      <c r="E7990" s="844"/>
      <c r="F7990" s="844"/>
      <c r="G7990" s="25"/>
      <c r="H7990" s="25"/>
      <c r="I7990" s="25"/>
      <c r="J7990" s="25"/>
      <c r="K7990" s="25"/>
      <c r="L7990" s="25"/>
      <c r="N7990" s="25"/>
      <c r="O7990" s="25"/>
      <c r="P7990" s="35" t="s">
        <v>2496</v>
      </c>
      <c r="AS7990" s="570"/>
      <c r="AT7990" s="391"/>
      <c r="AU7990" s="222"/>
      <c r="AV7990" s="564"/>
      <c r="AW7990" s="60"/>
      <c r="AX7990" s="60"/>
      <c r="AY7990" s="60"/>
      <c r="AZ7990" s="283"/>
      <c r="BA7990" s="283"/>
      <c r="BB7990" s="283"/>
      <c r="BC7990" s="34"/>
      <c r="BD7990" s="27"/>
      <c r="BF7990" s="35"/>
      <c r="BG7990" s="35"/>
      <c r="BH7990" s="35"/>
    </row>
    <row r="7991" spans="1:60" ht="15" x14ac:dyDescent="0.25">
      <c r="A7991" s="570">
        <f t="shared" ref="A7991:A8054" si="118">A7990+1</f>
        <v>7985</v>
      </c>
      <c r="B7991" s="571" t="s">
        <v>10131</v>
      </c>
      <c r="C7991" s="574" t="s">
        <v>12470</v>
      </c>
      <c r="D7991" s="843">
        <v>73661</v>
      </c>
      <c r="E7991" s="844"/>
      <c r="F7991" s="844"/>
      <c r="G7991" s="25"/>
      <c r="H7991" s="25"/>
      <c r="I7991" s="25"/>
      <c r="J7991" s="25"/>
      <c r="K7991" s="25"/>
      <c r="L7991" s="25"/>
      <c r="N7991" s="25"/>
      <c r="O7991" s="25"/>
      <c r="P7991" s="35" t="s">
        <v>2496</v>
      </c>
      <c r="AS7991" s="570"/>
      <c r="AT7991" s="391"/>
      <c r="AU7991" s="222"/>
      <c r="AV7991" s="564"/>
      <c r="AW7991" s="60"/>
      <c r="AX7991" s="60"/>
      <c r="AY7991" s="60"/>
      <c r="AZ7991" s="283"/>
      <c r="BA7991" s="283"/>
      <c r="BB7991" s="283"/>
      <c r="BC7991" s="34"/>
      <c r="BD7991" s="27"/>
      <c r="BF7991" s="35"/>
      <c r="BG7991" s="35"/>
      <c r="BH7991" s="35"/>
    </row>
    <row r="7992" spans="1:60" ht="15" x14ac:dyDescent="0.25">
      <c r="A7992" s="570">
        <f t="shared" si="118"/>
        <v>7986</v>
      </c>
      <c r="B7992" s="571" t="s">
        <v>10132</v>
      </c>
      <c r="C7992" s="574" t="s">
        <v>12470</v>
      </c>
      <c r="D7992" s="843">
        <v>114716</v>
      </c>
      <c r="E7992" s="844"/>
      <c r="F7992" s="844"/>
      <c r="G7992" s="25"/>
      <c r="H7992" s="25"/>
      <c r="I7992" s="25"/>
      <c r="J7992" s="25"/>
      <c r="K7992" s="25"/>
      <c r="L7992" s="25"/>
      <c r="N7992" s="25"/>
      <c r="O7992" s="25"/>
      <c r="P7992" s="35" t="s">
        <v>2496</v>
      </c>
      <c r="AS7992" s="570"/>
      <c r="AT7992" s="391"/>
      <c r="AU7992" s="222"/>
      <c r="AV7992" s="564"/>
      <c r="AW7992" s="60"/>
      <c r="AX7992" s="60"/>
      <c r="AY7992" s="60"/>
      <c r="AZ7992" s="283"/>
      <c r="BA7992" s="283"/>
      <c r="BB7992" s="283"/>
      <c r="BC7992" s="34"/>
      <c r="BD7992" s="27"/>
      <c r="BF7992" s="35"/>
      <c r="BG7992" s="35"/>
      <c r="BH7992" s="35"/>
    </row>
    <row r="7993" spans="1:60" ht="15" x14ac:dyDescent="0.25">
      <c r="A7993" s="570">
        <f t="shared" si="118"/>
        <v>7987</v>
      </c>
      <c r="B7993" s="571" t="s">
        <v>10133</v>
      </c>
      <c r="C7993" s="574" t="s">
        <v>12458</v>
      </c>
      <c r="D7993" s="843">
        <v>15154.65</v>
      </c>
      <c r="E7993" s="844"/>
      <c r="F7993" s="844"/>
      <c r="G7993" s="25"/>
      <c r="H7993" s="25"/>
      <c r="I7993" s="25"/>
      <c r="J7993" s="25"/>
      <c r="K7993" s="25"/>
      <c r="L7993" s="25"/>
      <c r="N7993" s="25"/>
      <c r="O7993" s="25"/>
      <c r="P7993" s="35" t="s">
        <v>2496</v>
      </c>
      <c r="AS7993" s="570"/>
      <c r="AT7993" s="391"/>
      <c r="AU7993" s="222"/>
      <c r="AV7993" s="564"/>
      <c r="AW7993" s="60"/>
      <c r="AX7993" s="60"/>
      <c r="AY7993" s="60"/>
      <c r="AZ7993" s="283"/>
      <c r="BA7993" s="283"/>
      <c r="BB7993" s="283"/>
      <c r="BC7993" s="34"/>
      <c r="BD7993" s="27"/>
      <c r="BF7993" s="35"/>
      <c r="BG7993" s="35"/>
      <c r="BH7993" s="35"/>
    </row>
    <row r="7994" spans="1:60" ht="15" x14ac:dyDescent="0.25">
      <c r="A7994" s="570">
        <f t="shared" si="118"/>
        <v>7988</v>
      </c>
      <c r="B7994" s="571" t="s">
        <v>10134</v>
      </c>
      <c r="C7994" s="574" t="s">
        <v>12458</v>
      </c>
      <c r="D7994" s="843">
        <v>31082.799999999999</v>
      </c>
      <c r="E7994" s="844"/>
      <c r="F7994" s="844"/>
      <c r="G7994" s="25"/>
      <c r="H7994" s="25"/>
      <c r="I7994" s="25"/>
      <c r="J7994" s="25"/>
      <c r="K7994" s="25"/>
      <c r="L7994" s="25"/>
      <c r="N7994" s="25"/>
      <c r="O7994" s="25"/>
      <c r="P7994" s="35" t="s">
        <v>2496</v>
      </c>
      <c r="AS7994" s="570"/>
      <c r="AT7994" s="391"/>
      <c r="AU7994" s="222"/>
      <c r="AV7994" s="564"/>
      <c r="AW7994" s="60"/>
      <c r="AX7994" s="60"/>
      <c r="AY7994" s="60"/>
      <c r="AZ7994" s="283"/>
      <c r="BA7994" s="283"/>
      <c r="BB7994" s="283"/>
      <c r="BC7994" s="34"/>
      <c r="BD7994" s="27"/>
      <c r="BF7994" s="35"/>
      <c r="BG7994" s="35"/>
      <c r="BH7994" s="35"/>
    </row>
    <row r="7995" spans="1:60" ht="15" x14ac:dyDescent="0.25">
      <c r="A7995" s="570">
        <f t="shared" si="118"/>
        <v>7989</v>
      </c>
      <c r="B7995" s="571" t="s">
        <v>10135</v>
      </c>
      <c r="C7995" s="574" t="s">
        <v>12458</v>
      </c>
      <c r="D7995" s="843">
        <v>229670</v>
      </c>
      <c r="E7995" s="844"/>
      <c r="F7995" s="844"/>
      <c r="G7995" s="25"/>
      <c r="H7995" s="25"/>
      <c r="I7995" s="25"/>
      <c r="J7995" s="25"/>
      <c r="K7995" s="25"/>
      <c r="L7995" s="25"/>
      <c r="N7995" s="25"/>
      <c r="O7995" s="25"/>
      <c r="P7995" s="35" t="s">
        <v>2496</v>
      </c>
      <c r="AS7995" s="570"/>
      <c r="AT7995" s="391"/>
      <c r="AU7995" s="222"/>
      <c r="AV7995" s="564"/>
      <c r="AW7995" s="60"/>
      <c r="AX7995" s="60"/>
      <c r="AY7995" s="60"/>
      <c r="AZ7995" s="283"/>
      <c r="BA7995" s="283"/>
      <c r="BB7995" s="283"/>
      <c r="BC7995" s="34"/>
      <c r="BD7995" s="27"/>
      <c r="BF7995" s="35"/>
      <c r="BG7995" s="35"/>
      <c r="BH7995" s="35"/>
    </row>
    <row r="7996" spans="1:60" ht="15" x14ac:dyDescent="0.25">
      <c r="A7996" s="570">
        <f t="shared" si="118"/>
        <v>7990</v>
      </c>
      <c r="B7996" s="571" t="s">
        <v>10136</v>
      </c>
      <c r="C7996" s="574" t="s">
        <v>12458</v>
      </c>
      <c r="D7996" s="843">
        <v>1429428</v>
      </c>
      <c r="E7996" s="844"/>
      <c r="F7996" s="844"/>
      <c r="G7996" s="25"/>
      <c r="H7996" s="25"/>
      <c r="I7996" s="25"/>
      <c r="J7996" s="25"/>
      <c r="K7996" s="25"/>
      <c r="L7996" s="25"/>
      <c r="N7996" s="25"/>
      <c r="O7996" s="25"/>
      <c r="P7996" s="35" t="s">
        <v>2496</v>
      </c>
      <c r="AS7996" s="570"/>
      <c r="AT7996" s="391"/>
      <c r="AU7996" s="222"/>
      <c r="AV7996" s="564"/>
      <c r="AW7996" s="60"/>
      <c r="AX7996" s="60"/>
      <c r="AY7996" s="60"/>
      <c r="AZ7996" s="283"/>
      <c r="BA7996" s="283"/>
      <c r="BB7996" s="283"/>
      <c r="BC7996" s="34"/>
      <c r="BD7996" s="27"/>
      <c r="BF7996" s="35"/>
      <c r="BG7996" s="35"/>
      <c r="BH7996" s="35"/>
    </row>
    <row r="7997" spans="1:60" ht="15" x14ac:dyDescent="0.25">
      <c r="A7997" s="570">
        <f t="shared" si="118"/>
        <v>7991</v>
      </c>
      <c r="B7997" s="571" t="s">
        <v>10137</v>
      </c>
      <c r="C7997" s="574" t="s">
        <v>12458</v>
      </c>
      <c r="D7997" s="843">
        <v>59523.8</v>
      </c>
      <c r="E7997" s="844"/>
      <c r="F7997" s="844"/>
      <c r="G7997" s="25"/>
      <c r="H7997" s="25"/>
      <c r="I7997" s="25"/>
      <c r="J7997" s="25"/>
      <c r="K7997" s="25"/>
      <c r="L7997" s="25"/>
      <c r="N7997" s="25"/>
      <c r="O7997" s="25"/>
      <c r="P7997" s="35" t="s">
        <v>2496</v>
      </c>
      <c r="AS7997" s="570"/>
      <c r="AT7997" s="391"/>
      <c r="AU7997" s="222"/>
      <c r="AV7997" s="564"/>
      <c r="AW7997" s="60"/>
      <c r="AX7997" s="60"/>
      <c r="AY7997" s="60"/>
      <c r="AZ7997" s="283"/>
      <c r="BA7997" s="283"/>
      <c r="BB7997" s="283"/>
      <c r="BC7997" s="34"/>
      <c r="BD7997" s="27"/>
      <c r="BF7997" s="35"/>
      <c r="BG7997" s="35"/>
      <c r="BH7997" s="35"/>
    </row>
    <row r="7998" spans="1:60" ht="15" x14ac:dyDescent="0.25">
      <c r="A7998" s="570">
        <f t="shared" si="118"/>
        <v>7992</v>
      </c>
      <c r="B7998" s="571" t="s">
        <v>10138</v>
      </c>
      <c r="C7998" s="574" t="s">
        <v>12458</v>
      </c>
      <c r="D7998" s="843">
        <v>407694</v>
      </c>
      <c r="E7998" s="844"/>
      <c r="F7998" s="844"/>
      <c r="G7998" s="25"/>
      <c r="H7998" s="25"/>
      <c r="I7998" s="25"/>
      <c r="J7998" s="25"/>
      <c r="K7998" s="25"/>
      <c r="L7998" s="25"/>
      <c r="N7998" s="25"/>
      <c r="O7998" s="25"/>
      <c r="P7998" s="35" t="s">
        <v>2496</v>
      </c>
      <c r="AS7998" s="570"/>
      <c r="AT7998" s="391"/>
      <c r="AU7998" s="222"/>
      <c r="AV7998" s="564"/>
      <c r="AW7998" s="60"/>
      <c r="AX7998" s="60"/>
      <c r="AY7998" s="60"/>
      <c r="AZ7998" s="283"/>
      <c r="BA7998" s="283"/>
      <c r="BB7998" s="283"/>
      <c r="BC7998" s="34"/>
      <c r="BD7998" s="27"/>
      <c r="BF7998" s="35"/>
      <c r="BG7998" s="35"/>
      <c r="BH7998" s="35"/>
    </row>
    <row r="7999" spans="1:60" ht="15" x14ac:dyDescent="0.25">
      <c r="A7999" s="570">
        <f t="shared" si="118"/>
        <v>7993</v>
      </c>
      <c r="B7999" s="571" t="s">
        <v>10139</v>
      </c>
      <c r="C7999" s="574" t="s">
        <v>12458</v>
      </c>
      <c r="D7999" s="843">
        <v>63575.75</v>
      </c>
      <c r="E7999" s="844"/>
      <c r="F7999" s="844"/>
      <c r="G7999" s="25"/>
      <c r="H7999" s="25"/>
      <c r="I7999" s="25"/>
      <c r="J7999" s="25"/>
      <c r="K7999" s="25"/>
      <c r="L7999" s="25"/>
      <c r="N7999" s="25"/>
      <c r="O7999" s="25"/>
      <c r="P7999" s="35" t="s">
        <v>2496</v>
      </c>
      <c r="AS7999" s="570"/>
      <c r="AT7999" s="391"/>
      <c r="AU7999" s="222"/>
      <c r="AV7999" s="564"/>
      <c r="AW7999" s="60"/>
      <c r="AX7999" s="60"/>
      <c r="AY7999" s="60"/>
      <c r="AZ7999" s="283"/>
      <c r="BA7999" s="283"/>
      <c r="BB7999" s="283"/>
      <c r="BC7999" s="34"/>
      <c r="BD7999" s="27"/>
      <c r="BF7999" s="35"/>
      <c r="BG7999" s="35"/>
      <c r="BH7999" s="35"/>
    </row>
    <row r="8000" spans="1:60" ht="15" x14ac:dyDescent="0.25">
      <c r="A8000" s="570">
        <f t="shared" si="118"/>
        <v>7994</v>
      </c>
      <c r="B8000" s="571" t="s">
        <v>10140</v>
      </c>
      <c r="C8000" s="574" t="s">
        <v>12458</v>
      </c>
      <c r="D8000" s="843">
        <v>126417.27</v>
      </c>
      <c r="E8000" s="844"/>
      <c r="F8000" s="844"/>
      <c r="G8000" s="25"/>
      <c r="H8000" s="25"/>
      <c r="I8000" s="25"/>
      <c r="J8000" s="25"/>
      <c r="K8000" s="25"/>
      <c r="L8000" s="25"/>
      <c r="N8000" s="25"/>
      <c r="O8000" s="25"/>
      <c r="P8000" s="35" t="s">
        <v>2496</v>
      </c>
      <c r="AS8000" s="570"/>
      <c r="AT8000" s="391"/>
      <c r="AU8000" s="222"/>
      <c r="AV8000" s="564"/>
      <c r="AW8000" s="60"/>
      <c r="AX8000" s="60"/>
      <c r="AY8000" s="60"/>
      <c r="AZ8000" s="283"/>
      <c r="BA8000" s="283"/>
      <c r="BB8000" s="283"/>
      <c r="BC8000" s="34"/>
      <c r="BD8000" s="27"/>
      <c r="BF8000" s="35"/>
      <c r="BG8000" s="35"/>
      <c r="BH8000" s="35"/>
    </row>
    <row r="8001" spans="1:60" ht="15" x14ac:dyDescent="0.25">
      <c r="A8001" s="570">
        <f t="shared" si="118"/>
        <v>7995</v>
      </c>
      <c r="B8001" s="571" t="s">
        <v>10141</v>
      </c>
      <c r="C8001" s="574" t="s">
        <v>12458</v>
      </c>
      <c r="D8001" s="843">
        <v>303807</v>
      </c>
      <c r="E8001" s="844"/>
      <c r="F8001" s="844"/>
      <c r="G8001" s="25"/>
      <c r="H8001" s="25"/>
      <c r="I8001" s="25"/>
      <c r="J8001" s="25"/>
      <c r="K8001" s="25"/>
      <c r="L8001" s="25"/>
      <c r="N8001" s="25"/>
      <c r="O8001" s="25"/>
      <c r="P8001" s="35" t="s">
        <v>2496</v>
      </c>
      <c r="AS8001" s="570"/>
      <c r="AT8001" s="391"/>
      <c r="AU8001" s="222"/>
      <c r="AV8001" s="564"/>
      <c r="AW8001" s="60"/>
      <c r="AX8001" s="60"/>
      <c r="AY8001" s="60"/>
      <c r="AZ8001" s="283"/>
      <c r="BA8001" s="283"/>
      <c r="BB8001" s="283"/>
      <c r="BC8001" s="34"/>
      <c r="BD8001" s="27"/>
      <c r="BF8001" s="35"/>
      <c r="BG8001" s="35"/>
      <c r="BH8001" s="35"/>
    </row>
    <row r="8002" spans="1:60" ht="15" x14ac:dyDescent="0.25">
      <c r="A8002" s="570">
        <f t="shared" si="118"/>
        <v>7996</v>
      </c>
      <c r="B8002" s="571" t="s">
        <v>10142</v>
      </c>
      <c r="C8002" s="574" t="s">
        <v>12458</v>
      </c>
      <c r="D8002" s="843">
        <v>2207390.5</v>
      </c>
      <c r="E8002" s="844"/>
      <c r="F8002" s="844"/>
      <c r="G8002" s="25"/>
      <c r="H8002" s="25"/>
      <c r="I8002" s="25"/>
      <c r="J8002" s="25"/>
      <c r="K8002" s="25"/>
      <c r="L8002" s="25"/>
      <c r="N8002" s="25"/>
      <c r="O8002" s="25"/>
      <c r="P8002" s="35" t="s">
        <v>2496</v>
      </c>
      <c r="AS8002" s="570"/>
      <c r="AT8002" s="391"/>
      <c r="AU8002" s="222"/>
      <c r="AV8002" s="564"/>
      <c r="AW8002" s="60"/>
      <c r="AX8002" s="60"/>
      <c r="AY8002" s="60"/>
      <c r="AZ8002" s="283"/>
      <c r="BA8002" s="283"/>
      <c r="BB8002" s="283"/>
      <c r="BC8002" s="34"/>
      <c r="BD8002" s="27"/>
      <c r="BF8002" s="35"/>
      <c r="BG8002" s="35"/>
      <c r="BH8002" s="35"/>
    </row>
    <row r="8003" spans="1:60" ht="15" x14ac:dyDescent="0.25">
      <c r="A8003" s="570">
        <f t="shared" si="118"/>
        <v>7997</v>
      </c>
      <c r="B8003" s="571" t="s">
        <v>10143</v>
      </c>
      <c r="C8003" s="574" t="s">
        <v>12458</v>
      </c>
      <c r="D8003" s="843">
        <v>78075.899999999994</v>
      </c>
      <c r="E8003" s="844"/>
      <c r="F8003" s="844"/>
      <c r="G8003" s="25"/>
      <c r="H8003" s="25"/>
      <c r="I8003" s="25"/>
      <c r="J8003" s="25"/>
      <c r="K8003" s="25"/>
      <c r="L8003" s="25"/>
      <c r="N8003" s="25"/>
      <c r="O8003" s="25"/>
      <c r="P8003" s="35" t="s">
        <v>2496</v>
      </c>
      <c r="AS8003" s="570"/>
      <c r="AT8003" s="391"/>
      <c r="AU8003" s="222"/>
      <c r="AV8003" s="564"/>
      <c r="AW8003" s="60"/>
      <c r="AX8003" s="60"/>
      <c r="AY8003" s="60"/>
      <c r="AZ8003" s="283"/>
      <c r="BA8003" s="283"/>
      <c r="BB8003" s="283"/>
      <c r="BC8003" s="34"/>
      <c r="BD8003" s="27"/>
      <c r="BF8003" s="35"/>
      <c r="BG8003" s="35"/>
      <c r="BH8003" s="35"/>
    </row>
    <row r="8004" spans="1:60" ht="15" x14ac:dyDescent="0.25">
      <c r="A8004" s="570">
        <f t="shared" si="118"/>
        <v>7998</v>
      </c>
      <c r="B8004" s="571" t="s">
        <v>10144</v>
      </c>
      <c r="C8004" s="574" t="s">
        <v>12458</v>
      </c>
      <c r="D8004" s="843">
        <v>345695</v>
      </c>
      <c r="E8004" s="844"/>
      <c r="F8004" s="844"/>
      <c r="G8004" s="25"/>
      <c r="H8004" s="25"/>
      <c r="I8004" s="25"/>
      <c r="J8004" s="25"/>
      <c r="K8004" s="25"/>
      <c r="L8004" s="25"/>
      <c r="N8004" s="25"/>
      <c r="O8004" s="25"/>
      <c r="P8004" s="35" t="s">
        <v>2496</v>
      </c>
      <c r="AS8004" s="570"/>
      <c r="AT8004" s="391"/>
      <c r="AU8004" s="222"/>
      <c r="AV8004" s="564"/>
      <c r="AW8004" s="60"/>
      <c r="AX8004" s="60"/>
      <c r="AY8004" s="60"/>
      <c r="AZ8004" s="283"/>
      <c r="BA8004" s="283"/>
      <c r="BB8004" s="283"/>
      <c r="BC8004" s="34"/>
      <c r="BD8004" s="27"/>
      <c r="BF8004" s="35"/>
      <c r="BG8004" s="35"/>
      <c r="BH8004" s="35"/>
    </row>
    <row r="8005" spans="1:60" ht="15" x14ac:dyDescent="0.25">
      <c r="A8005" s="570">
        <f t="shared" si="118"/>
        <v>7999</v>
      </c>
      <c r="B8005" s="571" t="s">
        <v>10145</v>
      </c>
      <c r="C8005" s="574" t="s">
        <v>12470</v>
      </c>
      <c r="D8005" s="843">
        <v>770941.5</v>
      </c>
      <c r="E8005" s="844"/>
      <c r="F8005" s="844"/>
      <c r="G8005" s="25"/>
      <c r="H8005" s="25"/>
      <c r="I8005" s="25"/>
      <c r="J8005" s="25"/>
      <c r="K8005" s="25"/>
      <c r="L8005" s="25"/>
      <c r="N8005" s="25"/>
      <c r="O8005" s="25"/>
      <c r="P8005" s="35" t="s">
        <v>2496</v>
      </c>
      <c r="AS8005" s="570"/>
      <c r="AT8005" s="391"/>
      <c r="AU8005" s="222"/>
      <c r="AV8005" s="564"/>
      <c r="AW8005" s="60"/>
      <c r="AX8005" s="60"/>
      <c r="AY8005" s="60"/>
      <c r="AZ8005" s="283"/>
      <c r="BA8005" s="283"/>
      <c r="BB8005" s="283"/>
      <c r="BC8005" s="34"/>
      <c r="BD8005" s="27"/>
      <c r="BF8005" s="35"/>
      <c r="BG8005" s="35"/>
      <c r="BH8005" s="35"/>
    </row>
    <row r="8006" spans="1:60" ht="15" x14ac:dyDescent="0.25">
      <c r="A8006" s="570">
        <f t="shared" si="118"/>
        <v>8000</v>
      </c>
      <c r="B8006" s="571" t="s">
        <v>10146</v>
      </c>
      <c r="C8006" s="574" t="s">
        <v>12469</v>
      </c>
      <c r="D8006" s="843">
        <v>1071</v>
      </c>
      <c r="E8006" s="844"/>
      <c r="F8006" s="844"/>
      <c r="G8006" s="25"/>
      <c r="H8006" s="25"/>
      <c r="I8006" s="25"/>
      <c r="J8006" s="25"/>
      <c r="K8006" s="25"/>
      <c r="L8006" s="25"/>
      <c r="N8006" s="25"/>
      <c r="O8006" s="25"/>
      <c r="P8006" s="35" t="s">
        <v>2496</v>
      </c>
      <c r="AS8006" s="570"/>
      <c r="AT8006" s="391"/>
      <c r="AU8006" s="222"/>
      <c r="AV8006" s="564"/>
      <c r="AW8006" s="60"/>
      <c r="AX8006" s="60"/>
      <c r="AY8006" s="60"/>
      <c r="AZ8006" s="283"/>
      <c r="BA8006" s="283"/>
      <c r="BB8006" s="283"/>
      <c r="BC8006" s="34"/>
      <c r="BD8006" s="27"/>
      <c r="BF8006" s="35"/>
      <c r="BG8006" s="35"/>
      <c r="BH8006" s="35"/>
    </row>
    <row r="8007" spans="1:60" ht="15" x14ac:dyDescent="0.25">
      <c r="A8007" s="570">
        <f t="shared" si="118"/>
        <v>8001</v>
      </c>
      <c r="B8007" s="571" t="s">
        <v>10147</v>
      </c>
      <c r="C8007" s="574" t="s">
        <v>12469</v>
      </c>
      <c r="D8007" s="843">
        <v>1184.05</v>
      </c>
      <c r="E8007" s="844"/>
      <c r="F8007" s="844"/>
      <c r="G8007" s="25"/>
      <c r="H8007" s="25"/>
      <c r="I8007" s="25"/>
      <c r="J8007" s="25"/>
      <c r="K8007" s="25"/>
      <c r="L8007" s="25"/>
      <c r="N8007" s="25"/>
      <c r="O8007" s="25"/>
      <c r="P8007" s="35" t="s">
        <v>2496</v>
      </c>
      <c r="AS8007" s="570"/>
      <c r="AT8007" s="391"/>
      <c r="AU8007" s="222"/>
      <c r="AV8007" s="564"/>
      <c r="AW8007" s="60"/>
      <c r="AX8007" s="60"/>
      <c r="AY8007" s="60"/>
      <c r="AZ8007" s="283"/>
      <c r="BA8007" s="283"/>
      <c r="BB8007" s="283"/>
      <c r="BC8007" s="34"/>
      <c r="BD8007" s="27"/>
      <c r="BF8007" s="35"/>
      <c r="BG8007" s="35"/>
      <c r="BH8007" s="35"/>
    </row>
    <row r="8008" spans="1:60" ht="15" x14ac:dyDescent="0.25">
      <c r="A8008" s="570">
        <f t="shared" si="118"/>
        <v>8002</v>
      </c>
      <c r="B8008" s="571" t="s">
        <v>10148</v>
      </c>
      <c r="C8008" s="574" t="s">
        <v>12469</v>
      </c>
      <c r="D8008" s="843">
        <v>2213.4</v>
      </c>
      <c r="E8008" s="844"/>
      <c r="F8008" s="844"/>
      <c r="G8008" s="25"/>
      <c r="H8008" s="25"/>
      <c r="I8008" s="25"/>
      <c r="J8008" s="25"/>
      <c r="K8008" s="25"/>
      <c r="L8008" s="25"/>
      <c r="N8008" s="25"/>
      <c r="O8008" s="25"/>
      <c r="P8008" s="35" t="s">
        <v>2496</v>
      </c>
      <c r="AS8008" s="570"/>
      <c r="AT8008" s="391"/>
      <c r="AU8008" s="222"/>
      <c r="AV8008" s="564"/>
      <c r="AW8008" s="60"/>
      <c r="AX8008" s="60"/>
      <c r="AY8008" s="60"/>
      <c r="AZ8008" s="283"/>
      <c r="BA8008" s="283"/>
      <c r="BB8008" s="283"/>
      <c r="BC8008" s="34"/>
      <c r="BD8008" s="27"/>
      <c r="BF8008" s="35"/>
      <c r="BG8008" s="35"/>
      <c r="BH8008" s="35"/>
    </row>
    <row r="8009" spans="1:60" ht="15" x14ac:dyDescent="0.25">
      <c r="A8009" s="570">
        <f t="shared" si="118"/>
        <v>8003</v>
      </c>
      <c r="B8009" s="571" t="s">
        <v>10149</v>
      </c>
      <c r="C8009" s="574" t="s">
        <v>12458</v>
      </c>
      <c r="D8009" s="843">
        <v>13012.65</v>
      </c>
      <c r="E8009" s="844"/>
      <c r="F8009" s="844"/>
      <c r="G8009" s="25"/>
      <c r="H8009" s="25"/>
      <c r="I8009" s="25"/>
      <c r="J8009" s="25"/>
      <c r="K8009" s="25"/>
      <c r="L8009" s="25"/>
      <c r="N8009" s="25"/>
      <c r="O8009" s="25"/>
      <c r="P8009" s="35" t="s">
        <v>2496</v>
      </c>
      <c r="AS8009" s="570"/>
      <c r="AT8009" s="391"/>
      <c r="AU8009" s="222"/>
      <c r="AV8009" s="564"/>
      <c r="AW8009" s="60"/>
      <c r="AX8009" s="60"/>
      <c r="AY8009" s="60"/>
      <c r="AZ8009" s="283"/>
      <c r="BA8009" s="283"/>
      <c r="BB8009" s="283"/>
      <c r="BC8009" s="34"/>
      <c r="BD8009" s="27"/>
      <c r="BF8009" s="35"/>
      <c r="BG8009" s="35"/>
      <c r="BH8009" s="35"/>
    </row>
    <row r="8010" spans="1:60" ht="15" x14ac:dyDescent="0.25">
      <c r="A8010" s="570">
        <f t="shared" si="118"/>
        <v>8004</v>
      </c>
      <c r="B8010" s="571" t="s">
        <v>10150</v>
      </c>
      <c r="C8010" s="574" t="s">
        <v>12463</v>
      </c>
      <c r="D8010" s="843">
        <v>202419</v>
      </c>
      <c r="E8010" s="844"/>
      <c r="F8010" s="844"/>
      <c r="G8010" s="25"/>
      <c r="H8010" s="25"/>
      <c r="I8010" s="25"/>
      <c r="J8010" s="25"/>
      <c r="K8010" s="25"/>
      <c r="L8010" s="25"/>
      <c r="N8010" s="25"/>
      <c r="O8010" s="25"/>
      <c r="P8010" s="35" t="s">
        <v>2496</v>
      </c>
      <c r="AS8010" s="570"/>
      <c r="AT8010" s="391"/>
      <c r="AU8010" s="222"/>
      <c r="AV8010" s="564"/>
      <c r="AW8010" s="60"/>
      <c r="AX8010" s="60"/>
      <c r="AY8010" s="60"/>
      <c r="AZ8010" s="283"/>
      <c r="BA8010" s="283"/>
      <c r="BB8010" s="283"/>
      <c r="BC8010" s="34"/>
      <c r="BD8010" s="27"/>
      <c r="BF8010" s="35"/>
      <c r="BG8010" s="35"/>
      <c r="BH8010" s="35"/>
    </row>
    <row r="8011" spans="1:60" ht="15" x14ac:dyDescent="0.25">
      <c r="A8011" s="570">
        <f t="shared" si="118"/>
        <v>8005</v>
      </c>
      <c r="B8011" s="571" t="s">
        <v>10151</v>
      </c>
      <c r="C8011" s="574" t="s">
        <v>12467</v>
      </c>
      <c r="D8011" s="843">
        <v>1890910</v>
      </c>
      <c r="E8011" s="844"/>
      <c r="F8011" s="844"/>
      <c r="G8011" s="25"/>
      <c r="H8011" s="25"/>
      <c r="I8011" s="25"/>
      <c r="J8011" s="25"/>
      <c r="K8011" s="25"/>
      <c r="L8011" s="25"/>
      <c r="N8011" s="25"/>
      <c r="O8011" s="25"/>
      <c r="P8011" s="35" t="s">
        <v>2496</v>
      </c>
      <c r="AS8011" s="570"/>
      <c r="AT8011" s="391"/>
      <c r="AU8011" s="222"/>
      <c r="AV8011" s="564"/>
      <c r="AW8011" s="60"/>
      <c r="AX8011" s="60"/>
      <c r="AY8011" s="60"/>
      <c r="AZ8011" s="283"/>
      <c r="BA8011" s="283"/>
      <c r="BB8011" s="283"/>
      <c r="BC8011" s="34"/>
      <c r="BD8011" s="27"/>
      <c r="BF8011" s="35"/>
      <c r="BG8011" s="35"/>
      <c r="BH8011" s="35"/>
    </row>
    <row r="8012" spans="1:60" ht="15" x14ac:dyDescent="0.25">
      <c r="A8012" s="570">
        <f t="shared" si="118"/>
        <v>8006</v>
      </c>
      <c r="B8012" s="571" t="s">
        <v>10152</v>
      </c>
      <c r="C8012" s="574" t="s">
        <v>12463</v>
      </c>
      <c r="D8012" s="843">
        <v>299076.75</v>
      </c>
      <c r="E8012" s="844"/>
      <c r="F8012" s="844"/>
      <c r="G8012" s="25"/>
      <c r="H8012" s="25"/>
      <c r="I8012" s="25"/>
      <c r="J8012" s="25"/>
      <c r="K8012" s="25"/>
      <c r="L8012" s="25"/>
      <c r="N8012" s="25"/>
      <c r="O8012" s="25"/>
      <c r="P8012" s="35" t="s">
        <v>2496</v>
      </c>
      <c r="AS8012" s="570"/>
      <c r="AT8012" s="391"/>
      <c r="AU8012" s="222"/>
      <c r="AV8012" s="564"/>
      <c r="AW8012" s="60"/>
      <c r="AX8012" s="60"/>
      <c r="AY8012" s="60"/>
      <c r="AZ8012" s="283"/>
      <c r="BA8012" s="283"/>
      <c r="BB8012" s="283"/>
      <c r="BC8012" s="34"/>
      <c r="BD8012" s="27"/>
      <c r="BF8012" s="35"/>
      <c r="BG8012" s="35"/>
      <c r="BH8012" s="35"/>
    </row>
    <row r="8013" spans="1:60" ht="15" x14ac:dyDescent="0.25">
      <c r="A8013" s="570">
        <f t="shared" si="118"/>
        <v>8007</v>
      </c>
      <c r="B8013" s="571" t="s">
        <v>10153</v>
      </c>
      <c r="C8013" s="574" t="s">
        <v>12480</v>
      </c>
      <c r="D8013" s="843">
        <v>603032.5</v>
      </c>
      <c r="E8013" s="844"/>
      <c r="F8013" s="844"/>
      <c r="G8013" s="25"/>
      <c r="H8013" s="25"/>
      <c r="I8013" s="25"/>
      <c r="J8013" s="25"/>
      <c r="K8013" s="25"/>
      <c r="L8013" s="25"/>
      <c r="N8013" s="25"/>
      <c r="O8013" s="25"/>
      <c r="P8013" s="35" t="s">
        <v>2496</v>
      </c>
      <c r="AS8013" s="570"/>
      <c r="AT8013" s="391"/>
      <c r="AU8013" s="222"/>
      <c r="AV8013" s="564"/>
      <c r="AW8013" s="60"/>
      <c r="AX8013" s="60"/>
      <c r="AY8013" s="60"/>
      <c r="AZ8013" s="283"/>
      <c r="BA8013" s="283"/>
      <c r="BB8013" s="283"/>
      <c r="BC8013" s="34"/>
      <c r="BD8013" s="27"/>
      <c r="BF8013" s="35"/>
      <c r="BG8013" s="35"/>
      <c r="BH8013" s="35"/>
    </row>
    <row r="8014" spans="1:60" ht="15" x14ac:dyDescent="0.25">
      <c r="A8014" s="570">
        <f t="shared" si="118"/>
        <v>8008</v>
      </c>
      <c r="B8014" s="571" t="s">
        <v>10154</v>
      </c>
      <c r="C8014" s="574" t="s">
        <v>12458</v>
      </c>
      <c r="D8014" s="843">
        <v>92344</v>
      </c>
      <c r="E8014" s="844"/>
      <c r="F8014" s="844"/>
      <c r="G8014" s="25"/>
      <c r="H8014" s="25"/>
      <c r="I8014" s="25"/>
      <c r="J8014" s="25"/>
      <c r="K8014" s="25"/>
      <c r="L8014" s="25"/>
      <c r="N8014" s="25"/>
      <c r="O8014" s="25"/>
      <c r="P8014" s="35" t="s">
        <v>2496</v>
      </c>
      <c r="AS8014" s="570"/>
      <c r="AT8014" s="391"/>
      <c r="AU8014" s="222"/>
      <c r="AV8014" s="564"/>
      <c r="AW8014" s="60"/>
      <c r="AX8014" s="60"/>
      <c r="AY8014" s="60"/>
      <c r="AZ8014" s="283"/>
      <c r="BA8014" s="283"/>
      <c r="BB8014" s="283"/>
      <c r="BC8014" s="34"/>
      <c r="BD8014" s="27"/>
      <c r="BF8014" s="35"/>
      <c r="BG8014" s="35"/>
      <c r="BH8014" s="35"/>
    </row>
    <row r="8015" spans="1:60" ht="15" x14ac:dyDescent="0.25">
      <c r="A8015" s="570">
        <f t="shared" si="118"/>
        <v>8009</v>
      </c>
      <c r="B8015" s="571" t="s">
        <v>10155</v>
      </c>
      <c r="C8015" s="574" t="s">
        <v>12458</v>
      </c>
      <c r="D8015" s="843">
        <v>1947375.5</v>
      </c>
      <c r="E8015" s="844"/>
      <c r="F8015" s="844"/>
      <c r="G8015" s="25"/>
      <c r="H8015" s="25"/>
      <c r="I8015" s="25"/>
      <c r="J8015" s="25"/>
      <c r="K8015" s="25"/>
      <c r="L8015" s="25"/>
      <c r="N8015" s="25"/>
      <c r="O8015" s="25"/>
      <c r="P8015" s="35" t="s">
        <v>2496</v>
      </c>
      <c r="AS8015" s="570"/>
      <c r="AT8015" s="391"/>
      <c r="AU8015" s="222"/>
      <c r="AV8015" s="564"/>
      <c r="AW8015" s="60"/>
      <c r="AX8015" s="60"/>
      <c r="AY8015" s="60"/>
      <c r="AZ8015" s="283"/>
      <c r="BA8015" s="283"/>
      <c r="BB8015" s="283"/>
      <c r="BC8015" s="34"/>
      <c r="BD8015" s="27"/>
      <c r="BF8015" s="35"/>
      <c r="BG8015" s="35"/>
      <c r="BH8015" s="35"/>
    </row>
    <row r="8016" spans="1:60" ht="15" x14ac:dyDescent="0.25">
      <c r="A8016" s="570">
        <f t="shared" si="118"/>
        <v>8010</v>
      </c>
      <c r="B8016" s="571" t="s">
        <v>10156</v>
      </c>
      <c r="C8016" s="574" t="s">
        <v>12458</v>
      </c>
      <c r="D8016" s="843">
        <v>374017</v>
      </c>
      <c r="E8016" s="844"/>
      <c r="F8016" s="844"/>
      <c r="G8016" s="25"/>
      <c r="H8016" s="25"/>
      <c r="I8016" s="25"/>
      <c r="J8016" s="25"/>
      <c r="K8016" s="25"/>
      <c r="L8016" s="25"/>
      <c r="N8016" s="25"/>
      <c r="O8016" s="25"/>
      <c r="P8016" s="35" t="s">
        <v>2496</v>
      </c>
      <c r="AS8016" s="570"/>
      <c r="AT8016" s="391"/>
      <c r="AU8016" s="222"/>
      <c r="AV8016" s="564"/>
      <c r="AW8016" s="60"/>
      <c r="AX8016" s="60"/>
      <c r="AY8016" s="60"/>
      <c r="AZ8016" s="283"/>
      <c r="BA8016" s="283"/>
      <c r="BB8016" s="283"/>
      <c r="BC8016" s="34"/>
      <c r="BD8016" s="27"/>
      <c r="BF8016" s="35"/>
      <c r="BG8016" s="35"/>
      <c r="BH8016" s="35"/>
    </row>
    <row r="8017" spans="1:60" ht="15" x14ac:dyDescent="0.25">
      <c r="A8017" s="570">
        <f t="shared" si="118"/>
        <v>8011</v>
      </c>
      <c r="B8017" s="571" t="s">
        <v>10157</v>
      </c>
      <c r="C8017" s="574" t="s">
        <v>12463</v>
      </c>
      <c r="D8017" s="843">
        <v>242343.5</v>
      </c>
      <c r="E8017" s="844"/>
      <c r="F8017" s="844"/>
      <c r="G8017" s="25"/>
      <c r="H8017" s="25"/>
      <c r="I8017" s="25"/>
      <c r="J8017" s="25"/>
      <c r="K8017" s="25"/>
      <c r="L8017" s="25"/>
      <c r="N8017" s="25"/>
      <c r="O8017" s="25"/>
      <c r="P8017" s="35" t="s">
        <v>2496</v>
      </c>
      <c r="AS8017" s="570"/>
      <c r="AT8017" s="391"/>
      <c r="AU8017" s="222"/>
      <c r="AV8017" s="564"/>
      <c r="AW8017" s="60"/>
      <c r="AX8017" s="60"/>
      <c r="AY8017" s="60"/>
      <c r="AZ8017" s="283"/>
      <c r="BA8017" s="283"/>
      <c r="BB8017" s="283"/>
      <c r="BC8017" s="34"/>
      <c r="BD8017" s="27"/>
      <c r="BF8017" s="35"/>
      <c r="BG8017" s="35"/>
      <c r="BH8017" s="35"/>
    </row>
    <row r="8018" spans="1:60" ht="15" x14ac:dyDescent="0.25">
      <c r="A8018" s="570">
        <f t="shared" si="118"/>
        <v>8012</v>
      </c>
      <c r="B8018" s="571" t="s">
        <v>10158</v>
      </c>
      <c r="C8018" s="574" t="s">
        <v>12458</v>
      </c>
      <c r="D8018" s="843">
        <v>49480.2</v>
      </c>
      <c r="E8018" s="844"/>
      <c r="F8018" s="844"/>
      <c r="G8018" s="25"/>
      <c r="H8018" s="25"/>
      <c r="I8018" s="25"/>
      <c r="J8018" s="25"/>
      <c r="K8018" s="25"/>
      <c r="L8018" s="25"/>
      <c r="N8018" s="25"/>
      <c r="O8018" s="25"/>
      <c r="P8018" s="35" t="s">
        <v>2496</v>
      </c>
      <c r="AS8018" s="570"/>
      <c r="AT8018" s="391"/>
      <c r="AU8018" s="222"/>
      <c r="AV8018" s="564"/>
      <c r="AW8018" s="60"/>
      <c r="AX8018" s="60"/>
      <c r="AY8018" s="60"/>
      <c r="AZ8018" s="283"/>
      <c r="BA8018" s="283"/>
      <c r="BB8018" s="283"/>
      <c r="BC8018" s="34"/>
      <c r="BD8018" s="27"/>
      <c r="BF8018" s="35"/>
      <c r="BG8018" s="35"/>
      <c r="BH8018" s="35"/>
    </row>
    <row r="8019" spans="1:60" ht="15" x14ac:dyDescent="0.25">
      <c r="A8019" s="570">
        <f t="shared" si="118"/>
        <v>8013</v>
      </c>
      <c r="B8019" s="571" t="s">
        <v>10159</v>
      </c>
      <c r="C8019" s="574" t="s">
        <v>12458</v>
      </c>
      <c r="D8019" s="843">
        <v>38377.5</v>
      </c>
      <c r="E8019" s="844"/>
      <c r="F8019" s="844"/>
      <c r="G8019" s="25"/>
      <c r="H8019" s="25"/>
      <c r="I8019" s="25"/>
      <c r="J8019" s="25"/>
      <c r="K8019" s="25"/>
      <c r="L8019" s="25"/>
      <c r="N8019" s="25"/>
      <c r="O8019" s="25"/>
      <c r="P8019" s="35" t="s">
        <v>2496</v>
      </c>
      <c r="AS8019" s="570"/>
      <c r="AT8019" s="391"/>
      <c r="AU8019" s="222"/>
      <c r="AV8019" s="564"/>
      <c r="AW8019" s="60"/>
      <c r="AX8019" s="60"/>
      <c r="AY8019" s="60"/>
      <c r="AZ8019" s="283"/>
      <c r="BA8019" s="283"/>
      <c r="BB8019" s="283"/>
      <c r="BC8019" s="34"/>
      <c r="BD8019" s="27"/>
      <c r="BF8019" s="35"/>
      <c r="BG8019" s="35"/>
      <c r="BH8019" s="35"/>
    </row>
    <row r="8020" spans="1:60" ht="15" x14ac:dyDescent="0.25">
      <c r="A8020" s="570">
        <f t="shared" si="118"/>
        <v>8014</v>
      </c>
      <c r="B8020" s="571" t="s">
        <v>10160</v>
      </c>
      <c r="C8020" s="574" t="s">
        <v>12458</v>
      </c>
      <c r="D8020" s="843">
        <v>12822.25</v>
      </c>
      <c r="E8020" s="844"/>
      <c r="F8020" s="844"/>
      <c r="G8020" s="25"/>
      <c r="H8020" s="25"/>
      <c r="I8020" s="25"/>
      <c r="J8020" s="25"/>
      <c r="K8020" s="25"/>
      <c r="L8020" s="25"/>
      <c r="N8020" s="25"/>
      <c r="O8020" s="25"/>
      <c r="P8020" s="35" t="s">
        <v>2496</v>
      </c>
      <c r="AS8020" s="570"/>
      <c r="AT8020" s="391"/>
      <c r="AU8020" s="222"/>
      <c r="AV8020" s="564"/>
      <c r="AW8020" s="60"/>
      <c r="AX8020" s="60"/>
      <c r="AY8020" s="60"/>
      <c r="AZ8020" s="283"/>
      <c r="BA8020" s="283"/>
      <c r="BB8020" s="283"/>
      <c r="BC8020" s="34"/>
      <c r="BD8020" s="27"/>
      <c r="BF8020" s="35"/>
      <c r="BG8020" s="35"/>
      <c r="BH8020" s="35"/>
    </row>
    <row r="8021" spans="1:60" ht="15" x14ac:dyDescent="0.25">
      <c r="A8021" s="570">
        <f t="shared" si="118"/>
        <v>8015</v>
      </c>
      <c r="B8021" s="571" t="s">
        <v>10161</v>
      </c>
      <c r="C8021" s="574" t="s">
        <v>12458</v>
      </c>
      <c r="D8021" s="843">
        <v>12822.25</v>
      </c>
      <c r="E8021" s="844"/>
      <c r="F8021" s="844"/>
      <c r="G8021" s="25"/>
      <c r="H8021" s="25"/>
      <c r="I8021" s="25"/>
      <c r="J8021" s="25"/>
      <c r="K8021" s="25"/>
      <c r="L8021" s="25"/>
      <c r="N8021" s="25"/>
      <c r="O8021" s="25"/>
      <c r="P8021" s="35" t="s">
        <v>2496</v>
      </c>
      <c r="AS8021" s="570"/>
      <c r="AT8021" s="391"/>
      <c r="AU8021" s="222"/>
      <c r="AV8021" s="564"/>
      <c r="AW8021" s="60"/>
      <c r="AX8021" s="60"/>
      <c r="AY8021" s="60"/>
      <c r="AZ8021" s="283"/>
      <c r="BA8021" s="283"/>
      <c r="BB8021" s="283"/>
      <c r="BC8021" s="34"/>
      <c r="BD8021" s="27"/>
      <c r="BF8021" s="35"/>
      <c r="BG8021" s="35"/>
      <c r="BH8021" s="35"/>
    </row>
    <row r="8022" spans="1:60" ht="15" x14ac:dyDescent="0.25">
      <c r="A8022" s="570">
        <f t="shared" si="118"/>
        <v>8016</v>
      </c>
      <c r="B8022" s="571" t="s">
        <v>10162</v>
      </c>
      <c r="C8022" s="574" t="s">
        <v>12458</v>
      </c>
      <c r="D8022" s="843">
        <v>10632.65</v>
      </c>
      <c r="E8022" s="844"/>
      <c r="F8022" s="844"/>
      <c r="G8022" s="25"/>
      <c r="H8022" s="25"/>
      <c r="I8022" s="25"/>
      <c r="J8022" s="25"/>
      <c r="K8022" s="25"/>
      <c r="L8022" s="25"/>
      <c r="N8022" s="25"/>
      <c r="O8022" s="25"/>
      <c r="P8022" s="35" t="s">
        <v>2496</v>
      </c>
      <c r="AS8022" s="570"/>
      <c r="AT8022" s="391"/>
      <c r="AU8022" s="222"/>
      <c r="AV8022" s="564"/>
      <c r="AW8022" s="60"/>
      <c r="AX8022" s="60"/>
      <c r="AY8022" s="60"/>
      <c r="AZ8022" s="283"/>
      <c r="BA8022" s="283"/>
      <c r="BB8022" s="283"/>
      <c r="BC8022" s="34"/>
      <c r="BD8022" s="27"/>
      <c r="BF8022" s="35"/>
      <c r="BG8022" s="35"/>
      <c r="BH8022" s="35"/>
    </row>
    <row r="8023" spans="1:60" ht="15" x14ac:dyDescent="0.25">
      <c r="A8023" s="570">
        <f t="shared" si="118"/>
        <v>8017</v>
      </c>
      <c r="B8023" s="571" t="s">
        <v>10163</v>
      </c>
      <c r="C8023" s="574" t="s">
        <v>12458</v>
      </c>
      <c r="D8023" s="843">
        <v>10322.06</v>
      </c>
      <c r="E8023" s="844"/>
      <c r="F8023" s="844"/>
      <c r="G8023" s="25"/>
      <c r="H8023" s="25"/>
      <c r="I8023" s="25"/>
      <c r="J8023" s="25"/>
      <c r="K8023" s="25"/>
      <c r="L8023" s="25"/>
      <c r="N8023" s="25"/>
      <c r="O8023" s="25"/>
      <c r="P8023" s="35" t="s">
        <v>2496</v>
      </c>
      <c r="AS8023" s="570"/>
      <c r="AT8023" s="391"/>
      <c r="AU8023" s="222"/>
      <c r="AV8023" s="564"/>
      <c r="AW8023" s="60"/>
      <c r="AX8023" s="60"/>
      <c r="AY8023" s="60"/>
      <c r="AZ8023" s="283"/>
      <c r="BA8023" s="283"/>
      <c r="BB8023" s="283"/>
      <c r="BC8023" s="34"/>
      <c r="BD8023" s="27"/>
      <c r="BF8023" s="35"/>
      <c r="BG8023" s="35"/>
      <c r="BH8023" s="35"/>
    </row>
    <row r="8024" spans="1:60" ht="15" x14ac:dyDescent="0.25">
      <c r="A8024" s="570">
        <f t="shared" si="118"/>
        <v>8018</v>
      </c>
      <c r="B8024" s="571" t="s">
        <v>10164</v>
      </c>
      <c r="C8024" s="574" t="s">
        <v>12463</v>
      </c>
      <c r="D8024" s="843">
        <v>93498.3</v>
      </c>
      <c r="E8024" s="844"/>
      <c r="F8024" s="844"/>
      <c r="G8024" s="25"/>
      <c r="H8024" s="25"/>
      <c r="I8024" s="25"/>
      <c r="J8024" s="25"/>
      <c r="K8024" s="25"/>
      <c r="L8024" s="25"/>
      <c r="N8024" s="25"/>
      <c r="O8024" s="25"/>
      <c r="P8024" s="35" t="s">
        <v>2496</v>
      </c>
      <c r="AS8024" s="570"/>
      <c r="AT8024" s="391"/>
      <c r="AU8024" s="222"/>
      <c r="AV8024" s="564"/>
      <c r="AW8024" s="60"/>
      <c r="AX8024" s="60"/>
      <c r="AY8024" s="60"/>
      <c r="AZ8024" s="283"/>
      <c r="BA8024" s="283"/>
      <c r="BB8024" s="283"/>
      <c r="BC8024" s="34"/>
      <c r="BD8024" s="27"/>
      <c r="BF8024" s="35"/>
      <c r="BG8024" s="35"/>
      <c r="BH8024" s="35"/>
    </row>
    <row r="8025" spans="1:60" ht="15" x14ac:dyDescent="0.25">
      <c r="A8025" s="570">
        <f t="shared" si="118"/>
        <v>8019</v>
      </c>
      <c r="B8025" s="571" t="s">
        <v>10165</v>
      </c>
      <c r="C8025" s="574" t="s">
        <v>12458</v>
      </c>
      <c r="D8025" s="843">
        <v>24928.12</v>
      </c>
      <c r="E8025" s="844"/>
      <c r="F8025" s="844"/>
      <c r="G8025" s="25"/>
      <c r="H8025" s="25"/>
      <c r="I8025" s="25"/>
      <c r="J8025" s="25"/>
      <c r="K8025" s="25"/>
      <c r="L8025" s="25"/>
      <c r="N8025" s="25"/>
      <c r="O8025" s="25"/>
      <c r="P8025" s="35" t="s">
        <v>2496</v>
      </c>
      <c r="AS8025" s="570"/>
      <c r="AT8025" s="391"/>
      <c r="AU8025" s="222"/>
      <c r="AV8025" s="564"/>
      <c r="AW8025" s="60"/>
      <c r="AX8025" s="60"/>
      <c r="AY8025" s="60"/>
      <c r="AZ8025" s="283"/>
      <c r="BA8025" s="283"/>
      <c r="BB8025" s="283"/>
      <c r="BC8025" s="34"/>
      <c r="BD8025" s="27"/>
      <c r="BF8025" s="35"/>
      <c r="BG8025" s="35"/>
      <c r="BH8025" s="35"/>
    </row>
    <row r="8026" spans="1:60" ht="15" x14ac:dyDescent="0.25">
      <c r="A8026" s="570">
        <f t="shared" si="118"/>
        <v>8020</v>
      </c>
      <c r="B8026" s="571" t="s">
        <v>10166</v>
      </c>
      <c r="C8026" s="574" t="s">
        <v>2526</v>
      </c>
      <c r="D8026" s="843">
        <v>172252.5</v>
      </c>
      <c r="E8026" s="844"/>
      <c r="F8026" s="844"/>
      <c r="G8026" s="25"/>
      <c r="H8026" s="25"/>
      <c r="I8026" s="25"/>
      <c r="J8026" s="25"/>
      <c r="K8026" s="25"/>
      <c r="L8026" s="25"/>
      <c r="N8026" s="25"/>
      <c r="O8026" s="25"/>
      <c r="P8026" s="35" t="s">
        <v>2496</v>
      </c>
      <c r="AS8026" s="570"/>
      <c r="AT8026" s="391"/>
      <c r="AU8026" s="222"/>
      <c r="AV8026" s="564"/>
      <c r="AW8026" s="60"/>
      <c r="AX8026" s="60"/>
      <c r="AY8026" s="60"/>
      <c r="AZ8026" s="283"/>
      <c r="BA8026" s="283"/>
      <c r="BB8026" s="283"/>
      <c r="BC8026" s="34"/>
      <c r="BD8026" s="27"/>
      <c r="BF8026" s="35"/>
      <c r="BG8026" s="35"/>
      <c r="BH8026" s="35"/>
    </row>
    <row r="8027" spans="1:60" ht="15" x14ac:dyDescent="0.25">
      <c r="A8027" s="570">
        <f t="shared" si="118"/>
        <v>8021</v>
      </c>
      <c r="B8027" s="571" t="s">
        <v>10167</v>
      </c>
      <c r="C8027" s="574" t="s">
        <v>12458</v>
      </c>
      <c r="D8027" s="843">
        <v>155295</v>
      </c>
      <c r="E8027" s="844"/>
      <c r="F8027" s="844"/>
      <c r="G8027" s="25"/>
      <c r="H8027" s="25"/>
      <c r="I8027" s="25"/>
      <c r="J8027" s="25"/>
      <c r="K8027" s="25"/>
      <c r="L8027" s="25"/>
      <c r="N8027" s="25"/>
      <c r="O8027" s="25"/>
      <c r="P8027" s="35" t="s">
        <v>2496</v>
      </c>
      <c r="AS8027" s="570"/>
      <c r="AT8027" s="391"/>
      <c r="AU8027" s="222"/>
      <c r="AV8027" s="564"/>
      <c r="AW8027" s="60"/>
      <c r="AX8027" s="60"/>
      <c r="AY8027" s="60"/>
      <c r="AZ8027" s="283"/>
      <c r="BA8027" s="283"/>
      <c r="BB8027" s="283"/>
      <c r="BC8027" s="34"/>
      <c r="BD8027" s="27"/>
      <c r="BF8027" s="35"/>
      <c r="BG8027" s="35"/>
      <c r="BH8027" s="35"/>
    </row>
    <row r="8028" spans="1:60" ht="15" x14ac:dyDescent="0.25">
      <c r="A8028" s="570">
        <f t="shared" si="118"/>
        <v>8022</v>
      </c>
      <c r="B8028" s="571" t="s">
        <v>10168</v>
      </c>
      <c r="C8028" s="574" t="s">
        <v>12458</v>
      </c>
      <c r="D8028" s="843">
        <v>200812.5</v>
      </c>
      <c r="E8028" s="844"/>
      <c r="F8028" s="844"/>
      <c r="G8028" s="25"/>
      <c r="H8028" s="25"/>
      <c r="I8028" s="25"/>
      <c r="J8028" s="25"/>
      <c r="K8028" s="25"/>
      <c r="L8028" s="25"/>
      <c r="N8028" s="25"/>
      <c r="O8028" s="25"/>
      <c r="P8028" s="35" t="s">
        <v>2496</v>
      </c>
      <c r="AS8028" s="570"/>
      <c r="AT8028" s="391"/>
      <c r="AU8028" s="222"/>
      <c r="AV8028" s="564"/>
      <c r="AW8028" s="60"/>
      <c r="AX8028" s="60"/>
      <c r="AY8028" s="60"/>
      <c r="AZ8028" s="283"/>
      <c r="BA8028" s="283"/>
      <c r="BB8028" s="283"/>
      <c r="BC8028" s="34"/>
      <c r="BD8028" s="27"/>
      <c r="BF8028" s="35"/>
      <c r="BG8028" s="35"/>
      <c r="BH8028" s="35"/>
    </row>
    <row r="8029" spans="1:60" ht="15" x14ac:dyDescent="0.25">
      <c r="A8029" s="570">
        <f t="shared" si="118"/>
        <v>8023</v>
      </c>
      <c r="B8029" s="571" t="s">
        <v>10169</v>
      </c>
      <c r="C8029" s="574" t="s">
        <v>12458</v>
      </c>
      <c r="D8029" s="843">
        <v>119476</v>
      </c>
      <c r="E8029" s="844"/>
      <c r="F8029" s="844"/>
      <c r="G8029" s="25"/>
      <c r="H8029" s="25"/>
      <c r="I8029" s="25"/>
      <c r="J8029" s="25"/>
      <c r="K8029" s="25"/>
      <c r="L8029" s="25"/>
      <c r="N8029" s="25"/>
      <c r="O8029" s="25"/>
      <c r="P8029" s="35" t="s">
        <v>2496</v>
      </c>
      <c r="AS8029" s="570"/>
      <c r="AT8029" s="391"/>
      <c r="AU8029" s="222"/>
      <c r="AV8029" s="564"/>
      <c r="AW8029" s="60"/>
      <c r="AX8029" s="60"/>
      <c r="AY8029" s="60"/>
      <c r="AZ8029" s="283"/>
      <c r="BA8029" s="283"/>
      <c r="BB8029" s="283"/>
      <c r="BC8029" s="34"/>
      <c r="BD8029" s="27"/>
      <c r="BF8029" s="35"/>
      <c r="BG8029" s="35"/>
      <c r="BH8029" s="35"/>
    </row>
    <row r="8030" spans="1:60" ht="15" x14ac:dyDescent="0.25">
      <c r="A8030" s="570">
        <f t="shared" si="118"/>
        <v>8024</v>
      </c>
      <c r="B8030" s="571" t="s">
        <v>10170</v>
      </c>
      <c r="C8030" s="574" t="s">
        <v>12463</v>
      </c>
      <c r="D8030" s="843">
        <v>369524.75</v>
      </c>
      <c r="E8030" s="844"/>
      <c r="F8030" s="844"/>
      <c r="G8030" s="25"/>
      <c r="H8030" s="25"/>
      <c r="I8030" s="25"/>
      <c r="J8030" s="25"/>
      <c r="K8030" s="25"/>
      <c r="L8030" s="25"/>
      <c r="N8030" s="25"/>
      <c r="O8030" s="25"/>
      <c r="P8030" s="35" t="s">
        <v>2496</v>
      </c>
      <c r="AS8030" s="570"/>
      <c r="AT8030" s="391"/>
      <c r="AU8030" s="222"/>
      <c r="AV8030" s="564"/>
      <c r="AW8030" s="60"/>
      <c r="AX8030" s="60"/>
      <c r="AY8030" s="60"/>
      <c r="AZ8030" s="283"/>
      <c r="BA8030" s="283"/>
      <c r="BB8030" s="283"/>
      <c r="BC8030" s="34"/>
      <c r="BD8030" s="27"/>
      <c r="BF8030" s="35"/>
      <c r="BG8030" s="35"/>
      <c r="BH8030" s="35"/>
    </row>
    <row r="8031" spans="1:60" ht="15" x14ac:dyDescent="0.25">
      <c r="A8031" s="570">
        <f t="shared" si="118"/>
        <v>8025</v>
      </c>
      <c r="B8031" s="571" t="s">
        <v>10171</v>
      </c>
      <c r="C8031" s="574" t="s">
        <v>12460</v>
      </c>
      <c r="D8031" s="843">
        <v>80711.75</v>
      </c>
      <c r="E8031" s="844"/>
      <c r="F8031" s="844"/>
      <c r="G8031" s="25"/>
      <c r="H8031" s="25"/>
      <c r="I8031" s="25"/>
      <c r="J8031" s="25"/>
      <c r="K8031" s="25"/>
      <c r="L8031" s="25"/>
      <c r="N8031" s="25"/>
      <c r="O8031" s="25"/>
      <c r="P8031" s="35" t="s">
        <v>2496</v>
      </c>
      <c r="AS8031" s="570"/>
      <c r="AT8031" s="391"/>
      <c r="AU8031" s="222"/>
      <c r="AV8031" s="564"/>
      <c r="AW8031" s="60"/>
      <c r="AX8031" s="60"/>
      <c r="AY8031" s="60"/>
      <c r="AZ8031" s="283"/>
      <c r="BA8031" s="283"/>
      <c r="BB8031" s="283"/>
      <c r="BC8031" s="34"/>
      <c r="BD8031" s="27"/>
      <c r="BF8031" s="35"/>
      <c r="BG8031" s="35"/>
      <c r="BH8031" s="35"/>
    </row>
    <row r="8032" spans="1:60" ht="15" x14ac:dyDescent="0.25">
      <c r="A8032" s="570">
        <f t="shared" si="118"/>
        <v>8026</v>
      </c>
      <c r="B8032" s="571" t="s">
        <v>10172</v>
      </c>
      <c r="C8032" s="574" t="s">
        <v>12460</v>
      </c>
      <c r="D8032" s="843">
        <v>30737.7</v>
      </c>
      <c r="E8032" s="844"/>
      <c r="F8032" s="844"/>
      <c r="G8032" s="25"/>
      <c r="H8032" s="25"/>
      <c r="I8032" s="25"/>
      <c r="J8032" s="25"/>
      <c r="K8032" s="25"/>
      <c r="L8032" s="25"/>
      <c r="N8032" s="25"/>
      <c r="O8032" s="25"/>
      <c r="P8032" s="35" t="s">
        <v>2496</v>
      </c>
      <c r="AS8032" s="570"/>
      <c r="AT8032" s="391"/>
      <c r="AU8032" s="222"/>
      <c r="AV8032" s="564"/>
      <c r="AW8032" s="60"/>
      <c r="AX8032" s="60"/>
      <c r="AY8032" s="60"/>
      <c r="AZ8032" s="283"/>
      <c r="BA8032" s="283"/>
      <c r="BB8032" s="283"/>
      <c r="BC8032" s="34"/>
      <c r="BD8032" s="27"/>
      <c r="BF8032" s="35"/>
      <c r="BG8032" s="35"/>
      <c r="BH8032" s="35"/>
    </row>
    <row r="8033" spans="1:60" ht="15" x14ac:dyDescent="0.25">
      <c r="A8033" s="570">
        <f t="shared" si="118"/>
        <v>8027</v>
      </c>
      <c r="B8033" s="571" t="s">
        <v>10173</v>
      </c>
      <c r="C8033" s="574" t="s">
        <v>2526</v>
      </c>
      <c r="D8033" s="843">
        <v>58161.25</v>
      </c>
      <c r="E8033" s="844"/>
      <c r="F8033" s="844"/>
      <c r="G8033" s="25"/>
      <c r="H8033" s="25"/>
      <c r="I8033" s="25"/>
      <c r="J8033" s="25"/>
      <c r="K8033" s="25"/>
      <c r="L8033" s="25"/>
      <c r="N8033" s="25"/>
      <c r="O8033" s="25"/>
      <c r="P8033" s="35" t="s">
        <v>2496</v>
      </c>
      <c r="AS8033" s="570"/>
      <c r="AT8033" s="391"/>
      <c r="AU8033" s="222"/>
      <c r="AV8033" s="564"/>
      <c r="AW8033" s="60"/>
      <c r="AX8033" s="60"/>
      <c r="AY8033" s="60"/>
      <c r="AZ8033" s="283"/>
      <c r="BA8033" s="283"/>
      <c r="BB8033" s="283"/>
      <c r="BC8033" s="34"/>
      <c r="BD8033" s="27"/>
      <c r="BF8033" s="35"/>
      <c r="BG8033" s="35"/>
      <c r="BH8033" s="35"/>
    </row>
    <row r="8034" spans="1:60" ht="15" x14ac:dyDescent="0.25">
      <c r="A8034" s="570">
        <f t="shared" si="118"/>
        <v>8028</v>
      </c>
      <c r="B8034" s="571" t="s">
        <v>10174</v>
      </c>
      <c r="C8034" s="574" t="s">
        <v>2526</v>
      </c>
      <c r="D8034" s="843">
        <v>47005</v>
      </c>
      <c r="E8034" s="844"/>
      <c r="F8034" s="844"/>
      <c r="G8034" s="25"/>
      <c r="H8034" s="25"/>
      <c r="I8034" s="25"/>
      <c r="J8034" s="25"/>
      <c r="K8034" s="25"/>
      <c r="L8034" s="25"/>
      <c r="N8034" s="25"/>
      <c r="O8034" s="25"/>
      <c r="P8034" s="35" t="s">
        <v>2496</v>
      </c>
      <c r="AS8034" s="570"/>
      <c r="AT8034" s="391"/>
      <c r="AU8034" s="222"/>
      <c r="AV8034" s="564"/>
      <c r="AW8034" s="60"/>
      <c r="AX8034" s="60"/>
      <c r="AY8034" s="60"/>
      <c r="AZ8034" s="283"/>
      <c r="BA8034" s="283"/>
      <c r="BB8034" s="283"/>
      <c r="BC8034" s="34"/>
      <c r="BD8034" s="27"/>
      <c r="BF8034" s="35"/>
      <c r="BG8034" s="35"/>
      <c r="BH8034" s="35"/>
    </row>
    <row r="8035" spans="1:60" ht="15" x14ac:dyDescent="0.25">
      <c r="A8035" s="570">
        <f t="shared" si="118"/>
        <v>8029</v>
      </c>
      <c r="B8035" s="571" t="s">
        <v>10175</v>
      </c>
      <c r="C8035" s="574" t="s">
        <v>12458</v>
      </c>
      <c r="D8035" s="843">
        <v>11983.3</v>
      </c>
      <c r="E8035" s="844"/>
      <c r="F8035" s="844"/>
      <c r="G8035" s="25"/>
      <c r="H8035" s="25"/>
      <c r="I8035" s="25"/>
      <c r="J8035" s="25"/>
      <c r="K8035" s="25"/>
      <c r="L8035" s="25"/>
      <c r="N8035" s="25"/>
      <c r="O8035" s="25"/>
      <c r="P8035" s="35" t="s">
        <v>2496</v>
      </c>
      <c r="AS8035" s="570"/>
      <c r="AT8035" s="391"/>
      <c r="AU8035" s="222"/>
      <c r="AV8035" s="564"/>
      <c r="AW8035" s="60"/>
      <c r="AX8035" s="60"/>
      <c r="AY8035" s="60"/>
      <c r="AZ8035" s="283"/>
      <c r="BA8035" s="283"/>
      <c r="BB8035" s="283"/>
      <c r="BC8035" s="34"/>
      <c r="BD8035" s="27"/>
      <c r="BF8035" s="35"/>
      <c r="BG8035" s="35"/>
      <c r="BH8035" s="35"/>
    </row>
    <row r="8036" spans="1:60" ht="15" x14ac:dyDescent="0.25">
      <c r="A8036" s="570">
        <f t="shared" si="118"/>
        <v>8030</v>
      </c>
      <c r="B8036" s="571" t="s">
        <v>10176</v>
      </c>
      <c r="C8036" s="574" t="s">
        <v>12458</v>
      </c>
      <c r="D8036" s="843">
        <v>50932</v>
      </c>
      <c r="E8036" s="844"/>
      <c r="F8036" s="844"/>
      <c r="G8036" s="25"/>
      <c r="H8036" s="25"/>
      <c r="I8036" s="25"/>
      <c r="J8036" s="25"/>
      <c r="K8036" s="25"/>
      <c r="L8036" s="25"/>
      <c r="N8036" s="25"/>
      <c r="O8036" s="25"/>
      <c r="P8036" s="35" t="s">
        <v>2496</v>
      </c>
      <c r="AS8036" s="570"/>
      <c r="AT8036" s="391"/>
      <c r="AU8036" s="222"/>
      <c r="AV8036" s="564"/>
      <c r="AW8036" s="60"/>
      <c r="AX8036" s="60"/>
      <c r="AY8036" s="60"/>
      <c r="AZ8036" s="283"/>
      <c r="BA8036" s="283"/>
      <c r="BB8036" s="283"/>
      <c r="BC8036" s="34"/>
      <c r="BD8036" s="27"/>
      <c r="BF8036" s="35"/>
      <c r="BG8036" s="35"/>
      <c r="BH8036" s="35"/>
    </row>
    <row r="8037" spans="1:60" ht="15" x14ac:dyDescent="0.25">
      <c r="A8037" s="570">
        <f t="shared" si="118"/>
        <v>8031</v>
      </c>
      <c r="B8037" s="571" t="s">
        <v>10177</v>
      </c>
      <c r="C8037" s="574" t="s">
        <v>12458</v>
      </c>
      <c r="D8037" s="843">
        <v>92671.25</v>
      </c>
      <c r="E8037" s="844"/>
      <c r="F8037" s="844"/>
      <c r="G8037" s="25"/>
      <c r="H8037" s="25"/>
      <c r="I8037" s="25"/>
      <c r="J8037" s="25"/>
      <c r="K8037" s="25"/>
      <c r="L8037" s="25"/>
      <c r="N8037" s="25"/>
      <c r="O8037" s="25"/>
      <c r="P8037" s="35" t="s">
        <v>2496</v>
      </c>
      <c r="AS8037" s="570"/>
      <c r="AT8037" s="391"/>
      <c r="AU8037" s="222"/>
      <c r="AV8037" s="564"/>
      <c r="AW8037" s="60"/>
      <c r="AX8037" s="60"/>
      <c r="AY8037" s="60"/>
      <c r="AZ8037" s="283"/>
      <c r="BA8037" s="283"/>
      <c r="BB8037" s="283"/>
      <c r="BC8037" s="34"/>
      <c r="BD8037" s="27"/>
      <c r="BF8037" s="35"/>
      <c r="BG8037" s="35"/>
      <c r="BH8037" s="35"/>
    </row>
    <row r="8038" spans="1:60" ht="15" x14ac:dyDescent="0.25">
      <c r="A8038" s="570">
        <f t="shared" si="118"/>
        <v>8032</v>
      </c>
      <c r="B8038" s="571" t="s">
        <v>10178</v>
      </c>
      <c r="C8038" s="574" t="s">
        <v>12458</v>
      </c>
      <c r="D8038" s="843">
        <v>90886.25</v>
      </c>
      <c r="E8038" s="844"/>
      <c r="F8038" s="844"/>
      <c r="G8038" s="25"/>
      <c r="H8038" s="25"/>
      <c r="I8038" s="25"/>
      <c r="J8038" s="25"/>
      <c r="K8038" s="25"/>
      <c r="L8038" s="25"/>
      <c r="N8038" s="25"/>
      <c r="O8038" s="25"/>
      <c r="P8038" s="35" t="s">
        <v>2496</v>
      </c>
      <c r="AS8038" s="570"/>
      <c r="AT8038" s="391"/>
      <c r="AU8038" s="222"/>
      <c r="AV8038" s="564"/>
      <c r="AW8038" s="60"/>
      <c r="AX8038" s="60"/>
      <c r="AY8038" s="60"/>
      <c r="AZ8038" s="283"/>
      <c r="BA8038" s="283"/>
      <c r="BB8038" s="283"/>
      <c r="BC8038" s="34"/>
      <c r="BD8038" s="27"/>
      <c r="BF8038" s="35"/>
      <c r="BG8038" s="35"/>
      <c r="BH8038" s="35"/>
    </row>
    <row r="8039" spans="1:60" ht="15" x14ac:dyDescent="0.25">
      <c r="A8039" s="570">
        <f t="shared" si="118"/>
        <v>8033</v>
      </c>
      <c r="B8039" s="571" t="s">
        <v>10179</v>
      </c>
      <c r="C8039" s="574" t="s">
        <v>12458</v>
      </c>
      <c r="D8039" s="843">
        <v>56953.4</v>
      </c>
      <c r="E8039" s="844"/>
      <c r="F8039" s="844"/>
      <c r="G8039" s="25"/>
      <c r="H8039" s="25"/>
      <c r="I8039" s="25"/>
      <c r="J8039" s="25"/>
      <c r="K8039" s="25"/>
      <c r="L8039" s="25"/>
      <c r="N8039" s="25"/>
      <c r="O8039" s="25"/>
      <c r="P8039" s="35" t="s">
        <v>2496</v>
      </c>
      <c r="AS8039" s="570"/>
      <c r="AT8039" s="391"/>
      <c r="AU8039" s="222"/>
      <c r="AV8039" s="564"/>
      <c r="AW8039" s="60"/>
      <c r="AX8039" s="60"/>
      <c r="AY8039" s="60"/>
      <c r="AZ8039" s="283"/>
      <c r="BA8039" s="283"/>
      <c r="BB8039" s="283"/>
      <c r="BC8039" s="34"/>
      <c r="BD8039" s="27"/>
      <c r="BF8039" s="35"/>
      <c r="BG8039" s="35"/>
      <c r="BH8039" s="35"/>
    </row>
    <row r="8040" spans="1:60" ht="15" x14ac:dyDescent="0.25">
      <c r="A8040" s="570">
        <f t="shared" si="118"/>
        <v>8034</v>
      </c>
      <c r="B8040" s="571" t="s">
        <v>10180</v>
      </c>
      <c r="C8040" s="574" t="s">
        <v>12458</v>
      </c>
      <c r="D8040" s="843">
        <v>77088.2</v>
      </c>
      <c r="E8040" s="844"/>
      <c r="F8040" s="844"/>
      <c r="G8040" s="25"/>
      <c r="H8040" s="25"/>
      <c r="I8040" s="25"/>
      <c r="J8040" s="25"/>
      <c r="K8040" s="25"/>
      <c r="L8040" s="25"/>
      <c r="N8040" s="25"/>
      <c r="O8040" s="25"/>
      <c r="P8040" s="35" t="s">
        <v>2496</v>
      </c>
      <c r="AS8040" s="570"/>
      <c r="AT8040" s="391"/>
      <c r="AU8040" s="222"/>
      <c r="AV8040" s="564"/>
      <c r="AW8040" s="60"/>
      <c r="AX8040" s="60"/>
      <c r="AY8040" s="60"/>
      <c r="AZ8040" s="283"/>
      <c r="BA8040" s="283"/>
      <c r="BB8040" s="283"/>
      <c r="BC8040" s="34"/>
      <c r="BD8040" s="27"/>
      <c r="BF8040" s="35"/>
      <c r="BG8040" s="35"/>
      <c r="BH8040" s="35"/>
    </row>
    <row r="8041" spans="1:60" ht="15" x14ac:dyDescent="0.25">
      <c r="A8041" s="570">
        <f t="shared" si="118"/>
        <v>8035</v>
      </c>
      <c r="B8041" s="571" t="s">
        <v>10181</v>
      </c>
      <c r="C8041" s="574" t="s">
        <v>2526</v>
      </c>
      <c r="D8041" s="843">
        <v>49401.66</v>
      </c>
      <c r="E8041" s="844"/>
      <c r="F8041" s="844"/>
      <c r="G8041" s="25"/>
      <c r="H8041" s="25"/>
      <c r="I8041" s="25"/>
      <c r="J8041" s="25"/>
      <c r="K8041" s="25"/>
      <c r="L8041" s="25"/>
      <c r="N8041" s="25"/>
      <c r="O8041" s="25"/>
      <c r="P8041" s="35" t="s">
        <v>2496</v>
      </c>
      <c r="AS8041" s="570"/>
      <c r="AT8041" s="391"/>
      <c r="AU8041" s="222"/>
      <c r="AV8041" s="564"/>
      <c r="AW8041" s="60"/>
      <c r="AX8041" s="60"/>
      <c r="AY8041" s="60"/>
      <c r="AZ8041" s="283"/>
      <c r="BA8041" s="283"/>
      <c r="BB8041" s="283"/>
      <c r="BC8041" s="34"/>
      <c r="BD8041" s="27"/>
      <c r="BF8041" s="35"/>
      <c r="BG8041" s="35"/>
      <c r="BH8041" s="35"/>
    </row>
    <row r="8042" spans="1:60" ht="15" x14ac:dyDescent="0.25">
      <c r="A8042" s="570">
        <f t="shared" si="118"/>
        <v>8036</v>
      </c>
      <c r="B8042" s="571" t="s">
        <v>10182</v>
      </c>
      <c r="C8042" s="574" t="s">
        <v>12458</v>
      </c>
      <c r="D8042" s="843">
        <v>60767.35</v>
      </c>
      <c r="E8042" s="844"/>
      <c r="F8042" s="844"/>
      <c r="G8042" s="25"/>
      <c r="H8042" s="25"/>
      <c r="I8042" s="25"/>
      <c r="J8042" s="25"/>
      <c r="K8042" s="25"/>
      <c r="L8042" s="25"/>
      <c r="N8042" s="25"/>
      <c r="O8042" s="25"/>
      <c r="P8042" s="35" t="s">
        <v>2496</v>
      </c>
      <c r="AS8042" s="570"/>
      <c r="AT8042" s="391"/>
      <c r="AU8042" s="222"/>
      <c r="AV8042" s="564"/>
      <c r="AW8042" s="60"/>
      <c r="AX8042" s="60"/>
      <c r="AY8042" s="60"/>
      <c r="AZ8042" s="283"/>
      <c r="BA8042" s="283"/>
      <c r="BB8042" s="283"/>
      <c r="BC8042" s="34"/>
      <c r="BD8042" s="27"/>
      <c r="BF8042" s="35"/>
      <c r="BG8042" s="35"/>
      <c r="BH8042" s="35"/>
    </row>
    <row r="8043" spans="1:60" ht="15" x14ac:dyDescent="0.25">
      <c r="A8043" s="570">
        <f t="shared" si="118"/>
        <v>8037</v>
      </c>
      <c r="B8043" s="571" t="s">
        <v>10183</v>
      </c>
      <c r="C8043" s="574" t="s">
        <v>12458</v>
      </c>
      <c r="D8043" s="843">
        <v>93462.6</v>
      </c>
      <c r="E8043" s="844"/>
      <c r="F8043" s="844"/>
      <c r="G8043" s="25"/>
      <c r="H8043" s="25"/>
      <c r="I8043" s="25"/>
      <c r="J8043" s="25"/>
      <c r="K8043" s="25"/>
      <c r="L8043" s="25"/>
      <c r="N8043" s="25"/>
      <c r="O8043" s="25"/>
      <c r="P8043" s="35" t="s">
        <v>2496</v>
      </c>
      <c r="AS8043" s="570"/>
      <c r="AT8043" s="391"/>
      <c r="AU8043" s="222"/>
      <c r="AV8043" s="564"/>
      <c r="AW8043" s="60"/>
      <c r="AX8043" s="60"/>
      <c r="AY8043" s="60"/>
      <c r="AZ8043" s="283"/>
      <c r="BA8043" s="283"/>
      <c r="BB8043" s="283"/>
      <c r="BC8043" s="34"/>
      <c r="BD8043" s="27"/>
      <c r="BF8043" s="35"/>
      <c r="BG8043" s="35"/>
      <c r="BH8043" s="35"/>
    </row>
    <row r="8044" spans="1:60" ht="15" x14ac:dyDescent="0.25">
      <c r="A8044" s="570">
        <f t="shared" si="118"/>
        <v>8038</v>
      </c>
      <c r="B8044" s="571" t="s">
        <v>10184</v>
      </c>
      <c r="C8044" s="574" t="s">
        <v>12460</v>
      </c>
      <c r="D8044" s="843">
        <v>619109.4</v>
      </c>
      <c r="E8044" s="844"/>
      <c r="F8044" s="844"/>
      <c r="G8044" s="25"/>
      <c r="H8044" s="25"/>
      <c r="I8044" s="25"/>
      <c r="J8044" s="25"/>
      <c r="K8044" s="25"/>
      <c r="L8044" s="25"/>
      <c r="N8044" s="25"/>
      <c r="O8044" s="25"/>
      <c r="P8044" s="35" t="s">
        <v>2496</v>
      </c>
      <c r="AS8044" s="570"/>
      <c r="AT8044" s="391"/>
      <c r="AU8044" s="222"/>
      <c r="AV8044" s="564"/>
      <c r="AW8044" s="60"/>
      <c r="AX8044" s="60"/>
      <c r="AY8044" s="60"/>
      <c r="AZ8044" s="283"/>
      <c r="BA8044" s="283"/>
      <c r="BB8044" s="283"/>
      <c r="BC8044" s="34"/>
      <c r="BD8044" s="27"/>
      <c r="BF8044" s="35"/>
      <c r="BG8044" s="35"/>
      <c r="BH8044" s="35"/>
    </row>
    <row r="8045" spans="1:60" ht="15" x14ac:dyDescent="0.25">
      <c r="A8045" s="570">
        <f t="shared" si="118"/>
        <v>8039</v>
      </c>
      <c r="B8045" s="571" t="s">
        <v>10185</v>
      </c>
      <c r="C8045" s="574" t="s">
        <v>12460</v>
      </c>
      <c r="D8045" s="843">
        <v>488138</v>
      </c>
      <c r="E8045" s="844"/>
      <c r="F8045" s="844"/>
      <c r="G8045" s="25"/>
      <c r="H8045" s="25"/>
      <c r="I8045" s="25"/>
      <c r="J8045" s="25"/>
      <c r="K8045" s="25"/>
      <c r="L8045" s="25"/>
      <c r="N8045" s="25"/>
      <c r="O8045" s="25"/>
      <c r="P8045" s="35" t="s">
        <v>2496</v>
      </c>
      <c r="AS8045" s="570"/>
      <c r="AT8045" s="391"/>
      <c r="AU8045" s="222"/>
      <c r="AV8045" s="564"/>
      <c r="AW8045" s="60"/>
      <c r="AX8045" s="60"/>
      <c r="AY8045" s="60"/>
      <c r="AZ8045" s="283"/>
      <c r="BA8045" s="283"/>
      <c r="BB8045" s="283"/>
      <c r="BC8045" s="34"/>
      <c r="BD8045" s="27"/>
      <c r="BF8045" s="35"/>
      <c r="BG8045" s="35"/>
      <c r="BH8045" s="35"/>
    </row>
    <row r="8046" spans="1:60" ht="15" x14ac:dyDescent="0.25">
      <c r="A8046" s="570">
        <f t="shared" si="118"/>
        <v>8040</v>
      </c>
      <c r="B8046" s="571" t="s">
        <v>10186</v>
      </c>
      <c r="C8046" s="574" t="s">
        <v>12458</v>
      </c>
      <c r="D8046" s="843">
        <v>48942.32</v>
      </c>
      <c r="E8046" s="844"/>
      <c r="F8046" s="844"/>
      <c r="G8046" s="25"/>
      <c r="H8046" s="25"/>
      <c r="I8046" s="25"/>
      <c r="J8046" s="25"/>
      <c r="K8046" s="25"/>
      <c r="L8046" s="25"/>
      <c r="N8046" s="25"/>
      <c r="O8046" s="25"/>
      <c r="P8046" s="35" t="s">
        <v>2496</v>
      </c>
      <c r="AS8046" s="570"/>
      <c r="AT8046" s="391"/>
      <c r="AU8046" s="222"/>
      <c r="AV8046" s="564"/>
      <c r="AW8046" s="60"/>
      <c r="AX8046" s="60"/>
      <c r="AY8046" s="60"/>
      <c r="AZ8046" s="283"/>
      <c r="BA8046" s="283"/>
      <c r="BB8046" s="283"/>
      <c r="BC8046" s="34"/>
      <c r="BD8046" s="27"/>
      <c r="BF8046" s="35"/>
      <c r="BG8046" s="35"/>
      <c r="BH8046" s="35"/>
    </row>
    <row r="8047" spans="1:60" ht="15" x14ac:dyDescent="0.25">
      <c r="A8047" s="570">
        <f t="shared" si="118"/>
        <v>8041</v>
      </c>
      <c r="B8047" s="571" t="s">
        <v>10187</v>
      </c>
      <c r="C8047" s="574" t="s">
        <v>12458</v>
      </c>
      <c r="D8047" s="843">
        <v>167635.29999999999</v>
      </c>
      <c r="E8047" s="844"/>
      <c r="F8047" s="844"/>
      <c r="G8047" s="25"/>
      <c r="H8047" s="25"/>
      <c r="I8047" s="25"/>
      <c r="J8047" s="25"/>
      <c r="K8047" s="25"/>
      <c r="L8047" s="25"/>
      <c r="N8047" s="25"/>
      <c r="O8047" s="25"/>
      <c r="P8047" s="35" t="s">
        <v>2496</v>
      </c>
      <c r="AS8047" s="570"/>
      <c r="AT8047" s="391"/>
      <c r="AU8047" s="222"/>
      <c r="AV8047" s="564"/>
      <c r="AW8047" s="60"/>
      <c r="AX8047" s="60"/>
      <c r="AY8047" s="60"/>
      <c r="AZ8047" s="283"/>
      <c r="BA8047" s="283"/>
      <c r="BB8047" s="283"/>
      <c r="BC8047" s="34"/>
      <c r="BD8047" s="27"/>
      <c r="BF8047" s="35"/>
      <c r="BG8047" s="35"/>
      <c r="BH8047" s="35"/>
    </row>
    <row r="8048" spans="1:60" ht="15" x14ac:dyDescent="0.25">
      <c r="A8048" s="570">
        <f t="shared" si="118"/>
        <v>8042</v>
      </c>
      <c r="B8048" s="571" t="s">
        <v>10188</v>
      </c>
      <c r="C8048" s="574" t="s">
        <v>12465</v>
      </c>
      <c r="D8048" s="843">
        <v>41888</v>
      </c>
      <c r="E8048" s="844"/>
      <c r="F8048" s="844"/>
      <c r="G8048" s="25"/>
      <c r="H8048" s="25"/>
      <c r="I8048" s="25"/>
      <c r="J8048" s="25"/>
      <c r="K8048" s="25"/>
      <c r="L8048" s="25"/>
      <c r="N8048" s="25"/>
      <c r="O8048" s="25"/>
      <c r="P8048" s="35" t="s">
        <v>2496</v>
      </c>
      <c r="AS8048" s="570"/>
      <c r="AT8048" s="391"/>
      <c r="AU8048" s="222"/>
      <c r="AV8048" s="564"/>
      <c r="AW8048" s="60"/>
      <c r="AX8048" s="60"/>
      <c r="AY8048" s="60"/>
      <c r="AZ8048" s="283"/>
      <c r="BA8048" s="283"/>
      <c r="BB8048" s="283"/>
      <c r="BC8048" s="34"/>
      <c r="BD8048" s="27"/>
      <c r="BF8048" s="35"/>
      <c r="BG8048" s="35"/>
      <c r="BH8048" s="35"/>
    </row>
    <row r="8049" spans="1:60" ht="15" x14ac:dyDescent="0.25">
      <c r="A8049" s="570">
        <f t="shared" si="118"/>
        <v>8043</v>
      </c>
      <c r="B8049" s="571" t="s">
        <v>10189</v>
      </c>
      <c r="C8049" s="574" t="s">
        <v>12458</v>
      </c>
      <c r="D8049" s="843">
        <v>98532</v>
      </c>
      <c r="E8049" s="844"/>
      <c r="F8049" s="844"/>
      <c r="G8049" s="25"/>
      <c r="H8049" s="25"/>
      <c r="I8049" s="25"/>
      <c r="J8049" s="25"/>
      <c r="K8049" s="25"/>
      <c r="L8049" s="25"/>
      <c r="N8049" s="25"/>
      <c r="O8049" s="25"/>
      <c r="P8049" s="35" t="s">
        <v>2496</v>
      </c>
      <c r="AS8049" s="570"/>
      <c r="AT8049" s="391"/>
      <c r="AU8049" s="222"/>
      <c r="AV8049" s="564"/>
      <c r="AW8049" s="60"/>
      <c r="AX8049" s="60"/>
      <c r="AY8049" s="60"/>
      <c r="AZ8049" s="283"/>
      <c r="BA8049" s="283"/>
      <c r="BB8049" s="283"/>
      <c r="BC8049" s="34"/>
      <c r="BD8049" s="27"/>
      <c r="BF8049" s="35"/>
      <c r="BG8049" s="35"/>
      <c r="BH8049" s="35"/>
    </row>
    <row r="8050" spans="1:60" ht="15" x14ac:dyDescent="0.25">
      <c r="A8050" s="570">
        <f t="shared" si="118"/>
        <v>8044</v>
      </c>
      <c r="B8050" s="571" t="s">
        <v>10190</v>
      </c>
      <c r="C8050" s="574" t="s">
        <v>12458</v>
      </c>
      <c r="D8050" s="843">
        <v>252220.5</v>
      </c>
      <c r="E8050" s="844"/>
      <c r="F8050" s="844"/>
      <c r="G8050" s="25"/>
      <c r="H8050" s="25"/>
      <c r="I8050" s="25"/>
      <c r="J8050" s="25"/>
      <c r="K8050" s="25"/>
      <c r="L8050" s="25"/>
      <c r="N8050" s="25"/>
      <c r="O8050" s="25"/>
      <c r="P8050" s="35" t="s">
        <v>2496</v>
      </c>
      <c r="AS8050" s="570"/>
      <c r="AT8050" s="391"/>
      <c r="AU8050" s="222"/>
      <c r="AV8050" s="564"/>
      <c r="AW8050" s="60"/>
      <c r="AX8050" s="60"/>
      <c r="AY8050" s="60"/>
      <c r="AZ8050" s="283"/>
      <c r="BA8050" s="283"/>
      <c r="BB8050" s="283"/>
      <c r="BC8050" s="34"/>
      <c r="BD8050" s="27"/>
      <c r="BF8050" s="35"/>
      <c r="BG8050" s="35"/>
      <c r="BH8050" s="35"/>
    </row>
    <row r="8051" spans="1:60" ht="15" x14ac:dyDescent="0.25">
      <c r="A8051" s="570">
        <f t="shared" si="118"/>
        <v>8045</v>
      </c>
      <c r="B8051" s="571" t="s">
        <v>10191</v>
      </c>
      <c r="C8051" s="574" t="s">
        <v>12460</v>
      </c>
      <c r="D8051" s="843">
        <v>265251</v>
      </c>
      <c r="E8051" s="844"/>
      <c r="F8051" s="844"/>
      <c r="G8051" s="25"/>
      <c r="H8051" s="25"/>
      <c r="I8051" s="25"/>
      <c r="J8051" s="25"/>
      <c r="K8051" s="25"/>
      <c r="L8051" s="25"/>
      <c r="N8051" s="25"/>
      <c r="O8051" s="25"/>
      <c r="P8051" s="35" t="s">
        <v>2496</v>
      </c>
      <c r="AS8051" s="570"/>
      <c r="AT8051" s="391"/>
      <c r="AU8051" s="222"/>
      <c r="AV8051" s="564"/>
      <c r="AW8051" s="60"/>
      <c r="AX8051" s="60"/>
      <c r="AY8051" s="60"/>
      <c r="AZ8051" s="283"/>
      <c r="BA8051" s="283"/>
      <c r="BB8051" s="283"/>
      <c r="BC8051" s="34"/>
      <c r="BD8051" s="27"/>
      <c r="BF8051" s="35"/>
      <c r="BG8051" s="35"/>
      <c r="BH8051" s="35"/>
    </row>
    <row r="8052" spans="1:60" ht="15" x14ac:dyDescent="0.25">
      <c r="A8052" s="570">
        <f t="shared" si="118"/>
        <v>8046</v>
      </c>
      <c r="B8052" s="571" t="s">
        <v>10192</v>
      </c>
      <c r="C8052" s="574" t="s">
        <v>12458</v>
      </c>
      <c r="D8052" s="843">
        <v>482913.9</v>
      </c>
      <c r="E8052" s="844"/>
      <c r="F8052" s="844"/>
      <c r="G8052" s="25"/>
      <c r="H8052" s="25"/>
      <c r="I8052" s="25"/>
      <c r="J8052" s="25"/>
      <c r="K8052" s="25"/>
      <c r="L8052" s="25"/>
      <c r="N8052" s="25"/>
      <c r="O8052" s="25"/>
      <c r="P8052" s="35" t="s">
        <v>2496</v>
      </c>
      <c r="AS8052" s="570"/>
      <c r="AT8052" s="391"/>
      <c r="AU8052" s="222"/>
      <c r="AV8052" s="564"/>
      <c r="AW8052" s="60"/>
      <c r="AX8052" s="60"/>
      <c r="AY8052" s="60"/>
      <c r="AZ8052" s="283"/>
      <c r="BA8052" s="283"/>
      <c r="BB8052" s="283"/>
      <c r="BC8052" s="34"/>
      <c r="BD8052" s="27"/>
      <c r="BF8052" s="35"/>
      <c r="BG8052" s="35"/>
      <c r="BH8052" s="35"/>
    </row>
    <row r="8053" spans="1:60" ht="15" x14ac:dyDescent="0.25">
      <c r="A8053" s="570">
        <f t="shared" si="118"/>
        <v>8047</v>
      </c>
      <c r="B8053" s="571" t="s">
        <v>10193</v>
      </c>
      <c r="C8053" s="574" t="s">
        <v>2526</v>
      </c>
      <c r="D8053" s="843">
        <v>70388.5</v>
      </c>
      <c r="E8053" s="844"/>
      <c r="F8053" s="844"/>
      <c r="G8053" s="25"/>
      <c r="H8053" s="25"/>
      <c r="I8053" s="25"/>
      <c r="J8053" s="25"/>
      <c r="K8053" s="25"/>
      <c r="L8053" s="25"/>
      <c r="N8053" s="25"/>
      <c r="O8053" s="25"/>
      <c r="P8053" s="35" t="s">
        <v>2496</v>
      </c>
      <c r="AS8053" s="570"/>
      <c r="AT8053" s="391"/>
      <c r="AU8053" s="222"/>
      <c r="AV8053" s="564"/>
      <c r="AW8053" s="60"/>
      <c r="AX8053" s="60"/>
      <c r="AY8053" s="60"/>
      <c r="AZ8053" s="283"/>
      <c r="BA8053" s="283"/>
      <c r="BB8053" s="283"/>
      <c r="BC8053" s="34"/>
      <c r="BD8053" s="27"/>
      <c r="BF8053" s="35"/>
      <c r="BG8053" s="35"/>
      <c r="BH8053" s="35"/>
    </row>
    <row r="8054" spans="1:60" ht="15" x14ac:dyDescent="0.25">
      <c r="A8054" s="570">
        <f t="shared" si="118"/>
        <v>8048</v>
      </c>
      <c r="B8054" s="571" t="s">
        <v>10194</v>
      </c>
      <c r="C8054" s="574" t="s">
        <v>2526</v>
      </c>
      <c r="D8054" s="843">
        <v>28078.05</v>
      </c>
      <c r="E8054" s="844"/>
      <c r="F8054" s="844"/>
      <c r="G8054" s="25"/>
      <c r="H8054" s="25"/>
      <c r="I8054" s="25"/>
      <c r="J8054" s="25"/>
      <c r="K8054" s="25"/>
      <c r="L8054" s="25"/>
      <c r="N8054" s="25"/>
      <c r="O8054" s="25"/>
      <c r="P8054" s="35" t="s">
        <v>2496</v>
      </c>
      <c r="AS8054" s="570"/>
      <c r="AT8054" s="391"/>
      <c r="AU8054" s="222"/>
      <c r="AV8054" s="564"/>
      <c r="AW8054" s="60"/>
      <c r="AX8054" s="60"/>
      <c r="AY8054" s="60"/>
      <c r="AZ8054" s="283"/>
      <c r="BA8054" s="283"/>
      <c r="BB8054" s="283"/>
      <c r="BC8054" s="34"/>
      <c r="BD8054" s="27"/>
      <c r="BF8054" s="35"/>
      <c r="BG8054" s="35"/>
      <c r="BH8054" s="35"/>
    </row>
    <row r="8055" spans="1:60" ht="15" x14ac:dyDescent="0.25">
      <c r="A8055" s="570">
        <f t="shared" ref="A8055:A8118" si="119">A8054+1</f>
        <v>8049</v>
      </c>
      <c r="B8055" s="571" t="s">
        <v>10195</v>
      </c>
      <c r="C8055" s="574" t="s">
        <v>2526</v>
      </c>
      <c r="D8055" s="843">
        <v>64795.5</v>
      </c>
      <c r="E8055" s="844"/>
      <c r="F8055" s="844"/>
      <c r="G8055" s="25"/>
      <c r="H8055" s="25"/>
      <c r="I8055" s="25"/>
      <c r="J8055" s="25"/>
      <c r="K8055" s="25"/>
      <c r="L8055" s="25"/>
      <c r="N8055" s="25"/>
      <c r="O8055" s="25"/>
      <c r="P8055" s="35" t="s">
        <v>2496</v>
      </c>
      <c r="AS8055" s="570"/>
      <c r="AT8055" s="391"/>
      <c r="AU8055" s="222"/>
      <c r="AV8055" s="564"/>
      <c r="AW8055" s="60"/>
      <c r="AX8055" s="60"/>
      <c r="AY8055" s="60"/>
      <c r="AZ8055" s="283"/>
      <c r="BA8055" s="283"/>
      <c r="BB8055" s="283"/>
      <c r="BC8055" s="34"/>
      <c r="BD8055" s="27"/>
      <c r="BF8055" s="35"/>
      <c r="BG8055" s="35"/>
      <c r="BH8055" s="35"/>
    </row>
    <row r="8056" spans="1:60" ht="15" x14ac:dyDescent="0.25">
      <c r="A8056" s="570">
        <f t="shared" si="119"/>
        <v>8050</v>
      </c>
      <c r="B8056" s="571" t="s">
        <v>10196</v>
      </c>
      <c r="C8056" s="574" t="s">
        <v>12460</v>
      </c>
      <c r="D8056" s="843">
        <v>501777.78</v>
      </c>
      <c r="E8056" s="844"/>
      <c r="F8056" s="844"/>
      <c r="G8056" s="25"/>
      <c r="H8056" s="25"/>
      <c r="I8056" s="25"/>
      <c r="J8056" s="25"/>
      <c r="K8056" s="25"/>
      <c r="L8056" s="25"/>
      <c r="N8056" s="25"/>
      <c r="O8056" s="25"/>
      <c r="P8056" s="35" t="s">
        <v>2496</v>
      </c>
      <c r="AS8056" s="570"/>
      <c r="AT8056" s="391"/>
      <c r="AU8056" s="222"/>
      <c r="AV8056" s="564"/>
      <c r="AW8056" s="60"/>
      <c r="AX8056" s="60"/>
      <c r="AY8056" s="60"/>
      <c r="AZ8056" s="283"/>
      <c r="BA8056" s="283"/>
      <c r="BB8056" s="283"/>
      <c r="BC8056" s="34"/>
      <c r="BD8056" s="27"/>
      <c r="BF8056" s="35"/>
      <c r="BG8056" s="35"/>
      <c r="BH8056" s="35"/>
    </row>
    <row r="8057" spans="1:60" ht="15" x14ac:dyDescent="0.25">
      <c r="A8057" s="570">
        <f t="shared" si="119"/>
        <v>8051</v>
      </c>
      <c r="B8057" s="571" t="s">
        <v>10197</v>
      </c>
      <c r="C8057" s="574" t="s">
        <v>12472</v>
      </c>
      <c r="D8057" s="843">
        <v>134946</v>
      </c>
      <c r="E8057" s="844"/>
      <c r="F8057" s="844"/>
      <c r="G8057" s="25"/>
      <c r="H8057" s="25"/>
      <c r="I8057" s="25"/>
      <c r="J8057" s="25"/>
      <c r="K8057" s="25"/>
      <c r="L8057" s="25"/>
      <c r="N8057" s="25"/>
      <c r="O8057" s="25"/>
      <c r="P8057" s="35" t="s">
        <v>2496</v>
      </c>
      <c r="AS8057" s="570"/>
      <c r="AT8057" s="391"/>
      <c r="AU8057" s="222"/>
      <c r="AV8057" s="564"/>
      <c r="AW8057" s="60"/>
      <c r="AX8057" s="60"/>
      <c r="AY8057" s="60"/>
      <c r="AZ8057" s="283"/>
      <c r="BA8057" s="283"/>
      <c r="BB8057" s="283"/>
      <c r="BC8057" s="34"/>
      <c r="BD8057" s="27"/>
      <c r="BF8057" s="35"/>
      <c r="BG8057" s="35"/>
      <c r="BH8057" s="35"/>
    </row>
    <row r="8058" spans="1:60" ht="15" x14ac:dyDescent="0.25">
      <c r="A8058" s="570">
        <f t="shared" si="119"/>
        <v>8052</v>
      </c>
      <c r="B8058" s="571" t="s">
        <v>10198</v>
      </c>
      <c r="C8058" s="574" t="s">
        <v>12472</v>
      </c>
      <c r="D8058" s="843">
        <v>64974</v>
      </c>
      <c r="E8058" s="844"/>
      <c r="F8058" s="844"/>
      <c r="G8058" s="25"/>
      <c r="H8058" s="25"/>
      <c r="I8058" s="25"/>
      <c r="J8058" s="25"/>
      <c r="K8058" s="25"/>
      <c r="L8058" s="25"/>
      <c r="N8058" s="25"/>
      <c r="O8058" s="25"/>
      <c r="P8058" s="35" t="s">
        <v>2496</v>
      </c>
      <c r="AS8058" s="570"/>
      <c r="AT8058" s="391"/>
      <c r="AU8058" s="222"/>
      <c r="AV8058" s="564"/>
      <c r="AW8058" s="60"/>
      <c r="AX8058" s="60"/>
      <c r="AY8058" s="60"/>
      <c r="AZ8058" s="283"/>
      <c r="BA8058" s="283"/>
      <c r="BB8058" s="283"/>
      <c r="BC8058" s="34"/>
      <c r="BD8058" s="27"/>
      <c r="BF8058" s="35"/>
      <c r="BG8058" s="35"/>
      <c r="BH8058" s="35"/>
    </row>
    <row r="8059" spans="1:60" ht="15" x14ac:dyDescent="0.25">
      <c r="A8059" s="570">
        <f t="shared" si="119"/>
        <v>8053</v>
      </c>
      <c r="B8059" s="571" t="s">
        <v>10199</v>
      </c>
      <c r="C8059" s="574" t="s">
        <v>12470</v>
      </c>
      <c r="D8059" s="843">
        <v>671814.5</v>
      </c>
      <c r="E8059" s="844"/>
      <c r="F8059" s="844"/>
      <c r="G8059" s="25"/>
      <c r="H8059" s="25"/>
      <c r="I8059" s="25"/>
      <c r="J8059" s="25"/>
      <c r="K8059" s="25"/>
      <c r="L8059" s="25"/>
      <c r="N8059" s="25"/>
      <c r="O8059" s="25"/>
      <c r="P8059" s="35" t="s">
        <v>2496</v>
      </c>
      <c r="AS8059" s="570"/>
      <c r="AT8059" s="391"/>
      <c r="AU8059" s="222"/>
      <c r="AV8059" s="564"/>
      <c r="AW8059" s="60"/>
      <c r="AX8059" s="60"/>
      <c r="AY8059" s="60"/>
      <c r="AZ8059" s="283"/>
      <c r="BA8059" s="283"/>
      <c r="BB8059" s="283"/>
      <c r="BC8059" s="34"/>
      <c r="BD8059" s="27"/>
      <c r="BF8059" s="35"/>
      <c r="BG8059" s="35"/>
      <c r="BH8059" s="35"/>
    </row>
    <row r="8060" spans="1:60" ht="15" x14ac:dyDescent="0.25">
      <c r="A8060" s="570">
        <f t="shared" si="119"/>
        <v>8054</v>
      </c>
      <c r="B8060" s="571" t="s">
        <v>10200</v>
      </c>
      <c r="C8060" s="574" t="s">
        <v>12470</v>
      </c>
      <c r="D8060" s="843">
        <v>738293.85</v>
      </c>
      <c r="E8060" s="844"/>
      <c r="F8060" s="844"/>
      <c r="G8060" s="25"/>
      <c r="H8060" s="25"/>
      <c r="I8060" s="25"/>
      <c r="J8060" s="25"/>
      <c r="K8060" s="25"/>
      <c r="L8060" s="25"/>
      <c r="N8060" s="25"/>
      <c r="O8060" s="25"/>
      <c r="P8060" s="35" t="s">
        <v>2496</v>
      </c>
      <c r="AS8060" s="570"/>
      <c r="AT8060" s="391"/>
      <c r="AU8060" s="222"/>
      <c r="AV8060" s="564"/>
      <c r="AW8060" s="60"/>
      <c r="AX8060" s="60"/>
      <c r="AY8060" s="60"/>
      <c r="AZ8060" s="283"/>
      <c r="BA8060" s="283"/>
      <c r="BB8060" s="283"/>
      <c r="BC8060" s="34"/>
      <c r="BD8060" s="27"/>
      <c r="BF8060" s="35"/>
      <c r="BG8060" s="35"/>
      <c r="BH8060" s="35"/>
    </row>
    <row r="8061" spans="1:60" ht="15" x14ac:dyDescent="0.25">
      <c r="A8061" s="570">
        <f t="shared" si="119"/>
        <v>8055</v>
      </c>
      <c r="B8061" s="571" t="s">
        <v>10201</v>
      </c>
      <c r="C8061" s="574" t="s">
        <v>12463</v>
      </c>
      <c r="D8061" s="843">
        <v>234549</v>
      </c>
      <c r="E8061" s="844"/>
      <c r="F8061" s="844"/>
      <c r="G8061" s="25"/>
      <c r="H8061" s="25"/>
      <c r="I8061" s="25"/>
      <c r="J8061" s="25"/>
      <c r="K8061" s="25"/>
      <c r="L8061" s="25"/>
      <c r="N8061" s="25"/>
      <c r="O8061" s="25"/>
      <c r="P8061" s="35" t="s">
        <v>2496</v>
      </c>
      <c r="AS8061" s="570"/>
      <c r="AT8061" s="391"/>
      <c r="AU8061" s="222"/>
      <c r="AV8061" s="564"/>
      <c r="AW8061" s="60"/>
      <c r="AX8061" s="60"/>
      <c r="AY8061" s="60"/>
      <c r="AZ8061" s="283"/>
      <c r="BA8061" s="283"/>
      <c r="BB8061" s="283"/>
      <c r="BC8061" s="34"/>
      <c r="BD8061" s="27"/>
      <c r="BF8061" s="35"/>
      <c r="BG8061" s="35"/>
      <c r="BH8061" s="35"/>
    </row>
    <row r="8062" spans="1:60" ht="15" x14ac:dyDescent="0.25">
      <c r="A8062" s="570">
        <f t="shared" si="119"/>
        <v>8056</v>
      </c>
      <c r="B8062" s="571" t="s">
        <v>10202</v>
      </c>
      <c r="C8062" s="574" t="s">
        <v>12463</v>
      </c>
      <c r="D8062" s="843">
        <v>234549</v>
      </c>
      <c r="E8062" s="844"/>
      <c r="F8062" s="844"/>
      <c r="G8062" s="25"/>
      <c r="H8062" s="25"/>
      <c r="I8062" s="25"/>
      <c r="J8062" s="25"/>
      <c r="K8062" s="25"/>
      <c r="L8062" s="25"/>
      <c r="N8062" s="25"/>
      <c r="O8062" s="25"/>
      <c r="P8062" s="35" t="s">
        <v>2496</v>
      </c>
      <c r="AS8062" s="570"/>
      <c r="AT8062" s="391"/>
      <c r="AU8062" s="222"/>
      <c r="AV8062" s="564"/>
      <c r="AW8062" s="60"/>
      <c r="AX8062" s="60"/>
      <c r="AY8062" s="60"/>
      <c r="AZ8062" s="283"/>
      <c r="BA8062" s="283"/>
      <c r="BB8062" s="283"/>
      <c r="BC8062" s="34"/>
      <c r="BD8062" s="27"/>
      <c r="BF8062" s="35"/>
      <c r="BG8062" s="35"/>
      <c r="BH8062" s="35"/>
    </row>
    <row r="8063" spans="1:60" ht="15" x14ac:dyDescent="0.25">
      <c r="A8063" s="570">
        <f t="shared" si="119"/>
        <v>8057</v>
      </c>
      <c r="B8063" s="571" t="s">
        <v>10203</v>
      </c>
      <c r="C8063" s="574" t="s">
        <v>12460</v>
      </c>
      <c r="D8063" s="843">
        <v>37909.83</v>
      </c>
      <c r="E8063" s="844"/>
      <c r="F8063" s="844"/>
      <c r="G8063" s="25"/>
      <c r="H8063" s="25"/>
      <c r="I8063" s="25"/>
      <c r="J8063" s="25"/>
      <c r="K8063" s="25"/>
      <c r="L8063" s="25"/>
      <c r="N8063" s="25"/>
      <c r="O8063" s="25"/>
      <c r="P8063" s="35" t="s">
        <v>2496</v>
      </c>
      <c r="AS8063" s="570"/>
      <c r="AT8063" s="391"/>
      <c r="AU8063" s="222"/>
      <c r="AV8063" s="564"/>
      <c r="AW8063" s="60"/>
      <c r="AX8063" s="60"/>
      <c r="AY8063" s="60"/>
      <c r="AZ8063" s="283"/>
      <c r="BA8063" s="283"/>
      <c r="BB8063" s="283"/>
      <c r="BC8063" s="34"/>
      <c r="BD8063" s="27"/>
      <c r="BF8063" s="35"/>
      <c r="BG8063" s="35"/>
      <c r="BH8063" s="35"/>
    </row>
    <row r="8064" spans="1:60" ht="15" x14ac:dyDescent="0.25">
      <c r="A8064" s="570">
        <f t="shared" si="119"/>
        <v>8058</v>
      </c>
      <c r="B8064" s="571" t="s">
        <v>10204</v>
      </c>
      <c r="C8064" s="574" t="s">
        <v>12463</v>
      </c>
      <c r="D8064" s="843">
        <v>158508</v>
      </c>
      <c r="E8064" s="844"/>
      <c r="F8064" s="844"/>
      <c r="G8064" s="25"/>
      <c r="H8064" s="25"/>
      <c r="I8064" s="25"/>
      <c r="J8064" s="25"/>
      <c r="K8064" s="25"/>
      <c r="L8064" s="25"/>
      <c r="N8064" s="25"/>
      <c r="O8064" s="25"/>
      <c r="P8064" s="35" t="s">
        <v>2496</v>
      </c>
      <c r="AS8064" s="570"/>
      <c r="AT8064" s="391"/>
      <c r="AU8064" s="222"/>
      <c r="AV8064" s="564"/>
      <c r="AW8064" s="60"/>
      <c r="AX8064" s="60"/>
      <c r="AY8064" s="60"/>
      <c r="AZ8064" s="283"/>
      <c r="BA8064" s="283"/>
      <c r="BB8064" s="283"/>
      <c r="BC8064" s="34"/>
      <c r="BD8064" s="27"/>
      <c r="BF8064" s="35"/>
      <c r="BG8064" s="35"/>
      <c r="BH8064" s="35"/>
    </row>
    <row r="8065" spans="1:60" ht="15" x14ac:dyDescent="0.25">
      <c r="A8065" s="570">
        <f t="shared" si="119"/>
        <v>8059</v>
      </c>
      <c r="B8065" s="571" t="s">
        <v>10205</v>
      </c>
      <c r="C8065" s="574" t="s">
        <v>12460</v>
      </c>
      <c r="D8065" s="843">
        <v>37909.83</v>
      </c>
      <c r="E8065" s="844"/>
      <c r="F8065" s="844"/>
      <c r="G8065" s="25"/>
      <c r="H8065" s="25"/>
      <c r="I8065" s="25"/>
      <c r="J8065" s="25"/>
      <c r="K8065" s="25"/>
      <c r="L8065" s="25"/>
      <c r="N8065" s="25"/>
      <c r="O8065" s="25"/>
      <c r="P8065" s="35" t="s">
        <v>2496</v>
      </c>
      <c r="AS8065" s="570"/>
      <c r="AT8065" s="391"/>
      <c r="AU8065" s="222"/>
      <c r="AV8065" s="564"/>
      <c r="AW8065" s="60"/>
      <c r="AX8065" s="60"/>
      <c r="AY8065" s="60"/>
      <c r="AZ8065" s="283"/>
      <c r="BA8065" s="283"/>
      <c r="BB8065" s="283"/>
      <c r="BC8065" s="34"/>
      <c r="BD8065" s="27"/>
      <c r="BF8065" s="35"/>
      <c r="BG8065" s="35"/>
      <c r="BH8065" s="35"/>
    </row>
    <row r="8066" spans="1:60" ht="15" x14ac:dyDescent="0.25">
      <c r="A8066" s="570">
        <f t="shared" si="119"/>
        <v>8060</v>
      </c>
      <c r="B8066" s="571" t="s">
        <v>10206</v>
      </c>
      <c r="C8066" s="574" t="s">
        <v>12463</v>
      </c>
      <c r="D8066" s="843">
        <v>158508</v>
      </c>
      <c r="E8066" s="844"/>
      <c r="F8066" s="844"/>
      <c r="G8066" s="25"/>
      <c r="H8066" s="25"/>
      <c r="I8066" s="25"/>
      <c r="J8066" s="25"/>
      <c r="K8066" s="25"/>
      <c r="L8066" s="25"/>
      <c r="N8066" s="25"/>
      <c r="O8066" s="25"/>
      <c r="P8066" s="35" t="s">
        <v>2496</v>
      </c>
      <c r="AS8066" s="570"/>
      <c r="AT8066" s="391"/>
      <c r="AU8066" s="222"/>
      <c r="AV8066" s="564"/>
      <c r="AW8066" s="60"/>
      <c r="AX8066" s="60"/>
      <c r="AY8066" s="60"/>
      <c r="AZ8066" s="283"/>
      <c r="BA8066" s="283"/>
      <c r="BB8066" s="283"/>
      <c r="BC8066" s="34"/>
      <c r="BD8066" s="27"/>
      <c r="BF8066" s="35"/>
      <c r="BG8066" s="35"/>
      <c r="BH8066" s="35"/>
    </row>
    <row r="8067" spans="1:60" ht="15" x14ac:dyDescent="0.25">
      <c r="A8067" s="570">
        <f t="shared" si="119"/>
        <v>8061</v>
      </c>
      <c r="B8067" s="571" t="s">
        <v>10207</v>
      </c>
      <c r="C8067" s="574" t="s">
        <v>12484</v>
      </c>
      <c r="D8067" s="843">
        <v>436539.6</v>
      </c>
      <c r="E8067" s="844"/>
      <c r="F8067" s="844"/>
      <c r="G8067" s="25"/>
      <c r="H8067" s="25"/>
      <c r="I8067" s="25"/>
      <c r="J8067" s="25"/>
      <c r="K8067" s="25"/>
      <c r="L8067" s="25"/>
      <c r="N8067" s="25"/>
      <c r="O8067" s="25"/>
      <c r="P8067" s="35" t="s">
        <v>2496</v>
      </c>
      <c r="AS8067" s="570"/>
      <c r="AT8067" s="391"/>
      <c r="AU8067" s="222"/>
      <c r="AV8067" s="564"/>
      <c r="AW8067" s="60"/>
      <c r="AX8067" s="60"/>
      <c r="AY8067" s="60"/>
      <c r="AZ8067" s="283"/>
      <c r="BA8067" s="283"/>
      <c r="BB8067" s="283"/>
      <c r="BC8067" s="34"/>
      <c r="BD8067" s="27"/>
      <c r="BF8067" s="35"/>
      <c r="BG8067" s="35"/>
      <c r="BH8067" s="35"/>
    </row>
    <row r="8068" spans="1:60" ht="15" x14ac:dyDescent="0.25">
      <c r="A8068" s="570">
        <f t="shared" si="119"/>
        <v>8062</v>
      </c>
      <c r="B8068" s="571" t="s">
        <v>10208</v>
      </c>
      <c r="C8068" s="574" t="s">
        <v>12458</v>
      </c>
      <c r="D8068" s="843">
        <v>29889.23</v>
      </c>
      <c r="E8068" s="844"/>
      <c r="F8068" s="844"/>
      <c r="G8068" s="25"/>
      <c r="H8068" s="25"/>
      <c r="I8068" s="25"/>
      <c r="J8068" s="25"/>
      <c r="K8068" s="25"/>
      <c r="L8068" s="25"/>
      <c r="N8068" s="25"/>
      <c r="O8068" s="25"/>
      <c r="P8068" s="35" t="s">
        <v>2496</v>
      </c>
      <c r="AS8068" s="570"/>
      <c r="AT8068" s="391"/>
      <c r="AU8068" s="222"/>
      <c r="AV8068" s="564"/>
      <c r="AW8068" s="60"/>
      <c r="AX8068" s="60"/>
      <c r="AY8068" s="60"/>
      <c r="AZ8068" s="283"/>
      <c r="BA8068" s="283"/>
      <c r="BB8068" s="283"/>
      <c r="BC8068" s="34"/>
      <c r="BD8068" s="27"/>
      <c r="BF8068" s="35"/>
      <c r="BG8068" s="35"/>
      <c r="BH8068" s="35"/>
    </row>
    <row r="8069" spans="1:60" ht="15" x14ac:dyDescent="0.25">
      <c r="A8069" s="570">
        <f t="shared" si="119"/>
        <v>8063</v>
      </c>
      <c r="B8069" s="571" t="s">
        <v>10209</v>
      </c>
      <c r="C8069" s="574" t="s">
        <v>2526</v>
      </c>
      <c r="D8069" s="843">
        <v>37758.699999999997</v>
      </c>
      <c r="E8069" s="844"/>
      <c r="F8069" s="844"/>
      <c r="G8069" s="25"/>
      <c r="H8069" s="25"/>
      <c r="I8069" s="25"/>
      <c r="J8069" s="25"/>
      <c r="K8069" s="25"/>
      <c r="L8069" s="25"/>
      <c r="N8069" s="25"/>
      <c r="O8069" s="25"/>
      <c r="P8069" s="35" t="s">
        <v>2496</v>
      </c>
      <c r="AS8069" s="570"/>
      <c r="AT8069" s="391"/>
      <c r="AU8069" s="222"/>
      <c r="AV8069" s="564"/>
      <c r="AW8069" s="60"/>
      <c r="AX8069" s="60"/>
      <c r="AY8069" s="60"/>
      <c r="AZ8069" s="283"/>
      <c r="BA8069" s="283"/>
      <c r="BB8069" s="283"/>
      <c r="BC8069" s="34"/>
      <c r="BD8069" s="27"/>
      <c r="BF8069" s="35"/>
      <c r="BG8069" s="35"/>
      <c r="BH8069" s="35"/>
    </row>
    <row r="8070" spans="1:60" ht="15" x14ac:dyDescent="0.25">
      <c r="A8070" s="570">
        <f t="shared" si="119"/>
        <v>8064</v>
      </c>
      <c r="B8070" s="571" t="s">
        <v>10210</v>
      </c>
      <c r="C8070" s="574" t="s">
        <v>2526</v>
      </c>
      <c r="D8070" s="843">
        <v>37758.699999999997</v>
      </c>
      <c r="E8070" s="844"/>
      <c r="F8070" s="844"/>
      <c r="G8070" s="25"/>
      <c r="H8070" s="25"/>
      <c r="I8070" s="25"/>
      <c r="J8070" s="25"/>
      <c r="K8070" s="25"/>
      <c r="L8070" s="25"/>
      <c r="N8070" s="25"/>
      <c r="O8070" s="25"/>
      <c r="P8070" s="35" t="s">
        <v>2496</v>
      </c>
      <c r="AS8070" s="570"/>
      <c r="AT8070" s="391"/>
      <c r="AU8070" s="222"/>
      <c r="AV8070" s="564"/>
      <c r="AW8070" s="60"/>
      <c r="AX8070" s="60"/>
      <c r="AY8070" s="60"/>
      <c r="AZ8070" s="283"/>
      <c r="BA8070" s="283"/>
      <c r="BB8070" s="283"/>
      <c r="BC8070" s="34"/>
      <c r="BD8070" s="27"/>
      <c r="BF8070" s="35"/>
      <c r="BG8070" s="35"/>
      <c r="BH8070" s="35"/>
    </row>
    <row r="8071" spans="1:60" ht="15" x14ac:dyDescent="0.25">
      <c r="A8071" s="570">
        <f t="shared" si="119"/>
        <v>8065</v>
      </c>
      <c r="B8071" s="571" t="s">
        <v>10211</v>
      </c>
      <c r="C8071" s="574" t="s">
        <v>2526</v>
      </c>
      <c r="D8071" s="843">
        <v>37758.699999999997</v>
      </c>
      <c r="E8071" s="844"/>
      <c r="F8071" s="844"/>
      <c r="G8071" s="25"/>
      <c r="H8071" s="25"/>
      <c r="I8071" s="25"/>
      <c r="J8071" s="25"/>
      <c r="K8071" s="25"/>
      <c r="L8071" s="25"/>
      <c r="N8071" s="25"/>
      <c r="O8071" s="25"/>
      <c r="P8071" s="35" t="s">
        <v>2496</v>
      </c>
      <c r="AS8071" s="570"/>
      <c r="AT8071" s="391"/>
      <c r="AU8071" s="222"/>
      <c r="AV8071" s="564"/>
      <c r="AW8071" s="60"/>
      <c r="AX8071" s="60"/>
      <c r="AY8071" s="60"/>
      <c r="AZ8071" s="283"/>
      <c r="BA8071" s="283"/>
      <c r="BB8071" s="283"/>
      <c r="BC8071" s="34"/>
      <c r="BD8071" s="27"/>
      <c r="BF8071" s="35"/>
      <c r="BG8071" s="35"/>
      <c r="BH8071" s="35"/>
    </row>
    <row r="8072" spans="1:60" ht="15" x14ac:dyDescent="0.25">
      <c r="A8072" s="570">
        <f t="shared" si="119"/>
        <v>8066</v>
      </c>
      <c r="B8072" s="571" t="s">
        <v>10212</v>
      </c>
      <c r="C8072" s="574" t="s">
        <v>12460</v>
      </c>
      <c r="D8072" s="843">
        <v>229432</v>
      </c>
      <c r="E8072" s="844"/>
      <c r="F8072" s="844"/>
      <c r="G8072" s="25"/>
      <c r="H8072" s="25"/>
      <c r="I8072" s="25"/>
      <c r="J8072" s="25"/>
      <c r="K8072" s="25"/>
      <c r="L8072" s="25"/>
      <c r="N8072" s="25"/>
      <c r="O8072" s="25"/>
      <c r="P8072" s="35" t="s">
        <v>2496</v>
      </c>
      <c r="AS8072" s="570"/>
      <c r="AT8072" s="391"/>
      <c r="AU8072" s="222"/>
      <c r="AV8072" s="564"/>
      <c r="AW8072" s="60"/>
      <c r="AX8072" s="60"/>
      <c r="AY8072" s="60"/>
      <c r="AZ8072" s="283"/>
      <c r="BA8072" s="283"/>
      <c r="BB8072" s="283"/>
      <c r="BC8072" s="34"/>
      <c r="BD8072" s="27"/>
      <c r="BF8072" s="35"/>
      <c r="BG8072" s="35"/>
      <c r="BH8072" s="35"/>
    </row>
    <row r="8073" spans="1:60" ht="15" x14ac:dyDescent="0.25">
      <c r="A8073" s="570">
        <f t="shared" si="119"/>
        <v>8067</v>
      </c>
      <c r="B8073" s="571" t="s">
        <v>10213</v>
      </c>
      <c r="C8073" s="574" t="s">
        <v>12463</v>
      </c>
      <c r="D8073" s="843">
        <v>781830</v>
      </c>
      <c r="E8073" s="844"/>
      <c r="F8073" s="844"/>
      <c r="G8073" s="25"/>
      <c r="H8073" s="25"/>
      <c r="I8073" s="25"/>
      <c r="J8073" s="25"/>
      <c r="K8073" s="25"/>
      <c r="L8073" s="25"/>
      <c r="N8073" s="25"/>
      <c r="O8073" s="25"/>
      <c r="P8073" s="35" t="s">
        <v>2496</v>
      </c>
      <c r="AS8073" s="570"/>
      <c r="AT8073" s="391"/>
      <c r="AU8073" s="222"/>
      <c r="AV8073" s="564"/>
      <c r="AW8073" s="60"/>
      <c r="AX8073" s="60"/>
      <c r="AY8073" s="60"/>
      <c r="AZ8073" s="283"/>
      <c r="BA8073" s="283"/>
      <c r="BB8073" s="283"/>
      <c r="BC8073" s="34"/>
      <c r="BD8073" s="27"/>
      <c r="BF8073" s="35"/>
      <c r="BG8073" s="35"/>
      <c r="BH8073" s="35"/>
    </row>
    <row r="8074" spans="1:60" ht="15" x14ac:dyDescent="0.25">
      <c r="A8074" s="570">
        <f t="shared" si="119"/>
        <v>8068</v>
      </c>
      <c r="B8074" s="571" t="s">
        <v>10214</v>
      </c>
      <c r="C8074" s="574" t="s">
        <v>12458</v>
      </c>
      <c r="D8074" s="843">
        <v>321062</v>
      </c>
      <c r="E8074" s="844"/>
      <c r="F8074" s="844"/>
      <c r="G8074" s="25"/>
      <c r="H8074" s="25"/>
      <c r="I8074" s="25"/>
      <c r="J8074" s="25"/>
      <c r="K8074" s="25"/>
      <c r="L8074" s="25"/>
      <c r="N8074" s="25"/>
      <c r="O8074" s="25"/>
      <c r="P8074" s="35" t="s">
        <v>2496</v>
      </c>
      <c r="AS8074" s="570"/>
      <c r="AT8074" s="391"/>
      <c r="AU8074" s="222"/>
      <c r="AV8074" s="564"/>
      <c r="AW8074" s="60"/>
      <c r="AX8074" s="60"/>
      <c r="AY8074" s="60"/>
      <c r="AZ8074" s="283"/>
      <c r="BA8074" s="283"/>
      <c r="BB8074" s="283"/>
      <c r="BC8074" s="34"/>
      <c r="BD8074" s="27"/>
      <c r="BF8074" s="35"/>
      <c r="BG8074" s="35"/>
      <c r="BH8074" s="35"/>
    </row>
    <row r="8075" spans="1:60" ht="15" x14ac:dyDescent="0.25">
      <c r="A8075" s="570">
        <f t="shared" si="119"/>
        <v>8069</v>
      </c>
      <c r="B8075" s="571" t="s">
        <v>10215</v>
      </c>
      <c r="C8075" s="574" t="s">
        <v>12484</v>
      </c>
      <c r="D8075" s="843">
        <v>820014.72</v>
      </c>
      <c r="E8075" s="844"/>
      <c r="F8075" s="844"/>
      <c r="G8075" s="25"/>
      <c r="H8075" s="25"/>
      <c r="I8075" s="25"/>
      <c r="J8075" s="25"/>
      <c r="K8075" s="25"/>
      <c r="L8075" s="25"/>
      <c r="N8075" s="25"/>
      <c r="O8075" s="25"/>
      <c r="P8075" s="35" t="s">
        <v>2496</v>
      </c>
      <c r="AS8075" s="570"/>
      <c r="AT8075" s="391"/>
      <c r="AU8075" s="222"/>
      <c r="AV8075" s="564"/>
      <c r="AW8075" s="60"/>
      <c r="AX8075" s="60"/>
      <c r="AY8075" s="60"/>
      <c r="AZ8075" s="283"/>
      <c r="BA8075" s="283"/>
      <c r="BB8075" s="283"/>
      <c r="BC8075" s="34"/>
      <c r="BD8075" s="27"/>
      <c r="BF8075" s="35"/>
      <c r="BG8075" s="35"/>
      <c r="BH8075" s="35"/>
    </row>
    <row r="8076" spans="1:60" ht="15" x14ac:dyDescent="0.25">
      <c r="A8076" s="570">
        <f t="shared" si="119"/>
        <v>8070</v>
      </c>
      <c r="B8076" s="571" t="s">
        <v>10216</v>
      </c>
      <c r="C8076" s="574" t="s">
        <v>2526</v>
      </c>
      <c r="D8076" s="843">
        <v>64439.69</v>
      </c>
      <c r="E8076" s="844"/>
      <c r="F8076" s="844"/>
      <c r="G8076" s="25"/>
      <c r="H8076" s="25"/>
      <c r="I8076" s="25"/>
      <c r="J8076" s="25"/>
      <c r="K8076" s="25"/>
      <c r="L8076" s="25"/>
      <c r="N8076" s="25"/>
      <c r="O8076" s="25"/>
      <c r="P8076" s="35" t="s">
        <v>2496</v>
      </c>
      <c r="AS8076" s="570"/>
      <c r="AT8076" s="391"/>
      <c r="AU8076" s="222"/>
      <c r="AV8076" s="564"/>
      <c r="AW8076" s="60"/>
      <c r="AX8076" s="60"/>
      <c r="AY8076" s="60"/>
      <c r="AZ8076" s="283"/>
      <c r="BA8076" s="283"/>
      <c r="BB8076" s="283"/>
      <c r="BC8076" s="34"/>
      <c r="BD8076" s="27"/>
      <c r="BF8076" s="35"/>
      <c r="BG8076" s="35"/>
      <c r="BH8076" s="35"/>
    </row>
    <row r="8077" spans="1:60" ht="15" x14ac:dyDescent="0.25">
      <c r="A8077" s="570">
        <f t="shared" si="119"/>
        <v>8071</v>
      </c>
      <c r="B8077" s="571" t="s">
        <v>10217</v>
      </c>
      <c r="C8077" s="574" t="s">
        <v>12484</v>
      </c>
      <c r="D8077" s="843">
        <v>174692</v>
      </c>
      <c r="E8077" s="844"/>
      <c r="F8077" s="844"/>
      <c r="G8077" s="25"/>
      <c r="H8077" s="25"/>
      <c r="I8077" s="25"/>
      <c r="J8077" s="25"/>
      <c r="K8077" s="25"/>
      <c r="L8077" s="25"/>
      <c r="N8077" s="25"/>
      <c r="O8077" s="25"/>
      <c r="P8077" s="35" t="s">
        <v>2496</v>
      </c>
      <c r="AS8077" s="570"/>
      <c r="AT8077" s="391"/>
      <c r="AU8077" s="222"/>
      <c r="AV8077" s="564"/>
      <c r="AW8077" s="60"/>
      <c r="AX8077" s="60"/>
      <c r="AY8077" s="60"/>
      <c r="AZ8077" s="283"/>
      <c r="BA8077" s="283"/>
      <c r="BB8077" s="283"/>
      <c r="BC8077" s="34"/>
      <c r="BD8077" s="27"/>
      <c r="BF8077" s="35"/>
      <c r="BG8077" s="35"/>
      <c r="BH8077" s="35"/>
    </row>
    <row r="8078" spans="1:60" ht="15" x14ac:dyDescent="0.25">
      <c r="A8078" s="570">
        <f t="shared" si="119"/>
        <v>8072</v>
      </c>
      <c r="B8078" s="571" t="s">
        <v>10218</v>
      </c>
      <c r="C8078" s="574" t="s">
        <v>12463</v>
      </c>
      <c r="D8078" s="843">
        <v>499240.7</v>
      </c>
      <c r="E8078" s="844"/>
      <c r="F8078" s="844"/>
      <c r="G8078" s="25"/>
      <c r="H8078" s="25"/>
      <c r="I8078" s="25"/>
      <c r="J8078" s="25"/>
      <c r="K8078" s="25"/>
      <c r="L8078" s="25"/>
      <c r="N8078" s="25"/>
      <c r="O8078" s="25"/>
      <c r="P8078" s="35" t="s">
        <v>2496</v>
      </c>
      <c r="AS8078" s="570"/>
      <c r="AT8078" s="391"/>
      <c r="AU8078" s="222"/>
      <c r="AV8078" s="564"/>
      <c r="AW8078" s="60"/>
      <c r="AX8078" s="60"/>
      <c r="AY8078" s="60"/>
      <c r="AZ8078" s="283"/>
      <c r="BA8078" s="283"/>
      <c r="BB8078" s="283"/>
      <c r="BC8078" s="34"/>
      <c r="BD8078" s="27"/>
      <c r="BF8078" s="35"/>
      <c r="BG8078" s="35"/>
      <c r="BH8078" s="35"/>
    </row>
    <row r="8079" spans="1:60" ht="15" x14ac:dyDescent="0.25">
      <c r="A8079" s="570">
        <f t="shared" si="119"/>
        <v>8073</v>
      </c>
      <c r="B8079" s="571" t="s">
        <v>10219</v>
      </c>
      <c r="C8079" s="574" t="s">
        <v>12463</v>
      </c>
      <c r="D8079" s="843">
        <v>646894.71</v>
      </c>
      <c r="E8079" s="844"/>
      <c r="F8079" s="844"/>
      <c r="G8079" s="25"/>
      <c r="H8079" s="25"/>
      <c r="I8079" s="25"/>
      <c r="J8079" s="25"/>
      <c r="K8079" s="25"/>
      <c r="L8079" s="25"/>
      <c r="N8079" s="25"/>
      <c r="O8079" s="25"/>
      <c r="P8079" s="35" t="s">
        <v>2496</v>
      </c>
      <c r="AS8079" s="570"/>
      <c r="AT8079" s="391"/>
      <c r="AU8079" s="222"/>
      <c r="AV8079" s="564"/>
      <c r="AW8079" s="60"/>
      <c r="AX8079" s="60"/>
      <c r="AY8079" s="60"/>
      <c r="AZ8079" s="283"/>
      <c r="BA8079" s="283"/>
      <c r="BB8079" s="283"/>
      <c r="BC8079" s="34"/>
      <c r="BD8079" s="27"/>
      <c r="BF8079" s="35"/>
      <c r="BG8079" s="35"/>
      <c r="BH8079" s="35"/>
    </row>
    <row r="8080" spans="1:60" ht="15" x14ac:dyDescent="0.25">
      <c r="A8080" s="570">
        <f t="shared" si="119"/>
        <v>8074</v>
      </c>
      <c r="B8080" s="571" t="s">
        <v>10220</v>
      </c>
      <c r="C8080" s="574" t="s">
        <v>12463</v>
      </c>
      <c r="D8080" s="843">
        <v>588086.1</v>
      </c>
      <c r="E8080" s="844"/>
      <c r="F8080" s="844"/>
      <c r="G8080" s="25"/>
      <c r="H8080" s="25"/>
      <c r="I8080" s="25"/>
      <c r="J8080" s="25"/>
      <c r="K8080" s="25"/>
      <c r="L8080" s="25"/>
      <c r="N8080" s="25"/>
      <c r="O8080" s="25"/>
      <c r="P8080" s="35" t="s">
        <v>2496</v>
      </c>
      <c r="AS8080" s="570"/>
      <c r="AT8080" s="391"/>
      <c r="AU8080" s="222"/>
      <c r="AV8080" s="564"/>
      <c r="AW8080" s="60"/>
      <c r="AX8080" s="60"/>
      <c r="AY8080" s="60"/>
      <c r="AZ8080" s="283"/>
      <c r="BA8080" s="283"/>
      <c r="BB8080" s="283"/>
      <c r="BC8080" s="34"/>
      <c r="BD8080" s="27"/>
      <c r="BF8080" s="35"/>
      <c r="BG8080" s="35"/>
      <c r="BH8080" s="35"/>
    </row>
    <row r="8081" spans="1:60" ht="15" x14ac:dyDescent="0.25">
      <c r="A8081" s="570">
        <f t="shared" si="119"/>
        <v>8075</v>
      </c>
      <c r="B8081" s="571" t="s">
        <v>10221</v>
      </c>
      <c r="C8081" s="574" t="s">
        <v>12472</v>
      </c>
      <c r="D8081" s="843">
        <v>70567</v>
      </c>
      <c r="E8081" s="844"/>
      <c r="F8081" s="844"/>
      <c r="G8081" s="25"/>
      <c r="H8081" s="25"/>
      <c r="I8081" s="25"/>
      <c r="J8081" s="25"/>
      <c r="K8081" s="25"/>
      <c r="L8081" s="25"/>
      <c r="N8081" s="25"/>
      <c r="O8081" s="25"/>
      <c r="P8081" s="35" t="s">
        <v>2496</v>
      </c>
      <c r="AS8081" s="570"/>
      <c r="AT8081" s="391"/>
      <c r="AU8081" s="222"/>
      <c r="AV8081" s="564"/>
      <c r="AW8081" s="60"/>
      <c r="AX8081" s="60"/>
      <c r="AY8081" s="60"/>
      <c r="AZ8081" s="283"/>
      <c r="BA8081" s="283"/>
      <c r="BB8081" s="283"/>
      <c r="BC8081" s="34"/>
      <c r="BD8081" s="27"/>
      <c r="BF8081" s="35"/>
      <c r="BG8081" s="35"/>
      <c r="BH8081" s="35"/>
    </row>
    <row r="8082" spans="1:60" ht="15" x14ac:dyDescent="0.25">
      <c r="A8082" s="570">
        <f t="shared" si="119"/>
        <v>8076</v>
      </c>
      <c r="B8082" s="571" t="s">
        <v>10222</v>
      </c>
      <c r="C8082" s="574" t="s">
        <v>12</v>
      </c>
      <c r="D8082" s="843">
        <v>86727.2</v>
      </c>
      <c r="E8082" s="844"/>
      <c r="F8082" s="844"/>
      <c r="G8082" s="25"/>
      <c r="H8082" s="25"/>
      <c r="I8082" s="25"/>
      <c r="J8082" s="25"/>
      <c r="K8082" s="25"/>
      <c r="L8082" s="25"/>
      <c r="N8082" s="25"/>
      <c r="O8082" s="25"/>
      <c r="P8082" s="35" t="s">
        <v>2496</v>
      </c>
      <c r="AS8082" s="570"/>
      <c r="AT8082" s="391"/>
      <c r="AU8082" s="222"/>
      <c r="AV8082" s="564"/>
      <c r="AW8082" s="60"/>
      <c r="AX8082" s="60"/>
      <c r="AY8082" s="60"/>
      <c r="AZ8082" s="283"/>
      <c r="BA8082" s="283"/>
      <c r="BB8082" s="283"/>
      <c r="BC8082" s="34"/>
      <c r="BD8082" s="27"/>
      <c r="BF8082" s="35"/>
      <c r="BG8082" s="35"/>
      <c r="BH8082" s="35"/>
    </row>
    <row r="8083" spans="1:60" ht="15" x14ac:dyDescent="0.25">
      <c r="A8083" s="570">
        <f t="shared" si="119"/>
        <v>8077</v>
      </c>
      <c r="B8083" s="571" t="s">
        <v>10223</v>
      </c>
      <c r="C8083" s="574" t="s">
        <v>12465</v>
      </c>
      <c r="D8083" s="843">
        <v>6956.74</v>
      </c>
      <c r="E8083" s="844"/>
      <c r="F8083" s="844"/>
      <c r="G8083" s="25"/>
      <c r="H8083" s="25"/>
      <c r="I8083" s="25"/>
      <c r="J8083" s="25"/>
      <c r="K8083" s="25"/>
      <c r="L8083" s="25"/>
      <c r="N8083" s="25"/>
      <c r="O8083" s="25"/>
      <c r="P8083" s="35" t="s">
        <v>2496</v>
      </c>
      <c r="AS8083" s="570"/>
      <c r="AT8083" s="391"/>
      <c r="AU8083" s="222"/>
      <c r="AV8083" s="564"/>
      <c r="AW8083" s="60"/>
      <c r="AX8083" s="60"/>
      <c r="AY8083" s="60"/>
      <c r="AZ8083" s="283"/>
      <c r="BA8083" s="283"/>
      <c r="BB8083" s="283"/>
      <c r="BC8083" s="34"/>
      <c r="BD8083" s="27"/>
      <c r="BF8083" s="35"/>
      <c r="BG8083" s="35"/>
      <c r="BH8083" s="35"/>
    </row>
    <row r="8084" spans="1:60" ht="15" x14ac:dyDescent="0.25">
      <c r="A8084" s="570">
        <f t="shared" si="119"/>
        <v>8078</v>
      </c>
      <c r="B8084" s="571" t="s">
        <v>10224</v>
      </c>
      <c r="C8084" s="574" t="s">
        <v>12501</v>
      </c>
      <c r="D8084" s="843">
        <v>257.04000000000002</v>
      </c>
      <c r="E8084" s="844"/>
      <c r="F8084" s="844"/>
      <c r="G8084" s="25"/>
      <c r="H8084" s="25"/>
      <c r="I8084" s="25"/>
      <c r="J8084" s="25"/>
      <c r="K8084" s="25"/>
      <c r="L8084" s="25"/>
      <c r="N8084" s="25"/>
      <c r="O8084" s="25"/>
      <c r="P8084" s="35" t="s">
        <v>2496</v>
      </c>
      <c r="AS8084" s="570"/>
      <c r="AT8084" s="391"/>
      <c r="AU8084" s="222"/>
      <c r="AV8084" s="564"/>
      <c r="AW8084" s="60"/>
      <c r="AX8084" s="60"/>
      <c r="AY8084" s="60"/>
      <c r="AZ8084" s="283"/>
      <c r="BA8084" s="283"/>
      <c r="BB8084" s="283"/>
      <c r="BC8084" s="34"/>
      <c r="BD8084" s="27"/>
      <c r="BF8084" s="35"/>
      <c r="BG8084" s="35"/>
      <c r="BH8084" s="35"/>
    </row>
    <row r="8085" spans="1:60" ht="15" x14ac:dyDescent="0.25">
      <c r="A8085" s="570">
        <f t="shared" si="119"/>
        <v>8079</v>
      </c>
      <c r="B8085" s="571" t="s">
        <v>10225</v>
      </c>
      <c r="C8085" s="574" t="s">
        <v>12458</v>
      </c>
      <c r="D8085" s="843">
        <v>15793.68</v>
      </c>
      <c r="E8085" s="844"/>
      <c r="F8085" s="844"/>
      <c r="G8085" s="25"/>
      <c r="H8085" s="25"/>
      <c r="I8085" s="25"/>
      <c r="J8085" s="25"/>
      <c r="K8085" s="25"/>
      <c r="L8085" s="25"/>
      <c r="N8085" s="25"/>
      <c r="O8085" s="25"/>
      <c r="P8085" s="35" t="s">
        <v>2496</v>
      </c>
      <c r="AS8085" s="570"/>
      <c r="AT8085" s="391"/>
      <c r="AU8085" s="222"/>
      <c r="AV8085" s="564"/>
      <c r="AW8085" s="60"/>
      <c r="AX8085" s="60"/>
      <c r="AY8085" s="60"/>
      <c r="AZ8085" s="283"/>
      <c r="BA8085" s="283"/>
      <c r="BB8085" s="283"/>
      <c r="BC8085" s="34"/>
      <c r="BD8085" s="27"/>
      <c r="BF8085" s="35"/>
      <c r="BG8085" s="35"/>
      <c r="BH8085" s="35"/>
    </row>
    <row r="8086" spans="1:60" ht="15" x14ac:dyDescent="0.25">
      <c r="A8086" s="570">
        <f t="shared" si="119"/>
        <v>8080</v>
      </c>
      <c r="B8086" s="571" t="s">
        <v>10226</v>
      </c>
      <c r="C8086" s="574" t="s">
        <v>12458</v>
      </c>
      <c r="D8086" s="843">
        <v>13821.85</v>
      </c>
      <c r="E8086" s="844"/>
      <c r="F8086" s="844"/>
      <c r="G8086" s="25"/>
      <c r="H8086" s="25"/>
      <c r="I8086" s="25"/>
      <c r="J8086" s="25"/>
      <c r="K8086" s="25"/>
      <c r="L8086" s="25"/>
      <c r="N8086" s="25"/>
      <c r="O8086" s="25"/>
      <c r="P8086" s="35" t="s">
        <v>2496</v>
      </c>
      <c r="AS8086" s="570"/>
      <c r="AT8086" s="391"/>
      <c r="AU8086" s="222"/>
      <c r="AV8086" s="564"/>
      <c r="AW8086" s="60"/>
      <c r="AX8086" s="60"/>
      <c r="AY8086" s="60"/>
      <c r="AZ8086" s="283"/>
      <c r="BA8086" s="283"/>
      <c r="BB8086" s="283"/>
      <c r="BC8086" s="34"/>
      <c r="BD8086" s="27"/>
      <c r="BF8086" s="35"/>
      <c r="BG8086" s="35"/>
      <c r="BH8086" s="35"/>
    </row>
    <row r="8087" spans="1:60" ht="15" x14ac:dyDescent="0.25">
      <c r="A8087" s="570">
        <f t="shared" si="119"/>
        <v>8081</v>
      </c>
      <c r="B8087" s="571" t="s">
        <v>10227</v>
      </c>
      <c r="C8087" s="574" t="s">
        <v>12458</v>
      </c>
      <c r="D8087" s="843">
        <v>37257.71</v>
      </c>
      <c r="E8087" s="844"/>
      <c r="F8087" s="844"/>
      <c r="G8087" s="25"/>
      <c r="H8087" s="25"/>
      <c r="I8087" s="25"/>
      <c r="J8087" s="25"/>
      <c r="K8087" s="25"/>
      <c r="L8087" s="25"/>
      <c r="N8087" s="25"/>
      <c r="O8087" s="25"/>
      <c r="P8087" s="35" t="s">
        <v>2496</v>
      </c>
      <c r="AS8087" s="570"/>
      <c r="AT8087" s="391"/>
      <c r="AU8087" s="222"/>
      <c r="AV8087" s="564"/>
      <c r="AW8087" s="60"/>
      <c r="AX8087" s="60"/>
      <c r="AY8087" s="60"/>
      <c r="AZ8087" s="283"/>
      <c r="BA8087" s="283"/>
      <c r="BB8087" s="283"/>
      <c r="BC8087" s="34"/>
      <c r="BD8087" s="27"/>
      <c r="BF8087" s="35"/>
      <c r="BG8087" s="35"/>
      <c r="BH8087" s="35"/>
    </row>
    <row r="8088" spans="1:60" ht="15" x14ac:dyDescent="0.25">
      <c r="A8088" s="570">
        <f t="shared" si="119"/>
        <v>8082</v>
      </c>
      <c r="B8088" s="571" t="s">
        <v>10228</v>
      </c>
      <c r="C8088" s="574" t="s">
        <v>12458</v>
      </c>
      <c r="D8088" s="843">
        <v>112001.61</v>
      </c>
      <c r="E8088" s="844"/>
      <c r="F8088" s="844"/>
      <c r="G8088" s="25"/>
      <c r="H8088" s="25"/>
      <c r="I8088" s="25"/>
      <c r="J8088" s="25"/>
      <c r="K8088" s="25"/>
      <c r="L8088" s="25"/>
      <c r="N8088" s="25"/>
      <c r="O8088" s="25"/>
      <c r="P8088" s="35" t="s">
        <v>2496</v>
      </c>
      <c r="AS8088" s="570"/>
      <c r="AT8088" s="391"/>
      <c r="AU8088" s="222"/>
      <c r="AV8088" s="564"/>
      <c r="AW8088" s="60"/>
      <c r="AX8088" s="60"/>
      <c r="AY8088" s="60"/>
      <c r="AZ8088" s="283"/>
      <c r="BA8088" s="283"/>
      <c r="BB8088" s="283"/>
      <c r="BC8088" s="34"/>
      <c r="BD8088" s="27"/>
      <c r="BF8088" s="35"/>
      <c r="BG8088" s="35"/>
      <c r="BH8088" s="35"/>
    </row>
    <row r="8089" spans="1:60" ht="15" x14ac:dyDescent="0.25">
      <c r="A8089" s="570">
        <f t="shared" si="119"/>
        <v>8083</v>
      </c>
      <c r="B8089" s="571" t="s">
        <v>10229</v>
      </c>
      <c r="C8089" s="574" t="s">
        <v>12458</v>
      </c>
      <c r="D8089" s="843">
        <v>129458.91</v>
      </c>
      <c r="E8089" s="844"/>
      <c r="F8089" s="844"/>
      <c r="G8089" s="25"/>
      <c r="H8089" s="25"/>
      <c r="I8089" s="25"/>
      <c r="J8089" s="25"/>
      <c r="K8089" s="25"/>
      <c r="L8089" s="25"/>
      <c r="N8089" s="25"/>
      <c r="O8089" s="25"/>
      <c r="P8089" s="35" t="s">
        <v>2496</v>
      </c>
      <c r="AS8089" s="570"/>
      <c r="AT8089" s="391"/>
      <c r="AU8089" s="222"/>
      <c r="AV8089" s="564"/>
      <c r="AW8089" s="60"/>
      <c r="AX8089" s="60"/>
      <c r="AY8089" s="60"/>
      <c r="AZ8089" s="283"/>
      <c r="BA8089" s="283"/>
      <c r="BB8089" s="283"/>
      <c r="BC8089" s="34"/>
      <c r="BD8089" s="27"/>
      <c r="BF8089" s="35"/>
      <c r="BG8089" s="35"/>
      <c r="BH8089" s="35"/>
    </row>
    <row r="8090" spans="1:60" ht="15" x14ac:dyDescent="0.25">
      <c r="A8090" s="570">
        <f t="shared" si="119"/>
        <v>8084</v>
      </c>
      <c r="B8090" s="571" t="s">
        <v>10230</v>
      </c>
      <c r="C8090" s="574" t="s">
        <v>12458</v>
      </c>
      <c r="D8090" s="843">
        <v>129458.91</v>
      </c>
      <c r="E8090" s="844"/>
      <c r="F8090" s="844"/>
      <c r="G8090" s="25"/>
      <c r="H8090" s="25"/>
      <c r="I8090" s="25"/>
      <c r="J8090" s="25"/>
      <c r="K8090" s="25"/>
      <c r="L8090" s="25"/>
      <c r="N8090" s="25"/>
      <c r="O8090" s="25"/>
      <c r="P8090" s="35" t="s">
        <v>2496</v>
      </c>
      <c r="AS8090" s="570"/>
      <c r="AT8090" s="391"/>
      <c r="AU8090" s="222"/>
      <c r="AV8090" s="564"/>
      <c r="AW8090" s="60"/>
      <c r="AX8090" s="60"/>
      <c r="AY8090" s="60"/>
      <c r="AZ8090" s="283"/>
      <c r="BA8090" s="283"/>
      <c r="BB8090" s="283"/>
      <c r="BC8090" s="34"/>
      <c r="BD8090" s="27"/>
      <c r="BF8090" s="35"/>
      <c r="BG8090" s="35"/>
      <c r="BH8090" s="35"/>
    </row>
    <row r="8091" spans="1:60" ht="15" x14ac:dyDescent="0.25">
      <c r="A8091" s="570">
        <f t="shared" si="119"/>
        <v>8085</v>
      </c>
      <c r="B8091" s="571" t="s">
        <v>10231</v>
      </c>
      <c r="C8091" s="574" t="s">
        <v>12458</v>
      </c>
      <c r="D8091" s="843">
        <v>146350.96</v>
      </c>
      <c r="E8091" s="844"/>
      <c r="F8091" s="844"/>
      <c r="G8091" s="25"/>
      <c r="H8091" s="25"/>
      <c r="I8091" s="25"/>
      <c r="J8091" s="25"/>
      <c r="K8091" s="25"/>
      <c r="L8091" s="25"/>
      <c r="N8091" s="25"/>
      <c r="O8091" s="25"/>
      <c r="P8091" s="35" t="s">
        <v>2496</v>
      </c>
      <c r="AS8091" s="570"/>
      <c r="AT8091" s="391"/>
      <c r="AU8091" s="222"/>
      <c r="AV8091" s="564"/>
      <c r="AW8091" s="60"/>
      <c r="AX8091" s="60"/>
      <c r="AY8091" s="60"/>
      <c r="AZ8091" s="283"/>
      <c r="BA8091" s="283"/>
      <c r="BB8091" s="283"/>
      <c r="BC8091" s="34"/>
      <c r="BD8091" s="27"/>
      <c r="BF8091" s="35"/>
      <c r="BG8091" s="35"/>
      <c r="BH8091" s="35"/>
    </row>
    <row r="8092" spans="1:60" ht="15" x14ac:dyDescent="0.25">
      <c r="A8092" s="570">
        <f t="shared" si="119"/>
        <v>8086</v>
      </c>
      <c r="B8092" s="571" t="s">
        <v>10232</v>
      </c>
      <c r="C8092" s="574" t="s">
        <v>12458</v>
      </c>
      <c r="D8092" s="843">
        <v>220057.18</v>
      </c>
      <c r="E8092" s="844"/>
      <c r="F8092" s="844"/>
      <c r="G8092" s="25"/>
      <c r="H8092" s="25"/>
      <c r="I8092" s="25"/>
      <c r="J8092" s="25"/>
      <c r="K8092" s="25"/>
      <c r="L8092" s="25"/>
      <c r="N8092" s="25"/>
      <c r="O8092" s="25"/>
      <c r="P8092" s="35" t="s">
        <v>2496</v>
      </c>
      <c r="AS8092" s="570"/>
      <c r="AT8092" s="391"/>
      <c r="AU8092" s="222"/>
      <c r="AV8092" s="564"/>
      <c r="AW8092" s="60"/>
      <c r="AX8092" s="60"/>
      <c r="AY8092" s="60"/>
      <c r="AZ8092" s="283"/>
      <c r="BA8092" s="283"/>
      <c r="BB8092" s="283"/>
      <c r="BC8092" s="34"/>
      <c r="BD8092" s="27"/>
      <c r="BF8092" s="35"/>
      <c r="BG8092" s="35"/>
      <c r="BH8092" s="35"/>
    </row>
    <row r="8093" spans="1:60" ht="15" x14ac:dyDescent="0.25">
      <c r="A8093" s="570">
        <f t="shared" si="119"/>
        <v>8087</v>
      </c>
      <c r="B8093" s="571" t="s">
        <v>10233</v>
      </c>
      <c r="C8093" s="574" t="s">
        <v>12458</v>
      </c>
      <c r="D8093" s="843">
        <v>220057.18</v>
      </c>
      <c r="E8093" s="844"/>
      <c r="F8093" s="844"/>
      <c r="G8093" s="25"/>
      <c r="H8093" s="25"/>
      <c r="I8093" s="25"/>
      <c r="J8093" s="25"/>
      <c r="K8093" s="25"/>
      <c r="L8093" s="25"/>
      <c r="N8093" s="25"/>
      <c r="O8093" s="25"/>
      <c r="P8093" s="35" t="s">
        <v>2496</v>
      </c>
      <c r="AS8093" s="570"/>
      <c r="AT8093" s="391"/>
      <c r="AU8093" s="222"/>
      <c r="AV8093" s="564"/>
      <c r="AW8093" s="60"/>
      <c r="AX8093" s="60"/>
      <c r="AY8093" s="60"/>
      <c r="AZ8093" s="283"/>
      <c r="BA8093" s="283"/>
      <c r="BB8093" s="283"/>
      <c r="BC8093" s="34"/>
      <c r="BD8093" s="27"/>
      <c r="BF8093" s="35"/>
      <c r="BG8093" s="35"/>
      <c r="BH8093" s="35"/>
    </row>
    <row r="8094" spans="1:60" ht="15" x14ac:dyDescent="0.25">
      <c r="A8094" s="570">
        <f t="shared" si="119"/>
        <v>8088</v>
      </c>
      <c r="B8094" s="571" t="s">
        <v>10234</v>
      </c>
      <c r="C8094" s="574" t="s">
        <v>12458</v>
      </c>
      <c r="D8094" s="843">
        <v>235019.05</v>
      </c>
      <c r="E8094" s="844"/>
      <c r="F8094" s="844"/>
      <c r="G8094" s="25"/>
      <c r="H8094" s="25"/>
      <c r="I8094" s="25"/>
      <c r="J8094" s="25"/>
      <c r="K8094" s="25"/>
      <c r="L8094" s="25"/>
      <c r="N8094" s="25"/>
      <c r="O8094" s="25"/>
      <c r="P8094" s="35" t="s">
        <v>2496</v>
      </c>
      <c r="AS8094" s="570"/>
      <c r="AT8094" s="391"/>
      <c r="AU8094" s="222"/>
      <c r="AV8094" s="564"/>
      <c r="AW8094" s="60"/>
      <c r="AX8094" s="60"/>
      <c r="AY8094" s="60"/>
      <c r="AZ8094" s="283"/>
      <c r="BA8094" s="283"/>
      <c r="BB8094" s="283"/>
      <c r="BC8094" s="34"/>
      <c r="BD8094" s="27"/>
      <c r="BF8094" s="35"/>
      <c r="BG8094" s="35"/>
      <c r="BH8094" s="35"/>
    </row>
    <row r="8095" spans="1:60" ht="15" x14ac:dyDescent="0.25">
      <c r="A8095" s="570">
        <f t="shared" si="119"/>
        <v>8089</v>
      </c>
      <c r="B8095" s="571" t="s">
        <v>10235</v>
      </c>
      <c r="C8095" s="574" t="s">
        <v>12458</v>
      </c>
      <c r="D8095" s="843">
        <v>52062.5</v>
      </c>
      <c r="E8095" s="844"/>
      <c r="F8095" s="844"/>
      <c r="G8095" s="25"/>
      <c r="H8095" s="25"/>
      <c r="I8095" s="25"/>
      <c r="J8095" s="25"/>
      <c r="K8095" s="25"/>
      <c r="L8095" s="25"/>
      <c r="N8095" s="25"/>
      <c r="O8095" s="25"/>
      <c r="P8095" s="35" t="s">
        <v>2496</v>
      </c>
      <c r="AS8095" s="570"/>
      <c r="AT8095" s="391"/>
      <c r="AU8095" s="222"/>
      <c r="AV8095" s="564"/>
      <c r="AW8095" s="60"/>
      <c r="AX8095" s="60"/>
      <c r="AY8095" s="60"/>
      <c r="AZ8095" s="283"/>
      <c r="BA8095" s="283"/>
      <c r="BB8095" s="283"/>
      <c r="BC8095" s="34"/>
      <c r="BD8095" s="27"/>
      <c r="BF8095" s="35"/>
      <c r="BG8095" s="35"/>
      <c r="BH8095" s="35"/>
    </row>
    <row r="8096" spans="1:60" ht="15" x14ac:dyDescent="0.25">
      <c r="A8096" s="570">
        <f t="shared" si="119"/>
        <v>8090</v>
      </c>
      <c r="B8096" s="571" t="s">
        <v>10236</v>
      </c>
      <c r="C8096" s="574" t="s">
        <v>12458</v>
      </c>
      <c r="D8096" s="843">
        <v>36884.050000000003</v>
      </c>
      <c r="E8096" s="844"/>
      <c r="F8096" s="844"/>
      <c r="G8096" s="25"/>
      <c r="H8096" s="25"/>
      <c r="I8096" s="25"/>
      <c r="J8096" s="25"/>
      <c r="K8096" s="25"/>
      <c r="L8096" s="25"/>
      <c r="N8096" s="25"/>
      <c r="O8096" s="25"/>
      <c r="P8096" s="35" t="s">
        <v>2496</v>
      </c>
      <c r="AS8096" s="570"/>
      <c r="AT8096" s="391"/>
      <c r="AU8096" s="222"/>
      <c r="AV8096" s="564"/>
      <c r="AW8096" s="60"/>
      <c r="AX8096" s="60"/>
      <c r="AY8096" s="60"/>
      <c r="AZ8096" s="283"/>
      <c r="BA8096" s="283"/>
      <c r="BB8096" s="283"/>
      <c r="BC8096" s="34"/>
      <c r="BD8096" s="27"/>
      <c r="BF8096" s="35"/>
      <c r="BG8096" s="35"/>
      <c r="BH8096" s="35"/>
    </row>
    <row r="8097" spans="1:60" ht="15" x14ac:dyDescent="0.25">
      <c r="A8097" s="570">
        <f t="shared" si="119"/>
        <v>8091</v>
      </c>
      <c r="B8097" s="571" t="s">
        <v>10237</v>
      </c>
      <c r="C8097" s="574" t="s">
        <v>12458</v>
      </c>
      <c r="D8097" s="843">
        <v>42602</v>
      </c>
      <c r="E8097" s="844"/>
      <c r="F8097" s="844"/>
      <c r="G8097" s="25"/>
      <c r="H8097" s="25"/>
      <c r="I8097" s="25"/>
      <c r="J8097" s="25"/>
      <c r="K8097" s="25"/>
      <c r="L8097" s="25"/>
      <c r="N8097" s="25"/>
      <c r="O8097" s="25"/>
      <c r="P8097" s="35" t="s">
        <v>2496</v>
      </c>
      <c r="AS8097" s="570"/>
      <c r="AT8097" s="391"/>
      <c r="AU8097" s="222"/>
      <c r="AV8097" s="564"/>
      <c r="AW8097" s="60"/>
      <c r="AX8097" s="60"/>
      <c r="AY8097" s="60"/>
      <c r="AZ8097" s="283"/>
      <c r="BA8097" s="283"/>
      <c r="BB8097" s="283"/>
      <c r="BC8097" s="34"/>
      <c r="BD8097" s="27"/>
      <c r="BF8097" s="35"/>
      <c r="BG8097" s="35"/>
      <c r="BH8097" s="35"/>
    </row>
    <row r="8098" spans="1:60" ht="15" x14ac:dyDescent="0.25">
      <c r="A8098" s="570">
        <f t="shared" si="119"/>
        <v>8092</v>
      </c>
      <c r="B8098" s="571" t="s">
        <v>10238</v>
      </c>
      <c r="C8098" s="574" t="s">
        <v>12458</v>
      </c>
      <c r="D8098" s="843">
        <v>82690.720000000001</v>
      </c>
      <c r="E8098" s="844"/>
      <c r="F8098" s="844"/>
      <c r="G8098" s="25"/>
      <c r="H8098" s="25"/>
      <c r="I8098" s="25"/>
      <c r="J8098" s="25"/>
      <c r="K8098" s="25"/>
      <c r="L8098" s="25"/>
      <c r="N8098" s="25"/>
      <c r="O8098" s="25"/>
      <c r="P8098" s="35" t="s">
        <v>2496</v>
      </c>
      <c r="AS8098" s="570"/>
      <c r="AT8098" s="391"/>
      <c r="AU8098" s="222"/>
      <c r="AV8098" s="564"/>
      <c r="AW8098" s="60"/>
      <c r="AX8098" s="60"/>
      <c r="AY8098" s="60"/>
      <c r="AZ8098" s="283"/>
      <c r="BA8098" s="283"/>
      <c r="BB8098" s="283"/>
      <c r="BC8098" s="34"/>
      <c r="BD8098" s="27"/>
      <c r="BF8098" s="35"/>
      <c r="BG8098" s="35"/>
      <c r="BH8098" s="35"/>
    </row>
    <row r="8099" spans="1:60" ht="15" x14ac:dyDescent="0.25">
      <c r="A8099" s="570">
        <f t="shared" si="119"/>
        <v>8093</v>
      </c>
      <c r="B8099" s="571" t="s">
        <v>10239</v>
      </c>
      <c r="C8099" s="574" t="s">
        <v>12458</v>
      </c>
      <c r="D8099" s="843">
        <v>95885.440000000002</v>
      </c>
      <c r="E8099" s="844"/>
      <c r="F8099" s="844"/>
      <c r="G8099" s="25"/>
      <c r="H8099" s="25"/>
      <c r="I8099" s="25"/>
      <c r="J8099" s="25"/>
      <c r="K8099" s="25"/>
      <c r="L8099" s="25"/>
      <c r="N8099" s="25"/>
      <c r="O8099" s="25"/>
      <c r="P8099" s="35" t="s">
        <v>2496</v>
      </c>
      <c r="AS8099" s="570"/>
      <c r="AT8099" s="391"/>
      <c r="AU8099" s="222"/>
      <c r="AV8099" s="564"/>
      <c r="AW8099" s="60"/>
      <c r="AX8099" s="60"/>
      <c r="AY8099" s="60"/>
      <c r="AZ8099" s="283"/>
      <c r="BA8099" s="283"/>
      <c r="BB8099" s="283"/>
      <c r="BC8099" s="34"/>
      <c r="BD8099" s="27"/>
      <c r="BF8099" s="35"/>
      <c r="BG8099" s="35"/>
      <c r="BH8099" s="35"/>
    </row>
    <row r="8100" spans="1:60" ht="15" x14ac:dyDescent="0.25">
      <c r="A8100" s="570">
        <f t="shared" si="119"/>
        <v>8094</v>
      </c>
      <c r="B8100" s="571" t="s">
        <v>10240</v>
      </c>
      <c r="C8100" s="574" t="s">
        <v>12458</v>
      </c>
      <c r="D8100" s="843">
        <v>148657.18</v>
      </c>
      <c r="E8100" s="844"/>
      <c r="F8100" s="844"/>
      <c r="G8100" s="25"/>
      <c r="H8100" s="25"/>
      <c r="I8100" s="25"/>
      <c r="J8100" s="25"/>
      <c r="K8100" s="25"/>
      <c r="L8100" s="25"/>
      <c r="N8100" s="25"/>
      <c r="O8100" s="25"/>
      <c r="P8100" s="35" t="s">
        <v>2496</v>
      </c>
      <c r="AS8100" s="570"/>
      <c r="AT8100" s="391"/>
      <c r="AU8100" s="222"/>
      <c r="AV8100" s="564"/>
      <c r="AW8100" s="60"/>
      <c r="AX8100" s="60"/>
      <c r="AY8100" s="60"/>
      <c r="AZ8100" s="283"/>
      <c r="BA8100" s="283"/>
      <c r="BB8100" s="283"/>
      <c r="BC8100" s="34"/>
      <c r="BD8100" s="27"/>
      <c r="BF8100" s="35"/>
      <c r="BG8100" s="35"/>
      <c r="BH8100" s="35"/>
    </row>
    <row r="8101" spans="1:60" ht="15" x14ac:dyDescent="0.25">
      <c r="A8101" s="570">
        <f t="shared" si="119"/>
        <v>8095</v>
      </c>
      <c r="B8101" s="571" t="s">
        <v>10241</v>
      </c>
      <c r="C8101" s="574" t="s">
        <v>12458</v>
      </c>
      <c r="D8101" s="843">
        <v>245398.23</v>
      </c>
      <c r="E8101" s="844"/>
      <c r="F8101" s="844"/>
      <c r="G8101" s="25"/>
      <c r="H8101" s="25"/>
      <c r="I8101" s="25"/>
      <c r="J8101" s="25"/>
      <c r="K8101" s="25"/>
      <c r="L8101" s="25"/>
      <c r="N8101" s="25"/>
      <c r="O8101" s="25"/>
      <c r="P8101" s="35" t="s">
        <v>2496</v>
      </c>
      <c r="AS8101" s="570"/>
      <c r="AT8101" s="391"/>
      <c r="AU8101" s="222"/>
      <c r="AV8101" s="564"/>
      <c r="AW8101" s="60"/>
      <c r="AX8101" s="60"/>
      <c r="AY8101" s="60"/>
      <c r="AZ8101" s="283"/>
      <c r="BA8101" s="283"/>
      <c r="BB8101" s="283"/>
      <c r="BC8101" s="34"/>
      <c r="BD8101" s="27"/>
      <c r="BF8101" s="35"/>
      <c r="BG8101" s="35"/>
      <c r="BH8101" s="35"/>
    </row>
    <row r="8102" spans="1:60" ht="15" x14ac:dyDescent="0.25">
      <c r="A8102" s="570">
        <f t="shared" si="119"/>
        <v>8096</v>
      </c>
      <c r="B8102" s="571" t="s">
        <v>10242</v>
      </c>
      <c r="C8102" s="574" t="s">
        <v>12458</v>
      </c>
      <c r="D8102" s="843">
        <v>82690.720000000001</v>
      </c>
      <c r="E8102" s="844"/>
      <c r="F8102" s="844"/>
      <c r="G8102" s="25"/>
      <c r="H8102" s="25"/>
      <c r="I8102" s="25"/>
      <c r="J8102" s="25"/>
      <c r="K8102" s="25"/>
      <c r="L8102" s="25"/>
      <c r="N8102" s="25"/>
      <c r="O8102" s="25"/>
      <c r="P8102" s="35" t="s">
        <v>2496</v>
      </c>
      <c r="AS8102" s="570"/>
      <c r="AT8102" s="391"/>
      <c r="AU8102" s="222"/>
      <c r="AV8102" s="564"/>
      <c r="AW8102" s="60"/>
      <c r="AX8102" s="60"/>
      <c r="AY8102" s="60"/>
      <c r="AZ8102" s="283"/>
      <c r="BA8102" s="283"/>
      <c r="BB8102" s="283"/>
      <c r="BC8102" s="34"/>
      <c r="BD8102" s="27"/>
      <c r="BF8102" s="35"/>
      <c r="BG8102" s="35"/>
      <c r="BH8102" s="35"/>
    </row>
    <row r="8103" spans="1:60" ht="15" x14ac:dyDescent="0.25">
      <c r="A8103" s="570">
        <f t="shared" si="119"/>
        <v>8097</v>
      </c>
      <c r="B8103" s="571" t="s">
        <v>10243</v>
      </c>
      <c r="C8103" s="574" t="s">
        <v>12458</v>
      </c>
      <c r="D8103" s="843">
        <v>82690.720000000001</v>
      </c>
      <c r="E8103" s="844"/>
      <c r="F8103" s="844"/>
      <c r="G8103" s="25"/>
      <c r="H8103" s="25"/>
      <c r="I8103" s="25"/>
      <c r="J8103" s="25"/>
      <c r="K8103" s="25"/>
      <c r="L8103" s="25"/>
      <c r="N8103" s="25"/>
      <c r="O8103" s="25"/>
      <c r="P8103" s="35" t="s">
        <v>2496</v>
      </c>
      <c r="AS8103" s="570"/>
      <c r="AT8103" s="391"/>
      <c r="AU8103" s="222"/>
      <c r="AV8103" s="564"/>
      <c r="AW8103" s="60"/>
      <c r="AX8103" s="60"/>
      <c r="AY8103" s="60"/>
      <c r="AZ8103" s="283"/>
      <c r="BA8103" s="283"/>
      <c r="BB8103" s="283"/>
      <c r="BC8103" s="34"/>
      <c r="BD8103" s="27"/>
      <c r="BF8103" s="35"/>
      <c r="BG8103" s="35"/>
      <c r="BH8103" s="35"/>
    </row>
    <row r="8104" spans="1:60" ht="15" x14ac:dyDescent="0.25">
      <c r="A8104" s="570">
        <f t="shared" si="119"/>
        <v>8098</v>
      </c>
      <c r="B8104" s="571" t="s">
        <v>10244</v>
      </c>
      <c r="C8104" s="574" t="s">
        <v>12458</v>
      </c>
      <c r="D8104" s="843">
        <v>95885.440000000002</v>
      </c>
      <c r="E8104" s="844"/>
      <c r="F8104" s="844"/>
      <c r="G8104" s="25"/>
      <c r="H8104" s="25"/>
      <c r="I8104" s="25"/>
      <c r="J8104" s="25"/>
      <c r="K8104" s="25"/>
      <c r="L8104" s="25"/>
      <c r="N8104" s="25"/>
      <c r="O8104" s="25"/>
      <c r="P8104" s="35" t="s">
        <v>2496</v>
      </c>
      <c r="AS8104" s="570"/>
      <c r="AT8104" s="391"/>
      <c r="AU8104" s="222"/>
      <c r="AV8104" s="564"/>
      <c r="AW8104" s="60"/>
      <c r="AX8104" s="60"/>
      <c r="AY8104" s="60"/>
      <c r="AZ8104" s="283"/>
      <c r="BA8104" s="283"/>
      <c r="BB8104" s="283"/>
      <c r="BC8104" s="34"/>
      <c r="BD8104" s="27"/>
      <c r="BF8104" s="35"/>
      <c r="BG8104" s="35"/>
      <c r="BH8104" s="35"/>
    </row>
    <row r="8105" spans="1:60" ht="15" x14ac:dyDescent="0.25">
      <c r="A8105" s="570">
        <f t="shared" si="119"/>
        <v>8099</v>
      </c>
      <c r="B8105" s="571" t="s">
        <v>10245</v>
      </c>
      <c r="C8105" s="574" t="s">
        <v>12458</v>
      </c>
      <c r="D8105" s="843">
        <v>142190.72</v>
      </c>
      <c r="E8105" s="844"/>
      <c r="F8105" s="844"/>
      <c r="G8105" s="25"/>
      <c r="H8105" s="25"/>
      <c r="I8105" s="25"/>
      <c r="J8105" s="25"/>
      <c r="K8105" s="25"/>
      <c r="L8105" s="25"/>
      <c r="N8105" s="25"/>
      <c r="O8105" s="25"/>
      <c r="P8105" s="35" t="s">
        <v>2496</v>
      </c>
      <c r="AS8105" s="570"/>
      <c r="AT8105" s="391"/>
      <c r="AU8105" s="222"/>
      <c r="AV8105" s="564"/>
      <c r="AW8105" s="60"/>
      <c r="AX8105" s="60"/>
      <c r="AY8105" s="60"/>
      <c r="AZ8105" s="283"/>
      <c r="BA8105" s="283"/>
      <c r="BB8105" s="283"/>
      <c r="BC8105" s="34"/>
      <c r="BD8105" s="27"/>
      <c r="BF8105" s="35"/>
      <c r="BG8105" s="35"/>
      <c r="BH8105" s="35"/>
    </row>
    <row r="8106" spans="1:60" ht="15" x14ac:dyDescent="0.25">
      <c r="A8106" s="570">
        <f t="shared" si="119"/>
        <v>8100</v>
      </c>
      <c r="B8106" s="571" t="s">
        <v>10246</v>
      </c>
      <c r="C8106" s="574" t="s">
        <v>12458</v>
      </c>
      <c r="D8106" s="843">
        <v>148657.18</v>
      </c>
      <c r="E8106" s="844"/>
      <c r="F8106" s="844"/>
      <c r="G8106" s="25"/>
      <c r="H8106" s="25"/>
      <c r="I8106" s="25"/>
      <c r="J8106" s="25"/>
      <c r="K8106" s="25"/>
      <c r="L8106" s="25"/>
      <c r="N8106" s="25"/>
      <c r="O8106" s="25"/>
      <c r="P8106" s="35" t="s">
        <v>2496</v>
      </c>
      <c r="AS8106" s="570"/>
      <c r="AT8106" s="391"/>
      <c r="AU8106" s="222"/>
      <c r="AV8106" s="564"/>
      <c r="AW8106" s="60"/>
      <c r="AX8106" s="60"/>
      <c r="AY8106" s="60"/>
      <c r="AZ8106" s="283"/>
      <c r="BA8106" s="283"/>
      <c r="BB8106" s="283"/>
      <c r="BC8106" s="34"/>
      <c r="BD8106" s="27"/>
      <c r="BF8106" s="35"/>
      <c r="BG8106" s="35"/>
      <c r="BH8106" s="35"/>
    </row>
    <row r="8107" spans="1:60" ht="15" x14ac:dyDescent="0.25">
      <c r="A8107" s="570">
        <f t="shared" si="119"/>
        <v>8101</v>
      </c>
      <c r="B8107" s="571" t="s">
        <v>10247</v>
      </c>
      <c r="C8107" s="574" t="s">
        <v>12458</v>
      </c>
      <c r="D8107" s="843">
        <v>148657.18</v>
      </c>
      <c r="E8107" s="844"/>
      <c r="F8107" s="844"/>
      <c r="G8107" s="25"/>
      <c r="H8107" s="25"/>
      <c r="I8107" s="25"/>
      <c r="J8107" s="25"/>
      <c r="K8107" s="25"/>
      <c r="L8107" s="25"/>
      <c r="N8107" s="25"/>
      <c r="O8107" s="25"/>
      <c r="P8107" s="35" t="s">
        <v>2496</v>
      </c>
      <c r="AS8107" s="570"/>
      <c r="AT8107" s="391"/>
      <c r="AU8107" s="222"/>
      <c r="AV8107" s="564"/>
      <c r="AW8107" s="60"/>
      <c r="AX8107" s="60"/>
      <c r="AY8107" s="60"/>
      <c r="AZ8107" s="283"/>
      <c r="BA8107" s="283"/>
      <c r="BB8107" s="283"/>
      <c r="BC8107" s="34"/>
      <c r="BD8107" s="27"/>
      <c r="BF8107" s="35"/>
      <c r="BG8107" s="35"/>
      <c r="BH8107" s="35"/>
    </row>
    <row r="8108" spans="1:60" ht="15" x14ac:dyDescent="0.25">
      <c r="A8108" s="570">
        <f t="shared" si="119"/>
        <v>8102</v>
      </c>
      <c r="B8108" s="571" t="s">
        <v>10248</v>
      </c>
      <c r="C8108" s="574" t="s">
        <v>12458</v>
      </c>
      <c r="D8108" s="843">
        <v>200964.82</v>
      </c>
      <c r="E8108" s="844"/>
      <c r="F8108" s="844"/>
      <c r="G8108" s="25"/>
      <c r="H8108" s="25"/>
      <c r="I8108" s="25"/>
      <c r="J8108" s="25"/>
      <c r="K8108" s="25"/>
      <c r="L8108" s="25"/>
      <c r="N8108" s="25"/>
      <c r="O8108" s="25"/>
      <c r="P8108" s="35" t="s">
        <v>2496</v>
      </c>
      <c r="AS8108" s="570"/>
      <c r="AT8108" s="391"/>
      <c r="AU8108" s="222"/>
      <c r="AV8108" s="564"/>
      <c r="AW8108" s="60"/>
      <c r="AX8108" s="60"/>
      <c r="AY8108" s="60"/>
      <c r="AZ8108" s="283"/>
      <c r="BA8108" s="283"/>
      <c r="BB8108" s="283"/>
      <c r="BC8108" s="34"/>
      <c r="BD8108" s="27"/>
      <c r="BF8108" s="35"/>
      <c r="BG8108" s="35"/>
      <c r="BH8108" s="35"/>
    </row>
    <row r="8109" spans="1:60" ht="15" x14ac:dyDescent="0.25">
      <c r="A8109" s="570">
        <f t="shared" si="119"/>
        <v>8103</v>
      </c>
      <c r="B8109" s="571" t="s">
        <v>10249</v>
      </c>
      <c r="C8109" s="574" t="s">
        <v>12458</v>
      </c>
      <c r="D8109" s="843">
        <v>223808.06</v>
      </c>
      <c r="E8109" s="844"/>
      <c r="F8109" s="844"/>
      <c r="G8109" s="25"/>
      <c r="H8109" s="25"/>
      <c r="I8109" s="25"/>
      <c r="J8109" s="25"/>
      <c r="K8109" s="25"/>
      <c r="L8109" s="25"/>
      <c r="N8109" s="25"/>
      <c r="O8109" s="25"/>
      <c r="P8109" s="35" t="s">
        <v>2496</v>
      </c>
      <c r="AS8109" s="570"/>
      <c r="AT8109" s="391"/>
      <c r="AU8109" s="222"/>
      <c r="AV8109" s="564"/>
      <c r="AW8109" s="60"/>
      <c r="AX8109" s="60"/>
      <c r="AY8109" s="60"/>
      <c r="AZ8109" s="283"/>
      <c r="BA8109" s="283"/>
      <c r="BB8109" s="283"/>
      <c r="BC8109" s="34"/>
      <c r="BD8109" s="27"/>
      <c r="BF8109" s="35"/>
      <c r="BG8109" s="35"/>
      <c r="BH8109" s="35"/>
    </row>
    <row r="8110" spans="1:60" ht="15" x14ac:dyDescent="0.25">
      <c r="A8110" s="570">
        <f t="shared" si="119"/>
        <v>8104</v>
      </c>
      <c r="B8110" s="571" t="s">
        <v>10250</v>
      </c>
      <c r="C8110" s="574" t="s">
        <v>12458</v>
      </c>
      <c r="D8110" s="843">
        <v>245398.23</v>
      </c>
      <c r="E8110" s="844"/>
      <c r="F8110" s="844"/>
      <c r="G8110" s="25"/>
      <c r="H8110" s="25"/>
      <c r="I8110" s="25"/>
      <c r="J8110" s="25"/>
      <c r="K8110" s="25"/>
      <c r="L8110" s="25"/>
      <c r="N8110" s="25"/>
      <c r="O8110" s="25"/>
      <c r="P8110" s="35" t="s">
        <v>2496</v>
      </c>
      <c r="AS8110" s="570"/>
      <c r="AT8110" s="391"/>
      <c r="AU8110" s="222"/>
      <c r="AV8110" s="564"/>
      <c r="AW8110" s="60"/>
      <c r="AX8110" s="60"/>
      <c r="AY8110" s="60"/>
      <c r="AZ8110" s="283"/>
      <c r="BA8110" s="283"/>
      <c r="BB8110" s="283"/>
      <c r="BC8110" s="34"/>
      <c r="BD8110" s="27"/>
      <c r="BF8110" s="35"/>
      <c r="BG8110" s="35"/>
      <c r="BH8110" s="35"/>
    </row>
    <row r="8111" spans="1:60" ht="15" x14ac:dyDescent="0.25">
      <c r="A8111" s="570">
        <f t="shared" si="119"/>
        <v>8105</v>
      </c>
      <c r="B8111" s="571" t="s">
        <v>10251</v>
      </c>
      <c r="C8111" s="574" t="s">
        <v>12458</v>
      </c>
      <c r="D8111" s="843">
        <v>245398.23</v>
      </c>
      <c r="E8111" s="844"/>
      <c r="F8111" s="844"/>
      <c r="G8111" s="25"/>
      <c r="H8111" s="25"/>
      <c r="I8111" s="25"/>
      <c r="J8111" s="25"/>
      <c r="K8111" s="25"/>
      <c r="L8111" s="25"/>
      <c r="N8111" s="25"/>
      <c r="O8111" s="25"/>
      <c r="P8111" s="35" t="s">
        <v>2496</v>
      </c>
      <c r="AS8111" s="570"/>
      <c r="AT8111" s="391"/>
      <c r="AU8111" s="222"/>
      <c r="AV8111" s="564"/>
      <c r="AW8111" s="60"/>
      <c r="AX8111" s="60"/>
      <c r="AY8111" s="60"/>
      <c r="AZ8111" s="283"/>
      <c r="BA8111" s="283"/>
      <c r="BB8111" s="283"/>
      <c r="BC8111" s="34"/>
      <c r="BD8111" s="27"/>
      <c r="BF8111" s="35"/>
      <c r="BG8111" s="35"/>
      <c r="BH8111" s="35"/>
    </row>
    <row r="8112" spans="1:60" ht="15" x14ac:dyDescent="0.25">
      <c r="A8112" s="570">
        <f t="shared" si="119"/>
        <v>8106</v>
      </c>
      <c r="B8112" s="571" t="s">
        <v>10252</v>
      </c>
      <c r="C8112" s="574" t="s">
        <v>12458</v>
      </c>
      <c r="D8112" s="843">
        <v>262483.06</v>
      </c>
      <c r="E8112" s="844"/>
      <c r="F8112" s="844"/>
      <c r="G8112" s="25"/>
      <c r="H8112" s="25"/>
      <c r="I8112" s="25"/>
      <c r="J8112" s="25"/>
      <c r="K8112" s="25"/>
      <c r="L8112" s="25"/>
      <c r="N8112" s="25"/>
      <c r="O8112" s="25"/>
      <c r="P8112" s="35" t="s">
        <v>2496</v>
      </c>
      <c r="AS8112" s="570"/>
      <c r="AT8112" s="391"/>
      <c r="AU8112" s="222"/>
      <c r="AV8112" s="564"/>
      <c r="AW8112" s="60"/>
      <c r="AX8112" s="60"/>
      <c r="AY8112" s="60"/>
      <c r="AZ8112" s="283"/>
      <c r="BA8112" s="283"/>
      <c r="BB8112" s="283"/>
      <c r="BC8112" s="34"/>
      <c r="BD8112" s="27"/>
      <c r="BF8112" s="35"/>
      <c r="BG8112" s="35"/>
      <c r="BH8112" s="35"/>
    </row>
    <row r="8113" spans="1:60" ht="15" x14ac:dyDescent="0.25">
      <c r="A8113" s="570">
        <f t="shared" si="119"/>
        <v>8107</v>
      </c>
      <c r="B8113" s="571" t="s">
        <v>10253</v>
      </c>
      <c r="C8113" s="574" t="s">
        <v>12458</v>
      </c>
      <c r="D8113" s="843">
        <v>11497.78</v>
      </c>
      <c r="E8113" s="844"/>
      <c r="F8113" s="844"/>
      <c r="G8113" s="25"/>
      <c r="H8113" s="25"/>
      <c r="I8113" s="25"/>
      <c r="J8113" s="25"/>
      <c r="K8113" s="25"/>
      <c r="L8113" s="25"/>
      <c r="N8113" s="25"/>
      <c r="O8113" s="25"/>
      <c r="P8113" s="35" t="s">
        <v>2496</v>
      </c>
      <c r="AS8113" s="570"/>
      <c r="AT8113" s="391"/>
      <c r="AU8113" s="222"/>
      <c r="AV8113" s="564"/>
      <c r="AW8113" s="60"/>
      <c r="AX8113" s="60"/>
      <c r="AY8113" s="60"/>
      <c r="AZ8113" s="283"/>
      <c r="BA8113" s="283"/>
      <c r="BB8113" s="283"/>
      <c r="BC8113" s="34"/>
      <c r="BD8113" s="27"/>
      <c r="BF8113" s="35"/>
      <c r="BG8113" s="35"/>
      <c r="BH8113" s="35"/>
    </row>
    <row r="8114" spans="1:60" ht="15" x14ac:dyDescent="0.25">
      <c r="A8114" s="570">
        <f t="shared" si="119"/>
        <v>8108</v>
      </c>
      <c r="B8114" s="571" t="s">
        <v>10254</v>
      </c>
      <c r="C8114" s="574" t="s">
        <v>12458</v>
      </c>
      <c r="D8114" s="843">
        <v>362512.08</v>
      </c>
      <c r="E8114" s="844"/>
      <c r="F8114" s="844"/>
      <c r="G8114" s="25"/>
      <c r="H8114" s="25"/>
      <c r="I8114" s="25"/>
      <c r="J8114" s="25"/>
      <c r="K8114" s="25"/>
      <c r="L8114" s="25"/>
      <c r="N8114" s="25"/>
      <c r="O8114" s="25"/>
      <c r="P8114" s="35" t="s">
        <v>2496</v>
      </c>
      <c r="AS8114" s="570"/>
      <c r="AT8114" s="391"/>
      <c r="AU8114" s="222"/>
      <c r="AV8114" s="564"/>
      <c r="AW8114" s="60"/>
      <c r="AX8114" s="60"/>
      <c r="AY8114" s="60"/>
      <c r="AZ8114" s="283"/>
      <c r="BA8114" s="283"/>
      <c r="BB8114" s="283"/>
      <c r="BC8114" s="34"/>
      <c r="BD8114" s="27"/>
      <c r="BF8114" s="35"/>
      <c r="BG8114" s="35"/>
      <c r="BH8114" s="35"/>
    </row>
    <row r="8115" spans="1:60" ht="15" x14ac:dyDescent="0.25">
      <c r="A8115" s="570">
        <f t="shared" si="119"/>
        <v>8109</v>
      </c>
      <c r="B8115" s="571" t="s">
        <v>10255</v>
      </c>
      <c r="C8115" s="574" t="s">
        <v>12458</v>
      </c>
      <c r="D8115" s="843">
        <v>957000.38</v>
      </c>
      <c r="E8115" s="844"/>
      <c r="F8115" s="844"/>
      <c r="G8115" s="25"/>
      <c r="H8115" s="25"/>
      <c r="I8115" s="25"/>
      <c r="J8115" s="25"/>
      <c r="K8115" s="25"/>
      <c r="L8115" s="25"/>
      <c r="N8115" s="25"/>
      <c r="O8115" s="25"/>
      <c r="P8115" s="35" t="s">
        <v>2496</v>
      </c>
      <c r="AS8115" s="570"/>
      <c r="AT8115" s="391"/>
      <c r="AU8115" s="222"/>
      <c r="AV8115" s="564"/>
      <c r="AW8115" s="60"/>
      <c r="AX8115" s="60"/>
      <c r="AY8115" s="60"/>
      <c r="AZ8115" s="283"/>
      <c r="BA8115" s="283"/>
      <c r="BB8115" s="283"/>
      <c r="BC8115" s="34"/>
      <c r="BD8115" s="27"/>
      <c r="BF8115" s="35"/>
      <c r="BG8115" s="35"/>
      <c r="BH8115" s="35"/>
    </row>
    <row r="8116" spans="1:60" ht="15" x14ac:dyDescent="0.25">
      <c r="A8116" s="570">
        <f t="shared" si="119"/>
        <v>8110</v>
      </c>
      <c r="B8116" s="571" t="s">
        <v>10256</v>
      </c>
      <c r="C8116" s="574" t="s">
        <v>12469</v>
      </c>
      <c r="D8116" s="843">
        <v>1029</v>
      </c>
      <c r="E8116" s="844"/>
      <c r="F8116" s="844"/>
      <c r="G8116" s="25"/>
      <c r="H8116" s="25"/>
      <c r="I8116" s="25"/>
      <c r="J8116" s="25"/>
      <c r="K8116" s="25"/>
      <c r="L8116" s="25"/>
      <c r="N8116" s="25"/>
      <c r="O8116" s="25"/>
      <c r="P8116" s="35" t="s">
        <v>2496</v>
      </c>
      <c r="AS8116" s="570"/>
      <c r="AT8116" s="391"/>
      <c r="AU8116" s="222"/>
      <c r="AV8116" s="564"/>
      <c r="AW8116" s="60"/>
      <c r="AX8116" s="60"/>
      <c r="AY8116" s="60"/>
      <c r="AZ8116" s="283"/>
      <c r="BA8116" s="283"/>
      <c r="BB8116" s="283"/>
      <c r="BC8116" s="34"/>
      <c r="BD8116" s="27"/>
      <c r="BF8116" s="35"/>
      <c r="BG8116" s="35"/>
      <c r="BH8116" s="35"/>
    </row>
    <row r="8117" spans="1:60" ht="15" x14ac:dyDescent="0.25">
      <c r="A8117" s="570">
        <f t="shared" si="119"/>
        <v>8111</v>
      </c>
      <c r="B8117" s="571" t="s">
        <v>10257</v>
      </c>
      <c r="C8117" s="574" t="s">
        <v>12469</v>
      </c>
      <c r="D8117" s="843">
        <v>2271</v>
      </c>
      <c r="E8117" s="844"/>
      <c r="F8117" s="844"/>
      <c r="G8117" s="25"/>
      <c r="H8117" s="25"/>
      <c r="I8117" s="25"/>
      <c r="J8117" s="25"/>
      <c r="K8117" s="25"/>
      <c r="L8117" s="25"/>
      <c r="N8117" s="25"/>
      <c r="O8117" s="25"/>
      <c r="P8117" s="35" t="s">
        <v>2496</v>
      </c>
      <c r="AS8117" s="570"/>
      <c r="AT8117" s="391"/>
      <c r="AU8117" s="222"/>
      <c r="AV8117" s="564"/>
      <c r="AW8117" s="60"/>
      <c r="AX8117" s="60"/>
      <c r="AY8117" s="60"/>
      <c r="AZ8117" s="283"/>
      <c r="BA8117" s="283"/>
      <c r="BB8117" s="283"/>
      <c r="BC8117" s="34"/>
      <c r="BD8117" s="27"/>
      <c r="BF8117" s="35"/>
      <c r="BG8117" s="35"/>
      <c r="BH8117" s="35"/>
    </row>
    <row r="8118" spans="1:60" ht="15" x14ac:dyDescent="0.25">
      <c r="A8118" s="570">
        <f t="shared" si="119"/>
        <v>8112</v>
      </c>
      <c r="B8118" s="571" t="s">
        <v>10258</v>
      </c>
      <c r="C8118" s="574" t="s">
        <v>12469</v>
      </c>
      <c r="D8118" s="843">
        <v>457</v>
      </c>
      <c r="E8118" s="844"/>
      <c r="F8118" s="844"/>
      <c r="G8118" s="25"/>
      <c r="H8118" s="25"/>
      <c r="I8118" s="25"/>
      <c r="J8118" s="25"/>
      <c r="K8118" s="25"/>
      <c r="L8118" s="25"/>
      <c r="N8118" s="25"/>
      <c r="O8118" s="25"/>
      <c r="P8118" s="35" t="s">
        <v>2496</v>
      </c>
      <c r="AS8118" s="570"/>
      <c r="AT8118" s="391"/>
      <c r="AU8118" s="222"/>
      <c r="AV8118" s="564"/>
      <c r="AW8118" s="60"/>
      <c r="AX8118" s="60"/>
      <c r="AY8118" s="60"/>
      <c r="AZ8118" s="283"/>
      <c r="BA8118" s="283"/>
      <c r="BB8118" s="283"/>
      <c r="BC8118" s="34"/>
      <c r="BD8118" s="27"/>
      <c r="BF8118" s="35"/>
      <c r="BG8118" s="35"/>
      <c r="BH8118" s="35"/>
    </row>
    <row r="8119" spans="1:60" ht="15" x14ac:dyDescent="0.25">
      <c r="A8119" s="570">
        <f t="shared" ref="A8119:A8182" si="120">A8118+1</f>
        <v>8113</v>
      </c>
      <c r="B8119" s="571" t="s">
        <v>10259</v>
      </c>
      <c r="C8119" s="574" t="s">
        <v>12469</v>
      </c>
      <c r="D8119" s="843">
        <v>3429</v>
      </c>
      <c r="E8119" s="844"/>
      <c r="F8119" s="844"/>
      <c r="G8119" s="25"/>
      <c r="H8119" s="25"/>
      <c r="I8119" s="25"/>
      <c r="J8119" s="25"/>
      <c r="K8119" s="25"/>
      <c r="L8119" s="25"/>
      <c r="N8119" s="25"/>
      <c r="O8119" s="25"/>
      <c r="P8119" s="35" t="s">
        <v>2496</v>
      </c>
      <c r="AS8119" s="570"/>
      <c r="AT8119" s="391"/>
      <c r="AU8119" s="222"/>
      <c r="AV8119" s="564"/>
      <c r="AW8119" s="60"/>
      <c r="AX8119" s="60"/>
      <c r="AY8119" s="60"/>
      <c r="AZ8119" s="283"/>
      <c r="BA8119" s="283"/>
      <c r="BB8119" s="283"/>
      <c r="BC8119" s="34"/>
      <c r="BD8119" s="27"/>
      <c r="BF8119" s="35"/>
      <c r="BG8119" s="35"/>
      <c r="BH8119" s="35"/>
    </row>
    <row r="8120" spans="1:60" ht="15" x14ac:dyDescent="0.25">
      <c r="A8120" s="570">
        <f t="shared" si="120"/>
        <v>8114</v>
      </c>
      <c r="B8120" s="571" t="s">
        <v>10260</v>
      </c>
      <c r="C8120" s="574" t="s">
        <v>12470</v>
      </c>
      <c r="D8120" s="843">
        <v>350000</v>
      </c>
      <c r="E8120" s="844"/>
      <c r="F8120" s="844"/>
      <c r="G8120" s="25"/>
      <c r="H8120" s="25"/>
      <c r="I8120" s="25"/>
      <c r="J8120" s="25"/>
      <c r="K8120" s="25"/>
      <c r="L8120" s="25"/>
      <c r="N8120" s="25"/>
      <c r="O8120" s="25"/>
      <c r="P8120" s="35" t="s">
        <v>2496</v>
      </c>
      <c r="AS8120" s="570"/>
      <c r="AT8120" s="391"/>
      <c r="AU8120" s="222"/>
      <c r="AV8120" s="564"/>
      <c r="AW8120" s="60"/>
      <c r="AX8120" s="60"/>
      <c r="AY8120" s="60"/>
      <c r="AZ8120" s="283"/>
      <c r="BA8120" s="283"/>
      <c r="BB8120" s="283"/>
      <c r="BC8120" s="34"/>
      <c r="BD8120" s="27"/>
      <c r="BF8120" s="35"/>
      <c r="BG8120" s="35"/>
      <c r="BH8120" s="35"/>
    </row>
    <row r="8121" spans="1:60" ht="15" x14ac:dyDescent="0.25">
      <c r="A8121" s="570">
        <f t="shared" si="120"/>
        <v>8115</v>
      </c>
      <c r="B8121" s="571" t="s">
        <v>10261</v>
      </c>
      <c r="C8121" s="574" t="s">
        <v>12469</v>
      </c>
      <c r="D8121" s="843">
        <v>729</v>
      </c>
      <c r="E8121" s="844"/>
      <c r="F8121" s="844"/>
      <c r="G8121" s="25"/>
      <c r="H8121" s="25"/>
      <c r="I8121" s="25"/>
      <c r="J8121" s="25"/>
      <c r="K8121" s="25"/>
      <c r="L8121" s="25"/>
      <c r="N8121" s="25"/>
      <c r="O8121" s="25"/>
      <c r="P8121" s="35" t="s">
        <v>2496</v>
      </c>
      <c r="AS8121" s="570"/>
      <c r="AT8121" s="391"/>
      <c r="AU8121" s="222"/>
      <c r="AV8121" s="564"/>
      <c r="AW8121" s="60"/>
      <c r="AX8121" s="60"/>
      <c r="AY8121" s="60"/>
      <c r="AZ8121" s="283"/>
      <c r="BA8121" s="283"/>
      <c r="BB8121" s="283"/>
      <c r="BC8121" s="34"/>
      <c r="BD8121" s="27"/>
      <c r="BF8121" s="35"/>
      <c r="BG8121" s="35"/>
      <c r="BH8121" s="35"/>
    </row>
    <row r="8122" spans="1:60" ht="15" x14ac:dyDescent="0.25">
      <c r="A8122" s="570">
        <f t="shared" si="120"/>
        <v>8116</v>
      </c>
      <c r="B8122" s="571" t="s">
        <v>10262</v>
      </c>
      <c r="C8122" s="574" t="s">
        <v>12458</v>
      </c>
      <c r="D8122" s="843">
        <v>2618</v>
      </c>
      <c r="E8122" s="844"/>
      <c r="F8122" s="844"/>
      <c r="G8122" s="25"/>
      <c r="H8122" s="25"/>
      <c r="I8122" s="25"/>
      <c r="J8122" s="25"/>
      <c r="K8122" s="25"/>
      <c r="L8122" s="25"/>
      <c r="N8122" s="25"/>
      <c r="O8122" s="25"/>
      <c r="P8122" s="35" t="s">
        <v>2496</v>
      </c>
      <c r="AS8122" s="570"/>
      <c r="AT8122" s="391"/>
      <c r="AU8122" s="222"/>
      <c r="AV8122" s="564"/>
      <c r="AW8122" s="60"/>
      <c r="AX8122" s="60"/>
      <c r="AY8122" s="60"/>
      <c r="AZ8122" s="283"/>
      <c r="BA8122" s="283"/>
      <c r="BB8122" s="283"/>
      <c r="BC8122" s="34"/>
      <c r="BD8122" s="27"/>
      <c r="BF8122" s="35"/>
      <c r="BG8122" s="35"/>
      <c r="BH8122" s="35"/>
    </row>
    <row r="8123" spans="1:60" ht="15" x14ac:dyDescent="0.25">
      <c r="A8123" s="570">
        <f t="shared" si="120"/>
        <v>8117</v>
      </c>
      <c r="B8123" s="571" t="s">
        <v>10263</v>
      </c>
      <c r="C8123" s="574" t="s">
        <v>12458</v>
      </c>
      <c r="D8123" s="843">
        <v>1794.52</v>
      </c>
      <c r="E8123" s="844"/>
      <c r="F8123" s="844"/>
      <c r="G8123" s="25"/>
      <c r="H8123" s="25"/>
      <c r="I8123" s="25"/>
      <c r="J8123" s="25"/>
      <c r="K8123" s="25"/>
      <c r="L8123" s="25"/>
      <c r="N8123" s="25"/>
      <c r="O8123" s="25"/>
      <c r="P8123" s="35" t="s">
        <v>2496</v>
      </c>
      <c r="AS8123" s="570"/>
      <c r="AT8123" s="391"/>
      <c r="AU8123" s="222"/>
      <c r="AV8123" s="564"/>
      <c r="AW8123" s="60"/>
      <c r="AX8123" s="60"/>
      <c r="AY8123" s="60"/>
      <c r="AZ8123" s="283"/>
      <c r="BA8123" s="283"/>
      <c r="BB8123" s="283"/>
      <c r="BC8123" s="34"/>
      <c r="BD8123" s="27"/>
      <c r="BF8123" s="35"/>
      <c r="BG8123" s="35"/>
      <c r="BH8123" s="35"/>
    </row>
    <row r="8124" spans="1:60" ht="15" x14ac:dyDescent="0.25">
      <c r="A8124" s="570">
        <f t="shared" si="120"/>
        <v>8118</v>
      </c>
      <c r="B8124" s="571" t="s">
        <v>10264</v>
      </c>
      <c r="C8124" s="574" t="s">
        <v>12465</v>
      </c>
      <c r="D8124" s="843">
        <v>5388.32</v>
      </c>
      <c r="E8124" s="844"/>
      <c r="F8124" s="844"/>
      <c r="G8124" s="25"/>
      <c r="H8124" s="25"/>
      <c r="I8124" s="25"/>
      <c r="J8124" s="25"/>
      <c r="K8124" s="25"/>
      <c r="L8124" s="25"/>
      <c r="N8124" s="25"/>
      <c r="O8124" s="25"/>
      <c r="P8124" s="35" t="s">
        <v>2496</v>
      </c>
      <c r="AS8124" s="570"/>
      <c r="AT8124" s="391"/>
      <c r="AU8124" s="222"/>
      <c r="AV8124" s="564"/>
      <c r="AW8124" s="60"/>
      <c r="AX8124" s="60"/>
      <c r="AY8124" s="60"/>
      <c r="AZ8124" s="283"/>
      <c r="BA8124" s="283"/>
      <c r="BB8124" s="283"/>
      <c r="BC8124" s="34"/>
      <c r="BD8124" s="27"/>
      <c r="BF8124" s="35"/>
      <c r="BG8124" s="35"/>
      <c r="BH8124" s="35"/>
    </row>
    <row r="8125" spans="1:60" ht="15" x14ac:dyDescent="0.25">
      <c r="A8125" s="570">
        <f t="shared" si="120"/>
        <v>8119</v>
      </c>
      <c r="B8125" s="571" t="s">
        <v>10265</v>
      </c>
      <c r="C8125" s="574" t="s">
        <v>12472</v>
      </c>
      <c r="D8125" s="843">
        <v>102858.84</v>
      </c>
      <c r="E8125" s="844"/>
      <c r="F8125" s="844"/>
      <c r="G8125" s="25"/>
      <c r="H8125" s="25"/>
      <c r="I8125" s="25"/>
      <c r="J8125" s="25"/>
      <c r="K8125" s="25"/>
      <c r="L8125" s="25"/>
      <c r="N8125" s="25"/>
      <c r="O8125" s="25"/>
      <c r="P8125" s="35" t="s">
        <v>2496</v>
      </c>
      <c r="AS8125" s="570"/>
      <c r="AT8125" s="391"/>
      <c r="AU8125" s="222"/>
      <c r="AV8125" s="564"/>
      <c r="AW8125" s="60"/>
      <c r="AX8125" s="60"/>
      <c r="AY8125" s="60"/>
      <c r="AZ8125" s="283"/>
      <c r="BA8125" s="283"/>
      <c r="BB8125" s="283"/>
      <c r="BC8125" s="34"/>
      <c r="BD8125" s="27"/>
      <c r="BF8125" s="35"/>
      <c r="BG8125" s="35"/>
      <c r="BH8125" s="35"/>
    </row>
    <row r="8126" spans="1:60" ht="15" x14ac:dyDescent="0.25">
      <c r="A8126" s="570">
        <f t="shared" si="120"/>
        <v>8120</v>
      </c>
      <c r="B8126" s="571" t="s">
        <v>10266</v>
      </c>
      <c r="C8126" s="574" t="s">
        <v>12465</v>
      </c>
      <c r="D8126" s="843">
        <v>2776.27</v>
      </c>
      <c r="E8126" s="844"/>
      <c r="F8126" s="844"/>
      <c r="G8126" s="25"/>
      <c r="H8126" s="25"/>
      <c r="I8126" s="25"/>
      <c r="J8126" s="25"/>
      <c r="K8126" s="25"/>
      <c r="L8126" s="25"/>
      <c r="N8126" s="25"/>
      <c r="O8126" s="25"/>
      <c r="P8126" s="35" t="s">
        <v>2496</v>
      </c>
      <c r="AS8126" s="570"/>
      <c r="AT8126" s="391"/>
      <c r="AU8126" s="222"/>
      <c r="AV8126" s="564"/>
      <c r="AW8126" s="60"/>
      <c r="AX8126" s="60"/>
      <c r="AY8126" s="60"/>
      <c r="AZ8126" s="283"/>
      <c r="BA8126" s="283"/>
      <c r="BB8126" s="283"/>
      <c r="BC8126" s="34"/>
      <c r="BD8126" s="27"/>
      <c r="BF8126" s="35"/>
      <c r="BG8126" s="35"/>
      <c r="BH8126" s="35"/>
    </row>
    <row r="8127" spans="1:60" ht="15" x14ac:dyDescent="0.25">
      <c r="A8127" s="570">
        <f t="shared" si="120"/>
        <v>8121</v>
      </c>
      <c r="B8127" s="571" t="s">
        <v>10267</v>
      </c>
      <c r="C8127" s="574" t="s">
        <v>12458</v>
      </c>
      <c r="D8127" s="843">
        <v>9481.92</v>
      </c>
      <c r="E8127" s="844"/>
      <c r="F8127" s="844"/>
      <c r="G8127" s="25"/>
      <c r="H8127" s="25"/>
      <c r="I8127" s="25"/>
      <c r="J8127" s="25"/>
      <c r="K8127" s="25"/>
      <c r="L8127" s="25"/>
      <c r="N8127" s="25"/>
      <c r="O8127" s="25"/>
      <c r="P8127" s="35" t="s">
        <v>2496</v>
      </c>
      <c r="AS8127" s="570"/>
      <c r="AT8127" s="391"/>
      <c r="AU8127" s="222"/>
      <c r="AV8127" s="564"/>
      <c r="AW8127" s="60"/>
      <c r="AX8127" s="60"/>
      <c r="AY8127" s="60"/>
      <c r="AZ8127" s="283"/>
      <c r="BA8127" s="283"/>
      <c r="BB8127" s="283"/>
      <c r="BC8127" s="34"/>
      <c r="BD8127" s="27"/>
      <c r="BF8127" s="35"/>
      <c r="BG8127" s="35"/>
      <c r="BH8127" s="35"/>
    </row>
    <row r="8128" spans="1:60" ht="15" x14ac:dyDescent="0.25">
      <c r="A8128" s="570">
        <f t="shared" si="120"/>
        <v>8122</v>
      </c>
      <c r="B8128" s="571" t="s">
        <v>10268</v>
      </c>
      <c r="C8128" s="574" t="s">
        <v>12470</v>
      </c>
      <c r="D8128" s="843">
        <v>119000</v>
      </c>
      <c r="E8128" s="844"/>
      <c r="F8128" s="844"/>
      <c r="G8128" s="25"/>
      <c r="H8128" s="25"/>
      <c r="I8128" s="25"/>
      <c r="J8128" s="25"/>
      <c r="K8128" s="25"/>
      <c r="L8128" s="25"/>
      <c r="N8128" s="25"/>
      <c r="O8128" s="25"/>
      <c r="P8128" s="35" t="s">
        <v>2496</v>
      </c>
      <c r="AS8128" s="570"/>
      <c r="AT8128" s="391"/>
      <c r="AU8128" s="222"/>
      <c r="AV8128" s="564"/>
      <c r="AW8128" s="60"/>
      <c r="AX8128" s="60"/>
      <c r="AY8128" s="60"/>
      <c r="AZ8128" s="283"/>
      <c r="BA8128" s="283"/>
      <c r="BB8128" s="283"/>
      <c r="BC8128" s="34"/>
      <c r="BD8128" s="27"/>
      <c r="BF8128" s="35"/>
      <c r="BG8128" s="35"/>
      <c r="BH8128" s="35"/>
    </row>
    <row r="8129" spans="1:60" ht="15" x14ac:dyDescent="0.25">
      <c r="A8129" s="570">
        <f t="shared" si="120"/>
        <v>8123</v>
      </c>
      <c r="B8129" s="571" t="s">
        <v>10269</v>
      </c>
      <c r="C8129" s="574" t="s">
        <v>12502</v>
      </c>
      <c r="D8129" s="843">
        <v>1368.5</v>
      </c>
      <c r="E8129" s="844"/>
      <c r="F8129" s="844"/>
      <c r="G8129" s="25"/>
      <c r="H8129" s="25"/>
      <c r="I8129" s="25"/>
      <c r="J8129" s="25"/>
      <c r="K8129" s="25"/>
      <c r="L8129" s="25"/>
      <c r="N8129" s="25"/>
      <c r="O8129" s="25"/>
      <c r="P8129" s="35" t="s">
        <v>2496</v>
      </c>
      <c r="AS8129" s="570"/>
      <c r="AT8129" s="391"/>
      <c r="AU8129" s="222"/>
      <c r="AV8129" s="564"/>
      <c r="AW8129" s="60"/>
      <c r="AX8129" s="60"/>
      <c r="AY8129" s="60"/>
      <c r="AZ8129" s="283"/>
      <c r="BA8129" s="283"/>
      <c r="BB8129" s="283"/>
      <c r="BC8129" s="34"/>
      <c r="BD8129" s="27"/>
      <c r="BF8129" s="35"/>
      <c r="BG8129" s="35"/>
      <c r="BH8129" s="35"/>
    </row>
    <row r="8130" spans="1:60" ht="15" x14ac:dyDescent="0.25">
      <c r="A8130" s="570">
        <f t="shared" si="120"/>
        <v>8124</v>
      </c>
      <c r="B8130" s="571" t="s">
        <v>10270</v>
      </c>
      <c r="C8130" s="574" t="s">
        <v>12502</v>
      </c>
      <c r="D8130" s="843">
        <v>1547</v>
      </c>
      <c r="E8130" s="844"/>
      <c r="F8130" s="844"/>
      <c r="G8130" s="25"/>
      <c r="H8130" s="25"/>
      <c r="I8130" s="25"/>
      <c r="J8130" s="25"/>
      <c r="K8130" s="25"/>
      <c r="L8130" s="25"/>
      <c r="N8130" s="25"/>
      <c r="O8130" s="25"/>
      <c r="P8130" s="35" t="s">
        <v>2496</v>
      </c>
      <c r="AS8130" s="570"/>
      <c r="AT8130" s="391"/>
      <c r="AU8130" s="222"/>
      <c r="AV8130" s="564"/>
      <c r="AW8130" s="60"/>
      <c r="AX8130" s="60"/>
      <c r="AY8130" s="60"/>
      <c r="AZ8130" s="283"/>
      <c r="BA8130" s="283"/>
      <c r="BB8130" s="283"/>
      <c r="BC8130" s="34"/>
      <c r="BD8130" s="27"/>
      <c r="BF8130" s="35"/>
      <c r="BG8130" s="35"/>
      <c r="BH8130" s="35"/>
    </row>
    <row r="8131" spans="1:60" ht="15" x14ac:dyDescent="0.25">
      <c r="A8131" s="570">
        <f t="shared" si="120"/>
        <v>8125</v>
      </c>
      <c r="B8131" s="571" t="s">
        <v>10271</v>
      </c>
      <c r="C8131" s="574" t="s">
        <v>12502</v>
      </c>
      <c r="D8131" s="843">
        <v>1904</v>
      </c>
      <c r="E8131" s="844"/>
      <c r="F8131" s="844"/>
      <c r="G8131" s="25"/>
      <c r="H8131" s="25"/>
      <c r="I8131" s="25"/>
      <c r="J8131" s="25"/>
      <c r="K8131" s="25"/>
      <c r="L8131" s="25"/>
      <c r="N8131" s="25"/>
      <c r="O8131" s="25"/>
      <c r="P8131" s="35" t="s">
        <v>2496</v>
      </c>
      <c r="AS8131" s="570"/>
      <c r="AT8131" s="391"/>
      <c r="AU8131" s="222"/>
      <c r="AV8131" s="564"/>
      <c r="AW8131" s="60"/>
      <c r="AX8131" s="60"/>
      <c r="AY8131" s="60"/>
      <c r="AZ8131" s="283"/>
      <c r="BA8131" s="283"/>
      <c r="BB8131" s="283"/>
      <c r="BC8131" s="34"/>
      <c r="BD8131" s="27"/>
      <c r="BF8131" s="35"/>
      <c r="BG8131" s="35"/>
      <c r="BH8131" s="35"/>
    </row>
    <row r="8132" spans="1:60" ht="15" x14ac:dyDescent="0.25">
      <c r="A8132" s="570">
        <f t="shared" si="120"/>
        <v>8126</v>
      </c>
      <c r="B8132" s="571" t="s">
        <v>10272</v>
      </c>
      <c r="C8132" s="574" t="s">
        <v>12502</v>
      </c>
      <c r="D8132" s="843">
        <v>2427.6</v>
      </c>
      <c r="E8132" s="844"/>
      <c r="F8132" s="844"/>
      <c r="G8132" s="25"/>
      <c r="H8132" s="25"/>
      <c r="I8132" s="25"/>
      <c r="J8132" s="25"/>
      <c r="K8132" s="25"/>
      <c r="L8132" s="25"/>
      <c r="N8132" s="25"/>
      <c r="O8132" s="25"/>
      <c r="P8132" s="35" t="s">
        <v>2496</v>
      </c>
      <c r="AS8132" s="570"/>
      <c r="AT8132" s="391"/>
      <c r="AU8132" s="222"/>
      <c r="AV8132" s="564"/>
      <c r="AW8132" s="60"/>
      <c r="AX8132" s="60"/>
      <c r="AY8132" s="60"/>
      <c r="AZ8132" s="283"/>
      <c r="BA8132" s="283"/>
      <c r="BB8132" s="283"/>
      <c r="BC8132" s="34"/>
      <c r="BD8132" s="27"/>
      <c r="BF8132" s="35"/>
      <c r="BG8132" s="35"/>
      <c r="BH8132" s="35"/>
    </row>
    <row r="8133" spans="1:60" ht="15" x14ac:dyDescent="0.25">
      <c r="A8133" s="570">
        <f t="shared" si="120"/>
        <v>8127</v>
      </c>
      <c r="B8133" s="571" t="s">
        <v>10273</v>
      </c>
      <c r="C8133" s="574" t="s">
        <v>12502</v>
      </c>
      <c r="D8133" s="843">
        <v>4403</v>
      </c>
      <c r="E8133" s="844"/>
      <c r="F8133" s="844"/>
      <c r="G8133" s="25"/>
      <c r="H8133" s="25"/>
      <c r="I8133" s="25"/>
      <c r="J8133" s="25"/>
      <c r="K8133" s="25"/>
      <c r="L8133" s="25"/>
      <c r="N8133" s="25"/>
      <c r="O8133" s="25"/>
      <c r="P8133" s="35" t="s">
        <v>2496</v>
      </c>
      <c r="AS8133" s="570"/>
      <c r="AT8133" s="391"/>
      <c r="AU8133" s="222"/>
      <c r="AV8133" s="564"/>
      <c r="AW8133" s="60"/>
      <c r="AX8133" s="60"/>
      <c r="AY8133" s="60"/>
      <c r="AZ8133" s="283"/>
      <c r="BA8133" s="283"/>
      <c r="BB8133" s="283"/>
      <c r="BC8133" s="34"/>
      <c r="BD8133" s="27"/>
      <c r="BF8133" s="35"/>
      <c r="BG8133" s="35"/>
      <c r="BH8133" s="35"/>
    </row>
    <row r="8134" spans="1:60" ht="15" x14ac:dyDescent="0.25">
      <c r="A8134" s="570">
        <f t="shared" si="120"/>
        <v>8128</v>
      </c>
      <c r="B8134" s="571" t="s">
        <v>10274</v>
      </c>
      <c r="C8134" s="574" t="s">
        <v>12502</v>
      </c>
      <c r="D8134" s="843">
        <v>3451</v>
      </c>
      <c r="E8134" s="844"/>
      <c r="F8134" s="844"/>
      <c r="G8134" s="25"/>
      <c r="H8134" s="25"/>
      <c r="I8134" s="25"/>
      <c r="J8134" s="25"/>
      <c r="K8134" s="25"/>
      <c r="L8134" s="25"/>
      <c r="N8134" s="25"/>
      <c r="O8134" s="25"/>
      <c r="P8134" s="35" t="s">
        <v>2496</v>
      </c>
      <c r="AS8134" s="570"/>
      <c r="AT8134" s="391"/>
      <c r="AU8134" s="222"/>
      <c r="AV8134" s="564"/>
      <c r="AW8134" s="60"/>
      <c r="AX8134" s="60"/>
      <c r="AY8134" s="60"/>
      <c r="AZ8134" s="283"/>
      <c r="BA8134" s="283"/>
      <c r="BB8134" s="283"/>
      <c r="BC8134" s="34"/>
      <c r="BD8134" s="27"/>
      <c r="BF8134" s="35"/>
      <c r="BG8134" s="35"/>
      <c r="BH8134" s="35"/>
    </row>
    <row r="8135" spans="1:60" ht="15" x14ac:dyDescent="0.25">
      <c r="A8135" s="570">
        <f t="shared" si="120"/>
        <v>8129</v>
      </c>
      <c r="B8135" s="571" t="s">
        <v>10275</v>
      </c>
      <c r="C8135" s="574" t="s">
        <v>12458</v>
      </c>
      <c r="D8135" s="843">
        <v>22015</v>
      </c>
      <c r="E8135" s="844"/>
      <c r="F8135" s="844"/>
      <c r="G8135" s="25"/>
      <c r="H8135" s="25"/>
      <c r="I8135" s="25"/>
      <c r="J8135" s="25"/>
      <c r="K8135" s="25"/>
      <c r="L8135" s="25"/>
      <c r="N8135" s="25"/>
      <c r="O8135" s="25"/>
      <c r="P8135" s="35" t="s">
        <v>2496</v>
      </c>
      <c r="AS8135" s="570"/>
      <c r="AT8135" s="391"/>
      <c r="AU8135" s="222"/>
      <c r="AV8135" s="564"/>
      <c r="AW8135" s="60"/>
      <c r="AX8135" s="60"/>
      <c r="AY8135" s="60"/>
      <c r="AZ8135" s="283"/>
      <c r="BA8135" s="283"/>
      <c r="BB8135" s="283"/>
      <c r="BC8135" s="34"/>
      <c r="BD8135" s="27"/>
      <c r="BF8135" s="35"/>
      <c r="BG8135" s="35"/>
      <c r="BH8135" s="35"/>
    </row>
    <row r="8136" spans="1:60" ht="15" x14ac:dyDescent="0.25">
      <c r="A8136" s="570">
        <f t="shared" si="120"/>
        <v>8130</v>
      </c>
      <c r="B8136" s="571" t="s">
        <v>10276</v>
      </c>
      <c r="C8136" s="574" t="s">
        <v>12465</v>
      </c>
      <c r="D8136" s="843">
        <v>24710.35</v>
      </c>
      <c r="E8136" s="844"/>
      <c r="F8136" s="844"/>
      <c r="G8136" s="25"/>
      <c r="H8136" s="25"/>
      <c r="I8136" s="25"/>
      <c r="J8136" s="25"/>
      <c r="K8136" s="25"/>
      <c r="L8136" s="25"/>
      <c r="N8136" s="25"/>
      <c r="O8136" s="25"/>
      <c r="P8136" s="35" t="s">
        <v>2496</v>
      </c>
      <c r="AS8136" s="570"/>
      <c r="AT8136" s="391"/>
      <c r="AU8136" s="222"/>
      <c r="AV8136" s="564"/>
      <c r="AW8136" s="60"/>
      <c r="AX8136" s="60"/>
      <c r="AY8136" s="60"/>
      <c r="AZ8136" s="283"/>
      <c r="BA8136" s="283"/>
      <c r="BB8136" s="283"/>
      <c r="BC8136" s="34"/>
      <c r="BD8136" s="27"/>
      <c r="BF8136" s="35"/>
      <c r="BG8136" s="35"/>
      <c r="BH8136" s="35"/>
    </row>
    <row r="8137" spans="1:60" ht="15" x14ac:dyDescent="0.25">
      <c r="A8137" s="570">
        <f t="shared" si="120"/>
        <v>8131</v>
      </c>
      <c r="B8137" s="571" t="s">
        <v>10277</v>
      </c>
      <c r="C8137" s="574" t="s">
        <v>12465</v>
      </c>
      <c r="D8137" s="843">
        <v>50691.62</v>
      </c>
      <c r="E8137" s="844"/>
      <c r="F8137" s="844"/>
      <c r="G8137" s="25"/>
      <c r="H8137" s="25"/>
      <c r="I8137" s="25"/>
      <c r="J8137" s="25"/>
      <c r="K8137" s="25"/>
      <c r="L8137" s="25"/>
      <c r="N8137" s="25"/>
      <c r="O8137" s="25"/>
      <c r="P8137" s="35" t="s">
        <v>2496</v>
      </c>
      <c r="AS8137" s="570"/>
      <c r="AT8137" s="391"/>
      <c r="AU8137" s="222"/>
      <c r="AV8137" s="564"/>
      <c r="AW8137" s="60"/>
      <c r="AX8137" s="60"/>
      <c r="AY8137" s="60"/>
      <c r="AZ8137" s="283"/>
      <c r="BA8137" s="283"/>
      <c r="BB8137" s="283"/>
      <c r="BC8137" s="34"/>
      <c r="BD8137" s="27"/>
      <c r="BF8137" s="35"/>
      <c r="BG8137" s="35"/>
      <c r="BH8137" s="35"/>
    </row>
    <row r="8138" spans="1:60" ht="15" x14ac:dyDescent="0.25">
      <c r="A8138" s="570">
        <f t="shared" si="120"/>
        <v>8132</v>
      </c>
      <c r="B8138" s="571" t="s">
        <v>10278</v>
      </c>
      <c r="C8138" s="574" t="s">
        <v>12465</v>
      </c>
      <c r="D8138" s="843">
        <v>11349.03</v>
      </c>
      <c r="E8138" s="844"/>
      <c r="F8138" s="844"/>
      <c r="G8138" s="25"/>
      <c r="H8138" s="25"/>
      <c r="I8138" s="25"/>
      <c r="J8138" s="25"/>
      <c r="K8138" s="25"/>
      <c r="L8138" s="25"/>
      <c r="N8138" s="25"/>
      <c r="O8138" s="25"/>
      <c r="P8138" s="35" t="s">
        <v>2496</v>
      </c>
      <c r="AS8138" s="570"/>
      <c r="AT8138" s="391"/>
      <c r="AU8138" s="222"/>
      <c r="AV8138" s="564"/>
      <c r="AW8138" s="60"/>
      <c r="AX8138" s="60"/>
      <c r="AY8138" s="60"/>
      <c r="AZ8138" s="283"/>
      <c r="BA8138" s="283"/>
      <c r="BB8138" s="283"/>
      <c r="BC8138" s="34"/>
      <c r="BD8138" s="27"/>
      <c r="BF8138" s="35"/>
      <c r="BG8138" s="35"/>
      <c r="BH8138" s="35"/>
    </row>
    <row r="8139" spans="1:60" ht="28.5" x14ac:dyDescent="0.25">
      <c r="A8139" s="570">
        <f t="shared" si="120"/>
        <v>8133</v>
      </c>
      <c r="B8139" s="571" t="s">
        <v>10279</v>
      </c>
      <c r="C8139" s="574" t="s">
        <v>12471</v>
      </c>
      <c r="D8139" s="843">
        <v>16184</v>
      </c>
      <c r="E8139" s="844"/>
      <c r="F8139" s="844"/>
      <c r="G8139" s="25"/>
      <c r="H8139" s="25"/>
      <c r="I8139" s="25"/>
      <c r="J8139" s="25"/>
      <c r="K8139" s="25"/>
      <c r="L8139" s="25"/>
      <c r="N8139" s="25"/>
      <c r="O8139" s="25"/>
      <c r="P8139" s="35" t="s">
        <v>2496</v>
      </c>
      <c r="AS8139" s="570"/>
      <c r="AT8139" s="391"/>
      <c r="AU8139" s="222"/>
      <c r="AV8139" s="564"/>
      <c r="AW8139" s="60"/>
      <c r="AX8139" s="60"/>
      <c r="AY8139" s="60"/>
      <c r="AZ8139" s="283"/>
      <c r="BA8139" s="283"/>
      <c r="BB8139" s="283"/>
      <c r="BC8139" s="34"/>
      <c r="BD8139" s="27"/>
      <c r="BF8139" s="35"/>
      <c r="BG8139" s="35"/>
      <c r="BH8139" s="35"/>
    </row>
    <row r="8140" spans="1:60" ht="15" x14ac:dyDescent="0.25">
      <c r="A8140" s="570">
        <f t="shared" si="120"/>
        <v>8134</v>
      </c>
      <c r="B8140" s="571" t="s">
        <v>10280</v>
      </c>
      <c r="C8140" s="574" t="s">
        <v>12465</v>
      </c>
      <c r="D8140" s="843">
        <v>18722.27</v>
      </c>
      <c r="E8140" s="844"/>
      <c r="F8140" s="844"/>
      <c r="G8140" s="25"/>
      <c r="H8140" s="25"/>
      <c r="I8140" s="25"/>
      <c r="J8140" s="25"/>
      <c r="K8140" s="25"/>
      <c r="L8140" s="25"/>
      <c r="N8140" s="25"/>
      <c r="O8140" s="25"/>
      <c r="P8140" s="35" t="s">
        <v>2496</v>
      </c>
      <c r="AS8140" s="570"/>
      <c r="AT8140" s="391"/>
      <c r="AU8140" s="222"/>
      <c r="AV8140" s="564"/>
      <c r="AW8140" s="60"/>
      <c r="AX8140" s="60"/>
      <c r="AY8140" s="60"/>
      <c r="AZ8140" s="283"/>
      <c r="BA8140" s="283"/>
      <c r="BB8140" s="283"/>
      <c r="BC8140" s="34"/>
      <c r="BD8140" s="27"/>
      <c r="BF8140" s="35"/>
      <c r="BG8140" s="35"/>
      <c r="BH8140" s="35"/>
    </row>
    <row r="8141" spans="1:60" ht="15" x14ac:dyDescent="0.25">
      <c r="A8141" s="570">
        <f t="shared" si="120"/>
        <v>8135</v>
      </c>
      <c r="B8141" s="571" t="s">
        <v>10281</v>
      </c>
      <c r="C8141" s="574" t="s">
        <v>12465</v>
      </c>
      <c r="D8141" s="843">
        <v>17136</v>
      </c>
      <c r="E8141" s="844"/>
      <c r="F8141" s="844"/>
      <c r="G8141" s="25"/>
      <c r="H8141" s="25"/>
      <c r="I8141" s="25"/>
      <c r="J8141" s="25"/>
      <c r="K8141" s="25"/>
      <c r="L8141" s="25"/>
      <c r="N8141" s="25"/>
      <c r="O8141" s="25"/>
      <c r="P8141" s="35" t="s">
        <v>2496</v>
      </c>
      <c r="AS8141" s="570"/>
      <c r="AT8141" s="391"/>
      <c r="AU8141" s="222"/>
      <c r="AV8141" s="564"/>
      <c r="AW8141" s="60"/>
      <c r="AX8141" s="60"/>
      <c r="AY8141" s="60"/>
      <c r="AZ8141" s="283"/>
      <c r="BA8141" s="283"/>
      <c r="BB8141" s="283"/>
      <c r="BC8141" s="34"/>
      <c r="BD8141" s="27"/>
      <c r="BF8141" s="35"/>
      <c r="BG8141" s="35"/>
      <c r="BH8141" s="35"/>
    </row>
    <row r="8142" spans="1:60" ht="15" x14ac:dyDescent="0.25">
      <c r="A8142" s="570">
        <f t="shared" si="120"/>
        <v>8136</v>
      </c>
      <c r="B8142" s="571" t="s">
        <v>10282</v>
      </c>
      <c r="C8142" s="574" t="s">
        <v>12465</v>
      </c>
      <c r="D8142" s="843">
        <v>19357.73</v>
      </c>
      <c r="E8142" s="844"/>
      <c r="F8142" s="844"/>
      <c r="G8142" s="25"/>
      <c r="H8142" s="25"/>
      <c r="I8142" s="25"/>
      <c r="J8142" s="25"/>
      <c r="K8142" s="25"/>
      <c r="L8142" s="25"/>
      <c r="N8142" s="25"/>
      <c r="O8142" s="25"/>
      <c r="P8142" s="35" t="s">
        <v>2496</v>
      </c>
      <c r="AS8142" s="570"/>
      <c r="AT8142" s="391"/>
      <c r="AU8142" s="222"/>
      <c r="AV8142" s="564"/>
      <c r="AW8142" s="60"/>
      <c r="AX8142" s="60"/>
      <c r="AY8142" s="60"/>
      <c r="AZ8142" s="283"/>
      <c r="BA8142" s="283"/>
      <c r="BB8142" s="283"/>
      <c r="BC8142" s="34"/>
      <c r="BD8142" s="27"/>
      <c r="BF8142" s="35"/>
      <c r="BG8142" s="35"/>
      <c r="BH8142" s="35"/>
    </row>
    <row r="8143" spans="1:60" ht="28.5" x14ac:dyDescent="0.25">
      <c r="A8143" s="570">
        <f t="shared" si="120"/>
        <v>8137</v>
      </c>
      <c r="B8143" s="571" t="s">
        <v>10283</v>
      </c>
      <c r="C8143" s="574" t="s">
        <v>12471</v>
      </c>
      <c r="D8143" s="843">
        <v>19357.73</v>
      </c>
      <c r="E8143" s="844"/>
      <c r="F8143" s="844"/>
      <c r="G8143" s="25"/>
      <c r="H8143" s="25"/>
      <c r="I8143" s="25"/>
      <c r="J8143" s="25"/>
      <c r="K8143" s="25"/>
      <c r="L8143" s="25"/>
      <c r="N8143" s="25"/>
      <c r="O8143" s="25"/>
      <c r="P8143" s="35" t="s">
        <v>2496</v>
      </c>
      <c r="AS8143" s="570"/>
      <c r="AT8143" s="391"/>
      <c r="AU8143" s="222"/>
      <c r="AV8143" s="564"/>
      <c r="AW8143" s="60"/>
      <c r="AX8143" s="60"/>
      <c r="AY8143" s="60"/>
      <c r="AZ8143" s="283"/>
      <c r="BA8143" s="283"/>
      <c r="BB8143" s="283"/>
      <c r="BC8143" s="34"/>
      <c r="BD8143" s="27"/>
      <c r="BF8143" s="35"/>
      <c r="BG8143" s="35"/>
      <c r="BH8143" s="35"/>
    </row>
    <row r="8144" spans="1:60" ht="15" x14ac:dyDescent="0.25">
      <c r="A8144" s="570">
        <f t="shared" si="120"/>
        <v>8138</v>
      </c>
      <c r="B8144" s="571" t="s">
        <v>10284</v>
      </c>
      <c r="C8144" s="574" t="s">
        <v>12465</v>
      </c>
      <c r="D8144" s="843">
        <v>21420</v>
      </c>
      <c r="E8144" s="844"/>
      <c r="F8144" s="844"/>
      <c r="G8144" s="25"/>
      <c r="H8144" s="25"/>
      <c r="I8144" s="25"/>
      <c r="J8144" s="25"/>
      <c r="K8144" s="25"/>
      <c r="L8144" s="25"/>
      <c r="N8144" s="25"/>
      <c r="O8144" s="25"/>
      <c r="P8144" s="35" t="s">
        <v>2496</v>
      </c>
      <c r="AS8144" s="570"/>
      <c r="AT8144" s="391"/>
      <c r="AU8144" s="222"/>
      <c r="AV8144" s="564"/>
      <c r="AW8144" s="60"/>
      <c r="AX8144" s="60"/>
      <c r="AY8144" s="60"/>
      <c r="AZ8144" s="283"/>
      <c r="BA8144" s="283"/>
      <c r="BB8144" s="283"/>
      <c r="BC8144" s="34"/>
      <c r="BD8144" s="27"/>
      <c r="BF8144" s="35"/>
      <c r="BG8144" s="35"/>
      <c r="BH8144" s="35"/>
    </row>
    <row r="8145" spans="1:60" ht="15" x14ac:dyDescent="0.25">
      <c r="A8145" s="570">
        <f t="shared" si="120"/>
        <v>8139</v>
      </c>
      <c r="B8145" s="571" t="s">
        <v>10285</v>
      </c>
      <c r="C8145" s="574" t="s">
        <v>12465</v>
      </c>
      <c r="D8145" s="843">
        <v>21420</v>
      </c>
      <c r="E8145" s="844"/>
      <c r="F8145" s="844"/>
      <c r="G8145" s="25"/>
      <c r="H8145" s="25"/>
      <c r="I8145" s="25"/>
      <c r="J8145" s="25"/>
      <c r="K8145" s="25"/>
      <c r="L8145" s="25"/>
      <c r="N8145" s="25"/>
      <c r="O8145" s="25"/>
      <c r="P8145" s="35" t="s">
        <v>2496</v>
      </c>
      <c r="AS8145" s="570"/>
      <c r="AT8145" s="391"/>
      <c r="AU8145" s="222"/>
      <c r="AV8145" s="564"/>
      <c r="AW8145" s="60"/>
      <c r="AX8145" s="60"/>
      <c r="AY8145" s="60"/>
      <c r="AZ8145" s="283"/>
      <c r="BA8145" s="283"/>
      <c r="BB8145" s="283"/>
      <c r="BC8145" s="34"/>
      <c r="BD8145" s="27"/>
      <c r="BF8145" s="35"/>
      <c r="BG8145" s="35"/>
      <c r="BH8145" s="35"/>
    </row>
    <row r="8146" spans="1:60" ht="15" x14ac:dyDescent="0.25">
      <c r="A8146" s="570">
        <f t="shared" si="120"/>
        <v>8140</v>
      </c>
      <c r="B8146" s="571" t="s">
        <v>10286</v>
      </c>
      <c r="C8146" s="574" t="s">
        <v>12470</v>
      </c>
      <c r="D8146" s="843">
        <v>166600</v>
      </c>
      <c r="E8146" s="844"/>
      <c r="F8146" s="844"/>
      <c r="G8146" s="25"/>
      <c r="H8146" s="25"/>
      <c r="I8146" s="25"/>
      <c r="J8146" s="25"/>
      <c r="K8146" s="25"/>
      <c r="L8146" s="25"/>
      <c r="N8146" s="25"/>
      <c r="O8146" s="25"/>
      <c r="P8146" s="35" t="s">
        <v>2496</v>
      </c>
      <c r="AS8146" s="570"/>
      <c r="AT8146" s="391"/>
      <c r="AU8146" s="222"/>
      <c r="AV8146" s="564"/>
      <c r="AW8146" s="60"/>
      <c r="AX8146" s="60"/>
      <c r="AY8146" s="60"/>
      <c r="AZ8146" s="283"/>
      <c r="BA8146" s="283"/>
      <c r="BB8146" s="283"/>
      <c r="BC8146" s="34"/>
      <c r="BD8146" s="27"/>
      <c r="BF8146" s="35"/>
      <c r="BG8146" s="35"/>
      <c r="BH8146" s="35"/>
    </row>
    <row r="8147" spans="1:60" ht="15" x14ac:dyDescent="0.25">
      <c r="A8147" s="570">
        <f t="shared" si="120"/>
        <v>8141</v>
      </c>
      <c r="B8147" s="571" t="s">
        <v>10287</v>
      </c>
      <c r="C8147" s="574" t="s">
        <v>12502</v>
      </c>
      <c r="D8147" s="843">
        <v>8330</v>
      </c>
      <c r="E8147" s="844"/>
      <c r="F8147" s="844"/>
      <c r="G8147" s="25"/>
      <c r="H8147" s="25"/>
      <c r="I8147" s="25"/>
      <c r="J8147" s="25"/>
      <c r="K8147" s="25"/>
      <c r="L8147" s="25"/>
      <c r="N8147" s="25"/>
      <c r="O8147" s="25"/>
      <c r="P8147" s="35" t="s">
        <v>2496</v>
      </c>
      <c r="AS8147" s="570"/>
      <c r="AT8147" s="391"/>
      <c r="AU8147" s="222"/>
      <c r="AV8147" s="564"/>
      <c r="AW8147" s="60"/>
      <c r="AX8147" s="60"/>
      <c r="AY8147" s="60"/>
      <c r="AZ8147" s="283"/>
      <c r="BA8147" s="283"/>
      <c r="BB8147" s="283"/>
      <c r="BC8147" s="34"/>
      <c r="BD8147" s="27"/>
      <c r="BF8147" s="35"/>
      <c r="BG8147" s="35"/>
      <c r="BH8147" s="35"/>
    </row>
    <row r="8148" spans="1:60" ht="15" x14ac:dyDescent="0.25">
      <c r="A8148" s="570">
        <f t="shared" si="120"/>
        <v>8142</v>
      </c>
      <c r="B8148" s="571" t="s">
        <v>10288</v>
      </c>
      <c r="C8148" s="574" t="s">
        <v>12458</v>
      </c>
      <c r="D8148" s="843">
        <v>14901.18</v>
      </c>
      <c r="E8148" s="844"/>
      <c r="F8148" s="844"/>
      <c r="G8148" s="25"/>
      <c r="H8148" s="25"/>
      <c r="I8148" s="25"/>
      <c r="J8148" s="25"/>
      <c r="K8148" s="25"/>
      <c r="L8148" s="25"/>
      <c r="N8148" s="25"/>
      <c r="O8148" s="25"/>
      <c r="P8148" s="35" t="s">
        <v>2496</v>
      </c>
      <c r="AS8148" s="570"/>
      <c r="AT8148" s="391"/>
      <c r="AU8148" s="222"/>
      <c r="AV8148" s="564"/>
      <c r="AW8148" s="60"/>
      <c r="AX8148" s="60"/>
      <c r="AY8148" s="60"/>
      <c r="AZ8148" s="283"/>
      <c r="BA8148" s="283"/>
      <c r="BB8148" s="283"/>
      <c r="BC8148" s="34"/>
      <c r="BD8148" s="27"/>
      <c r="BF8148" s="35"/>
      <c r="BG8148" s="35"/>
      <c r="BH8148" s="35"/>
    </row>
    <row r="8149" spans="1:60" ht="15" x14ac:dyDescent="0.25">
      <c r="A8149" s="570">
        <f t="shared" si="120"/>
        <v>8143</v>
      </c>
      <c r="B8149" s="571" t="s">
        <v>10289</v>
      </c>
      <c r="C8149" s="574" t="s">
        <v>12470</v>
      </c>
      <c r="D8149" s="843">
        <v>20250.23</v>
      </c>
      <c r="E8149" s="844"/>
      <c r="F8149" s="844"/>
      <c r="G8149" s="25"/>
      <c r="H8149" s="25"/>
      <c r="I8149" s="25"/>
      <c r="J8149" s="25"/>
      <c r="K8149" s="25"/>
      <c r="L8149" s="25"/>
      <c r="N8149" s="25"/>
      <c r="O8149" s="25"/>
      <c r="P8149" s="35" t="s">
        <v>2496</v>
      </c>
      <c r="AS8149" s="570"/>
      <c r="AT8149" s="391"/>
      <c r="AU8149" s="222"/>
      <c r="AV8149" s="564"/>
      <c r="AW8149" s="60"/>
      <c r="AX8149" s="60"/>
      <c r="AY8149" s="60"/>
      <c r="AZ8149" s="283"/>
      <c r="BA8149" s="283"/>
      <c r="BB8149" s="283"/>
      <c r="BC8149" s="34"/>
      <c r="BD8149" s="27"/>
      <c r="BF8149" s="35"/>
      <c r="BG8149" s="35"/>
      <c r="BH8149" s="35"/>
    </row>
    <row r="8150" spans="1:60" ht="15" x14ac:dyDescent="0.25">
      <c r="A8150" s="570">
        <f t="shared" si="120"/>
        <v>8144</v>
      </c>
      <c r="B8150" s="571" t="s">
        <v>10290</v>
      </c>
      <c r="C8150" s="574" t="s">
        <v>12470</v>
      </c>
      <c r="D8150" s="843">
        <v>47329.87</v>
      </c>
      <c r="E8150" s="844"/>
      <c r="F8150" s="844"/>
      <c r="G8150" s="25"/>
      <c r="H8150" s="25"/>
      <c r="I8150" s="25"/>
      <c r="J8150" s="25"/>
      <c r="K8150" s="25"/>
      <c r="L8150" s="25"/>
      <c r="N8150" s="25"/>
      <c r="O8150" s="25"/>
      <c r="P8150" s="35" t="s">
        <v>2496</v>
      </c>
      <c r="AS8150" s="570"/>
      <c r="AT8150" s="391"/>
      <c r="AU8150" s="222"/>
      <c r="AV8150" s="564"/>
      <c r="AW8150" s="60"/>
      <c r="AX8150" s="60"/>
      <c r="AY8150" s="60"/>
      <c r="AZ8150" s="283"/>
      <c r="BA8150" s="283"/>
      <c r="BB8150" s="283"/>
      <c r="BC8150" s="34"/>
      <c r="BD8150" s="27"/>
      <c r="BF8150" s="35"/>
      <c r="BG8150" s="35"/>
      <c r="BH8150" s="35"/>
    </row>
    <row r="8151" spans="1:60" ht="15" x14ac:dyDescent="0.25">
      <c r="A8151" s="570">
        <f t="shared" si="120"/>
        <v>8145</v>
      </c>
      <c r="B8151" s="571" t="s">
        <v>10291</v>
      </c>
      <c r="C8151" s="574" t="s">
        <v>12502</v>
      </c>
      <c r="D8151" s="843">
        <v>5950</v>
      </c>
      <c r="E8151" s="844"/>
      <c r="F8151" s="844"/>
      <c r="G8151" s="25"/>
      <c r="H8151" s="25"/>
      <c r="I8151" s="25"/>
      <c r="J8151" s="25"/>
      <c r="K8151" s="25"/>
      <c r="L8151" s="25"/>
      <c r="N8151" s="25"/>
      <c r="O8151" s="25"/>
      <c r="P8151" s="35" t="s">
        <v>2496</v>
      </c>
      <c r="AS8151" s="570"/>
      <c r="AT8151" s="391"/>
      <c r="AU8151" s="222"/>
      <c r="AV8151" s="564"/>
      <c r="AW8151" s="60"/>
      <c r="AX8151" s="60"/>
      <c r="AY8151" s="60"/>
      <c r="AZ8151" s="283"/>
      <c r="BA8151" s="283"/>
      <c r="BB8151" s="283"/>
      <c r="BC8151" s="34"/>
      <c r="BD8151" s="27"/>
      <c r="BF8151" s="35"/>
      <c r="BG8151" s="35"/>
      <c r="BH8151" s="35"/>
    </row>
    <row r="8152" spans="1:60" ht="15" x14ac:dyDescent="0.25">
      <c r="A8152" s="570">
        <f t="shared" si="120"/>
        <v>8146</v>
      </c>
      <c r="B8152" s="571" t="s">
        <v>10292</v>
      </c>
      <c r="C8152" s="574" t="s">
        <v>12465</v>
      </c>
      <c r="D8152" s="843">
        <v>6029.73</v>
      </c>
      <c r="E8152" s="844"/>
      <c r="F8152" s="844"/>
      <c r="G8152" s="25"/>
      <c r="H8152" s="25"/>
      <c r="I8152" s="25"/>
      <c r="J8152" s="25"/>
      <c r="K8152" s="25"/>
      <c r="L8152" s="25"/>
      <c r="N8152" s="25"/>
      <c r="O8152" s="25"/>
      <c r="P8152" s="35" t="s">
        <v>2496</v>
      </c>
      <c r="AS8152" s="570"/>
      <c r="AT8152" s="391"/>
      <c r="AU8152" s="222"/>
      <c r="AV8152" s="564"/>
      <c r="AW8152" s="60"/>
      <c r="AX8152" s="60"/>
      <c r="AY8152" s="60"/>
      <c r="AZ8152" s="283"/>
      <c r="BA8152" s="283"/>
      <c r="BB8152" s="283"/>
      <c r="BC8152" s="34"/>
      <c r="BD8152" s="27"/>
      <c r="BF8152" s="35"/>
      <c r="BG8152" s="35"/>
      <c r="BH8152" s="35"/>
    </row>
    <row r="8153" spans="1:60" ht="15" x14ac:dyDescent="0.25">
      <c r="A8153" s="570">
        <f t="shared" si="120"/>
        <v>8147</v>
      </c>
      <c r="B8153" s="571" t="s">
        <v>10293</v>
      </c>
      <c r="C8153" s="574" t="s">
        <v>12465</v>
      </c>
      <c r="D8153" s="843">
        <v>6028.54</v>
      </c>
      <c r="E8153" s="844"/>
      <c r="F8153" s="844"/>
      <c r="G8153" s="25"/>
      <c r="H8153" s="25"/>
      <c r="I8153" s="25"/>
      <c r="J8153" s="25"/>
      <c r="K8153" s="25"/>
      <c r="L8153" s="25"/>
      <c r="N8153" s="25"/>
      <c r="O8153" s="25"/>
      <c r="P8153" s="35" t="s">
        <v>2496</v>
      </c>
      <c r="AS8153" s="570"/>
      <c r="AT8153" s="391"/>
      <c r="AU8153" s="222"/>
      <c r="AV8153" s="564"/>
      <c r="AW8153" s="60"/>
      <c r="AX8153" s="60"/>
      <c r="AY8153" s="60"/>
      <c r="AZ8153" s="283"/>
      <c r="BA8153" s="283"/>
      <c r="BB8153" s="283"/>
      <c r="BC8153" s="34"/>
      <c r="BD8153" s="27"/>
      <c r="BF8153" s="35"/>
      <c r="BG8153" s="35"/>
      <c r="BH8153" s="35"/>
    </row>
    <row r="8154" spans="1:60" ht="15" x14ac:dyDescent="0.25">
      <c r="A8154" s="570">
        <f t="shared" si="120"/>
        <v>8148</v>
      </c>
      <c r="B8154" s="571" t="s">
        <v>10294</v>
      </c>
      <c r="C8154" s="574" t="s">
        <v>12470</v>
      </c>
      <c r="D8154" s="843">
        <v>130900</v>
      </c>
      <c r="E8154" s="844"/>
      <c r="F8154" s="844"/>
      <c r="G8154" s="25"/>
      <c r="H8154" s="25"/>
      <c r="I8154" s="25"/>
      <c r="J8154" s="25"/>
      <c r="K8154" s="25"/>
      <c r="L8154" s="25"/>
      <c r="N8154" s="25"/>
      <c r="O8154" s="25"/>
      <c r="P8154" s="35" t="s">
        <v>2496</v>
      </c>
      <c r="AS8154" s="570"/>
      <c r="AT8154" s="391"/>
      <c r="AU8154" s="222"/>
      <c r="AV8154" s="564"/>
      <c r="AW8154" s="60"/>
      <c r="AX8154" s="60"/>
      <c r="AY8154" s="60"/>
      <c r="AZ8154" s="283"/>
      <c r="BA8154" s="283"/>
      <c r="BB8154" s="283"/>
      <c r="BC8154" s="34"/>
      <c r="BD8154" s="27"/>
      <c r="BF8154" s="35"/>
      <c r="BG8154" s="35"/>
      <c r="BH8154" s="35"/>
    </row>
    <row r="8155" spans="1:60" ht="15" x14ac:dyDescent="0.25">
      <c r="A8155" s="570">
        <f t="shared" si="120"/>
        <v>8149</v>
      </c>
      <c r="B8155" s="571" t="s">
        <v>10295</v>
      </c>
      <c r="C8155" s="574" t="s">
        <v>12458</v>
      </c>
      <c r="D8155" s="843">
        <v>2142</v>
      </c>
      <c r="E8155" s="844"/>
      <c r="F8155" s="844"/>
      <c r="G8155" s="25"/>
      <c r="H8155" s="25"/>
      <c r="I8155" s="25"/>
      <c r="J8155" s="25"/>
      <c r="K8155" s="25"/>
      <c r="L8155" s="25"/>
      <c r="N8155" s="25"/>
      <c r="O8155" s="25"/>
      <c r="P8155" s="35" t="s">
        <v>2496</v>
      </c>
      <c r="AS8155" s="570"/>
      <c r="AT8155" s="391"/>
      <c r="AU8155" s="222"/>
      <c r="AV8155" s="564"/>
      <c r="AW8155" s="60"/>
      <c r="AX8155" s="60"/>
      <c r="AY8155" s="60"/>
      <c r="AZ8155" s="283"/>
      <c r="BA8155" s="283"/>
      <c r="BB8155" s="283"/>
      <c r="BC8155" s="34"/>
      <c r="BD8155" s="27"/>
      <c r="BF8155" s="35"/>
      <c r="BG8155" s="35"/>
      <c r="BH8155" s="35"/>
    </row>
    <row r="8156" spans="1:60" ht="15" x14ac:dyDescent="0.25">
      <c r="A8156" s="570">
        <f t="shared" si="120"/>
        <v>8150</v>
      </c>
      <c r="B8156" s="571" t="s">
        <v>10296</v>
      </c>
      <c r="C8156" s="574" t="s">
        <v>12458</v>
      </c>
      <c r="D8156" s="843">
        <v>1130.5</v>
      </c>
      <c r="E8156" s="844"/>
      <c r="F8156" s="844"/>
      <c r="G8156" s="25"/>
      <c r="H8156" s="25"/>
      <c r="I8156" s="25"/>
      <c r="J8156" s="25"/>
      <c r="K8156" s="25"/>
      <c r="L8156" s="25"/>
      <c r="N8156" s="25"/>
      <c r="O8156" s="25"/>
      <c r="P8156" s="35" t="s">
        <v>2496</v>
      </c>
      <c r="AS8156" s="570"/>
      <c r="AT8156" s="391"/>
      <c r="AU8156" s="222"/>
      <c r="AV8156" s="564"/>
      <c r="AW8156" s="60"/>
      <c r="AX8156" s="60"/>
      <c r="AY8156" s="60"/>
      <c r="AZ8156" s="283"/>
      <c r="BA8156" s="283"/>
      <c r="BB8156" s="283"/>
      <c r="BC8156" s="34"/>
      <c r="BD8156" s="27"/>
      <c r="BF8156" s="35"/>
      <c r="BG8156" s="35"/>
      <c r="BH8156" s="35"/>
    </row>
    <row r="8157" spans="1:60" ht="15" x14ac:dyDescent="0.25">
      <c r="A8157" s="570">
        <f t="shared" si="120"/>
        <v>8151</v>
      </c>
      <c r="B8157" s="571" t="s">
        <v>10297</v>
      </c>
      <c r="C8157" s="574" t="s">
        <v>12502</v>
      </c>
      <c r="D8157" s="843">
        <v>2207.4499999999998</v>
      </c>
      <c r="E8157" s="844"/>
      <c r="F8157" s="844"/>
      <c r="G8157" s="25"/>
      <c r="H8157" s="25"/>
      <c r="I8157" s="25"/>
      <c r="J8157" s="25"/>
      <c r="K8157" s="25"/>
      <c r="L8157" s="25"/>
      <c r="N8157" s="25"/>
      <c r="O8157" s="25"/>
      <c r="P8157" s="35" t="s">
        <v>2496</v>
      </c>
      <c r="AS8157" s="570"/>
      <c r="AT8157" s="391"/>
      <c r="AU8157" s="222"/>
      <c r="AV8157" s="564"/>
      <c r="AW8157" s="60"/>
      <c r="AX8157" s="60"/>
      <c r="AY8157" s="60"/>
      <c r="AZ8157" s="283"/>
      <c r="BA8157" s="283"/>
      <c r="BB8157" s="283"/>
      <c r="BC8157" s="34"/>
      <c r="BD8157" s="27"/>
      <c r="BF8157" s="35"/>
      <c r="BG8157" s="35"/>
      <c r="BH8157" s="35"/>
    </row>
    <row r="8158" spans="1:60" ht="15" x14ac:dyDescent="0.25">
      <c r="A8158" s="570">
        <f t="shared" si="120"/>
        <v>8152</v>
      </c>
      <c r="B8158" s="571" t="s">
        <v>10298</v>
      </c>
      <c r="C8158" s="574" t="s">
        <v>12502</v>
      </c>
      <c r="D8158" s="843">
        <v>6197.52</v>
      </c>
      <c r="E8158" s="844"/>
      <c r="F8158" s="844"/>
      <c r="G8158" s="25"/>
      <c r="H8158" s="25"/>
      <c r="I8158" s="25"/>
      <c r="J8158" s="25"/>
      <c r="K8158" s="25"/>
      <c r="L8158" s="25"/>
      <c r="N8158" s="25"/>
      <c r="O8158" s="25"/>
      <c r="P8158" s="35" t="s">
        <v>2496</v>
      </c>
      <c r="AS8158" s="570"/>
      <c r="AT8158" s="391"/>
      <c r="AU8158" s="222"/>
      <c r="AV8158" s="564"/>
      <c r="AW8158" s="60"/>
      <c r="AX8158" s="60"/>
      <c r="AY8158" s="60"/>
      <c r="AZ8158" s="283"/>
      <c r="BA8158" s="283"/>
      <c r="BB8158" s="283"/>
      <c r="BC8158" s="34"/>
      <c r="BD8158" s="27"/>
      <c r="BF8158" s="35"/>
      <c r="BG8158" s="35"/>
      <c r="BH8158" s="35"/>
    </row>
    <row r="8159" spans="1:60" ht="15" x14ac:dyDescent="0.25">
      <c r="A8159" s="570">
        <f t="shared" si="120"/>
        <v>8153</v>
      </c>
      <c r="B8159" s="571" t="s">
        <v>10299</v>
      </c>
      <c r="C8159" s="574" t="s">
        <v>12502</v>
      </c>
      <c r="D8159" s="843">
        <v>4808.79</v>
      </c>
      <c r="E8159" s="844"/>
      <c r="F8159" s="844"/>
      <c r="G8159" s="25"/>
      <c r="H8159" s="25"/>
      <c r="I8159" s="25"/>
      <c r="J8159" s="25"/>
      <c r="K8159" s="25"/>
      <c r="L8159" s="25"/>
      <c r="N8159" s="25"/>
      <c r="O8159" s="25"/>
      <c r="P8159" s="35" t="s">
        <v>2496</v>
      </c>
      <c r="AS8159" s="570"/>
      <c r="AT8159" s="391"/>
      <c r="AU8159" s="222"/>
      <c r="AV8159" s="564"/>
      <c r="AW8159" s="60"/>
      <c r="AX8159" s="60"/>
      <c r="AY8159" s="60"/>
      <c r="AZ8159" s="283"/>
      <c r="BA8159" s="283"/>
      <c r="BB8159" s="283"/>
      <c r="BC8159" s="34"/>
      <c r="BD8159" s="27"/>
      <c r="BF8159" s="35"/>
      <c r="BG8159" s="35"/>
      <c r="BH8159" s="35"/>
    </row>
    <row r="8160" spans="1:60" ht="15" x14ac:dyDescent="0.25">
      <c r="A8160" s="570">
        <f t="shared" si="120"/>
        <v>8154</v>
      </c>
      <c r="B8160" s="571" t="s">
        <v>10300</v>
      </c>
      <c r="C8160" s="574" t="s">
        <v>12502</v>
      </c>
      <c r="D8160" s="843">
        <v>4006.73</v>
      </c>
      <c r="E8160" s="844"/>
      <c r="F8160" s="844"/>
      <c r="G8160" s="25"/>
      <c r="H8160" s="25"/>
      <c r="I8160" s="25"/>
      <c r="J8160" s="25"/>
      <c r="K8160" s="25"/>
      <c r="L8160" s="25"/>
      <c r="N8160" s="25"/>
      <c r="O8160" s="25"/>
      <c r="P8160" s="35" t="s">
        <v>2496</v>
      </c>
      <c r="AS8160" s="570"/>
      <c r="AT8160" s="391"/>
      <c r="AU8160" s="222"/>
      <c r="AV8160" s="564"/>
      <c r="AW8160" s="60"/>
      <c r="AX8160" s="60"/>
      <c r="AY8160" s="60"/>
      <c r="AZ8160" s="283"/>
      <c r="BA8160" s="283"/>
      <c r="BB8160" s="283"/>
      <c r="BC8160" s="34"/>
      <c r="BD8160" s="27"/>
      <c r="BF8160" s="35"/>
      <c r="BG8160" s="35"/>
      <c r="BH8160" s="35"/>
    </row>
    <row r="8161" spans="1:60" ht="15" x14ac:dyDescent="0.25">
      <c r="A8161" s="570">
        <f t="shared" si="120"/>
        <v>8155</v>
      </c>
      <c r="B8161" s="571" t="s">
        <v>10301</v>
      </c>
      <c r="C8161" s="574" t="s">
        <v>12502</v>
      </c>
      <c r="D8161" s="843">
        <v>2356.1999999999998</v>
      </c>
      <c r="E8161" s="844"/>
      <c r="F8161" s="844"/>
      <c r="G8161" s="25"/>
      <c r="H8161" s="25"/>
      <c r="I8161" s="25"/>
      <c r="J8161" s="25"/>
      <c r="K8161" s="25"/>
      <c r="L8161" s="25"/>
      <c r="N8161" s="25"/>
      <c r="O8161" s="25"/>
      <c r="P8161" s="35" t="s">
        <v>2496</v>
      </c>
      <c r="AS8161" s="570"/>
      <c r="AT8161" s="391"/>
      <c r="AU8161" s="222"/>
      <c r="AV8161" s="564"/>
      <c r="AW8161" s="60"/>
      <c r="AX8161" s="60"/>
      <c r="AY8161" s="60"/>
      <c r="AZ8161" s="283"/>
      <c r="BA8161" s="283"/>
      <c r="BB8161" s="283"/>
      <c r="BC8161" s="34"/>
      <c r="BD8161" s="27"/>
      <c r="BF8161" s="35"/>
      <c r="BG8161" s="35"/>
      <c r="BH8161" s="35"/>
    </row>
    <row r="8162" spans="1:60" ht="15" x14ac:dyDescent="0.25">
      <c r="A8162" s="570">
        <f t="shared" si="120"/>
        <v>8156</v>
      </c>
      <c r="B8162" s="571" t="s">
        <v>10302</v>
      </c>
      <c r="C8162" s="574" t="s">
        <v>12502</v>
      </c>
      <c r="D8162" s="843">
        <v>1439.9</v>
      </c>
      <c r="E8162" s="844"/>
      <c r="F8162" s="844"/>
      <c r="G8162" s="25"/>
      <c r="H8162" s="25"/>
      <c r="I8162" s="25"/>
      <c r="J8162" s="25"/>
      <c r="K8162" s="25"/>
      <c r="L8162" s="25"/>
      <c r="N8162" s="25"/>
      <c r="O8162" s="25"/>
      <c r="P8162" s="35" t="s">
        <v>2496</v>
      </c>
      <c r="AS8162" s="570"/>
      <c r="AT8162" s="391"/>
      <c r="AU8162" s="222"/>
      <c r="AV8162" s="564"/>
      <c r="AW8162" s="60"/>
      <c r="AX8162" s="60"/>
      <c r="AY8162" s="60"/>
      <c r="AZ8162" s="283"/>
      <c r="BA8162" s="283"/>
      <c r="BB8162" s="283"/>
      <c r="BC8162" s="34"/>
      <c r="BD8162" s="27"/>
      <c r="BF8162" s="35"/>
      <c r="BG8162" s="35"/>
      <c r="BH8162" s="35"/>
    </row>
    <row r="8163" spans="1:60" ht="15" x14ac:dyDescent="0.25">
      <c r="A8163" s="570">
        <f t="shared" si="120"/>
        <v>8157</v>
      </c>
      <c r="B8163" s="571" t="s">
        <v>10303</v>
      </c>
      <c r="C8163" s="574" t="s">
        <v>12465</v>
      </c>
      <c r="D8163" s="843">
        <v>5598.95</v>
      </c>
      <c r="E8163" s="844"/>
      <c r="F8163" s="844"/>
      <c r="G8163" s="25"/>
      <c r="H8163" s="25"/>
      <c r="I8163" s="25"/>
      <c r="J8163" s="25"/>
      <c r="K8163" s="25"/>
      <c r="L8163" s="25"/>
      <c r="N8163" s="25"/>
      <c r="O8163" s="25"/>
      <c r="P8163" s="35" t="s">
        <v>2496</v>
      </c>
      <c r="AS8163" s="570"/>
      <c r="AT8163" s="391"/>
      <c r="AU8163" s="222"/>
      <c r="AV8163" s="564"/>
      <c r="AW8163" s="60"/>
      <c r="AX8163" s="60"/>
      <c r="AY8163" s="60"/>
      <c r="AZ8163" s="283"/>
      <c r="BA8163" s="283"/>
      <c r="BB8163" s="283"/>
      <c r="BC8163" s="34"/>
      <c r="BD8163" s="27"/>
      <c r="BF8163" s="35"/>
      <c r="BG8163" s="35"/>
      <c r="BH8163" s="35"/>
    </row>
    <row r="8164" spans="1:60" ht="15" x14ac:dyDescent="0.25">
      <c r="A8164" s="570">
        <f t="shared" si="120"/>
        <v>8158</v>
      </c>
      <c r="B8164" s="571" t="s">
        <v>10304</v>
      </c>
      <c r="C8164" s="574" t="s">
        <v>12465</v>
      </c>
      <c r="D8164" s="843">
        <v>4760</v>
      </c>
      <c r="E8164" s="844"/>
      <c r="F8164" s="844"/>
      <c r="G8164" s="25"/>
      <c r="H8164" s="25"/>
      <c r="I8164" s="25"/>
      <c r="J8164" s="25"/>
      <c r="K8164" s="25"/>
      <c r="L8164" s="25"/>
      <c r="N8164" s="25"/>
      <c r="O8164" s="25"/>
      <c r="P8164" s="35" t="s">
        <v>2496</v>
      </c>
      <c r="AS8164" s="570"/>
      <c r="AT8164" s="391"/>
      <c r="AU8164" s="222"/>
      <c r="AV8164" s="564"/>
      <c r="AW8164" s="60"/>
      <c r="AX8164" s="60"/>
      <c r="AY8164" s="60"/>
      <c r="AZ8164" s="283"/>
      <c r="BA8164" s="283"/>
      <c r="BB8164" s="283"/>
      <c r="BC8164" s="34"/>
      <c r="BD8164" s="27"/>
      <c r="BF8164" s="35"/>
      <c r="BG8164" s="35"/>
      <c r="BH8164" s="35"/>
    </row>
    <row r="8165" spans="1:60" ht="15" x14ac:dyDescent="0.25">
      <c r="A8165" s="570">
        <f t="shared" si="120"/>
        <v>8159</v>
      </c>
      <c r="B8165" s="571" t="s">
        <v>10305</v>
      </c>
      <c r="C8165" s="574" t="s">
        <v>12458</v>
      </c>
      <c r="D8165" s="843">
        <v>14875</v>
      </c>
      <c r="E8165" s="844"/>
      <c r="F8165" s="844"/>
      <c r="G8165" s="25"/>
      <c r="H8165" s="25"/>
      <c r="I8165" s="25"/>
      <c r="J8165" s="25"/>
      <c r="K8165" s="25"/>
      <c r="L8165" s="25"/>
      <c r="N8165" s="25"/>
      <c r="O8165" s="25"/>
      <c r="P8165" s="35" t="s">
        <v>2496</v>
      </c>
      <c r="AS8165" s="570"/>
      <c r="AT8165" s="391"/>
      <c r="AU8165" s="222"/>
      <c r="AV8165" s="564"/>
      <c r="AW8165" s="60"/>
      <c r="AX8165" s="60"/>
      <c r="AY8165" s="60"/>
      <c r="AZ8165" s="283"/>
      <c r="BA8165" s="283"/>
      <c r="BB8165" s="283"/>
      <c r="BC8165" s="34"/>
      <c r="BD8165" s="27"/>
      <c r="BF8165" s="35"/>
      <c r="BG8165" s="35"/>
      <c r="BH8165" s="35"/>
    </row>
    <row r="8166" spans="1:60" ht="15" x14ac:dyDescent="0.25">
      <c r="A8166" s="570">
        <f t="shared" si="120"/>
        <v>8160</v>
      </c>
      <c r="B8166" s="571" t="s">
        <v>10306</v>
      </c>
      <c r="C8166" s="574" t="s">
        <v>12465</v>
      </c>
      <c r="D8166" s="843">
        <v>34740.86</v>
      </c>
      <c r="E8166" s="844"/>
      <c r="F8166" s="844"/>
      <c r="G8166" s="25"/>
      <c r="H8166" s="25"/>
      <c r="I8166" s="25"/>
      <c r="J8166" s="25"/>
      <c r="K8166" s="25"/>
      <c r="L8166" s="25"/>
      <c r="N8166" s="25"/>
      <c r="O8166" s="25"/>
      <c r="P8166" s="35" t="s">
        <v>2496</v>
      </c>
      <c r="AS8166" s="570"/>
      <c r="AT8166" s="391"/>
      <c r="AU8166" s="222"/>
      <c r="AV8166" s="564"/>
      <c r="AW8166" s="60"/>
      <c r="AX8166" s="60"/>
      <c r="AY8166" s="60"/>
      <c r="AZ8166" s="283"/>
      <c r="BA8166" s="283"/>
      <c r="BB8166" s="283"/>
      <c r="BC8166" s="34"/>
      <c r="BD8166" s="27"/>
      <c r="BF8166" s="35"/>
      <c r="BG8166" s="35"/>
      <c r="BH8166" s="35"/>
    </row>
    <row r="8167" spans="1:60" ht="15" x14ac:dyDescent="0.25">
      <c r="A8167" s="570">
        <f t="shared" si="120"/>
        <v>8161</v>
      </c>
      <c r="B8167" s="571" t="s">
        <v>10307</v>
      </c>
      <c r="C8167" s="574" t="s">
        <v>12465</v>
      </c>
      <c r="D8167" s="843">
        <v>5831</v>
      </c>
      <c r="E8167" s="844"/>
      <c r="F8167" s="844"/>
      <c r="G8167" s="25"/>
      <c r="H8167" s="25"/>
      <c r="I8167" s="25"/>
      <c r="J8167" s="25"/>
      <c r="K8167" s="25"/>
      <c r="L8167" s="25"/>
      <c r="N8167" s="25"/>
      <c r="O8167" s="25"/>
      <c r="P8167" s="35" t="s">
        <v>2496</v>
      </c>
      <c r="AS8167" s="570"/>
      <c r="AT8167" s="391"/>
      <c r="AU8167" s="222"/>
      <c r="AV8167" s="564"/>
      <c r="AW8167" s="60"/>
      <c r="AX8167" s="60"/>
      <c r="AY8167" s="60"/>
      <c r="AZ8167" s="283"/>
      <c r="BA8167" s="283"/>
      <c r="BB8167" s="283"/>
      <c r="BC8167" s="34"/>
      <c r="BD8167" s="27"/>
      <c r="BF8167" s="35"/>
      <c r="BG8167" s="35"/>
      <c r="BH8167" s="35"/>
    </row>
    <row r="8168" spans="1:60" ht="28.5" x14ac:dyDescent="0.25">
      <c r="A8168" s="570">
        <f t="shared" si="120"/>
        <v>8162</v>
      </c>
      <c r="B8168" s="571" t="s">
        <v>10308</v>
      </c>
      <c r="C8168" s="574" t="s">
        <v>12471</v>
      </c>
      <c r="D8168" s="843">
        <v>15232</v>
      </c>
      <c r="E8168" s="844"/>
      <c r="F8168" s="844"/>
      <c r="G8168" s="25"/>
      <c r="H8168" s="25"/>
      <c r="I8168" s="25"/>
      <c r="J8168" s="25"/>
      <c r="K8168" s="25"/>
      <c r="L8168" s="25"/>
      <c r="N8168" s="25"/>
      <c r="O8168" s="25"/>
      <c r="P8168" s="35" t="s">
        <v>2496</v>
      </c>
      <c r="AS8168" s="570"/>
      <c r="AT8168" s="391"/>
      <c r="AU8168" s="222"/>
      <c r="AV8168" s="564"/>
      <c r="AW8168" s="60"/>
      <c r="AX8168" s="60"/>
      <c r="AY8168" s="60"/>
      <c r="AZ8168" s="283"/>
      <c r="BA8168" s="283"/>
      <c r="BB8168" s="283"/>
      <c r="BC8168" s="34"/>
      <c r="BD8168" s="27"/>
      <c r="BF8168" s="35"/>
      <c r="BG8168" s="35"/>
      <c r="BH8168" s="35"/>
    </row>
    <row r="8169" spans="1:60" ht="28.5" x14ac:dyDescent="0.25">
      <c r="A8169" s="570">
        <f t="shared" si="120"/>
        <v>8163</v>
      </c>
      <c r="B8169" s="571" t="s">
        <v>10309</v>
      </c>
      <c r="C8169" s="574" t="s">
        <v>12471</v>
      </c>
      <c r="D8169" s="843">
        <v>13867.07</v>
      </c>
      <c r="E8169" s="844"/>
      <c r="F8169" s="844"/>
      <c r="G8169" s="25"/>
      <c r="H8169" s="25"/>
      <c r="I8169" s="25"/>
      <c r="J8169" s="25"/>
      <c r="K8169" s="25"/>
      <c r="L8169" s="25"/>
      <c r="N8169" s="25"/>
      <c r="O8169" s="25"/>
      <c r="P8169" s="35" t="s">
        <v>2496</v>
      </c>
      <c r="AS8169" s="570"/>
      <c r="AT8169" s="391"/>
      <c r="AU8169" s="222"/>
      <c r="AV8169" s="564"/>
      <c r="AW8169" s="60"/>
      <c r="AX8169" s="60"/>
      <c r="AY8169" s="60"/>
      <c r="AZ8169" s="283"/>
      <c r="BA8169" s="283"/>
      <c r="BB8169" s="283"/>
      <c r="BC8169" s="34"/>
      <c r="BD8169" s="27"/>
      <c r="BF8169" s="35"/>
      <c r="BG8169" s="35"/>
      <c r="BH8169" s="35"/>
    </row>
    <row r="8170" spans="1:60" ht="28.5" x14ac:dyDescent="0.25">
      <c r="A8170" s="570">
        <f t="shared" si="120"/>
        <v>8164</v>
      </c>
      <c r="B8170" s="571" t="s">
        <v>10310</v>
      </c>
      <c r="C8170" s="574" t="s">
        <v>12471</v>
      </c>
      <c r="D8170" s="843">
        <v>9004.73</v>
      </c>
      <c r="E8170" s="844"/>
      <c r="F8170" s="844"/>
      <c r="G8170" s="25"/>
      <c r="H8170" s="25"/>
      <c r="I8170" s="25"/>
      <c r="J8170" s="25"/>
      <c r="K8170" s="25"/>
      <c r="L8170" s="25"/>
      <c r="N8170" s="25"/>
      <c r="O8170" s="25"/>
      <c r="P8170" s="35" t="s">
        <v>2496</v>
      </c>
      <c r="AS8170" s="570"/>
      <c r="AT8170" s="391"/>
      <c r="AU8170" s="222"/>
      <c r="AV8170" s="564"/>
      <c r="AW8170" s="60"/>
      <c r="AX8170" s="60"/>
      <c r="AY8170" s="60"/>
      <c r="AZ8170" s="283"/>
      <c r="BA8170" s="283"/>
      <c r="BB8170" s="283"/>
      <c r="BC8170" s="34"/>
      <c r="BD8170" s="27"/>
      <c r="BF8170" s="35"/>
      <c r="BG8170" s="35"/>
      <c r="BH8170" s="35"/>
    </row>
    <row r="8171" spans="1:60" ht="28.5" x14ac:dyDescent="0.25">
      <c r="A8171" s="570">
        <f t="shared" si="120"/>
        <v>8165</v>
      </c>
      <c r="B8171" s="571" t="s">
        <v>10311</v>
      </c>
      <c r="C8171" s="574" t="s">
        <v>12471</v>
      </c>
      <c r="D8171" s="843">
        <v>15866.27</v>
      </c>
      <c r="E8171" s="844"/>
      <c r="F8171" s="844"/>
      <c r="G8171" s="25"/>
      <c r="H8171" s="25"/>
      <c r="I8171" s="25"/>
      <c r="J8171" s="25"/>
      <c r="K8171" s="25"/>
      <c r="L8171" s="25"/>
      <c r="N8171" s="25"/>
      <c r="O8171" s="25"/>
      <c r="P8171" s="35" t="s">
        <v>2496</v>
      </c>
      <c r="AS8171" s="570"/>
      <c r="AT8171" s="391"/>
      <c r="AU8171" s="222"/>
      <c r="AV8171" s="564"/>
      <c r="AW8171" s="60"/>
      <c r="AX8171" s="60"/>
      <c r="AY8171" s="60"/>
      <c r="AZ8171" s="283"/>
      <c r="BA8171" s="283"/>
      <c r="BB8171" s="283"/>
      <c r="BC8171" s="34"/>
      <c r="BD8171" s="27"/>
      <c r="BF8171" s="35"/>
      <c r="BG8171" s="35"/>
      <c r="BH8171" s="35"/>
    </row>
    <row r="8172" spans="1:60" ht="28.5" x14ac:dyDescent="0.25">
      <c r="A8172" s="570">
        <f t="shared" si="120"/>
        <v>8166</v>
      </c>
      <c r="B8172" s="571" t="s">
        <v>10312</v>
      </c>
      <c r="C8172" s="574" t="s">
        <v>12471</v>
      </c>
      <c r="D8172" s="843">
        <v>8250.27</v>
      </c>
      <c r="E8172" s="844"/>
      <c r="F8172" s="844"/>
      <c r="G8172" s="25"/>
      <c r="H8172" s="25"/>
      <c r="I8172" s="25"/>
      <c r="J8172" s="25"/>
      <c r="K8172" s="25"/>
      <c r="L8172" s="25"/>
      <c r="N8172" s="25"/>
      <c r="O8172" s="25"/>
      <c r="P8172" s="35" t="s">
        <v>2496</v>
      </c>
      <c r="AS8172" s="570"/>
      <c r="AT8172" s="391"/>
      <c r="AU8172" s="222"/>
      <c r="AV8172" s="564"/>
      <c r="AW8172" s="60"/>
      <c r="AX8172" s="60"/>
      <c r="AY8172" s="60"/>
      <c r="AZ8172" s="283"/>
      <c r="BA8172" s="283"/>
      <c r="BB8172" s="283"/>
      <c r="BC8172" s="34"/>
      <c r="BD8172" s="27"/>
      <c r="BF8172" s="35"/>
      <c r="BG8172" s="35"/>
      <c r="BH8172" s="35"/>
    </row>
    <row r="8173" spans="1:60" ht="28.5" x14ac:dyDescent="0.25">
      <c r="A8173" s="570">
        <f t="shared" si="120"/>
        <v>8167</v>
      </c>
      <c r="B8173" s="571" t="s">
        <v>10313</v>
      </c>
      <c r="C8173" s="574" t="s">
        <v>12471</v>
      </c>
      <c r="D8173" s="843">
        <v>8211</v>
      </c>
      <c r="E8173" s="844"/>
      <c r="F8173" s="844"/>
      <c r="G8173" s="25"/>
      <c r="H8173" s="25"/>
      <c r="I8173" s="25"/>
      <c r="J8173" s="25"/>
      <c r="K8173" s="25"/>
      <c r="L8173" s="25"/>
      <c r="N8173" s="25"/>
      <c r="O8173" s="25"/>
      <c r="P8173" s="35" t="s">
        <v>2496</v>
      </c>
      <c r="AS8173" s="570"/>
      <c r="AT8173" s="391"/>
      <c r="AU8173" s="222"/>
      <c r="AV8173" s="564"/>
      <c r="AW8173" s="60"/>
      <c r="AX8173" s="60"/>
      <c r="AY8173" s="60"/>
      <c r="AZ8173" s="283"/>
      <c r="BA8173" s="283"/>
      <c r="BB8173" s="283"/>
      <c r="BC8173" s="34"/>
      <c r="BD8173" s="27"/>
      <c r="BF8173" s="35"/>
      <c r="BG8173" s="35"/>
      <c r="BH8173" s="35"/>
    </row>
    <row r="8174" spans="1:60" ht="28.5" x14ac:dyDescent="0.25">
      <c r="A8174" s="570">
        <f t="shared" si="120"/>
        <v>8168</v>
      </c>
      <c r="B8174" s="571" t="s">
        <v>10314</v>
      </c>
      <c r="C8174" s="574" t="s">
        <v>12471</v>
      </c>
      <c r="D8174" s="843">
        <v>12376</v>
      </c>
      <c r="E8174" s="844"/>
      <c r="F8174" s="844"/>
      <c r="G8174" s="25"/>
      <c r="H8174" s="25"/>
      <c r="I8174" s="25"/>
      <c r="J8174" s="25"/>
      <c r="K8174" s="25"/>
      <c r="L8174" s="25"/>
      <c r="N8174" s="25"/>
      <c r="O8174" s="25"/>
      <c r="P8174" s="35" t="s">
        <v>2496</v>
      </c>
      <c r="AS8174" s="570"/>
      <c r="AT8174" s="391"/>
      <c r="AU8174" s="222"/>
      <c r="AV8174" s="564"/>
      <c r="AW8174" s="60"/>
      <c r="AX8174" s="60"/>
      <c r="AY8174" s="60"/>
      <c r="AZ8174" s="283"/>
      <c r="BA8174" s="283"/>
      <c r="BB8174" s="283"/>
      <c r="BC8174" s="34"/>
      <c r="BD8174" s="27"/>
      <c r="BF8174" s="35"/>
      <c r="BG8174" s="35"/>
      <c r="BH8174" s="35"/>
    </row>
    <row r="8175" spans="1:60" ht="28.5" x14ac:dyDescent="0.25">
      <c r="A8175" s="570">
        <f t="shared" si="120"/>
        <v>8169</v>
      </c>
      <c r="B8175" s="571" t="s">
        <v>10315</v>
      </c>
      <c r="C8175" s="574" t="s">
        <v>12471</v>
      </c>
      <c r="D8175" s="843">
        <v>8409.73</v>
      </c>
      <c r="E8175" s="844"/>
      <c r="F8175" s="844"/>
      <c r="G8175" s="25"/>
      <c r="H8175" s="25"/>
      <c r="I8175" s="25"/>
      <c r="J8175" s="25"/>
      <c r="K8175" s="25"/>
      <c r="L8175" s="25"/>
      <c r="N8175" s="25"/>
      <c r="O8175" s="25"/>
      <c r="P8175" s="35" t="s">
        <v>2496</v>
      </c>
      <c r="AS8175" s="570"/>
      <c r="AT8175" s="391"/>
      <c r="AU8175" s="222"/>
      <c r="AV8175" s="564"/>
      <c r="AW8175" s="60"/>
      <c r="AX8175" s="60"/>
      <c r="AY8175" s="60"/>
      <c r="AZ8175" s="283"/>
      <c r="BA8175" s="283"/>
      <c r="BB8175" s="283"/>
      <c r="BC8175" s="34"/>
      <c r="BD8175" s="27"/>
      <c r="BF8175" s="35"/>
      <c r="BG8175" s="35"/>
      <c r="BH8175" s="35"/>
    </row>
    <row r="8176" spans="1:60" ht="28.5" x14ac:dyDescent="0.25">
      <c r="A8176" s="570">
        <f t="shared" si="120"/>
        <v>8170</v>
      </c>
      <c r="B8176" s="571" t="s">
        <v>10316</v>
      </c>
      <c r="C8176" s="574" t="s">
        <v>12471</v>
      </c>
      <c r="D8176" s="843">
        <v>11582.27</v>
      </c>
      <c r="E8176" s="844"/>
      <c r="F8176" s="844"/>
      <c r="G8176" s="25"/>
      <c r="H8176" s="25"/>
      <c r="I8176" s="25"/>
      <c r="J8176" s="25"/>
      <c r="K8176" s="25"/>
      <c r="L8176" s="25"/>
      <c r="N8176" s="25"/>
      <c r="O8176" s="25"/>
      <c r="P8176" s="35" t="s">
        <v>2496</v>
      </c>
      <c r="AS8176" s="570"/>
      <c r="AT8176" s="391"/>
      <c r="AU8176" s="222"/>
      <c r="AV8176" s="564"/>
      <c r="AW8176" s="60"/>
      <c r="AX8176" s="60"/>
      <c r="AY8176" s="60"/>
      <c r="AZ8176" s="283"/>
      <c r="BA8176" s="283"/>
      <c r="BB8176" s="283"/>
      <c r="BC8176" s="34"/>
      <c r="BD8176" s="27"/>
      <c r="BF8176" s="35"/>
      <c r="BG8176" s="35"/>
      <c r="BH8176" s="35"/>
    </row>
    <row r="8177" spans="1:60" ht="28.5" x14ac:dyDescent="0.25">
      <c r="A8177" s="570">
        <f t="shared" si="120"/>
        <v>8171</v>
      </c>
      <c r="B8177" s="571" t="s">
        <v>10317</v>
      </c>
      <c r="C8177" s="574" t="s">
        <v>12471</v>
      </c>
      <c r="D8177" s="843">
        <v>13645.73</v>
      </c>
      <c r="E8177" s="844"/>
      <c r="F8177" s="844"/>
      <c r="G8177" s="25"/>
      <c r="H8177" s="25"/>
      <c r="I8177" s="25"/>
      <c r="J8177" s="25"/>
      <c r="K8177" s="25"/>
      <c r="L8177" s="25"/>
      <c r="N8177" s="25"/>
      <c r="O8177" s="25"/>
      <c r="P8177" s="35" t="s">
        <v>2496</v>
      </c>
      <c r="AS8177" s="570"/>
      <c r="AT8177" s="391"/>
      <c r="AU8177" s="222"/>
      <c r="AV8177" s="564"/>
      <c r="AW8177" s="60"/>
      <c r="AX8177" s="60"/>
      <c r="AY8177" s="60"/>
      <c r="AZ8177" s="283"/>
      <c r="BA8177" s="283"/>
      <c r="BB8177" s="283"/>
      <c r="BC8177" s="34"/>
      <c r="BD8177" s="27"/>
      <c r="BF8177" s="35"/>
      <c r="BG8177" s="35"/>
      <c r="BH8177" s="35"/>
    </row>
    <row r="8178" spans="1:60" ht="28.5" x14ac:dyDescent="0.25">
      <c r="A8178" s="570">
        <f t="shared" si="120"/>
        <v>8172</v>
      </c>
      <c r="B8178" s="571" t="s">
        <v>10318</v>
      </c>
      <c r="C8178" s="574" t="s">
        <v>12471</v>
      </c>
      <c r="D8178" s="843">
        <v>14280</v>
      </c>
      <c r="E8178" s="844"/>
      <c r="F8178" s="844"/>
      <c r="G8178" s="25"/>
      <c r="H8178" s="25"/>
      <c r="I8178" s="25"/>
      <c r="J8178" s="25"/>
      <c r="K8178" s="25"/>
      <c r="L8178" s="25"/>
      <c r="N8178" s="25"/>
      <c r="O8178" s="25"/>
      <c r="P8178" s="35" t="s">
        <v>2496</v>
      </c>
      <c r="AS8178" s="570"/>
      <c r="AT8178" s="391"/>
      <c r="AU8178" s="222"/>
      <c r="AV8178" s="564"/>
      <c r="AW8178" s="60"/>
      <c r="AX8178" s="60"/>
      <c r="AY8178" s="60"/>
      <c r="AZ8178" s="283"/>
      <c r="BA8178" s="283"/>
      <c r="BB8178" s="283"/>
      <c r="BC8178" s="34"/>
      <c r="BD8178" s="27"/>
      <c r="BF8178" s="35"/>
      <c r="BG8178" s="35"/>
      <c r="BH8178" s="35"/>
    </row>
    <row r="8179" spans="1:60" ht="28.5" x14ac:dyDescent="0.25">
      <c r="A8179" s="570">
        <f t="shared" si="120"/>
        <v>8173</v>
      </c>
      <c r="B8179" s="571" t="s">
        <v>10319</v>
      </c>
      <c r="C8179" s="574" t="s">
        <v>12471</v>
      </c>
      <c r="D8179" s="843">
        <v>8992.83</v>
      </c>
      <c r="E8179" s="844"/>
      <c r="F8179" s="844"/>
      <c r="G8179" s="25"/>
      <c r="H8179" s="25"/>
      <c r="I8179" s="25"/>
      <c r="J8179" s="25"/>
      <c r="K8179" s="25"/>
      <c r="L8179" s="25"/>
      <c r="N8179" s="25"/>
      <c r="O8179" s="25"/>
      <c r="P8179" s="35" t="s">
        <v>2496</v>
      </c>
      <c r="AS8179" s="570"/>
      <c r="AT8179" s="391"/>
      <c r="AU8179" s="222"/>
      <c r="AV8179" s="564"/>
      <c r="AW8179" s="60"/>
      <c r="AX8179" s="60"/>
      <c r="AY8179" s="60"/>
      <c r="AZ8179" s="283"/>
      <c r="BA8179" s="283"/>
      <c r="BB8179" s="283"/>
      <c r="BC8179" s="34"/>
      <c r="BD8179" s="27"/>
      <c r="BF8179" s="35"/>
      <c r="BG8179" s="35"/>
      <c r="BH8179" s="35"/>
    </row>
    <row r="8180" spans="1:60" ht="28.5" x14ac:dyDescent="0.25">
      <c r="A8180" s="570">
        <f t="shared" si="120"/>
        <v>8174</v>
      </c>
      <c r="B8180" s="571" t="s">
        <v>10320</v>
      </c>
      <c r="C8180" s="574" t="s">
        <v>12471</v>
      </c>
      <c r="D8180" s="843">
        <v>14994</v>
      </c>
      <c r="E8180" s="844"/>
      <c r="F8180" s="844"/>
      <c r="G8180" s="25"/>
      <c r="H8180" s="25"/>
      <c r="I8180" s="25"/>
      <c r="J8180" s="25"/>
      <c r="K8180" s="25"/>
      <c r="L8180" s="25"/>
      <c r="N8180" s="25"/>
      <c r="O8180" s="25"/>
      <c r="P8180" s="35" t="s">
        <v>2496</v>
      </c>
      <c r="AS8180" s="570"/>
      <c r="AT8180" s="391"/>
      <c r="AU8180" s="222"/>
      <c r="AV8180" s="564"/>
      <c r="AW8180" s="60"/>
      <c r="AX8180" s="60"/>
      <c r="AY8180" s="60"/>
      <c r="AZ8180" s="283"/>
      <c r="BA8180" s="283"/>
      <c r="BB8180" s="283"/>
      <c r="BC8180" s="34"/>
      <c r="BD8180" s="27"/>
      <c r="BF8180" s="35"/>
      <c r="BG8180" s="35"/>
      <c r="BH8180" s="35"/>
    </row>
    <row r="8181" spans="1:60" ht="28.5" x14ac:dyDescent="0.25">
      <c r="A8181" s="570">
        <f t="shared" si="120"/>
        <v>8175</v>
      </c>
      <c r="B8181" s="571" t="s">
        <v>10321</v>
      </c>
      <c r="C8181" s="574" t="s">
        <v>12471</v>
      </c>
      <c r="D8181" s="843">
        <v>15549.73</v>
      </c>
      <c r="E8181" s="844"/>
      <c r="F8181" s="844"/>
      <c r="G8181" s="25"/>
      <c r="H8181" s="25"/>
      <c r="I8181" s="25"/>
      <c r="J8181" s="25"/>
      <c r="K8181" s="25"/>
      <c r="L8181" s="25"/>
      <c r="N8181" s="25"/>
      <c r="O8181" s="25"/>
      <c r="P8181" s="35" t="s">
        <v>2496</v>
      </c>
      <c r="AS8181" s="570"/>
      <c r="AT8181" s="391"/>
      <c r="AU8181" s="222"/>
      <c r="AV8181" s="564"/>
      <c r="AW8181" s="60"/>
      <c r="AX8181" s="60"/>
      <c r="AY8181" s="60"/>
      <c r="AZ8181" s="283"/>
      <c r="BA8181" s="283"/>
      <c r="BB8181" s="283"/>
      <c r="BC8181" s="34"/>
      <c r="BD8181" s="27"/>
      <c r="BF8181" s="35"/>
      <c r="BG8181" s="35"/>
      <c r="BH8181" s="35"/>
    </row>
    <row r="8182" spans="1:60" ht="28.5" x14ac:dyDescent="0.25">
      <c r="A8182" s="570">
        <f t="shared" si="120"/>
        <v>8176</v>
      </c>
      <c r="B8182" s="571" t="s">
        <v>10322</v>
      </c>
      <c r="C8182" s="574" t="s">
        <v>12471</v>
      </c>
      <c r="D8182" s="843">
        <v>14756</v>
      </c>
      <c r="E8182" s="844"/>
      <c r="F8182" s="844"/>
      <c r="G8182" s="25"/>
      <c r="H8182" s="25"/>
      <c r="I8182" s="25"/>
      <c r="J8182" s="25"/>
      <c r="K8182" s="25"/>
      <c r="L8182" s="25"/>
      <c r="N8182" s="25"/>
      <c r="O8182" s="25"/>
      <c r="P8182" s="35" t="s">
        <v>2496</v>
      </c>
      <c r="AS8182" s="570"/>
      <c r="AT8182" s="391"/>
      <c r="AU8182" s="222"/>
      <c r="AV8182" s="564"/>
      <c r="AW8182" s="60"/>
      <c r="AX8182" s="60"/>
      <c r="AY8182" s="60"/>
      <c r="AZ8182" s="283"/>
      <c r="BA8182" s="283"/>
      <c r="BB8182" s="283"/>
      <c r="BC8182" s="34"/>
      <c r="BD8182" s="27"/>
      <c r="BF8182" s="35"/>
      <c r="BG8182" s="35"/>
      <c r="BH8182" s="35"/>
    </row>
    <row r="8183" spans="1:60" ht="15" x14ac:dyDescent="0.25">
      <c r="A8183" s="570">
        <f t="shared" ref="A8183:A8246" si="121">A8182+1</f>
        <v>8177</v>
      </c>
      <c r="B8183" s="571" t="s">
        <v>10323</v>
      </c>
      <c r="C8183" s="574" t="s">
        <v>12458</v>
      </c>
      <c r="D8183" s="843">
        <v>47276.32</v>
      </c>
      <c r="E8183" s="844"/>
      <c r="F8183" s="844"/>
      <c r="G8183" s="25"/>
      <c r="H8183" s="25"/>
      <c r="I8183" s="25"/>
      <c r="J8183" s="25"/>
      <c r="K8183" s="25"/>
      <c r="L8183" s="25"/>
      <c r="N8183" s="25"/>
      <c r="O8183" s="25"/>
      <c r="P8183" s="35" t="s">
        <v>2496</v>
      </c>
      <c r="AS8183" s="570"/>
      <c r="AT8183" s="391"/>
      <c r="AU8183" s="222"/>
      <c r="AV8183" s="564"/>
      <c r="AW8183" s="60"/>
      <c r="AX8183" s="60"/>
      <c r="AY8183" s="60"/>
      <c r="AZ8183" s="283"/>
      <c r="BA8183" s="283"/>
      <c r="BB8183" s="283"/>
      <c r="BC8183" s="34"/>
      <c r="BD8183" s="27"/>
      <c r="BF8183" s="35"/>
      <c r="BG8183" s="35"/>
      <c r="BH8183" s="35"/>
    </row>
    <row r="8184" spans="1:60" ht="15" x14ac:dyDescent="0.25">
      <c r="A8184" s="570">
        <f t="shared" si="121"/>
        <v>8178</v>
      </c>
      <c r="B8184" s="571" t="s">
        <v>10324</v>
      </c>
      <c r="C8184" s="574" t="s">
        <v>12458</v>
      </c>
      <c r="D8184" s="843">
        <v>2541.84</v>
      </c>
      <c r="E8184" s="844"/>
      <c r="F8184" s="844"/>
      <c r="G8184" s="25"/>
      <c r="H8184" s="25"/>
      <c r="I8184" s="25"/>
      <c r="J8184" s="25"/>
      <c r="K8184" s="25"/>
      <c r="L8184" s="25"/>
      <c r="N8184" s="25"/>
      <c r="O8184" s="25"/>
      <c r="P8184" s="35" t="s">
        <v>2496</v>
      </c>
      <c r="AS8184" s="570"/>
      <c r="AT8184" s="391"/>
      <c r="AU8184" s="222"/>
      <c r="AV8184" s="564"/>
      <c r="AW8184" s="60"/>
      <c r="AX8184" s="60"/>
      <c r="AY8184" s="60"/>
      <c r="AZ8184" s="283"/>
      <c r="BA8184" s="283"/>
      <c r="BB8184" s="283"/>
      <c r="BC8184" s="34"/>
      <c r="BD8184" s="27"/>
      <c r="BF8184" s="35"/>
      <c r="BG8184" s="35"/>
      <c r="BH8184" s="35"/>
    </row>
    <row r="8185" spans="1:60" ht="15" x14ac:dyDescent="0.25">
      <c r="A8185" s="570">
        <f t="shared" si="121"/>
        <v>8179</v>
      </c>
      <c r="B8185" s="571" t="s">
        <v>10325</v>
      </c>
      <c r="C8185" s="574" t="s">
        <v>12458</v>
      </c>
      <c r="D8185" s="843">
        <v>13143.55</v>
      </c>
      <c r="E8185" s="844"/>
      <c r="F8185" s="844"/>
      <c r="G8185" s="25"/>
      <c r="H8185" s="25"/>
      <c r="I8185" s="25"/>
      <c r="J8185" s="25"/>
      <c r="K8185" s="25"/>
      <c r="L8185" s="25"/>
      <c r="N8185" s="25"/>
      <c r="O8185" s="25"/>
      <c r="P8185" s="35" t="s">
        <v>2496</v>
      </c>
      <c r="AS8185" s="570"/>
      <c r="AT8185" s="391"/>
      <c r="AU8185" s="222"/>
      <c r="AV8185" s="564"/>
      <c r="AW8185" s="60"/>
      <c r="AX8185" s="60"/>
      <c r="AY8185" s="60"/>
      <c r="AZ8185" s="283"/>
      <c r="BA8185" s="283"/>
      <c r="BB8185" s="283"/>
      <c r="BC8185" s="34"/>
      <c r="BD8185" s="27"/>
      <c r="BF8185" s="35"/>
      <c r="BG8185" s="35"/>
      <c r="BH8185" s="35"/>
    </row>
    <row r="8186" spans="1:60" ht="15" x14ac:dyDescent="0.25">
      <c r="A8186" s="570">
        <f t="shared" si="121"/>
        <v>8180</v>
      </c>
      <c r="B8186" s="571" t="s">
        <v>10326</v>
      </c>
      <c r="C8186" s="574" t="s">
        <v>12458</v>
      </c>
      <c r="D8186" s="843">
        <v>7833.77</v>
      </c>
      <c r="E8186" s="844"/>
      <c r="F8186" s="844"/>
      <c r="G8186" s="25"/>
      <c r="H8186" s="25"/>
      <c r="I8186" s="25"/>
      <c r="J8186" s="25"/>
      <c r="K8186" s="25"/>
      <c r="L8186" s="25"/>
      <c r="N8186" s="25"/>
      <c r="O8186" s="25"/>
      <c r="P8186" s="35" t="s">
        <v>2496</v>
      </c>
      <c r="AS8186" s="570"/>
      <c r="AT8186" s="391"/>
      <c r="AU8186" s="222"/>
      <c r="AV8186" s="564"/>
      <c r="AW8186" s="60"/>
      <c r="AX8186" s="60"/>
      <c r="AY8186" s="60"/>
      <c r="AZ8186" s="283"/>
      <c r="BA8186" s="283"/>
      <c r="BB8186" s="283"/>
      <c r="BC8186" s="34"/>
      <c r="BD8186" s="27"/>
      <c r="BF8186" s="35"/>
      <c r="BG8186" s="35"/>
      <c r="BH8186" s="35"/>
    </row>
    <row r="8187" spans="1:60" ht="15" x14ac:dyDescent="0.25">
      <c r="A8187" s="570">
        <f t="shared" si="121"/>
        <v>8181</v>
      </c>
      <c r="B8187" s="571" t="s">
        <v>10327</v>
      </c>
      <c r="C8187" s="574" t="s">
        <v>12458</v>
      </c>
      <c r="D8187" s="843">
        <v>41151.39</v>
      </c>
      <c r="E8187" s="844"/>
      <c r="F8187" s="844"/>
      <c r="G8187" s="25"/>
      <c r="H8187" s="25"/>
      <c r="I8187" s="25"/>
      <c r="J8187" s="25"/>
      <c r="K8187" s="25"/>
      <c r="L8187" s="25"/>
      <c r="N8187" s="25"/>
      <c r="O8187" s="25"/>
      <c r="P8187" s="35" t="s">
        <v>2496</v>
      </c>
      <c r="AS8187" s="570"/>
      <c r="AT8187" s="391"/>
      <c r="AU8187" s="222"/>
      <c r="AV8187" s="564"/>
      <c r="AW8187" s="60"/>
      <c r="AX8187" s="60"/>
      <c r="AY8187" s="60"/>
      <c r="AZ8187" s="283"/>
      <c r="BA8187" s="283"/>
      <c r="BB8187" s="283"/>
      <c r="BC8187" s="34"/>
      <c r="BD8187" s="27"/>
      <c r="BF8187" s="35"/>
      <c r="BG8187" s="35"/>
      <c r="BH8187" s="35"/>
    </row>
    <row r="8188" spans="1:60" ht="15" x14ac:dyDescent="0.25">
      <c r="A8188" s="570">
        <f t="shared" si="121"/>
        <v>8182</v>
      </c>
      <c r="B8188" s="571" t="s">
        <v>10328</v>
      </c>
      <c r="C8188" s="574" t="s">
        <v>12458</v>
      </c>
      <c r="D8188" s="843">
        <v>4574.3599999999997</v>
      </c>
      <c r="E8188" s="844"/>
      <c r="F8188" s="844"/>
      <c r="G8188" s="25"/>
      <c r="H8188" s="25"/>
      <c r="I8188" s="25"/>
      <c r="J8188" s="25"/>
      <c r="K8188" s="25"/>
      <c r="L8188" s="25"/>
      <c r="N8188" s="25"/>
      <c r="O8188" s="25"/>
      <c r="P8188" s="35" t="s">
        <v>2496</v>
      </c>
      <c r="AS8188" s="570"/>
      <c r="AT8188" s="391"/>
      <c r="AU8188" s="222"/>
      <c r="AV8188" s="564"/>
      <c r="AW8188" s="60"/>
      <c r="AX8188" s="60"/>
      <c r="AY8188" s="60"/>
      <c r="AZ8188" s="283"/>
      <c r="BA8188" s="283"/>
      <c r="BB8188" s="283"/>
      <c r="BC8188" s="34"/>
      <c r="BD8188" s="27"/>
      <c r="BF8188" s="35"/>
      <c r="BG8188" s="35"/>
      <c r="BH8188" s="35"/>
    </row>
    <row r="8189" spans="1:60" ht="15" x14ac:dyDescent="0.25">
      <c r="A8189" s="570">
        <f t="shared" si="121"/>
        <v>8183</v>
      </c>
      <c r="B8189" s="571" t="s">
        <v>10329</v>
      </c>
      <c r="C8189" s="574" t="s">
        <v>12458</v>
      </c>
      <c r="D8189" s="843">
        <v>21709.17</v>
      </c>
      <c r="E8189" s="844"/>
      <c r="F8189" s="844"/>
      <c r="G8189" s="25"/>
      <c r="H8189" s="25"/>
      <c r="I8189" s="25"/>
      <c r="J8189" s="25"/>
      <c r="K8189" s="25"/>
      <c r="L8189" s="25"/>
      <c r="N8189" s="25"/>
      <c r="O8189" s="25"/>
      <c r="P8189" s="35" t="s">
        <v>2496</v>
      </c>
      <c r="AS8189" s="570"/>
      <c r="AT8189" s="391"/>
      <c r="AU8189" s="222"/>
      <c r="AV8189" s="564"/>
      <c r="AW8189" s="60"/>
      <c r="AX8189" s="60"/>
      <c r="AY8189" s="60"/>
      <c r="AZ8189" s="283"/>
      <c r="BA8189" s="283"/>
      <c r="BB8189" s="283"/>
      <c r="BC8189" s="34"/>
      <c r="BD8189" s="27"/>
      <c r="BF8189" s="35"/>
      <c r="BG8189" s="35"/>
      <c r="BH8189" s="35"/>
    </row>
    <row r="8190" spans="1:60" ht="15" x14ac:dyDescent="0.25">
      <c r="A8190" s="570">
        <f t="shared" si="121"/>
        <v>8184</v>
      </c>
      <c r="B8190" s="571" t="s">
        <v>10330</v>
      </c>
      <c r="C8190" s="574" t="s">
        <v>12458</v>
      </c>
      <c r="D8190" s="843">
        <v>5352.62</v>
      </c>
      <c r="E8190" s="844"/>
      <c r="F8190" s="844"/>
      <c r="G8190" s="25"/>
      <c r="H8190" s="25"/>
      <c r="I8190" s="25"/>
      <c r="J8190" s="25"/>
      <c r="K8190" s="25"/>
      <c r="L8190" s="25"/>
      <c r="N8190" s="25"/>
      <c r="O8190" s="25"/>
      <c r="P8190" s="35" t="s">
        <v>2496</v>
      </c>
      <c r="AS8190" s="570"/>
      <c r="AT8190" s="391"/>
      <c r="AU8190" s="222"/>
      <c r="AV8190" s="564"/>
      <c r="AW8190" s="60"/>
      <c r="AX8190" s="60"/>
      <c r="AY8190" s="60"/>
      <c r="AZ8190" s="283"/>
      <c r="BA8190" s="283"/>
      <c r="BB8190" s="283"/>
      <c r="BC8190" s="34"/>
      <c r="BD8190" s="27"/>
      <c r="BF8190" s="35"/>
      <c r="BG8190" s="35"/>
      <c r="BH8190" s="35"/>
    </row>
    <row r="8191" spans="1:60" ht="15" x14ac:dyDescent="0.25">
      <c r="A8191" s="570">
        <f t="shared" si="121"/>
        <v>8185</v>
      </c>
      <c r="B8191" s="571" t="s">
        <v>10331</v>
      </c>
      <c r="C8191" s="574" t="s">
        <v>12458</v>
      </c>
      <c r="D8191" s="843">
        <v>30107</v>
      </c>
      <c r="E8191" s="844"/>
      <c r="F8191" s="844"/>
      <c r="G8191" s="25"/>
      <c r="H8191" s="25"/>
      <c r="I8191" s="25"/>
      <c r="J8191" s="25"/>
      <c r="K8191" s="25"/>
      <c r="L8191" s="25"/>
      <c r="N8191" s="25"/>
      <c r="O8191" s="25"/>
      <c r="P8191" s="35" t="s">
        <v>2496</v>
      </c>
      <c r="AS8191" s="570"/>
      <c r="AT8191" s="391"/>
      <c r="AU8191" s="222"/>
      <c r="AV8191" s="564"/>
      <c r="AW8191" s="60"/>
      <c r="AX8191" s="60"/>
      <c r="AY8191" s="60"/>
      <c r="AZ8191" s="283"/>
      <c r="BA8191" s="283"/>
      <c r="BB8191" s="283"/>
      <c r="BC8191" s="34"/>
      <c r="BD8191" s="27"/>
      <c r="BF8191" s="35"/>
      <c r="BG8191" s="35"/>
      <c r="BH8191" s="35"/>
    </row>
    <row r="8192" spans="1:60" ht="15" x14ac:dyDescent="0.25">
      <c r="A8192" s="570">
        <f t="shared" si="121"/>
        <v>8186</v>
      </c>
      <c r="B8192" s="571" t="s">
        <v>10332</v>
      </c>
      <c r="C8192" s="574" t="s">
        <v>12458</v>
      </c>
      <c r="D8192" s="843">
        <v>33999.49</v>
      </c>
      <c r="E8192" s="844"/>
      <c r="F8192" s="844"/>
      <c r="G8192" s="25"/>
      <c r="H8192" s="25"/>
      <c r="I8192" s="25"/>
      <c r="J8192" s="25"/>
      <c r="K8192" s="25"/>
      <c r="L8192" s="25"/>
      <c r="N8192" s="25"/>
      <c r="O8192" s="25"/>
      <c r="P8192" s="35" t="s">
        <v>2496</v>
      </c>
      <c r="AS8192" s="570"/>
      <c r="AT8192" s="391"/>
      <c r="AU8192" s="222"/>
      <c r="AV8192" s="564"/>
      <c r="AW8192" s="60"/>
      <c r="AX8192" s="60"/>
      <c r="AY8192" s="60"/>
      <c r="AZ8192" s="283"/>
      <c r="BA8192" s="283"/>
      <c r="BB8192" s="283"/>
      <c r="BC8192" s="34"/>
      <c r="BD8192" s="27"/>
      <c r="BF8192" s="35"/>
      <c r="BG8192" s="35"/>
      <c r="BH8192" s="35"/>
    </row>
    <row r="8193" spans="1:60" ht="15" x14ac:dyDescent="0.25">
      <c r="A8193" s="570">
        <f t="shared" si="121"/>
        <v>8187</v>
      </c>
      <c r="B8193" s="571" t="s">
        <v>10333</v>
      </c>
      <c r="C8193" s="574" t="s">
        <v>12458</v>
      </c>
      <c r="D8193" s="843">
        <v>17949.96</v>
      </c>
      <c r="E8193" s="844"/>
      <c r="F8193" s="844"/>
      <c r="G8193" s="25"/>
      <c r="H8193" s="25"/>
      <c r="I8193" s="25"/>
      <c r="J8193" s="25"/>
      <c r="K8193" s="25"/>
      <c r="L8193" s="25"/>
      <c r="N8193" s="25"/>
      <c r="O8193" s="25"/>
      <c r="P8193" s="35" t="s">
        <v>2496</v>
      </c>
      <c r="AS8193" s="570"/>
      <c r="AT8193" s="391"/>
      <c r="AU8193" s="222"/>
      <c r="AV8193" s="564"/>
      <c r="AW8193" s="60"/>
      <c r="AX8193" s="60"/>
      <c r="AY8193" s="60"/>
      <c r="AZ8193" s="283"/>
      <c r="BA8193" s="283"/>
      <c r="BB8193" s="283"/>
      <c r="BC8193" s="34"/>
      <c r="BD8193" s="27"/>
      <c r="BF8193" s="35"/>
      <c r="BG8193" s="35"/>
      <c r="BH8193" s="35"/>
    </row>
    <row r="8194" spans="1:60" ht="15" x14ac:dyDescent="0.25">
      <c r="A8194" s="570">
        <f t="shared" si="121"/>
        <v>8188</v>
      </c>
      <c r="B8194" s="571" t="s">
        <v>491</v>
      </c>
      <c r="C8194" s="574" t="s">
        <v>12458</v>
      </c>
      <c r="D8194" s="843">
        <v>94253.95</v>
      </c>
      <c r="E8194" s="844"/>
      <c r="F8194" s="844"/>
      <c r="G8194" s="25"/>
      <c r="H8194" s="25"/>
      <c r="I8194" s="25"/>
      <c r="J8194" s="25"/>
      <c r="K8194" s="25"/>
      <c r="L8194" s="25"/>
      <c r="N8194" s="25"/>
      <c r="O8194" s="25"/>
      <c r="P8194" s="35" t="s">
        <v>2496</v>
      </c>
      <c r="AS8194" s="570"/>
      <c r="AT8194" s="391"/>
      <c r="AU8194" s="222"/>
      <c r="AV8194" s="564"/>
      <c r="AW8194" s="60"/>
      <c r="AX8194" s="60"/>
      <c r="AY8194" s="60"/>
      <c r="AZ8194" s="283"/>
      <c r="BA8194" s="283"/>
      <c r="BB8194" s="283"/>
      <c r="BC8194" s="34"/>
      <c r="BD8194" s="27"/>
      <c r="BF8194" s="35"/>
      <c r="BG8194" s="35"/>
      <c r="BH8194" s="35"/>
    </row>
    <row r="8195" spans="1:60" ht="15" x14ac:dyDescent="0.25">
      <c r="A8195" s="570">
        <f t="shared" si="121"/>
        <v>8189</v>
      </c>
      <c r="B8195" s="571" t="s">
        <v>10334</v>
      </c>
      <c r="C8195" s="574" t="s">
        <v>12458</v>
      </c>
      <c r="D8195" s="843">
        <v>94253.95</v>
      </c>
      <c r="E8195" s="844"/>
      <c r="F8195" s="844"/>
      <c r="G8195" s="25"/>
      <c r="H8195" s="25"/>
      <c r="I8195" s="25"/>
      <c r="J8195" s="25"/>
      <c r="K8195" s="25"/>
      <c r="L8195" s="25"/>
      <c r="N8195" s="25"/>
      <c r="O8195" s="25"/>
      <c r="P8195" s="35" t="s">
        <v>2496</v>
      </c>
      <c r="AS8195" s="570"/>
      <c r="AT8195" s="391"/>
      <c r="AU8195" s="222"/>
      <c r="AV8195" s="564"/>
      <c r="AW8195" s="60"/>
      <c r="AX8195" s="60"/>
      <c r="AY8195" s="60"/>
      <c r="AZ8195" s="283"/>
      <c r="BA8195" s="283"/>
      <c r="BB8195" s="283"/>
      <c r="BC8195" s="34"/>
      <c r="BD8195" s="27"/>
      <c r="BF8195" s="35"/>
      <c r="BG8195" s="35"/>
      <c r="BH8195" s="35"/>
    </row>
    <row r="8196" spans="1:60" ht="15" x14ac:dyDescent="0.25">
      <c r="A8196" s="570">
        <f t="shared" si="121"/>
        <v>8190</v>
      </c>
      <c r="B8196" s="571" t="s">
        <v>10335</v>
      </c>
      <c r="C8196" s="574" t="s">
        <v>12458</v>
      </c>
      <c r="D8196" s="843">
        <v>10483.9</v>
      </c>
      <c r="E8196" s="844"/>
      <c r="F8196" s="844"/>
      <c r="G8196" s="25"/>
      <c r="H8196" s="25"/>
      <c r="I8196" s="25"/>
      <c r="J8196" s="25"/>
      <c r="K8196" s="25"/>
      <c r="L8196" s="25"/>
      <c r="N8196" s="25"/>
      <c r="O8196" s="25"/>
      <c r="P8196" s="35" t="s">
        <v>2496</v>
      </c>
      <c r="AS8196" s="570"/>
      <c r="AT8196" s="391"/>
      <c r="AU8196" s="222"/>
      <c r="AV8196" s="564"/>
      <c r="AW8196" s="60"/>
      <c r="AX8196" s="60"/>
      <c r="AY8196" s="60"/>
      <c r="AZ8196" s="283"/>
      <c r="BA8196" s="283"/>
      <c r="BB8196" s="283"/>
      <c r="BC8196" s="34"/>
      <c r="BD8196" s="27"/>
      <c r="BF8196" s="35"/>
      <c r="BG8196" s="35"/>
      <c r="BH8196" s="35"/>
    </row>
    <row r="8197" spans="1:60" ht="15" x14ac:dyDescent="0.25">
      <c r="A8197" s="570">
        <f t="shared" si="121"/>
        <v>8191</v>
      </c>
      <c r="B8197" s="571" t="s">
        <v>10336</v>
      </c>
      <c r="C8197" s="574" t="s">
        <v>12458</v>
      </c>
      <c r="D8197" s="843">
        <v>12334.35</v>
      </c>
      <c r="E8197" s="844"/>
      <c r="F8197" s="844"/>
      <c r="G8197" s="25"/>
      <c r="H8197" s="25"/>
      <c r="I8197" s="25"/>
      <c r="J8197" s="25"/>
      <c r="K8197" s="25"/>
      <c r="L8197" s="25"/>
      <c r="N8197" s="25"/>
      <c r="O8197" s="25"/>
      <c r="P8197" s="35" t="s">
        <v>2496</v>
      </c>
      <c r="AS8197" s="570"/>
      <c r="AT8197" s="391"/>
      <c r="AU8197" s="222"/>
      <c r="AV8197" s="564"/>
      <c r="AW8197" s="60"/>
      <c r="AX8197" s="60"/>
      <c r="AY8197" s="60"/>
      <c r="AZ8197" s="283"/>
      <c r="BA8197" s="283"/>
      <c r="BB8197" s="283"/>
      <c r="BC8197" s="34"/>
      <c r="BD8197" s="27"/>
      <c r="BF8197" s="35"/>
      <c r="BG8197" s="35"/>
      <c r="BH8197" s="35"/>
    </row>
    <row r="8198" spans="1:60" ht="15" x14ac:dyDescent="0.25">
      <c r="A8198" s="570">
        <f t="shared" si="121"/>
        <v>8192</v>
      </c>
      <c r="B8198" s="571" t="s">
        <v>10337</v>
      </c>
      <c r="C8198" s="574" t="s">
        <v>12458</v>
      </c>
      <c r="D8198" s="843">
        <v>48704.32</v>
      </c>
      <c r="E8198" s="844"/>
      <c r="F8198" s="844"/>
      <c r="G8198" s="25"/>
      <c r="H8198" s="25"/>
      <c r="I8198" s="25"/>
      <c r="J8198" s="25"/>
      <c r="K8198" s="25"/>
      <c r="L8198" s="25"/>
      <c r="N8198" s="25"/>
      <c r="O8198" s="25"/>
      <c r="P8198" s="35" t="s">
        <v>2496</v>
      </c>
      <c r="AS8198" s="570"/>
      <c r="AT8198" s="391"/>
      <c r="AU8198" s="222"/>
      <c r="AV8198" s="564"/>
      <c r="AW8198" s="60"/>
      <c r="AX8198" s="60"/>
      <c r="AY8198" s="60"/>
      <c r="AZ8198" s="283"/>
      <c r="BA8198" s="283"/>
      <c r="BB8198" s="283"/>
      <c r="BC8198" s="34"/>
      <c r="BD8198" s="27"/>
      <c r="BF8198" s="35"/>
      <c r="BG8198" s="35"/>
      <c r="BH8198" s="35"/>
    </row>
    <row r="8199" spans="1:60" ht="15" x14ac:dyDescent="0.25">
      <c r="A8199" s="570">
        <f t="shared" si="121"/>
        <v>8193</v>
      </c>
      <c r="B8199" s="571" t="s">
        <v>10338</v>
      </c>
      <c r="C8199" s="574" t="s">
        <v>12458</v>
      </c>
      <c r="D8199" s="843">
        <v>56334.6</v>
      </c>
      <c r="E8199" s="844"/>
      <c r="F8199" s="844"/>
      <c r="G8199" s="25"/>
      <c r="H8199" s="25"/>
      <c r="I8199" s="25"/>
      <c r="J8199" s="25"/>
      <c r="K8199" s="25"/>
      <c r="L8199" s="25"/>
      <c r="N8199" s="25"/>
      <c r="O8199" s="25"/>
      <c r="P8199" s="35" t="s">
        <v>2496</v>
      </c>
      <c r="AS8199" s="570"/>
      <c r="AT8199" s="391"/>
      <c r="AU8199" s="222"/>
      <c r="AV8199" s="564"/>
      <c r="AW8199" s="60"/>
      <c r="AX8199" s="60"/>
      <c r="AY8199" s="60"/>
      <c r="AZ8199" s="283"/>
      <c r="BA8199" s="283"/>
      <c r="BB8199" s="283"/>
      <c r="BC8199" s="34"/>
      <c r="BD8199" s="27"/>
      <c r="BF8199" s="35"/>
      <c r="BG8199" s="35"/>
      <c r="BH8199" s="35"/>
    </row>
    <row r="8200" spans="1:60" ht="15" x14ac:dyDescent="0.25">
      <c r="A8200" s="570">
        <f t="shared" si="121"/>
        <v>8194</v>
      </c>
      <c r="B8200" s="571" t="s">
        <v>10339</v>
      </c>
      <c r="C8200" s="574" t="s">
        <v>12458</v>
      </c>
      <c r="D8200" s="843">
        <v>3667.58</v>
      </c>
      <c r="E8200" s="844"/>
      <c r="F8200" s="844"/>
      <c r="G8200" s="25"/>
      <c r="H8200" s="25"/>
      <c r="I8200" s="25"/>
      <c r="J8200" s="25"/>
      <c r="K8200" s="25"/>
      <c r="L8200" s="25"/>
      <c r="N8200" s="25"/>
      <c r="O8200" s="25"/>
      <c r="P8200" s="35" t="s">
        <v>2496</v>
      </c>
      <c r="AS8200" s="570"/>
      <c r="AT8200" s="391"/>
      <c r="AU8200" s="222"/>
      <c r="AV8200" s="564"/>
      <c r="AW8200" s="60"/>
      <c r="AX8200" s="60"/>
      <c r="AY8200" s="60"/>
      <c r="AZ8200" s="283"/>
      <c r="BA8200" s="283"/>
      <c r="BB8200" s="283"/>
      <c r="BC8200" s="34"/>
      <c r="BD8200" s="27"/>
      <c r="BF8200" s="35"/>
      <c r="BG8200" s="35"/>
      <c r="BH8200" s="35"/>
    </row>
    <row r="8201" spans="1:60" ht="15" x14ac:dyDescent="0.25">
      <c r="A8201" s="570">
        <f t="shared" si="121"/>
        <v>8195</v>
      </c>
      <c r="B8201" s="571" t="s">
        <v>10340</v>
      </c>
      <c r="C8201" s="574" t="s">
        <v>12458</v>
      </c>
      <c r="D8201" s="843">
        <v>10475.57</v>
      </c>
      <c r="E8201" s="844"/>
      <c r="F8201" s="844"/>
      <c r="G8201" s="25"/>
      <c r="H8201" s="25"/>
      <c r="I8201" s="25"/>
      <c r="J8201" s="25"/>
      <c r="K8201" s="25"/>
      <c r="L8201" s="25"/>
      <c r="N8201" s="25"/>
      <c r="O8201" s="25"/>
      <c r="P8201" s="35" t="s">
        <v>2496</v>
      </c>
      <c r="AS8201" s="570"/>
      <c r="AT8201" s="391"/>
      <c r="AU8201" s="222"/>
      <c r="AV8201" s="564"/>
      <c r="AW8201" s="60"/>
      <c r="AX8201" s="60"/>
      <c r="AY8201" s="60"/>
      <c r="AZ8201" s="283"/>
      <c r="BA8201" s="283"/>
      <c r="BB8201" s="283"/>
      <c r="BC8201" s="34"/>
      <c r="BD8201" s="27"/>
      <c r="BF8201" s="35"/>
      <c r="BG8201" s="35"/>
      <c r="BH8201" s="35"/>
    </row>
    <row r="8202" spans="1:60" ht="15" x14ac:dyDescent="0.25">
      <c r="A8202" s="570">
        <f t="shared" si="121"/>
        <v>8196</v>
      </c>
      <c r="B8202" s="571" t="s">
        <v>10341</v>
      </c>
      <c r="C8202" s="574" t="s">
        <v>12458</v>
      </c>
      <c r="D8202" s="843">
        <v>6248.69</v>
      </c>
      <c r="E8202" s="844"/>
      <c r="F8202" s="844"/>
      <c r="G8202" s="25"/>
      <c r="H8202" s="25"/>
      <c r="I8202" s="25"/>
      <c r="J8202" s="25"/>
      <c r="K8202" s="25"/>
      <c r="L8202" s="25"/>
      <c r="N8202" s="25"/>
      <c r="O8202" s="25"/>
      <c r="P8202" s="35" t="s">
        <v>2496</v>
      </c>
      <c r="AS8202" s="570"/>
      <c r="AT8202" s="391"/>
      <c r="AU8202" s="222"/>
      <c r="AV8202" s="564"/>
      <c r="AW8202" s="60"/>
      <c r="AX8202" s="60"/>
      <c r="AY8202" s="60"/>
      <c r="AZ8202" s="283"/>
      <c r="BA8202" s="283"/>
      <c r="BB8202" s="283"/>
      <c r="BC8202" s="34"/>
      <c r="BD8202" s="27"/>
      <c r="BF8202" s="35"/>
      <c r="BG8202" s="35"/>
      <c r="BH8202" s="35"/>
    </row>
    <row r="8203" spans="1:60" ht="15" x14ac:dyDescent="0.25">
      <c r="A8203" s="570">
        <f t="shared" si="121"/>
        <v>8197</v>
      </c>
      <c r="B8203" s="571" t="s">
        <v>10342</v>
      </c>
      <c r="C8203" s="574" t="s">
        <v>12458</v>
      </c>
      <c r="D8203" s="843">
        <v>3641.4</v>
      </c>
      <c r="E8203" s="844"/>
      <c r="F8203" s="844"/>
      <c r="G8203" s="25"/>
      <c r="H8203" s="25"/>
      <c r="I8203" s="25"/>
      <c r="J8203" s="25"/>
      <c r="K8203" s="25"/>
      <c r="L8203" s="25"/>
      <c r="N8203" s="25"/>
      <c r="O8203" s="25"/>
      <c r="P8203" s="35" t="s">
        <v>2496</v>
      </c>
      <c r="AS8203" s="570"/>
      <c r="AT8203" s="391"/>
      <c r="AU8203" s="222"/>
      <c r="AV8203" s="564"/>
      <c r="AW8203" s="60"/>
      <c r="AX8203" s="60"/>
      <c r="AY8203" s="60"/>
      <c r="AZ8203" s="283"/>
      <c r="BA8203" s="283"/>
      <c r="BB8203" s="283"/>
      <c r="BC8203" s="34"/>
      <c r="BD8203" s="27"/>
      <c r="BF8203" s="35"/>
      <c r="BG8203" s="35"/>
      <c r="BH8203" s="35"/>
    </row>
    <row r="8204" spans="1:60" ht="15" x14ac:dyDescent="0.25">
      <c r="A8204" s="570">
        <f t="shared" si="121"/>
        <v>8198</v>
      </c>
      <c r="B8204" s="571" t="s">
        <v>10343</v>
      </c>
      <c r="C8204" s="574" t="s">
        <v>12458</v>
      </c>
      <c r="D8204" s="843">
        <v>61137.440000000002</v>
      </c>
      <c r="E8204" s="844"/>
      <c r="F8204" s="844"/>
      <c r="G8204" s="25"/>
      <c r="H8204" s="25"/>
      <c r="I8204" s="25"/>
      <c r="J8204" s="25"/>
      <c r="K8204" s="25"/>
      <c r="L8204" s="25"/>
      <c r="N8204" s="25"/>
      <c r="O8204" s="25"/>
      <c r="P8204" s="35" t="s">
        <v>2496</v>
      </c>
      <c r="AS8204" s="570"/>
      <c r="AT8204" s="391"/>
      <c r="AU8204" s="222"/>
      <c r="AV8204" s="564"/>
      <c r="AW8204" s="60"/>
      <c r="AX8204" s="60"/>
      <c r="AY8204" s="60"/>
      <c r="AZ8204" s="283"/>
      <c r="BA8204" s="283"/>
      <c r="BB8204" s="283"/>
      <c r="BC8204" s="34"/>
      <c r="BD8204" s="27"/>
      <c r="BF8204" s="35"/>
      <c r="BG8204" s="35"/>
      <c r="BH8204" s="35"/>
    </row>
    <row r="8205" spans="1:60" ht="15" x14ac:dyDescent="0.25">
      <c r="A8205" s="570">
        <f t="shared" si="121"/>
        <v>8199</v>
      </c>
      <c r="B8205" s="571" t="s">
        <v>10344</v>
      </c>
      <c r="C8205" s="574" t="s">
        <v>12458</v>
      </c>
      <c r="D8205" s="843">
        <v>23521.54</v>
      </c>
      <c r="E8205" s="844"/>
      <c r="F8205" s="844"/>
      <c r="G8205" s="25"/>
      <c r="H8205" s="25"/>
      <c r="I8205" s="25"/>
      <c r="J8205" s="25"/>
      <c r="K8205" s="25"/>
      <c r="L8205" s="25"/>
      <c r="N8205" s="25"/>
      <c r="O8205" s="25"/>
      <c r="P8205" s="35" t="s">
        <v>2496</v>
      </c>
      <c r="AS8205" s="570"/>
      <c r="AT8205" s="391"/>
      <c r="AU8205" s="222"/>
      <c r="AV8205" s="564"/>
      <c r="AW8205" s="60"/>
      <c r="AX8205" s="60"/>
      <c r="AY8205" s="60"/>
      <c r="AZ8205" s="283"/>
      <c r="BA8205" s="283"/>
      <c r="BB8205" s="283"/>
      <c r="BC8205" s="34"/>
      <c r="BD8205" s="27"/>
      <c r="BF8205" s="35"/>
      <c r="BG8205" s="35"/>
      <c r="BH8205" s="35"/>
    </row>
    <row r="8206" spans="1:60" ht="15" x14ac:dyDescent="0.25">
      <c r="A8206" s="570">
        <f t="shared" si="121"/>
        <v>8200</v>
      </c>
      <c r="B8206" s="571" t="s">
        <v>10345</v>
      </c>
      <c r="C8206" s="574" t="s">
        <v>12458</v>
      </c>
      <c r="D8206" s="843">
        <v>45744.79</v>
      </c>
      <c r="E8206" s="844"/>
      <c r="F8206" s="844"/>
      <c r="G8206" s="25"/>
      <c r="H8206" s="25"/>
      <c r="I8206" s="25"/>
      <c r="J8206" s="25"/>
      <c r="K8206" s="25"/>
      <c r="L8206" s="25"/>
      <c r="N8206" s="25"/>
      <c r="O8206" s="25"/>
      <c r="P8206" s="35" t="s">
        <v>2496</v>
      </c>
      <c r="AS8206" s="570"/>
      <c r="AT8206" s="391"/>
      <c r="AU8206" s="222"/>
      <c r="AV8206" s="564"/>
      <c r="AW8206" s="60"/>
      <c r="AX8206" s="60"/>
      <c r="AY8206" s="60"/>
      <c r="AZ8206" s="283"/>
      <c r="BA8206" s="283"/>
      <c r="BB8206" s="283"/>
      <c r="BC8206" s="34"/>
      <c r="BD8206" s="27"/>
      <c r="BF8206" s="35"/>
      <c r="BG8206" s="35"/>
      <c r="BH8206" s="35"/>
    </row>
    <row r="8207" spans="1:60" ht="15" x14ac:dyDescent="0.25">
      <c r="A8207" s="570">
        <f t="shared" si="121"/>
        <v>8201</v>
      </c>
      <c r="B8207" s="571" t="s">
        <v>10346</v>
      </c>
      <c r="C8207" s="574" t="s">
        <v>12458</v>
      </c>
      <c r="D8207" s="843">
        <v>42126</v>
      </c>
      <c r="E8207" s="844"/>
      <c r="F8207" s="844"/>
      <c r="G8207" s="25"/>
      <c r="H8207" s="25"/>
      <c r="I8207" s="25"/>
      <c r="J8207" s="25"/>
      <c r="K8207" s="25"/>
      <c r="L8207" s="25"/>
      <c r="N8207" s="25"/>
      <c r="O8207" s="25"/>
      <c r="P8207" s="35" t="s">
        <v>2496</v>
      </c>
      <c r="AS8207" s="570"/>
      <c r="AT8207" s="391"/>
      <c r="AU8207" s="222"/>
      <c r="AV8207" s="564"/>
      <c r="AW8207" s="60"/>
      <c r="AX8207" s="60"/>
      <c r="AY8207" s="60"/>
      <c r="AZ8207" s="283"/>
      <c r="BA8207" s="283"/>
      <c r="BB8207" s="283"/>
      <c r="BC8207" s="34"/>
      <c r="BD8207" s="27"/>
      <c r="BF8207" s="35"/>
      <c r="BG8207" s="35"/>
      <c r="BH8207" s="35"/>
    </row>
    <row r="8208" spans="1:60" ht="15" x14ac:dyDescent="0.25">
      <c r="A8208" s="570">
        <f t="shared" si="121"/>
        <v>8202</v>
      </c>
      <c r="B8208" s="571" t="s">
        <v>10347</v>
      </c>
      <c r="C8208" s="574" t="s">
        <v>12458</v>
      </c>
      <c r="D8208" s="843">
        <v>1666000</v>
      </c>
      <c r="E8208" s="844"/>
      <c r="F8208" s="844"/>
      <c r="G8208" s="25"/>
      <c r="H8208" s="25"/>
      <c r="I8208" s="25"/>
      <c r="J8208" s="25"/>
      <c r="K8208" s="25"/>
      <c r="L8208" s="25"/>
      <c r="N8208" s="25"/>
      <c r="O8208" s="25"/>
      <c r="P8208" s="35" t="s">
        <v>2496</v>
      </c>
      <c r="AS8208" s="570"/>
      <c r="AT8208" s="391"/>
      <c r="AU8208" s="222"/>
      <c r="AV8208" s="564"/>
      <c r="AW8208" s="60"/>
      <c r="AX8208" s="60"/>
      <c r="AY8208" s="60"/>
      <c r="AZ8208" s="283"/>
      <c r="BA8208" s="283"/>
      <c r="BB8208" s="283"/>
      <c r="BC8208" s="34"/>
      <c r="BD8208" s="27"/>
      <c r="BF8208" s="35"/>
      <c r="BG8208" s="35"/>
      <c r="BH8208" s="35"/>
    </row>
    <row r="8209" spans="1:60" ht="15" x14ac:dyDescent="0.25">
      <c r="A8209" s="570">
        <f t="shared" si="121"/>
        <v>8203</v>
      </c>
      <c r="B8209" s="571" t="s">
        <v>10348</v>
      </c>
      <c r="C8209" s="574" t="s">
        <v>12458</v>
      </c>
      <c r="D8209" s="843">
        <v>784067.2</v>
      </c>
      <c r="E8209" s="844"/>
      <c r="F8209" s="844"/>
      <c r="G8209" s="25"/>
      <c r="H8209" s="25"/>
      <c r="I8209" s="25"/>
      <c r="J8209" s="25"/>
      <c r="K8209" s="25"/>
      <c r="L8209" s="25"/>
      <c r="N8209" s="25"/>
      <c r="O8209" s="25"/>
      <c r="P8209" s="35" t="s">
        <v>2496</v>
      </c>
      <c r="AS8209" s="570"/>
      <c r="AT8209" s="391"/>
      <c r="AU8209" s="222"/>
      <c r="AV8209" s="564"/>
      <c r="AW8209" s="60"/>
      <c r="AX8209" s="60"/>
      <c r="AY8209" s="60"/>
      <c r="AZ8209" s="283"/>
      <c r="BA8209" s="283"/>
      <c r="BB8209" s="283"/>
      <c r="BC8209" s="34"/>
      <c r="BD8209" s="27"/>
      <c r="BF8209" s="35"/>
      <c r="BG8209" s="35"/>
      <c r="BH8209" s="35"/>
    </row>
    <row r="8210" spans="1:60" ht="15" x14ac:dyDescent="0.25">
      <c r="A8210" s="570">
        <f t="shared" si="121"/>
        <v>8204</v>
      </c>
      <c r="B8210" s="571" t="s">
        <v>10349</v>
      </c>
      <c r="C8210" s="574" t="s">
        <v>12480</v>
      </c>
      <c r="D8210" s="843">
        <v>144821.81</v>
      </c>
      <c r="E8210" s="844"/>
      <c r="F8210" s="844"/>
      <c r="G8210" s="25"/>
      <c r="H8210" s="25"/>
      <c r="I8210" s="25"/>
      <c r="J8210" s="25"/>
      <c r="K8210" s="25"/>
      <c r="L8210" s="25"/>
      <c r="N8210" s="25"/>
      <c r="O8210" s="25"/>
      <c r="P8210" s="35" t="s">
        <v>2496</v>
      </c>
      <c r="AS8210" s="570"/>
      <c r="AT8210" s="391"/>
      <c r="AU8210" s="222"/>
      <c r="AV8210" s="564"/>
      <c r="AW8210" s="60"/>
      <c r="AX8210" s="60"/>
      <c r="AY8210" s="60"/>
      <c r="AZ8210" s="283"/>
      <c r="BA8210" s="283"/>
      <c r="BB8210" s="283"/>
      <c r="BC8210" s="34"/>
      <c r="BD8210" s="27"/>
      <c r="BF8210" s="35"/>
      <c r="BG8210" s="35"/>
      <c r="BH8210" s="35"/>
    </row>
    <row r="8211" spans="1:60" ht="15" x14ac:dyDescent="0.25">
      <c r="A8211" s="570">
        <f t="shared" si="121"/>
        <v>8205</v>
      </c>
      <c r="B8211" s="571" t="s">
        <v>10350</v>
      </c>
      <c r="C8211" s="574" t="s">
        <v>12458</v>
      </c>
      <c r="D8211" s="843">
        <v>86192.89</v>
      </c>
      <c r="E8211" s="844"/>
      <c r="F8211" s="844"/>
      <c r="G8211" s="25"/>
      <c r="H8211" s="25"/>
      <c r="I8211" s="25"/>
      <c r="J8211" s="25"/>
      <c r="K8211" s="25"/>
      <c r="L8211" s="25"/>
      <c r="N8211" s="25"/>
      <c r="O8211" s="25"/>
      <c r="P8211" s="35" t="s">
        <v>2496</v>
      </c>
      <c r="AS8211" s="570"/>
      <c r="AT8211" s="391"/>
      <c r="AU8211" s="222"/>
      <c r="AV8211" s="564"/>
      <c r="AW8211" s="60"/>
      <c r="AX8211" s="60"/>
      <c r="AY8211" s="60"/>
      <c r="AZ8211" s="283"/>
      <c r="BA8211" s="283"/>
      <c r="BB8211" s="283"/>
      <c r="BC8211" s="34"/>
      <c r="BD8211" s="27"/>
      <c r="BF8211" s="35"/>
      <c r="BG8211" s="35"/>
      <c r="BH8211" s="35"/>
    </row>
    <row r="8212" spans="1:60" ht="15" x14ac:dyDescent="0.25">
      <c r="A8212" s="570">
        <f t="shared" si="121"/>
        <v>8206</v>
      </c>
      <c r="B8212" s="571" t="s">
        <v>10351</v>
      </c>
      <c r="C8212" s="574" t="s">
        <v>12458</v>
      </c>
      <c r="D8212" s="843">
        <v>2627.52</v>
      </c>
      <c r="E8212" s="844"/>
      <c r="F8212" s="844"/>
      <c r="G8212" s="25"/>
      <c r="H8212" s="25"/>
      <c r="I8212" s="25"/>
      <c r="J8212" s="25"/>
      <c r="K8212" s="25"/>
      <c r="L8212" s="25"/>
      <c r="N8212" s="25"/>
      <c r="O8212" s="25"/>
      <c r="P8212" s="35" t="s">
        <v>2496</v>
      </c>
      <c r="AS8212" s="570"/>
      <c r="AT8212" s="391"/>
      <c r="AU8212" s="222"/>
      <c r="AV8212" s="564"/>
      <c r="AW8212" s="60"/>
      <c r="AX8212" s="60"/>
      <c r="AY8212" s="60"/>
      <c r="AZ8212" s="283"/>
      <c r="BA8212" s="283"/>
      <c r="BB8212" s="283"/>
      <c r="BC8212" s="34"/>
      <c r="BD8212" s="27"/>
      <c r="BF8212" s="35"/>
      <c r="BG8212" s="35"/>
      <c r="BH8212" s="35"/>
    </row>
    <row r="8213" spans="1:60" ht="15" x14ac:dyDescent="0.25">
      <c r="A8213" s="570">
        <f t="shared" si="121"/>
        <v>8207</v>
      </c>
      <c r="B8213" s="571" t="s">
        <v>10352</v>
      </c>
      <c r="C8213" s="574" t="s">
        <v>12458</v>
      </c>
      <c r="D8213" s="843">
        <v>207.06</v>
      </c>
      <c r="E8213" s="844"/>
      <c r="F8213" s="844"/>
      <c r="G8213" s="25"/>
      <c r="H8213" s="25"/>
      <c r="I8213" s="25"/>
      <c r="J8213" s="25"/>
      <c r="K8213" s="25"/>
      <c r="L8213" s="25"/>
      <c r="N8213" s="25"/>
      <c r="O8213" s="25"/>
      <c r="P8213" s="35" t="s">
        <v>2496</v>
      </c>
      <c r="AS8213" s="570"/>
      <c r="AT8213" s="391"/>
      <c r="AU8213" s="222"/>
      <c r="AV8213" s="564"/>
      <c r="AW8213" s="60"/>
      <c r="AX8213" s="60"/>
      <c r="AY8213" s="60"/>
      <c r="AZ8213" s="283"/>
      <c r="BA8213" s="283"/>
      <c r="BB8213" s="283"/>
      <c r="BC8213" s="34"/>
      <c r="BD8213" s="27"/>
      <c r="BF8213" s="35"/>
      <c r="BG8213" s="35"/>
      <c r="BH8213" s="35"/>
    </row>
    <row r="8214" spans="1:60" ht="15" x14ac:dyDescent="0.25">
      <c r="A8214" s="570">
        <f t="shared" si="121"/>
        <v>8208</v>
      </c>
      <c r="B8214" s="571" t="s">
        <v>10353</v>
      </c>
      <c r="C8214" s="574" t="s">
        <v>12458</v>
      </c>
      <c r="D8214" s="843">
        <v>3397.45</v>
      </c>
      <c r="E8214" s="844"/>
      <c r="F8214" s="844"/>
      <c r="G8214" s="25"/>
      <c r="H8214" s="25"/>
      <c r="I8214" s="25"/>
      <c r="J8214" s="25"/>
      <c r="K8214" s="25"/>
      <c r="L8214" s="25"/>
      <c r="N8214" s="25"/>
      <c r="O8214" s="25"/>
      <c r="P8214" s="35" t="s">
        <v>2496</v>
      </c>
      <c r="AS8214" s="570"/>
      <c r="AT8214" s="391"/>
      <c r="AU8214" s="222"/>
      <c r="AV8214" s="564"/>
      <c r="AW8214" s="60"/>
      <c r="AX8214" s="60"/>
      <c r="AY8214" s="60"/>
      <c r="AZ8214" s="283"/>
      <c r="BA8214" s="283"/>
      <c r="BB8214" s="283"/>
      <c r="BC8214" s="34"/>
      <c r="BD8214" s="27"/>
      <c r="BF8214" s="35"/>
      <c r="BG8214" s="35"/>
      <c r="BH8214" s="35"/>
    </row>
    <row r="8215" spans="1:60" ht="15" x14ac:dyDescent="0.25">
      <c r="A8215" s="570">
        <f t="shared" si="121"/>
        <v>8209</v>
      </c>
      <c r="B8215" s="571" t="s">
        <v>10354</v>
      </c>
      <c r="C8215" s="574" t="s">
        <v>12458</v>
      </c>
      <c r="D8215" s="843">
        <v>6774.67</v>
      </c>
      <c r="E8215" s="844"/>
      <c r="F8215" s="844"/>
      <c r="G8215" s="25"/>
      <c r="H8215" s="25"/>
      <c r="I8215" s="25"/>
      <c r="J8215" s="25"/>
      <c r="K8215" s="25"/>
      <c r="L8215" s="25"/>
      <c r="N8215" s="25"/>
      <c r="O8215" s="25"/>
      <c r="P8215" s="35" t="s">
        <v>2496</v>
      </c>
      <c r="AS8215" s="570"/>
      <c r="AT8215" s="391"/>
      <c r="AU8215" s="222"/>
      <c r="AV8215" s="564"/>
      <c r="AW8215" s="60"/>
      <c r="AX8215" s="60"/>
      <c r="AY8215" s="60"/>
      <c r="AZ8215" s="283"/>
      <c r="BA8215" s="283"/>
      <c r="BB8215" s="283"/>
      <c r="BC8215" s="34"/>
      <c r="BD8215" s="27"/>
      <c r="BF8215" s="35"/>
      <c r="BG8215" s="35"/>
      <c r="BH8215" s="35"/>
    </row>
    <row r="8216" spans="1:60" ht="15" x14ac:dyDescent="0.25">
      <c r="A8216" s="570">
        <f t="shared" si="121"/>
        <v>8210</v>
      </c>
      <c r="B8216" s="571" t="s">
        <v>10355</v>
      </c>
      <c r="C8216" s="574" t="s">
        <v>12458</v>
      </c>
      <c r="D8216" s="843">
        <v>2033.71</v>
      </c>
      <c r="E8216" s="844"/>
      <c r="F8216" s="844"/>
      <c r="G8216" s="25"/>
      <c r="H8216" s="25"/>
      <c r="I8216" s="25"/>
      <c r="J8216" s="25"/>
      <c r="K8216" s="25"/>
      <c r="L8216" s="25"/>
      <c r="N8216" s="25"/>
      <c r="O8216" s="25"/>
      <c r="P8216" s="35" t="s">
        <v>2496</v>
      </c>
      <c r="AS8216" s="570"/>
      <c r="AT8216" s="391"/>
      <c r="AU8216" s="222"/>
      <c r="AV8216" s="564"/>
      <c r="AW8216" s="60"/>
      <c r="AX8216" s="60"/>
      <c r="AY8216" s="60"/>
      <c r="AZ8216" s="283"/>
      <c r="BA8216" s="283"/>
      <c r="BB8216" s="283"/>
      <c r="BC8216" s="34"/>
      <c r="BD8216" s="27"/>
      <c r="BF8216" s="35"/>
      <c r="BG8216" s="35"/>
      <c r="BH8216" s="35"/>
    </row>
    <row r="8217" spans="1:60" ht="15" x14ac:dyDescent="0.25">
      <c r="A8217" s="570">
        <f t="shared" si="121"/>
        <v>8211</v>
      </c>
      <c r="B8217" s="571" t="s">
        <v>10356</v>
      </c>
      <c r="C8217" s="574" t="s">
        <v>12458</v>
      </c>
      <c r="D8217" s="843">
        <v>1768.34</v>
      </c>
      <c r="E8217" s="844"/>
      <c r="F8217" s="844"/>
      <c r="G8217" s="25"/>
      <c r="H8217" s="25"/>
      <c r="I8217" s="25"/>
      <c r="J8217" s="25"/>
      <c r="K8217" s="25"/>
      <c r="L8217" s="25"/>
      <c r="N8217" s="25"/>
      <c r="O8217" s="25"/>
      <c r="P8217" s="35" t="s">
        <v>2496</v>
      </c>
      <c r="AS8217" s="570"/>
      <c r="AT8217" s="391"/>
      <c r="AU8217" s="222"/>
      <c r="AV8217" s="564"/>
      <c r="AW8217" s="60"/>
      <c r="AX8217" s="60"/>
      <c r="AY8217" s="60"/>
      <c r="AZ8217" s="283"/>
      <c r="BA8217" s="283"/>
      <c r="BB8217" s="283"/>
      <c r="BC8217" s="34"/>
      <c r="BD8217" s="27"/>
      <c r="BF8217" s="35"/>
      <c r="BG8217" s="35"/>
      <c r="BH8217" s="35"/>
    </row>
    <row r="8218" spans="1:60" ht="15" x14ac:dyDescent="0.25">
      <c r="A8218" s="570">
        <f t="shared" si="121"/>
        <v>8212</v>
      </c>
      <c r="B8218" s="571" t="s">
        <v>10357</v>
      </c>
      <c r="C8218" s="574" t="s">
        <v>12458</v>
      </c>
      <c r="D8218" s="843">
        <v>63466.27</v>
      </c>
      <c r="E8218" s="844"/>
      <c r="F8218" s="844"/>
      <c r="G8218" s="25"/>
      <c r="H8218" s="25"/>
      <c r="I8218" s="25"/>
      <c r="J8218" s="25"/>
      <c r="K8218" s="25"/>
      <c r="L8218" s="25"/>
      <c r="N8218" s="25"/>
      <c r="O8218" s="25"/>
      <c r="P8218" s="35" t="s">
        <v>2496</v>
      </c>
      <c r="AS8218" s="570"/>
      <c r="AT8218" s="391"/>
      <c r="AU8218" s="222"/>
      <c r="AV8218" s="564"/>
      <c r="AW8218" s="60"/>
      <c r="AX8218" s="60"/>
      <c r="AY8218" s="60"/>
      <c r="AZ8218" s="283"/>
      <c r="BA8218" s="283"/>
      <c r="BB8218" s="283"/>
      <c r="BC8218" s="34"/>
      <c r="BD8218" s="27"/>
      <c r="BF8218" s="35"/>
      <c r="BG8218" s="35"/>
      <c r="BH8218" s="35"/>
    </row>
    <row r="8219" spans="1:60" ht="15" x14ac:dyDescent="0.25">
      <c r="A8219" s="570">
        <f t="shared" si="121"/>
        <v>8213</v>
      </c>
      <c r="B8219" s="571" t="s">
        <v>10358</v>
      </c>
      <c r="C8219" s="574" t="s">
        <v>12458</v>
      </c>
      <c r="D8219" s="843">
        <v>16219.7</v>
      </c>
      <c r="E8219" s="844"/>
      <c r="F8219" s="844"/>
      <c r="G8219" s="25"/>
      <c r="H8219" s="25"/>
      <c r="I8219" s="25"/>
      <c r="J8219" s="25"/>
      <c r="K8219" s="25"/>
      <c r="L8219" s="25"/>
      <c r="N8219" s="25"/>
      <c r="O8219" s="25"/>
      <c r="P8219" s="35" t="s">
        <v>2496</v>
      </c>
      <c r="AS8219" s="570"/>
      <c r="AT8219" s="391"/>
      <c r="AU8219" s="222"/>
      <c r="AV8219" s="564"/>
      <c r="AW8219" s="60"/>
      <c r="AX8219" s="60"/>
      <c r="AY8219" s="60"/>
      <c r="AZ8219" s="283"/>
      <c r="BA8219" s="283"/>
      <c r="BB8219" s="283"/>
      <c r="BC8219" s="34"/>
      <c r="BD8219" s="27"/>
      <c r="BF8219" s="35"/>
      <c r="BG8219" s="35"/>
      <c r="BH8219" s="35"/>
    </row>
    <row r="8220" spans="1:60" ht="15" x14ac:dyDescent="0.25">
      <c r="A8220" s="570">
        <f t="shared" si="121"/>
        <v>8214</v>
      </c>
      <c r="B8220" s="571" t="s">
        <v>10359</v>
      </c>
      <c r="C8220" s="574" t="s">
        <v>12458</v>
      </c>
      <c r="D8220" s="843">
        <v>19635</v>
      </c>
      <c r="E8220" s="844"/>
      <c r="F8220" s="844"/>
      <c r="G8220" s="25"/>
      <c r="H8220" s="25"/>
      <c r="I8220" s="25"/>
      <c r="J8220" s="25"/>
      <c r="K8220" s="25"/>
      <c r="L8220" s="25"/>
      <c r="N8220" s="25"/>
      <c r="O8220" s="25"/>
      <c r="P8220" s="35" t="s">
        <v>2496</v>
      </c>
      <c r="AS8220" s="570"/>
      <c r="AT8220" s="391"/>
      <c r="AU8220" s="222"/>
      <c r="AV8220" s="564"/>
      <c r="AW8220" s="60"/>
      <c r="AX8220" s="60"/>
      <c r="AY8220" s="60"/>
      <c r="AZ8220" s="283"/>
      <c r="BA8220" s="283"/>
      <c r="BB8220" s="283"/>
      <c r="BC8220" s="34"/>
      <c r="BD8220" s="27"/>
      <c r="BF8220" s="35"/>
      <c r="BG8220" s="35"/>
      <c r="BH8220" s="35"/>
    </row>
    <row r="8221" spans="1:60" ht="15" x14ac:dyDescent="0.25">
      <c r="A8221" s="570">
        <f t="shared" si="121"/>
        <v>8215</v>
      </c>
      <c r="B8221" s="571" t="s">
        <v>10360</v>
      </c>
      <c r="C8221" s="574" t="s">
        <v>12458</v>
      </c>
      <c r="D8221" s="843">
        <v>32943.96</v>
      </c>
      <c r="E8221" s="844"/>
      <c r="F8221" s="844"/>
      <c r="G8221" s="25"/>
      <c r="H8221" s="25"/>
      <c r="I8221" s="25"/>
      <c r="J8221" s="25"/>
      <c r="K8221" s="25"/>
      <c r="L8221" s="25"/>
      <c r="N8221" s="25"/>
      <c r="O8221" s="25"/>
      <c r="P8221" s="35" t="s">
        <v>2496</v>
      </c>
      <c r="AS8221" s="570"/>
      <c r="AT8221" s="391"/>
      <c r="AU8221" s="222"/>
      <c r="AV8221" s="564"/>
      <c r="AW8221" s="60"/>
      <c r="AX8221" s="60"/>
      <c r="AY8221" s="60"/>
      <c r="AZ8221" s="283"/>
      <c r="BA8221" s="283"/>
      <c r="BB8221" s="283"/>
      <c r="BC8221" s="34"/>
      <c r="BD8221" s="27"/>
      <c r="BF8221" s="35"/>
      <c r="BG8221" s="35"/>
      <c r="BH8221" s="35"/>
    </row>
    <row r="8222" spans="1:60" ht="15" x14ac:dyDescent="0.25">
      <c r="A8222" s="570">
        <f t="shared" si="121"/>
        <v>8216</v>
      </c>
      <c r="B8222" s="571" t="s">
        <v>10361</v>
      </c>
      <c r="C8222" s="574" t="s">
        <v>12458</v>
      </c>
      <c r="D8222" s="843">
        <v>99166.27</v>
      </c>
      <c r="E8222" s="844"/>
      <c r="F8222" s="844"/>
      <c r="G8222" s="25"/>
      <c r="H8222" s="25"/>
      <c r="I8222" s="25"/>
      <c r="J8222" s="25"/>
      <c r="K8222" s="25"/>
      <c r="L8222" s="25"/>
      <c r="N8222" s="25"/>
      <c r="O8222" s="25"/>
      <c r="P8222" s="35" t="s">
        <v>2496</v>
      </c>
      <c r="AS8222" s="570"/>
      <c r="AT8222" s="391"/>
      <c r="AU8222" s="222"/>
      <c r="AV8222" s="564"/>
      <c r="AW8222" s="60"/>
      <c r="AX8222" s="60"/>
      <c r="AY8222" s="60"/>
      <c r="AZ8222" s="283"/>
      <c r="BA8222" s="283"/>
      <c r="BB8222" s="283"/>
      <c r="BC8222" s="34"/>
      <c r="BD8222" s="27"/>
      <c r="BF8222" s="35"/>
      <c r="BG8222" s="35"/>
      <c r="BH8222" s="35"/>
    </row>
    <row r="8223" spans="1:60" ht="15" x14ac:dyDescent="0.25">
      <c r="A8223" s="570">
        <f t="shared" si="121"/>
        <v>8217</v>
      </c>
      <c r="B8223" s="571" t="s">
        <v>10362</v>
      </c>
      <c r="C8223" s="574" t="s">
        <v>12458</v>
      </c>
      <c r="D8223" s="843">
        <v>35802.339999999997</v>
      </c>
      <c r="E8223" s="844"/>
      <c r="F8223" s="844"/>
      <c r="G8223" s="25"/>
      <c r="H8223" s="25"/>
      <c r="I8223" s="25"/>
      <c r="J8223" s="25"/>
      <c r="K8223" s="25"/>
      <c r="L8223" s="25"/>
      <c r="N8223" s="25"/>
      <c r="O8223" s="25"/>
      <c r="P8223" s="35" t="s">
        <v>2496</v>
      </c>
      <c r="AS8223" s="570"/>
      <c r="AT8223" s="391"/>
      <c r="AU8223" s="222"/>
      <c r="AV8223" s="564"/>
      <c r="AW8223" s="60"/>
      <c r="AX8223" s="60"/>
      <c r="AY8223" s="60"/>
      <c r="AZ8223" s="283"/>
      <c r="BA8223" s="283"/>
      <c r="BB8223" s="283"/>
      <c r="BC8223" s="34"/>
      <c r="BD8223" s="27"/>
      <c r="BF8223" s="35"/>
      <c r="BG8223" s="35"/>
      <c r="BH8223" s="35"/>
    </row>
    <row r="8224" spans="1:60" ht="15" x14ac:dyDescent="0.25">
      <c r="A8224" s="570">
        <f t="shared" si="121"/>
        <v>8218</v>
      </c>
      <c r="B8224" s="571" t="s">
        <v>10363</v>
      </c>
      <c r="C8224" s="574" t="s">
        <v>12458</v>
      </c>
      <c r="D8224" s="843">
        <v>45177.16</v>
      </c>
      <c r="E8224" s="844"/>
      <c r="F8224" s="844"/>
      <c r="G8224" s="25"/>
      <c r="H8224" s="25"/>
      <c r="I8224" s="25"/>
      <c r="J8224" s="25"/>
      <c r="K8224" s="25"/>
      <c r="L8224" s="25"/>
      <c r="N8224" s="25"/>
      <c r="O8224" s="25"/>
      <c r="P8224" s="35" t="s">
        <v>2496</v>
      </c>
      <c r="AS8224" s="570"/>
      <c r="AT8224" s="391"/>
      <c r="AU8224" s="222"/>
      <c r="AV8224" s="564"/>
      <c r="AW8224" s="60"/>
      <c r="AX8224" s="60"/>
      <c r="AY8224" s="60"/>
      <c r="AZ8224" s="283"/>
      <c r="BA8224" s="283"/>
      <c r="BB8224" s="283"/>
      <c r="BC8224" s="34"/>
      <c r="BD8224" s="27"/>
      <c r="BF8224" s="35"/>
      <c r="BG8224" s="35"/>
      <c r="BH8224" s="35"/>
    </row>
    <row r="8225" spans="1:60" ht="15" x14ac:dyDescent="0.25">
      <c r="A8225" s="570">
        <f t="shared" si="121"/>
        <v>8219</v>
      </c>
      <c r="B8225" s="571" t="s">
        <v>10364</v>
      </c>
      <c r="C8225" s="574" t="s">
        <v>12458</v>
      </c>
      <c r="D8225" s="843">
        <v>45177.16</v>
      </c>
      <c r="E8225" s="844"/>
      <c r="F8225" s="844"/>
      <c r="G8225" s="25"/>
      <c r="H8225" s="25"/>
      <c r="I8225" s="25"/>
      <c r="J8225" s="25"/>
      <c r="K8225" s="25"/>
      <c r="L8225" s="25"/>
      <c r="N8225" s="25"/>
      <c r="O8225" s="25"/>
      <c r="P8225" s="35" t="s">
        <v>2496</v>
      </c>
      <c r="AS8225" s="570"/>
      <c r="AT8225" s="391"/>
      <c r="AU8225" s="222"/>
      <c r="AV8225" s="564"/>
      <c r="AW8225" s="60"/>
      <c r="AX8225" s="60"/>
      <c r="AY8225" s="60"/>
      <c r="AZ8225" s="283"/>
      <c r="BA8225" s="283"/>
      <c r="BB8225" s="283"/>
      <c r="BC8225" s="34"/>
      <c r="BD8225" s="27"/>
      <c r="BF8225" s="35"/>
      <c r="BG8225" s="35"/>
      <c r="BH8225" s="35"/>
    </row>
    <row r="8226" spans="1:60" ht="15" x14ac:dyDescent="0.25">
      <c r="A8226" s="570">
        <f t="shared" si="121"/>
        <v>8220</v>
      </c>
      <c r="B8226" s="571" t="s">
        <v>10365</v>
      </c>
      <c r="C8226" s="574" t="s">
        <v>12458</v>
      </c>
      <c r="D8226" s="843">
        <v>892.5</v>
      </c>
      <c r="E8226" s="844"/>
      <c r="F8226" s="844"/>
      <c r="G8226" s="25"/>
      <c r="H8226" s="25"/>
      <c r="I8226" s="25"/>
      <c r="J8226" s="25"/>
      <c r="K8226" s="25"/>
      <c r="L8226" s="25"/>
      <c r="N8226" s="25"/>
      <c r="O8226" s="25"/>
      <c r="P8226" s="35" t="s">
        <v>2496</v>
      </c>
      <c r="AS8226" s="570"/>
      <c r="AT8226" s="391"/>
      <c r="AU8226" s="222"/>
      <c r="AV8226" s="564"/>
      <c r="AW8226" s="60"/>
      <c r="AX8226" s="60"/>
      <c r="AY8226" s="60"/>
      <c r="AZ8226" s="283"/>
      <c r="BA8226" s="283"/>
      <c r="BB8226" s="283"/>
      <c r="BC8226" s="34"/>
      <c r="BD8226" s="27"/>
      <c r="BF8226" s="35"/>
      <c r="BG8226" s="35"/>
      <c r="BH8226" s="35"/>
    </row>
    <row r="8227" spans="1:60" ht="15" x14ac:dyDescent="0.25">
      <c r="A8227" s="570">
        <f t="shared" si="121"/>
        <v>8221</v>
      </c>
      <c r="B8227" s="571" t="s">
        <v>10366</v>
      </c>
      <c r="C8227" s="574" t="s">
        <v>12458</v>
      </c>
      <c r="D8227" s="843">
        <v>9429.56</v>
      </c>
      <c r="E8227" s="844"/>
      <c r="F8227" s="844"/>
      <c r="G8227" s="25"/>
      <c r="H8227" s="25"/>
      <c r="I8227" s="25"/>
      <c r="J8227" s="25"/>
      <c r="K8227" s="25"/>
      <c r="L8227" s="25"/>
      <c r="N8227" s="25"/>
      <c r="O8227" s="25"/>
      <c r="P8227" s="35" t="s">
        <v>2496</v>
      </c>
      <c r="AS8227" s="570"/>
      <c r="AT8227" s="391"/>
      <c r="AU8227" s="222"/>
      <c r="AV8227" s="564"/>
      <c r="AW8227" s="60"/>
      <c r="AX8227" s="60"/>
      <c r="AY8227" s="60"/>
      <c r="AZ8227" s="283"/>
      <c r="BA8227" s="283"/>
      <c r="BB8227" s="283"/>
      <c r="BC8227" s="34"/>
      <c r="BD8227" s="27"/>
      <c r="BF8227" s="35"/>
      <c r="BG8227" s="35"/>
      <c r="BH8227" s="35"/>
    </row>
    <row r="8228" spans="1:60" ht="15" x14ac:dyDescent="0.25">
      <c r="A8228" s="570">
        <f t="shared" si="121"/>
        <v>8222</v>
      </c>
      <c r="B8228" s="571" t="s">
        <v>10367</v>
      </c>
      <c r="C8228" s="574" t="s">
        <v>12458</v>
      </c>
      <c r="D8228" s="843">
        <v>7989.66</v>
      </c>
      <c r="E8228" s="844"/>
      <c r="F8228" s="844"/>
      <c r="G8228" s="25"/>
      <c r="H8228" s="25"/>
      <c r="I8228" s="25"/>
      <c r="J8228" s="25"/>
      <c r="K8228" s="25"/>
      <c r="L8228" s="25"/>
      <c r="N8228" s="25"/>
      <c r="O8228" s="25"/>
      <c r="P8228" s="35" t="s">
        <v>2496</v>
      </c>
      <c r="AS8228" s="570"/>
      <c r="AT8228" s="391"/>
      <c r="AU8228" s="222"/>
      <c r="AV8228" s="564"/>
      <c r="AW8228" s="60"/>
      <c r="AX8228" s="60"/>
      <c r="AY8228" s="60"/>
      <c r="AZ8228" s="283"/>
      <c r="BA8228" s="283"/>
      <c r="BB8228" s="283"/>
      <c r="BC8228" s="34"/>
      <c r="BD8228" s="27"/>
      <c r="BF8228" s="35"/>
      <c r="BG8228" s="35"/>
      <c r="BH8228" s="35"/>
    </row>
    <row r="8229" spans="1:60" ht="15" x14ac:dyDescent="0.25">
      <c r="A8229" s="570">
        <f t="shared" si="121"/>
        <v>8223</v>
      </c>
      <c r="B8229" s="571" t="s">
        <v>10368</v>
      </c>
      <c r="C8229" s="574" t="s">
        <v>12458</v>
      </c>
      <c r="D8229" s="843">
        <v>529.54999999999995</v>
      </c>
      <c r="E8229" s="844"/>
      <c r="F8229" s="844"/>
      <c r="G8229" s="25"/>
      <c r="H8229" s="25"/>
      <c r="I8229" s="25"/>
      <c r="J8229" s="25"/>
      <c r="K8229" s="25"/>
      <c r="L8229" s="25"/>
      <c r="N8229" s="25"/>
      <c r="O8229" s="25"/>
      <c r="P8229" s="35" t="s">
        <v>2496</v>
      </c>
      <c r="AS8229" s="570"/>
      <c r="AT8229" s="391"/>
      <c r="AU8229" s="222"/>
      <c r="AV8229" s="564"/>
      <c r="AW8229" s="60"/>
      <c r="AX8229" s="60"/>
      <c r="AY8229" s="60"/>
      <c r="AZ8229" s="283"/>
      <c r="BA8229" s="283"/>
      <c r="BB8229" s="283"/>
      <c r="BC8229" s="34"/>
      <c r="BD8229" s="27"/>
      <c r="BF8229" s="35"/>
      <c r="BG8229" s="35"/>
      <c r="BH8229" s="35"/>
    </row>
    <row r="8230" spans="1:60" ht="15" x14ac:dyDescent="0.25">
      <c r="A8230" s="570">
        <f t="shared" si="121"/>
        <v>8224</v>
      </c>
      <c r="B8230" s="571" t="s">
        <v>10369</v>
      </c>
      <c r="C8230" s="574" t="s">
        <v>12458</v>
      </c>
      <c r="D8230" s="843">
        <v>262.99</v>
      </c>
      <c r="E8230" s="844"/>
      <c r="F8230" s="844"/>
      <c r="G8230" s="25"/>
      <c r="H8230" s="25"/>
      <c r="I8230" s="25"/>
      <c r="J8230" s="25"/>
      <c r="K8230" s="25"/>
      <c r="L8230" s="25"/>
      <c r="N8230" s="25"/>
      <c r="O8230" s="25"/>
      <c r="P8230" s="35" t="s">
        <v>2496</v>
      </c>
      <c r="AS8230" s="570"/>
      <c r="AT8230" s="391"/>
      <c r="AU8230" s="222"/>
      <c r="AV8230" s="564"/>
      <c r="AW8230" s="60"/>
      <c r="AX8230" s="60"/>
      <c r="AY8230" s="60"/>
      <c r="AZ8230" s="283"/>
      <c r="BA8230" s="283"/>
      <c r="BB8230" s="283"/>
      <c r="BC8230" s="34"/>
      <c r="BD8230" s="27"/>
      <c r="BF8230" s="35"/>
      <c r="BG8230" s="35"/>
      <c r="BH8230" s="35"/>
    </row>
    <row r="8231" spans="1:60" ht="15" x14ac:dyDescent="0.25">
      <c r="A8231" s="570">
        <f t="shared" si="121"/>
        <v>8225</v>
      </c>
      <c r="B8231" s="571" t="s">
        <v>10370</v>
      </c>
      <c r="C8231" s="574" t="s">
        <v>12458</v>
      </c>
      <c r="D8231" s="843">
        <v>487.9</v>
      </c>
      <c r="E8231" s="844"/>
      <c r="F8231" s="844"/>
      <c r="G8231" s="25"/>
      <c r="H8231" s="25"/>
      <c r="I8231" s="25"/>
      <c r="J8231" s="25"/>
      <c r="K8231" s="25"/>
      <c r="L8231" s="25"/>
      <c r="N8231" s="25"/>
      <c r="O8231" s="25"/>
      <c r="P8231" s="35" t="s">
        <v>2496</v>
      </c>
      <c r="AS8231" s="570"/>
      <c r="AT8231" s="391"/>
      <c r="AU8231" s="222"/>
      <c r="AV8231" s="564"/>
      <c r="AW8231" s="60"/>
      <c r="AX8231" s="60"/>
      <c r="AY8231" s="60"/>
      <c r="AZ8231" s="283"/>
      <c r="BA8231" s="283"/>
      <c r="BB8231" s="283"/>
      <c r="BC8231" s="34"/>
      <c r="BD8231" s="27"/>
      <c r="BF8231" s="35"/>
      <c r="BG8231" s="35"/>
      <c r="BH8231" s="35"/>
    </row>
    <row r="8232" spans="1:60" ht="15" x14ac:dyDescent="0.25">
      <c r="A8232" s="570">
        <f t="shared" si="121"/>
        <v>8226</v>
      </c>
      <c r="B8232" s="571" t="s">
        <v>10371</v>
      </c>
      <c r="C8232" s="574" t="s">
        <v>12458</v>
      </c>
      <c r="D8232" s="843">
        <v>636.65</v>
      </c>
      <c r="E8232" s="844"/>
      <c r="F8232" s="844"/>
      <c r="G8232" s="25"/>
      <c r="H8232" s="25"/>
      <c r="I8232" s="25"/>
      <c r="J8232" s="25"/>
      <c r="K8232" s="25"/>
      <c r="L8232" s="25"/>
      <c r="N8232" s="25"/>
      <c r="O8232" s="25"/>
      <c r="P8232" s="35" t="s">
        <v>2496</v>
      </c>
      <c r="AS8232" s="570"/>
      <c r="AT8232" s="391"/>
      <c r="AU8232" s="222"/>
      <c r="AV8232" s="564"/>
      <c r="AW8232" s="60"/>
      <c r="AX8232" s="60"/>
      <c r="AY8232" s="60"/>
      <c r="AZ8232" s="283"/>
      <c r="BA8232" s="283"/>
      <c r="BB8232" s="283"/>
      <c r="BC8232" s="34"/>
      <c r="BD8232" s="27"/>
      <c r="BF8232" s="35"/>
      <c r="BG8232" s="35"/>
      <c r="BH8232" s="35"/>
    </row>
    <row r="8233" spans="1:60" ht="15" x14ac:dyDescent="0.25">
      <c r="A8233" s="570">
        <f t="shared" si="121"/>
        <v>8227</v>
      </c>
      <c r="B8233" s="571" t="s">
        <v>10372</v>
      </c>
      <c r="C8233" s="574" t="s">
        <v>12458</v>
      </c>
      <c r="D8233" s="843">
        <v>828.24</v>
      </c>
      <c r="E8233" s="844"/>
      <c r="F8233" s="844"/>
      <c r="G8233" s="25"/>
      <c r="H8233" s="25"/>
      <c r="I8233" s="25"/>
      <c r="J8233" s="25"/>
      <c r="K8233" s="25"/>
      <c r="L8233" s="25"/>
      <c r="N8233" s="25"/>
      <c r="O8233" s="25"/>
      <c r="P8233" s="35" t="s">
        <v>2496</v>
      </c>
      <c r="AS8233" s="570"/>
      <c r="AT8233" s="391"/>
      <c r="AU8233" s="222"/>
      <c r="AV8233" s="564"/>
      <c r="AW8233" s="60"/>
      <c r="AX8233" s="60"/>
      <c r="AY8233" s="60"/>
      <c r="AZ8233" s="283"/>
      <c r="BA8233" s="283"/>
      <c r="BB8233" s="283"/>
      <c r="BC8233" s="34"/>
      <c r="BD8233" s="27"/>
      <c r="BF8233" s="35"/>
      <c r="BG8233" s="35"/>
      <c r="BH8233" s="35"/>
    </row>
    <row r="8234" spans="1:60" ht="15" x14ac:dyDescent="0.25">
      <c r="A8234" s="570">
        <f t="shared" si="121"/>
        <v>8228</v>
      </c>
      <c r="B8234" s="571" t="s">
        <v>10373</v>
      </c>
      <c r="C8234" s="574" t="s">
        <v>12458</v>
      </c>
      <c r="D8234" s="843">
        <v>29357.3</v>
      </c>
      <c r="E8234" s="844"/>
      <c r="F8234" s="844"/>
      <c r="G8234" s="25"/>
      <c r="H8234" s="25"/>
      <c r="I8234" s="25"/>
      <c r="J8234" s="25"/>
      <c r="K8234" s="25"/>
      <c r="L8234" s="25"/>
      <c r="N8234" s="25"/>
      <c r="O8234" s="25"/>
      <c r="P8234" s="35" t="s">
        <v>2496</v>
      </c>
      <c r="AS8234" s="570"/>
      <c r="AT8234" s="391"/>
      <c r="AU8234" s="222"/>
      <c r="AV8234" s="564"/>
      <c r="AW8234" s="60"/>
      <c r="AX8234" s="60"/>
      <c r="AY8234" s="60"/>
      <c r="AZ8234" s="283"/>
      <c r="BA8234" s="283"/>
      <c r="BB8234" s="283"/>
      <c r="BC8234" s="34"/>
      <c r="BD8234" s="27"/>
      <c r="BF8234" s="35"/>
      <c r="BG8234" s="35"/>
      <c r="BH8234" s="35"/>
    </row>
    <row r="8235" spans="1:60" ht="15" x14ac:dyDescent="0.25">
      <c r="A8235" s="570">
        <f t="shared" si="121"/>
        <v>8229</v>
      </c>
      <c r="B8235" s="571" t="s">
        <v>10374</v>
      </c>
      <c r="C8235" s="574" t="s">
        <v>12458</v>
      </c>
      <c r="D8235" s="843">
        <v>17294.27</v>
      </c>
      <c r="E8235" s="844"/>
      <c r="F8235" s="844"/>
      <c r="G8235" s="25"/>
      <c r="H8235" s="25"/>
      <c r="I8235" s="25"/>
      <c r="J8235" s="25"/>
      <c r="K8235" s="25"/>
      <c r="L8235" s="25"/>
      <c r="N8235" s="25"/>
      <c r="O8235" s="25"/>
      <c r="P8235" s="35" t="s">
        <v>2496</v>
      </c>
      <c r="AS8235" s="570"/>
      <c r="AT8235" s="391"/>
      <c r="AU8235" s="222"/>
      <c r="AV8235" s="564"/>
      <c r="AW8235" s="60"/>
      <c r="AX8235" s="60"/>
      <c r="AY8235" s="60"/>
      <c r="AZ8235" s="283"/>
      <c r="BA8235" s="283"/>
      <c r="BB8235" s="283"/>
      <c r="BC8235" s="34"/>
      <c r="BD8235" s="27"/>
      <c r="BF8235" s="35"/>
      <c r="BG8235" s="35"/>
      <c r="BH8235" s="35"/>
    </row>
    <row r="8236" spans="1:60" ht="15" x14ac:dyDescent="0.25">
      <c r="A8236" s="570">
        <f t="shared" si="121"/>
        <v>8230</v>
      </c>
      <c r="B8236" s="571" t="s">
        <v>10375</v>
      </c>
      <c r="C8236" s="574" t="s">
        <v>12458</v>
      </c>
      <c r="D8236" s="843">
        <v>16820.650000000001</v>
      </c>
      <c r="E8236" s="844"/>
      <c r="F8236" s="844"/>
      <c r="G8236" s="25"/>
      <c r="H8236" s="25"/>
      <c r="I8236" s="25"/>
      <c r="J8236" s="25"/>
      <c r="K8236" s="25"/>
      <c r="L8236" s="25"/>
      <c r="N8236" s="25"/>
      <c r="O8236" s="25"/>
      <c r="P8236" s="35" t="s">
        <v>2496</v>
      </c>
      <c r="AS8236" s="570"/>
      <c r="AT8236" s="391"/>
      <c r="AU8236" s="222"/>
      <c r="AV8236" s="564"/>
      <c r="AW8236" s="60"/>
      <c r="AX8236" s="60"/>
      <c r="AY8236" s="60"/>
      <c r="AZ8236" s="283"/>
      <c r="BA8236" s="283"/>
      <c r="BB8236" s="283"/>
      <c r="BC8236" s="34"/>
      <c r="BD8236" s="27"/>
      <c r="BF8236" s="35"/>
      <c r="BG8236" s="35"/>
      <c r="BH8236" s="35"/>
    </row>
    <row r="8237" spans="1:60" ht="15" x14ac:dyDescent="0.25">
      <c r="A8237" s="570">
        <f t="shared" si="121"/>
        <v>8231</v>
      </c>
      <c r="B8237" s="571" t="s">
        <v>10376</v>
      </c>
      <c r="C8237" s="574" t="s">
        <v>12458</v>
      </c>
      <c r="D8237" s="843">
        <v>26418</v>
      </c>
      <c r="E8237" s="844"/>
      <c r="F8237" s="844"/>
      <c r="G8237" s="25"/>
      <c r="H8237" s="25"/>
      <c r="I8237" s="25"/>
      <c r="J8237" s="25"/>
      <c r="K8237" s="25"/>
      <c r="L8237" s="25"/>
      <c r="N8237" s="25"/>
      <c r="O8237" s="25"/>
      <c r="P8237" s="35" t="s">
        <v>2496</v>
      </c>
      <c r="AS8237" s="570"/>
      <c r="AT8237" s="391"/>
      <c r="AU8237" s="222"/>
      <c r="AV8237" s="564"/>
      <c r="AW8237" s="60"/>
      <c r="AX8237" s="60"/>
      <c r="AY8237" s="60"/>
      <c r="AZ8237" s="283"/>
      <c r="BA8237" s="283"/>
      <c r="BB8237" s="283"/>
      <c r="BC8237" s="34"/>
      <c r="BD8237" s="27"/>
      <c r="BF8237" s="35"/>
      <c r="BG8237" s="35"/>
      <c r="BH8237" s="35"/>
    </row>
    <row r="8238" spans="1:60" ht="15" x14ac:dyDescent="0.25">
      <c r="A8238" s="570">
        <f t="shared" si="121"/>
        <v>8232</v>
      </c>
      <c r="B8238" s="571" t="s">
        <v>10377</v>
      </c>
      <c r="C8238" s="574" t="s">
        <v>12458</v>
      </c>
      <c r="D8238" s="843">
        <v>22312.5</v>
      </c>
      <c r="E8238" s="844"/>
      <c r="F8238" s="844"/>
      <c r="G8238" s="25"/>
      <c r="H8238" s="25"/>
      <c r="I8238" s="25"/>
      <c r="J8238" s="25"/>
      <c r="K8238" s="25"/>
      <c r="L8238" s="25"/>
      <c r="N8238" s="25"/>
      <c r="O8238" s="25"/>
      <c r="P8238" s="35" t="s">
        <v>2496</v>
      </c>
      <c r="AS8238" s="570"/>
      <c r="AT8238" s="391"/>
      <c r="AU8238" s="222"/>
      <c r="AV8238" s="564"/>
      <c r="AW8238" s="60"/>
      <c r="AX8238" s="60"/>
      <c r="AY8238" s="60"/>
      <c r="AZ8238" s="283"/>
      <c r="BA8238" s="283"/>
      <c r="BB8238" s="283"/>
      <c r="BC8238" s="34"/>
      <c r="BD8238" s="27"/>
      <c r="BF8238" s="35"/>
      <c r="BG8238" s="35"/>
      <c r="BH8238" s="35"/>
    </row>
    <row r="8239" spans="1:60" ht="15" x14ac:dyDescent="0.25">
      <c r="A8239" s="570">
        <f t="shared" si="121"/>
        <v>8233</v>
      </c>
      <c r="B8239" s="571" t="s">
        <v>10378</v>
      </c>
      <c r="C8239" s="574" t="s">
        <v>12458</v>
      </c>
      <c r="D8239" s="843">
        <v>12399.8</v>
      </c>
      <c r="E8239" s="844"/>
      <c r="F8239" s="844"/>
      <c r="G8239" s="25"/>
      <c r="H8239" s="25"/>
      <c r="I8239" s="25"/>
      <c r="J8239" s="25"/>
      <c r="K8239" s="25"/>
      <c r="L8239" s="25"/>
      <c r="N8239" s="25"/>
      <c r="O8239" s="25"/>
      <c r="P8239" s="35" t="s">
        <v>2496</v>
      </c>
      <c r="AS8239" s="570"/>
      <c r="AT8239" s="391"/>
      <c r="AU8239" s="222"/>
      <c r="AV8239" s="564"/>
      <c r="AW8239" s="60"/>
      <c r="AX8239" s="60"/>
      <c r="AY8239" s="60"/>
      <c r="AZ8239" s="283"/>
      <c r="BA8239" s="283"/>
      <c r="BB8239" s="283"/>
      <c r="BC8239" s="34"/>
      <c r="BD8239" s="27"/>
      <c r="BF8239" s="35"/>
      <c r="BG8239" s="35"/>
      <c r="BH8239" s="35"/>
    </row>
    <row r="8240" spans="1:60" ht="15" x14ac:dyDescent="0.25">
      <c r="A8240" s="570">
        <f t="shared" si="121"/>
        <v>8234</v>
      </c>
      <c r="B8240" s="571" t="s">
        <v>10379</v>
      </c>
      <c r="C8240" s="574" t="s">
        <v>12458</v>
      </c>
      <c r="D8240" s="843">
        <v>44828.49</v>
      </c>
      <c r="E8240" s="844"/>
      <c r="F8240" s="844"/>
      <c r="G8240" s="25"/>
      <c r="H8240" s="25"/>
      <c r="I8240" s="25"/>
      <c r="J8240" s="25"/>
      <c r="K8240" s="25"/>
      <c r="L8240" s="25"/>
      <c r="N8240" s="25"/>
      <c r="O8240" s="25"/>
      <c r="P8240" s="35" t="s">
        <v>2496</v>
      </c>
      <c r="AS8240" s="570"/>
      <c r="AT8240" s="391"/>
      <c r="AU8240" s="222"/>
      <c r="AV8240" s="564"/>
      <c r="AW8240" s="60"/>
      <c r="AX8240" s="60"/>
      <c r="AY8240" s="60"/>
      <c r="AZ8240" s="283"/>
      <c r="BA8240" s="283"/>
      <c r="BB8240" s="283"/>
      <c r="BC8240" s="34"/>
      <c r="BD8240" s="27"/>
      <c r="BF8240" s="35"/>
      <c r="BG8240" s="35"/>
      <c r="BH8240" s="35"/>
    </row>
    <row r="8241" spans="1:60" ht="15" x14ac:dyDescent="0.25">
      <c r="A8241" s="570">
        <f t="shared" si="121"/>
        <v>8235</v>
      </c>
      <c r="B8241" s="571" t="s">
        <v>10380</v>
      </c>
      <c r="C8241" s="574" t="s">
        <v>12458</v>
      </c>
      <c r="D8241" s="843">
        <v>17564.400000000001</v>
      </c>
      <c r="E8241" s="844"/>
      <c r="F8241" s="844"/>
      <c r="G8241" s="25"/>
      <c r="H8241" s="25"/>
      <c r="I8241" s="25"/>
      <c r="J8241" s="25"/>
      <c r="K8241" s="25"/>
      <c r="L8241" s="25"/>
      <c r="N8241" s="25"/>
      <c r="O8241" s="25"/>
      <c r="P8241" s="35" t="s">
        <v>2496</v>
      </c>
      <c r="AS8241" s="570"/>
      <c r="AT8241" s="391"/>
      <c r="AU8241" s="222"/>
      <c r="AV8241" s="564"/>
      <c r="AW8241" s="60"/>
      <c r="AX8241" s="60"/>
      <c r="AY8241" s="60"/>
      <c r="AZ8241" s="283"/>
      <c r="BA8241" s="283"/>
      <c r="BB8241" s="283"/>
      <c r="BC8241" s="34"/>
      <c r="BD8241" s="27"/>
      <c r="BF8241" s="35"/>
      <c r="BG8241" s="35"/>
      <c r="BH8241" s="35"/>
    </row>
    <row r="8242" spans="1:60" ht="15" x14ac:dyDescent="0.25">
      <c r="A8242" s="570">
        <f t="shared" si="121"/>
        <v>8236</v>
      </c>
      <c r="B8242" s="571" t="s">
        <v>10381</v>
      </c>
      <c r="C8242" s="574" t="s">
        <v>12458</v>
      </c>
      <c r="D8242" s="843">
        <v>29750</v>
      </c>
      <c r="E8242" s="844"/>
      <c r="F8242" s="844"/>
      <c r="G8242" s="25"/>
      <c r="H8242" s="25"/>
      <c r="I8242" s="25"/>
      <c r="J8242" s="25"/>
      <c r="K8242" s="25"/>
      <c r="L8242" s="25"/>
      <c r="N8242" s="25"/>
      <c r="O8242" s="25"/>
      <c r="P8242" s="35" t="s">
        <v>2496</v>
      </c>
      <c r="AS8242" s="570"/>
      <c r="AT8242" s="391"/>
      <c r="AU8242" s="222"/>
      <c r="AV8242" s="564"/>
      <c r="AW8242" s="60"/>
      <c r="AX8242" s="60"/>
      <c r="AY8242" s="60"/>
      <c r="AZ8242" s="283"/>
      <c r="BA8242" s="283"/>
      <c r="BB8242" s="283"/>
      <c r="BC8242" s="34"/>
      <c r="BD8242" s="27"/>
      <c r="BF8242" s="35"/>
      <c r="BG8242" s="35"/>
      <c r="BH8242" s="35"/>
    </row>
    <row r="8243" spans="1:60" ht="15" x14ac:dyDescent="0.25">
      <c r="A8243" s="570">
        <f t="shared" si="121"/>
        <v>8237</v>
      </c>
      <c r="B8243" s="571" t="s">
        <v>10382</v>
      </c>
      <c r="C8243" s="574" t="s">
        <v>12458</v>
      </c>
      <c r="D8243" s="843">
        <v>14910.7</v>
      </c>
      <c r="E8243" s="844"/>
      <c r="F8243" s="844"/>
      <c r="G8243" s="25"/>
      <c r="H8243" s="25"/>
      <c r="I8243" s="25"/>
      <c r="J8243" s="25"/>
      <c r="K8243" s="25"/>
      <c r="L8243" s="25"/>
      <c r="N8243" s="25"/>
      <c r="O8243" s="25"/>
      <c r="P8243" s="35" t="s">
        <v>2496</v>
      </c>
      <c r="AS8243" s="570"/>
      <c r="AT8243" s="391"/>
      <c r="AU8243" s="222"/>
      <c r="AV8243" s="564"/>
      <c r="AW8243" s="60"/>
      <c r="AX8243" s="60"/>
      <c r="AY8243" s="60"/>
      <c r="AZ8243" s="283"/>
      <c r="BA8243" s="283"/>
      <c r="BB8243" s="283"/>
      <c r="BC8243" s="34"/>
      <c r="BD8243" s="27"/>
      <c r="BF8243" s="35"/>
      <c r="BG8243" s="35"/>
      <c r="BH8243" s="35"/>
    </row>
    <row r="8244" spans="1:60" ht="15" x14ac:dyDescent="0.25">
      <c r="A8244" s="570">
        <f t="shared" si="121"/>
        <v>8238</v>
      </c>
      <c r="B8244" s="571" t="s">
        <v>10383</v>
      </c>
      <c r="C8244" s="574" t="s">
        <v>12458</v>
      </c>
      <c r="D8244" s="843">
        <v>18829.37</v>
      </c>
      <c r="E8244" s="844"/>
      <c r="F8244" s="844"/>
      <c r="G8244" s="25"/>
      <c r="H8244" s="25"/>
      <c r="I8244" s="25"/>
      <c r="J8244" s="25"/>
      <c r="K8244" s="25"/>
      <c r="L8244" s="25"/>
      <c r="N8244" s="25"/>
      <c r="O8244" s="25"/>
      <c r="P8244" s="35" t="s">
        <v>2496</v>
      </c>
      <c r="AS8244" s="570"/>
      <c r="AT8244" s="391"/>
      <c r="AU8244" s="222"/>
      <c r="AV8244" s="564"/>
      <c r="AW8244" s="60"/>
      <c r="AX8244" s="60"/>
      <c r="AY8244" s="60"/>
      <c r="AZ8244" s="283"/>
      <c r="BA8244" s="283"/>
      <c r="BB8244" s="283"/>
      <c r="BC8244" s="34"/>
      <c r="BD8244" s="27"/>
      <c r="BF8244" s="35"/>
      <c r="BG8244" s="35"/>
      <c r="BH8244" s="35"/>
    </row>
    <row r="8245" spans="1:60" ht="15" x14ac:dyDescent="0.25">
      <c r="A8245" s="570">
        <f t="shared" si="121"/>
        <v>8239</v>
      </c>
      <c r="B8245" s="571" t="s">
        <v>10384</v>
      </c>
      <c r="C8245" s="574" t="s">
        <v>12458</v>
      </c>
      <c r="D8245" s="843">
        <v>29274</v>
      </c>
      <c r="E8245" s="844"/>
      <c r="F8245" s="844"/>
      <c r="G8245" s="25"/>
      <c r="H8245" s="25"/>
      <c r="I8245" s="25"/>
      <c r="J8245" s="25"/>
      <c r="K8245" s="25"/>
      <c r="L8245" s="25"/>
      <c r="N8245" s="25"/>
      <c r="O8245" s="25"/>
      <c r="P8245" s="35" t="s">
        <v>2496</v>
      </c>
      <c r="AS8245" s="570"/>
      <c r="AT8245" s="391"/>
      <c r="AU8245" s="222"/>
      <c r="AV8245" s="564"/>
      <c r="AW8245" s="60"/>
      <c r="AX8245" s="60"/>
      <c r="AY8245" s="60"/>
      <c r="AZ8245" s="283"/>
      <c r="BA8245" s="283"/>
      <c r="BB8245" s="283"/>
      <c r="BC8245" s="34"/>
      <c r="BD8245" s="27"/>
      <c r="BF8245" s="35"/>
      <c r="BG8245" s="35"/>
      <c r="BH8245" s="35"/>
    </row>
    <row r="8246" spans="1:60" ht="15" x14ac:dyDescent="0.25">
      <c r="A8246" s="570">
        <f t="shared" si="121"/>
        <v>8240</v>
      </c>
      <c r="B8246" s="571" t="s">
        <v>10385</v>
      </c>
      <c r="C8246" s="574" t="s">
        <v>12458</v>
      </c>
      <c r="D8246" s="843">
        <v>27727</v>
      </c>
      <c r="E8246" s="844"/>
      <c r="F8246" s="844"/>
      <c r="G8246" s="25"/>
      <c r="H8246" s="25"/>
      <c r="I8246" s="25"/>
      <c r="J8246" s="25"/>
      <c r="K8246" s="25"/>
      <c r="L8246" s="25"/>
      <c r="N8246" s="25"/>
      <c r="O8246" s="25"/>
      <c r="P8246" s="35" t="s">
        <v>2496</v>
      </c>
      <c r="AS8246" s="570"/>
      <c r="AT8246" s="391"/>
      <c r="AU8246" s="222"/>
      <c r="AV8246" s="564"/>
      <c r="AW8246" s="60"/>
      <c r="AX8246" s="60"/>
      <c r="AY8246" s="60"/>
      <c r="AZ8246" s="283"/>
      <c r="BA8246" s="283"/>
      <c r="BB8246" s="283"/>
      <c r="BC8246" s="34"/>
      <c r="BD8246" s="27"/>
      <c r="BF8246" s="35"/>
      <c r="BG8246" s="35"/>
      <c r="BH8246" s="35"/>
    </row>
    <row r="8247" spans="1:60" ht="15" x14ac:dyDescent="0.25">
      <c r="A8247" s="570">
        <f t="shared" ref="A8247:A8462" si="122">A8246+1</f>
        <v>8241</v>
      </c>
      <c r="B8247" s="571" t="s">
        <v>10386</v>
      </c>
      <c r="C8247" s="574" t="s">
        <v>12458</v>
      </c>
      <c r="D8247" s="843">
        <v>42682.92</v>
      </c>
      <c r="E8247" s="844"/>
      <c r="F8247" s="844"/>
      <c r="G8247" s="25"/>
      <c r="H8247" s="25"/>
      <c r="I8247" s="25"/>
      <c r="J8247" s="25"/>
      <c r="K8247" s="25"/>
      <c r="L8247" s="25"/>
      <c r="N8247" s="25"/>
      <c r="O8247" s="25"/>
      <c r="P8247" s="35" t="s">
        <v>2496</v>
      </c>
      <c r="AS8247" s="570"/>
      <c r="AT8247" s="391"/>
      <c r="AU8247" s="222"/>
      <c r="AV8247" s="564"/>
      <c r="AW8247" s="60"/>
      <c r="AX8247" s="60"/>
      <c r="AY8247" s="60"/>
      <c r="AZ8247" s="283"/>
      <c r="BA8247" s="283"/>
      <c r="BB8247" s="283"/>
      <c r="BC8247" s="34"/>
      <c r="BD8247" s="27"/>
      <c r="BF8247" s="35"/>
      <c r="BG8247" s="35"/>
      <c r="BH8247" s="35"/>
    </row>
    <row r="8248" spans="1:60" ht="15" x14ac:dyDescent="0.25">
      <c r="A8248" s="570">
        <f t="shared" si="122"/>
        <v>8242</v>
      </c>
      <c r="B8248" s="571" t="s">
        <v>10387</v>
      </c>
      <c r="C8248" s="574" t="s">
        <v>12458</v>
      </c>
      <c r="D8248" s="843">
        <v>163030</v>
      </c>
      <c r="E8248" s="844"/>
      <c r="F8248" s="844"/>
      <c r="G8248" s="25"/>
      <c r="H8248" s="25"/>
      <c r="I8248" s="25"/>
      <c r="J8248" s="25"/>
      <c r="K8248" s="25"/>
      <c r="L8248" s="25"/>
      <c r="N8248" s="25"/>
      <c r="O8248" s="25"/>
      <c r="P8248" s="35" t="s">
        <v>2496</v>
      </c>
      <c r="AS8248" s="570"/>
      <c r="AT8248" s="391"/>
      <c r="AU8248" s="222"/>
      <c r="AV8248" s="564"/>
      <c r="AW8248" s="60"/>
      <c r="AX8248" s="60"/>
      <c r="AY8248" s="60"/>
      <c r="AZ8248" s="283"/>
      <c r="BA8248" s="283"/>
      <c r="BB8248" s="283"/>
      <c r="BC8248" s="34"/>
      <c r="BD8248" s="27"/>
      <c r="BF8248" s="35"/>
      <c r="BG8248" s="35"/>
      <c r="BH8248" s="35"/>
    </row>
    <row r="8249" spans="1:60" ht="15" x14ac:dyDescent="0.25">
      <c r="A8249" s="570">
        <f t="shared" si="122"/>
        <v>8243</v>
      </c>
      <c r="B8249" s="571" t="s">
        <v>10388</v>
      </c>
      <c r="C8249" s="574" t="s">
        <v>12458</v>
      </c>
      <c r="D8249" s="843">
        <v>97580</v>
      </c>
      <c r="E8249" s="844"/>
      <c r="F8249" s="844"/>
      <c r="G8249" s="25"/>
      <c r="H8249" s="25"/>
      <c r="I8249" s="25"/>
      <c r="J8249" s="25"/>
      <c r="K8249" s="25"/>
      <c r="L8249" s="25"/>
      <c r="N8249" s="25"/>
      <c r="O8249" s="25"/>
      <c r="P8249" s="35" t="s">
        <v>2496</v>
      </c>
      <c r="AS8249" s="570"/>
      <c r="AT8249" s="391"/>
      <c r="AU8249" s="222"/>
      <c r="AV8249" s="564"/>
      <c r="AW8249" s="60"/>
      <c r="AX8249" s="60"/>
      <c r="AY8249" s="60"/>
      <c r="AZ8249" s="283"/>
      <c r="BA8249" s="283"/>
      <c r="BB8249" s="283"/>
      <c r="BC8249" s="34"/>
      <c r="BD8249" s="27"/>
      <c r="BF8249" s="35"/>
      <c r="BG8249" s="35"/>
      <c r="BH8249" s="35"/>
    </row>
    <row r="8250" spans="1:60" ht="15" x14ac:dyDescent="0.25">
      <c r="A8250" s="570">
        <f t="shared" si="122"/>
        <v>8244</v>
      </c>
      <c r="B8250" s="571" t="s">
        <v>10389</v>
      </c>
      <c r="C8250" s="574" t="s">
        <v>12458</v>
      </c>
      <c r="D8250" s="843">
        <v>2142</v>
      </c>
      <c r="E8250" s="844"/>
      <c r="F8250" s="844"/>
      <c r="G8250" s="25"/>
      <c r="H8250" s="25"/>
      <c r="I8250" s="25"/>
      <c r="J8250" s="25"/>
      <c r="K8250" s="25"/>
      <c r="L8250" s="25"/>
      <c r="N8250" s="25"/>
      <c r="O8250" s="25"/>
      <c r="P8250" s="35" t="s">
        <v>2496</v>
      </c>
      <c r="AS8250" s="570"/>
      <c r="AT8250" s="391"/>
      <c r="AU8250" s="222"/>
      <c r="AV8250" s="564"/>
      <c r="AW8250" s="60"/>
      <c r="AX8250" s="60"/>
      <c r="AY8250" s="60"/>
      <c r="AZ8250" s="283"/>
      <c r="BA8250" s="283"/>
      <c r="BB8250" s="283"/>
      <c r="BC8250" s="34"/>
      <c r="BD8250" s="27"/>
      <c r="BF8250" s="35"/>
      <c r="BG8250" s="35"/>
      <c r="BH8250" s="35"/>
    </row>
    <row r="8251" spans="1:60" ht="15" x14ac:dyDescent="0.25">
      <c r="A8251" s="570">
        <f t="shared" si="122"/>
        <v>8245</v>
      </c>
      <c r="B8251" s="571" t="s">
        <v>10390</v>
      </c>
      <c r="C8251" s="574" t="s">
        <v>12458</v>
      </c>
      <c r="D8251" s="843">
        <v>2261</v>
      </c>
      <c r="E8251" s="844"/>
      <c r="F8251" s="844"/>
      <c r="G8251" s="25"/>
      <c r="H8251" s="25"/>
      <c r="I8251" s="25"/>
      <c r="J8251" s="25"/>
      <c r="K8251" s="25"/>
      <c r="L8251" s="25"/>
      <c r="N8251" s="25"/>
      <c r="O8251" s="25"/>
      <c r="P8251" s="35" t="s">
        <v>2496</v>
      </c>
      <c r="AS8251" s="570"/>
      <c r="AT8251" s="391"/>
      <c r="AU8251" s="222"/>
      <c r="AV8251" s="564"/>
      <c r="AW8251" s="60"/>
      <c r="AX8251" s="60"/>
      <c r="AY8251" s="60"/>
      <c r="AZ8251" s="283"/>
      <c r="BA8251" s="283"/>
      <c r="BB8251" s="283"/>
      <c r="BC8251" s="34"/>
      <c r="BD8251" s="27"/>
      <c r="BF8251" s="35"/>
      <c r="BG8251" s="35"/>
      <c r="BH8251" s="35"/>
    </row>
    <row r="8252" spans="1:60" ht="15" x14ac:dyDescent="0.25">
      <c r="A8252" s="570">
        <f t="shared" si="122"/>
        <v>8246</v>
      </c>
      <c r="B8252" s="571" t="s">
        <v>10391</v>
      </c>
      <c r="C8252" s="574" t="s">
        <v>12458</v>
      </c>
      <c r="D8252" s="843">
        <v>10009.09</v>
      </c>
      <c r="E8252" s="844"/>
      <c r="F8252" s="844"/>
      <c r="G8252" s="25"/>
      <c r="H8252" s="25"/>
      <c r="I8252" s="25"/>
      <c r="J8252" s="25"/>
      <c r="K8252" s="25"/>
      <c r="L8252" s="25"/>
      <c r="N8252" s="25"/>
      <c r="O8252" s="25"/>
      <c r="P8252" s="35" t="s">
        <v>2496</v>
      </c>
      <c r="AS8252" s="570"/>
      <c r="AT8252" s="391"/>
      <c r="AU8252" s="222"/>
      <c r="AV8252" s="564"/>
      <c r="AW8252" s="60"/>
      <c r="AX8252" s="60"/>
      <c r="AY8252" s="60"/>
      <c r="AZ8252" s="283"/>
      <c r="BA8252" s="283"/>
      <c r="BB8252" s="283"/>
      <c r="BC8252" s="34"/>
      <c r="BD8252" s="27"/>
      <c r="BF8252" s="35"/>
      <c r="BG8252" s="35"/>
      <c r="BH8252" s="35"/>
    </row>
    <row r="8253" spans="1:60" ht="15" x14ac:dyDescent="0.25">
      <c r="A8253" s="570">
        <f t="shared" si="122"/>
        <v>8247</v>
      </c>
      <c r="B8253" s="571" t="s">
        <v>10392</v>
      </c>
      <c r="C8253" s="574" t="s">
        <v>12458</v>
      </c>
      <c r="D8253" s="843">
        <v>10009.09</v>
      </c>
      <c r="E8253" s="844"/>
      <c r="F8253" s="844"/>
      <c r="G8253" s="25"/>
      <c r="H8253" s="25"/>
      <c r="I8253" s="25"/>
      <c r="J8253" s="25"/>
      <c r="K8253" s="25"/>
      <c r="L8253" s="25"/>
      <c r="N8253" s="25"/>
      <c r="O8253" s="25"/>
      <c r="P8253" s="35" t="s">
        <v>2496</v>
      </c>
      <c r="AS8253" s="570"/>
      <c r="AT8253" s="391"/>
      <c r="AU8253" s="222"/>
      <c r="AV8253" s="564"/>
      <c r="AW8253" s="60"/>
      <c r="AX8253" s="60"/>
      <c r="AY8253" s="60"/>
      <c r="AZ8253" s="283"/>
      <c r="BA8253" s="283"/>
      <c r="BB8253" s="283"/>
      <c r="BC8253" s="34"/>
      <c r="BD8253" s="27"/>
      <c r="BF8253" s="35"/>
      <c r="BG8253" s="35"/>
      <c r="BH8253" s="35"/>
    </row>
    <row r="8254" spans="1:60" ht="15" x14ac:dyDescent="0.25">
      <c r="A8254" s="570">
        <f t="shared" si="122"/>
        <v>8248</v>
      </c>
      <c r="B8254" s="571" t="s">
        <v>10393</v>
      </c>
      <c r="C8254" s="574" t="s">
        <v>12458</v>
      </c>
      <c r="D8254" s="843">
        <v>1011.5</v>
      </c>
      <c r="E8254" s="844"/>
      <c r="F8254" s="844"/>
      <c r="G8254" s="25"/>
      <c r="H8254" s="25"/>
      <c r="I8254" s="25"/>
      <c r="J8254" s="25"/>
      <c r="K8254" s="25"/>
      <c r="L8254" s="25"/>
      <c r="N8254" s="25"/>
      <c r="O8254" s="25"/>
      <c r="P8254" s="35" t="s">
        <v>2496</v>
      </c>
      <c r="AS8254" s="570"/>
      <c r="AT8254" s="391"/>
      <c r="AU8254" s="222"/>
      <c r="AV8254" s="564"/>
      <c r="AW8254" s="60"/>
      <c r="AX8254" s="60"/>
      <c r="AY8254" s="60"/>
      <c r="AZ8254" s="283"/>
      <c r="BA8254" s="283"/>
      <c r="BB8254" s="283"/>
      <c r="BC8254" s="34"/>
      <c r="BD8254" s="27"/>
      <c r="BF8254" s="35"/>
      <c r="BG8254" s="35"/>
      <c r="BH8254" s="35"/>
    </row>
    <row r="8255" spans="1:60" ht="15" x14ac:dyDescent="0.25">
      <c r="A8255" s="570">
        <f t="shared" si="122"/>
        <v>8249</v>
      </c>
      <c r="B8255" s="571" t="s">
        <v>10394</v>
      </c>
      <c r="C8255" s="574" t="s">
        <v>12458</v>
      </c>
      <c r="D8255" s="843">
        <v>867.51</v>
      </c>
      <c r="E8255" s="844"/>
      <c r="F8255" s="844"/>
      <c r="G8255" s="25"/>
      <c r="H8255" s="25"/>
      <c r="I8255" s="25"/>
      <c r="J8255" s="25"/>
      <c r="K8255" s="25"/>
      <c r="L8255" s="25"/>
      <c r="N8255" s="25"/>
      <c r="O8255" s="25"/>
      <c r="P8255" s="35" t="s">
        <v>2496</v>
      </c>
      <c r="AS8255" s="570"/>
      <c r="AT8255" s="391"/>
      <c r="AU8255" s="222"/>
      <c r="AV8255" s="564"/>
      <c r="AW8255" s="60"/>
      <c r="AX8255" s="60"/>
      <c r="AY8255" s="60"/>
      <c r="AZ8255" s="283"/>
      <c r="BA8255" s="283"/>
      <c r="BB8255" s="283"/>
      <c r="BC8255" s="34"/>
      <c r="BD8255" s="27"/>
      <c r="BF8255" s="35"/>
      <c r="BG8255" s="35"/>
      <c r="BH8255" s="35"/>
    </row>
    <row r="8256" spans="1:60" ht="15" x14ac:dyDescent="0.25">
      <c r="A8256" s="570">
        <f t="shared" si="122"/>
        <v>8250</v>
      </c>
      <c r="B8256" s="571" t="s">
        <v>10395</v>
      </c>
      <c r="C8256" s="574" t="s">
        <v>12458</v>
      </c>
      <c r="D8256" s="843">
        <v>2080.12</v>
      </c>
      <c r="E8256" s="844"/>
      <c r="F8256" s="844"/>
      <c r="G8256" s="25"/>
      <c r="H8256" s="25"/>
      <c r="I8256" s="25"/>
      <c r="J8256" s="25"/>
      <c r="K8256" s="25"/>
      <c r="L8256" s="25"/>
      <c r="N8256" s="25"/>
      <c r="O8256" s="25"/>
      <c r="P8256" s="35" t="s">
        <v>2496</v>
      </c>
      <c r="AS8256" s="570"/>
      <c r="AT8256" s="391"/>
      <c r="AU8256" s="222"/>
      <c r="AV8256" s="564"/>
      <c r="AW8256" s="60"/>
      <c r="AX8256" s="60"/>
      <c r="AY8256" s="60"/>
      <c r="AZ8256" s="283"/>
      <c r="BA8256" s="283"/>
      <c r="BB8256" s="283"/>
      <c r="BC8256" s="34"/>
      <c r="BD8256" s="27"/>
      <c r="BF8256" s="35"/>
      <c r="BG8256" s="35"/>
      <c r="BH8256" s="35"/>
    </row>
    <row r="8257" spans="1:60" ht="15" x14ac:dyDescent="0.25">
      <c r="A8257" s="570">
        <f t="shared" si="122"/>
        <v>8251</v>
      </c>
      <c r="B8257" s="571" t="s">
        <v>10396</v>
      </c>
      <c r="C8257" s="574" t="s">
        <v>12458</v>
      </c>
      <c r="D8257" s="843">
        <v>50907.01</v>
      </c>
      <c r="E8257" s="844"/>
      <c r="F8257" s="844"/>
      <c r="G8257" s="25"/>
      <c r="H8257" s="25"/>
      <c r="I8257" s="25"/>
      <c r="J8257" s="25"/>
      <c r="K8257" s="25"/>
      <c r="L8257" s="25"/>
      <c r="N8257" s="25"/>
      <c r="O8257" s="25"/>
      <c r="P8257" s="35" t="s">
        <v>2496</v>
      </c>
      <c r="AS8257" s="570"/>
      <c r="AT8257" s="391"/>
      <c r="AU8257" s="222"/>
      <c r="AV8257" s="564"/>
      <c r="AW8257" s="60"/>
      <c r="AX8257" s="60"/>
      <c r="AY8257" s="60"/>
      <c r="AZ8257" s="283"/>
      <c r="BA8257" s="283"/>
      <c r="BB8257" s="283"/>
      <c r="BC8257" s="34"/>
      <c r="BD8257" s="27"/>
      <c r="BF8257" s="35"/>
      <c r="BG8257" s="35"/>
      <c r="BH8257" s="35"/>
    </row>
    <row r="8258" spans="1:60" ht="15" x14ac:dyDescent="0.25">
      <c r="A8258" s="570">
        <f t="shared" si="122"/>
        <v>8252</v>
      </c>
      <c r="B8258" s="571" t="s">
        <v>10397</v>
      </c>
      <c r="C8258" s="574" t="s">
        <v>12458</v>
      </c>
      <c r="D8258" s="843">
        <v>81432.89</v>
      </c>
      <c r="E8258" s="844"/>
      <c r="F8258" s="844"/>
      <c r="G8258" s="25"/>
      <c r="H8258" s="25"/>
      <c r="I8258" s="25"/>
      <c r="J8258" s="25"/>
      <c r="K8258" s="25"/>
      <c r="L8258" s="25"/>
      <c r="N8258" s="25"/>
      <c r="O8258" s="25"/>
      <c r="P8258" s="35" t="s">
        <v>2496</v>
      </c>
      <c r="AS8258" s="570"/>
      <c r="AT8258" s="391"/>
      <c r="AU8258" s="222"/>
      <c r="AV8258" s="564"/>
      <c r="AW8258" s="60"/>
      <c r="AX8258" s="60"/>
      <c r="AY8258" s="60"/>
      <c r="AZ8258" s="283"/>
      <c r="BA8258" s="283"/>
      <c r="BB8258" s="283"/>
      <c r="BC8258" s="34"/>
      <c r="BD8258" s="27"/>
      <c r="BF8258" s="35"/>
      <c r="BG8258" s="35"/>
      <c r="BH8258" s="35"/>
    </row>
    <row r="8259" spans="1:60" ht="15" x14ac:dyDescent="0.25">
      <c r="A8259" s="570">
        <f t="shared" si="122"/>
        <v>8253</v>
      </c>
      <c r="B8259" s="571" t="s">
        <v>10398</v>
      </c>
      <c r="C8259" s="574" t="s">
        <v>12458</v>
      </c>
      <c r="D8259" s="843">
        <v>181332.2</v>
      </c>
      <c r="E8259" s="844"/>
      <c r="F8259" s="844"/>
      <c r="G8259" s="25"/>
      <c r="H8259" s="25"/>
      <c r="I8259" s="25"/>
      <c r="J8259" s="25"/>
      <c r="K8259" s="25"/>
      <c r="L8259" s="25"/>
      <c r="N8259" s="25"/>
      <c r="O8259" s="25"/>
      <c r="P8259" s="35" t="s">
        <v>2496</v>
      </c>
      <c r="AS8259" s="570"/>
      <c r="AT8259" s="391"/>
      <c r="AU8259" s="222"/>
      <c r="AV8259" s="564"/>
      <c r="AW8259" s="60"/>
      <c r="AX8259" s="60"/>
      <c r="AY8259" s="60"/>
      <c r="AZ8259" s="283"/>
      <c r="BA8259" s="283"/>
      <c r="BB8259" s="283"/>
      <c r="BC8259" s="34"/>
      <c r="BD8259" s="27"/>
      <c r="BF8259" s="35"/>
      <c r="BG8259" s="35"/>
      <c r="BH8259" s="35"/>
    </row>
    <row r="8260" spans="1:60" ht="15" x14ac:dyDescent="0.25">
      <c r="A8260" s="570">
        <f t="shared" si="122"/>
        <v>8254</v>
      </c>
      <c r="B8260" s="571" t="s">
        <v>10399</v>
      </c>
      <c r="C8260" s="574" t="s">
        <v>12458</v>
      </c>
      <c r="D8260" s="843">
        <v>206941</v>
      </c>
      <c r="E8260" s="844"/>
      <c r="F8260" s="844"/>
      <c r="G8260" s="25"/>
      <c r="H8260" s="25"/>
      <c r="I8260" s="25"/>
      <c r="J8260" s="25"/>
      <c r="K8260" s="25"/>
      <c r="L8260" s="25"/>
      <c r="N8260" s="25"/>
      <c r="O8260" s="25"/>
      <c r="P8260" s="35" t="s">
        <v>2496</v>
      </c>
      <c r="AS8260" s="570"/>
      <c r="AT8260" s="391"/>
      <c r="AU8260" s="222"/>
      <c r="AV8260" s="564"/>
      <c r="AW8260" s="60"/>
      <c r="AX8260" s="60"/>
      <c r="AY8260" s="60"/>
      <c r="AZ8260" s="283"/>
      <c r="BA8260" s="283"/>
      <c r="BB8260" s="283"/>
      <c r="BC8260" s="34"/>
      <c r="BD8260" s="27"/>
      <c r="BF8260" s="35"/>
      <c r="BG8260" s="35"/>
      <c r="BH8260" s="35"/>
    </row>
    <row r="8261" spans="1:60" ht="15" x14ac:dyDescent="0.25">
      <c r="A8261" s="570">
        <f t="shared" si="122"/>
        <v>8255</v>
      </c>
      <c r="B8261" s="571" t="s">
        <v>10400</v>
      </c>
      <c r="C8261" s="574" t="s">
        <v>12458</v>
      </c>
      <c r="D8261" s="843">
        <v>10805.2</v>
      </c>
      <c r="E8261" s="844"/>
      <c r="F8261" s="844"/>
      <c r="G8261" s="25"/>
      <c r="H8261" s="25"/>
      <c r="I8261" s="25"/>
      <c r="J8261" s="25"/>
      <c r="K8261" s="25"/>
      <c r="L8261" s="25"/>
      <c r="N8261" s="25"/>
      <c r="O8261" s="25"/>
      <c r="P8261" s="35" t="s">
        <v>2496</v>
      </c>
      <c r="AS8261" s="570"/>
      <c r="AT8261" s="391"/>
      <c r="AU8261" s="222"/>
      <c r="AV8261" s="564"/>
      <c r="AW8261" s="60"/>
      <c r="AX8261" s="60"/>
      <c r="AY8261" s="60"/>
      <c r="AZ8261" s="283"/>
      <c r="BA8261" s="283"/>
      <c r="BB8261" s="283"/>
      <c r="BC8261" s="34"/>
      <c r="BD8261" s="27"/>
      <c r="BF8261" s="35"/>
      <c r="BG8261" s="35"/>
      <c r="BH8261" s="35"/>
    </row>
    <row r="8262" spans="1:60" ht="15" x14ac:dyDescent="0.25">
      <c r="A8262" s="570">
        <f t="shared" si="122"/>
        <v>8256</v>
      </c>
      <c r="B8262" s="571" t="s">
        <v>10401</v>
      </c>
      <c r="C8262" s="574" t="s">
        <v>12458</v>
      </c>
      <c r="D8262" s="843">
        <v>84756.56</v>
      </c>
      <c r="E8262" s="844"/>
      <c r="F8262" s="844"/>
      <c r="G8262" s="25"/>
      <c r="H8262" s="25"/>
      <c r="I8262" s="25"/>
      <c r="J8262" s="25"/>
      <c r="K8262" s="25"/>
      <c r="L8262" s="25"/>
      <c r="N8262" s="25"/>
      <c r="O8262" s="25"/>
      <c r="P8262" s="35" t="s">
        <v>2496</v>
      </c>
      <c r="AS8262" s="570"/>
      <c r="AT8262" s="391"/>
      <c r="AU8262" s="222"/>
      <c r="AV8262" s="564"/>
      <c r="AW8262" s="60"/>
      <c r="AX8262" s="60"/>
      <c r="AY8262" s="60"/>
      <c r="AZ8262" s="283"/>
      <c r="BA8262" s="283"/>
      <c r="BB8262" s="283"/>
      <c r="BC8262" s="34"/>
      <c r="BD8262" s="27"/>
      <c r="BF8262" s="35"/>
      <c r="BG8262" s="35"/>
      <c r="BH8262" s="35"/>
    </row>
    <row r="8263" spans="1:60" ht="15" x14ac:dyDescent="0.25">
      <c r="A8263" s="570">
        <f t="shared" si="122"/>
        <v>8257</v>
      </c>
      <c r="B8263" s="571" t="s">
        <v>10402</v>
      </c>
      <c r="C8263" s="574" t="s">
        <v>12458</v>
      </c>
      <c r="D8263" s="843">
        <v>69912.5</v>
      </c>
      <c r="E8263" s="844"/>
      <c r="F8263" s="844"/>
      <c r="G8263" s="25"/>
      <c r="H8263" s="25"/>
      <c r="I8263" s="25"/>
      <c r="J8263" s="25"/>
      <c r="K8263" s="25"/>
      <c r="L8263" s="25"/>
      <c r="N8263" s="25"/>
      <c r="O8263" s="25"/>
      <c r="P8263" s="35" t="s">
        <v>2496</v>
      </c>
      <c r="AS8263" s="570"/>
      <c r="AT8263" s="391"/>
      <c r="AU8263" s="222"/>
      <c r="AV8263" s="564"/>
      <c r="AW8263" s="60"/>
      <c r="AX8263" s="60"/>
      <c r="AY8263" s="60"/>
      <c r="AZ8263" s="283"/>
      <c r="BA8263" s="283"/>
      <c r="BB8263" s="283"/>
      <c r="BC8263" s="34"/>
      <c r="BD8263" s="27"/>
      <c r="BF8263" s="35"/>
      <c r="BG8263" s="35"/>
      <c r="BH8263" s="35"/>
    </row>
    <row r="8264" spans="1:60" ht="15" x14ac:dyDescent="0.25">
      <c r="A8264" s="570">
        <f t="shared" si="122"/>
        <v>8258</v>
      </c>
      <c r="B8264" s="571" t="s">
        <v>10403</v>
      </c>
      <c r="C8264" s="574" t="s">
        <v>12458</v>
      </c>
      <c r="D8264" s="843">
        <v>22715.91</v>
      </c>
      <c r="E8264" s="844"/>
      <c r="F8264" s="844"/>
      <c r="G8264" s="25"/>
      <c r="H8264" s="25"/>
      <c r="I8264" s="25"/>
      <c r="J8264" s="25"/>
      <c r="K8264" s="25"/>
      <c r="L8264" s="25"/>
      <c r="N8264" s="25"/>
      <c r="O8264" s="25"/>
      <c r="P8264" s="35" t="s">
        <v>2496</v>
      </c>
      <c r="AS8264" s="570"/>
      <c r="AT8264" s="391"/>
      <c r="AU8264" s="222"/>
      <c r="AV8264" s="564"/>
      <c r="AW8264" s="60"/>
      <c r="AX8264" s="60"/>
      <c r="AY8264" s="60"/>
      <c r="AZ8264" s="283"/>
      <c r="BA8264" s="283"/>
      <c r="BB8264" s="283"/>
      <c r="BC8264" s="34"/>
      <c r="BD8264" s="27"/>
      <c r="BF8264" s="35"/>
      <c r="BG8264" s="35"/>
      <c r="BH8264" s="35"/>
    </row>
    <row r="8265" spans="1:60" ht="15" x14ac:dyDescent="0.25">
      <c r="A8265" s="570">
        <f t="shared" si="122"/>
        <v>8259</v>
      </c>
      <c r="B8265" s="571" t="s">
        <v>10404</v>
      </c>
      <c r="C8265" s="574" t="s">
        <v>12458</v>
      </c>
      <c r="D8265" s="843">
        <v>12652.08</v>
      </c>
      <c r="E8265" s="844"/>
      <c r="F8265" s="844"/>
      <c r="G8265" s="25"/>
      <c r="H8265" s="25"/>
      <c r="I8265" s="25"/>
      <c r="J8265" s="25"/>
      <c r="K8265" s="25"/>
      <c r="L8265" s="25"/>
      <c r="N8265" s="25"/>
      <c r="O8265" s="25"/>
      <c r="P8265" s="35" t="s">
        <v>2496</v>
      </c>
      <c r="AS8265" s="570"/>
      <c r="AT8265" s="391"/>
      <c r="AU8265" s="222"/>
      <c r="AV8265" s="564"/>
      <c r="AW8265" s="60"/>
      <c r="AX8265" s="60"/>
      <c r="AY8265" s="60"/>
      <c r="AZ8265" s="283"/>
      <c r="BA8265" s="283"/>
      <c r="BB8265" s="283"/>
      <c r="BC8265" s="34"/>
      <c r="BD8265" s="27"/>
      <c r="BF8265" s="35"/>
      <c r="BG8265" s="35"/>
      <c r="BH8265" s="35"/>
    </row>
    <row r="8266" spans="1:60" ht="15" x14ac:dyDescent="0.25">
      <c r="A8266" s="570">
        <f t="shared" si="122"/>
        <v>8260</v>
      </c>
      <c r="B8266" s="571" t="s">
        <v>10405</v>
      </c>
      <c r="C8266" s="574" t="s">
        <v>12458</v>
      </c>
      <c r="D8266" s="843">
        <v>4760</v>
      </c>
      <c r="E8266" s="844"/>
      <c r="F8266" s="844"/>
      <c r="G8266" s="25"/>
      <c r="H8266" s="25"/>
      <c r="I8266" s="25"/>
      <c r="J8266" s="25"/>
      <c r="K8266" s="25"/>
      <c r="L8266" s="25"/>
      <c r="N8266" s="25"/>
      <c r="O8266" s="25"/>
      <c r="P8266" s="35" t="s">
        <v>2496</v>
      </c>
      <c r="AS8266" s="570"/>
      <c r="AT8266" s="391"/>
      <c r="AU8266" s="222"/>
      <c r="AV8266" s="564"/>
      <c r="AW8266" s="60"/>
      <c r="AX8266" s="60"/>
      <c r="AY8266" s="60"/>
      <c r="AZ8266" s="283"/>
      <c r="BA8266" s="283"/>
      <c r="BB8266" s="283"/>
      <c r="BC8266" s="34"/>
      <c r="BD8266" s="27"/>
      <c r="BF8266" s="35"/>
      <c r="BG8266" s="35"/>
      <c r="BH8266" s="35"/>
    </row>
    <row r="8267" spans="1:60" ht="15" x14ac:dyDescent="0.25">
      <c r="A8267" s="570">
        <f t="shared" si="122"/>
        <v>8261</v>
      </c>
      <c r="B8267" s="571" t="s">
        <v>10406</v>
      </c>
      <c r="C8267" s="574" t="s">
        <v>12458</v>
      </c>
      <c r="D8267" s="843">
        <v>195596.73</v>
      </c>
      <c r="E8267" s="844"/>
      <c r="F8267" s="844"/>
      <c r="G8267" s="25"/>
      <c r="H8267" s="25"/>
      <c r="I8267" s="25"/>
      <c r="J8267" s="25"/>
      <c r="K8267" s="25"/>
      <c r="L8267" s="25"/>
      <c r="N8267" s="25"/>
      <c r="O8267" s="25"/>
      <c r="P8267" s="35" t="s">
        <v>2496</v>
      </c>
      <c r="AS8267" s="570"/>
      <c r="AT8267" s="391"/>
      <c r="AU8267" s="222"/>
      <c r="AV8267" s="564"/>
      <c r="AW8267" s="60"/>
      <c r="AX8267" s="60"/>
      <c r="AY8267" s="60"/>
      <c r="AZ8267" s="283"/>
      <c r="BA8267" s="283"/>
      <c r="BB8267" s="283"/>
      <c r="BC8267" s="34"/>
      <c r="BD8267" s="27"/>
      <c r="BF8267" s="35"/>
      <c r="BG8267" s="35"/>
      <c r="BH8267" s="35"/>
    </row>
    <row r="8268" spans="1:60" ht="15" x14ac:dyDescent="0.25">
      <c r="A8268" s="570">
        <f t="shared" si="122"/>
        <v>8262</v>
      </c>
      <c r="B8268" s="571" t="s">
        <v>10407</v>
      </c>
      <c r="C8268" s="574" t="s">
        <v>12458</v>
      </c>
      <c r="D8268" s="843">
        <v>11278.82</v>
      </c>
      <c r="E8268" s="844"/>
      <c r="F8268" s="844"/>
      <c r="G8268" s="25"/>
      <c r="H8268" s="25"/>
      <c r="I8268" s="25"/>
      <c r="J8268" s="25"/>
      <c r="K8268" s="25"/>
      <c r="L8268" s="25"/>
      <c r="N8268" s="25"/>
      <c r="O8268" s="25"/>
      <c r="P8268" s="35" t="s">
        <v>2496</v>
      </c>
      <c r="AS8268" s="570"/>
      <c r="AT8268" s="391"/>
      <c r="AU8268" s="222"/>
      <c r="AV8268" s="564"/>
      <c r="AW8268" s="60"/>
      <c r="AX8268" s="60"/>
      <c r="AY8268" s="60"/>
      <c r="AZ8268" s="283"/>
      <c r="BA8268" s="283"/>
      <c r="BB8268" s="283"/>
      <c r="BC8268" s="34"/>
      <c r="BD8268" s="27"/>
      <c r="BF8268" s="35"/>
      <c r="BG8268" s="35"/>
      <c r="BH8268" s="35"/>
    </row>
    <row r="8269" spans="1:60" ht="15" x14ac:dyDescent="0.25">
      <c r="A8269" s="570">
        <f t="shared" si="122"/>
        <v>8263</v>
      </c>
      <c r="B8269" s="571" t="s">
        <v>10408</v>
      </c>
      <c r="C8269" s="574" t="s">
        <v>12458</v>
      </c>
      <c r="D8269" s="843">
        <v>70350.42</v>
      </c>
      <c r="E8269" s="844"/>
      <c r="F8269" s="844"/>
      <c r="G8269" s="25"/>
      <c r="H8269" s="25"/>
      <c r="I8269" s="25"/>
      <c r="J8269" s="25"/>
      <c r="K8269" s="25"/>
      <c r="L8269" s="25"/>
      <c r="N8269" s="25"/>
      <c r="O8269" s="25"/>
      <c r="P8269" s="35" t="s">
        <v>2496</v>
      </c>
      <c r="AS8269" s="570"/>
      <c r="AT8269" s="391"/>
      <c r="AU8269" s="222"/>
      <c r="AV8269" s="564"/>
      <c r="AW8269" s="60"/>
      <c r="AX8269" s="60"/>
      <c r="AY8269" s="60"/>
      <c r="AZ8269" s="283"/>
      <c r="BA8269" s="283"/>
      <c r="BB8269" s="283"/>
      <c r="BC8269" s="34"/>
      <c r="BD8269" s="27"/>
      <c r="BF8269" s="35"/>
      <c r="BG8269" s="35"/>
      <c r="BH8269" s="35"/>
    </row>
    <row r="8270" spans="1:60" ht="15" x14ac:dyDescent="0.25">
      <c r="A8270" s="570">
        <f t="shared" si="122"/>
        <v>8264</v>
      </c>
      <c r="B8270" s="571" t="s">
        <v>10409</v>
      </c>
      <c r="C8270" s="574" t="s">
        <v>12458</v>
      </c>
      <c r="D8270" s="843">
        <v>18068.96</v>
      </c>
      <c r="E8270" s="844"/>
      <c r="F8270" s="844"/>
      <c r="G8270" s="25"/>
      <c r="H8270" s="25"/>
      <c r="I8270" s="25"/>
      <c r="J8270" s="25"/>
      <c r="K8270" s="25"/>
      <c r="L8270" s="25"/>
      <c r="N8270" s="25"/>
      <c r="O8270" s="25"/>
      <c r="P8270" s="35" t="s">
        <v>2496</v>
      </c>
      <c r="AS8270" s="570"/>
      <c r="AT8270" s="391"/>
      <c r="AU8270" s="222"/>
      <c r="AV8270" s="564"/>
      <c r="AW8270" s="60"/>
      <c r="AX8270" s="60"/>
      <c r="AY8270" s="60"/>
      <c r="AZ8270" s="283"/>
      <c r="BA8270" s="283"/>
      <c r="BB8270" s="283"/>
      <c r="BC8270" s="34"/>
      <c r="BD8270" s="27"/>
      <c r="BF8270" s="35"/>
      <c r="BG8270" s="35"/>
      <c r="BH8270" s="35"/>
    </row>
    <row r="8271" spans="1:60" ht="15" x14ac:dyDescent="0.25">
      <c r="A8271" s="570">
        <f t="shared" si="122"/>
        <v>8265</v>
      </c>
      <c r="B8271" s="571" t="s">
        <v>10410</v>
      </c>
      <c r="C8271" s="574" t="s">
        <v>12458</v>
      </c>
      <c r="D8271" s="843">
        <v>563115.14</v>
      </c>
      <c r="E8271" s="844"/>
      <c r="F8271" s="844"/>
      <c r="G8271" s="25"/>
      <c r="H8271" s="25"/>
      <c r="I8271" s="25"/>
      <c r="J8271" s="25"/>
      <c r="K8271" s="25"/>
      <c r="L8271" s="25"/>
      <c r="N8271" s="25"/>
      <c r="O8271" s="25"/>
      <c r="P8271" s="35" t="s">
        <v>2496</v>
      </c>
      <c r="AS8271" s="570"/>
      <c r="AT8271" s="391"/>
      <c r="AU8271" s="222"/>
      <c r="AV8271" s="564"/>
      <c r="AW8271" s="60"/>
      <c r="AX8271" s="60"/>
      <c r="AY8271" s="60"/>
      <c r="AZ8271" s="283"/>
      <c r="BA8271" s="283"/>
      <c r="BB8271" s="283"/>
      <c r="BC8271" s="34"/>
      <c r="BD8271" s="27"/>
      <c r="BF8271" s="35"/>
      <c r="BG8271" s="35"/>
      <c r="BH8271" s="35"/>
    </row>
    <row r="8272" spans="1:60" ht="15" x14ac:dyDescent="0.25">
      <c r="A8272" s="570">
        <f t="shared" si="122"/>
        <v>8266</v>
      </c>
      <c r="B8272" s="571" t="s">
        <v>10411</v>
      </c>
      <c r="C8272" s="574" t="s">
        <v>12458</v>
      </c>
      <c r="D8272" s="843">
        <v>130283.58</v>
      </c>
      <c r="E8272" s="844"/>
      <c r="F8272" s="844"/>
      <c r="G8272" s="25"/>
      <c r="H8272" s="25"/>
      <c r="I8272" s="25"/>
      <c r="J8272" s="25"/>
      <c r="K8272" s="25"/>
      <c r="L8272" s="25"/>
      <c r="N8272" s="25"/>
      <c r="O8272" s="25"/>
      <c r="P8272" s="35" t="s">
        <v>2496</v>
      </c>
      <c r="AS8272" s="570"/>
      <c r="AT8272" s="391"/>
      <c r="AU8272" s="222"/>
      <c r="AV8272" s="564"/>
      <c r="AW8272" s="60"/>
      <c r="AX8272" s="60"/>
      <c r="AY8272" s="60"/>
      <c r="AZ8272" s="283"/>
      <c r="BA8272" s="283"/>
      <c r="BB8272" s="283"/>
      <c r="BC8272" s="34"/>
      <c r="BD8272" s="27"/>
      <c r="BF8272" s="35"/>
      <c r="BG8272" s="35"/>
      <c r="BH8272" s="35"/>
    </row>
    <row r="8273" spans="1:60" ht="15" x14ac:dyDescent="0.25">
      <c r="A8273" s="570">
        <f t="shared" si="122"/>
        <v>8267</v>
      </c>
      <c r="B8273" s="571" t="s">
        <v>10412</v>
      </c>
      <c r="C8273" s="574" t="s">
        <v>12458</v>
      </c>
      <c r="D8273" s="843">
        <v>17439.45</v>
      </c>
      <c r="E8273" s="844"/>
      <c r="F8273" s="844"/>
      <c r="G8273" s="25"/>
      <c r="H8273" s="25"/>
      <c r="I8273" s="25"/>
      <c r="J8273" s="25"/>
      <c r="K8273" s="25"/>
      <c r="L8273" s="25"/>
      <c r="N8273" s="25"/>
      <c r="O8273" s="25"/>
      <c r="P8273" s="35" t="s">
        <v>2496</v>
      </c>
      <c r="AS8273" s="570"/>
      <c r="AT8273" s="391"/>
      <c r="AU8273" s="222"/>
      <c r="AV8273" s="564"/>
      <c r="AW8273" s="60"/>
      <c r="AX8273" s="60"/>
      <c r="AY8273" s="60"/>
      <c r="AZ8273" s="283"/>
      <c r="BA8273" s="283"/>
      <c r="BB8273" s="283"/>
      <c r="BC8273" s="34"/>
      <c r="BD8273" s="27"/>
      <c r="BF8273" s="35"/>
      <c r="BG8273" s="35"/>
      <c r="BH8273" s="35"/>
    </row>
    <row r="8274" spans="1:60" ht="15" x14ac:dyDescent="0.25">
      <c r="A8274" s="570">
        <f t="shared" si="122"/>
        <v>8268</v>
      </c>
      <c r="B8274" s="571" t="s">
        <v>10413</v>
      </c>
      <c r="C8274" s="574" t="s">
        <v>12458</v>
      </c>
      <c r="D8274" s="843">
        <v>2722.72</v>
      </c>
      <c r="E8274" s="844"/>
      <c r="F8274" s="844"/>
      <c r="G8274" s="25"/>
      <c r="H8274" s="25"/>
      <c r="I8274" s="25"/>
      <c r="J8274" s="25"/>
      <c r="K8274" s="25"/>
      <c r="L8274" s="25"/>
      <c r="N8274" s="25"/>
      <c r="O8274" s="25"/>
      <c r="P8274" s="35" t="s">
        <v>2496</v>
      </c>
      <c r="AS8274" s="570"/>
      <c r="AT8274" s="391"/>
      <c r="AU8274" s="222"/>
      <c r="AV8274" s="564"/>
      <c r="AW8274" s="60"/>
      <c r="AX8274" s="60"/>
      <c r="AY8274" s="60"/>
      <c r="AZ8274" s="283"/>
      <c r="BA8274" s="283"/>
      <c r="BB8274" s="283"/>
      <c r="BC8274" s="34"/>
      <c r="BD8274" s="27"/>
      <c r="BF8274" s="35"/>
      <c r="BG8274" s="35"/>
      <c r="BH8274" s="35"/>
    </row>
    <row r="8275" spans="1:60" ht="15" x14ac:dyDescent="0.25">
      <c r="A8275" s="570">
        <f t="shared" si="122"/>
        <v>8269</v>
      </c>
      <c r="B8275" s="571" t="s">
        <v>10414</v>
      </c>
      <c r="C8275" s="574" t="s">
        <v>79</v>
      </c>
      <c r="D8275" s="843">
        <v>55930</v>
      </c>
      <c r="E8275" s="844"/>
      <c r="F8275" s="844"/>
      <c r="G8275" s="25"/>
      <c r="H8275" s="25"/>
      <c r="I8275" s="25"/>
      <c r="J8275" s="25"/>
      <c r="K8275" s="25"/>
      <c r="L8275" s="25"/>
      <c r="N8275" s="25"/>
      <c r="O8275" s="25"/>
      <c r="P8275" s="35" t="s">
        <v>2496</v>
      </c>
      <c r="AS8275" s="570"/>
      <c r="AT8275" s="391"/>
      <c r="AU8275" s="222"/>
      <c r="AV8275" s="564"/>
      <c r="AW8275" s="60"/>
      <c r="AX8275" s="60"/>
      <c r="AY8275" s="60"/>
      <c r="AZ8275" s="283"/>
      <c r="BA8275" s="283"/>
      <c r="BB8275" s="283"/>
      <c r="BC8275" s="34"/>
      <c r="BD8275" s="27"/>
      <c r="BF8275" s="35"/>
      <c r="BG8275" s="35"/>
      <c r="BH8275" s="35"/>
    </row>
    <row r="8276" spans="1:60" ht="15" x14ac:dyDescent="0.25">
      <c r="A8276" s="570">
        <f t="shared" si="122"/>
        <v>8270</v>
      </c>
      <c r="B8276" s="571" t="s">
        <v>10415</v>
      </c>
      <c r="C8276" s="574" t="s">
        <v>12458</v>
      </c>
      <c r="D8276" s="843">
        <v>39984</v>
      </c>
      <c r="E8276" s="844"/>
      <c r="F8276" s="844"/>
      <c r="G8276" s="25"/>
      <c r="H8276" s="25"/>
      <c r="I8276" s="25"/>
      <c r="J8276" s="25"/>
      <c r="K8276" s="25"/>
      <c r="L8276" s="25"/>
      <c r="N8276" s="25"/>
      <c r="O8276" s="25"/>
      <c r="P8276" s="35" t="s">
        <v>2496</v>
      </c>
      <c r="AS8276" s="570"/>
      <c r="AT8276" s="391"/>
      <c r="AU8276" s="222"/>
      <c r="AV8276" s="564"/>
      <c r="AW8276" s="60"/>
      <c r="AX8276" s="60"/>
      <c r="AY8276" s="60"/>
      <c r="AZ8276" s="283"/>
      <c r="BA8276" s="283"/>
      <c r="BB8276" s="283"/>
      <c r="BC8276" s="34"/>
      <c r="BD8276" s="27"/>
      <c r="BF8276" s="35"/>
      <c r="BG8276" s="35"/>
      <c r="BH8276" s="35"/>
    </row>
    <row r="8277" spans="1:60" ht="15" x14ac:dyDescent="0.25">
      <c r="A8277" s="570">
        <f t="shared" si="122"/>
        <v>8271</v>
      </c>
      <c r="B8277" s="571" t="s">
        <v>10416</v>
      </c>
      <c r="C8277" s="574" t="s">
        <v>12458</v>
      </c>
      <c r="D8277" s="843">
        <v>30940</v>
      </c>
      <c r="E8277" s="844"/>
      <c r="F8277" s="844"/>
      <c r="G8277" s="25"/>
      <c r="H8277" s="25"/>
      <c r="I8277" s="25"/>
      <c r="J8277" s="25"/>
      <c r="K8277" s="25"/>
      <c r="L8277" s="25"/>
      <c r="N8277" s="25"/>
      <c r="O8277" s="25"/>
      <c r="P8277" s="35" t="s">
        <v>2496</v>
      </c>
      <c r="AS8277" s="570"/>
      <c r="AT8277" s="391"/>
      <c r="AU8277" s="222"/>
      <c r="AV8277" s="564"/>
      <c r="AW8277" s="60"/>
      <c r="AX8277" s="60"/>
      <c r="AY8277" s="60"/>
      <c r="AZ8277" s="283"/>
      <c r="BA8277" s="283"/>
      <c r="BB8277" s="283"/>
      <c r="BC8277" s="34"/>
      <c r="BD8277" s="27"/>
      <c r="BF8277" s="35"/>
      <c r="BG8277" s="35"/>
      <c r="BH8277" s="35"/>
    </row>
    <row r="8278" spans="1:60" ht="15" x14ac:dyDescent="0.25">
      <c r="A8278" s="570">
        <f t="shared" si="122"/>
        <v>8272</v>
      </c>
      <c r="B8278" s="571" t="s">
        <v>10417</v>
      </c>
      <c r="C8278" s="574" t="s">
        <v>12458</v>
      </c>
      <c r="D8278" s="843">
        <v>30940</v>
      </c>
      <c r="E8278" s="844"/>
      <c r="F8278" s="844"/>
      <c r="G8278" s="25"/>
      <c r="H8278" s="25"/>
      <c r="I8278" s="25"/>
      <c r="J8278" s="25"/>
      <c r="K8278" s="25"/>
      <c r="L8278" s="25"/>
      <c r="N8278" s="25"/>
      <c r="O8278" s="25"/>
      <c r="P8278" s="35" t="s">
        <v>2496</v>
      </c>
      <c r="AS8278" s="570"/>
      <c r="AT8278" s="391"/>
      <c r="AU8278" s="222"/>
      <c r="AV8278" s="564"/>
      <c r="AW8278" s="60"/>
      <c r="AX8278" s="60"/>
      <c r="AY8278" s="60"/>
      <c r="AZ8278" s="283"/>
      <c r="BA8278" s="283"/>
      <c r="BB8278" s="283"/>
      <c r="BC8278" s="34"/>
      <c r="BD8278" s="27"/>
      <c r="BF8278" s="35"/>
      <c r="BG8278" s="35"/>
      <c r="BH8278" s="35"/>
    </row>
    <row r="8279" spans="1:60" ht="15" x14ac:dyDescent="0.25">
      <c r="A8279" s="570">
        <f t="shared" si="122"/>
        <v>8273</v>
      </c>
      <c r="B8279" s="571" t="s">
        <v>10418</v>
      </c>
      <c r="C8279" s="574" t="s">
        <v>12458</v>
      </c>
      <c r="D8279" s="843">
        <v>92185.73</v>
      </c>
      <c r="E8279" s="844"/>
      <c r="F8279" s="844"/>
      <c r="G8279" s="25"/>
      <c r="H8279" s="25"/>
      <c r="I8279" s="25"/>
      <c r="J8279" s="25"/>
      <c r="K8279" s="25"/>
      <c r="L8279" s="25"/>
      <c r="N8279" s="25"/>
      <c r="O8279" s="25"/>
      <c r="P8279" s="35" t="s">
        <v>2496</v>
      </c>
      <c r="AS8279" s="570"/>
      <c r="AT8279" s="391"/>
      <c r="AU8279" s="222"/>
      <c r="AV8279" s="564"/>
      <c r="AW8279" s="60"/>
      <c r="AX8279" s="60"/>
      <c r="AY8279" s="60"/>
      <c r="AZ8279" s="283"/>
      <c r="BA8279" s="283"/>
      <c r="BB8279" s="283"/>
      <c r="BC8279" s="34"/>
      <c r="BD8279" s="27"/>
      <c r="BF8279" s="35"/>
      <c r="BG8279" s="35"/>
      <c r="BH8279" s="35"/>
    </row>
    <row r="8280" spans="1:60" ht="15" x14ac:dyDescent="0.25">
      <c r="A8280" s="570">
        <f t="shared" si="122"/>
        <v>8274</v>
      </c>
      <c r="B8280" s="571" t="s">
        <v>10419</v>
      </c>
      <c r="C8280" s="574" t="s">
        <v>12458</v>
      </c>
      <c r="D8280" s="843">
        <v>333333.28000000003</v>
      </c>
      <c r="E8280" s="844"/>
      <c r="F8280" s="844"/>
      <c r="G8280" s="25"/>
      <c r="H8280" s="25"/>
      <c r="I8280" s="25"/>
      <c r="J8280" s="25"/>
      <c r="K8280" s="25"/>
      <c r="L8280" s="25"/>
      <c r="N8280" s="25"/>
      <c r="O8280" s="25"/>
      <c r="P8280" s="35" t="s">
        <v>2496</v>
      </c>
      <c r="AS8280" s="570"/>
      <c r="AT8280" s="391"/>
      <c r="AU8280" s="222"/>
      <c r="AV8280" s="564"/>
      <c r="AW8280" s="60"/>
      <c r="AX8280" s="60"/>
      <c r="AY8280" s="60"/>
      <c r="AZ8280" s="283"/>
      <c r="BA8280" s="283"/>
      <c r="BB8280" s="283"/>
      <c r="BC8280" s="34"/>
      <c r="BD8280" s="27"/>
      <c r="BF8280" s="35"/>
      <c r="BG8280" s="35"/>
      <c r="BH8280" s="35"/>
    </row>
    <row r="8281" spans="1:60" ht="15" x14ac:dyDescent="0.25">
      <c r="A8281" s="570">
        <f t="shared" si="122"/>
        <v>8275</v>
      </c>
      <c r="B8281" s="571" t="s">
        <v>10420</v>
      </c>
      <c r="C8281" s="574" t="s">
        <v>12458</v>
      </c>
      <c r="D8281" s="843">
        <v>18218.900000000001</v>
      </c>
      <c r="E8281" s="844"/>
      <c r="F8281" s="844"/>
      <c r="G8281" s="25"/>
      <c r="H8281" s="25"/>
      <c r="I8281" s="25"/>
      <c r="J8281" s="25"/>
      <c r="K8281" s="25"/>
      <c r="L8281" s="25"/>
      <c r="N8281" s="25"/>
      <c r="O8281" s="25"/>
      <c r="P8281" s="35" t="s">
        <v>2496</v>
      </c>
      <c r="AS8281" s="570"/>
      <c r="AT8281" s="391"/>
      <c r="AU8281" s="222"/>
      <c r="AV8281" s="564"/>
      <c r="AW8281" s="60"/>
      <c r="AX8281" s="60"/>
      <c r="AY8281" s="60"/>
      <c r="AZ8281" s="283"/>
      <c r="BA8281" s="283"/>
      <c r="BB8281" s="283"/>
      <c r="BC8281" s="34"/>
      <c r="BD8281" s="27"/>
      <c r="BF8281" s="35"/>
      <c r="BG8281" s="35"/>
      <c r="BH8281" s="35"/>
    </row>
    <row r="8282" spans="1:60" ht="15" x14ac:dyDescent="0.25">
      <c r="A8282" s="570">
        <f t="shared" si="122"/>
        <v>8276</v>
      </c>
      <c r="B8282" s="571" t="s">
        <v>10421</v>
      </c>
      <c r="C8282" s="574" t="s">
        <v>12458</v>
      </c>
      <c r="D8282" s="843">
        <v>100000.46</v>
      </c>
      <c r="E8282" s="844"/>
      <c r="F8282" s="844"/>
      <c r="G8282" s="25"/>
      <c r="H8282" s="25"/>
      <c r="I8282" s="25"/>
      <c r="J8282" s="25"/>
      <c r="K8282" s="25"/>
      <c r="L8282" s="25"/>
      <c r="N8282" s="25"/>
      <c r="O8282" s="25"/>
      <c r="P8282" s="35" t="s">
        <v>2496</v>
      </c>
      <c r="AS8282" s="570"/>
      <c r="AT8282" s="391"/>
      <c r="AU8282" s="222"/>
      <c r="AV8282" s="564"/>
      <c r="AW8282" s="60"/>
      <c r="AX8282" s="60"/>
      <c r="AY8282" s="60"/>
      <c r="AZ8282" s="283"/>
      <c r="BA8282" s="283"/>
      <c r="BB8282" s="283"/>
      <c r="BC8282" s="34"/>
      <c r="BD8282" s="27"/>
      <c r="BF8282" s="35"/>
      <c r="BG8282" s="35"/>
      <c r="BH8282" s="35"/>
    </row>
    <row r="8283" spans="1:60" ht="15" x14ac:dyDescent="0.25">
      <c r="A8283" s="570">
        <f t="shared" si="122"/>
        <v>8277</v>
      </c>
      <c r="B8283" s="571" t="s">
        <v>10422</v>
      </c>
      <c r="C8283" s="574" t="s">
        <v>12472</v>
      </c>
      <c r="D8283" s="843">
        <v>132757.59</v>
      </c>
      <c r="E8283" s="844"/>
      <c r="F8283" s="844"/>
      <c r="G8283" s="25"/>
      <c r="H8283" s="25"/>
      <c r="I8283" s="25"/>
      <c r="J8283" s="25"/>
      <c r="K8283" s="25"/>
      <c r="L8283" s="25"/>
      <c r="N8283" s="25"/>
      <c r="O8283" s="25"/>
      <c r="P8283" s="35" t="s">
        <v>2496</v>
      </c>
      <c r="AS8283" s="570"/>
      <c r="AT8283" s="391"/>
      <c r="AU8283" s="222"/>
      <c r="AV8283" s="564"/>
      <c r="AW8283" s="60"/>
      <c r="AX8283" s="60"/>
      <c r="AY8283" s="60"/>
      <c r="AZ8283" s="283"/>
      <c r="BA8283" s="283"/>
      <c r="BB8283" s="283"/>
      <c r="BC8283" s="34"/>
      <c r="BD8283" s="27"/>
      <c r="BF8283" s="35"/>
      <c r="BG8283" s="35"/>
      <c r="BH8283" s="35"/>
    </row>
    <row r="8284" spans="1:60" ht="28.5" x14ac:dyDescent="0.25">
      <c r="A8284" s="570">
        <f t="shared" si="122"/>
        <v>8278</v>
      </c>
      <c r="B8284" s="571" t="s">
        <v>10423</v>
      </c>
      <c r="C8284" s="574" t="s">
        <v>12474</v>
      </c>
      <c r="D8284" s="843">
        <v>442500</v>
      </c>
      <c r="E8284" s="844"/>
      <c r="F8284" s="844"/>
      <c r="G8284" s="25"/>
      <c r="H8284" s="25"/>
      <c r="I8284" s="25"/>
      <c r="J8284" s="25"/>
      <c r="K8284" s="25"/>
      <c r="L8284" s="25"/>
      <c r="N8284" s="25"/>
      <c r="O8284" s="25"/>
      <c r="P8284" s="35" t="s">
        <v>2496</v>
      </c>
      <c r="AS8284" s="570"/>
      <c r="AT8284" s="391"/>
      <c r="AU8284" s="222"/>
      <c r="AV8284" s="564"/>
      <c r="AW8284" s="60"/>
      <c r="AX8284" s="60"/>
      <c r="AY8284" s="60"/>
      <c r="AZ8284" s="283"/>
      <c r="BA8284" s="283"/>
      <c r="BB8284" s="283"/>
      <c r="BC8284" s="34"/>
      <c r="BD8284" s="27"/>
      <c r="BF8284" s="35"/>
      <c r="BG8284" s="35"/>
      <c r="BH8284" s="35"/>
    </row>
    <row r="8285" spans="1:60" ht="15" x14ac:dyDescent="0.25">
      <c r="A8285" s="570">
        <f t="shared" si="122"/>
        <v>8279</v>
      </c>
      <c r="B8285" s="571" t="s">
        <v>10424</v>
      </c>
      <c r="C8285" s="574" t="s">
        <v>12458</v>
      </c>
      <c r="D8285" s="843">
        <v>39666.269999999997</v>
      </c>
      <c r="E8285" s="844"/>
      <c r="F8285" s="844"/>
      <c r="G8285" s="25"/>
      <c r="H8285" s="25"/>
      <c r="I8285" s="25"/>
      <c r="J8285" s="25"/>
      <c r="K8285" s="25"/>
      <c r="L8285" s="25"/>
      <c r="N8285" s="25"/>
      <c r="O8285" s="25"/>
      <c r="P8285" s="35" t="s">
        <v>2496</v>
      </c>
      <c r="AS8285" s="570"/>
      <c r="AT8285" s="391"/>
      <c r="AU8285" s="222"/>
      <c r="AV8285" s="564"/>
      <c r="AW8285" s="60"/>
      <c r="AX8285" s="60"/>
      <c r="AY8285" s="60"/>
      <c r="AZ8285" s="283"/>
      <c r="BA8285" s="283"/>
      <c r="BB8285" s="283"/>
      <c r="BC8285" s="34"/>
      <c r="BD8285" s="27"/>
      <c r="BF8285" s="35"/>
      <c r="BG8285" s="35"/>
      <c r="BH8285" s="35"/>
    </row>
    <row r="8286" spans="1:60" ht="15" x14ac:dyDescent="0.25">
      <c r="A8286" s="570">
        <f t="shared" si="122"/>
        <v>8280</v>
      </c>
      <c r="B8286" s="571" t="s">
        <v>10425</v>
      </c>
      <c r="C8286" s="574" t="s">
        <v>12458</v>
      </c>
      <c r="D8286" s="843">
        <v>34906.269999999997</v>
      </c>
      <c r="E8286" s="844"/>
      <c r="F8286" s="844"/>
      <c r="G8286" s="25"/>
      <c r="H8286" s="25"/>
      <c r="I8286" s="25"/>
      <c r="J8286" s="25"/>
      <c r="K8286" s="25"/>
      <c r="L8286" s="25"/>
      <c r="N8286" s="25"/>
      <c r="O8286" s="25"/>
      <c r="P8286" s="35" t="s">
        <v>2496</v>
      </c>
      <c r="AS8286" s="570"/>
      <c r="AT8286" s="391"/>
      <c r="AU8286" s="222"/>
      <c r="AV8286" s="564"/>
      <c r="AW8286" s="60"/>
      <c r="AX8286" s="60"/>
      <c r="AY8286" s="60"/>
      <c r="AZ8286" s="283"/>
      <c r="BA8286" s="283"/>
      <c r="BB8286" s="283"/>
      <c r="BC8286" s="34"/>
      <c r="BD8286" s="27"/>
      <c r="BF8286" s="35"/>
      <c r="BG8286" s="35"/>
      <c r="BH8286" s="35"/>
    </row>
    <row r="8287" spans="1:60" ht="15" x14ac:dyDescent="0.25">
      <c r="A8287" s="570">
        <f t="shared" si="122"/>
        <v>8281</v>
      </c>
      <c r="B8287" s="571" t="s">
        <v>10426</v>
      </c>
      <c r="C8287" s="574" t="s">
        <v>12458</v>
      </c>
      <c r="D8287" s="843">
        <v>1094800</v>
      </c>
      <c r="E8287" s="844"/>
      <c r="F8287" s="844"/>
      <c r="G8287" s="25"/>
      <c r="H8287" s="25"/>
      <c r="I8287" s="25"/>
      <c r="J8287" s="25"/>
      <c r="K8287" s="25"/>
      <c r="L8287" s="25"/>
      <c r="N8287" s="25"/>
      <c r="O8287" s="25"/>
      <c r="P8287" s="35" t="s">
        <v>2496</v>
      </c>
      <c r="AS8287" s="570"/>
      <c r="AT8287" s="391"/>
      <c r="AU8287" s="222"/>
      <c r="AV8287" s="564"/>
      <c r="AW8287" s="60"/>
      <c r="AX8287" s="60"/>
      <c r="AY8287" s="60"/>
      <c r="AZ8287" s="283"/>
      <c r="BA8287" s="283"/>
      <c r="BB8287" s="283"/>
      <c r="BC8287" s="34"/>
      <c r="BD8287" s="27"/>
      <c r="BF8287" s="35"/>
      <c r="BG8287" s="35"/>
      <c r="BH8287" s="35"/>
    </row>
    <row r="8288" spans="1:60" ht="15" x14ac:dyDescent="0.25">
      <c r="A8288" s="570">
        <f t="shared" si="122"/>
        <v>8282</v>
      </c>
      <c r="B8288" s="571" t="s">
        <v>10427</v>
      </c>
      <c r="C8288" s="574" t="s">
        <v>12458</v>
      </c>
      <c r="D8288" s="843">
        <v>111066.27</v>
      </c>
      <c r="E8288" s="844"/>
      <c r="F8288" s="844"/>
      <c r="G8288" s="25"/>
      <c r="H8288" s="25"/>
      <c r="I8288" s="25"/>
      <c r="J8288" s="25"/>
      <c r="K8288" s="25"/>
      <c r="L8288" s="25"/>
      <c r="N8288" s="25"/>
      <c r="O8288" s="25"/>
      <c r="P8288" s="35" t="s">
        <v>2496</v>
      </c>
      <c r="AS8288" s="570"/>
      <c r="AT8288" s="391"/>
      <c r="AU8288" s="222"/>
      <c r="AV8288" s="564"/>
      <c r="AW8288" s="60"/>
      <c r="AX8288" s="60"/>
      <c r="AY8288" s="60"/>
      <c r="AZ8288" s="283"/>
      <c r="BA8288" s="283"/>
      <c r="BB8288" s="283"/>
      <c r="BC8288" s="34"/>
      <c r="BD8288" s="27"/>
      <c r="BF8288" s="35"/>
      <c r="BG8288" s="35"/>
      <c r="BH8288" s="35"/>
    </row>
    <row r="8289" spans="1:60" ht="15" x14ac:dyDescent="0.25">
      <c r="A8289" s="570">
        <f t="shared" si="122"/>
        <v>8283</v>
      </c>
      <c r="B8289" s="571" t="s">
        <v>10428</v>
      </c>
      <c r="C8289" s="574" t="s">
        <v>12458</v>
      </c>
      <c r="D8289" s="843">
        <v>23800</v>
      </c>
      <c r="E8289" s="844"/>
      <c r="F8289" s="844"/>
      <c r="G8289" s="25"/>
      <c r="H8289" s="25"/>
      <c r="I8289" s="25"/>
      <c r="J8289" s="25"/>
      <c r="K8289" s="25"/>
      <c r="L8289" s="25"/>
      <c r="N8289" s="25"/>
      <c r="O8289" s="25"/>
      <c r="P8289" s="35" t="s">
        <v>2496</v>
      </c>
      <c r="AS8289" s="570"/>
      <c r="AT8289" s="391"/>
      <c r="AU8289" s="222"/>
      <c r="AV8289" s="564"/>
      <c r="AW8289" s="60"/>
      <c r="AX8289" s="60"/>
      <c r="AY8289" s="60"/>
      <c r="AZ8289" s="283"/>
      <c r="BA8289" s="283"/>
      <c r="BB8289" s="283"/>
      <c r="BC8289" s="34"/>
      <c r="BD8289" s="27"/>
      <c r="BF8289" s="35"/>
      <c r="BG8289" s="35"/>
      <c r="BH8289" s="35"/>
    </row>
    <row r="8290" spans="1:60" ht="15" x14ac:dyDescent="0.25">
      <c r="A8290" s="570">
        <f t="shared" si="122"/>
        <v>8284</v>
      </c>
      <c r="B8290" s="571" t="s">
        <v>10429</v>
      </c>
      <c r="C8290" s="574" t="s">
        <v>12458</v>
      </c>
      <c r="D8290" s="843">
        <v>769.93</v>
      </c>
      <c r="E8290" s="844"/>
      <c r="F8290" s="844"/>
      <c r="G8290" s="25"/>
      <c r="H8290" s="25"/>
      <c r="I8290" s="25"/>
      <c r="J8290" s="25"/>
      <c r="K8290" s="25"/>
      <c r="L8290" s="25"/>
      <c r="N8290" s="25"/>
      <c r="O8290" s="25"/>
      <c r="P8290" s="35" t="s">
        <v>2496</v>
      </c>
      <c r="AS8290" s="570"/>
      <c r="AT8290" s="391"/>
      <c r="AU8290" s="222"/>
      <c r="AV8290" s="564"/>
      <c r="AW8290" s="60"/>
      <c r="AX8290" s="60"/>
      <c r="AY8290" s="60"/>
      <c r="AZ8290" s="283"/>
      <c r="BA8290" s="283"/>
      <c r="BB8290" s="283"/>
      <c r="BC8290" s="34"/>
      <c r="BD8290" s="27"/>
      <c r="BF8290" s="35"/>
      <c r="BG8290" s="35"/>
      <c r="BH8290" s="35"/>
    </row>
    <row r="8291" spans="1:60" ht="15" x14ac:dyDescent="0.25">
      <c r="A8291" s="570">
        <f t="shared" si="122"/>
        <v>8285</v>
      </c>
      <c r="B8291" s="571" t="s">
        <v>10430</v>
      </c>
      <c r="C8291" s="574" t="s">
        <v>12458</v>
      </c>
      <c r="D8291" s="843">
        <v>1090.04</v>
      </c>
      <c r="E8291" s="844"/>
      <c r="F8291" s="844"/>
      <c r="G8291" s="25"/>
      <c r="H8291" s="25"/>
      <c r="I8291" s="25"/>
      <c r="J8291" s="25"/>
      <c r="K8291" s="25"/>
      <c r="L8291" s="25"/>
      <c r="N8291" s="25"/>
      <c r="O8291" s="25"/>
      <c r="P8291" s="35" t="s">
        <v>2496</v>
      </c>
      <c r="AS8291" s="570"/>
      <c r="AT8291" s="391"/>
      <c r="AU8291" s="222"/>
      <c r="AV8291" s="564"/>
      <c r="AW8291" s="60"/>
      <c r="AX8291" s="60"/>
      <c r="AY8291" s="60"/>
      <c r="AZ8291" s="283"/>
      <c r="BA8291" s="283"/>
      <c r="BB8291" s="283"/>
      <c r="BC8291" s="34"/>
      <c r="BD8291" s="27"/>
      <c r="BF8291" s="35"/>
      <c r="BG8291" s="35"/>
      <c r="BH8291" s="35"/>
    </row>
    <row r="8292" spans="1:60" ht="15" x14ac:dyDescent="0.25">
      <c r="A8292" s="570">
        <f t="shared" si="122"/>
        <v>8286</v>
      </c>
      <c r="B8292" s="571" t="s">
        <v>10431</v>
      </c>
      <c r="C8292" s="574" t="s">
        <v>12458</v>
      </c>
      <c r="D8292" s="843">
        <v>774.69</v>
      </c>
      <c r="E8292" s="844"/>
      <c r="F8292" s="844"/>
      <c r="G8292" s="25"/>
      <c r="H8292" s="25"/>
      <c r="I8292" s="25"/>
      <c r="J8292" s="25"/>
      <c r="K8292" s="25"/>
      <c r="L8292" s="25"/>
      <c r="N8292" s="25"/>
      <c r="O8292" s="25"/>
      <c r="P8292" s="35" t="s">
        <v>2496</v>
      </c>
      <c r="AS8292" s="570"/>
      <c r="AT8292" s="391"/>
      <c r="AU8292" s="222"/>
      <c r="AV8292" s="564"/>
      <c r="AW8292" s="60"/>
      <c r="AX8292" s="60"/>
      <c r="AY8292" s="60"/>
      <c r="AZ8292" s="283"/>
      <c r="BA8292" s="283"/>
      <c r="BB8292" s="283"/>
      <c r="BC8292" s="34"/>
      <c r="BD8292" s="27"/>
      <c r="BF8292" s="35"/>
      <c r="BG8292" s="35"/>
      <c r="BH8292" s="35"/>
    </row>
    <row r="8293" spans="1:60" ht="15" x14ac:dyDescent="0.25">
      <c r="A8293" s="570">
        <f t="shared" si="122"/>
        <v>8287</v>
      </c>
      <c r="B8293" s="571" t="s">
        <v>10432</v>
      </c>
      <c r="C8293" s="574" t="s">
        <v>12458</v>
      </c>
      <c r="D8293" s="843">
        <v>1980</v>
      </c>
      <c r="E8293" s="844"/>
      <c r="F8293" s="844"/>
      <c r="G8293" s="25"/>
      <c r="H8293" s="25"/>
      <c r="I8293" s="25"/>
      <c r="J8293" s="25"/>
      <c r="K8293" s="25"/>
      <c r="L8293" s="25"/>
      <c r="N8293" s="25"/>
      <c r="O8293" s="25"/>
      <c r="P8293" s="35" t="s">
        <v>2496</v>
      </c>
      <c r="AS8293" s="570"/>
      <c r="AT8293" s="391"/>
      <c r="AU8293" s="222"/>
      <c r="AV8293" s="564"/>
      <c r="AW8293" s="60"/>
      <c r="AX8293" s="60"/>
      <c r="AY8293" s="60"/>
      <c r="AZ8293" s="283"/>
      <c r="BA8293" s="283"/>
      <c r="BB8293" s="283"/>
      <c r="BC8293" s="34"/>
      <c r="BD8293" s="27"/>
      <c r="BF8293" s="35"/>
      <c r="BG8293" s="35"/>
      <c r="BH8293" s="35"/>
    </row>
    <row r="8294" spans="1:60" ht="15" x14ac:dyDescent="0.25">
      <c r="A8294" s="570">
        <f t="shared" si="122"/>
        <v>8288</v>
      </c>
      <c r="B8294" s="571" t="s">
        <v>10433</v>
      </c>
      <c r="C8294" s="574" t="s">
        <v>12458</v>
      </c>
      <c r="D8294" s="843">
        <v>2760</v>
      </c>
      <c r="E8294" s="844"/>
      <c r="F8294" s="844"/>
      <c r="G8294" s="25"/>
      <c r="H8294" s="25"/>
      <c r="I8294" s="25"/>
      <c r="J8294" s="25"/>
      <c r="K8294" s="25"/>
      <c r="L8294" s="25"/>
      <c r="N8294" s="25"/>
      <c r="O8294" s="25"/>
      <c r="P8294" s="35" t="s">
        <v>2496</v>
      </c>
      <c r="AS8294" s="570"/>
      <c r="AT8294" s="391"/>
      <c r="AU8294" s="222"/>
      <c r="AV8294" s="564"/>
      <c r="AW8294" s="60"/>
      <c r="AX8294" s="60"/>
      <c r="AY8294" s="60"/>
      <c r="AZ8294" s="283"/>
      <c r="BA8294" s="283"/>
      <c r="BB8294" s="283"/>
      <c r="BC8294" s="34"/>
      <c r="BD8294" s="27"/>
      <c r="BF8294" s="35"/>
      <c r="BG8294" s="35"/>
      <c r="BH8294" s="35"/>
    </row>
    <row r="8295" spans="1:60" ht="15" x14ac:dyDescent="0.25">
      <c r="A8295" s="570">
        <f t="shared" si="122"/>
        <v>8289</v>
      </c>
      <c r="B8295" s="571" t="s">
        <v>10434</v>
      </c>
      <c r="C8295" s="574" t="s">
        <v>12458</v>
      </c>
      <c r="D8295" s="843">
        <v>11451.37</v>
      </c>
      <c r="E8295" s="844"/>
      <c r="F8295" s="844"/>
      <c r="G8295" s="25"/>
      <c r="H8295" s="25"/>
      <c r="I8295" s="25"/>
      <c r="J8295" s="25"/>
      <c r="K8295" s="25"/>
      <c r="L8295" s="25"/>
      <c r="N8295" s="25"/>
      <c r="O8295" s="25"/>
      <c r="P8295" s="35" t="s">
        <v>2496</v>
      </c>
      <c r="AS8295" s="570"/>
      <c r="AT8295" s="391"/>
      <c r="AU8295" s="222"/>
      <c r="AV8295" s="564"/>
      <c r="AW8295" s="60"/>
      <c r="AX8295" s="60"/>
      <c r="AY8295" s="60"/>
      <c r="AZ8295" s="283"/>
      <c r="BA8295" s="283"/>
      <c r="BB8295" s="283"/>
      <c r="BC8295" s="34"/>
      <c r="BD8295" s="27"/>
      <c r="BF8295" s="35"/>
      <c r="BG8295" s="35"/>
      <c r="BH8295" s="35"/>
    </row>
    <row r="8296" spans="1:60" ht="15" x14ac:dyDescent="0.25">
      <c r="A8296" s="570">
        <f t="shared" si="122"/>
        <v>8290</v>
      </c>
      <c r="B8296" s="571" t="s">
        <v>10435</v>
      </c>
      <c r="C8296" s="574" t="s">
        <v>12458</v>
      </c>
      <c r="D8296" s="843">
        <v>27965</v>
      </c>
      <c r="E8296" s="844"/>
      <c r="F8296" s="844"/>
      <c r="G8296" s="25"/>
      <c r="H8296" s="25"/>
      <c r="I8296" s="25"/>
      <c r="J8296" s="25"/>
      <c r="K8296" s="25"/>
      <c r="L8296" s="25"/>
      <c r="N8296" s="25"/>
      <c r="O8296" s="25"/>
      <c r="P8296" s="35" t="s">
        <v>2496</v>
      </c>
      <c r="AS8296" s="570"/>
      <c r="AT8296" s="391"/>
      <c r="AU8296" s="222"/>
      <c r="AV8296" s="564"/>
      <c r="AW8296" s="60"/>
      <c r="AX8296" s="60"/>
      <c r="AY8296" s="60"/>
      <c r="AZ8296" s="283"/>
      <c r="BA8296" s="283"/>
      <c r="BB8296" s="283"/>
      <c r="BC8296" s="34"/>
      <c r="BD8296" s="27"/>
      <c r="BF8296" s="35"/>
      <c r="BG8296" s="35"/>
      <c r="BH8296" s="35"/>
    </row>
    <row r="8297" spans="1:60" ht="15" x14ac:dyDescent="0.25">
      <c r="A8297" s="570">
        <f t="shared" si="122"/>
        <v>8291</v>
      </c>
      <c r="B8297" s="571" t="s">
        <v>10436</v>
      </c>
      <c r="C8297" s="574" t="s">
        <v>12458</v>
      </c>
      <c r="D8297" s="843">
        <v>18150</v>
      </c>
      <c r="E8297" s="844"/>
      <c r="F8297" s="844"/>
      <c r="G8297" s="25"/>
      <c r="H8297" s="25"/>
      <c r="I8297" s="25"/>
      <c r="J8297" s="25"/>
      <c r="K8297" s="25"/>
      <c r="L8297" s="25"/>
      <c r="N8297" s="25"/>
      <c r="O8297" s="25"/>
      <c r="P8297" s="35" t="s">
        <v>2496</v>
      </c>
      <c r="AS8297" s="570"/>
      <c r="AT8297" s="391"/>
      <c r="AU8297" s="222"/>
      <c r="AV8297" s="564"/>
      <c r="AW8297" s="60"/>
      <c r="AX8297" s="60"/>
      <c r="AY8297" s="60"/>
      <c r="AZ8297" s="283"/>
      <c r="BA8297" s="283"/>
      <c r="BB8297" s="283"/>
      <c r="BC8297" s="34"/>
      <c r="BD8297" s="27"/>
      <c r="BF8297" s="35"/>
      <c r="BG8297" s="35"/>
      <c r="BH8297" s="35"/>
    </row>
    <row r="8298" spans="1:60" ht="15" x14ac:dyDescent="0.25">
      <c r="A8298" s="570">
        <f t="shared" si="122"/>
        <v>8292</v>
      </c>
      <c r="B8298" s="571" t="s">
        <v>10437</v>
      </c>
      <c r="C8298" s="574" t="s">
        <v>12458</v>
      </c>
      <c r="D8298" s="843">
        <v>12909</v>
      </c>
      <c r="E8298" s="844"/>
      <c r="F8298" s="844"/>
      <c r="G8298" s="25"/>
      <c r="H8298" s="25"/>
      <c r="I8298" s="25"/>
      <c r="J8298" s="25"/>
      <c r="K8298" s="25"/>
      <c r="L8298" s="25"/>
      <c r="N8298" s="25"/>
      <c r="O8298" s="25"/>
      <c r="P8298" s="35" t="s">
        <v>2496</v>
      </c>
      <c r="AS8298" s="570"/>
      <c r="AT8298" s="391"/>
      <c r="AU8298" s="222"/>
      <c r="AV8298" s="564"/>
      <c r="AW8298" s="60"/>
      <c r="AX8298" s="60"/>
      <c r="AY8298" s="60"/>
      <c r="AZ8298" s="283"/>
      <c r="BA8298" s="283"/>
      <c r="BB8298" s="283"/>
      <c r="BC8298" s="34"/>
      <c r="BD8298" s="27"/>
      <c r="BF8298" s="35"/>
      <c r="BG8298" s="35"/>
      <c r="BH8298" s="35"/>
    </row>
    <row r="8299" spans="1:60" ht="15" x14ac:dyDescent="0.25">
      <c r="A8299" s="570">
        <f t="shared" si="122"/>
        <v>8293</v>
      </c>
      <c r="B8299" s="571" t="s">
        <v>10438</v>
      </c>
      <c r="C8299" s="574" t="s">
        <v>12458</v>
      </c>
      <c r="D8299" s="843">
        <v>7350</v>
      </c>
      <c r="E8299" s="844"/>
      <c r="F8299" s="844"/>
      <c r="G8299" s="25"/>
      <c r="H8299" s="25"/>
      <c r="I8299" s="25"/>
      <c r="J8299" s="25"/>
      <c r="K8299" s="25"/>
      <c r="L8299" s="25"/>
      <c r="N8299" s="25"/>
      <c r="O8299" s="25"/>
      <c r="P8299" s="35" t="s">
        <v>2496</v>
      </c>
      <c r="AS8299" s="570"/>
      <c r="AT8299" s="391"/>
      <c r="AU8299" s="222"/>
      <c r="AV8299" s="564"/>
      <c r="AW8299" s="60"/>
      <c r="AX8299" s="60"/>
      <c r="AY8299" s="60"/>
      <c r="AZ8299" s="283"/>
      <c r="BA8299" s="283"/>
      <c r="BB8299" s="283"/>
      <c r="BC8299" s="34"/>
      <c r="BD8299" s="27"/>
      <c r="BF8299" s="35"/>
      <c r="BG8299" s="35"/>
      <c r="BH8299" s="35"/>
    </row>
    <row r="8300" spans="1:60" ht="15" x14ac:dyDescent="0.25">
      <c r="A8300" s="570">
        <f t="shared" si="122"/>
        <v>8294</v>
      </c>
      <c r="B8300" s="571" t="s">
        <v>10439</v>
      </c>
      <c r="C8300" s="574" t="s">
        <v>12458</v>
      </c>
      <c r="D8300" s="843">
        <v>5440</v>
      </c>
      <c r="E8300" s="844"/>
      <c r="F8300" s="844"/>
      <c r="G8300" s="25"/>
      <c r="H8300" s="25"/>
      <c r="I8300" s="25"/>
      <c r="J8300" s="25"/>
      <c r="K8300" s="25"/>
      <c r="L8300" s="25"/>
      <c r="N8300" s="25"/>
      <c r="O8300" s="25"/>
      <c r="P8300" s="35" t="s">
        <v>2496</v>
      </c>
      <c r="AS8300" s="570"/>
      <c r="AT8300" s="391"/>
      <c r="AU8300" s="222"/>
      <c r="AV8300" s="564"/>
      <c r="AW8300" s="60"/>
      <c r="AX8300" s="60"/>
      <c r="AY8300" s="60"/>
      <c r="AZ8300" s="283"/>
      <c r="BA8300" s="283"/>
      <c r="BB8300" s="283"/>
      <c r="BC8300" s="34"/>
      <c r="BD8300" s="27"/>
      <c r="BF8300" s="35"/>
      <c r="BG8300" s="35"/>
      <c r="BH8300" s="35"/>
    </row>
    <row r="8301" spans="1:60" ht="15" x14ac:dyDescent="0.25">
      <c r="A8301" s="570">
        <f t="shared" si="122"/>
        <v>8295</v>
      </c>
      <c r="B8301" s="571" t="s">
        <v>10440</v>
      </c>
      <c r="C8301" s="574" t="s">
        <v>12458</v>
      </c>
      <c r="D8301" s="843">
        <v>8600</v>
      </c>
      <c r="E8301" s="844"/>
      <c r="F8301" s="844"/>
      <c r="G8301" s="25"/>
      <c r="H8301" s="25"/>
      <c r="I8301" s="25"/>
      <c r="J8301" s="25"/>
      <c r="K8301" s="25"/>
      <c r="L8301" s="25"/>
      <c r="N8301" s="25"/>
      <c r="O8301" s="25"/>
      <c r="P8301" s="35" t="s">
        <v>2496</v>
      </c>
      <c r="AS8301" s="570"/>
      <c r="AT8301" s="391"/>
      <c r="AU8301" s="222"/>
      <c r="AV8301" s="564"/>
      <c r="AW8301" s="60"/>
      <c r="AX8301" s="60"/>
      <c r="AY8301" s="60"/>
      <c r="AZ8301" s="283"/>
      <c r="BA8301" s="283"/>
      <c r="BB8301" s="283"/>
      <c r="BC8301" s="34"/>
      <c r="BD8301" s="27"/>
      <c r="BF8301" s="35"/>
      <c r="BG8301" s="35"/>
      <c r="BH8301" s="35"/>
    </row>
    <row r="8302" spans="1:60" ht="15" x14ac:dyDescent="0.25">
      <c r="A8302" s="570">
        <f t="shared" si="122"/>
        <v>8296</v>
      </c>
      <c r="B8302" s="571" t="s">
        <v>10441</v>
      </c>
      <c r="C8302" s="574" t="s">
        <v>12458</v>
      </c>
      <c r="D8302" s="843">
        <v>5700</v>
      </c>
      <c r="E8302" s="844"/>
      <c r="F8302" s="844"/>
      <c r="G8302" s="25"/>
      <c r="H8302" s="25"/>
      <c r="I8302" s="25"/>
      <c r="J8302" s="25"/>
      <c r="K8302" s="25"/>
      <c r="L8302" s="25"/>
      <c r="N8302" s="25"/>
      <c r="O8302" s="25"/>
      <c r="P8302" s="35" t="s">
        <v>2496</v>
      </c>
      <c r="AS8302" s="570"/>
      <c r="AT8302" s="391"/>
      <c r="AU8302" s="222"/>
      <c r="AV8302" s="564"/>
      <c r="AW8302" s="60"/>
      <c r="AX8302" s="60"/>
      <c r="AY8302" s="60"/>
      <c r="AZ8302" s="283"/>
      <c r="BA8302" s="283"/>
      <c r="BB8302" s="283"/>
      <c r="BC8302" s="34"/>
      <c r="BD8302" s="27"/>
      <c r="BF8302" s="35"/>
      <c r="BG8302" s="35"/>
      <c r="BH8302" s="35"/>
    </row>
    <row r="8303" spans="1:60" ht="15" x14ac:dyDescent="0.25">
      <c r="A8303" s="570">
        <f t="shared" si="122"/>
        <v>8297</v>
      </c>
      <c r="B8303" s="571" t="s">
        <v>10442</v>
      </c>
      <c r="C8303" s="574" t="s">
        <v>12458</v>
      </c>
      <c r="D8303" s="843">
        <v>2380</v>
      </c>
      <c r="E8303" s="844"/>
      <c r="F8303" s="844"/>
      <c r="G8303" s="25"/>
      <c r="H8303" s="25"/>
      <c r="I8303" s="25"/>
      <c r="J8303" s="25"/>
      <c r="K8303" s="25"/>
      <c r="L8303" s="25"/>
      <c r="N8303" s="25"/>
      <c r="O8303" s="25"/>
      <c r="P8303" s="35" t="s">
        <v>2496</v>
      </c>
      <c r="AS8303" s="570"/>
      <c r="AT8303" s="391"/>
      <c r="AU8303" s="222"/>
      <c r="AV8303" s="564"/>
      <c r="AW8303" s="60"/>
      <c r="AX8303" s="60"/>
      <c r="AY8303" s="60"/>
      <c r="AZ8303" s="283"/>
      <c r="BA8303" s="283"/>
      <c r="BB8303" s="283"/>
      <c r="BC8303" s="34"/>
      <c r="BD8303" s="27"/>
      <c r="BF8303" s="35"/>
      <c r="BG8303" s="35"/>
      <c r="BH8303" s="35"/>
    </row>
    <row r="8304" spans="1:60" ht="15" x14ac:dyDescent="0.25">
      <c r="A8304" s="570">
        <f t="shared" si="122"/>
        <v>8298</v>
      </c>
      <c r="B8304" s="571" t="s">
        <v>10443</v>
      </c>
      <c r="C8304" s="574" t="s">
        <v>12458</v>
      </c>
      <c r="D8304" s="843">
        <v>11588</v>
      </c>
      <c r="E8304" s="844"/>
      <c r="F8304" s="844"/>
      <c r="G8304" s="25"/>
      <c r="H8304" s="25"/>
      <c r="I8304" s="25"/>
      <c r="J8304" s="25"/>
      <c r="K8304" s="25"/>
      <c r="L8304" s="25"/>
      <c r="N8304" s="25"/>
      <c r="O8304" s="25"/>
      <c r="P8304" s="35" t="s">
        <v>2496</v>
      </c>
      <c r="AS8304" s="570"/>
      <c r="AT8304" s="391"/>
      <c r="AU8304" s="222"/>
      <c r="AV8304" s="564"/>
      <c r="AW8304" s="60"/>
      <c r="AX8304" s="60"/>
      <c r="AY8304" s="60"/>
      <c r="AZ8304" s="283"/>
      <c r="BA8304" s="283"/>
      <c r="BB8304" s="283"/>
      <c r="BC8304" s="34"/>
      <c r="BD8304" s="27"/>
      <c r="BF8304" s="35"/>
      <c r="BG8304" s="35"/>
      <c r="BH8304" s="35"/>
    </row>
    <row r="8305" spans="1:60" ht="15" x14ac:dyDescent="0.25">
      <c r="A8305" s="570">
        <f t="shared" si="122"/>
        <v>8299</v>
      </c>
      <c r="B8305" s="571" t="s">
        <v>10444</v>
      </c>
      <c r="C8305" s="574" t="s">
        <v>12458</v>
      </c>
      <c r="D8305" s="843">
        <v>9730</v>
      </c>
      <c r="E8305" s="844"/>
      <c r="F8305" s="844"/>
      <c r="G8305" s="25"/>
      <c r="H8305" s="25"/>
      <c r="I8305" s="25"/>
      <c r="J8305" s="25"/>
      <c r="K8305" s="25"/>
      <c r="L8305" s="25"/>
      <c r="N8305" s="25"/>
      <c r="O8305" s="25"/>
      <c r="P8305" s="35" t="s">
        <v>2496</v>
      </c>
      <c r="AS8305" s="570"/>
      <c r="AT8305" s="391"/>
      <c r="AU8305" s="222"/>
      <c r="AV8305" s="564"/>
      <c r="AW8305" s="60"/>
      <c r="AX8305" s="60"/>
      <c r="AY8305" s="60"/>
      <c r="AZ8305" s="283"/>
      <c r="BA8305" s="283"/>
      <c r="BB8305" s="283"/>
      <c r="BC8305" s="34"/>
      <c r="BD8305" s="27"/>
      <c r="BF8305" s="35"/>
      <c r="BG8305" s="35"/>
      <c r="BH8305" s="35"/>
    </row>
    <row r="8306" spans="1:60" ht="15" x14ac:dyDescent="0.25">
      <c r="A8306" s="570">
        <f t="shared" si="122"/>
        <v>8300</v>
      </c>
      <c r="B8306" s="571" t="s">
        <v>10445</v>
      </c>
      <c r="C8306" s="574" t="s">
        <v>12458</v>
      </c>
      <c r="D8306" s="843">
        <v>23500</v>
      </c>
      <c r="E8306" s="844"/>
      <c r="F8306" s="844"/>
      <c r="G8306" s="25"/>
      <c r="H8306" s="25"/>
      <c r="I8306" s="25"/>
      <c r="J8306" s="25"/>
      <c r="K8306" s="25"/>
      <c r="L8306" s="25"/>
      <c r="N8306" s="25"/>
      <c r="O8306" s="25"/>
      <c r="P8306" s="35" t="s">
        <v>2496</v>
      </c>
      <c r="AS8306" s="570"/>
      <c r="AT8306" s="391"/>
      <c r="AU8306" s="222"/>
      <c r="AV8306" s="564"/>
      <c r="AW8306" s="60"/>
      <c r="AX8306" s="60"/>
      <c r="AY8306" s="60"/>
      <c r="AZ8306" s="283"/>
      <c r="BA8306" s="283"/>
      <c r="BB8306" s="283"/>
      <c r="BC8306" s="34"/>
      <c r="BD8306" s="27"/>
      <c r="BF8306" s="35"/>
      <c r="BG8306" s="35"/>
      <c r="BH8306" s="35"/>
    </row>
    <row r="8307" spans="1:60" ht="15" x14ac:dyDescent="0.25">
      <c r="A8307" s="570">
        <f t="shared" si="122"/>
        <v>8301</v>
      </c>
      <c r="B8307" s="571" t="s">
        <v>10446</v>
      </c>
      <c r="C8307" s="574" t="s">
        <v>12458</v>
      </c>
      <c r="D8307" s="843">
        <v>11506</v>
      </c>
      <c r="E8307" s="844"/>
      <c r="F8307" s="844"/>
      <c r="G8307" s="25"/>
      <c r="H8307" s="25"/>
      <c r="I8307" s="25"/>
      <c r="J8307" s="25"/>
      <c r="K8307" s="25"/>
      <c r="L8307" s="25"/>
      <c r="N8307" s="25"/>
      <c r="O8307" s="25"/>
      <c r="P8307" s="35" t="s">
        <v>2496</v>
      </c>
      <c r="AS8307" s="570"/>
      <c r="AT8307" s="391"/>
      <c r="AU8307" s="222"/>
      <c r="AV8307" s="564"/>
      <c r="AW8307" s="60"/>
      <c r="AX8307" s="60"/>
      <c r="AY8307" s="60"/>
      <c r="AZ8307" s="283"/>
      <c r="BA8307" s="283"/>
      <c r="BB8307" s="283"/>
      <c r="BC8307" s="34"/>
      <c r="BD8307" s="27"/>
      <c r="BF8307" s="35"/>
      <c r="BG8307" s="35"/>
      <c r="BH8307" s="35"/>
    </row>
    <row r="8308" spans="1:60" ht="15" x14ac:dyDescent="0.25">
      <c r="A8308" s="570">
        <f t="shared" si="122"/>
        <v>8302</v>
      </c>
      <c r="B8308" s="571" t="s">
        <v>10447</v>
      </c>
      <c r="C8308" s="574" t="s">
        <v>12458</v>
      </c>
      <c r="D8308" s="843">
        <v>18892</v>
      </c>
      <c r="E8308" s="844"/>
      <c r="F8308" s="844"/>
      <c r="G8308" s="25"/>
      <c r="H8308" s="25"/>
      <c r="I8308" s="25"/>
      <c r="J8308" s="25"/>
      <c r="K8308" s="25"/>
      <c r="L8308" s="25"/>
      <c r="N8308" s="25"/>
      <c r="O8308" s="25"/>
      <c r="P8308" s="35" t="s">
        <v>2496</v>
      </c>
      <c r="AS8308" s="570"/>
      <c r="AT8308" s="391"/>
      <c r="AU8308" s="222"/>
      <c r="AV8308" s="564"/>
      <c r="AW8308" s="60"/>
      <c r="AX8308" s="60"/>
      <c r="AY8308" s="60"/>
      <c r="AZ8308" s="283"/>
      <c r="BA8308" s="283"/>
      <c r="BB8308" s="283"/>
      <c r="BC8308" s="34"/>
      <c r="BD8308" s="27"/>
      <c r="BF8308" s="35"/>
      <c r="BG8308" s="35"/>
      <c r="BH8308" s="35"/>
    </row>
    <row r="8309" spans="1:60" ht="15" x14ac:dyDescent="0.25">
      <c r="A8309" s="570">
        <f t="shared" si="122"/>
        <v>8303</v>
      </c>
      <c r="B8309" s="571" t="s">
        <v>10448</v>
      </c>
      <c r="C8309" s="574" t="s">
        <v>12458</v>
      </c>
      <c r="D8309" s="843">
        <v>15107</v>
      </c>
      <c r="E8309" s="844"/>
      <c r="F8309" s="844"/>
      <c r="G8309" s="25"/>
      <c r="H8309" s="25"/>
      <c r="I8309" s="25"/>
      <c r="J8309" s="25"/>
      <c r="K8309" s="25"/>
      <c r="L8309" s="25"/>
      <c r="N8309" s="25"/>
      <c r="O8309" s="25"/>
      <c r="P8309" s="35" t="s">
        <v>2496</v>
      </c>
      <c r="AS8309" s="570"/>
      <c r="AT8309" s="391"/>
      <c r="AU8309" s="222"/>
      <c r="AV8309" s="564"/>
      <c r="AW8309" s="60"/>
      <c r="AX8309" s="60"/>
      <c r="AY8309" s="60"/>
      <c r="AZ8309" s="283"/>
      <c r="BA8309" s="283"/>
      <c r="BB8309" s="283"/>
      <c r="BC8309" s="34"/>
      <c r="BD8309" s="27"/>
      <c r="BF8309" s="35"/>
      <c r="BG8309" s="35"/>
      <c r="BH8309" s="35"/>
    </row>
    <row r="8310" spans="1:60" ht="15" x14ac:dyDescent="0.25">
      <c r="A8310" s="570">
        <f t="shared" si="122"/>
        <v>8304</v>
      </c>
      <c r="B8310" s="571" t="s">
        <v>10449</v>
      </c>
      <c r="C8310" s="574" t="s">
        <v>12458</v>
      </c>
      <c r="D8310" s="843">
        <v>7572</v>
      </c>
      <c r="E8310" s="844"/>
      <c r="F8310" s="844"/>
      <c r="G8310" s="25"/>
      <c r="H8310" s="25"/>
      <c r="I8310" s="25"/>
      <c r="J8310" s="25"/>
      <c r="K8310" s="25"/>
      <c r="L8310" s="25"/>
      <c r="N8310" s="25"/>
      <c r="O8310" s="25"/>
      <c r="P8310" s="35" t="s">
        <v>2496</v>
      </c>
      <c r="AS8310" s="570"/>
      <c r="AT8310" s="391"/>
      <c r="AU8310" s="222"/>
      <c r="AV8310" s="564"/>
      <c r="AW8310" s="60"/>
      <c r="AX8310" s="60"/>
      <c r="AY8310" s="60"/>
      <c r="AZ8310" s="283"/>
      <c r="BA8310" s="283"/>
      <c r="BB8310" s="283"/>
      <c r="BC8310" s="34"/>
      <c r="BD8310" s="27"/>
      <c r="BF8310" s="35"/>
      <c r="BG8310" s="35"/>
      <c r="BH8310" s="35"/>
    </row>
    <row r="8311" spans="1:60" ht="15" x14ac:dyDescent="0.25">
      <c r="A8311" s="570">
        <f t="shared" si="122"/>
        <v>8305</v>
      </c>
      <c r="B8311" s="571" t="s">
        <v>10450</v>
      </c>
      <c r="C8311" s="574" t="s">
        <v>12458</v>
      </c>
      <c r="D8311" s="843">
        <v>22800</v>
      </c>
      <c r="E8311" s="844"/>
      <c r="F8311" s="844"/>
      <c r="G8311" s="25"/>
      <c r="H8311" s="25"/>
      <c r="I8311" s="25"/>
      <c r="J8311" s="25"/>
      <c r="K8311" s="25"/>
      <c r="L8311" s="25"/>
      <c r="N8311" s="25"/>
      <c r="O8311" s="25"/>
      <c r="P8311" s="35" t="s">
        <v>2496</v>
      </c>
      <c r="AS8311" s="570"/>
      <c r="AT8311" s="391"/>
      <c r="AU8311" s="222"/>
      <c r="AV8311" s="564"/>
      <c r="AW8311" s="60"/>
      <c r="AX8311" s="60"/>
      <c r="AY8311" s="60"/>
      <c r="AZ8311" s="283"/>
      <c r="BA8311" s="283"/>
      <c r="BB8311" s="283"/>
      <c r="BC8311" s="34"/>
      <c r="BD8311" s="27"/>
      <c r="BF8311" s="35"/>
      <c r="BG8311" s="35"/>
      <c r="BH8311" s="35"/>
    </row>
    <row r="8312" spans="1:60" ht="15" x14ac:dyDescent="0.25">
      <c r="A8312" s="570">
        <f t="shared" si="122"/>
        <v>8306</v>
      </c>
      <c r="B8312" s="571" t="s">
        <v>10451</v>
      </c>
      <c r="C8312" s="574" t="s">
        <v>12458</v>
      </c>
      <c r="D8312" s="843">
        <v>50000</v>
      </c>
      <c r="E8312" s="844"/>
      <c r="F8312" s="844"/>
      <c r="G8312" s="25"/>
      <c r="H8312" s="25"/>
      <c r="I8312" s="25"/>
      <c r="J8312" s="25"/>
      <c r="K8312" s="25"/>
      <c r="L8312" s="25"/>
      <c r="N8312" s="25"/>
      <c r="O8312" s="25"/>
      <c r="P8312" s="35" t="s">
        <v>2496</v>
      </c>
      <c r="AS8312" s="570"/>
      <c r="AT8312" s="391"/>
      <c r="AU8312" s="222"/>
      <c r="AV8312" s="564"/>
      <c r="AW8312" s="60"/>
      <c r="AX8312" s="60"/>
      <c r="AY8312" s="60"/>
      <c r="AZ8312" s="283"/>
      <c r="BA8312" s="283"/>
      <c r="BB8312" s="283"/>
      <c r="BC8312" s="34"/>
      <c r="BD8312" s="27"/>
      <c r="BF8312" s="35"/>
      <c r="BG8312" s="35"/>
      <c r="BH8312" s="35"/>
    </row>
    <row r="8313" spans="1:60" ht="15" x14ac:dyDescent="0.25">
      <c r="A8313" s="570">
        <f t="shared" si="122"/>
        <v>8307</v>
      </c>
      <c r="B8313" s="571" t="s">
        <v>10452</v>
      </c>
      <c r="C8313" s="574" t="s">
        <v>12458</v>
      </c>
      <c r="D8313" s="843">
        <v>7455</v>
      </c>
      <c r="E8313" s="844"/>
      <c r="F8313" s="844"/>
      <c r="G8313" s="25"/>
      <c r="H8313" s="25"/>
      <c r="I8313" s="25"/>
      <c r="J8313" s="25"/>
      <c r="K8313" s="25"/>
      <c r="L8313" s="25"/>
      <c r="N8313" s="25"/>
      <c r="O8313" s="25"/>
      <c r="P8313" s="35" t="s">
        <v>2496</v>
      </c>
      <c r="AS8313" s="570"/>
      <c r="AT8313" s="391"/>
      <c r="AU8313" s="222"/>
      <c r="AV8313" s="564"/>
      <c r="AW8313" s="60"/>
      <c r="AX8313" s="60"/>
      <c r="AY8313" s="60"/>
      <c r="AZ8313" s="283"/>
      <c r="BA8313" s="283"/>
      <c r="BB8313" s="283"/>
      <c r="BC8313" s="34"/>
      <c r="BD8313" s="27"/>
      <c r="BF8313" s="35"/>
      <c r="BG8313" s="35"/>
      <c r="BH8313" s="35"/>
    </row>
    <row r="8314" spans="1:60" ht="15" x14ac:dyDescent="0.25">
      <c r="A8314" s="570">
        <f t="shared" si="122"/>
        <v>8308</v>
      </c>
      <c r="B8314" s="571" t="s">
        <v>10453</v>
      </c>
      <c r="C8314" s="574" t="s">
        <v>12458</v>
      </c>
      <c r="D8314" s="843">
        <v>17850</v>
      </c>
      <c r="E8314" s="844"/>
      <c r="F8314" s="844"/>
      <c r="G8314" s="25"/>
      <c r="H8314" s="25"/>
      <c r="I8314" s="25"/>
      <c r="J8314" s="25"/>
      <c r="K8314" s="25"/>
      <c r="L8314" s="25"/>
      <c r="N8314" s="25"/>
      <c r="O8314" s="25"/>
      <c r="P8314" s="35" t="s">
        <v>2496</v>
      </c>
      <c r="AS8314" s="570"/>
      <c r="AT8314" s="391"/>
      <c r="AU8314" s="222"/>
      <c r="AV8314" s="564"/>
      <c r="AW8314" s="60"/>
      <c r="AX8314" s="60"/>
      <c r="AY8314" s="60"/>
      <c r="AZ8314" s="283"/>
      <c r="BA8314" s="283"/>
      <c r="BB8314" s="283"/>
      <c r="BC8314" s="34"/>
      <c r="BD8314" s="27"/>
      <c r="BF8314" s="35"/>
      <c r="BG8314" s="35"/>
      <c r="BH8314" s="35"/>
    </row>
    <row r="8315" spans="1:60" ht="15" x14ac:dyDescent="0.25">
      <c r="A8315" s="570">
        <f t="shared" si="122"/>
        <v>8309</v>
      </c>
      <c r="B8315" s="571" t="s">
        <v>10454</v>
      </c>
      <c r="C8315" s="574" t="s">
        <v>12458</v>
      </c>
      <c r="D8315" s="843">
        <v>60690</v>
      </c>
      <c r="E8315" s="844"/>
      <c r="F8315" s="844"/>
      <c r="G8315" s="25"/>
      <c r="H8315" s="25"/>
      <c r="I8315" s="25"/>
      <c r="J8315" s="25"/>
      <c r="K8315" s="25"/>
      <c r="L8315" s="25"/>
      <c r="N8315" s="25"/>
      <c r="O8315" s="25"/>
      <c r="P8315" s="35" t="s">
        <v>2496</v>
      </c>
      <c r="AS8315" s="570"/>
      <c r="AT8315" s="391"/>
      <c r="AU8315" s="222"/>
      <c r="AV8315" s="564"/>
      <c r="AW8315" s="60"/>
      <c r="AX8315" s="60"/>
      <c r="AY8315" s="60"/>
      <c r="AZ8315" s="283"/>
      <c r="BA8315" s="283"/>
      <c r="BB8315" s="283"/>
      <c r="BC8315" s="34"/>
      <c r="BD8315" s="27"/>
      <c r="BF8315" s="35"/>
      <c r="BG8315" s="35"/>
      <c r="BH8315" s="35"/>
    </row>
    <row r="8316" spans="1:60" ht="15" x14ac:dyDescent="0.25">
      <c r="A8316" s="570">
        <f t="shared" si="122"/>
        <v>8310</v>
      </c>
      <c r="B8316" s="571" t="s">
        <v>10455</v>
      </c>
      <c r="C8316" s="574" t="s">
        <v>12458</v>
      </c>
      <c r="D8316" s="843">
        <v>21387.87</v>
      </c>
      <c r="E8316" s="844"/>
      <c r="F8316" s="844"/>
      <c r="G8316" s="25"/>
      <c r="H8316" s="25"/>
      <c r="I8316" s="25"/>
      <c r="J8316" s="25"/>
      <c r="K8316" s="25"/>
      <c r="L8316" s="25"/>
      <c r="N8316" s="25"/>
      <c r="O8316" s="25"/>
      <c r="P8316" s="35" t="s">
        <v>2496</v>
      </c>
      <c r="AS8316" s="570"/>
      <c r="AT8316" s="391"/>
      <c r="AU8316" s="222"/>
      <c r="AV8316" s="564"/>
      <c r="AW8316" s="60"/>
      <c r="AX8316" s="60"/>
      <c r="AY8316" s="60"/>
      <c r="AZ8316" s="283"/>
      <c r="BA8316" s="283"/>
      <c r="BB8316" s="283"/>
      <c r="BC8316" s="34"/>
      <c r="BD8316" s="27"/>
      <c r="BF8316" s="35"/>
      <c r="BG8316" s="35"/>
      <c r="BH8316" s="35"/>
    </row>
    <row r="8317" spans="1:60" ht="15" x14ac:dyDescent="0.25">
      <c r="A8317" s="570">
        <f t="shared" si="122"/>
        <v>8311</v>
      </c>
      <c r="B8317" s="571" t="s">
        <v>10456</v>
      </c>
      <c r="C8317" s="574" t="s">
        <v>12458</v>
      </c>
      <c r="D8317" s="843">
        <v>16800</v>
      </c>
      <c r="E8317" s="844"/>
      <c r="F8317" s="844"/>
      <c r="G8317" s="25"/>
      <c r="H8317" s="25"/>
      <c r="I8317" s="25"/>
      <c r="J8317" s="25"/>
      <c r="K8317" s="25"/>
      <c r="L8317" s="25"/>
      <c r="N8317" s="25"/>
      <c r="O8317" s="25"/>
      <c r="P8317" s="35" t="s">
        <v>2496</v>
      </c>
      <c r="AS8317" s="570"/>
      <c r="AT8317" s="391"/>
      <c r="AU8317" s="222"/>
      <c r="AV8317" s="564"/>
      <c r="AW8317" s="60"/>
      <c r="AX8317" s="60"/>
      <c r="AY8317" s="60"/>
      <c r="AZ8317" s="283"/>
      <c r="BA8317" s="283"/>
      <c r="BB8317" s="283"/>
      <c r="BC8317" s="34"/>
      <c r="BD8317" s="27"/>
      <c r="BF8317" s="35"/>
      <c r="BG8317" s="35"/>
      <c r="BH8317" s="35"/>
    </row>
    <row r="8318" spans="1:60" ht="15" x14ac:dyDescent="0.25">
      <c r="A8318" s="570">
        <f t="shared" si="122"/>
        <v>8312</v>
      </c>
      <c r="B8318" s="571" t="s">
        <v>10457</v>
      </c>
      <c r="C8318" s="574" t="s">
        <v>12458</v>
      </c>
      <c r="D8318" s="843">
        <v>88945</v>
      </c>
      <c r="E8318" s="844"/>
      <c r="F8318" s="844"/>
      <c r="G8318" s="25"/>
      <c r="H8318" s="25"/>
      <c r="I8318" s="25"/>
      <c r="J8318" s="25"/>
      <c r="K8318" s="25"/>
      <c r="L8318" s="25"/>
      <c r="N8318" s="25"/>
      <c r="O8318" s="25"/>
      <c r="P8318" s="35" t="s">
        <v>2496</v>
      </c>
      <c r="AS8318" s="570"/>
      <c r="AT8318" s="391"/>
      <c r="AU8318" s="222"/>
      <c r="AV8318" s="564"/>
      <c r="AW8318" s="60"/>
      <c r="AX8318" s="60"/>
      <c r="AY8318" s="60"/>
      <c r="AZ8318" s="283"/>
      <c r="BA8318" s="283"/>
      <c r="BB8318" s="283"/>
      <c r="BC8318" s="34"/>
      <c r="BD8318" s="27"/>
      <c r="BF8318" s="35"/>
      <c r="BG8318" s="35"/>
      <c r="BH8318" s="35"/>
    </row>
    <row r="8319" spans="1:60" ht="15" x14ac:dyDescent="0.25">
      <c r="A8319" s="570">
        <f t="shared" si="122"/>
        <v>8313</v>
      </c>
      <c r="B8319" s="571" t="s">
        <v>10458</v>
      </c>
      <c r="C8319" s="574" t="s">
        <v>12458</v>
      </c>
      <c r="D8319" s="843">
        <v>20000</v>
      </c>
      <c r="E8319" s="844"/>
      <c r="F8319" s="844"/>
      <c r="G8319" s="25"/>
      <c r="H8319" s="25"/>
      <c r="I8319" s="25"/>
      <c r="J8319" s="25"/>
      <c r="K8319" s="25"/>
      <c r="L8319" s="25"/>
      <c r="N8319" s="25"/>
      <c r="O8319" s="25"/>
      <c r="P8319" s="35" t="s">
        <v>2496</v>
      </c>
      <c r="AS8319" s="570"/>
      <c r="AT8319" s="391"/>
      <c r="AU8319" s="222"/>
      <c r="AV8319" s="564"/>
      <c r="AW8319" s="60"/>
      <c r="AX8319" s="60"/>
      <c r="AY8319" s="60"/>
      <c r="AZ8319" s="283"/>
      <c r="BA8319" s="283"/>
      <c r="BB8319" s="283"/>
      <c r="BC8319" s="34"/>
      <c r="BD8319" s="27"/>
      <c r="BF8319" s="35"/>
      <c r="BG8319" s="35"/>
      <c r="BH8319" s="35"/>
    </row>
    <row r="8320" spans="1:60" ht="15" x14ac:dyDescent="0.25">
      <c r="A8320" s="570">
        <f t="shared" si="122"/>
        <v>8314</v>
      </c>
      <c r="B8320" s="571" t="s">
        <v>10459</v>
      </c>
      <c r="C8320" s="574" t="s">
        <v>12469</v>
      </c>
      <c r="D8320" s="843">
        <v>19971.77</v>
      </c>
      <c r="E8320" s="844"/>
      <c r="F8320" s="844"/>
      <c r="G8320" s="25"/>
      <c r="H8320" s="25"/>
      <c r="I8320" s="25"/>
      <c r="J8320" s="25"/>
      <c r="K8320" s="25"/>
      <c r="L8320" s="25"/>
      <c r="N8320" s="25"/>
      <c r="O8320" s="25"/>
      <c r="P8320" s="35" t="s">
        <v>2496</v>
      </c>
      <c r="AS8320" s="570"/>
      <c r="AT8320" s="391"/>
      <c r="AU8320" s="222"/>
      <c r="AV8320" s="564"/>
      <c r="AW8320" s="60"/>
      <c r="AX8320" s="60"/>
      <c r="AY8320" s="60"/>
      <c r="AZ8320" s="283"/>
      <c r="BA8320" s="283"/>
      <c r="BB8320" s="283"/>
      <c r="BC8320" s="34"/>
      <c r="BD8320" s="27"/>
      <c r="BF8320" s="35"/>
      <c r="BG8320" s="35"/>
      <c r="BH8320" s="35"/>
    </row>
    <row r="8321" spans="1:60" ht="15" x14ac:dyDescent="0.25">
      <c r="A8321" s="570">
        <f t="shared" si="122"/>
        <v>8315</v>
      </c>
      <c r="B8321" s="571" t="s">
        <v>10460</v>
      </c>
      <c r="C8321" s="574" t="s">
        <v>12469</v>
      </c>
      <c r="D8321" s="843">
        <v>18179.63</v>
      </c>
      <c r="E8321" s="844"/>
      <c r="F8321" s="844"/>
      <c r="G8321" s="25"/>
      <c r="H8321" s="25"/>
      <c r="I8321" s="25"/>
      <c r="J8321" s="25"/>
      <c r="K8321" s="25"/>
      <c r="L8321" s="25"/>
      <c r="N8321" s="25"/>
      <c r="O8321" s="25"/>
      <c r="P8321" s="35" t="s">
        <v>2496</v>
      </c>
      <c r="AS8321" s="570"/>
      <c r="AT8321" s="391"/>
      <c r="AU8321" s="222"/>
      <c r="AV8321" s="564"/>
      <c r="AW8321" s="60"/>
      <c r="AX8321" s="60"/>
      <c r="AY8321" s="60"/>
      <c r="AZ8321" s="283"/>
      <c r="BA8321" s="283"/>
      <c r="BB8321" s="283"/>
      <c r="BC8321" s="34"/>
      <c r="BD8321" s="27"/>
      <c r="BF8321" s="35"/>
      <c r="BG8321" s="35"/>
      <c r="BH8321" s="35"/>
    </row>
    <row r="8322" spans="1:60" ht="15" x14ac:dyDescent="0.25">
      <c r="A8322" s="570">
        <f t="shared" si="122"/>
        <v>8316</v>
      </c>
      <c r="B8322" s="571" t="s">
        <v>10461</v>
      </c>
      <c r="C8322" s="574" t="s">
        <v>12469</v>
      </c>
      <c r="D8322" s="843">
        <v>19278</v>
      </c>
      <c r="E8322" s="844"/>
      <c r="F8322" s="844"/>
      <c r="G8322" s="25"/>
      <c r="H8322" s="25"/>
      <c r="I8322" s="25"/>
      <c r="J8322" s="25"/>
      <c r="K8322" s="25"/>
      <c r="L8322" s="25"/>
      <c r="N8322" s="25"/>
      <c r="O8322" s="25"/>
      <c r="P8322" s="35" t="s">
        <v>2496</v>
      </c>
      <c r="AS8322" s="570"/>
      <c r="AT8322" s="391"/>
      <c r="AU8322" s="222"/>
      <c r="AV8322" s="564"/>
      <c r="AW8322" s="60"/>
      <c r="AX8322" s="60"/>
      <c r="AY8322" s="60"/>
      <c r="AZ8322" s="283"/>
      <c r="BA8322" s="283"/>
      <c r="BB8322" s="283"/>
      <c r="BC8322" s="34"/>
      <c r="BD8322" s="27"/>
      <c r="BF8322" s="35"/>
      <c r="BG8322" s="35"/>
      <c r="BH8322" s="35"/>
    </row>
    <row r="8323" spans="1:60" ht="28.5" x14ac:dyDescent="0.25">
      <c r="A8323" s="570">
        <f t="shared" si="122"/>
        <v>8317</v>
      </c>
      <c r="B8323" s="571" t="s">
        <v>10462</v>
      </c>
      <c r="C8323" s="574" t="s">
        <v>12474</v>
      </c>
      <c r="D8323" s="843">
        <v>19523.14</v>
      </c>
      <c r="E8323" s="844"/>
      <c r="F8323" s="844"/>
      <c r="G8323" s="25"/>
      <c r="H8323" s="25"/>
      <c r="I8323" s="25"/>
      <c r="J8323" s="25"/>
      <c r="K8323" s="25"/>
      <c r="L8323" s="25"/>
      <c r="N8323" s="25"/>
      <c r="O8323" s="25"/>
      <c r="P8323" s="35" t="s">
        <v>2496</v>
      </c>
      <c r="AS8323" s="570"/>
      <c r="AT8323" s="391"/>
      <c r="AU8323" s="222"/>
      <c r="AV8323" s="564"/>
      <c r="AW8323" s="60"/>
      <c r="AX8323" s="60"/>
      <c r="AY8323" s="60"/>
      <c r="AZ8323" s="283"/>
      <c r="BA8323" s="283"/>
      <c r="BB8323" s="283"/>
      <c r="BC8323" s="34"/>
      <c r="BD8323" s="27"/>
      <c r="BF8323" s="35"/>
      <c r="BG8323" s="35"/>
      <c r="BH8323" s="35"/>
    </row>
    <row r="8324" spans="1:60" ht="15" x14ac:dyDescent="0.25">
      <c r="A8324" s="570">
        <f t="shared" si="122"/>
        <v>8318</v>
      </c>
      <c r="B8324" s="571" t="s">
        <v>10463</v>
      </c>
      <c r="C8324" s="574" t="s">
        <v>12458</v>
      </c>
      <c r="D8324" s="843">
        <v>47600</v>
      </c>
      <c r="E8324" s="844"/>
      <c r="F8324" s="844"/>
      <c r="G8324" s="25"/>
      <c r="H8324" s="25"/>
      <c r="I8324" s="25"/>
      <c r="J8324" s="25"/>
      <c r="K8324" s="25"/>
      <c r="L8324" s="25"/>
      <c r="N8324" s="25"/>
      <c r="O8324" s="25"/>
      <c r="P8324" s="35" t="s">
        <v>2496</v>
      </c>
      <c r="AS8324" s="570"/>
      <c r="AT8324" s="391"/>
      <c r="AU8324" s="222"/>
      <c r="AV8324" s="564"/>
      <c r="AW8324" s="60"/>
      <c r="AX8324" s="60"/>
      <c r="AY8324" s="60"/>
      <c r="AZ8324" s="283"/>
      <c r="BA8324" s="283"/>
      <c r="BB8324" s="283"/>
      <c r="BC8324" s="34"/>
      <c r="BD8324" s="27"/>
      <c r="BF8324" s="35"/>
      <c r="BG8324" s="35"/>
      <c r="BH8324" s="35"/>
    </row>
    <row r="8325" spans="1:60" ht="28.5" x14ac:dyDescent="0.25">
      <c r="A8325" s="570">
        <f t="shared" si="122"/>
        <v>8319</v>
      </c>
      <c r="B8325" s="571" t="s">
        <v>10464</v>
      </c>
      <c r="C8325" s="574" t="s">
        <v>12474</v>
      </c>
      <c r="D8325" s="843">
        <v>22018.57</v>
      </c>
      <c r="E8325" s="844"/>
      <c r="F8325" s="844"/>
      <c r="G8325" s="25"/>
      <c r="H8325" s="25"/>
      <c r="I8325" s="25"/>
      <c r="J8325" s="25"/>
      <c r="K8325" s="25"/>
      <c r="L8325" s="25"/>
      <c r="N8325" s="25"/>
      <c r="O8325" s="25"/>
      <c r="P8325" s="35" t="s">
        <v>2496</v>
      </c>
      <c r="AS8325" s="570"/>
      <c r="AT8325" s="391"/>
      <c r="AU8325" s="222"/>
      <c r="AV8325" s="564"/>
      <c r="AW8325" s="60"/>
      <c r="AX8325" s="60"/>
      <c r="AY8325" s="60"/>
      <c r="AZ8325" s="283"/>
      <c r="BA8325" s="283"/>
      <c r="BB8325" s="283"/>
      <c r="BC8325" s="34"/>
      <c r="BD8325" s="27"/>
      <c r="BF8325" s="35"/>
      <c r="BG8325" s="35"/>
      <c r="BH8325" s="35"/>
    </row>
    <row r="8326" spans="1:60" ht="28.5" x14ac:dyDescent="0.25">
      <c r="A8326" s="570">
        <f t="shared" si="122"/>
        <v>8320</v>
      </c>
      <c r="B8326" s="571" t="s">
        <v>10465</v>
      </c>
      <c r="C8326" s="574" t="s">
        <v>12474</v>
      </c>
      <c r="D8326" s="843">
        <v>34977.67</v>
      </c>
      <c r="E8326" s="844"/>
      <c r="F8326" s="844"/>
      <c r="G8326" s="25"/>
      <c r="H8326" s="25"/>
      <c r="I8326" s="25"/>
      <c r="J8326" s="25"/>
      <c r="K8326" s="25"/>
      <c r="L8326" s="25"/>
      <c r="N8326" s="25"/>
      <c r="O8326" s="25"/>
      <c r="P8326" s="35" t="s">
        <v>2496</v>
      </c>
      <c r="AS8326" s="570"/>
      <c r="AT8326" s="391"/>
      <c r="AU8326" s="222"/>
      <c r="AV8326" s="564"/>
      <c r="AW8326" s="60"/>
      <c r="AX8326" s="60"/>
      <c r="AY8326" s="60"/>
      <c r="AZ8326" s="283"/>
      <c r="BA8326" s="283"/>
      <c r="BB8326" s="283"/>
      <c r="BC8326" s="34"/>
      <c r="BD8326" s="27"/>
      <c r="BF8326" s="35"/>
      <c r="BG8326" s="35"/>
      <c r="BH8326" s="35"/>
    </row>
    <row r="8327" spans="1:60" ht="28.5" x14ac:dyDescent="0.25">
      <c r="A8327" s="570">
        <f t="shared" si="122"/>
        <v>8321</v>
      </c>
      <c r="B8327" s="571" t="s">
        <v>10466</v>
      </c>
      <c r="C8327" s="574" t="s">
        <v>12474</v>
      </c>
      <c r="D8327" s="843">
        <v>17076.5</v>
      </c>
      <c r="E8327" s="844"/>
      <c r="F8327" s="844"/>
      <c r="G8327" s="25"/>
      <c r="H8327" s="25"/>
      <c r="I8327" s="25"/>
      <c r="J8327" s="25"/>
      <c r="K8327" s="25"/>
      <c r="L8327" s="25"/>
      <c r="N8327" s="25"/>
      <c r="O8327" s="25"/>
      <c r="P8327" s="35" t="s">
        <v>2496</v>
      </c>
      <c r="AS8327" s="570"/>
      <c r="AT8327" s="391"/>
      <c r="AU8327" s="222"/>
      <c r="AV8327" s="564"/>
      <c r="AW8327" s="60"/>
      <c r="AX8327" s="60"/>
      <c r="AY8327" s="60"/>
      <c r="AZ8327" s="283"/>
      <c r="BA8327" s="283"/>
      <c r="BB8327" s="283"/>
      <c r="BC8327" s="34"/>
      <c r="BD8327" s="27"/>
      <c r="BF8327" s="35"/>
      <c r="BG8327" s="35"/>
      <c r="BH8327" s="35"/>
    </row>
    <row r="8328" spans="1:60" ht="28.5" x14ac:dyDescent="0.25">
      <c r="A8328" s="570">
        <f t="shared" si="122"/>
        <v>8322</v>
      </c>
      <c r="B8328" s="571" t="s">
        <v>10467</v>
      </c>
      <c r="C8328" s="574" t="s">
        <v>12474</v>
      </c>
      <c r="D8328" s="843">
        <v>19832.54</v>
      </c>
      <c r="E8328" s="844"/>
      <c r="F8328" s="844"/>
      <c r="G8328" s="25"/>
      <c r="H8328" s="25"/>
      <c r="I8328" s="25"/>
      <c r="J8328" s="25"/>
      <c r="K8328" s="25"/>
      <c r="L8328" s="25"/>
      <c r="N8328" s="25"/>
      <c r="O8328" s="25"/>
      <c r="P8328" s="35" t="s">
        <v>2496</v>
      </c>
      <c r="AS8328" s="570"/>
      <c r="AT8328" s="391"/>
      <c r="AU8328" s="222"/>
      <c r="AV8328" s="564"/>
      <c r="AW8328" s="60"/>
      <c r="AX8328" s="60"/>
      <c r="AY8328" s="60"/>
      <c r="AZ8328" s="283"/>
      <c r="BA8328" s="283"/>
      <c r="BB8328" s="283"/>
      <c r="BC8328" s="34"/>
      <c r="BD8328" s="27"/>
      <c r="BF8328" s="35"/>
      <c r="BG8328" s="35"/>
      <c r="BH8328" s="35"/>
    </row>
    <row r="8329" spans="1:60" ht="28.5" x14ac:dyDescent="0.25">
      <c r="A8329" s="570">
        <f t="shared" si="122"/>
        <v>8323</v>
      </c>
      <c r="B8329" s="571" t="s">
        <v>10468</v>
      </c>
      <c r="C8329" s="574" t="s">
        <v>12474</v>
      </c>
      <c r="D8329" s="843">
        <v>13962.27</v>
      </c>
      <c r="E8329" s="844"/>
      <c r="F8329" s="844"/>
      <c r="G8329" s="25"/>
      <c r="H8329" s="25"/>
      <c r="I8329" s="25"/>
      <c r="J8329" s="25"/>
      <c r="K8329" s="25"/>
      <c r="L8329" s="25"/>
      <c r="N8329" s="25"/>
      <c r="O8329" s="25"/>
      <c r="P8329" s="35" t="s">
        <v>2496</v>
      </c>
      <c r="AS8329" s="570"/>
      <c r="AT8329" s="391"/>
      <c r="AU8329" s="222"/>
      <c r="AV8329" s="564"/>
      <c r="AW8329" s="60"/>
      <c r="AX8329" s="60"/>
      <c r="AY8329" s="60"/>
      <c r="AZ8329" s="283"/>
      <c r="BA8329" s="283"/>
      <c r="BB8329" s="283"/>
      <c r="BC8329" s="34"/>
      <c r="BD8329" s="27"/>
      <c r="BF8329" s="35"/>
      <c r="BG8329" s="35"/>
      <c r="BH8329" s="35"/>
    </row>
    <row r="8330" spans="1:60" ht="15" x14ac:dyDescent="0.25">
      <c r="A8330" s="570">
        <f t="shared" si="122"/>
        <v>8324</v>
      </c>
      <c r="B8330" s="571" t="s">
        <v>10469</v>
      </c>
      <c r="C8330" s="574" t="s">
        <v>12469</v>
      </c>
      <c r="D8330" s="843">
        <v>15649.69</v>
      </c>
      <c r="E8330" s="844"/>
      <c r="F8330" s="844"/>
      <c r="G8330" s="25"/>
      <c r="H8330" s="25"/>
      <c r="I8330" s="25"/>
      <c r="J8330" s="25"/>
      <c r="K8330" s="25"/>
      <c r="L8330" s="25"/>
      <c r="N8330" s="25"/>
      <c r="O8330" s="25"/>
      <c r="P8330" s="35" t="s">
        <v>2496</v>
      </c>
      <c r="AS8330" s="570"/>
      <c r="AT8330" s="391"/>
      <c r="AU8330" s="222"/>
      <c r="AV8330" s="564"/>
      <c r="AW8330" s="60"/>
      <c r="AX8330" s="60"/>
      <c r="AY8330" s="60"/>
      <c r="AZ8330" s="283"/>
      <c r="BA8330" s="283"/>
      <c r="BB8330" s="283"/>
      <c r="BC8330" s="34"/>
      <c r="BD8330" s="27"/>
      <c r="BF8330" s="35"/>
      <c r="BG8330" s="35"/>
      <c r="BH8330" s="35"/>
    </row>
    <row r="8331" spans="1:60" ht="15" x14ac:dyDescent="0.25">
      <c r="A8331" s="570">
        <f t="shared" si="122"/>
        <v>8325</v>
      </c>
      <c r="B8331" s="571" t="s">
        <v>10470</v>
      </c>
      <c r="C8331" s="574" t="s">
        <v>12469</v>
      </c>
      <c r="D8331" s="843">
        <v>14280</v>
      </c>
      <c r="E8331" s="844"/>
      <c r="F8331" s="844"/>
      <c r="G8331" s="25"/>
      <c r="H8331" s="25"/>
      <c r="I8331" s="25"/>
      <c r="J8331" s="25"/>
      <c r="K8331" s="25"/>
      <c r="L8331" s="25"/>
      <c r="N8331" s="25"/>
      <c r="O8331" s="25"/>
      <c r="P8331" s="35" t="s">
        <v>2496</v>
      </c>
      <c r="AS8331" s="570"/>
      <c r="AT8331" s="391"/>
      <c r="AU8331" s="222"/>
      <c r="AV8331" s="564"/>
      <c r="AW8331" s="60"/>
      <c r="AX8331" s="60"/>
      <c r="AY8331" s="60"/>
      <c r="AZ8331" s="283"/>
      <c r="BA8331" s="283"/>
      <c r="BB8331" s="283"/>
      <c r="BC8331" s="34"/>
      <c r="BD8331" s="27"/>
      <c r="BF8331" s="35"/>
      <c r="BG8331" s="35"/>
      <c r="BH8331" s="35"/>
    </row>
    <row r="8332" spans="1:60" ht="15" x14ac:dyDescent="0.25">
      <c r="A8332" s="570">
        <f t="shared" si="122"/>
        <v>8326</v>
      </c>
      <c r="B8332" s="571" t="s">
        <v>10471</v>
      </c>
      <c r="C8332" s="574" t="s">
        <v>12469</v>
      </c>
      <c r="D8332" s="843">
        <v>15026.13</v>
      </c>
      <c r="E8332" s="844"/>
      <c r="F8332" s="844"/>
      <c r="G8332" s="25"/>
      <c r="H8332" s="25"/>
      <c r="I8332" s="25"/>
      <c r="J8332" s="25"/>
      <c r="K8332" s="25"/>
      <c r="L8332" s="25"/>
      <c r="N8332" s="25"/>
      <c r="O8332" s="25"/>
      <c r="P8332" s="35" t="s">
        <v>2496</v>
      </c>
      <c r="AS8332" s="570"/>
      <c r="AT8332" s="391"/>
      <c r="AU8332" s="222"/>
      <c r="AV8332" s="564"/>
      <c r="AW8332" s="60"/>
      <c r="AX8332" s="60"/>
      <c r="AY8332" s="60"/>
      <c r="AZ8332" s="283"/>
      <c r="BA8332" s="283"/>
      <c r="BB8332" s="283"/>
      <c r="BC8332" s="34"/>
      <c r="BD8332" s="27"/>
      <c r="BF8332" s="35"/>
      <c r="BG8332" s="35"/>
      <c r="BH8332" s="35"/>
    </row>
    <row r="8333" spans="1:60" ht="15" x14ac:dyDescent="0.25">
      <c r="A8333" s="570">
        <f t="shared" si="122"/>
        <v>8327</v>
      </c>
      <c r="B8333" s="571" t="s">
        <v>10472</v>
      </c>
      <c r="C8333" s="574" t="s">
        <v>12469</v>
      </c>
      <c r="D8333" s="843">
        <v>18413.703000000001</v>
      </c>
      <c r="E8333" s="844"/>
      <c r="F8333" s="844"/>
      <c r="G8333" s="25"/>
      <c r="H8333" s="25"/>
      <c r="I8333" s="25"/>
      <c r="J8333" s="25"/>
      <c r="K8333" s="25"/>
      <c r="L8333" s="25"/>
      <c r="N8333" s="25"/>
      <c r="O8333" s="25"/>
      <c r="P8333" s="35" t="s">
        <v>2496</v>
      </c>
      <c r="AS8333" s="570"/>
      <c r="AT8333" s="391"/>
      <c r="AU8333" s="222"/>
      <c r="AV8333" s="564"/>
      <c r="AW8333" s="60"/>
      <c r="AX8333" s="60"/>
      <c r="AY8333" s="60"/>
      <c r="AZ8333" s="283"/>
      <c r="BA8333" s="283"/>
      <c r="BB8333" s="283"/>
      <c r="BC8333" s="34"/>
      <c r="BD8333" s="27"/>
      <c r="BF8333" s="35"/>
      <c r="BG8333" s="35"/>
      <c r="BH8333" s="35"/>
    </row>
    <row r="8334" spans="1:60" ht="28.5" x14ac:dyDescent="0.25">
      <c r="A8334" s="570">
        <f t="shared" si="122"/>
        <v>8328</v>
      </c>
      <c r="B8334" s="571" t="s">
        <v>10473</v>
      </c>
      <c r="C8334" s="574" t="s">
        <v>12474</v>
      </c>
      <c r="D8334" s="843">
        <v>12024.95</v>
      </c>
      <c r="E8334" s="844"/>
      <c r="F8334" s="844"/>
      <c r="G8334" s="25"/>
      <c r="H8334" s="25"/>
      <c r="I8334" s="25"/>
      <c r="J8334" s="25"/>
      <c r="K8334" s="25"/>
      <c r="L8334" s="25"/>
      <c r="N8334" s="25"/>
      <c r="O8334" s="25"/>
      <c r="P8334" s="35" t="s">
        <v>2496</v>
      </c>
      <c r="AS8334" s="570"/>
      <c r="AT8334" s="391"/>
      <c r="AU8334" s="222"/>
      <c r="AV8334" s="564"/>
      <c r="AW8334" s="60"/>
      <c r="AX8334" s="60"/>
      <c r="AY8334" s="60"/>
      <c r="AZ8334" s="283"/>
      <c r="BA8334" s="283"/>
      <c r="BB8334" s="283"/>
      <c r="BC8334" s="34"/>
      <c r="BD8334" s="27"/>
      <c r="BF8334" s="35"/>
      <c r="BG8334" s="35"/>
      <c r="BH8334" s="35"/>
    </row>
    <row r="8335" spans="1:60" ht="28.5" x14ac:dyDescent="0.25">
      <c r="A8335" s="570">
        <f t="shared" si="122"/>
        <v>8329</v>
      </c>
      <c r="B8335" s="571" t="s">
        <v>10474</v>
      </c>
      <c r="C8335" s="574" t="s">
        <v>12474</v>
      </c>
      <c r="D8335" s="843">
        <v>17765.509999999998</v>
      </c>
      <c r="E8335" s="844"/>
      <c r="F8335" s="844"/>
      <c r="G8335" s="25"/>
      <c r="H8335" s="25"/>
      <c r="I8335" s="25"/>
      <c r="J8335" s="25"/>
      <c r="K8335" s="25"/>
      <c r="L8335" s="25"/>
      <c r="N8335" s="25"/>
      <c r="O8335" s="25"/>
      <c r="P8335" s="35" t="s">
        <v>2496</v>
      </c>
      <c r="AS8335" s="570"/>
      <c r="AT8335" s="391"/>
      <c r="AU8335" s="222"/>
      <c r="AV8335" s="564"/>
      <c r="AW8335" s="60"/>
      <c r="AX8335" s="60"/>
      <c r="AY8335" s="60"/>
      <c r="AZ8335" s="283"/>
      <c r="BA8335" s="283"/>
      <c r="BB8335" s="283"/>
      <c r="BC8335" s="34"/>
      <c r="BD8335" s="27"/>
      <c r="BF8335" s="35"/>
      <c r="BG8335" s="35"/>
      <c r="BH8335" s="35"/>
    </row>
    <row r="8336" spans="1:60" ht="28.5" x14ac:dyDescent="0.25">
      <c r="A8336" s="570">
        <f t="shared" si="122"/>
        <v>8330</v>
      </c>
      <c r="B8336" s="571" t="s">
        <v>10475</v>
      </c>
      <c r="C8336" s="574" t="s">
        <v>12474</v>
      </c>
      <c r="D8336" s="843">
        <v>17845.240000000002</v>
      </c>
      <c r="E8336" s="844"/>
      <c r="F8336" s="844"/>
      <c r="G8336" s="25"/>
      <c r="H8336" s="25"/>
      <c r="I8336" s="25"/>
      <c r="J8336" s="25"/>
      <c r="K8336" s="25"/>
      <c r="L8336" s="25"/>
      <c r="N8336" s="25"/>
      <c r="O8336" s="25"/>
      <c r="P8336" s="35" t="s">
        <v>2496</v>
      </c>
      <c r="AS8336" s="570"/>
      <c r="AT8336" s="391"/>
      <c r="AU8336" s="222"/>
      <c r="AV8336" s="564"/>
      <c r="AW8336" s="60"/>
      <c r="AX8336" s="60"/>
      <c r="AY8336" s="60"/>
      <c r="AZ8336" s="283"/>
      <c r="BA8336" s="283"/>
      <c r="BB8336" s="283"/>
      <c r="BC8336" s="34"/>
      <c r="BD8336" s="27"/>
      <c r="BF8336" s="35"/>
      <c r="BG8336" s="35"/>
      <c r="BH8336" s="35"/>
    </row>
    <row r="8337" spans="1:60" ht="28.5" x14ac:dyDescent="0.25">
      <c r="A8337" s="570">
        <f t="shared" si="122"/>
        <v>8331</v>
      </c>
      <c r="B8337" s="571" t="s">
        <v>10476</v>
      </c>
      <c r="C8337" s="574" t="s">
        <v>12474</v>
      </c>
      <c r="D8337" s="843">
        <v>17683.400000000001</v>
      </c>
      <c r="E8337" s="844"/>
      <c r="F8337" s="844"/>
      <c r="G8337" s="25"/>
      <c r="H8337" s="25"/>
      <c r="I8337" s="25"/>
      <c r="J8337" s="25"/>
      <c r="K8337" s="25"/>
      <c r="L8337" s="25"/>
      <c r="N8337" s="25"/>
      <c r="O8337" s="25"/>
      <c r="P8337" s="35" t="s">
        <v>2496</v>
      </c>
      <c r="AS8337" s="570"/>
      <c r="AT8337" s="391"/>
      <c r="AU8337" s="222"/>
      <c r="AV8337" s="564"/>
      <c r="AW8337" s="60"/>
      <c r="AX8337" s="60"/>
      <c r="AY8337" s="60"/>
      <c r="AZ8337" s="283"/>
      <c r="BA8337" s="283"/>
      <c r="BB8337" s="283"/>
      <c r="BC8337" s="34"/>
      <c r="BD8337" s="27"/>
      <c r="BF8337" s="35"/>
      <c r="BG8337" s="35"/>
      <c r="BH8337" s="35"/>
    </row>
    <row r="8338" spans="1:60" ht="15" x14ac:dyDescent="0.25">
      <c r="A8338" s="570">
        <f t="shared" si="122"/>
        <v>8332</v>
      </c>
      <c r="B8338" s="571" t="s">
        <v>10477</v>
      </c>
      <c r="C8338" s="574" t="s">
        <v>12458</v>
      </c>
      <c r="D8338" s="843">
        <v>6128.5</v>
      </c>
      <c r="E8338" s="844"/>
      <c r="F8338" s="844"/>
      <c r="G8338" s="25"/>
      <c r="H8338" s="25"/>
      <c r="I8338" s="25"/>
      <c r="J8338" s="25"/>
      <c r="K8338" s="25"/>
      <c r="L8338" s="25"/>
      <c r="N8338" s="25"/>
      <c r="O8338" s="25"/>
      <c r="P8338" s="35" t="s">
        <v>2496</v>
      </c>
      <c r="AS8338" s="570"/>
      <c r="AT8338" s="391"/>
      <c r="AU8338" s="222"/>
      <c r="AV8338" s="564"/>
      <c r="AW8338" s="60"/>
      <c r="AX8338" s="60"/>
      <c r="AY8338" s="60"/>
      <c r="AZ8338" s="283"/>
      <c r="BA8338" s="283"/>
      <c r="BB8338" s="283"/>
      <c r="BC8338" s="34"/>
      <c r="BD8338" s="27"/>
      <c r="BF8338" s="35"/>
      <c r="BG8338" s="35"/>
      <c r="BH8338" s="35"/>
    </row>
    <row r="8339" spans="1:60" ht="15" x14ac:dyDescent="0.25">
      <c r="A8339" s="570">
        <f t="shared" si="122"/>
        <v>8333</v>
      </c>
      <c r="B8339" s="571" t="s">
        <v>10478</v>
      </c>
      <c r="C8339" s="574" t="s">
        <v>12458</v>
      </c>
      <c r="D8339" s="843">
        <v>118524</v>
      </c>
      <c r="E8339" s="844"/>
      <c r="F8339" s="844"/>
      <c r="G8339" s="25"/>
      <c r="H8339" s="25"/>
      <c r="I8339" s="25"/>
      <c r="J8339" s="25"/>
      <c r="K8339" s="25"/>
      <c r="L8339" s="25"/>
      <c r="N8339" s="25"/>
      <c r="O8339" s="25"/>
      <c r="P8339" s="35" t="s">
        <v>2496</v>
      </c>
      <c r="AS8339" s="570"/>
      <c r="AT8339" s="391"/>
      <c r="AU8339" s="222"/>
      <c r="AV8339" s="564"/>
      <c r="AW8339" s="60"/>
      <c r="AX8339" s="60"/>
      <c r="AY8339" s="60"/>
      <c r="AZ8339" s="283"/>
      <c r="BA8339" s="283"/>
      <c r="BB8339" s="283"/>
      <c r="BC8339" s="34"/>
      <c r="BD8339" s="27"/>
      <c r="BF8339" s="35"/>
      <c r="BG8339" s="35"/>
      <c r="BH8339" s="35"/>
    </row>
    <row r="8340" spans="1:60" ht="15" x14ac:dyDescent="0.25">
      <c r="A8340" s="570">
        <f t="shared" si="122"/>
        <v>8334</v>
      </c>
      <c r="B8340" s="571" t="s">
        <v>10479</v>
      </c>
      <c r="C8340" s="574" t="s">
        <v>12458</v>
      </c>
      <c r="D8340" s="843">
        <v>5712</v>
      </c>
      <c r="E8340" s="844"/>
      <c r="F8340" s="844"/>
      <c r="G8340" s="25"/>
      <c r="H8340" s="25"/>
      <c r="I8340" s="25"/>
      <c r="J8340" s="25"/>
      <c r="K8340" s="25"/>
      <c r="L8340" s="25"/>
      <c r="N8340" s="25"/>
      <c r="O8340" s="25"/>
      <c r="P8340" s="35" t="s">
        <v>2496</v>
      </c>
      <c r="AS8340" s="570"/>
      <c r="AT8340" s="391"/>
      <c r="AU8340" s="222"/>
      <c r="AV8340" s="564"/>
      <c r="AW8340" s="60"/>
      <c r="AX8340" s="60"/>
      <c r="AY8340" s="60"/>
      <c r="AZ8340" s="283"/>
      <c r="BA8340" s="283"/>
      <c r="BB8340" s="283"/>
      <c r="BC8340" s="34"/>
      <c r="BD8340" s="27"/>
      <c r="BF8340" s="35"/>
      <c r="BG8340" s="35"/>
      <c r="BH8340" s="35"/>
    </row>
    <row r="8341" spans="1:60" ht="15" x14ac:dyDescent="0.25">
      <c r="A8341" s="570">
        <f t="shared" si="122"/>
        <v>8335</v>
      </c>
      <c r="B8341" s="571" t="s">
        <v>10480</v>
      </c>
      <c r="C8341" s="574" t="s">
        <v>12458</v>
      </c>
      <c r="D8341" s="843">
        <v>5712</v>
      </c>
      <c r="E8341" s="844"/>
      <c r="F8341" s="844"/>
      <c r="G8341" s="25"/>
      <c r="H8341" s="25"/>
      <c r="I8341" s="25"/>
      <c r="J8341" s="25"/>
      <c r="K8341" s="25"/>
      <c r="L8341" s="25"/>
      <c r="N8341" s="25"/>
      <c r="O8341" s="25"/>
      <c r="P8341" s="35" t="s">
        <v>2496</v>
      </c>
      <c r="AS8341" s="570"/>
      <c r="AT8341" s="391"/>
      <c r="AU8341" s="222"/>
      <c r="AV8341" s="564"/>
      <c r="AW8341" s="60"/>
      <c r="AX8341" s="60"/>
      <c r="AY8341" s="60"/>
      <c r="AZ8341" s="283"/>
      <c r="BA8341" s="283"/>
      <c r="BB8341" s="283"/>
      <c r="BC8341" s="34"/>
      <c r="BD8341" s="27"/>
      <c r="BF8341" s="35"/>
      <c r="BG8341" s="35"/>
      <c r="BH8341" s="35"/>
    </row>
    <row r="8342" spans="1:60" ht="15" x14ac:dyDescent="0.25">
      <c r="A8342" s="570">
        <f t="shared" si="122"/>
        <v>8336</v>
      </c>
      <c r="B8342" s="571" t="s">
        <v>10481</v>
      </c>
      <c r="C8342" s="574" t="s">
        <v>12458</v>
      </c>
      <c r="D8342" s="843">
        <v>5712</v>
      </c>
      <c r="E8342" s="844"/>
      <c r="F8342" s="844"/>
      <c r="G8342" s="25"/>
      <c r="H8342" s="25"/>
      <c r="I8342" s="25"/>
      <c r="J8342" s="25"/>
      <c r="K8342" s="25"/>
      <c r="L8342" s="25"/>
      <c r="N8342" s="25"/>
      <c r="O8342" s="25"/>
      <c r="P8342" s="35" t="s">
        <v>2496</v>
      </c>
      <c r="AS8342" s="570"/>
      <c r="AT8342" s="391"/>
      <c r="AU8342" s="222"/>
      <c r="AV8342" s="564"/>
      <c r="AW8342" s="60"/>
      <c r="AX8342" s="60"/>
      <c r="AY8342" s="60"/>
      <c r="AZ8342" s="283"/>
      <c r="BA8342" s="283"/>
      <c r="BB8342" s="283"/>
      <c r="BC8342" s="34"/>
      <c r="BD8342" s="27"/>
      <c r="BF8342" s="35"/>
      <c r="BG8342" s="35"/>
      <c r="BH8342" s="35"/>
    </row>
    <row r="8343" spans="1:60" ht="15" x14ac:dyDescent="0.25">
      <c r="A8343" s="570">
        <f t="shared" si="122"/>
        <v>8337</v>
      </c>
      <c r="B8343" s="571" t="s">
        <v>10482</v>
      </c>
      <c r="C8343" s="574" t="s">
        <v>12458</v>
      </c>
      <c r="D8343" s="843">
        <v>141298.22</v>
      </c>
      <c r="E8343" s="844"/>
      <c r="F8343" s="844"/>
      <c r="G8343" s="25"/>
      <c r="H8343" s="25"/>
      <c r="I8343" s="25"/>
      <c r="J8343" s="25"/>
      <c r="K8343" s="25"/>
      <c r="L8343" s="25"/>
      <c r="N8343" s="25"/>
      <c r="O8343" s="25"/>
      <c r="P8343" s="35" t="s">
        <v>2496</v>
      </c>
      <c r="AS8343" s="570"/>
      <c r="AT8343" s="391"/>
      <c r="AU8343" s="222"/>
      <c r="AV8343" s="564"/>
      <c r="AW8343" s="60"/>
      <c r="AX8343" s="60"/>
      <c r="AY8343" s="60"/>
      <c r="AZ8343" s="283"/>
      <c r="BA8343" s="283"/>
      <c r="BB8343" s="283"/>
      <c r="BC8343" s="34"/>
      <c r="BD8343" s="27"/>
      <c r="BF8343" s="35"/>
      <c r="BG8343" s="35"/>
      <c r="BH8343" s="35"/>
    </row>
    <row r="8344" spans="1:60" ht="15" x14ac:dyDescent="0.25">
      <c r="A8344" s="570">
        <f t="shared" si="122"/>
        <v>8338</v>
      </c>
      <c r="B8344" s="571" t="s">
        <v>10483</v>
      </c>
      <c r="C8344" s="574" t="s">
        <v>12458</v>
      </c>
      <c r="D8344" s="843">
        <v>461637.89</v>
      </c>
      <c r="E8344" s="844"/>
      <c r="F8344" s="844"/>
      <c r="G8344" s="25"/>
      <c r="H8344" s="25"/>
      <c r="I8344" s="25"/>
      <c r="J8344" s="25"/>
      <c r="K8344" s="25"/>
      <c r="L8344" s="25"/>
      <c r="N8344" s="25"/>
      <c r="O8344" s="25"/>
      <c r="P8344" s="35" t="s">
        <v>2496</v>
      </c>
      <c r="AS8344" s="570"/>
      <c r="AT8344" s="391"/>
      <c r="AU8344" s="222"/>
      <c r="AV8344" s="564"/>
      <c r="AW8344" s="60"/>
      <c r="AX8344" s="60"/>
      <c r="AY8344" s="60"/>
      <c r="AZ8344" s="283"/>
      <c r="BA8344" s="283"/>
      <c r="BB8344" s="283"/>
      <c r="BC8344" s="34"/>
      <c r="BD8344" s="27"/>
      <c r="BF8344" s="35"/>
      <c r="BG8344" s="35"/>
      <c r="BH8344" s="35"/>
    </row>
    <row r="8345" spans="1:60" ht="15" x14ac:dyDescent="0.25">
      <c r="A8345" s="570">
        <f t="shared" si="122"/>
        <v>8339</v>
      </c>
      <c r="B8345" s="571" t="s">
        <v>10484</v>
      </c>
      <c r="C8345" s="574" t="s">
        <v>12458</v>
      </c>
      <c r="D8345" s="843">
        <v>457759.68</v>
      </c>
      <c r="E8345" s="844"/>
      <c r="F8345" s="844"/>
      <c r="G8345" s="25"/>
      <c r="H8345" s="25"/>
      <c r="I8345" s="25"/>
      <c r="J8345" s="25"/>
      <c r="K8345" s="25"/>
      <c r="L8345" s="25"/>
      <c r="N8345" s="25"/>
      <c r="O8345" s="25"/>
      <c r="P8345" s="35" t="s">
        <v>2496</v>
      </c>
      <c r="AS8345" s="570"/>
      <c r="AT8345" s="391"/>
      <c r="AU8345" s="222"/>
      <c r="AV8345" s="564"/>
      <c r="AW8345" s="60"/>
      <c r="AX8345" s="60"/>
      <c r="AY8345" s="60"/>
      <c r="AZ8345" s="283"/>
      <c r="BA8345" s="283"/>
      <c r="BB8345" s="283"/>
      <c r="BC8345" s="34"/>
      <c r="BD8345" s="27"/>
      <c r="BF8345" s="35"/>
      <c r="BG8345" s="35"/>
      <c r="BH8345" s="35"/>
    </row>
    <row r="8346" spans="1:60" ht="15" x14ac:dyDescent="0.25">
      <c r="A8346" s="570">
        <f t="shared" si="122"/>
        <v>8340</v>
      </c>
      <c r="B8346" s="571" t="s">
        <v>10485</v>
      </c>
      <c r="C8346" s="574" t="s">
        <v>12458</v>
      </c>
      <c r="D8346" s="843">
        <v>791350</v>
      </c>
      <c r="E8346" s="844"/>
      <c r="F8346" s="844"/>
      <c r="G8346" s="25"/>
      <c r="H8346" s="25"/>
      <c r="I8346" s="25"/>
      <c r="J8346" s="25"/>
      <c r="K8346" s="25"/>
      <c r="L8346" s="25"/>
      <c r="N8346" s="25"/>
      <c r="O8346" s="25"/>
      <c r="P8346" s="35" t="s">
        <v>2496</v>
      </c>
      <c r="AS8346" s="570"/>
      <c r="AT8346" s="391"/>
      <c r="AU8346" s="222"/>
      <c r="AV8346" s="564"/>
      <c r="AW8346" s="60"/>
      <c r="AX8346" s="60"/>
      <c r="AY8346" s="60"/>
      <c r="AZ8346" s="283"/>
      <c r="BA8346" s="283"/>
      <c r="BB8346" s="283"/>
      <c r="BC8346" s="34"/>
      <c r="BD8346" s="27"/>
      <c r="BF8346" s="35"/>
      <c r="BG8346" s="35"/>
      <c r="BH8346" s="35"/>
    </row>
    <row r="8347" spans="1:60" ht="15" x14ac:dyDescent="0.25">
      <c r="A8347" s="570">
        <f t="shared" si="122"/>
        <v>8341</v>
      </c>
      <c r="B8347" s="571" t="s">
        <v>10486</v>
      </c>
      <c r="C8347" s="574" t="s">
        <v>12458</v>
      </c>
      <c r="D8347" s="843">
        <v>11011.07</v>
      </c>
      <c r="E8347" s="844"/>
      <c r="F8347" s="844"/>
      <c r="G8347" s="25"/>
      <c r="H8347" s="25"/>
      <c r="I8347" s="25"/>
      <c r="J8347" s="25"/>
      <c r="K8347" s="25"/>
      <c r="L8347" s="25"/>
      <c r="N8347" s="25"/>
      <c r="O8347" s="25"/>
      <c r="P8347" s="35" t="s">
        <v>2496</v>
      </c>
      <c r="AS8347" s="570"/>
      <c r="AT8347" s="391"/>
      <c r="AU8347" s="222"/>
      <c r="AV8347" s="564"/>
      <c r="AW8347" s="60"/>
      <c r="AX8347" s="60"/>
      <c r="AY8347" s="60"/>
      <c r="AZ8347" s="283"/>
      <c r="BA8347" s="283"/>
      <c r="BB8347" s="283"/>
      <c r="BC8347" s="34"/>
      <c r="BD8347" s="27"/>
      <c r="BF8347" s="35"/>
      <c r="BG8347" s="35"/>
      <c r="BH8347" s="35"/>
    </row>
    <row r="8348" spans="1:60" ht="15" x14ac:dyDescent="0.25">
      <c r="A8348" s="570">
        <f t="shared" si="122"/>
        <v>8342</v>
      </c>
      <c r="B8348" s="571" t="s">
        <v>10487</v>
      </c>
      <c r="C8348" s="574" t="s">
        <v>12458</v>
      </c>
      <c r="D8348" s="843">
        <v>11401.39</v>
      </c>
      <c r="E8348" s="844"/>
      <c r="F8348" s="844"/>
      <c r="G8348" s="25"/>
      <c r="H8348" s="25"/>
      <c r="I8348" s="25"/>
      <c r="J8348" s="25"/>
      <c r="K8348" s="25"/>
      <c r="L8348" s="25"/>
      <c r="N8348" s="25"/>
      <c r="O8348" s="25"/>
      <c r="P8348" s="35" t="s">
        <v>2496</v>
      </c>
      <c r="AS8348" s="570"/>
      <c r="AT8348" s="391"/>
      <c r="AU8348" s="222"/>
      <c r="AV8348" s="564"/>
      <c r="AW8348" s="60"/>
      <c r="AX8348" s="60"/>
      <c r="AY8348" s="60"/>
      <c r="AZ8348" s="283"/>
      <c r="BA8348" s="283"/>
      <c r="BB8348" s="283"/>
      <c r="BC8348" s="34"/>
      <c r="BD8348" s="27"/>
      <c r="BF8348" s="35"/>
      <c r="BG8348" s="35"/>
      <c r="BH8348" s="35"/>
    </row>
    <row r="8349" spans="1:60" ht="15" x14ac:dyDescent="0.25">
      <c r="A8349" s="570">
        <f t="shared" si="122"/>
        <v>8343</v>
      </c>
      <c r="B8349" s="571" t="s">
        <v>10488</v>
      </c>
      <c r="C8349" s="574" t="s">
        <v>12458</v>
      </c>
      <c r="D8349" s="843">
        <v>48532.959999999999</v>
      </c>
      <c r="E8349" s="844"/>
      <c r="F8349" s="844"/>
      <c r="G8349" s="25"/>
      <c r="H8349" s="25"/>
      <c r="I8349" s="25"/>
      <c r="J8349" s="25"/>
      <c r="K8349" s="25"/>
      <c r="L8349" s="25"/>
      <c r="N8349" s="25"/>
      <c r="O8349" s="25"/>
      <c r="P8349" s="35" t="s">
        <v>2496</v>
      </c>
      <c r="AS8349" s="570"/>
      <c r="AT8349" s="391"/>
      <c r="AU8349" s="222"/>
      <c r="AV8349" s="564"/>
      <c r="AW8349" s="60"/>
      <c r="AX8349" s="60"/>
      <c r="AY8349" s="60"/>
      <c r="AZ8349" s="283"/>
      <c r="BA8349" s="283"/>
      <c r="BB8349" s="283"/>
      <c r="BC8349" s="34"/>
      <c r="BD8349" s="27"/>
      <c r="BF8349" s="35"/>
      <c r="BG8349" s="35"/>
      <c r="BH8349" s="35"/>
    </row>
    <row r="8350" spans="1:60" ht="15" x14ac:dyDescent="0.25">
      <c r="A8350" s="570">
        <f t="shared" si="122"/>
        <v>8344</v>
      </c>
      <c r="B8350" s="571" t="s">
        <v>10489</v>
      </c>
      <c r="C8350" s="574" t="s">
        <v>12458</v>
      </c>
      <c r="D8350" s="843">
        <v>30756.74</v>
      </c>
      <c r="E8350" s="844"/>
      <c r="F8350" s="844"/>
      <c r="G8350" s="25"/>
      <c r="H8350" s="25"/>
      <c r="I8350" s="25"/>
      <c r="J8350" s="25"/>
      <c r="K8350" s="25"/>
      <c r="L8350" s="25"/>
      <c r="N8350" s="25"/>
      <c r="O8350" s="25"/>
      <c r="P8350" s="35" t="s">
        <v>2496</v>
      </c>
      <c r="AS8350" s="570"/>
      <c r="AT8350" s="391"/>
      <c r="AU8350" s="222"/>
      <c r="AV8350" s="564"/>
      <c r="AW8350" s="60"/>
      <c r="AX8350" s="60"/>
      <c r="AY8350" s="60"/>
      <c r="AZ8350" s="283"/>
      <c r="BA8350" s="283"/>
      <c r="BB8350" s="283"/>
      <c r="BC8350" s="34"/>
      <c r="BD8350" s="27"/>
      <c r="BF8350" s="35"/>
      <c r="BG8350" s="35"/>
      <c r="BH8350" s="35"/>
    </row>
    <row r="8351" spans="1:60" ht="15" x14ac:dyDescent="0.25">
      <c r="A8351" s="570">
        <f t="shared" si="122"/>
        <v>8345</v>
      </c>
      <c r="B8351" s="571" t="s">
        <v>10490</v>
      </c>
      <c r="C8351" s="574" t="s">
        <v>12458</v>
      </c>
      <c r="D8351" s="843">
        <v>42102.2</v>
      </c>
      <c r="E8351" s="844"/>
      <c r="F8351" s="844"/>
      <c r="G8351" s="25"/>
      <c r="H8351" s="25"/>
      <c r="I8351" s="25"/>
      <c r="J8351" s="25"/>
      <c r="K8351" s="25"/>
      <c r="L8351" s="25"/>
      <c r="N8351" s="25"/>
      <c r="O8351" s="25"/>
      <c r="P8351" s="35" t="s">
        <v>2496</v>
      </c>
      <c r="AS8351" s="570"/>
      <c r="AT8351" s="391"/>
      <c r="AU8351" s="222"/>
      <c r="AV8351" s="564"/>
      <c r="AW8351" s="60"/>
      <c r="AX8351" s="60"/>
      <c r="AY8351" s="60"/>
      <c r="AZ8351" s="283"/>
      <c r="BA8351" s="283"/>
      <c r="BB8351" s="283"/>
      <c r="BC8351" s="34"/>
      <c r="BD8351" s="27"/>
      <c r="BF8351" s="35"/>
      <c r="BG8351" s="35"/>
      <c r="BH8351" s="35"/>
    </row>
    <row r="8352" spans="1:60" ht="15" x14ac:dyDescent="0.25">
      <c r="A8352" s="570">
        <f t="shared" si="122"/>
        <v>8346</v>
      </c>
      <c r="B8352" s="571" t="s">
        <v>10491</v>
      </c>
      <c r="C8352" s="574" t="s">
        <v>12458</v>
      </c>
      <c r="D8352" s="843">
        <v>39112.92</v>
      </c>
      <c r="E8352" s="844"/>
      <c r="F8352" s="844"/>
      <c r="G8352" s="25"/>
      <c r="H8352" s="25"/>
      <c r="I8352" s="25"/>
      <c r="J8352" s="25"/>
      <c r="K8352" s="25"/>
      <c r="L8352" s="25"/>
      <c r="N8352" s="25"/>
      <c r="O8352" s="25"/>
      <c r="P8352" s="35" t="s">
        <v>2496</v>
      </c>
      <c r="AS8352" s="570"/>
      <c r="AT8352" s="391"/>
      <c r="AU8352" s="222"/>
      <c r="AV8352" s="564"/>
      <c r="AW8352" s="60"/>
      <c r="AX8352" s="60"/>
      <c r="AY8352" s="60"/>
      <c r="AZ8352" s="283"/>
      <c r="BA8352" s="283"/>
      <c r="BB8352" s="283"/>
      <c r="BC8352" s="34"/>
      <c r="BD8352" s="27"/>
      <c r="BF8352" s="35"/>
      <c r="BG8352" s="35"/>
      <c r="BH8352" s="35"/>
    </row>
    <row r="8353" spans="1:60" ht="15" x14ac:dyDescent="0.25">
      <c r="A8353" s="570">
        <f t="shared" si="122"/>
        <v>8347</v>
      </c>
      <c r="B8353" s="571" t="s">
        <v>10492</v>
      </c>
      <c r="C8353" s="574" t="s">
        <v>12458</v>
      </c>
      <c r="D8353" s="843">
        <v>42102.2</v>
      </c>
      <c r="E8353" s="844"/>
      <c r="F8353" s="844"/>
      <c r="G8353" s="25"/>
      <c r="H8353" s="25"/>
      <c r="I8353" s="25"/>
      <c r="J8353" s="25"/>
      <c r="K8353" s="25"/>
      <c r="L8353" s="25"/>
      <c r="N8353" s="25"/>
      <c r="O8353" s="25"/>
      <c r="P8353" s="35" t="s">
        <v>2496</v>
      </c>
      <c r="AS8353" s="570"/>
      <c r="AT8353" s="391"/>
      <c r="AU8353" s="222"/>
      <c r="AV8353" s="564"/>
      <c r="AW8353" s="60"/>
      <c r="AX8353" s="60"/>
      <c r="AY8353" s="60"/>
      <c r="AZ8353" s="283"/>
      <c r="BA8353" s="283"/>
      <c r="BB8353" s="283"/>
      <c r="BC8353" s="34"/>
      <c r="BD8353" s="27"/>
      <c r="BF8353" s="35"/>
      <c r="BG8353" s="35"/>
      <c r="BH8353" s="35"/>
    </row>
    <row r="8354" spans="1:60" ht="15" x14ac:dyDescent="0.25">
      <c r="A8354" s="570">
        <f t="shared" si="122"/>
        <v>8348</v>
      </c>
      <c r="B8354" s="571" t="s">
        <v>10493</v>
      </c>
      <c r="C8354" s="574" t="s">
        <v>12458</v>
      </c>
      <c r="D8354" s="843">
        <v>39909.03</v>
      </c>
      <c r="E8354" s="844"/>
      <c r="F8354" s="844"/>
      <c r="G8354" s="25"/>
      <c r="H8354" s="25"/>
      <c r="I8354" s="25"/>
      <c r="J8354" s="25"/>
      <c r="K8354" s="25"/>
      <c r="L8354" s="25"/>
      <c r="N8354" s="25"/>
      <c r="O8354" s="25"/>
      <c r="P8354" s="35" t="s">
        <v>2496</v>
      </c>
      <c r="AS8354" s="570"/>
      <c r="AT8354" s="391"/>
      <c r="AU8354" s="222"/>
      <c r="AV8354" s="564"/>
      <c r="AW8354" s="60"/>
      <c r="AX8354" s="60"/>
      <c r="AY8354" s="60"/>
      <c r="AZ8354" s="283"/>
      <c r="BA8354" s="283"/>
      <c r="BB8354" s="283"/>
      <c r="BC8354" s="34"/>
      <c r="BD8354" s="27"/>
      <c r="BF8354" s="35"/>
      <c r="BG8354" s="35"/>
      <c r="BH8354" s="35"/>
    </row>
    <row r="8355" spans="1:60" ht="15" x14ac:dyDescent="0.25">
      <c r="A8355" s="570">
        <f t="shared" si="122"/>
        <v>8349</v>
      </c>
      <c r="B8355" s="571" t="s">
        <v>10494</v>
      </c>
      <c r="C8355" s="574" t="s">
        <v>12458</v>
      </c>
      <c r="D8355" s="843">
        <v>49099.4</v>
      </c>
      <c r="E8355" s="844"/>
      <c r="F8355" s="844"/>
      <c r="G8355" s="25"/>
      <c r="H8355" s="25"/>
      <c r="I8355" s="25"/>
      <c r="J8355" s="25"/>
      <c r="K8355" s="25"/>
      <c r="L8355" s="25"/>
      <c r="N8355" s="25"/>
      <c r="O8355" s="25"/>
      <c r="P8355" s="35" t="s">
        <v>2496</v>
      </c>
      <c r="AS8355" s="570"/>
      <c r="AT8355" s="391"/>
      <c r="AU8355" s="222"/>
      <c r="AV8355" s="564"/>
      <c r="AW8355" s="60"/>
      <c r="AX8355" s="60"/>
      <c r="AY8355" s="60"/>
      <c r="AZ8355" s="283"/>
      <c r="BA8355" s="283"/>
      <c r="BB8355" s="283"/>
      <c r="BC8355" s="34"/>
      <c r="BD8355" s="27"/>
      <c r="BF8355" s="35"/>
      <c r="BG8355" s="35"/>
      <c r="BH8355" s="35"/>
    </row>
    <row r="8356" spans="1:60" ht="15" x14ac:dyDescent="0.25">
      <c r="A8356" s="570">
        <f t="shared" si="122"/>
        <v>8350</v>
      </c>
      <c r="B8356" s="571" t="s">
        <v>10495</v>
      </c>
      <c r="C8356" s="574" t="s">
        <v>12458</v>
      </c>
      <c r="D8356" s="843">
        <v>50845.13</v>
      </c>
      <c r="E8356" s="844"/>
      <c r="F8356" s="844"/>
      <c r="G8356" s="25"/>
      <c r="H8356" s="25"/>
      <c r="I8356" s="25"/>
      <c r="J8356" s="25"/>
      <c r="K8356" s="25"/>
      <c r="L8356" s="25"/>
      <c r="N8356" s="25"/>
      <c r="O8356" s="25"/>
      <c r="P8356" s="35" t="s">
        <v>2496</v>
      </c>
      <c r="AS8356" s="570"/>
      <c r="AT8356" s="391"/>
      <c r="AU8356" s="222"/>
      <c r="AV8356" s="564"/>
      <c r="AW8356" s="60"/>
      <c r="AX8356" s="60"/>
      <c r="AY8356" s="60"/>
      <c r="AZ8356" s="283"/>
      <c r="BA8356" s="283"/>
      <c r="BB8356" s="283"/>
      <c r="BC8356" s="34"/>
      <c r="BD8356" s="27"/>
      <c r="BF8356" s="35"/>
      <c r="BG8356" s="35"/>
      <c r="BH8356" s="35"/>
    </row>
    <row r="8357" spans="1:60" ht="15" x14ac:dyDescent="0.25">
      <c r="A8357" s="570">
        <f t="shared" si="122"/>
        <v>8351</v>
      </c>
      <c r="B8357" s="571" t="s">
        <v>10496</v>
      </c>
      <c r="C8357" s="574" t="s">
        <v>12458</v>
      </c>
      <c r="D8357" s="843">
        <v>37723</v>
      </c>
      <c r="E8357" s="844"/>
      <c r="F8357" s="844"/>
      <c r="G8357" s="25"/>
      <c r="H8357" s="25"/>
      <c r="I8357" s="25"/>
      <c r="J8357" s="25"/>
      <c r="K8357" s="25"/>
      <c r="L8357" s="25"/>
      <c r="N8357" s="25"/>
      <c r="O8357" s="25"/>
      <c r="P8357" s="35" t="s">
        <v>2496</v>
      </c>
      <c r="AS8357" s="570"/>
      <c r="AT8357" s="391"/>
      <c r="AU8357" s="222"/>
      <c r="AV8357" s="564"/>
      <c r="AW8357" s="60"/>
      <c r="AX8357" s="60"/>
      <c r="AY8357" s="60"/>
      <c r="AZ8357" s="283"/>
      <c r="BA8357" s="283"/>
      <c r="BB8357" s="283"/>
      <c r="BC8357" s="34"/>
      <c r="BD8357" s="27"/>
      <c r="BF8357" s="35"/>
      <c r="BG8357" s="35"/>
      <c r="BH8357" s="35"/>
    </row>
    <row r="8358" spans="1:60" ht="15" x14ac:dyDescent="0.25">
      <c r="A8358" s="570">
        <f t="shared" si="122"/>
        <v>8352</v>
      </c>
      <c r="B8358" s="571" t="s">
        <v>10497</v>
      </c>
      <c r="C8358" s="574" t="s">
        <v>12458</v>
      </c>
      <c r="D8358" s="843">
        <v>47838</v>
      </c>
      <c r="E8358" s="844"/>
      <c r="F8358" s="844"/>
      <c r="G8358" s="25"/>
      <c r="H8358" s="25"/>
      <c r="I8358" s="25"/>
      <c r="J8358" s="25"/>
      <c r="K8358" s="25"/>
      <c r="L8358" s="25"/>
      <c r="N8358" s="25"/>
      <c r="O8358" s="25"/>
      <c r="P8358" s="35" t="s">
        <v>2496</v>
      </c>
      <c r="AS8358" s="570"/>
      <c r="AT8358" s="391"/>
      <c r="AU8358" s="222"/>
      <c r="AV8358" s="564"/>
      <c r="AW8358" s="60"/>
      <c r="AX8358" s="60"/>
      <c r="AY8358" s="60"/>
      <c r="AZ8358" s="283"/>
      <c r="BA8358" s="283"/>
      <c r="BB8358" s="283"/>
      <c r="BC8358" s="34"/>
      <c r="BD8358" s="27"/>
      <c r="BF8358" s="35"/>
      <c r="BG8358" s="35"/>
      <c r="BH8358" s="35"/>
    </row>
    <row r="8359" spans="1:60" ht="15" x14ac:dyDescent="0.25">
      <c r="A8359" s="570">
        <f t="shared" si="122"/>
        <v>8353</v>
      </c>
      <c r="B8359" s="571" t="s">
        <v>10498</v>
      </c>
      <c r="C8359" s="574" t="s">
        <v>12458</v>
      </c>
      <c r="D8359" s="843">
        <v>37723</v>
      </c>
      <c r="E8359" s="844"/>
      <c r="F8359" s="844"/>
      <c r="G8359" s="25"/>
      <c r="H8359" s="25"/>
      <c r="I8359" s="25"/>
      <c r="J8359" s="25"/>
      <c r="K8359" s="25"/>
      <c r="L8359" s="25"/>
      <c r="N8359" s="25"/>
      <c r="O8359" s="25"/>
      <c r="P8359" s="35" t="s">
        <v>2496</v>
      </c>
      <c r="AS8359" s="570"/>
      <c r="AT8359" s="391"/>
      <c r="AU8359" s="222"/>
      <c r="AV8359" s="564"/>
      <c r="AW8359" s="60"/>
      <c r="AX8359" s="60"/>
      <c r="AY8359" s="60"/>
      <c r="AZ8359" s="283"/>
      <c r="BA8359" s="283"/>
      <c r="BB8359" s="283"/>
      <c r="BC8359" s="34"/>
      <c r="BD8359" s="27"/>
      <c r="BF8359" s="35"/>
      <c r="BG8359" s="35"/>
      <c r="BH8359" s="35"/>
    </row>
    <row r="8360" spans="1:60" ht="15" x14ac:dyDescent="0.25">
      <c r="A8360" s="570">
        <f t="shared" si="122"/>
        <v>8354</v>
      </c>
      <c r="B8360" s="571" t="s">
        <v>10499</v>
      </c>
      <c r="C8360" s="574" t="s">
        <v>12458</v>
      </c>
      <c r="D8360" s="843">
        <v>50845.13</v>
      </c>
      <c r="E8360" s="844"/>
      <c r="F8360" s="844"/>
      <c r="G8360" s="25"/>
      <c r="H8360" s="25"/>
      <c r="I8360" s="25"/>
      <c r="J8360" s="25"/>
      <c r="K8360" s="25"/>
      <c r="L8360" s="25"/>
      <c r="N8360" s="25"/>
      <c r="O8360" s="25"/>
      <c r="P8360" s="35" t="s">
        <v>2496</v>
      </c>
      <c r="AS8360" s="570"/>
      <c r="AT8360" s="391"/>
      <c r="AU8360" s="222"/>
      <c r="AV8360" s="564"/>
      <c r="AW8360" s="60"/>
      <c r="AX8360" s="60"/>
      <c r="AY8360" s="60"/>
      <c r="AZ8360" s="283"/>
      <c r="BA8360" s="283"/>
      <c r="BB8360" s="283"/>
      <c r="BC8360" s="34"/>
      <c r="BD8360" s="27"/>
      <c r="BF8360" s="35"/>
      <c r="BG8360" s="35"/>
      <c r="BH8360" s="35"/>
    </row>
    <row r="8361" spans="1:60" ht="15" x14ac:dyDescent="0.25">
      <c r="A8361" s="570">
        <f t="shared" si="122"/>
        <v>8355</v>
      </c>
      <c r="B8361" s="571" t="s">
        <v>10500</v>
      </c>
      <c r="C8361" s="574" t="s">
        <v>12458</v>
      </c>
      <c r="D8361" s="843">
        <v>11011.07</v>
      </c>
      <c r="E8361" s="844"/>
      <c r="F8361" s="844"/>
      <c r="G8361" s="25"/>
      <c r="H8361" s="25"/>
      <c r="I8361" s="25"/>
      <c r="J8361" s="25"/>
      <c r="K8361" s="25"/>
      <c r="L8361" s="25"/>
      <c r="N8361" s="25"/>
      <c r="O8361" s="25"/>
      <c r="P8361" s="35" t="s">
        <v>2496</v>
      </c>
      <c r="AS8361" s="570"/>
      <c r="AT8361" s="391"/>
      <c r="AU8361" s="222"/>
      <c r="AV8361" s="564"/>
      <c r="AW8361" s="60"/>
      <c r="AX8361" s="60"/>
      <c r="AY8361" s="60"/>
      <c r="AZ8361" s="283"/>
      <c r="BA8361" s="283"/>
      <c r="BB8361" s="283"/>
      <c r="BC8361" s="34"/>
      <c r="BD8361" s="27"/>
      <c r="BF8361" s="35"/>
      <c r="BG8361" s="35"/>
      <c r="BH8361" s="35"/>
    </row>
    <row r="8362" spans="1:60" ht="15" x14ac:dyDescent="0.25">
      <c r="A8362" s="570">
        <f t="shared" si="122"/>
        <v>8356</v>
      </c>
      <c r="B8362" s="571" t="s">
        <v>10500</v>
      </c>
      <c r="C8362" s="574" t="s">
        <v>12458</v>
      </c>
      <c r="D8362" s="843">
        <v>12161.8</v>
      </c>
      <c r="E8362" s="844"/>
      <c r="F8362" s="844"/>
      <c r="G8362" s="25"/>
      <c r="H8362" s="25"/>
      <c r="I8362" s="25"/>
      <c r="J8362" s="25"/>
      <c r="K8362" s="25"/>
      <c r="L8362" s="25"/>
      <c r="N8362" s="25"/>
      <c r="O8362" s="25"/>
      <c r="P8362" s="35" t="s">
        <v>2496</v>
      </c>
      <c r="AS8362" s="570"/>
      <c r="AT8362" s="391"/>
      <c r="AU8362" s="222"/>
      <c r="AV8362" s="564"/>
      <c r="AW8362" s="60"/>
      <c r="AX8362" s="60"/>
      <c r="AY8362" s="60"/>
      <c r="AZ8362" s="283"/>
      <c r="BA8362" s="283"/>
      <c r="BB8362" s="283"/>
      <c r="BC8362" s="34"/>
      <c r="BD8362" s="27"/>
      <c r="BF8362" s="35"/>
      <c r="BG8362" s="35"/>
      <c r="BH8362" s="35"/>
    </row>
    <row r="8363" spans="1:60" ht="15" x14ac:dyDescent="0.25">
      <c r="A8363" s="570">
        <f t="shared" si="122"/>
        <v>8357</v>
      </c>
      <c r="B8363" s="571" t="s">
        <v>10501</v>
      </c>
      <c r="C8363" s="574" t="s">
        <v>12458</v>
      </c>
      <c r="D8363" s="843">
        <v>9361.73</v>
      </c>
      <c r="E8363" s="844"/>
      <c r="F8363" s="844"/>
      <c r="G8363" s="25"/>
      <c r="H8363" s="25"/>
      <c r="I8363" s="25"/>
      <c r="J8363" s="25"/>
      <c r="K8363" s="25"/>
      <c r="L8363" s="25"/>
      <c r="N8363" s="25"/>
      <c r="O8363" s="25"/>
      <c r="P8363" s="35" t="s">
        <v>2496</v>
      </c>
      <c r="AS8363" s="570"/>
      <c r="AT8363" s="391"/>
      <c r="AU8363" s="222"/>
      <c r="AV8363" s="564"/>
      <c r="AW8363" s="60"/>
      <c r="AX8363" s="60"/>
      <c r="AY8363" s="60"/>
      <c r="AZ8363" s="283"/>
      <c r="BA8363" s="283"/>
      <c r="BB8363" s="283"/>
      <c r="BC8363" s="34"/>
      <c r="BD8363" s="27"/>
      <c r="BF8363" s="35"/>
      <c r="BG8363" s="35"/>
      <c r="BH8363" s="35"/>
    </row>
    <row r="8364" spans="1:60" ht="15" x14ac:dyDescent="0.25">
      <c r="A8364" s="570">
        <f t="shared" si="122"/>
        <v>8358</v>
      </c>
      <c r="B8364" s="571" t="s">
        <v>10502</v>
      </c>
      <c r="C8364" s="574" t="s">
        <v>12458</v>
      </c>
      <c r="D8364" s="843">
        <v>57131.9</v>
      </c>
      <c r="E8364" s="844"/>
      <c r="F8364" s="844"/>
      <c r="G8364" s="25"/>
      <c r="H8364" s="25"/>
      <c r="I8364" s="25"/>
      <c r="J8364" s="25"/>
      <c r="K8364" s="25"/>
      <c r="L8364" s="25"/>
      <c r="N8364" s="25"/>
      <c r="O8364" s="25"/>
      <c r="P8364" s="35" t="s">
        <v>2496</v>
      </c>
      <c r="AS8364" s="570"/>
      <c r="AT8364" s="391"/>
      <c r="AU8364" s="222"/>
      <c r="AV8364" s="564"/>
      <c r="AW8364" s="60"/>
      <c r="AX8364" s="60"/>
      <c r="AY8364" s="60"/>
      <c r="AZ8364" s="283"/>
      <c r="BA8364" s="283"/>
      <c r="BB8364" s="283"/>
      <c r="BC8364" s="34"/>
      <c r="BD8364" s="27"/>
      <c r="BF8364" s="35"/>
      <c r="BG8364" s="35"/>
      <c r="BH8364" s="35"/>
    </row>
    <row r="8365" spans="1:60" ht="15" x14ac:dyDescent="0.25">
      <c r="A8365" s="570">
        <f t="shared" si="122"/>
        <v>8359</v>
      </c>
      <c r="B8365" s="571" t="s">
        <v>10503</v>
      </c>
      <c r="C8365" s="574" t="s">
        <v>12458</v>
      </c>
      <c r="D8365" s="843">
        <v>72215.149999999994</v>
      </c>
      <c r="E8365" s="844"/>
      <c r="F8365" s="844"/>
      <c r="G8365" s="25"/>
      <c r="H8365" s="25"/>
      <c r="I8365" s="25"/>
      <c r="J8365" s="25"/>
      <c r="K8365" s="25"/>
      <c r="L8365" s="25"/>
      <c r="N8365" s="25"/>
      <c r="O8365" s="25"/>
      <c r="P8365" s="35" t="s">
        <v>2496</v>
      </c>
      <c r="AS8365" s="570"/>
      <c r="AT8365" s="391"/>
      <c r="AU8365" s="222"/>
      <c r="AV8365" s="564"/>
      <c r="AW8365" s="60"/>
      <c r="AX8365" s="60"/>
      <c r="AY8365" s="60"/>
      <c r="AZ8365" s="283"/>
      <c r="BA8365" s="283"/>
      <c r="BB8365" s="283"/>
      <c r="BC8365" s="34"/>
      <c r="BD8365" s="27"/>
      <c r="BF8365" s="35"/>
      <c r="BG8365" s="35"/>
      <c r="BH8365" s="35"/>
    </row>
    <row r="8366" spans="1:60" ht="15" x14ac:dyDescent="0.25">
      <c r="A8366" s="570">
        <f t="shared" si="122"/>
        <v>8360</v>
      </c>
      <c r="B8366" s="571" t="s">
        <v>10504</v>
      </c>
      <c r="C8366" s="574" t="s">
        <v>12458</v>
      </c>
      <c r="D8366" s="843">
        <v>65120.37</v>
      </c>
      <c r="E8366" s="844"/>
      <c r="F8366" s="844"/>
      <c r="G8366" s="25"/>
      <c r="H8366" s="25"/>
      <c r="I8366" s="25"/>
      <c r="J8366" s="25"/>
      <c r="K8366" s="25"/>
      <c r="L8366" s="25"/>
      <c r="N8366" s="25"/>
      <c r="O8366" s="25"/>
      <c r="P8366" s="35" t="s">
        <v>2496</v>
      </c>
      <c r="AS8366" s="570"/>
      <c r="AT8366" s="391"/>
      <c r="AU8366" s="222"/>
      <c r="AV8366" s="564"/>
      <c r="AW8366" s="60"/>
      <c r="AX8366" s="60"/>
      <c r="AY8366" s="60"/>
      <c r="AZ8366" s="283"/>
      <c r="BA8366" s="283"/>
      <c r="BB8366" s="283"/>
      <c r="BC8366" s="34"/>
      <c r="BD8366" s="27"/>
      <c r="BF8366" s="35"/>
      <c r="BG8366" s="35"/>
      <c r="BH8366" s="35"/>
    </row>
    <row r="8367" spans="1:60" ht="15" x14ac:dyDescent="0.25">
      <c r="A8367" s="570">
        <f t="shared" si="122"/>
        <v>8361</v>
      </c>
      <c r="B8367" s="571" t="s">
        <v>10505</v>
      </c>
      <c r="C8367" s="574" t="s">
        <v>12458</v>
      </c>
      <c r="D8367" s="843">
        <v>72213.960000000006</v>
      </c>
      <c r="E8367" s="844"/>
      <c r="F8367" s="844"/>
      <c r="G8367" s="25"/>
      <c r="H8367" s="25"/>
      <c r="I8367" s="25"/>
      <c r="J8367" s="25"/>
      <c r="K8367" s="25"/>
      <c r="L8367" s="25"/>
      <c r="N8367" s="25"/>
      <c r="O8367" s="25"/>
      <c r="P8367" s="35" t="s">
        <v>2496</v>
      </c>
      <c r="AS8367" s="570"/>
      <c r="AT8367" s="391"/>
      <c r="AU8367" s="222"/>
      <c r="AV8367" s="564"/>
      <c r="AW8367" s="60"/>
      <c r="AX8367" s="60"/>
      <c r="AY8367" s="60"/>
      <c r="AZ8367" s="283"/>
      <c r="BA8367" s="283"/>
      <c r="BB8367" s="283"/>
      <c r="BC8367" s="34"/>
      <c r="BD8367" s="27"/>
      <c r="BF8367" s="35"/>
      <c r="BG8367" s="35"/>
      <c r="BH8367" s="35"/>
    </row>
    <row r="8368" spans="1:60" ht="15" x14ac:dyDescent="0.25">
      <c r="A8368" s="570">
        <f t="shared" si="122"/>
        <v>8362</v>
      </c>
      <c r="B8368" s="571" t="s">
        <v>10506</v>
      </c>
      <c r="C8368" s="574" t="s">
        <v>12458</v>
      </c>
      <c r="D8368" s="843">
        <v>57131.9</v>
      </c>
      <c r="E8368" s="844"/>
      <c r="F8368" s="844"/>
      <c r="G8368" s="25"/>
      <c r="H8368" s="25"/>
      <c r="I8368" s="25"/>
      <c r="J8368" s="25"/>
      <c r="K8368" s="25"/>
      <c r="L8368" s="25"/>
      <c r="N8368" s="25"/>
      <c r="O8368" s="25"/>
      <c r="P8368" s="35" t="s">
        <v>2496</v>
      </c>
      <c r="AS8368" s="570"/>
      <c r="AT8368" s="391"/>
      <c r="AU8368" s="222"/>
      <c r="AV8368" s="564"/>
      <c r="AW8368" s="60"/>
      <c r="AX8368" s="60"/>
      <c r="AY8368" s="60"/>
      <c r="AZ8368" s="283"/>
      <c r="BA8368" s="283"/>
      <c r="BB8368" s="283"/>
      <c r="BC8368" s="34"/>
      <c r="BD8368" s="27"/>
      <c r="BF8368" s="35"/>
      <c r="BG8368" s="35"/>
      <c r="BH8368" s="35"/>
    </row>
    <row r="8369" spans="1:60" ht="15" x14ac:dyDescent="0.25">
      <c r="A8369" s="570">
        <f t="shared" si="122"/>
        <v>8363</v>
      </c>
      <c r="B8369" s="571" t="s">
        <v>10507</v>
      </c>
      <c r="C8369" s="574" t="s">
        <v>12458</v>
      </c>
      <c r="D8369" s="843">
        <v>104289.22</v>
      </c>
      <c r="E8369" s="844"/>
      <c r="F8369" s="844"/>
      <c r="G8369" s="25"/>
      <c r="H8369" s="25"/>
      <c r="I8369" s="25"/>
      <c r="J8369" s="25"/>
      <c r="K8369" s="25"/>
      <c r="L8369" s="25"/>
      <c r="N8369" s="25"/>
      <c r="O8369" s="25"/>
      <c r="P8369" s="35" t="s">
        <v>2496</v>
      </c>
      <c r="AS8369" s="570"/>
      <c r="AT8369" s="391"/>
      <c r="AU8369" s="222"/>
      <c r="AV8369" s="564"/>
      <c r="AW8369" s="60"/>
      <c r="AX8369" s="60"/>
      <c r="AY8369" s="60"/>
      <c r="AZ8369" s="283"/>
      <c r="BA8369" s="283"/>
      <c r="BB8369" s="283"/>
      <c r="BC8369" s="34"/>
      <c r="BD8369" s="27"/>
      <c r="BF8369" s="35"/>
      <c r="BG8369" s="35"/>
      <c r="BH8369" s="35"/>
    </row>
    <row r="8370" spans="1:60" ht="15" x14ac:dyDescent="0.25">
      <c r="A8370" s="570">
        <f t="shared" si="122"/>
        <v>8364</v>
      </c>
      <c r="B8370" s="571" t="s">
        <v>10508</v>
      </c>
      <c r="C8370" s="574" t="s">
        <v>12458</v>
      </c>
      <c r="D8370" s="843">
        <v>86787.89</v>
      </c>
      <c r="E8370" s="844"/>
      <c r="F8370" s="844"/>
      <c r="G8370" s="25"/>
      <c r="H8370" s="25"/>
      <c r="I8370" s="25"/>
      <c r="J8370" s="25"/>
      <c r="K8370" s="25"/>
      <c r="L8370" s="25"/>
      <c r="N8370" s="25"/>
      <c r="O8370" s="25"/>
      <c r="P8370" s="35" t="s">
        <v>2496</v>
      </c>
      <c r="AS8370" s="570"/>
      <c r="AT8370" s="391"/>
      <c r="AU8370" s="222"/>
      <c r="AV8370" s="564"/>
      <c r="AW8370" s="60"/>
      <c r="AX8370" s="60"/>
      <c r="AY8370" s="60"/>
      <c r="AZ8370" s="283"/>
      <c r="BA8370" s="283"/>
      <c r="BB8370" s="283"/>
      <c r="BC8370" s="34"/>
      <c r="BD8370" s="27"/>
      <c r="BF8370" s="35"/>
      <c r="BG8370" s="35"/>
      <c r="BH8370" s="35"/>
    </row>
    <row r="8371" spans="1:60" ht="15" x14ac:dyDescent="0.25">
      <c r="A8371" s="570">
        <f t="shared" si="122"/>
        <v>8365</v>
      </c>
      <c r="B8371" s="571" t="s">
        <v>10509</v>
      </c>
      <c r="C8371" s="574" t="s">
        <v>12458</v>
      </c>
      <c r="D8371" s="843">
        <v>65122.75</v>
      </c>
      <c r="E8371" s="844"/>
      <c r="F8371" s="844"/>
      <c r="G8371" s="25"/>
      <c r="H8371" s="25"/>
      <c r="I8371" s="25"/>
      <c r="J8371" s="25"/>
      <c r="K8371" s="25"/>
      <c r="L8371" s="25"/>
      <c r="N8371" s="25"/>
      <c r="O8371" s="25"/>
      <c r="P8371" s="35" t="s">
        <v>2496</v>
      </c>
      <c r="AS8371" s="570"/>
      <c r="AT8371" s="391"/>
      <c r="AU8371" s="222"/>
      <c r="AV8371" s="564"/>
      <c r="AW8371" s="60"/>
      <c r="AX8371" s="60"/>
      <c r="AY8371" s="60"/>
      <c r="AZ8371" s="283"/>
      <c r="BA8371" s="283"/>
      <c r="BB8371" s="283"/>
      <c r="BC8371" s="34"/>
      <c r="BD8371" s="27"/>
      <c r="BF8371" s="35"/>
      <c r="BG8371" s="35"/>
      <c r="BH8371" s="35"/>
    </row>
    <row r="8372" spans="1:60" ht="15" x14ac:dyDescent="0.25">
      <c r="A8372" s="570">
        <f t="shared" si="122"/>
        <v>8366</v>
      </c>
      <c r="B8372" s="571" t="s">
        <v>10510</v>
      </c>
      <c r="C8372" s="574" t="s">
        <v>12458</v>
      </c>
      <c r="D8372" s="843">
        <v>91045.71</v>
      </c>
      <c r="E8372" s="844"/>
      <c r="F8372" s="844"/>
      <c r="G8372" s="25"/>
      <c r="H8372" s="25"/>
      <c r="I8372" s="25"/>
      <c r="J8372" s="25"/>
      <c r="K8372" s="25"/>
      <c r="L8372" s="25"/>
      <c r="N8372" s="25"/>
      <c r="O8372" s="25"/>
      <c r="P8372" s="35" t="s">
        <v>2496</v>
      </c>
      <c r="AS8372" s="570"/>
      <c r="AT8372" s="391"/>
      <c r="AU8372" s="222"/>
      <c r="AV8372" s="564"/>
      <c r="AW8372" s="60"/>
      <c r="AX8372" s="60"/>
      <c r="AY8372" s="60"/>
      <c r="AZ8372" s="283"/>
      <c r="BA8372" s="283"/>
      <c r="BB8372" s="283"/>
      <c r="BC8372" s="34"/>
      <c r="BD8372" s="27"/>
      <c r="BF8372" s="35"/>
      <c r="BG8372" s="35"/>
      <c r="BH8372" s="35"/>
    </row>
    <row r="8373" spans="1:60" ht="15" x14ac:dyDescent="0.25">
      <c r="A8373" s="570">
        <f t="shared" si="122"/>
        <v>8367</v>
      </c>
      <c r="B8373" s="571" t="s">
        <v>10511</v>
      </c>
      <c r="C8373" s="574" t="s">
        <v>12458</v>
      </c>
      <c r="D8373" s="843">
        <v>86787.89</v>
      </c>
      <c r="E8373" s="844"/>
      <c r="F8373" s="844"/>
      <c r="G8373" s="25"/>
      <c r="H8373" s="25"/>
      <c r="I8373" s="25"/>
      <c r="J8373" s="25"/>
      <c r="K8373" s="25"/>
      <c r="L8373" s="25"/>
      <c r="N8373" s="25"/>
      <c r="O8373" s="25"/>
      <c r="P8373" s="35" t="s">
        <v>2496</v>
      </c>
      <c r="AS8373" s="570"/>
      <c r="AT8373" s="391"/>
      <c r="AU8373" s="222"/>
      <c r="AV8373" s="564"/>
      <c r="AW8373" s="60"/>
      <c r="AX8373" s="60"/>
      <c r="AY8373" s="60"/>
      <c r="AZ8373" s="283"/>
      <c r="BA8373" s="283"/>
      <c r="BB8373" s="283"/>
      <c r="BC8373" s="34"/>
      <c r="BD8373" s="27"/>
      <c r="BF8373" s="35"/>
      <c r="BG8373" s="35"/>
      <c r="BH8373" s="35"/>
    </row>
    <row r="8374" spans="1:60" ht="15" x14ac:dyDescent="0.25">
      <c r="A8374" s="570">
        <f t="shared" si="122"/>
        <v>8368</v>
      </c>
      <c r="B8374" s="571" t="s">
        <v>10512</v>
      </c>
      <c r="C8374" s="574" t="s">
        <v>12458</v>
      </c>
      <c r="D8374" s="843">
        <v>68877.2</v>
      </c>
      <c r="E8374" s="844"/>
      <c r="F8374" s="844"/>
      <c r="G8374" s="25"/>
      <c r="H8374" s="25"/>
      <c r="I8374" s="25"/>
      <c r="J8374" s="25"/>
      <c r="K8374" s="25"/>
      <c r="L8374" s="25"/>
      <c r="N8374" s="25"/>
      <c r="O8374" s="25"/>
      <c r="P8374" s="35" t="s">
        <v>2496</v>
      </c>
      <c r="AS8374" s="570"/>
      <c r="AT8374" s="391"/>
      <c r="AU8374" s="222"/>
      <c r="AV8374" s="564"/>
      <c r="AW8374" s="60"/>
      <c r="AX8374" s="60"/>
      <c r="AY8374" s="60"/>
      <c r="AZ8374" s="283"/>
      <c r="BA8374" s="283"/>
      <c r="BB8374" s="283"/>
      <c r="BC8374" s="34"/>
      <c r="BD8374" s="27"/>
      <c r="BF8374" s="35"/>
      <c r="BG8374" s="35"/>
      <c r="BH8374" s="35"/>
    </row>
    <row r="8375" spans="1:60" ht="15" x14ac:dyDescent="0.25">
      <c r="A8375" s="570">
        <f t="shared" si="122"/>
        <v>8369</v>
      </c>
      <c r="B8375" s="571" t="s">
        <v>10513</v>
      </c>
      <c r="C8375" s="574" t="s">
        <v>12458</v>
      </c>
      <c r="D8375" s="843">
        <v>86787.89</v>
      </c>
      <c r="E8375" s="844"/>
      <c r="F8375" s="844"/>
      <c r="G8375" s="25"/>
      <c r="H8375" s="25"/>
      <c r="I8375" s="25"/>
      <c r="J8375" s="25"/>
      <c r="K8375" s="25"/>
      <c r="L8375" s="25"/>
      <c r="N8375" s="25"/>
      <c r="O8375" s="25"/>
      <c r="P8375" s="35" t="s">
        <v>2496</v>
      </c>
      <c r="AS8375" s="570"/>
      <c r="AT8375" s="391"/>
      <c r="AU8375" s="222"/>
      <c r="AV8375" s="564"/>
      <c r="AW8375" s="60"/>
      <c r="AX8375" s="60"/>
      <c r="AY8375" s="60"/>
      <c r="AZ8375" s="283"/>
      <c r="BA8375" s="283"/>
      <c r="BB8375" s="283"/>
      <c r="BC8375" s="34"/>
      <c r="BD8375" s="27"/>
      <c r="BF8375" s="35"/>
      <c r="BG8375" s="35"/>
      <c r="BH8375" s="35"/>
    </row>
    <row r="8376" spans="1:60" ht="15" x14ac:dyDescent="0.25">
      <c r="A8376" s="570">
        <f t="shared" si="122"/>
        <v>8370</v>
      </c>
      <c r="B8376" s="571" t="s">
        <v>10514</v>
      </c>
      <c r="C8376" s="574" t="s">
        <v>12458</v>
      </c>
      <c r="D8376" s="843">
        <v>11011.07</v>
      </c>
      <c r="E8376" s="844"/>
      <c r="F8376" s="844"/>
      <c r="G8376" s="25"/>
      <c r="H8376" s="25"/>
      <c r="I8376" s="25"/>
      <c r="J8376" s="25"/>
      <c r="K8376" s="25"/>
      <c r="L8376" s="25"/>
      <c r="N8376" s="25"/>
      <c r="O8376" s="25"/>
      <c r="P8376" s="35" t="s">
        <v>2496</v>
      </c>
      <c r="AS8376" s="570"/>
      <c r="AT8376" s="391"/>
      <c r="AU8376" s="222"/>
      <c r="AV8376" s="564"/>
      <c r="AW8376" s="60"/>
      <c r="AX8376" s="60"/>
      <c r="AY8376" s="60"/>
      <c r="AZ8376" s="283"/>
      <c r="BA8376" s="283"/>
      <c r="BB8376" s="283"/>
      <c r="BC8376" s="34"/>
      <c r="BD8376" s="27"/>
      <c r="BF8376" s="35"/>
      <c r="BG8376" s="35"/>
      <c r="BH8376" s="35"/>
    </row>
    <row r="8377" spans="1:60" ht="15" x14ac:dyDescent="0.25">
      <c r="A8377" s="570">
        <f t="shared" si="122"/>
        <v>8371</v>
      </c>
      <c r="B8377" s="571" t="s">
        <v>10514</v>
      </c>
      <c r="C8377" s="574" t="s">
        <v>12458</v>
      </c>
      <c r="D8377" s="843">
        <v>12161.8</v>
      </c>
      <c r="E8377" s="844"/>
      <c r="F8377" s="844"/>
      <c r="G8377" s="25"/>
      <c r="H8377" s="25"/>
      <c r="I8377" s="25"/>
      <c r="J8377" s="25"/>
      <c r="K8377" s="25"/>
      <c r="L8377" s="25"/>
      <c r="N8377" s="25"/>
      <c r="O8377" s="25"/>
      <c r="P8377" s="35" t="s">
        <v>2496</v>
      </c>
      <c r="AS8377" s="570"/>
      <c r="AT8377" s="391"/>
      <c r="AU8377" s="222"/>
      <c r="AV8377" s="564"/>
      <c r="AW8377" s="60"/>
      <c r="AX8377" s="60"/>
      <c r="AY8377" s="60"/>
      <c r="AZ8377" s="283"/>
      <c r="BA8377" s="283"/>
      <c r="BB8377" s="283"/>
      <c r="BC8377" s="34"/>
      <c r="BD8377" s="27"/>
      <c r="BF8377" s="35"/>
      <c r="BG8377" s="35"/>
      <c r="BH8377" s="35"/>
    </row>
    <row r="8378" spans="1:60" ht="15" x14ac:dyDescent="0.25">
      <c r="A8378" s="570">
        <f t="shared" si="122"/>
        <v>8372</v>
      </c>
      <c r="B8378" s="571" t="s">
        <v>10515</v>
      </c>
      <c r="C8378" s="574" t="s">
        <v>12458</v>
      </c>
      <c r="D8378" s="843">
        <v>12411.7</v>
      </c>
      <c r="E8378" s="844"/>
      <c r="F8378" s="844"/>
      <c r="G8378" s="25"/>
      <c r="H8378" s="25"/>
      <c r="I8378" s="25"/>
      <c r="J8378" s="25"/>
      <c r="K8378" s="25"/>
      <c r="L8378" s="25"/>
      <c r="N8378" s="25"/>
      <c r="O8378" s="25"/>
      <c r="P8378" s="35" t="s">
        <v>2496</v>
      </c>
      <c r="AS8378" s="570"/>
      <c r="AT8378" s="391"/>
      <c r="AU8378" s="222"/>
      <c r="AV8378" s="564"/>
      <c r="AW8378" s="60"/>
      <c r="AX8378" s="60"/>
      <c r="AY8378" s="60"/>
      <c r="AZ8378" s="283"/>
      <c r="BA8378" s="283"/>
      <c r="BB8378" s="283"/>
      <c r="BC8378" s="34"/>
      <c r="BD8378" s="27"/>
      <c r="BF8378" s="35"/>
      <c r="BG8378" s="35"/>
      <c r="BH8378" s="35"/>
    </row>
    <row r="8379" spans="1:60" ht="15" x14ac:dyDescent="0.25">
      <c r="A8379" s="570">
        <f t="shared" si="122"/>
        <v>8373</v>
      </c>
      <c r="B8379" s="571" t="s">
        <v>10516</v>
      </c>
      <c r="C8379" s="574" t="s">
        <v>12458</v>
      </c>
      <c r="D8379" s="843">
        <v>11369.26</v>
      </c>
      <c r="E8379" s="844"/>
      <c r="F8379" s="844"/>
      <c r="G8379" s="25"/>
      <c r="H8379" s="25"/>
      <c r="I8379" s="25"/>
      <c r="J8379" s="25"/>
      <c r="K8379" s="25"/>
      <c r="L8379" s="25"/>
      <c r="N8379" s="25"/>
      <c r="O8379" s="25"/>
      <c r="P8379" s="35" t="s">
        <v>2496</v>
      </c>
      <c r="AS8379" s="570"/>
      <c r="AT8379" s="391"/>
      <c r="AU8379" s="222"/>
      <c r="AV8379" s="564"/>
      <c r="AW8379" s="60"/>
      <c r="AX8379" s="60"/>
      <c r="AY8379" s="60"/>
      <c r="AZ8379" s="283"/>
      <c r="BA8379" s="283"/>
      <c r="BB8379" s="283"/>
      <c r="BC8379" s="34"/>
      <c r="BD8379" s="27"/>
      <c r="BF8379" s="35"/>
      <c r="BG8379" s="35"/>
      <c r="BH8379" s="35"/>
    </row>
    <row r="8380" spans="1:60" ht="15" x14ac:dyDescent="0.25">
      <c r="A8380" s="570">
        <f t="shared" si="122"/>
        <v>8374</v>
      </c>
      <c r="B8380" s="571" t="s">
        <v>10517</v>
      </c>
      <c r="C8380" s="574" t="s">
        <v>12458</v>
      </c>
      <c r="D8380" s="843">
        <v>3373.65</v>
      </c>
      <c r="E8380" s="844"/>
      <c r="F8380" s="844"/>
      <c r="G8380" s="25"/>
      <c r="H8380" s="25"/>
      <c r="I8380" s="25"/>
      <c r="J8380" s="25"/>
      <c r="K8380" s="25"/>
      <c r="L8380" s="25"/>
      <c r="N8380" s="25"/>
      <c r="O8380" s="25"/>
      <c r="P8380" s="35" t="s">
        <v>2496</v>
      </c>
      <c r="AS8380" s="570"/>
      <c r="AT8380" s="391"/>
      <c r="AU8380" s="222"/>
      <c r="AV8380" s="564"/>
      <c r="AW8380" s="60"/>
      <c r="AX8380" s="60"/>
      <c r="AY8380" s="60"/>
      <c r="AZ8380" s="283"/>
      <c r="BA8380" s="283"/>
      <c r="BB8380" s="283"/>
      <c r="BC8380" s="34"/>
      <c r="BD8380" s="27"/>
      <c r="BF8380" s="35"/>
      <c r="BG8380" s="35"/>
      <c r="BH8380" s="35"/>
    </row>
    <row r="8381" spans="1:60" ht="15" x14ac:dyDescent="0.25">
      <c r="A8381" s="570">
        <f t="shared" si="122"/>
        <v>8375</v>
      </c>
      <c r="B8381" s="571" t="s">
        <v>10518</v>
      </c>
      <c r="C8381" s="574" t="s">
        <v>12458</v>
      </c>
      <c r="D8381" s="843">
        <v>157229.94</v>
      </c>
      <c r="E8381" s="844"/>
      <c r="F8381" s="844"/>
      <c r="G8381" s="25"/>
      <c r="H8381" s="25"/>
      <c r="I8381" s="25"/>
      <c r="J8381" s="25"/>
      <c r="K8381" s="25"/>
      <c r="L8381" s="25"/>
      <c r="N8381" s="25"/>
      <c r="O8381" s="25"/>
      <c r="P8381" s="35" t="s">
        <v>2496</v>
      </c>
      <c r="AS8381" s="570"/>
      <c r="AT8381" s="391"/>
      <c r="AU8381" s="222"/>
      <c r="AV8381" s="564"/>
      <c r="AW8381" s="60"/>
      <c r="AX8381" s="60"/>
      <c r="AY8381" s="60"/>
      <c r="AZ8381" s="283"/>
      <c r="BA8381" s="283"/>
      <c r="BB8381" s="283"/>
      <c r="BC8381" s="34"/>
      <c r="BD8381" s="27"/>
      <c r="BF8381" s="35"/>
      <c r="BG8381" s="35"/>
      <c r="BH8381" s="35"/>
    </row>
    <row r="8382" spans="1:60" ht="15" x14ac:dyDescent="0.25">
      <c r="A8382" s="570">
        <f t="shared" si="122"/>
        <v>8376</v>
      </c>
      <c r="B8382" s="571" t="s">
        <v>10519</v>
      </c>
      <c r="C8382" s="574" t="s">
        <v>12458</v>
      </c>
      <c r="D8382" s="843">
        <v>20483.47</v>
      </c>
      <c r="E8382" s="844"/>
      <c r="F8382" s="844"/>
      <c r="G8382" s="25"/>
      <c r="H8382" s="25"/>
      <c r="I8382" s="25"/>
      <c r="J8382" s="25"/>
      <c r="K8382" s="25"/>
      <c r="L8382" s="25"/>
      <c r="N8382" s="25"/>
      <c r="O8382" s="25"/>
      <c r="P8382" s="35" t="s">
        <v>2496</v>
      </c>
      <c r="AS8382" s="570"/>
      <c r="AT8382" s="391"/>
      <c r="AU8382" s="222"/>
      <c r="AV8382" s="564"/>
      <c r="AW8382" s="60"/>
      <c r="AX8382" s="60"/>
      <c r="AY8382" s="60"/>
      <c r="AZ8382" s="283"/>
      <c r="BA8382" s="283"/>
      <c r="BB8382" s="283"/>
      <c r="BC8382" s="34"/>
      <c r="BD8382" s="27"/>
      <c r="BF8382" s="35"/>
      <c r="BG8382" s="35"/>
      <c r="BH8382" s="35"/>
    </row>
    <row r="8383" spans="1:60" ht="15" x14ac:dyDescent="0.25">
      <c r="A8383" s="570">
        <f t="shared" si="122"/>
        <v>8377</v>
      </c>
      <c r="B8383" s="571" t="s">
        <v>10520</v>
      </c>
      <c r="C8383" s="574" t="s">
        <v>12458</v>
      </c>
      <c r="D8383" s="843">
        <v>9913.89</v>
      </c>
      <c r="E8383" s="844"/>
      <c r="F8383" s="844"/>
      <c r="G8383" s="25"/>
      <c r="H8383" s="25"/>
      <c r="I8383" s="25"/>
      <c r="J8383" s="25"/>
      <c r="K8383" s="25"/>
      <c r="L8383" s="25"/>
      <c r="N8383" s="25"/>
      <c r="O8383" s="25"/>
      <c r="P8383" s="35" t="s">
        <v>2496</v>
      </c>
      <c r="AS8383" s="570"/>
      <c r="AT8383" s="391"/>
      <c r="AU8383" s="222"/>
      <c r="AV8383" s="564"/>
      <c r="AW8383" s="60"/>
      <c r="AX8383" s="60"/>
      <c r="AY8383" s="60"/>
      <c r="AZ8383" s="283"/>
      <c r="BA8383" s="283"/>
      <c r="BB8383" s="283"/>
      <c r="BC8383" s="34"/>
      <c r="BD8383" s="27"/>
      <c r="BF8383" s="35"/>
      <c r="BG8383" s="35"/>
      <c r="BH8383" s="35"/>
    </row>
    <row r="8384" spans="1:60" ht="15" x14ac:dyDescent="0.25">
      <c r="A8384" s="570">
        <f t="shared" si="122"/>
        <v>8378</v>
      </c>
      <c r="B8384" s="571" t="s">
        <v>10521</v>
      </c>
      <c r="C8384" s="574" t="s">
        <v>12458</v>
      </c>
      <c r="D8384" s="843">
        <v>20483.47</v>
      </c>
      <c r="E8384" s="844"/>
      <c r="F8384" s="844"/>
      <c r="G8384" s="25"/>
      <c r="H8384" s="25"/>
      <c r="I8384" s="25"/>
      <c r="J8384" s="25"/>
      <c r="K8384" s="25"/>
      <c r="L8384" s="25"/>
      <c r="N8384" s="25"/>
      <c r="O8384" s="25"/>
      <c r="P8384" s="35" t="s">
        <v>2496</v>
      </c>
      <c r="AS8384" s="570"/>
      <c r="AT8384" s="391"/>
      <c r="AU8384" s="222"/>
      <c r="AV8384" s="564"/>
      <c r="AW8384" s="60"/>
      <c r="AX8384" s="60"/>
      <c r="AY8384" s="60"/>
      <c r="AZ8384" s="283"/>
      <c r="BA8384" s="283"/>
      <c r="BB8384" s="283"/>
      <c r="BC8384" s="34"/>
      <c r="BD8384" s="27"/>
      <c r="BF8384" s="35"/>
      <c r="BG8384" s="35"/>
      <c r="BH8384" s="35"/>
    </row>
    <row r="8385" spans="1:60" ht="15" x14ac:dyDescent="0.25">
      <c r="A8385" s="570">
        <f t="shared" si="122"/>
        <v>8379</v>
      </c>
      <c r="B8385" s="571" t="s">
        <v>10522</v>
      </c>
      <c r="C8385" s="574" t="s">
        <v>12458</v>
      </c>
      <c r="D8385" s="843">
        <v>9913.89</v>
      </c>
      <c r="E8385" s="844"/>
      <c r="F8385" s="844"/>
      <c r="G8385" s="25"/>
      <c r="H8385" s="25"/>
      <c r="I8385" s="25"/>
      <c r="J8385" s="25"/>
      <c r="K8385" s="25"/>
      <c r="L8385" s="25"/>
      <c r="N8385" s="25"/>
      <c r="O8385" s="25"/>
      <c r="P8385" s="35" t="s">
        <v>2496</v>
      </c>
      <c r="AS8385" s="570"/>
      <c r="AT8385" s="391"/>
      <c r="AU8385" s="222"/>
      <c r="AV8385" s="564"/>
      <c r="AW8385" s="60"/>
      <c r="AX8385" s="60"/>
      <c r="AY8385" s="60"/>
      <c r="AZ8385" s="283"/>
      <c r="BA8385" s="283"/>
      <c r="BB8385" s="283"/>
      <c r="BC8385" s="34"/>
      <c r="BD8385" s="27"/>
      <c r="BF8385" s="35"/>
      <c r="BG8385" s="35"/>
      <c r="BH8385" s="35"/>
    </row>
    <row r="8386" spans="1:60" ht="15" x14ac:dyDescent="0.25">
      <c r="A8386" s="570">
        <f t="shared" si="122"/>
        <v>8380</v>
      </c>
      <c r="B8386" s="571" t="s">
        <v>10523</v>
      </c>
      <c r="C8386" s="574" t="s">
        <v>12458</v>
      </c>
      <c r="D8386" s="843">
        <v>31512.39</v>
      </c>
      <c r="E8386" s="844"/>
      <c r="F8386" s="844"/>
      <c r="G8386" s="25"/>
      <c r="H8386" s="25"/>
      <c r="I8386" s="25"/>
      <c r="J8386" s="25"/>
      <c r="K8386" s="25"/>
      <c r="L8386" s="25"/>
      <c r="N8386" s="25"/>
      <c r="O8386" s="25"/>
      <c r="P8386" s="35" t="s">
        <v>2496</v>
      </c>
      <c r="AS8386" s="570"/>
      <c r="AT8386" s="391"/>
      <c r="AU8386" s="222"/>
      <c r="AV8386" s="564"/>
      <c r="AW8386" s="60"/>
      <c r="AX8386" s="60"/>
      <c r="AY8386" s="60"/>
      <c r="AZ8386" s="283"/>
      <c r="BA8386" s="283"/>
      <c r="BB8386" s="283"/>
      <c r="BC8386" s="34"/>
      <c r="BD8386" s="27"/>
      <c r="BF8386" s="35"/>
      <c r="BG8386" s="35"/>
      <c r="BH8386" s="35"/>
    </row>
    <row r="8387" spans="1:60" ht="15" x14ac:dyDescent="0.25">
      <c r="A8387" s="570">
        <f t="shared" si="122"/>
        <v>8381</v>
      </c>
      <c r="B8387" s="571" t="s">
        <v>10524</v>
      </c>
      <c r="C8387" s="574" t="s">
        <v>12458</v>
      </c>
      <c r="D8387" s="843">
        <v>9913.89</v>
      </c>
      <c r="E8387" s="844"/>
      <c r="F8387" s="844"/>
      <c r="G8387" s="25"/>
      <c r="H8387" s="25"/>
      <c r="I8387" s="25"/>
      <c r="J8387" s="25"/>
      <c r="K8387" s="25"/>
      <c r="L8387" s="25"/>
      <c r="N8387" s="25"/>
      <c r="O8387" s="25"/>
      <c r="P8387" s="35" t="s">
        <v>2496</v>
      </c>
      <c r="AS8387" s="570"/>
      <c r="AT8387" s="391"/>
      <c r="AU8387" s="222"/>
      <c r="AV8387" s="564"/>
      <c r="AW8387" s="60"/>
      <c r="AX8387" s="60"/>
      <c r="AY8387" s="60"/>
      <c r="AZ8387" s="283"/>
      <c r="BA8387" s="283"/>
      <c r="BB8387" s="283"/>
      <c r="BC8387" s="34"/>
      <c r="BD8387" s="27"/>
      <c r="BF8387" s="35"/>
      <c r="BG8387" s="35"/>
      <c r="BH8387" s="35"/>
    </row>
    <row r="8388" spans="1:60" ht="15" x14ac:dyDescent="0.25">
      <c r="A8388" s="570">
        <f t="shared" si="122"/>
        <v>8382</v>
      </c>
      <c r="B8388" s="571" t="s">
        <v>10525</v>
      </c>
      <c r="C8388" s="574" t="s">
        <v>12458</v>
      </c>
      <c r="D8388" s="843">
        <v>9913.89</v>
      </c>
      <c r="E8388" s="844"/>
      <c r="F8388" s="844"/>
      <c r="G8388" s="25"/>
      <c r="H8388" s="25"/>
      <c r="I8388" s="25"/>
      <c r="J8388" s="25"/>
      <c r="K8388" s="25"/>
      <c r="L8388" s="25"/>
      <c r="N8388" s="25"/>
      <c r="O8388" s="25"/>
      <c r="P8388" s="35" t="s">
        <v>2496</v>
      </c>
      <c r="AS8388" s="570"/>
      <c r="AT8388" s="391"/>
      <c r="AU8388" s="222"/>
      <c r="AV8388" s="564"/>
      <c r="AW8388" s="60"/>
      <c r="AX8388" s="60"/>
      <c r="AY8388" s="60"/>
      <c r="AZ8388" s="283"/>
      <c r="BA8388" s="283"/>
      <c r="BB8388" s="283"/>
      <c r="BC8388" s="34"/>
      <c r="BD8388" s="27"/>
      <c r="BF8388" s="35"/>
      <c r="BG8388" s="35"/>
      <c r="BH8388" s="35"/>
    </row>
    <row r="8389" spans="1:60" ht="15" x14ac:dyDescent="0.25">
      <c r="A8389" s="570">
        <f t="shared" si="122"/>
        <v>8383</v>
      </c>
      <c r="B8389" s="571" t="s">
        <v>10526</v>
      </c>
      <c r="C8389" s="574" t="s">
        <v>12458</v>
      </c>
      <c r="D8389" s="843">
        <v>9913.89</v>
      </c>
      <c r="E8389" s="844"/>
      <c r="F8389" s="844"/>
      <c r="G8389" s="25"/>
      <c r="H8389" s="25"/>
      <c r="I8389" s="25"/>
      <c r="J8389" s="25"/>
      <c r="K8389" s="25"/>
      <c r="L8389" s="25"/>
      <c r="N8389" s="25"/>
      <c r="O8389" s="25"/>
      <c r="P8389" s="35" t="s">
        <v>2496</v>
      </c>
      <c r="AS8389" s="570"/>
      <c r="AT8389" s="391"/>
      <c r="AU8389" s="222"/>
      <c r="AV8389" s="564"/>
      <c r="AW8389" s="60"/>
      <c r="AX8389" s="60"/>
      <c r="AY8389" s="60"/>
      <c r="AZ8389" s="283"/>
      <c r="BA8389" s="283"/>
      <c r="BB8389" s="283"/>
      <c r="BC8389" s="34"/>
      <c r="BD8389" s="27"/>
      <c r="BF8389" s="35"/>
      <c r="BG8389" s="35"/>
      <c r="BH8389" s="35"/>
    </row>
    <row r="8390" spans="1:60" ht="15" x14ac:dyDescent="0.25">
      <c r="A8390" s="570">
        <f t="shared" si="122"/>
        <v>8384</v>
      </c>
      <c r="B8390" s="571" t="s">
        <v>10527</v>
      </c>
      <c r="C8390" s="574" t="s">
        <v>12458</v>
      </c>
      <c r="D8390" s="843">
        <v>36765.050000000003</v>
      </c>
      <c r="E8390" s="844"/>
      <c r="F8390" s="844"/>
      <c r="G8390" s="25"/>
      <c r="H8390" s="25"/>
      <c r="I8390" s="25"/>
      <c r="J8390" s="25"/>
      <c r="K8390" s="25"/>
      <c r="L8390" s="25"/>
      <c r="N8390" s="25"/>
      <c r="O8390" s="25"/>
      <c r="P8390" s="35" t="s">
        <v>2496</v>
      </c>
      <c r="AS8390" s="570"/>
      <c r="AT8390" s="391"/>
      <c r="AU8390" s="222"/>
      <c r="AV8390" s="564"/>
      <c r="AW8390" s="60"/>
      <c r="AX8390" s="60"/>
      <c r="AY8390" s="60"/>
      <c r="AZ8390" s="283"/>
      <c r="BA8390" s="283"/>
      <c r="BB8390" s="283"/>
      <c r="BC8390" s="34"/>
      <c r="BD8390" s="27"/>
      <c r="BF8390" s="35"/>
      <c r="BG8390" s="35"/>
      <c r="BH8390" s="35"/>
    </row>
    <row r="8391" spans="1:60" ht="15" x14ac:dyDescent="0.25">
      <c r="A8391" s="570">
        <f t="shared" si="122"/>
        <v>8385</v>
      </c>
      <c r="B8391" s="571" t="s">
        <v>10528</v>
      </c>
      <c r="C8391" s="574" t="s">
        <v>12458</v>
      </c>
      <c r="D8391" s="843">
        <v>20825</v>
      </c>
      <c r="E8391" s="844"/>
      <c r="F8391" s="844"/>
      <c r="G8391" s="25"/>
      <c r="H8391" s="25"/>
      <c r="I8391" s="25"/>
      <c r="J8391" s="25"/>
      <c r="K8391" s="25"/>
      <c r="L8391" s="25"/>
      <c r="N8391" s="25"/>
      <c r="O8391" s="25"/>
      <c r="P8391" s="35" t="s">
        <v>2496</v>
      </c>
      <c r="AS8391" s="570"/>
      <c r="AT8391" s="391"/>
      <c r="AU8391" s="222"/>
      <c r="AV8391" s="564"/>
      <c r="AW8391" s="60"/>
      <c r="AX8391" s="60"/>
      <c r="AY8391" s="60"/>
      <c r="AZ8391" s="283"/>
      <c r="BA8391" s="283"/>
      <c r="BB8391" s="283"/>
      <c r="BC8391" s="34"/>
      <c r="BD8391" s="27"/>
      <c r="BF8391" s="35"/>
      <c r="BG8391" s="35"/>
      <c r="BH8391" s="35"/>
    </row>
    <row r="8392" spans="1:60" ht="15" x14ac:dyDescent="0.25">
      <c r="A8392" s="570">
        <f t="shared" si="122"/>
        <v>8386</v>
      </c>
      <c r="B8392" s="571" t="s">
        <v>10529</v>
      </c>
      <c r="C8392" s="574" t="s">
        <v>12458</v>
      </c>
      <c r="D8392" s="843">
        <v>17552.5</v>
      </c>
      <c r="E8392" s="844"/>
      <c r="F8392" s="844"/>
      <c r="G8392" s="25"/>
      <c r="H8392" s="25"/>
      <c r="I8392" s="25"/>
      <c r="J8392" s="25"/>
      <c r="K8392" s="25"/>
      <c r="L8392" s="25"/>
      <c r="N8392" s="25"/>
      <c r="O8392" s="25"/>
      <c r="P8392" s="35" t="s">
        <v>2496</v>
      </c>
      <c r="AS8392" s="570"/>
      <c r="AT8392" s="391"/>
      <c r="AU8392" s="222"/>
      <c r="AV8392" s="564"/>
      <c r="AW8392" s="60"/>
      <c r="AX8392" s="60"/>
      <c r="AY8392" s="60"/>
      <c r="AZ8392" s="283"/>
      <c r="BA8392" s="283"/>
      <c r="BB8392" s="283"/>
      <c r="BC8392" s="34"/>
      <c r="BD8392" s="27"/>
      <c r="BF8392" s="35"/>
      <c r="BG8392" s="35"/>
      <c r="BH8392" s="35"/>
    </row>
    <row r="8393" spans="1:60" ht="15" x14ac:dyDescent="0.25">
      <c r="A8393" s="570">
        <f t="shared" si="122"/>
        <v>8387</v>
      </c>
      <c r="B8393" s="571" t="s">
        <v>10530</v>
      </c>
      <c r="C8393" s="574" t="s">
        <v>12458</v>
      </c>
      <c r="D8393" s="843">
        <v>37318.400000000001</v>
      </c>
      <c r="E8393" s="844"/>
      <c r="F8393" s="844"/>
      <c r="G8393" s="25"/>
      <c r="H8393" s="25"/>
      <c r="I8393" s="25"/>
      <c r="J8393" s="25"/>
      <c r="K8393" s="25"/>
      <c r="L8393" s="25"/>
      <c r="N8393" s="25"/>
      <c r="O8393" s="25"/>
      <c r="P8393" s="35" t="s">
        <v>2496</v>
      </c>
      <c r="AS8393" s="570"/>
      <c r="AT8393" s="391"/>
      <c r="AU8393" s="222"/>
      <c r="AV8393" s="564"/>
      <c r="AW8393" s="60"/>
      <c r="AX8393" s="60"/>
      <c r="AY8393" s="60"/>
      <c r="AZ8393" s="283"/>
      <c r="BA8393" s="283"/>
      <c r="BB8393" s="283"/>
      <c r="BC8393" s="34"/>
      <c r="BD8393" s="27"/>
      <c r="BF8393" s="35"/>
      <c r="BG8393" s="35"/>
      <c r="BH8393" s="35"/>
    </row>
    <row r="8394" spans="1:60" ht="15" x14ac:dyDescent="0.25">
      <c r="A8394" s="570">
        <f t="shared" si="122"/>
        <v>8388</v>
      </c>
      <c r="B8394" s="571" t="s">
        <v>10531</v>
      </c>
      <c r="C8394" s="574" t="s">
        <v>12458</v>
      </c>
      <c r="D8394" s="843">
        <v>19368.439999999999</v>
      </c>
      <c r="E8394" s="844"/>
      <c r="F8394" s="844"/>
      <c r="G8394" s="25"/>
      <c r="H8394" s="25"/>
      <c r="I8394" s="25"/>
      <c r="J8394" s="25"/>
      <c r="K8394" s="25"/>
      <c r="L8394" s="25"/>
      <c r="N8394" s="25"/>
      <c r="O8394" s="25"/>
      <c r="P8394" s="35" t="s">
        <v>2496</v>
      </c>
      <c r="AS8394" s="570"/>
      <c r="AT8394" s="391"/>
      <c r="AU8394" s="222"/>
      <c r="AV8394" s="564"/>
      <c r="AW8394" s="60"/>
      <c r="AX8394" s="60"/>
      <c r="AY8394" s="60"/>
      <c r="AZ8394" s="283"/>
      <c r="BA8394" s="283"/>
      <c r="BB8394" s="283"/>
      <c r="BC8394" s="34"/>
      <c r="BD8394" s="27"/>
      <c r="BF8394" s="35"/>
      <c r="BG8394" s="35"/>
      <c r="BH8394" s="35"/>
    </row>
    <row r="8395" spans="1:60" ht="15" x14ac:dyDescent="0.25">
      <c r="A8395" s="570">
        <f t="shared" si="122"/>
        <v>8389</v>
      </c>
      <c r="B8395" s="571" t="s">
        <v>10532</v>
      </c>
      <c r="C8395" s="574" t="s">
        <v>12458</v>
      </c>
      <c r="D8395" s="843">
        <v>20825</v>
      </c>
      <c r="E8395" s="844"/>
      <c r="F8395" s="844"/>
      <c r="G8395" s="25"/>
      <c r="H8395" s="25"/>
      <c r="I8395" s="25"/>
      <c r="J8395" s="25"/>
      <c r="K8395" s="25"/>
      <c r="L8395" s="25"/>
      <c r="N8395" s="25"/>
      <c r="O8395" s="25"/>
      <c r="P8395" s="35" t="s">
        <v>2496</v>
      </c>
      <c r="AS8395" s="570"/>
      <c r="AT8395" s="391"/>
      <c r="AU8395" s="222"/>
      <c r="AV8395" s="564"/>
      <c r="AW8395" s="60"/>
      <c r="AX8395" s="60"/>
      <c r="AY8395" s="60"/>
      <c r="AZ8395" s="283"/>
      <c r="BA8395" s="283"/>
      <c r="BB8395" s="283"/>
      <c r="BC8395" s="34"/>
      <c r="BD8395" s="27"/>
      <c r="BF8395" s="35"/>
      <c r="BG8395" s="35"/>
      <c r="BH8395" s="35"/>
    </row>
    <row r="8396" spans="1:60" ht="15" x14ac:dyDescent="0.25">
      <c r="A8396" s="570">
        <f t="shared" si="122"/>
        <v>8390</v>
      </c>
      <c r="B8396" s="571" t="s">
        <v>10533</v>
      </c>
      <c r="C8396" s="574" t="s">
        <v>12458</v>
      </c>
      <c r="D8396" s="843">
        <v>20825</v>
      </c>
      <c r="E8396" s="844"/>
      <c r="F8396" s="844"/>
      <c r="G8396" s="25"/>
      <c r="H8396" s="25"/>
      <c r="I8396" s="25"/>
      <c r="J8396" s="25"/>
      <c r="K8396" s="25"/>
      <c r="L8396" s="25"/>
      <c r="N8396" s="25"/>
      <c r="O8396" s="25"/>
      <c r="P8396" s="35" t="s">
        <v>2496</v>
      </c>
      <c r="AS8396" s="570"/>
      <c r="AT8396" s="391"/>
      <c r="AU8396" s="222"/>
      <c r="AV8396" s="564"/>
      <c r="AW8396" s="60"/>
      <c r="AX8396" s="60"/>
      <c r="AY8396" s="60"/>
      <c r="AZ8396" s="283"/>
      <c r="BA8396" s="283"/>
      <c r="BB8396" s="283"/>
      <c r="BC8396" s="34"/>
      <c r="BD8396" s="27"/>
      <c r="BF8396" s="35"/>
      <c r="BG8396" s="35"/>
      <c r="BH8396" s="35"/>
    </row>
    <row r="8397" spans="1:60" ht="15" x14ac:dyDescent="0.25">
      <c r="A8397" s="570">
        <f t="shared" si="122"/>
        <v>8391</v>
      </c>
      <c r="B8397" s="571" t="s">
        <v>10534</v>
      </c>
      <c r="C8397" s="574" t="s">
        <v>12458</v>
      </c>
      <c r="D8397" s="843">
        <v>20547.73</v>
      </c>
      <c r="E8397" s="844"/>
      <c r="F8397" s="844"/>
      <c r="G8397" s="25"/>
      <c r="H8397" s="25"/>
      <c r="I8397" s="25"/>
      <c r="J8397" s="25"/>
      <c r="K8397" s="25"/>
      <c r="L8397" s="25"/>
      <c r="N8397" s="25"/>
      <c r="O8397" s="25"/>
      <c r="P8397" s="35" t="s">
        <v>2496</v>
      </c>
      <c r="AS8397" s="570"/>
      <c r="AT8397" s="391"/>
      <c r="AU8397" s="222"/>
      <c r="AV8397" s="564"/>
      <c r="AW8397" s="60"/>
      <c r="AX8397" s="60"/>
      <c r="AY8397" s="60"/>
      <c r="AZ8397" s="283"/>
      <c r="BA8397" s="283"/>
      <c r="BB8397" s="283"/>
      <c r="BC8397" s="34"/>
      <c r="BD8397" s="27"/>
      <c r="BF8397" s="35"/>
      <c r="BG8397" s="35"/>
      <c r="BH8397" s="35"/>
    </row>
    <row r="8398" spans="1:60" ht="15" x14ac:dyDescent="0.25">
      <c r="A8398" s="570">
        <f t="shared" si="122"/>
        <v>8392</v>
      </c>
      <c r="B8398" s="571" t="s">
        <v>10535</v>
      </c>
      <c r="C8398" s="574" t="s">
        <v>12458</v>
      </c>
      <c r="D8398" s="843">
        <v>27425.93</v>
      </c>
      <c r="E8398" s="844"/>
      <c r="F8398" s="844"/>
      <c r="G8398" s="25"/>
      <c r="H8398" s="25"/>
      <c r="I8398" s="25"/>
      <c r="J8398" s="25"/>
      <c r="K8398" s="25"/>
      <c r="L8398" s="25"/>
      <c r="N8398" s="25"/>
      <c r="O8398" s="25"/>
      <c r="P8398" s="35" t="s">
        <v>2496</v>
      </c>
      <c r="AS8398" s="570"/>
      <c r="AT8398" s="391"/>
      <c r="AU8398" s="222"/>
      <c r="AV8398" s="564"/>
      <c r="AW8398" s="60"/>
      <c r="AX8398" s="60"/>
      <c r="AY8398" s="60"/>
      <c r="AZ8398" s="283"/>
      <c r="BA8398" s="283"/>
      <c r="BB8398" s="283"/>
      <c r="BC8398" s="34"/>
      <c r="BD8398" s="27"/>
      <c r="BF8398" s="35"/>
      <c r="BG8398" s="35"/>
      <c r="BH8398" s="35"/>
    </row>
    <row r="8399" spans="1:60" ht="15" x14ac:dyDescent="0.25">
      <c r="A8399" s="570">
        <f t="shared" si="122"/>
        <v>8393</v>
      </c>
      <c r="B8399" s="571" t="s">
        <v>10536</v>
      </c>
      <c r="C8399" s="574" t="s">
        <v>12458</v>
      </c>
      <c r="D8399" s="843">
        <v>7983.71</v>
      </c>
      <c r="E8399" s="844"/>
      <c r="F8399" s="844"/>
      <c r="G8399" s="25"/>
      <c r="H8399" s="25"/>
      <c r="I8399" s="25"/>
      <c r="J8399" s="25"/>
      <c r="K8399" s="25"/>
      <c r="L8399" s="25"/>
      <c r="N8399" s="25"/>
      <c r="O8399" s="25"/>
      <c r="P8399" s="35" t="s">
        <v>2496</v>
      </c>
      <c r="AS8399" s="570"/>
      <c r="AT8399" s="391"/>
      <c r="AU8399" s="222"/>
      <c r="AV8399" s="564"/>
      <c r="AW8399" s="60"/>
      <c r="AX8399" s="60"/>
      <c r="AY8399" s="60"/>
      <c r="AZ8399" s="283"/>
      <c r="BA8399" s="283"/>
      <c r="BB8399" s="283"/>
      <c r="BC8399" s="34"/>
      <c r="BD8399" s="27"/>
      <c r="BF8399" s="35"/>
      <c r="BG8399" s="35"/>
      <c r="BH8399" s="35"/>
    </row>
    <row r="8400" spans="1:60" ht="15" x14ac:dyDescent="0.25">
      <c r="A8400" s="570">
        <f t="shared" si="122"/>
        <v>8394</v>
      </c>
      <c r="B8400" s="571" t="s">
        <v>10537</v>
      </c>
      <c r="C8400" s="574" t="s">
        <v>12458</v>
      </c>
      <c r="D8400" s="843">
        <v>25307.73</v>
      </c>
      <c r="E8400" s="844"/>
      <c r="F8400" s="844"/>
      <c r="G8400" s="25"/>
      <c r="H8400" s="25"/>
      <c r="I8400" s="25"/>
      <c r="J8400" s="25"/>
      <c r="K8400" s="25"/>
      <c r="L8400" s="25"/>
      <c r="N8400" s="25"/>
      <c r="O8400" s="25"/>
      <c r="P8400" s="35" t="s">
        <v>2496</v>
      </c>
      <c r="AS8400" s="570"/>
      <c r="AT8400" s="391"/>
      <c r="AU8400" s="222"/>
      <c r="AV8400" s="564"/>
      <c r="AW8400" s="60"/>
      <c r="AX8400" s="60"/>
      <c r="AY8400" s="60"/>
      <c r="AZ8400" s="283"/>
      <c r="BA8400" s="283"/>
      <c r="BB8400" s="283"/>
      <c r="BC8400" s="34"/>
      <c r="BD8400" s="27"/>
      <c r="BF8400" s="35"/>
      <c r="BG8400" s="35"/>
      <c r="BH8400" s="35"/>
    </row>
    <row r="8401" spans="1:60" ht="15" x14ac:dyDescent="0.25">
      <c r="A8401" s="570">
        <f t="shared" si="122"/>
        <v>8395</v>
      </c>
      <c r="B8401" s="571" t="s">
        <v>10538</v>
      </c>
      <c r="C8401" s="574" t="s">
        <v>12458</v>
      </c>
      <c r="D8401" s="843">
        <v>35600.04</v>
      </c>
      <c r="E8401" s="844"/>
      <c r="F8401" s="844"/>
      <c r="G8401" s="25"/>
      <c r="H8401" s="25"/>
      <c r="I8401" s="25"/>
      <c r="J8401" s="25"/>
      <c r="K8401" s="25"/>
      <c r="L8401" s="25"/>
      <c r="N8401" s="25"/>
      <c r="O8401" s="25"/>
      <c r="P8401" s="35" t="s">
        <v>2496</v>
      </c>
      <c r="AS8401" s="570"/>
      <c r="AT8401" s="391"/>
      <c r="AU8401" s="222"/>
      <c r="AV8401" s="564"/>
      <c r="AW8401" s="60"/>
      <c r="AX8401" s="60"/>
      <c r="AY8401" s="60"/>
      <c r="AZ8401" s="283"/>
      <c r="BA8401" s="283"/>
      <c r="BB8401" s="283"/>
      <c r="BC8401" s="34"/>
      <c r="BD8401" s="27"/>
      <c r="BF8401" s="35"/>
      <c r="BG8401" s="35"/>
      <c r="BH8401" s="35"/>
    </row>
    <row r="8402" spans="1:60" ht="15" x14ac:dyDescent="0.25">
      <c r="A8402" s="570">
        <f t="shared" si="122"/>
        <v>8396</v>
      </c>
      <c r="B8402" s="571" t="s">
        <v>10539</v>
      </c>
      <c r="C8402" s="574" t="s">
        <v>12458</v>
      </c>
      <c r="D8402" s="843">
        <v>9163</v>
      </c>
      <c r="E8402" s="844"/>
      <c r="F8402" s="844"/>
      <c r="G8402" s="25"/>
      <c r="H8402" s="25"/>
      <c r="I8402" s="25"/>
      <c r="J8402" s="25"/>
      <c r="K8402" s="25"/>
      <c r="L8402" s="25"/>
      <c r="N8402" s="25"/>
      <c r="O8402" s="25"/>
      <c r="P8402" s="35" t="s">
        <v>2496</v>
      </c>
      <c r="AS8402" s="570"/>
      <c r="AT8402" s="391"/>
      <c r="AU8402" s="222"/>
      <c r="AV8402" s="564"/>
      <c r="AW8402" s="60"/>
      <c r="AX8402" s="60"/>
      <c r="AY8402" s="60"/>
      <c r="AZ8402" s="283"/>
      <c r="BA8402" s="283"/>
      <c r="BB8402" s="283"/>
      <c r="BC8402" s="34"/>
      <c r="BD8402" s="27"/>
      <c r="BF8402" s="35"/>
      <c r="BG8402" s="35"/>
      <c r="BH8402" s="35"/>
    </row>
    <row r="8403" spans="1:60" ht="15" x14ac:dyDescent="0.25">
      <c r="A8403" s="570">
        <f t="shared" si="122"/>
        <v>8397</v>
      </c>
      <c r="B8403" s="571" t="s">
        <v>10540</v>
      </c>
      <c r="C8403" s="574" t="s">
        <v>12458</v>
      </c>
      <c r="D8403" s="843">
        <v>8925</v>
      </c>
      <c r="E8403" s="844"/>
      <c r="F8403" s="844"/>
      <c r="G8403" s="25"/>
      <c r="H8403" s="25"/>
      <c r="I8403" s="25"/>
      <c r="J8403" s="25"/>
      <c r="K8403" s="25"/>
      <c r="L8403" s="25"/>
      <c r="N8403" s="25"/>
      <c r="O8403" s="25"/>
      <c r="P8403" s="35" t="s">
        <v>2496</v>
      </c>
      <c r="AS8403" s="570"/>
      <c r="AT8403" s="391"/>
      <c r="AU8403" s="222"/>
      <c r="AV8403" s="564"/>
      <c r="AW8403" s="60"/>
      <c r="AX8403" s="60"/>
      <c r="AY8403" s="60"/>
      <c r="AZ8403" s="283"/>
      <c r="BA8403" s="283"/>
      <c r="BB8403" s="283"/>
      <c r="BC8403" s="34"/>
      <c r="BD8403" s="27"/>
      <c r="BF8403" s="35"/>
      <c r="BG8403" s="35"/>
      <c r="BH8403" s="35"/>
    </row>
    <row r="8404" spans="1:60" ht="15" x14ac:dyDescent="0.25">
      <c r="A8404" s="570">
        <f t="shared" si="122"/>
        <v>8398</v>
      </c>
      <c r="B8404" s="571" t="s">
        <v>10541</v>
      </c>
      <c r="C8404" s="574" t="s">
        <v>12458</v>
      </c>
      <c r="D8404" s="843">
        <v>11012.26</v>
      </c>
      <c r="E8404" s="844"/>
      <c r="F8404" s="844"/>
      <c r="G8404" s="25"/>
      <c r="H8404" s="25"/>
      <c r="I8404" s="25"/>
      <c r="J8404" s="25"/>
      <c r="K8404" s="25"/>
      <c r="L8404" s="25"/>
      <c r="N8404" s="25"/>
      <c r="O8404" s="25"/>
      <c r="P8404" s="35" t="s">
        <v>2496</v>
      </c>
      <c r="AS8404" s="570"/>
      <c r="AT8404" s="391"/>
      <c r="AU8404" s="222"/>
      <c r="AV8404" s="564"/>
      <c r="AW8404" s="60"/>
      <c r="AX8404" s="60"/>
      <c r="AY8404" s="60"/>
      <c r="AZ8404" s="283"/>
      <c r="BA8404" s="283"/>
      <c r="BB8404" s="283"/>
      <c r="BC8404" s="34"/>
      <c r="BD8404" s="27"/>
      <c r="BF8404" s="35"/>
      <c r="BG8404" s="35"/>
      <c r="BH8404" s="35"/>
    </row>
    <row r="8405" spans="1:60" ht="15" x14ac:dyDescent="0.25">
      <c r="A8405" s="570">
        <f t="shared" si="122"/>
        <v>8399</v>
      </c>
      <c r="B8405" s="571" t="s">
        <v>10542</v>
      </c>
      <c r="C8405" s="574" t="s">
        <v>12458</v>
      </c>
      <c r="D8405" s="843">
        <v>215538.75</v>
      </c>
      <c r="E8405" s="844"/>
      <c r="F8405" s="844"/>
      <c r="G8405" s="25"/>
      <c r="H8405" s="25"/>
      <c r="I8405" s="25"/>
      <c r="J8405" s="25"/>
      <c r="K8405" s="25"/>
      <c r="L8405" s="25"/>
      <c r="N8405" s="25"/>
      <c r="O8405" s="25"/>
      <c r="P8405" s="35" t="s">
        <v>2496</v>
      </c>
      <c r="AS8405" s="570"/>
      <c r="AT8405" s="391"/>
      <c r="AU8405" s="222"/>
      <c r="AV8405" s="564"/>
      <c r="AW8405" s="60"/>
      <c r="AX8405" s="60"/>
      <c r="AY8405" s="60"/>
      <c r="AZ8405" s="283"/>
      <c r="BA8405" s="283"/>
      <c r="BB8405" s="283"/>
      <c r="BC8405" s="34"/>
      <c r="BD8405" s="27"/>
      <c r="BF8405" s="35"/>
      <c r="BG8405" s="35"/>
      <c r="BH8405" s="35"/>
    </row>
    <row r="8406" spans="1:60" ht="15" x14ac:dyDescent="0.25">
      <c r="A8406" s="570">
        <f t="shared" si="122"/>
        <v>8400</v>
      </c>
      <c r="B8406" s="571" t="s">
        <v>10543</v>
      </c>
      <c r="C8406" s="574" t="s">
        <v>12458</v>
      </c>
      <c r="D8406" s="843">
        <v>6426</v>
      </c>
      <c r="E8406" s="844"/>
      <c r="F8406" s="844"/>
      <c r="G8406" s="25"/>
      <c r="H8406" s="25"/>
      <c r="I8406" s="25"/>
      <c r="J8406" s="25"/>
      <c r="K8406" s="25"/>
      <c r="L8406" s="25"/>
      <c r="N8406" s="25"/>
      <c r="O8406" s="25"/>
      <c r="P8406" s="35" t="s">
        <v>2496</v>
      </c>
      <c r="AS8406" s="570"/>
      <c r="AT8406" s="391"/>
      <c r="AU8406" s="222"/>
      <c r="AV8406" s="564"/>
      <c r="AW8406" s="60"/>
      <c r="AX8406" s="60"/>
      <c r="AY8406" s="60"/>
      <c r="AZ8406" s="283"/>
      <c r="BA8406" s="283"/>
      <c r="BB8406" s="283"/>
      <c r="BC8406" s="34"/>
      <c r="BD8406" s="27"/>
      <c r="BF8406" s="35"/>
      <c r="BG8406" s="35"/>
      <c r="BH8406" s="35"/>
    </row>
    <row r="8407" spans="1:60" ht="15" x14ac:dyDescent="0.25">
      <c r="A8407" s="570">
        <f t="shared" si="122"/>
        <v>8401</v>
      </c>
      <c r="B8407" s="571" t="s">
        <v>10544</v>
      </c>
      <c r="C8407" s="574" t="s">
        <v>12458</v>
      </c>
      <c r="D8407" s="843">
        <v>183120.77</v>
      </c>
      <c r="E8407" s="844"/>
      <c r="F8407" s="844"/>
      <c r="G8407" s="25"/>
      <c r="H8407" s="25"/>
      <c r="I8407" s="25"/>
      <c r="J8407" s="25"/>
      <c r="K8407" s="25"/>
      <c r="L8407" s="25"/>
      <c r="N8407" s="25"/>
      <c r="O8407" s="25"/>
      <c r="P8407" s="35" t="s">
        <v>2496</v>
      </c>
      <c r="AS8407" s="570"/>
      <c r="AT8407" s="391"/>
      <c r="AU8407" s="222"/>
      <c r="AV8407" s="564"/>
      <c r="AW8407" s="60"/>
      <c r="AX8407" s="60"/>
      <c r="AY8407" s="60"/>
      <c r="AZ8407" s="283"/>
      <c r="BA8407" s="283"/>
      <c r="BB8407" s="283"/>
      <c r="BC8407" s="34"/>
      <c r="BD8407" s="27"/>
      <c r="BF8407" s="35"/>
      <c r="BG8407" s="35"/>
      <c r="BH8407" s="35"/>
    </row>
    <row r="8408" spans="1:60" ht="15" x14ac:dyDescent="0.25">
      <c r="A8408" s="570">
        <f t="shared" si="122"/>
        <v>8402</v>
      </c>
      <c r="B8408" s="571" t="s">
        <v>10545</v>
      </c>
      <c r="C8408" s="574" t="s">
        <v>12458</v>
      </c>
      <c r="D8408" s="843">
        <v>200387.67</v>
      </c>
      <c r="E8408" s="844"/>
      <c r="F8408" s="844"/>
      <c r="G8408" s="25"/>
      <c r="H8408" s="25"/>
      <c r="I8408" s="25"/>
      <c r="J8408" s="25"/>
      <c r="K8408" s="25"/>
      <c r="L8408" s="25"/>
      <c r="N8408" s="25"/>
      <c r="O8408" s="25"/>
      <c r="P8408" s="35" t="s">
        <v>2496</v>
      </c>
      <c r="AS8408" s="570"/>
      <c r="AT8408" s="391"/>
      <c r="AU8408" s="222"/>
      <c r="AV8408" s="564"/>
      <c r="AW8408" s="60"/>
      <c r="AX8408" s="60"/>
      <c r="AY8408" s="60"/>
      <c r="AZ8408" s="283"/>
      <c r="BA8408" s="283"/>
      <c r="BB8408" s="283"/>
      <c r="BC8408" s="34"/>
      <c r="BD8408" s="27"/>
      <c r="BF8408" s="35"/>
      <c r="BG8408" s="35"/>
      <c r="BH8408" s="35"/>
    </row>
    <row r="8409" spans="1:60" ht="15" x14ac:dyDescent="0.25">
      <c r="A8409" s="570">
        <f t="shared" si="122"/>
        <v>8403</v>
      </c>
      <c r="B8409" s="571" t="s">
        <v>10546</v>
      </c>
      <c r="C8409" s="574" t="s">
        <v>12458</v>
      </c>
      <c r="D8409" s="843">
        <v>253866.27</v>
      </c>
      <c r="E8409" s="844"/>
      <c r="F8409" s="844"/>
      <c r="G8409" s="25"/>
      <c r="H8409" s="25"/>
      <c r="I8409" s="25"/>
      <c r="J8409" s="25"/>
      <c r="K8409" s="25"/>
      <c r="L8409" s="25"/>
      <c r="N8409" s="25"/>
      <c r="O8409" s="25"/>
      <c r="P8409" s="35" t="s">
        <v>2496</v>
      </c>
      <c r="AS8409" s="570"/>
      <c r="AT8409" s="391"/>
      <c r="AU8409" s="222"/>
      <c r="AV8409" s="564"/>
      <c r="AW8409" s="60"/>
      <c r="AX8409" s="60"/>
      <c r="AY8409" s="60"/>
      <c r="AZ8409" s="283"/>
      <c r="BA8409" s="283"/>
      <c r="BB8409" s="283"/>
      <c r="BC8409" s="34"/>
      <c r="BD8409" s="27"/>
      <c r="BF8409" s="35"/>
      <c r="BG8409" s="35"/>
      <c r="BH8409" s="35"/>
    </row>
    <row r="8410" spans="1:60" ht="15" x14ac:dyDescent="0.25">
      <c r="A8410" s="570">
        <f t="shared" si="122"/>
        <v>8404</v>
      </c>
      <c r="B8410" s="571" t="s">
        <v>10547</v>
      </c>
      <c r="C8410" s="574" t="s">
        <v>12458</v>
      </c>
      <c r="D8410" s="843">
        <v>238000</v>
      </c>
      <c r="E8410" s="844"/>
      <c r="F8410" s="844"/>
      <c r="G8410" s="25"/>
      <c r="H8410" s="25"/>
      <c r="I8410" s="25"/>
      <c r="J8410" s="25"/>
      <c r="K8410" s="25"/>
      <c r="L8410" s="25"/>
      <c r="N8410" s="25"/>
      <c r="O8410" s="25"/>
      <c r="P8410" s="35" t="s">
        <v>2496</v>
      </c>
      <c r="AS8410" s="570"/>
      <c r="AT8410" s="391"/>
      <c r="AU8410" s="222"/>
      <c r="AV8410" s="564"/>
      <c r="AW8410" s="60"/>
      <c r="AX8410" s="60"/>
      <c r="AY8410" s="60"/>
      <c r="AZ8410" s="283"/>
      <c r="BA8410" s="283"/>
      <c r="BB8410" s="283"/>
      <c r="BC8410" s="34"/>
      <c r="BD8410" s="27"/>
      <c r="BF8410" s="35"/>
      <c r="BG8410" s="35"/>
      <c r="BH8410" s="35"/>
    </row>
    <row r="8411" spans="1:60" ht="15" x14ac:dyDescent="0.25">
      <c r="A8411" s="570">
        <f t="shared" si="122"/>
        <v>8405</v>
      </c>
      <c r="B8411" s="571" t="s">
        <v>10548</v>
      </c>
      <c r="C8411" s="574" t="s">
        <v>12458</v>
      </c>
      <c r="D8411" s="843">
        <v>579164.67000000004</v>
      </c>
      <c r="E8411" s="844"/>
      <c r="F8411" s="844"/>
      <c r="G8411" s="25"/>
      <c r="H8411" s="25"/>
      <c r="I8411" s="25"/>
      <c r="J8411" s="25"/>
      <c r="K8411" s="25"/>
      <c r="L8411" s="25"/>
      <c r="N8411" s="25"/>
      <c r="O8411" s="25"/>
      <c r="P8411" s="35" t="s">
        <v>2496</v>
      </c>
      <c r="AS8411" s="570"/>
      <c r="AT8411" s="391"/>
      <c r="AU8411" s="222"/>
      <c r="AV8411" s="564"/>
      <c r="AW8411" s="60"/>
      <c r="AX8411" s="60"/>
      <c r="AY8411" s="60"/>
      <c r="AZ8411" s="283"/>
      <c r="BA8411" s="283"/>
      <c r="BB8411" s="283"/>
      <c r="BC8411" s="34"/>
      <c r="BD8411" s="27"/>
      <c r="BF8411" s="35"/>
      <c r="BG8411" s="35"/>
      <c r="BH8411" s="35"/>
    </row>
    <row r="8412" spans="1:60" ht="15" x14ac:dyDescent="0.25">
      <c r="A8412" s="570">
        <f t="shared" si="122"/>
        <v>8406</v>
      </c>
      <c r="B8412" s="571" t="s">
        <v>10549</v>
      </c>
      <c r="C8412" s="574" t="s">
        <v>12458</v>
      </c>
      <c r="D8412" s="843">
        <v>234521.63</v>
      </c>
      <c r="E8412" s="844"/>
      <c r="F8412" s="844"/>
      <c r="G8412" s="25"/>
      <c r="H8412" s="25"/>
      <c r="I8412" s="25"/>
      <c r="J8412" s="25"/>
      <c r="K8412" s="25"/>
      <c r="L8412" s="25"/>
      <c r="N8412" s="25"/>
      <c r="O8412" s="25"/>
      <c r="P8412" s="35" t="s">
        <v>2496</v>
      </c>
      <c r="AS8412" s="570"/>
      <c r="AT8412" s="391"/>
      <c r="AU8412" s="222"/>
      <c r="AV8412" s="564"/>
      <c r="AW8412" s="60"/>
      <c r="AX8412" s="60"/>
      <c r="AY8412" s="60"/>
      <c r="AZ8412" s="283"/>
      <c r="BA8412" s="283"/>
      <c r="BB8412" s="283"/>
      <c r="BC8412" s="34"/>
      <c r="BD8412" s="27"/>
      <c r="BF8412" s="35"/>
      <c r="BG8412" s="35"/>
      <c r="BH8412" s="35"/>
    </row>
    <row r="8413" spans="1:60" ht="15" x14ac:dyDescent="0.25">
      <c r="A8413" s="570">
        <f t="shared" si="122"/>
        <v>8407</v>
      </c>
      <c r="B8413" s="571" t="s">
        <v>10550</v>
      </c>
      <c r="C8413" s="574" t="s">
        <v>12458</v>
      </c>
      <c r="D8413" s="843">
        <v>10903970</v>
      </c>
      <c r="E8413" s="844"/>
      <c r="F8413" s="844"/>
      <c r="G8413" s="25"/>
      <c r="H8413" s="25"/>
      <c r="I8413" s="25"/>
      <c r="J8413" s="25"/>
      <c r="K8413" s="25"/>
      <c r="L8413" s="25"/>
      <c r="N8413" s="25"/>
      <c r="O8413" s="25"/>
      <c r="P8413" s="35" t="s">
        <v>2496</v>
      </c>
      <c r="AS8413" s="570"/>
      <c r="AT8413" s="391"/>
      <c r="AU8413" s="222"/>
      <c r="AV8413" s="564"/>
      <c r="AW8413" s="60"/>
      <c r="AX8413" s="60"/>
      <c r="AY8413" s="60"/>
      <c r="AZ8413" s="283"/>
      <c r="BA8413" s="283"/>
      <c r="BB8413" s="283"/>
      <c r="BC8413" s="34"/>
      <c r="BD8413" s="27"/>
      <c r="BF8413" s="35"/>
      <c r="BG8413" s="35"/>
      <c r="BH8413" s="35"/>
    </row>
    <row r="8414" spans="1:60" ht="15" x14ac:dyDescent="0.25">
      <c r="A8414" s="570">
        <f t="shared" si="122"/>
        <v>8408</v>
      </c>
      <c r="B8414" s="571" t="s">
        <v>10551</v>
      </c>
      <c r="C8414" s="574" t="s">
        <v>12458</v>
      </c>
      <c r="D8414" s="843">
        <v>553084.63</v>
      </c>
      <c r="E8414" s="844"/>
      <c r="F8414" s="844"/>
      <c r="G8414" s="25"/>
      <c r="H8414" s="25"/>
      <c r="I8414" s="25"/>
      <c r="J8414" s="25"/>
      <c r="K8414" s="25"/>
      <c r="L8414" s="25"/>
      <c r="N8414" s="25"/>
      <c r="O8414" s="25"/>
      <c r="P8414" s="35" t="s">
        <v>2496</v>
      </c>
      <c r="AS8414" s="570"/>
      <c r="AT8414" s="391"/>
      <c r="AU8414" s="222"/>
      <c r="AV8414" s="564"/>
      <c r="AW8414" s="60"/>
      <c r="AX8414" s="60"/>
      <c r="AY8414" s="60"/>
      <c r="AZ8414" s="283"/>
      <c r="BA8414" s="283"/>
      <c r="BB8414" s="283"/>
      <c r="BC8414" s="34"/>
      <c r="BD8414" s="27"/>
      <c r="BF8414" s="35"/>
      <c r="BG8414" s="35"/>
      <c r="BH8414" s="35"/>
    </row>
    <row r="8415" spans="1:60" ht="15" x14ac:dyDescent="0.25">
      <c r="A8415" s="570">
        <f t="shared" si="122"/>
        <v>8409</v>
      </c>
      <c r="B8415" s="571" t="s">
        <v>10552</v>
      </c>
      <c r="C8415" s="574" t="s">
        <v>12458</v>
      </c>
      <c r="D8415" s="843">
        <v>557014.01</v>
      </c>
      <c r="E8415" s="844"/>
      <c r="F8415" s="844"/>
      <c r="G8415" s="25"/>
      <c r="H8415" s="25"/>
      <c r="I8415" s="25"/>
      <c r="J8415" s="25"/>
      <c r="K8415" s="25"/>
      <c r="L8415" s="25"/>
      <c r="N8415" s="25"/>
      <c r="O8415" s="25"/>
      <c r="P8415" s="35" t="s">
        <v>2496</v>
      </c>
      <c r="AS8415" s="570"/>
      <c r="AT8415" s="391"/>
      <c r="AU8415" s="222"/>
      <c r="AV8415" s="564"/>
      <c r="AW8415" s="60"/>
      <c r="AX8415" s="60"/>
      <c r="AY8415" s="60"/>
      <c r="AZ8415" s="283"/>
      <c r="BA8415" s="283"/>
      <c r="BB8415" s="283"/>
      <c r="BC8415" s="34"/>
      <c r="BD8415" s="27"/>
      <c r="BF8415" s="35"/>
      <c r="BG8415" s="35"/>
      <c r="BH8415" s="35"/>
    </row>
    <row r="8416" spans="1:60" ht="15" x14ac:dyDescent="0.25">
      <c r="A8416" s="570">
        <f t="shared" si="122"/>
        <v>8410</v>
      </c>
      <c r="B8416" s="571" t="s">
        <v>10553</v>
      </c>
      <c r="C8416" s="574" t="s">
        <v>12458</v>
      </c>
      <c r="D8416" s="843">
        <v>1439324.04</v>
      </c>
      <c r="E8416" s="844"/>
      <c r="F8416" s="844"/>
      <c r="G8416" s="25"/>
      <c r="H8416" s="25"/>
      <c r="I8416" s="25"/>
      <c r="J8416" s="25"/>
      <c r="K8416" s="25"/>
      <c r="L8416" s="25"/>
      <c r="N8416" s="25"/>
      <c r="O8416" s="25"/>
      <c r="P8416" s="35" t="s">
        <v>2496</v>
      </c>
      <c r="AS8416" s="570"/>
      <c r="AT8416" s="391"/>
      <c r="AU8416" s="222"/>
      <c r="AV8416" s="564"/>
      <c r="AW8416" s="60"/>
      <c r="AX8416" s="60"/>
      <c r="AY8416" s="60"/>
      <c r="AZ8416" s="283"/>
      <c r="BA8416" s="283"/>
      <c r="BB8416" s="283"/>
      <c r="BC8416" s="34"/>
      <c r="BD8416" s="27"/>
      <c r="BF8416" s="35"/>
      <c r="BG8416" s="35"/>
      <c r="BH8416" s="35"/>
    </row>
    <row r="8417" spans="1:60" ht="15" x14ac:dyDescent="0.25">
      <c r="A8417" s="570">
        <f t="shared" si="122"/>
        <v>8411</v>
      </c>
      <c r="B8417" s="571" t="s">
        <v>10554</v>
      </c>
      <c r="C8417" s="574" t="s">
        <v>12458</v>
      </c>
      <c r="D8417" s="843">
        <v>590024.61</v>
      </c>
      <c r="E8417" s="844"/>
      <c r="F8417" s="844"/>
      <c r="G8417" s="25"/>
      <c r="H8417" s="25"/>
      <c r="I8417" s="25"/>
      <c r="J8417" s="25"/>
      <c r="K8417" s="25"/>
      <c r="L8417" s="25"/>
      <c r="N8417" s="25"/>
      <c r="O8417" s="25"/>
      <c r="P8417" s="35" t="s">
        <v>2496</v>
      </c>
      <c r="AS8417" s="570"/>
      <c r="AT8417" s="391"/>
      <c r="AU8417" s="222"/>
      <c r="AV8417" s="564"/>
      <c r="AW8417" s="60"/>
      <c r="AX8417" s="60"/>
      <c r="AY8417" s="60"/>
      <c r="AZ8417" s="283"/>
      <c r="BA8417" s="283"/>
      <c r="BB8417" s="283"/>
      <c r="BC8417" s="34"/>
      <c r="BD8417" s="27"/>
      <c r="BF8417" s="35"/>
      <c r="BG8417" s="35"/>
      <c r="BH8417" s="35"/>
    </row>
    <row r="8418" spans="1:60" ht="15" x14ac:dyDescent="0.25">
      <c r="A8418" s="570">
        <f t="shared" si="122"/>
        <v>8412</v>
      </c>
      <c r="B8418" s="571" t="s">
        <v>10555</v>
      </c>
      <c r="C8418" s="574" t="s">
        <v>12458</v>
      </c>
      <c r="D8418" s="843">
        <v>647646.79</v>
      </c>
      <c r="E8418" s="844"/>
      <c r="F8418" s="844"/>
      <c r="G8418" s="25"/>
      <c r="H8418" s="25"/>
      <c r="I8418" s="25"/>
      <c r="J8418" s="25"/>
      <c r="K8418" s="25"/>
      <c r="L8418" s="25"/>
      <c r="N8418" s="25"/>
      <c r="O8418" s="25"/>
      <c r="P8418" s="35" t="s">
        <v>2496</v>
      </c>
      <c r="AS8418" s="570"/>
      <c r="AT8418" s="391"/>
      <c r="AU8418" s="222"/>
      <c r="AV8418" s="564"/>
      <c r="AW8418" s="60"/>
      <c r="AX8418" s="60"/>
      <c r="AY8418" s="60"/>
      <c r="AZ8418" s="283"/>
      <c r="BA8418" s="283"/>
      <c r="BB8418" s="283"/>
      <c r="BC8418" s="34"/>
      <c r="BD8418" s="27"/>
      <c r="BF8418" s="35"/>
      <c r="BG8418" s="35"/>
      <c r="BH8418" s="35"/>
    </row>
    <row r="8419" spans="1:60" ht="15" x14ac:dyDescent="0.25">
      <c r="A8419" s="570">
        <f t="shared" si="122"/>
        <v>8413</v>
      </c>
      <c r="B8419" s="571" t="s">
        <v>10556</v>
      </c>
      <c r="C8419" s="574" t="s">
        <v>12458</v>
      </c>
      <c r="D8419" s="843">
        <v>1361201.73</v>
      </c>
      <c r="E8419" s="844"/>
      <c r="F8419" s="844"/>
      <c r="G8419" s="25"/>
      <c r="H8419" s="25"/>
      <c r="I8419" s="25"/>
      <c r="J8419" s="25"/>
      <c r="K8419" s="25"/>
      <c r="L8419" s="25"/>
      <c r="N8419" s="25"/>
      <c r="O8419" s="25"/>
      <c r="P8419" s="35" t="s">
        <v>2496</v>
      </c>
      <c r="AS8419" s="570"/>
      <c r="AT8419" s="391"/>
      <c r="AU8419" s="222"/>
      <c r="AV8419" s="564"/>
      <c r="AW8419" s="60"/>
      <c r="AX8419" s="60"/>
      <c r="AY8419" s="60"/>
      <c r="AZ8419" s="283"/>
      <c r="BA8419" s="283"/>
      <c r="BB8419" s="283"/>
      <c r="BC8419" s="34"/>
      <c r="BD8419" s="27"/>
      <c r="BF8419" s="35"/>
      <c r="BG8419" s="35"/>
      <c r="BH8419" s="35"/>
    </row>
    <row r="8420" spans="1:60" ht="15" x14ac:dyDescent="0.25">
      <c r="A8420" s="570">
        <f t="shared" si="122"/>
        <v>8414</v>
      </c>
      <c r="B8420" s="571" t="s">
        <v>10557</v>
      </c>
      <c r="C8420" s="574" t="s">
        <v>12458</v>
      </c>
      <c r="D8420" s="843">
        <v>2105070.73</v>
      </c>
      <c r="E8420" s="844"/>
      <c r="F8420" s="844"/>
      <c r="G8420" s="25"/>
      <c r="H8420" s="25"/>
      <c r="I8420" s="25"/>
      <c r="J8420" s="25"/>
      <c r="K8420" s="25"/>
      <c r="L8420" s="25"/>
      <c r="N8420" s="25"/>
      <c r="O8420" s="25"/>
      <c r="P8420" s="35" t="s">
        <v>2496</v>
      </c>
      <c r="AS8420" s="570"/>
      <c r="AT8420" s="391"/>
      <c r="AU8420" s="222"/>
      <c r="AV8420" s="564"/>
      <c r="AW8420" s="60"/>
      <c r="AX8420" s="60"/>
      <c r="AY8420" s="60"/>
      <c r="AZ8420" s="283"/>
      <c r="BA8420" s="283"/>
      <c r="BB8420" s="283"/>
      <c r="BC8420" s="34"/>
      <c r="BD8420" s="27"/>
      <c r="BF8420" s="35"/>
      <c r="BG8420" s="35"/>
      <c r="BH8420" s="35"/>
    </row>
    <row r="8421" spans="1:60" ht="15" x14ac:dyDescent="0.25">
      <c r="A8421" s="570">
        <f t="shared" si="122"/>
        <v>8415</v>
      </c>
      <c r="B8421" s="571" t="s">
        <v>10558</v>
      </c>
      <c r="C8421" s="574" t="s">
        <v>12458</v>
      </c>
      <c r="D8421" s="843">
        <v>4003827.59</v>
      </c>
      <c r="E8421" s="844"/>
      <c r="F8421" s="844"/>
      <c r="G8421" s="25"/>
      <c r="H8421" s="25"/>
      <c r="I8421" s="25"/>
      <c r="J8421" s="25"/>
      <c r="K8421" s="25"/>
      <c r="L8421" s="25"/>
      <c r="N8421" s="25"/>
      <c r="O8421" s="25"/>
      <c r="P8421" s="35" t="s">
        <v>2496</v>
      </c>
      <c r="AS8421" s="570"/>
      <c r="AT8421" s="391"/>
      <c r="AU8421" s="222"/>
      <c r="AV8421" s="564"/>
      <c r="AW8421" s="60"/>
      <c r="AX8421" s="60"/>
      <c r="AY8421" s="60"/>
      <c r="AZ8421" s="283"/>
      <c r="BA8421" s="283"/>
      <c r="BB8421" s="283"/>
      <c r="BC8421" s="34"/>
      <c r="BD8421" s="27"/>
      <c r="BF8421" s="35"/>
      <c r="BG8421" s="35"/>
      <c r="BH8421" s="35"/>
    </row>
    <row r="8422" spans="1:60" ht="15" x14ac:dyDescent="0.25">
      <c r="A8422" s="570">
        <f t="shared" si="122"/>
        <v>8416</v>
      </c>
      <c r="B8422" s="571" t="s">
        <v>10559</v>
      </c>
      <c r="C8422" s="574" t="s">
        <v>12458</v>
      </c>
      <c r="D8422" s="843">
        <v>6881373.7300000004</v>
      </c>
      <c r="E8422" s="844"/>
      <c r="F8422" s="844"/>
      <c r="G8422" s="25"/>
      <c r="H8422" s="25"/>
      <c r="I8422" s="25"/>
      <c r="J8422" s="25"/>
      <c r="K8422" s="25"/>
      <c r="L8422" s="25"/>
      <c r="N8422" s="25"/>
      <c r="O8422" s="25"/>
      <c r="P8422" s="35" t="s">
        <v>2496</v>
      </c>
      <c r="AS8422" s="570"/>
      <c r="AT8422" s="391"/>
      <c r="AU8422" s="222"/>
      <c r="AV8422" s="564"/>
      <c r="AW8422" s="60"/>
      <c r="AX8422" s="60"/>
      <c r="AY8422" s="60"/>
      <c r="AZ8422" s="283"/>
      <c r="BA8422" s="283"/>
      <c r="BB8422" s="283"/>
      <c r="BC8422" s="34"/>
      <c r="BD8422" s="27"/>
      <c r="BF8422" s="35"/>
      <c r="BG8422" s="35"/>
      <c r="BH8422" s="35"/>
    </row>
    <row r="8423" spans="1:60" ht="15" x14ac:dyDescent="0.25">
      <c r="A8423" s="570">
        <f t="shared" si="122"/>
        <v>8417</v>
      </c>
      <c r="B8423" s="571" t="s">
        <v>10560</v>
      </c>
      <c r="C8423" s="574" t="s">
        <v>12458</v>
      </c>
      <c r="D8423" s="843">
        <v>3084480</v>
      </c>
      <c r="E8423" s="844"/>
      <c r="F8423" s="844"/>
      <c r="G8423" s="25"/>
      <c r="H8423" s="25"/>
      <c r="I8423" s="25"/>
      <c r="J8423" s="25"/>
      <c r="K8423" s="25"/>
      <c r="L8423" s="25"/>
      <c r="N8423" s="25"/>
      <c r="O8423" s="25"/>
      <c r="P8423" s="35" t="s">
        <v>2496</v>
      </c>
      <c r="AS8423" s="570"/>
      <c r="AT8423" s="391"/>
      <c r="AU8423" s="222"/>
      <c r="AV8423" s="564"/>
      <c r="AW8423" s="60"/>
      <c r="AX8423" s="60"/>
      <c r="AY8423" s="60"/>
      <c r="AZ8423" s="283"/>
      <c r="BA8423" s="283"/>
      <c r="BB8423" s="283"/>
      <c r="BC8423" s="34"/>
      <c r="BD8423" s="27"/>
      <c r="BF8423" s="35"/>
      <c r="BG8423" s="35"/>
      <c r="BH8423" s="35"/>
    </row>
    <row r="8424" spans="1:60" ht="15" x14ac:dyDescent="0.25">
      <c r="A8424" s="570">
        <f t="shared" si="122"/>
        <v>8418</v>
      </c>
      <c r="B8424" s="571" t="s">
        <v>10561</v>
      </c>
      <c r="C8424" s="574" t="s">
        <v>12458</v>
      </c>
      <c r="D8424" s="843">
        <v>468594.63</v>
      </c>
      <c r="E8424" s="844"/>
      <c r="F8424" s="844"/>
      <c r="G8424" s="25"/>
      <c r="H8424" s="25"/>
      <c r="I8424" s="25"/>
      <c r="J8424" s="25"/>
      <c r="K8424" s="25"/>
      <c r="L8424" s="25"/>
      <c r="N8424" s="25"/>
      <c r="O8424" s="25"/>
      <c r="P8424" s="35" t="s">
        <v>2496</v>
      </c>
      <c r="AS8424" s="570"/>
      <c r="AT8424" s="391"/>
      <c r="AU8424" s="222"/>
      <c r="AV8424" s="564"/>
      <c r="AW8424" s="60"/>
      <c r="AX8424" s="60"/>
      <c r="AY8424" s="60"/>
      <c r="AZ8424" s="283"/>
      <c r="BA8424" s="283"/>
      <c r="BB8424" s="283"/>
      <c r="BC8424" s="34"/>
      <c r="BD8424" s="27"/>
      <c r="BF8424" s="35"/>
      <c r="BG8424" s="35"/>
      <c r="BH8424" s="35"/>
    </row>
    <row r="8425" spans="1:60" ht="15" x14ac:dyDescent="0.25">
      <c r="A8425" s="570">
        <f t="shared" si="122"/>
        <v>8419</v>
      </c>
      <c r="B8425" s="571" t="s">
        <v>10562</v>
      </c>
      <c r="C8425" s="574" t="s">
        <v>12458</v>
      </c>
      <c r="D8425" s="843">
        <v>771024.8</v>
      </c>
      <c r="E8425" s="844"/>
      <c r="F8425" s="844"/>
      <c r="G8425" s="25"/>
      <c r="H8425" s="25"/>
      <c r="I8425" s="25"/>
      <c r="J8425" s="25"/>
      <c r="K8425" s="25"/>
      <c r="L8425" s="25"/>
      <c r="N8425" s="25"/>
      <c r="O8425" s="25"/>
      <c r="P8425" s="35" t="s">
        <v>2496</v>
      </c>
      <c r="AS8425" s="570"/>
      <c r="AT8425" s="391"/>
      <c r="AU8425" s="222"/>
      <c r="AV8425" s="564"/>
      <c r="AW8425" s="60"/>
      <c r="AX8425" s="60"/>
      <c r="AY8425" s="60"/>
      <c r="AZ8425" s="283"/>
      <c r="BA8425" s="283"/>
      <c r="BB8425" s="283"/>
      <c r="BC8425" s="34"/>
      <c r="BD8425" s="27"/>
      <c r="BF8425" s="35"/>
      <c r="BG8425" s="35"/>
      <c r="BH8425" s="35"/>
    </row>
    <row r="8426" spans="1:60" ht="15" x14ac:dyDescent="0.25">
      <c r="A8426" s="570">
        <f t="shared" si="122"/>
        <v>8420</v>
      </c>
      <c r="B8426" s="571" t="s">
        <v>10563</v>
      </c>
      <c r="C8426" s="574" t="s">
        <v>12458</v>
      </c>
      <c r="D8426" s="843">
        <v>983949.12</v>
      </c>
      <c r="E8426" s="844"/>
      <c r="F8426" s="844"/>
      <c r="G8426" s="25"/>
      <c r="H8426" s="25"/>
      <c r="I8426" s="25"/>
      <c r="J8426" s="25"/>
      <c r="K8426" s="25"/>
      <c r="L8426" s="25"/>
      <c r="N8426" s="25"/>
      <c r="O8426" s="25"/>
      <c r="P8426" s="35" t="s">
        <v>2496</v>
      </c>
      <c r="AS8426" s="570"/>
      <c r="AT8426" s="391"/>
      <c r="AU8426" s="222"/>
      <c r="AV8426" s="564"/>
      <c r="AW8426" s="60"/>
      <c r="AX8426" s="60"/>
      <c r="AY8426" s="60"/>
      <c r="AZ8426" s="283"/>
      <c r="BA8426" s="283"/>
      <c r="BB8426" s="283"/>
      <c r="BC8426" s="34"/>
      <c r="BD8426" s="27"/>
      <c r="BF8426" s="35"/>
      <c r="BG8426" s="35"/>
      <c r="BH8426" s="35"/>
    </row>
    <row r="8427" spans="1:60" ht="15" x14ac:dyDescent="0.25">
      <c r="A8427" s="570">
        <f t="shared" si="122"/>
        <v>8421</v>
      </c>
      <c r="B8427" s="571" t="s">
        <v>10564</v>
      </c>
      <c r="C8427" s="574" t="s">
        <v>12458</v>
      </c>
      <c r="D8427" s="843">
        <v>293149.36</v>
      </c>
      <c r="E8427" s="844"/>
      <c r="F8427" s="844"/>
      <c r="G8427" s="25"/>
      <c r="H8427" s="25"/>
      <c r="I8427" s="25"/>
      <c r="J8427" s="25"/>
      <c r="K8427" s="25"/>
      <c r="L8427" s="25"/>
      <c r="N8427" s="25"/>
      <c r="O8427" s="25"/>
      <c r="P8427" s="35" t="s">
        <v>2496</v>
      </c>
      <c r="AS8427" s="570"/>
      <c r="AT8427" s="391"/>
      <c r="AU8427" s="222"/>
      <c r="AV8427" s="564"/>
      <c r="AW8427" s="60"/>
      <c r="AX8427" s="60"/>
      <c r="AY8427" s="60"/>
      <c r="AZ8427" s="283"/>
      <c r="BA8427" s="283"/>
      <c r="BB8427" s="283"/>
      <c r="BC8427" s="34"/>
      <c r="BD8427" s="27"/>
      <c r="BF8427" s="35"/>
      <c r="BG8427" s="35"/>
      <c r="BH8427" s="35"/>
    </row>
    <row r="8428" spans="1:60" ht="15" x14ac:dyDescent="0.25">
      <c r="A8428" s="570">
        <f t="shared" si="122"/>
        <v>8422</v>
      </c>
      <c r="B8428" s="571" t="s">
        <v>10565</v>
      </c>
      <c r="C8428" s="574" t="s">
        <v>12458</v>
      </c>
      <c r="D8428" s="843">
        <v>602563.64</v>
      </c>
      <c r="E8428" s="844"/>
      <c r="F8428" s="844"/>
      <c r="G8428" s="25"/>
      <c r="H8428" s="25"/>
      <c r="I8428" s="25"/>
      <c r="J8428" s="25"/>
      <c r="K8428" s="25"/>
      <c r="L8428" s="25"/>
      <c r="N8428" s="25"/>
      <c r="O8428" s="25"/>
      <c r="P8428" s="35" t="s">
        <v>2496</v>
      </c>
      <c r="AS8428" s="570"/>
      <c r="AT8428" s="391"/>
      <c r="AU8428" s="222"/>
      <c r="AV8428" s="564"/>
      <c r="AW8428" s="60"/>
      <c r="AX8428" s="60"/>
      <c r="AY8428" s="60"/>
      <c r="AZ8428" s="283"/>
      <c r="BA8428" s="283"/>
      <c r="BB8428" s="283"/>
      <c r="BC8428" s="34"/>
      <c r="BD8428" s="27"/>
      <c r="BF8428" s="35"/>
      <c r="BG8428" s="35"/>
      <c r="BH8428" s="35"/>
    </row>
    <row r="8429" spans="1:60" ht="15" x14ac:dyDescent="0.25">
      <c r="A8429" s="570">
        <f t="shared" si="122"/>
        <v>8423</v>
      </c>
      <c r="B8429" s="571" t="s">
        <v>10566</v>
      </c>
      <c r="C8429" s="574" t="s">
        <v>12458</v>
      </c>
      <c r="D8429" s="843">
        <v>697895.73</v>
      </c>
      <c r="E8429" s="844"/>
      <c r="F8429" s="844"/>
      <c r="G8429" s="25"/>
      <c r="H8429" s="25"/>
      <c r="I8429" s="25"/>
      <c r="J8429" s="25"/>
      <c r="K8429" s="25"/>
      <c r="L8429" s="25"/>
      <c r="N8429" s="25"/>
      <c r="O8429" s="25"/>
      <c r="P8429" s="35" t="s">
        <v>2496</v>
      </c>
      <c r="AS8429" s="570"/>
      <c r="AT8429" s="391"/>
      <c r="AU8429" s="222"/>
      <c r="AV8429" s="564"/>
      <c r="AW8429" s="60"/>
      <c r="AX8429" s="60"/>
      <c r="AY8429" s="60"/>
      <c r="AZ8429" s="283"/>
      <c r="BA8429" s="283"/>
      <c r="BB8429" s="283"/>
      <c r="BC8429" s="34"/>
      <c r="BD8429" s="27"/>
      <c r="BF8429" s="35"/>
      <c r="BG8429" s="35"/>
      <c r="BH8429" s="35"/>
    </row>
    <row r="8430" spans="1:60" ht="15" x14ac:dyDescent="0.25">
      <c r="A8430" s="570">
        <f t="shared" si="122"/>
        <v>8424</v>
      </c>
      <c r="B8430" s="571" t="s">
        <v>10567</v>
      </c>
      <c r="C8430" s="574" t="s">
        <v>12458</v>
      </c>
      <c r="D8430" s="843">
        <v>611889.67000000004</v>
      </c>
      <c r="E8430" s="844"/>
      <c r="F8430" s="844"/>
      <c r="G8430" s="25"/>
      <c r="H8430" s="25"/>
      <c r="I8430" s="25"/>
      <c r="J8430" s="25"/>
      <c r="K8430" s="25"/>
      <c r="L8430" s="25"/>
      <c r="N8430" s="25"/>
      <c r="O8430" s="25"/>
      <c r="P8430" s="35" t="s">
        <v>2496</v>
      </c>
      <c r="AS8430" s="570"/>
      <c r="AT8430" s="391"/>
      <c r="AU8430" s="222"/>
      <c r="AV8430" s="564"/>
      <c r="AW8430" s="60"/>
      <c r="AX8430" s="60"/>
      <c r="AY8430" s="60"/>
      <c r="AZ8430" s="283"/>
      <c r="BA8430" s="283"/>
      <c r="BB8430" s="283"/>
      <c r="BC8430" s="34"/>
      <c r="BD8430" s="27"/>
      <c r="BF8430" s="35"/>
      <c r="BG8430" s="35"/>
      <c r="BH8430" s="35"/>
    </row>
    <row r="8431" spans="1:60" ht="15" x14ac:dyDescent="0.25">
      <c r="A8431" s="570">
        <f t="shared" si="122"/>
        <v>8425</v>
      </c>
      <c r="B8431" s="571" t="s">
        <v>10568</v>
      </c>
      <c r="C8431" s="574" t="s">
        <v>12458</v>
      </c>
      <c r="D8431" s="843">
        <v>202270.25</v>
      </c>
      <c r="E8431" s="844"/>
      <c r="F8431" s="844"/>
      <c r="G8431" s="25"/>
      <c r="H8431" s="25"/>
      <c r="I8431" s="25"/>
      <c r="J8431" s="25"/>
      <c r="K8431" s="25"/>
      <c r="L8431" s="25"/>
      <c r="N8431" s="25"/>
      <c r="O8431" s="25"/>
      <c r="P8431" s="35" t="s">
        <v>2496</v>
      </c>
      <c r="AS8431" s="570"/>
      <c r="AT8431" s="391"/>
      <c r="AU8431" s="222"/>
      <c r="AV8431" s="564"/>
      <c r="AW8431" s="60"/>
      <c r="AX8431" s="60"/>
      <c r="AY8431" s="60"/>
      <c r="AZ8431" s="283"/>
      <c r="BA8431" s="283"/>
      <c r="BB8431" s="283"/>
      <c r="BC8431" s="34"/>
      <c r="BD8431" s="27"/>
      <c r="BF8431" s="35"/>
      <c r="BG8431" s="35"/>
      <c r="BH8431" s="35"/>
    </row>
    <row r="8432" spans="1:60" ht="15" x14ac:dyDescent="0.25">
      <c r="A8432" s="570">
        <f t="shared" si="122"/>
        <v>8426</v>
      </c>
      <c r="B8432" s="571" t="s">
        <v>10569</v>
      </c>
      <c r="C8432" s="574" t="s">
        <v>12458</v>
      </c>
      <c r="D8432" s="843">
        <v>345129.75</v>
      </c>
      <c r="E8432" s="844"/>
      <c r="F8432" s="844"/>
      <c r="G8432" s="25"/>
      <c r="H8432" s="25"/>
      <c r="I8432" s="25"/>
      <c r="J8432" s="25"/>
      <c r="K8432" s="25"/>
      <c r="L8432" s="25"/>
      <c r="N8432" s="25"/>
      <c r="O8432" s="25"/>
      <c r="P8432" s="35" t="s">
        <v>2496</v>
      </c>
      <c r="AS8432" s="570"/>
      <c r="AT8432" s="391"/>
      <c r="AU8432" s="222"/>
      <c r="AV8432" s="564"/>
      <c r="AW8432" s="60"/>
      <c r="AX8432" s="60"/>
      <c r="AY8432" s="60"/>
      <c r="AZ8432" s="283"/>
      <c r="BA8432" s="283"/>
      <c r="BB8432" s="283"/>
      <c r="BC8432" s="34"/>
      <c r="BD8432" s="27"/>
      <c r="BF8432" s="35"/>
      <c r="BG8432" s="35"/>
      <c r="BH8432" s="35"/>
    </row>
    <row r="8433" spans="1:60" ht="15" x14ac:dyDescent="0.25">
      <c r="A8433" s="570">
        <f t="shared" si="122"/>
        <v>8427</v>
      </c>
      <c r="B8433" s="571" t="s">
        <v>10570</v>
      </c>
      <c r="C8433" s="574" t="s">
        <v>12458</v>
      </c>
      <c r="D8433" s="843">
        <v>660535.68000000005</v>
      </c>
      <c r="E8433" s="844"/>
      <c r="F8433" s="844"/>
      <c r="G8433" s="25"/>
      <c r="H8433" s="25"/>
      <c r="I8433" s="25"/>
      <c r="J8433" s="25"/>
      <c r="K8433" s="25"/>
      <c r="L8433" s="25"/>
      <c r="N8433" s="25"/>
      <c r="O8433" s="25"/>
      <c r="P8433" s="35" t="s">
        <v>2496</v>
      </c>
      <c r="AS8433" s="570"/>
      <c r="AT8433" s="391"/>
      <c r="AU8433" s="222"/>
      <c r="AV8433" s="564"/>
      <c r="AW8433" s="60"/>
      <c r="AX8433" s="60"/>
      <c r="AY8433" s="60"/>
      <c r="AZ8433" s="283"/>
      <c r="BA8433" s="283"/>
      <c r="BB8433" s="283"/>
      <c r="BC8433" s="34"/>
      <c r="BD8433" s="27"/>
      <c r="BF8433" s="35"/>
      <c r="BG8433" s="35"/>
      <c r="BH8433" s="35"/>
    </row>
    <row r="8434" spans="1:60" ht="15" x14ac:dyDescent="0.25">
      <c r="A8434" s="570">
        <f t="shared" si="122"/>
        <v>8428</v>
      </c>
      <c r="B8434" s="571" t="s">
        <v>10571</v>
      </c>
      <c r="C8434" s="574" t="s">
        <v>12458</v>
      </c>
      <c r="D8434" s="843">
        <v>258000.33</v>
      </c>
      <c r="E8434" s="844"/>
      <c r="F8434" s="844"/>
      <c r="G8434" s="25"/>
      <c r="H8434" s="25"/>
      <c r="I8434" s="25"/>
      <c r="J8434" s="25"/>
      <c r="K8434" s="25"/>
      <c r="L8434" s="25"/>
      <c r="N8434" s="25"/>
      <c r="O8434" s="25"/>
      <c r="P8434" s="35" t="s">
        <v>2496</v>
      </c>
      <c r="AS8434" s="570"/>
      <c r="AT8434" s="391"/>
      <c r="AU8434" s="222"/>
      <c r="AV8434" s="564"/>
      <c r="AW8434" s="60"/>
      <c r="AX8434" s="60"/>
      <c r="AY8434" s="60"/>
      <c r="AZ8434" s="283"/>
      <c r="BA8434" s="283"/>
      <c r="BB8434" s="283"/>
      <c r="BC8434" s="34"/>
      <c r="BD8434" s="27"/>
      <c r="BF8434" s="35"/>
      <c r="BG8434" s="35"/>
      <c r="BH8434" s="35"/>
    </row>
    <row r="8435" spans="1:60" ht="15" x14ac:dyDescent="0.25">
      <c r="A8435" s="570">
        <f t="shared" si="122"/>
        <v>8429</v>
      </c>
      <c r="B8435" s="571" t="s">
        <v>10572</v>
      </c>
      <c r="C8435" s="574" t="s">
        <v>12458</v>
      </c>
      <c r="D8435" s="843">
        <v>2329252.4500000002</v>
      </c>
      <c r="E8435" s="844"/>
      <c r="F8435" s="844"/>
      <c r="G8435" s="25"/>
      <c r="H8435" s="25"/>
      <c r="I8435" s="25"/>
      <c r="J8435" s="25"/>
      <c r="K8435" s="25"/>
      <c r="L8435" s="25"/>
      <c r="N8435" s="25"/>
      <c r="O8435" s="25"/>
      <c r="P8435" s="35" t="s">
        <v>2496</v>
      </c>
      <c r="AS8435" s="570"/>
      <c r="AT8435" s="391"/>
      <c r="AU8435" s="222"/>
      <c r="AV8435" s="564"/>
      <c r="AW8435" s="60"/>
      <c r="AX8435" s="60"/>
      <c r="AY8435" s="60"/>
      <c r="AZ8435" s="283"/>
      <c r="BA8435" s="283"/>
      <c r="BB8435" s="283"/>
      <c r="BC8435" s="34"/>
      <c r="BD8435" s="27"/>
      <c r="BF8435" s="35"/>
      <c r="BG8435" s="35"/>
      <c r="BH8435" s="35"/>
    </row>
    <row r="8436" spans="1:60" ht="15" x14ac:dyDescent="0.25">
      <c r="A8436" s="570">
        <f t="shared" si="122"/>
        <v>8430</v>
      </c>
      <c r="B8436" s="571" t="s">
        <v>10573</v>
      </c>
      <c r="C8436" s="574" t="s">
        <v>12458</v>
      </c>
      <c r="D8436" s="843">
        <v>258825</v>
      </c>
      <c r="E8436" s="844"/>
      <c r="F8436" s="844"/>
      <c r="G8436" s="25"/>
      <c r="H8436" s="25"/>
      <c r="I8436" s="25"/>
      <c r="J8436" s="25"/>
      <c r="K8436" s="25"/>
      <c r="L8436" s="25"/>
      <c r="N8436" s="25"/>
      <c r="O8436" s="25"/>
      <c r="P8436" s="35" t="s">
        <v>2496</v>
      </c>
      <c r="AS8436" s="570"/>
      <c r="AT8436" s="391"/>
      <c r="AU8436" s="222"/>
      <c r="AV8436" s="564"/>
      <c r="AW8436" s="60"/>
      <c r="AX8436" s="60"/>
      <c r="AY8436" s="60"/>
      <c r="AZ8436" s="283"/>
      <c r="BA8436" s="283"/>
      <c r="BB8436" s="283"/>
      <c r="BC8436" s="34"/>
      <c r="BD8436" s="27"/>
      <c r="BF8436" s="35"/>
      <c r="BG8436" s="35"/>
      <c r="BH8436" s="35"/>
    </row>
    <row r="8437" spans="1:60" ht="15" x14ac:dyDescent="0.25">
      <c r="A8437" s="570">
        <f t="shared" si="122"/>
        <v>8431</v>
      </c>
      <c r="B8437" s="571" t="s">
        <v>10574</v>
      </c>
      <c r="C8437" s="574" t="s">
        <v>12458</v>
      </c>
      <c r="D8437" s="843">
        <v>164220</v>
      </c>
      <c r="E8437" s="844"/>
      <c r="F8437" s="844"/>
      <c r="G8437" s="25"/>
      <c r="H8437" s="25"/>
      <c r="I8437" s="25"/>
      <c r="J8437" s="25"/>
      <c r="K8437" s="25"/>
      <c r="L8437" s="25"/>
      <c r="N8437" s="25"/>
      <c r="O8437" s="25"/>
      <c r="P8437" s="35" t="s">
        <v>2496</v>
      </c>
      <c r="AS8437" s="570"/>
      <c r="AT8437" s="391"/>
      <c r="AU8437" s="222"/>
      <c r="AV8437" s="564"/>
      <c r="AW8437" s="60"/>
      <c r="AX8437" s="60"/>
      <c r="AY8437" s="60"/>
      <c r="AZ8437" s="283"/>
      <c r="BA8437" s="283"/>
      <c r="BB8437" s="283"/>
      <c r="BC8437" s="34"/>
      <c r="BD8437" s="27"/>
      <c r="BF8437" s="35"/>
      <c r="BG8437" s="35"/>
      <c r="BH8437" s="35"/>
    </row>
    <row r="8438" spans="1:60" ht="15" x14ac:dyDescent="0.25">
      <c r="A8438" s="570">
        <f t="shared" si="122"/>
        <v>8432</v>
      </c>
      <c r="B8438" s="571" t="s">
        <v>10575</v>
      </c>
      <c r="C8438" s="574" t="s">
        <v>12458</v>
      </c>
      <c r="D8438" s="843">
        <v>211820</v>
      </c>
      <c r="E8438" s="844"/>
      <c r="F8438" s="844"/>
      <c r="G8438" s="25"/>
      <c r="H8438" s="25"/>
      <c r="I8438" s="25"/>
      <c r="J8438" s="25"/>
      <c r="K8438" s="25"/>
      <c r="L8438" s="25"/>
      <c r="N8438" s="25"/>
      <c r="O8438" s="25"/>
      <c r="P8438" s="35" t="s">
        <v>2496</v>
      </c>
      <c r="AS8438" s="570"/>
      <c r="AT8438" s="391"/>
      <c r="AU8438" s="222"/>
      <c r="AV8438" s="564"/>
      <c r="AW8438" s="60"/>
      <c r="AX8438" s="60"/>
      <c r="AY8438" s="60"/>
      <c r="AZ8438" s="283"/>
      <c r="BA8438" s="283"/>
      <c r="BB8438" s="283"/>
      <c r="BC8438" s="34"/>
      <c r="BD8438" s="27"/>
      <c r="BF8438" s="35"/>
      <c r="BG8438" s="35"/>
      <c r="BH8438" s="35"/>
    </row>
    <row r="8439" spans="1:60" ht="28.5" x14ac:dyDescent="0.25">
      <c r="A8439" s="570">
        <f t="shared" si="122"/>
        <v>8433</v>
      </c>
      <c r="B8439" s="571" t="s">
        <v>10576</v>
      </c>
      <c r="C8439" s="574" t="s">
        <v>12474</v>
      </c>
      <c r="D8439" s="843">
        <v>785400</v>
      </c>
      <c r="E8439" s="844"/>
      <c r="F8439" s="844"/>
      <c r="G8439" s="25"/>
      <c r="H8439" s="25"/>
      <c r="I8439" s="25"/>
      <c r="J8439" s="25"/>
      <c r="K8439" s="25"/>
      <c r="L8439" s="25"/>
      <c r="N8439" s="25"/>
      <c r="O8439" s="25"/>
      <c r="P8439" s="35" t="s">
        <v>2496</v>
      </c>
      <c r="AS8439" s="570"/>
      <c r="AT8439" s="391"/>
      <c r="AU8439" s="222"/>
      <c r="AV8439" s="564"/>
      <c r="AW8439" s="60"/>
      <c r="AX8439" s="60"/>
      <c r="AY8439" s="60"/>
      <c r="AZ8439" s="283"/>
      <c r="BA8439" s="283"/>
      <c r="BB8439" s="283"/>
      <c r="BC8439" s="34"/>
      <c r="BD8439" s="27"/>
      <c r="BF8439" s="35"/>
      <c r="BG8439" s="35"/>
      <c r="BH8439" s="35"/>
    </row>
    <row r="8440" spans="1:60" ht="15" x14ac:dyDescent="0.25">
      <c r="A8440" s="570">
        <f t="shared" si="122"/>
        <v>8434</v>
      </c>
      <c r="B8440" s="571" t="s">
        <v>10577</v>
      </c>
      <c r="C8440" s="574" t="s">
        <v>12458</v>
      </c>
      <c r="D8440" s="843">
        <v>417928</v>
      </c>
      <c r="E8440" s="844"/>
      <c r="F8440" s="844"/>
      <c r="G8440" s="25"/>
      <c r="H8440" s="25"/>
      <c r="I8440" s="25"/>
      <c r="J8440" s="25"/>
      <c r="K8440" s="25"/>
      <c r="L8440" s="25"/>
      <c r="N8440" s="25"/>
      <c r="O8440" s="25"/>
      <c r="P8440" s="35" t="s">
        <v>2496</v>
      </c>
      <c r="AS8440" s="570"/>
      <c r="AT8440" s="391"/>
      <c r="AU8440" s="222"/>
      <c r="AV8440" s="564"/>
      <c r="AW8440" s="60"/>
      <c r="AX8440" s="60"/>
      <c r="AY8440" s="60"/>
      <c r="AZ8440" s="283"/>
      <c r="BA8440" s="283"/>
      <c r="BB8440" s="283"/>
      <c r="BC8440" s="34"/>
      <c r="BD8440" s="27"/>
      <c r="BF8440" s="35"/>
      <c r="BG8440" s="35"/>
      <c r="BH8440" s="35"/>
    </row>
    <row r="8441" spans="1:60" ht="15" x14ac:dyDescent="0.25">
      <c r="A8441" s="570">
        <f t="shared" si="122"/>
        <v>8435</v>
      </c>
      <c r="B8441" s="571" t="s">
        <v>10578</v>
      </c>
      <c r="C8441" s="574" t="s">
        <v>12458</v>
      </c>
      <c r="D8441" s="843">
        <v>302260</v>
      </c>
      <c r="E8441" s="844"/>
      <c r="F8441" s="844"/>
      <c r="G8441" s="25"/>
      <c r="H8441" s="25"/>
      <c r="I8441" s="25"/>
      <c r="J8441" s="25"/>
      <c r="K8441" s="25"/>
      <c r="L8441" s="25"/>
      <c r="N8441" s="25"/>
      <c r="O8441" s="25"/>
      <c r="P8441" s="35" t="s">
        <v>2496</v>
      </c>
      <c r="AS8441" s="570"/>
      <c r="AT8441" s="391"/>
      <c r="AU8441" s="222"/>
      <c r="AV8441" s="564"/>
      <c r="AW8441" s="60"/>
      <c r="AX8441" s="60"/>
      <c r="AY8441" s="60"/>
      <c r="AZ8441" s="283"/>
      <c r="BA8441" s="283"/>
      <c r="BB8441" s="283"/>
      <c r="BC8441" s="34"/>
      <c r="BD8441" s="27"/>
      <c r="BF8441" s="35"/>
      <c r="BG8441" s="35"/>
      <c r="BH8441" s="35"/>
    </row>
    <row r="8442" spans="1:60" ht="15" x14ac:dyDescent="0.25">
      <c r="A8442" s="570">
        <f t="shared" si="122"/>
        <v>8436</v>
      </c>
      <c r="B8442" s="571" t="s">
        <v>10579</v>
      </c>
      <c r="C8442" s="574" t="s">
        <v>12458</v>
      </c>
      <c r="D8442" s="843">
        <v>785400</v>
      </c>
      <c r="E8442" s="844"/>
      <c r="F8442" s="844"/>
      <c r="G8442" s="25"/>
      <c r="H8442" s="25"/>
      <c r="I8442" s="25"/>
      <c r="J8442" s="25"/>
      <c r="K8442" s="25"/>
      <c r="L8442" s="25"/>
      <c r="N8442" s="25"/>
      <c r="O8442" s="25"/>
      <c r="P8442" s="35" t="s">
        <v>2496</v>
      </c>
      <c r="AS8442" s="570"/>
      <c r="AT8442" s="391"/>
      <c r="AU8442" s="222"/>
      <c r="AV8442" s="564"/>
      <c r="AW8442" s="60"/>
      <c r="AX8442" s="60"/>
      <c r="AY8442" s="60"/>
      <c r="AZ8442" s="283"/>
      <c r="BA8442" s="283"/>
      <c r="BB8442" s="283"/>
      <c r="BC8442" s="34"/>
      <c r="BD8442" s="27"/>
      <c r="BF8442" s="35"/>
      <c r="BG8442" s="35"/>
      <c r="BH8442" s="35"/>
    </row>
    <row r="8443" spans="1:60" ht="15" x14ac:dyDescent="0.25">
      <c r="A8443" s="570">
        <f t="shared" si="122"/>
        <v>8437</v>
      </c>
      <c r="B8443" s="571" t="s">
        <v>10580</v>
      </c>
      <c r="C8443" s="574" t="s">
        <v>12458</v>
      </c>
      <c r="D8443" s="843">
        <v>1561280</v>
      </c>
      <c r="E8443" s="844"/>
      <c r="F8443" s="844"/>
      <c r="G8443" s="25"/>
      <c r="H8443" s="25"/>
      <c r="I8443" s="25"/>
      <c r="J8443" s="25"/>
      <c r="K8443" s="25"/>
      <c r="L8443" s="25"/>
      <c r="N8443" s="25"/>
      <c r="O8443" s="25"/>
      <c r="P8443" s="35" t="s">
        <v>2496</v>
      </c>
      <c r="AS8443" s="570"/>
      <c r="AT8443" s="391"/>
      <c r="AU8443" s="222"/>
      <c r="AV8443" s="564"/>
      <c r="AW8443" s="60"/>
      <c r="AX8443" s="60"/>
      <c r="AY8443" s="60"/>
      <c r="AZ8443" s="283"/>
      <c r="BA8443" s="283"/>
      <c r="BB8443" s="283"/>
      <c r="BC8443" s="34"/>
      <c r="BD8443" s="27"/>
      <c r="BF8443" s="35"/>
      <c r="BG8443" s="35"/>
      <c r="BH8443" s="35"/>
    </row>
    <row r="8444" spans="1:60" ht="15" x14ac:dyDescent="0.25">
      <c r="A8444" s="570">
        <f t="shared" si="122"/>
        <v>8438</v>
      </c>
      <c r="B8444" s="571" t="s">
        <v>10581</v>
      </c>
      <c r="C8444" s="574" t="s">
        <v>12458</v>
      </c>
      <c r="D8444" s="843">
        <v>751556.4</v>
      </c>
      <c r="E8444" s="844"/>
      <c r="F8444" s="844"/>
      <c r="G8444" s="25"/>
      <c r="H8444" s="25"/>
      <c r="I8444" s="25"/>
      <c r="J8444" s="25"/>
      <c r="K8444" s="25"/>
      <c r="L8444" s="25"/>
      <c r="N8444" s="25"/>
      <c r="O8444" s="25"/>
      <c r="P8444" s="35" t="s">
        <v>2496</v>
      </c>
      <c r="AS8444" s="570"/>
      <c r="AT8444" s="391"/>
      <c r="AU8444" s="222"/>
      <c r="AV8444" s="564"/>
      <c r="AW8444" s="60"/>
      <c r="AX8444" s="60"/>
      <c r="AY8444" s="60"/>
      <c r="AZ8444" s="283"/>
      <c r="BA8444" s="283"/>
      <c r="BB8444" s="283"/>
      <c r="BC8444" s="34"/>
      <c r="BD8444" s="27"/>
      <c r="BF8444" s="35"/>
      <c r="BG8444" s="35"/>
      <c r="BH8444" s="35"/>
    </row>
    <row r="8445" spans="1:60" ht="15" x14ac:dyDescent="0.25">
      <c r="A8445" s="570">
        <f t="shared" si="122"/>
        <v>8439</v>
      </c>
      <c r="B8445" s="571" t="s">
        <v>10582</v>
      </c>
      <c r="C8445" s="574" t="s">
        <v>12458</v>
      </c>
      <c r="D8445" s="843">
        <v>180880</v>
      </c>
      <c r="E8445" s="844"/>
      <c r="F8445" s="844"/>
      <c r="G8445" s="25"/>
      <c r="H8445" s="25"/>
      <c r="I8445" s="25"/>
      <c r="J8445" s="25"/>
      <c r="K8445" s="25"/>
      <c r="L8445" s="25"/>
      <c r="N8445" s="25"/>
      <c r="O8445" s="25"/>
      <c r="P8445" s="35" t="s">
        <v>2496</v>
      </c>
      <c r="AS8445" s="570"/>
      <c r="AT8445" s="391"/>
      <c r="AU8445" s="222"/>
      <c r="AV8445" s="564"/>
      <c r="AW8445" s="60"/>
      <c r="AX8445" s="60"/>
      <c r="AY8445" s="60"/>
      <c r="AZ8445" s="283"/>
      <c r="BA8445" s="283"/>
      <c r="BB8445" s="283"/>
      <c r="BC8445" s="34"/>
      <c r="BD8445" s="27"/>
      <c r="BF8445" s="35"/>
      <c r="BG8445" s="35"/>
      <c r="BH8445" s="35"/>
    </row>
    <row r="8446" spans="1:60" ht="15" x14ac:dyDescent="0.25">
      <c r="A8446" s="570">
        <f t="shared" si="122"/>
        <v>8440</v>
      </c>
      <c r="B8446" s="571" t="s">
        <v>10583</v>
      </c>
      <c r="C8446" s="574" t="s">
        <v>12458</v>
      </c>
      <c r="D8446" s="843">
        <v>4707164</v>
      </c>
      <c r="E8446" s="844"/>
      <c r="F8446" s="844"/>
      <c r="G8446" s="25"/>
      <c r="H8446" s="25"/>
      <c r="I8446" s="25"/>
      <c r="J8446" s="25"/>
      <c r="K8446" s="25"/>
      <c r="L8446" s="25"/>
      <c r="N8446" s="25"/>
      <c r="O8446" s="25"/>
      <c r="P8446" s="35" t="s">
        <v>2496</v>
      </c>
      <c r="AS8446" s="570"/>
      <c r="AT8446" s="391"/>
      <c r="AU8446" s="222"/>
      <c r="AV8446" s="564"/>
      <c r="AW8446" s="60"/>
      <c r="AX8446" s="60"/>
      <c r="AY8446" s="60"/>
      <c r="AZ8446" s="283"/>
      <c r="BA8446" s="283"/>
      <c r="BB8446" s="283"/>
      <c r="BC8446" s="34"/>
      <c r="BD8446" s="27"/>
      <c r="BF8446" s="35"/>
      <c r="BG8446" s="35"/>
      <c r="BH8446" s="35"/>
    </row>
    <row r="8447" spans="1:60" ht="15" x14ac:dyDescent="0.25">
      <c r="A8447" s="570">
        <f t="shared" si="122"/>
        <v>8441</v>
      </c>
      <c r="B8447" s="571" t="s">
        <v>10584</v>
      </c>
      <c r="C8447" s="574" t="s">
        <v>12458</v>
      </c>
      <c r="D8447" s="843">
        <v>5239927</v>
      </c>
      <c r="E8447" s="844"/>
      <c r="F8447" s="844"/>
      <c r="G8447" s="25"/>
      <c r="H8447" s="25"/>
      <c r="I8447" s="25"/>
      <c r="J8447" s="25"/>
      <c r="K8447" s="25"/>
      <c r="L8447" s="25"/>
      <c r="N8447" s="25"/>
      <c r="O8447" s="25"/>
      <c r="P8447" s="35" t="s">
        <v>2496</v>
      </c>
      <c r="AS8447" s="570"/>
      <c r="AT8447" s="391"/>
      <c r="AU8447" s="222"/>
      <c r="AV8447" s="564"/>
      <c r="AW8447" s="60"/>
      <c r="AX8447" s="60"/>
      <c r="AY8447" s="60"/>
      <c r="AZ8447" s="283"/>
      <c r="BA8447" s="283"/>
      <c r="BB8447" s="283"/>
      <c r="BC8447" s="34"/>
      <c r="BD8447" s="27"/>
      <c r="BF8447" s="35"/>
      <c r="BG8447" s="35"/>
      <c r="BH8447" s="35"/>
    </row>
    <row r="8448" spans="1:60" ht="15" x14ac:dyDescent="0.25">
      <c r="A8448" s="570">
        <f t="shared" si="122"/>
        <v>8442</v>
      </c>
      <c r="B8448" s="571" t="s">
        <v>10585</v>
      </c>
      <c r="C8448" s="574" t="s">
        <v>12458</v>
      </c>
      <c r="D8448" s="843">
        <v>3403400</v>
      </c>
      <c r="E8448" s="844"/>
      <c r="F8448" s="844"/>
      <c r="G8448" s="25"/>
      <c r="H8448" s="25"/>
      <c r="I8448" s="25"/>
      <c r="J8448" s="25"/>
      <c r="K8448" s="25"/>
      <c r="L8448" s="25"/>
      <c r="N8448" s="25"/>
      <c r="O8448" s="25"/>
      <c r="P8448" s="35" t="s">
        <v>2496</v>
      </c>
      <c r="AS8448" s="570"/>
      <c r="AT8448" s="391"/>
      <c r="AU8448" s="222"/>
      <c r="AV8448" s="564"/>
      <c r="AW8448" s="60"/>
      <c r="AX8448" s="60"/>
      <c r="AY8448" s="60"/>
      <c r="AZ8448" s="283"/>
      <c r="BA8448" s="283"/>
      <c r="BB8448" s="283"/>
      <c r="BC8448" s="34"/>
      <c r="BD8448" s="27"/>
      <c r="BF8448" s="35"/>
      <c r="BG8448" s="35"/>
      <c r="BH8448" s="35"/>
    </row>
    <row r="8449" spans="1:60" ht="15" x14ac:dyDescent="0.25">
      <c r="A8449" s="570">
        <f t="shared" si="122"/>
        <v>8443</v>
      </c>
      <c r="B8449" s="571" t="s">
        <v>10586</v>
      </c>
      <c r="C8449" s="574" t="s">
        <v>12458</v>
      </c>
      <c r="D8449" s="843">
        <v>540736</v>
      </c>
      <c r="E8449" s="844"/>
      <c r="F8449" s="844"/>
      <c r="G8449" s="25"/>
      <c r="H8449" s="25"/>
      <c r="I8449" s="25"/>
      <c r="J8449" s="25"/>
      <c r="K8449" s="25"/>
      <c r="L8449" s="25"/>
      <c r="N8449" s="25"/>
      <c r="O8449" s="25"/>
      <c r="P8449" s="35" t="s">
        <v>2496</v>
      </c>
      <c r="AS8449" s="570"/>
      <c r="AT8449" s="391"/>
      <c r="AU8449" s="222"/>
      <c r="AV8449" s="564"/>
      <c r="AW8449" s="60"/>
      <c r="AX8449" s="60"/>
      <c r="AY8449" s="60"/>
      <c r="AZ8449" s="283"/>
      <c r="BA8449" s="283"/>
      <c r="BB8449" s="283"/>
      <c r="BC8449" s="34"/>
      <c r="BD8449" s="27"/>
      <c r="BF8449" s="35"/>
      <c r="BG8449" s="35"/>
      <c r="BH8449" s="35"/>
    </row>
    <row r="8450" spans="1:60" ht="15" x14ac:dyDescent="0.25">
      <c r="A8450" s="570">
        <f t="shared" si="122"/>
        <v>8444</v>
      </c>
      <c r="B8450" s="571" t="s">
        <v>10587</v>
      </c>
      <c r="C8450" s="574" t="s">
        <v>12458</v>
      </c>
      <c r="D8450" s="843">
        <v>651034.72</v>
      </c>
      <c r="E8450" s="844"/>
      <c r="F8450" s="844"/>
      <c r="G8450" s="25"/>
      <c r="H8450" s="25"/>
      <c r="I8450" s="25"/>
      <c r="J8450" s="25"/>
      <c r="K8450" s="25"/>
      <c r="L8450" s="25"/>
      <c r="N8450" s="25"/>
      <c r="O8450" s="25"/>
      <c r="P8450" s="35" t="s">
        <v>2496</v>
      </c>
      <c r="AS8450" s="570"/>
      <c r="AT8450" s="391"/>
      <c r="AU8450" s="222"/>
      <c r="AV8450" s="564"/>
      <c r="AW8450" s="60"/>
      <c r="AX8450" s="60"/>
      <c r="AY8450" s="60"/>
      <c r="AZ8450" s="283"/>
      <c r="BA8450" s="283"/>
      <c r="BB8450" s="283"/>
      <c r="BC8450" s="34"/>
      <c r="BD8450" s="27"/>
      <c r="BF8450" s="35"/>
      <c r="BG8450" s="35"/>
      <c r="BH8450" s="35"/>
    </row>
    <row r="8451" spans="1:60" ht="15" x14ac:dyDescent="0.25">
      <c r="A8451" s="570">
        <f t="shared" si="122"/>
        <v>8445</v>
      </c>
      <c r="B8451" s="571" t="s">
        <v>10588</v>
      </c>
      <c r="C8451" s="574" t="s">
        <v>12458</v>
      </c>
      <c r="D8451" s="843">
        <v>3252389</v>
      </c>
      <c r="E8451" s="844"/>
      <c r="F8451" s="844"/>
      <c r="G8451" s="25"/>
      <c r="H8451" s="25"/>
      <c r="I8451" s="25"/>
      <c r="J8451" s="25"/>
      <c r="K8451" s="25"/>
      <c r="L8451" s="25"/>
      <c r="N8451" s="25"/>
      <c r="O8451" s="25"/>
      <c r="P8451" s="35" t="s">
        <v>2496</v>
      </c>
      <c r="AS8451" s="570"/>
      <c r="AT8451" s="391"/>
      <c r="AU8451" s="222"/>
      <c r="AV8451" s="564"/>
      <c r="AW8451" s="60"/>
      <c r="AX8451" s="60"/>
      <c r="AY8451" s="60"/>
      <c r="AZ8451" s="283"/>
      <c r="BA8451" s="283"/>
      <c r="BB8451" s="283"/>
      <c r="BC8451" s="34"/>
      <c r="BD8451" s="27"/>
      <c r="BF8451" s="35"/>
      <c r="BG8451" s="35"/>
      <c r="BH8451" s="35"/>
    </row>
    <row r="8452" spans="1:60" ht="15" x14ac:dyDescent="0.25">
      <c r="A8452" s="570">
        <f t="shared" si="122"/>
        <v>8446</v>
      </c>
      <c r="B8452" s="571" t="s">
        <v>10589</v>
      </c>
      <c r="C8452" s="574" t="s">
        <v>12458</v>
      </c>
      <c r="D8452" s="843">
        <v>482188</v>
      </c>
      <c r="E8452" s="844"/>
      <c r="F8452" s="844"/>
      <c r="G8452" s="25"/>
      <c r="H8452" s="25"/>
      <c r="I8452" s="25"/>
      <c r="J8452" s="25"/>
      <c r="K8452" s="25"/>
      <c r="L8452" s="25"/>
      <c r="N8452" s="25"/>
      <c r="O8452" s="25"/>
      <c r="P8452" s="35" t="s">
        <v>2496</v>
      </c>
      <c r="AS8452" s="570"/>
      <c r="AT8452" s="391"/>
      <c r="AU8452" s="222"/>
      <c r="AV8452" s="564"/>
      <c r="AW8452" s="60"/>
      <c r="AX8452" s="60"/>
      <c r="AY8452" s="60"/>
      <c r="AZ8452" s="283"/>
      <c r="BA8452" s="283"/>
      <c r="BB8452" s="283"/>
      <c r="BC8452" s="34"/>
      <c r="BD8452" s="27"/>
      <c r="BF8452" s="35"/>
      <c r="BG8452" s="35"/>
      <c r="BH8452" s="35"/>
    </row>
    <row r="8453" spans="1:60" ht="15" x14ac:dyDescent="0.25">
      <c r="A8453" s="570">
        <f t="shared" si="122"/>
        <v>8447</v>
      </c>
      <c r="B8453" s="571" t="s">
        <v>10590</v>
      </c>
      <c r="C8453" s="574" t="s">
        <v>12458</v>
      </c>
      <c r="D8453" s="843">
        <v>297500</v>
      </c>
      <c r="E8453" s="844"/>
      <c r="F8453" s="844"/>
      <c r="G8453" s="25"/>
      <c r="H8453" s="25"/>
      <c r="I8453" s="25"/>
      <c r="J8453" s="25"/>
      <c r="K8453" s="25"/>
      <c r="L8453" s="25"/>
      <c r="N8453" s="25"/>
      <c r="O8453" s="25"/>
      <c r="P8453" s="35" t="s">
        <v>2496</v>
      </c>
      <c r="AS8453" s="570"/>
      <c r="AT8453" s="391"/>
      <c r="AU8453" s="222"/>
      <c r="AV8453" s="564"/>
      <c r="AW8453" s="60"/>
      <c r="AX8453" s="60"/>
      <c r="AY8453" s="60"/>
      <c r="AZ8453" s="283"/>
      <c r="BA8453" s="283"/>
      <c r="BB8453" s="283"/>
      <c r="BC8453" s="34"/>
      <c r="BD8453" s="27"/>
      <c r="BF8453" s="35"/>
      <c r="BG8453" s="35"/>
      <c r="BH8453" s="35"/>
    </row>
    <row r="8454" spans="1:60" ht="15" x14ac:dyDescent="0.25">
      <c r="A8454" s="570">
        <f t="shared" si="122"/>
        <v>8448</v>
      </c>
      <c r="B8454" s="571" t="s">
        <v>10591</v>
      </c>
      <c r="C8454" s="574" t="s">
        <v>12458</v>
      </c>
      <c r="D8454" s="843">
        <v>1215386.27</v>
      </c>
      <c r="E8454" s="844"/>
      <c r="F8454" s="844"/>
      <c r="G8454" s="25"/>
      <c r="H8454" s="25"/>
      <c r="I8454" s="25"/>
      <c r="J8454" s="25"/>
      <c r="K8454" s="25"/>
      <c r="L8454" s="25"/>
      <c r="N8454" s="25"/>
      <c r="O8454" s="25"/>
      <c r="P8454" s="35" t="s">
        <v>2496</v>
      </c>
      <c r="AS8454" s="570"/>
      <c r="AT8454" s="391"/>
      <c r="AU8454" s="222"/>
      <c r="AV8454" s="564"/>
      <c r="AW8454" s="60"/>
      <c r="AX8454" s="60"/>
      <c r="AY8454" s="60"/>
      <c r="AZ8454" s="283"/>
      <c r="BA8454" s="283"/>
      <c r="BB8454" s="283"/>
      <c r="BC8454" s="34"/>
      <c r="BD8454" s="27"/>
      <c r="BF8454" s="35"/>
      <c r="BG8454" s="35"/>
      <c r="BH8454" s="35"/>
    </row>
    <row r="8455" spans="1:60" ht="15" x14ac:dyDescent="0.25">
      <c r="A8455" s="570">
        <f t="shared" si="122"/>
        <v>8449</v>
      </c>
      <c r="B8455" s="571" t="s">
        <v>10592</v>
      </c>
      <c r="C8455" s="574" t="s">
        <v>12458</v>
      </c>
      <c r="D8455" s="843">
        <v>890715</v>
      </c>
      <c r="E8455" s="844"/>
      <c r="F8455" s="844"/>
      <c r="G8455" s="25"/>
      <c r="H8455" s="25"/>
      <c r="I8455" s="25"/>
      <c r="J8455" s="25"/>
      <c r="K8455" s="25"/>
      <c r="L8455" s="25"/>
      <c r="N8455" s="25"/>
      <c r="O8455" s="25"/>
      <c r="P8455" s="35" t="s">
        <v>2496</v>
      </c>
      <c r="AS8455" s="570"/>
      <c r="AT8455" s="391"/>
      <c r="AU8455" s="222"/>
      <c r="AV8455" s="564"/>
      <c r="AW8455" s="60"/>
      <c r="AX8455" s="60"/>
      <c r="AY8455" s="60"/>
      <c r="AZ8455" s="283"/>
      <c r="BA8455" s="283"/>
      <c r="BB8455" s="283"/>
      <c r="BC8455" s="34"/>
      <c r="BD8455" s="27"/>
      <c r="BF8455" s="35"/>
      <c r="BG8455" s="35"/>
      <c r="BH8455" s="35"/>
    </row>
    <row r="8456" spans="1:60" ht="28.5" x14ac:dyDescent="0.25">
      <c r="A8456" s="570">
        <f t="shared" si="122"/>
        <v>8450</v>
      </c>
      <c r="B8456" s="571" t="s">
        <v>10593</v>
      </c>
      <c r="C8456" s="574" t="s">
        <v>12458</v>
      </c>
      <c r="D8456" s="843">
        <v>728042</v>
      </c>
      <c r="E8456" s="844"/>
      <c r="F8456" s="844"/>
      <c r="G8456" s="25"/>
      <c r="H8456" s="25"/>
      <c r="I8456" s="25"/>
      <c r="J8456" s="25"/>
      <c r="K8456" s="25"/>
      <c r="L8456" s="25"/>
      <c r="N8456" s="25"/>
      <c r="O8456" s="25"/>
      <c r="P8456" s="35" t="s">
        <v>2496</v>
      </c>
      <c r="AS8456" s="570"/>
      <c r="AT8456" s="391"/>
      <c r="AU8456" s="222"/>
      <c r="AV8456" s="564"/>
      <c r="AW8456" s="60"/>
      <c r="AX8456" s="60"/>
      <c r="AY8456" s="60"/>
      <c r="AZ8456" s="283"/>
      <c r="BA8456" s="283"/>
      <c r="BB8456" s="283"/>
      <c r="BC8456" s="34"/>
      <c r="BD8456" s="27"/>
      <c r="BF8456" s="35"/>
      <c r="BG8456" s="35"/>
      <c r="BH8456" s="35"/>
    </row>
    <row r="8457" spans="1:60" ht="15" x14ac:dyDescent="0.25">
      <c r="A8457" s="570">
        <f t="shared" si="122"/>
        <v>8451</v>
      </c>
      <c r="B8457" s="571" t="s">
        <v>10594</v>
      </c>
      <c r="C8457" s="574" t="s">
        <v>12458</v>
      </c>
      <c r="D8457" s="843">
        <v>1225295.3999999999</v>
      </c>
      <c r="E8457" s="844"/>
      <c r="F8457" s="844"/>
      <c r="G8457" s="25"/>
      <c r="H8457" s="25"/>
      <c r="I8457" s="25"/>
      <c r="J8457" s="25"/>
      <c r="K8457" s="25"/>
      <c r="L8457" s="25"/>
      <c r="N8457" s="25"/>
      <c r="O8457" s="25"/>
      <c r="P8457" s="35" t="s">
        <v>2496</v>
      </c>
      <c r="AS8457" s="570"/>
      <c r="AT8457" s="391"/>
      <c r="AU8457" s="222"/>
      <c r="AV8457" s="564"/>
      <c r="AW8457" s="60"/>
      <c r="AX8457" s="60"/>
      <c r="AY8457" s="60"/>
      <c r="AZ8457" s="283"/>
      <c r="BA8457" s="283"/>
      <c r="BB8457" s="283"/>
      <c r="BC8457" s="34"/>
      <c r="BD8457" s="27"/>
      <c r="BF8457" s="35"/>
      <c r="BG8457" s="35"/>
      <c r="BH8457" s="35"/>
    </row>
    <row r="8458" spans="1:60" ht="15" x14ac:dyDescent="0.25">
      <c r="A8458" s="570">
        <f t="shared" si="122"/>
        <v>8452</v>
      </c>
      <c r="B8458" s="571" t="s">
        <v>10595</v>
      </c>
      <c r="C8458" s="574" t="s">
        <v>12458</v>
      </c>
      <c r="D8458" s="843">
        <v>1225295.3999999999</v>
      </c>
      <c r="E8458" s="844"/>
      <c r="F8458" s="844"/>
      <c r="G8458" s="25"/>
      <c r="H8458" s="25"/>
      <c r="I8458" s="25"/>
      <c r="J8458" s="25"/>
      <c r="K8458" s="25"/>
      <c r="L8458" s="25"/>
      <c r="N8458" s="25"/>
      <c r="O8458" s="25"/>
      <c r="P8458" s="35" t="s">
        <v>2496</v>
      </c>
      <c r="AS8458" s="570"/>
      <c r="AT8458" s="391"/>
      <c r="AU8458" s="222"/>
      <c r="AV8458" s="564"/>
      <c r="AW8458" s="60"/>
      <c r="AX8458" s="60"/>
      <c r="AY8458" s="60"/>
      <c r="AZ8458" s="283"/>
      <c r="BA8458" s="283"/>
      <c r="BB8458" s="283"/>
      <c r="BC8458" s="34"/>
      <c r="BD8458" s="27"/>
      <c r="BF8458" s="35"/>
      <c r="BG8458" s="35"/>
      <c r="BH8458" s="35"/>
    </row>
    <row r="8459" spans="1:60" ht="15" x14ac:dyDescent="0.25">
      <c r="A8459" s="570">
        <f t="shared" si="122"/>
        <v>8453</v>
      </c>
      <c r="B8459" s="571" t="s">
        <v>10596</v>
      </c>
      <c r="C8459" s="574" t="s">
        <v>12458</v>
      </c>
      <c r="D8459" s="843">
        <v>204356.32</v>
      </c>
      <c r="E8459" s="844"/>
      <c r="F8459" s="844"/>
      <c r="G8459" s="25"/>
      <c r="H8459" s="25"/>
      <c r="I8459" s="25"/>
      <c r="J8459" s="25"/>
      <c r="K8459" s="25"/>
      <c r="L8459" s="25"/>
      <c r="N8459" s="25"/>
      <c r="O8459" s="25"/>
      <c r="P8459" s="35" t="s">
        <v>2496</v>
      </c>
      <c r="AS8459" s="570"/>
      <c r="AT8459" s="391"/>
      <c r="AU8459" s="222"/>
      <c r="AV8459" s="564"/>
      <c r="AW8459" s="60"/>
      <c r="AX8459" s="60"/>
      <c r="AY8459" s="60"/>
      <c r="AZ8459" s="283"/>
      <c r="BA8459" s="283"/>
      <c r="BB8459" s="283"/>
      <c r="BC8459" s="34"/>
      <c r="BD8459" s="27"/>
      <c r="BF8459" s="35"/>
      <c r="BG8459" s="35"/>
      <c r="BH8459" s="35"/>
    </row>
    <row r="8460" spans="1:60" ht="15" x14ac:dyDescent="0.25">
      <c r="A8460" s="570">
        <f t="shared" si="122"/>
        <v>8454</v>
      </c>
      <c r="B8460" s="571" t="s">
        <v>10597</v>
      </c>
      <c r="C8460" s="574" t="s">
        <v>12458</v>
      </c>
      <c r="D8460" s="843">
        <v>127266.93</v>
      </c>
      <c r="E8460" s="844"/>
      <c r="F8460" s="844"/>
      <c r="G8460" s="25"/>
      <c r="H8460" s="25"/>
      <c r="I8460" s="25"/>
      <c r="J8460" s="25"/>
      <c r="K8460" s="25"/>
      <c r="L8460" s="25"/>
      <c r="N8460" s="25"/>
      <c r="O8460" s="25"/>
      <c r="P8460" s="35" t="s">
        <v>2496</v>
      </c>
      <c r="AS8460" s="570"/>
      <c r="AT8460" s="391"/>
      <c r="AU8460" s="222"/>
      <c r="AV8460" s="564"/>
      <c r="AW8460" s="60"/>
      <c r="AX8460" s="60"/>
      <c r="AY8460" s="60"/>
      <c r="AZ8460" s="283"/>
      <c r="BA8460" s="283"/>
      <c r="BB8460" s="283"/>
      <c r="BC8460" s="34"/>
      <c r="BD8460" s="27"/>
      <c r="BF8460" s="35"/>
      <c r="BG8460" s="35"/>
      <c r="BH8460" s="35"/>
    </row>
    <row r="8461" spans="1:60" ht="15" x14ac:dyDescent="0.25">
      <c r="A8461" s="570">
        <f t="shared" si="122"/>
        <v>8455</v>
      </c>
      <c r="B8461" s="571" t="s">
        <v>10598</v>
      </c>
      <c r="C8461" s="574" t="s">
        <v>12458</v>
      </c>
      <c r="D8461" s="843">
        <v>296938.32</v>
      </c>
      <c r="E8461" s="844"/>
      <c r="F8461" s="844"/>
      <c r="G8461" s="25"/>
      <c r="H8461" s="25"/>
      <c r="I8461" s="25"/>
      <c r="J8461" s="25"/>
      <c r="K8461" s="25"/>
      <c r="L8461" s="25"/>
      <c r="N8461" s="25"/>
      <c r="O8461" s="25"/>
      <c r="P8461" s="35" t="s">
        <v>2496</v>
      </c>
      <c r="AS8461" s="570"/>
      <c r="AT8461" s="391"/>
      <c r="AU8461" s="222"/>
      <c r="AV8461" s="564"/>
      <c r="AW8461" s="60"/>
      <c r="AX8461" s="60"/>
      <c r="AY8461" s="60"/>
      <c r="AZ8461" s="283"/>
      <c r="BA8461" s="283"/>
      <c r="BB8461" s="283"/>
      <c r="BC8461" s="34"/>
      <c r="BD8461" s="27"/>
      <c r="BF8461" s="35"/>
      <c r="BG8461" s="35"/>
      <c r="BH8461" s="35"/>
    </row>
    <row r="8462" spans="1:60" ht="15" x14ac:dyDescent="0.25">
      <c r="A8462" s="570">
        <f t="shared" si="122"/>
        <v>8456</v>
      </c>
      <c r="B8462" s="571" t="s">
        <v>10599</v>
      </c>
      <c r="C8462" s="574" t="s">
        <v>12458</v>
      </c>
      <c r="D8462" s="843">
        <v>86946.16</v>
      </c>
      <c r="E8462" s="844"/>
      <c r="F8462" s="844"/>
      <c r="G8462" s="25"/>
      <c r="H8462" s="25"/>
      <c r="I8462" s="25"/>
      <c r="J8462" s="25"/>
      <c r="K8462" s="25"/>
      <c r="L8462" s="25"/>
      <c r="N8462" s="25"/>
      <c r="O8462" s="25"/>
      <c r="P8462" s="35" t="s">
        <v>2496</v>
      </c>
      <c r="AS8462" s="570"/>
      <c r="AT8462" s="391"/>
      <c r="AU8462" s="222"/>
      <c r="AV8462" s="564"/>
      <c r="AW8462" s="60"/>
      <c r="AX8462" s="60"/>
      <c r="AY8462" s="60"/>
      <c r="AZ8462" s="283"/>
      <c r="BA8462" s="283"/>
      <c r="BB8462" s="283"/>
      <c r="BC8462" s="34"/>
      <c r="BD8462" s="27"/>
      <c r="BF8462" s="35"/>
      <c r="BG8462" s="35"/>
      <c r="BH8462" s="35"/>
    </row>
    <row r="8463" spans="1:60" ht="15" x14ac:dyDescent="0.25">
      <c r="A8463" s="570">
        <f t="shared" ref="A8463:A8526" si="123">A8462+1</f>
        <v>8457</v>
      </c>
      <c r="B8463" s="571" t="s">
        <v>10600</v>
      </c>
      <c r="C8463" s="574" t="s">
        <v>12458</v>
      </c>
      <c r="D8463" s="843">
        <v>219553.81</v>
      </c>
      <c r="E8463" s="844"/>
      <c r="F8463" s="844"/>
      <c r="G8463" s="25"/>
      <c r="H8463" s="25"/>
      <c r="I8463" s="25"/>
      <c r="J8463" s="25"/>
      <c r="K8463" s="25"/>
      <c r="L8463" s="25"/>
      <c r="N8463" s="25"/>
      <c r="O8463" s="25"/>
      <c r="P8463" s="35" t="s">
        <v>2496</v>
      </c>
      <c r="AS8463" s="570"/>
      <c r="AT8463" s="391"/>
      <c r="AU8463" s="222"/>
      <c r="AV8463" s="564"/>
      <c r="AW8463" s="60"/>
      <c r="AX8463" s="60"/>
      <c r="AY8463" s="60"/>
      <c r="AZ8463" s="283"/>
      <c r="BA8463" s="283"/>
      <c r="BB8463" s="283"/>
      <c r="BC8463" s="34"/>
      <c r="BD8463" s="27"/>
      <c r="BF8463" s="35"/>
      <c r="BG8463" s="35"/>
      <c r="BH8463" s="35"/>
    </row>
    <row r="8464" spans="1:60" ht="15" x14ac:dyDescent="0.25">
      <c r="A8464" s="570">
        <f t="shared" si="123"/>
        <v>8458</v>
      </c>
      <c r="B8464" s="571" t="s">
        <v>10601</v>
      </c>
      <c r="C8464" s="574" t="s">
        <v>12458</v>
      </c>
      <c r="D8464" s="843">
        <v>196770.07</v>
      </c>
      <c r="E8464" s="844"/>
      <c r="F8464" s="844"/>
      <c r="G8464" s="25"/>
      <c r="H8464" s="25"/>
      <c r="I8464" s="25"/>
      <c r="J8464" s="25"/>
      <c r="K8464" s="25"/>
      <c r="L8464" s="25"/>
      <c r="N8464" s="25"/>
      <c r="O8464" s="25"/>
      <c r="P8464" s="35" t="s">
        <v>2496</v>
      </c>
      <c r="AS8464" s="570"/>
      <c r="AT8464" s="391"/>
      <c r="AU8464" s="222"/>
      <c r="AV8464" s="564"/>
      <c r="AW8464" s="60"/>
      <c r="AX8464" s="60"/>
      <c r="AY8464" s="60"/>
      <c r="AZ8464" s="283"/>
      <c r="BA8464" s="283"/>
      <c r="BB8464" s="283"/>
      <c r="BC8464" s="34"/>
      <c r="BD8464" s="27"/>
      <c r="BF8464" s="35"/>
      <c r="BG8464" s="35"/>
      <c r="BH8464" s="35"/>
    </row>
    <row r="8465" spans="1:60" ht="15" x14ac:dyDescent="0.25">
      <c r="A8465" s="570">
        <f t="shared" si="123"/>
        <v>8459</v>
      </c>
      <c r="B8465" s="571" t="s">
        <v>10602</v>
      </c>
      <c r="C8465" s="574" t="s">
        <v>12458</v>
      </c>
      <c r="D8465" s="843">
        <v>333200</v>
      </c>
      <c r="E8465" s="844"/>
      <c r="F8465" s="844"/>
      <c r="G8465" s="25"/>
      <c r="H8465" s="25"/>
      <c r="I8465" s="25"/>
      <c r="J8465" s="25"/>
      <c r="K8465" s="25"/>
      <c r="L8465" s="25"/>
      <c r="N8465" s="25"/>
      <c r="O8465" s="25"/>
      <c r="P8465" s="35" t="s">
        <v>2496</v>
      </c>
      <c r="AS8465" s="570"/>
      <c r="AT8465" s="391"/>
      <c r="AU8465" s="222"/>
      <c r="AV8465" s="564"/>
      <c r="AW8465" s="60"/>
      <c r="AX8465" s="60"/>
      <c r="AY8465" s="60"/>
      <c r="AZ8465" s="283"/>
      <c r="BA8465" s="283"/>
      <c r="BB8465" s="283"/>
      <c r="BC8465" s="34"/>
      <c r="BD8465" s="27"/>
      <c r="BF8465" s="35"/>
      <c r="BG8465" s="35"/>
      <c r="BH8465" s="35"/>
    </row>
    <row r="8466" spans="1:60" ht="15" x14ac:dyDescent="0.25">
      <c r="A8466" s="570">
        <f t="shared" si="123"/>
        <v>8460</v>
      </c>
      <c r="B8466" s="571" t="s">
        <v>10603</v>
      </c>
      <c r="C8466" s="574" t="s">
        <v>12458</v>
      </c>
      <c r="D8466" s="843">
        <v>228480</v>
      </c>
      <c r="E8466" s="844"/>
      <c r="F8466" s="844"/>
      <c r="G8466" s="25"/>
      <c r="H8466" s="25"/>
      <c r="I8466" s="25"/>
      <c r="J8466" s="25"/>
      <c r="K8466" s="25"/>
      <c r="L8466" s="25"/>
      <c r="N8466" s="25"/>
      <c r="O8466" s="25"/>
      <c r="P8466" s="35" t="s">
        <v>2496</v>
      </c>
      <c r="AS8466" s="570"/>
      <c r="AT8466" s="391"/>
      <c r="AU8466" s="222"/>
      <c r="AV8466" s="564"/>
      <c r="AW8466" s="60"/>
      <c r="AX8466" s="60"/>
      <c r="AY8466" s="60"/>
      <c r="AZ8466" s="283"/>
      <c r="BA8466" s="283"/>
      <c r="BB8466" s="283"/>
      <c r="BC8466" s="34"/>
      <c r="BD8466" s="27"/>
      <c r="BF8466" s="35"/>
      <c r="BG8466" s="35"/>
      <c r="BH8466" s="35"/>
    </row>
    <row r="8467" spans="1:60" ht="15" x14ac:dyDescent="0.25">
      <c r="A8467" s="570">
        <f t="shared" si="123"/>
        <v>8461</v>
      </c>
      <c r="B8467" s="571" t="s">
        <v>10604</v>
      </c>
      <c r="C8467" s="574" t="s">
        <v>12458</v>
      </c>
      <c r="D8467" s="843">
        <v>134470</v>
      </c>
      <c r="E8467" s="844"/>
      <c r="F8467" s="844"/>
      <c r="G8467" s="25"/>
      <c r="H8467" s="25"/>
      <c r="I8467" s="25"/>
      <c r="J8467" s="25"/>
      <c r="K8467" s="25"/>
      <c r="L8467" s="25"/>
      <c r="N8467" s="25"/>
      <c r="O8467" s="25"/>
      <c r="P8467" s="35" t="s">
        <v>2496</v>
      </c>
      <c r="AS8467" s="570"/>
      <c r="AT8467" s="391"/>
      <c r="AU8467" s="222"/>
      <c r="AV8467" s="564"/>
      <c r="AW8467" s="60"/>
      <c r="AX8467" s="60"/>
      <c r="AY8467" s="60"/>
      <c r="AZ8467" s="283"/>
      <c r="BA8467" s="283"/>
      <c r="BB8467" s="283"/>
      <c r="BC8467" s="34"/>
      <c r="BD8467" s="27"/>
      <c r="BF8467" s="35"/>
      <c r="BG8467" s="35"/>
      <c r="BH8467" s="35"/>
    </row>
    <row r="8468" spans="1:60" ht="15" x14ac:dyDescent="0.25">
      <c r="A8468" s="570">
        <f t="shared" si="123"/>
        <v>8462</v>
      </c>
      <c r="B8468" s="571" t="s">
        <v>10605</v>
      </c>
      <c r="C8468" s="574" t="s">
        <v>12458</v>
      </c>
      <c r="D8468" s="843">
        <v>3326050</v>
      </c>
      <c r="E8468" s="844"/>
      <c r="F8468" s="844"/>
      <c r="G8468" s="25"/>
      <c r="H8468" s="25"/>
      <c r="I8468" s="25"/>
      <c r="J8468" s="25"/>
      <c r="K8468" s="25"/>
      <c r="L8468" s="25"/>
      <c r="N8468" s="25"/>
      <c r="O8468" s="25"/>
      <c r="P8468" s="35" t="s">
        <v>2496</v>
      </c>
      <c r="AS8468" s="570"/>
      <c r="AT8468" s="391"/>
      <c r="AU8468" s="222"/>
      <c r="AV8468" s="564"/>
      <c r="AW8468" s="60"/>
      <c r="AX8468" s="60"/>
      <c r="AY8468" s="60"/>
      <c r="AZ8468" s="283"/>
      <c r="BA8468" s="283"/>
      <c r="BB8468" s="283"/>
      <c r="BC8468" s="34"/>
      <c r="BD8468" s="27"/>
      <c r="BF8468" s="35"/>
      <c r="BG8468" s="35"/>
      <c r="BH8468" s="35"/>
    </row>
    <row r="8469" spans="1:60" ht="15" x14ac:dyDescent="0.25">
      <c r="A8469" s="570">
        <f t="shared" si="123"/>
        <v>8463</v>
      </c>
      <c r="B8469" s="571" t="s">
        <v>10606</v>
      </c>
      <c r="C8469" s="574" t="s">
        <v>12458</v>
      </c>
      <c r="D8469" s="843">
        <v>39865</v>
      </c>
      <c r="E8469" s="844"/>
      <c r="F8469" s="844"/>
      <c r="G8469" s="25"/>
      <c r="H8469" s="25"/>
      <c r="I8469" s="25"/>
      <c r="J8469" s="25"/>
      <c r="K8469" s="25"/>
      <c r="L8469" s="25"/>
      <c r="N8469" s="25"/>
      <c r="O8469" s="25"/>
      <c r="P8469" s="35" t="s">
        <v>2496</v>
      </c>
      <c r="AS8469" s="570"/>
      <c r="AT8469" s="391"/>
      <c r="AU8469" s="222"/>
      <c r="AV8469" s="564"/>
      <c r="AW8469" s="60"/>
      <c r="AX8469" s="60"/>
      <c r="AY8469" s="60"/>
      <c r="AZ8469" s="283"/>
      <c r="BA8469" s="283"/>
      <c r="BB8469" s="283"/>
      <c r="BC8469" s="34"/>
      <c r="BD8469" s="27"/>
      <c r="BF8469" s="35"/>
      <c r="BG8469" s="35"/>
      <c r="BH8469" s="35"/>
    </row>
    <row r="8470" spans="1:60" ht="15" x14ac:dyDescent="0.25">
      <c r="A8470" s="570">
        <f t="shared" si="123"/>
        <v>8464</v>
      </c>
      <c r="B8470" s="571" t="s">
        <v>10607</v>
      </c>
      <c r="C8470" s="574" t="s">
        <v>12458</v>
      </c>
      <c r="D8470" s="843">
        <v>268345</v>
      </c>
      <c r="E8470" s="844"/>
      <c r="F8470" s="844"/>
      <c r="G8470" s="25"/>
      <c r="H8470" s="25"/>
      <c r="I8470" s="25"/>
      <c r="J8470" s="25"/>
      <c r="K8470" s="25"/>
      <c r="L8470" s="25"/>
      <c r="N8470" s="25"/>
      <c r="O8470" s="25"/>
      <c r="P8470" s="35" t="s">
        <v>2496</v>
      </c>
      <c r="AS8470" s="570"/>
      <c r="AT8470" s="391"/>
      <c r="AU8470" s="222"/>
      <c r="AV8470" s="564"/>
      <c r="AW8470" s="60"/>
      <c r="AX8470" s="60"/>
      <c r="AY8470" s="60"/>
      <c r="AZ8470" s="283"/>
      <c r="BA8470" s="283"/>
      <c r="BB8470" s="283"/>
      <c r="BC8470" s="34"/>
      <c r="BD8470" s="27"/>
      <c r="BF8470" s="35"/>
      <c r="BG8470" s="35"/>
      <c r="BH8470" s="35"/>
    </row>
    <row r="8471" spans="1:60" ht="15" x14ac:dyDescent="0.25">
      <c r="A8471" s="570">
        <f t="shared" si="123"/>
        <v>8465</v>
      </c>
      <c r="B8471" s="571" t="s">
        <v>10608</v>
      </c>
      <c r="C8471" s="574" t="s">
        <v>12458</v>
      </c>
      <c r="D8471" s="843">
        <v>148155</v>
      </c>
      <c r="E8471" s="844"/>
      <c r="F8471" s="844"/>
      <c r="G8471" s="25"/>
      <c r="H8471" s="25"/>
      <c r="I8471" s="25"/>
      <c r="J8471" s="25"/>
      <c r="K8471" s="25"/>
      <c r="L8471" s="25"/>
      <c r="N8471" s="25"/>
      <c r="O8471" s="25"/>
      <c r="P8471" s="35" t="s">
        <v>2496</v>
      </c>
      <c r="AS8471" s="570"/>
      <c r="AT8471" s="391"/>
      <c r="AU8471" s="222"/>
      <c r="AV8471" s="564"/>
      <c r="AW8471" s="60"/>
      <c r="AX8471" s="60"/>
      <c r="AY8471" s="60"/>
      <c r="AZ8471" s="283"/>
      <c r="BA8471" s="283"/>
      <c r="BB8471" s="283"/>
      <c r="BC8471" s="34"/>
      <c r="BD8471" s="27"/>
      <c r="BF8471" s="35"/>
      <c r="BG8471" s="35"/>
      <c r="BH8471" s="35"/>
    </row>
    <row r="8472" spans="1:60" ht="15" x14ac:dyDescent="0.25">
      <c r="A8472" s="570">
        <f t="shared" si="123"/>
        <v>8466</v>
      </c>
      <c r="B8472" s="571" t="s">
        <v>10609</v>
      </c>
      <c r="C8472" s="574" t="s">
        <v>12458</v>
      </c>
      <c r="D8472" s="843">
        <v>2055963</v>
      </c>
      <c r="E8472" s="844"/>
      <c r="F8472" s="844"/>
      <c r="G8472" s="25"/>
      <c r="H8472" s="25"/>
      <c r="I8472" s="25"/>
      <c r="J8472" s="25"/>
      <c r="K8472" s="25"/>
      <c r="L8472" s="25"/>
      <c r="N8472" s="25"/>
      <c r="O8472" s="25"/>
      <c r="P8472" s="35" t="s">
        <v>2496</v>
      </c>
      <c r="AS8472" s="570"/>
      <c r="AT8472" s="391"/>
      <c r="AU8472" s="222"/>
      <c r="AV8472" s="564"/>
      <c r="AW8472" s="60"/>
      <c r="AX8472" s="60"/>
      <c r="AY8472" s="60"/>
      <c r="AZ8472" s="283"/>
      <c r="BA8472" s="283"/>
      <c r="BB8472" s="283"/>
      <c r="BC8472" s="34"/>
      <c r="BD8472" s="27"/>
      <c r="BF8472" s="35"/>
      <c r="BG8472" s="35"/>
      <c r="BH8472" s="35"/>
    </row>
    <row r="8473" spans="1:60" ht="15" x14ac:dyDescent="0.25">
      <c r="A8473" s="570">
        <f t="shared" si="123"/>
        <v>8467</v>
      </c>
      <c r="B8473" s="571" t="s">
        <v>10610</v>
      </c>
      <c r="C8473" s="574" t="s">
        <v>12458</v>
      </c>
      <c r="D8473" s="843">
        <v>378261.73</v>
      </c>
      <c r="E8473" s="844"/>
      <c r="F8473" s="844"/>
      <c r="G8473" s="25"/>
      <c r="H8473" s="25"/>
      <c r="I8473" s="25"/>
      <c r="J8473" s="25"/>
      <c r="K8473" s="25"/>
      <c r="L8473" s="25"/>
      <c r="N8473" s="25"/>
      <c r="O8473" s="25"/>
      <c r="P8473" s="35" t="s">
        <v>2496</v>
      </c>
      <c r="AS8473" s="570"/>
      <c r="AT8473" s="391"/>
      <c r="AU8473" s="222"/>
      <c r="AV8473" s="564"/>
      <c r="AW8473" s="60"/>
      <c r="AX8473" s="60"/>
      <c r="AY8473" s="60"/>
      <c r="AZ8473" s="283"/>
      <c r="BA8473" s="283"/>
      <c r="BB8473" s="283"/>
      <c r="BC8473" s="34"/>
      <c r="BD8473" s="27"/>
      <c r="BF8473" s="35"/>
      <c r="BG8473" s="35"/>
      <c r="BH8473" s="35"/>
    </row>
    <row r="8474" spans="1:60" ht="15" x14ac:dyDescent="0.25">
      <c r="A8474" s="570">
        <f t="shared" si="123"/>
        <v>8468</v>
      </c>
      <c r="B8474" s="571" t="s">
        <v>10611</v>
      </c>
      <c r="C8474" s="574" t="s">
        <v>12458</v>
      </c>
      <c r="D8474" s="843">
        <v>11333332.710000001</v>
      </c>
      <c r="E8474" s="844"/>
      <c r="F8474" s="844"/>
      <c r="G8474" s="25"/>
      <c r="H8474" s="25"/>
      <c r="I8474" s="25"/>
      <c r="J8474" s="25"/>
      <c r="K8474" s="25"/>
      <c r="L8474" s="25"/>
      <c r="N8474" s="25"/>
      <c r="O8474" s="25"/>
      <c r="P8474" s="35" t="s">
        <v>2496</v>
      </c>
      <c r="AS8474" s="570"/>
      <c r="AT8474" s="391"/>
      <c r="AU8474" s="222"/>
      <c r="AV8474" s="564"/>
      <c r="AW8474" s="60"/>
      <c r="AX8474" s="60"/>
      <c r="AY8474" s="60"/>
      <c r="AZ8474" s="283"/>
      <c r="BA8474" s="283"/>
      <c r="BB8474" s="283"/>
      <c r="BC8474" s="34"/>
      <c r="BD8474" s="27"/>
      <c r="BF8474" s="35"/>
      <c r="BG8474" s="35"/>
      <c r="BH8474" s="35"/>
    </row>
    <row r="8475" spans="1:60" ht="15" x14ac:dyDescent="0.25">
      <c r="A8475" s="570">
        <f t="shared" si="123"/>
        <v>8469</v>
      </c>
      <c r="B8475" s="571" t="s">
        <v>10612</v>
      </c>
      <c r="C8475" s="574" t="s">
        <v>12458</v>
      </c>
      <c r="D8475" s="843">
        <v>671613.39</v>
      </c>
      <c r="E8475" s="844"/>
      <c r="F8475" s="844"/>
      <c r="G8475" s="25"/>
      <c r="H8475" s="25"/>
      <c r="I8475" s="25"/>
      <c r="J8475" s="25"/>
      <c r="K8475" s="25"/>
      <c r="L8475" s="25"/>
      <c r="N8475" s="25"/>
      <c r="O8475" s="25"/>
      <c r="P8475" s="35" t="s">
        <v>2496</v>
      </c>
      <c r="AS8475" s="570"/>
      <c r="AT8475" s="391"/>
      <c r="AU8475" s="222"/>
      <c r="AV8475" s="564"/>
      <c r="AW8475" s="60"/>
      <c r="AX8475" s="60"/>
      <c r="AY8475" s="60"/>
      <c r="AZ8475" s="283"/>
      <c r="BA8475" s="283"/>
      <c r="BB8475" s="283"/>
      <c r="BC8475" s="34"/>
      <c r="BD8475" s="27"/>
      <c r="BF8475" s="35"/>
      <c r="BG8475" s="35"/>
      <c r="BH8475" s="35"/>
    </row>
    <row r="8476" spans="1:60" ht="15" x14ac:dyDescent="0.25">
      <c r="A8476" s="570">
        <f t="shared" si="123"/>
        <v>8470</v>
      </c>
      <c r="B8476" s="571" t="s">
        <v>10613</v>
      </c>
      <c r="C8476" s="574" t="s">
        <v>12458</v>
      </c>
      <c r="D8476" s="843">
        <v>15333333.26</v>
      </c>
      <c r="E8476" s="844"/>
      <c r="F8476" s="844"/>
      <c r="G8476" s="25"/>
      <c r="H8476" s="25"/>
      <c r="I8476" s="25"/>
      <c r="J8476" s="25"/>
      <c r="K8476" s="25"/>
      <c r="L8476" s="25"/>
      <c r="N8476" s="25"/>
      <c r="O8476" s="25"/>
      <c r="P8476" s="35" t="s">
        <v>2496</v>
      </c>
      <c r="AS8476" s="570"/>
      <c r="AT8476" s="391"/>
      <c r="AU8476" s="222"/>
      <c r="AV8476" s="564"/>
      <c r="AW8476" s="60"/>
      <c r="AX8476" s="60"/>
      <c r="AY8476" s="60"/>
      <c r="AZ8476" s="283"/>
      <c r="BA8476" s="283"/>
      <c r="BB8476" s="283"/>
      <c r="BC8476" s="34"/>
      <c r="BD8476" s="27"/>
      <c r="BF8476" s="35"/>
      <c r="BG8476" s="35"/>
      <c r="BH8476" s="35"/>
    </row>
    <row r="8477" spans="1:60" ht="15" x14ac:dyDescent="0.25">
      <c r="A8477" s="570">
        <f t="shared" si="123"/>
        <v>8471</v>
      </c>
      <c r="B8477" s="571" t="s">
        <v>10614</v>
      </c>
      <c r="C8477" s="574" t="s">
        <v>12458</v>
      </c>
      <c r="D8477" s="843">
        <v>226147.6</v>
      </c>
      <c r="E8477" s="844"/>
      <c r="F8477" s="844"/>
      <c r="G8477" s="25"/>
      <c r="H8477" s="25"/>
      <c r="I8477" s="25"/>
      <c r="J8477" s="25"/>
      <c r="K8477" s="25"/>
      <c r="L8477" s="25"/>
      <c r="N8477" s="25"/>
      <c r="O8477" s="25"/>
      <c r="P8477" s="35" t="s">
        <v>2496</v>
      </c>
      <c r="AS8477" s="570"/>
      <c r="AT8477" s="391"/>
      <c r="AU8477" s="222"/>
      <c r="AV8477" s="564"/>
      <c r="AW8477" s="60"/>
      <c r="AX8477" s="60"/>
      <c r="AY8477" s="60"/>
      <c r="AZ8477" s="283"/>
      <c r="BA8477" s="283"/>
      <c r="BB8477" s="283"/>
      <c r="BC8477" s="34"/>
      <c r="BD8477" s="27"/>
      <c r="BF8477" s="35"/>
      <c r="BG8477" s="35"/>
      <c r="BH8477" s="35"/>
    </row>
    <row r="8478" spans="1:60" ht="15" x14ac:dyDescent="0.25">
      <c r="A8478" s="570">
        <f t="shared" si="123"/>
        <v>8472</v>
      </c>
      <c r="B8478" s="571" t="s">
        <v>10615</v>
      </c>
      <c r="C8478" s="574" t="s">
        <v>12458</v>
      </c>
      <c r="D8478" s="843">
        <v>2602377.6800000002</v>
      </c>
      <c r="E8478" s="844"/>
      <c r="F8478" s="844"/>
      <c r="G8478" s="25"/>
      <c r="H8478" s="25"/>
      <c r="I8478" s="25"/>
      <c r="J8478" s="25"/>
      <c r="K8478" s="25"/>
      <c r="L8478" s="25"/>
      <c r="N8478" s="25"/>
      <c r="O8478" s="25"/>
      <c r="P8478" s="35" t="s">
        <v>2496</v>
      </c>
      <c r="AS8478" s="570"/>
      <c r="AT8478" s="391"/>
      <c r="AU8478" s="222"/>
      <c r="AV8478" s="564"/>
      <c r="AW8478" s="60"/>
      <c r="AX8478" s="60"/>
      <c r="AY8478" s="60"/>
      <c r="AZ8478" s="283"/>
      <c r="BA8478" s="283"/>
      <c r="BB8478" s="283"/>
      <c r="BC8478" s="34"/>
      <c r="BD8478" s="27"/>
      <c r="BF8478" s="35"/>
      <c r="BG8478" s="35"/>
      <c r="BH8478" s="35"/>
    </row>
    <row r="8479" spans="1:60" ht="15" x14ac:dyDescent="0.25">
      <c r="A8479" s="570">
        <f t="shared" si="123"/>
        <v>8473</v>
      </c>
      <c r="B8479" s="571" t="s">
        <v>10616</v>
      </c>
      <c r="C8479" s="574" t="s">
        <v>12458</v>
      </c>
      <c r="D8479" s="843">
        <v>2047649.66</v>
      </c>
      <c r="E8479" s="844"/>
      <c r="F8479" s="844"/>
      <c r="G8479" s="25"/>
      <c r="H8479" s="25"/>
      <c r="I8479" s="25"/>
      <c r="J8479" s="25"/>
      <c r="K8479" s="25"/>
      <c r="L8479" s="25"/>
      <c r="N8479" s="25"/>
      <c r="O8479" s="25"/>
      <c r="P8479" s="35" t="s">
        <v>2496</v>
      </c>
      <c r="AS8479" s="570"/>
      <c r="AT8479" s="391"/>
      <c r="AU8479" s="222"/>
      <c r="AV8479" s="564"/>
      <c r="AW8479" s="60"/>
      <c r="AX8479" s="60"/>
      <c r="AY8479" s="60"/>
      <c r="AZ8479" s="283"/>
      <c r="BA8479" s="283"/>
      <c r="BB8479" s="283"/>
      <c r="BC8479" s="34"/>
      <c r="BD8479" s="27"/>
      <c r="BF8479" s="35"/>
      <c r="BG8479" s="35"/>
      <c r="BH8479" s="35"/>
    </row>
    <row r="8480" spans="1:60" ht="15" x14ac:dyDescent="0.25">
      <c r="A8480" s="570">
        <f t="shared" si="123"/>
        <v>8474</v>
      </c>
      <c r="B8480" s="571" t="s">
        <v>10617</v>
      </c>
      <c r="C8480" s="574" t="s">
        <v>12458</v>
      </c>
      <c r="D8480" s="843">
        <v>255479.91</v>
      </c>
      <c r="E8480" s="844"/>
      <c r="F8480" s="844"/>
      <c r="G8480" s="25"/>
      <c r="H8480" s="25"/>
      <c r="I8480" s="25"/>
      <c r="J8480" s="25"/>
      <c r="K8480" s="25"/>
      <c r="L8480" s="25"/>
      <c r="N8480" s="25"/>
      <c r="O8480" s="25"/>
      <c r="P8480" s="35" t="s">
        <v>2496</v>
      </c>
      <c r="AS8480" s="570"/>
      <c r="AT8480" s="391"/>
      <c r="AU8480" s="222"/>
      <c r="AV8480" s="564"/>
      <c r="AW8480" s="60"/>
      <c r="AX8480" s="60"/>
      <c r="AY8480" s="60"/>
      <c r="AZ8480" s="283"/>
      <c r="BA8480" s="283"/>
      <c r="BB8480" s="283"/>
      <c r="BC8480" s="34"/>
      <c r="BD8480" s="27"/>
      <c r="BF8480" s="35"/>
      <c r="BG8480" s="35"/>
      <c r="BH8480" s="35"/>
    </row>
    <row r="8481" spans="1:60" ht="15" x14ac:dyDescent="0.25">
      <c r="A8481" s="570">
        <f t="shared" si="123"/>
        <v>8475</v>
      </c>
      <c r="B8481" s="571" t="s">
        <v>10618</v>
      </c>
      <c r="C8481" s="574" t="s">
        <v>12458</v>
      </c>
      <c r="D8481" s="843">
        <v>483401.8</v>
      </c>
      <c r="E8481" s="844"/>
      <c r="F8481" s="844"/>
      <c r="G8481" s="25"/>
      <c r="H8481" s="25"/>
      <c r="I8481" s="25"/>
      <c r="J8481" s="25"/>
      <c r="K8481" s="25"/>
      <c r="L8481" s="25"/>
      <c r="N8481" s="25"/>
      <c r="O8481" s="25"/>
      <c r="P8481" s="35" t="s">
        <v>2496</v>
      </c>
      <c r="AS8481" s="570"/>
      <c r="AT8481" s="391"/>
      <c r="AU8481" s="222"/>
      <c r="AV8481" s="564"/>
      <c r="AW8481" s="60"/>
      <c r="AX8481" s="60"/>
      <c r="AY8481" s="60"/>
      <c r="AZ8481" s="283"/>
      <c r="BA8481" s="283"/>
      <c r="BB8481" s="283"/>
      <c r="BC8481" s="34"/>
      <c r="BD8481" s="27"/>
      <c r="BF8481" s="35"/>
      <c r="BG8481" s="35"/>
      <c r="BH8481" s="35"/>
    </row>
    <row r="8482" spans="1:60" ht="15" x14ac:dyDescent="0.25">
      <c r="A8482" s="570">
        <f t="shared" si="123"/>
        <v>8476</v>
      </c>
      <c r="B8482" s="571" t="s">
        <v>10619</v>
      </c>
      <c r="C8482" s="574" t="s">
        <v>12458</v>
      </c>
      <c r="D8482" s="843">
        <v>163358.44</v>
      </c>
      <c r="E8482" s="844"/>
      <c r="F8482" s="844"/>
      <c r="G8482" s="25"/>
      <c r="H8482" s="25"/>
      <c r="I8482" s="25"/>
      <c r="J8482" s="25"/>
      <c r="K8482" s="25"/>
      <c r="L8482" s="25"/>
      <c r="N8482" s="25"/>
      <c r="O8482" s="25"/>
      <c r="P8482" s="35" t="s">
        <v>2496</v>
      </c>
      <c r="AS8482" s="570"/>
      <c r="AT8482" s="391"/>
      <c r="AU8482" s="222"/>
      <c r="AV8482" s="564"/>
      <c r="AW8482" s="60"/>
      <c r="AX8482" s="60"/>
      <c r="AY8482" s="60"/>
      <c r="AZ8482" s="283"/>
      <c r="BA8482" s="283"/>
      <c r="BB8482" s="283"/>
      <c r="BC8482" s="34"/>
      <c r="BD8482" s="27"/>
      <c r="BF8482" s="35"/>
      <c r="BG8482" s="35"/>
      <c r="BH8482" s="35"/>
    </row>
    <row r="8483" spans="1:60" ht="15" x14ac:dyDescent="0.25">
      <c r="A8483" s="570">
        <f t="shared" si="123"/>
        <v>8477</v>
      </c>
      <c r="B8483" s="571" t="s">
        <v>10620</v>
      </c>
      <c r="C8483" s="574" t="s">
        <v>12458</v>
      </c>
      <c r="D8483" s="843">
        <v>463002.82</v>
      </c>
      <c r="E8483" s="844"/>
      <c r="F8483" s="844"/>
      <c r="G8483" s="25"/>
      <c r="H8483" s="25"/>
      <c r="I8483" s="25"/>
      <c r="J8483" s="25"/>
      <c r="K8483" s="25"/>
      <c r="L8483" s="25"/>
      <c r="N8483" s="25"/>
      <c r="O8483" s="25"/>
      <c r="P8483" s="35" t="s">
        <v>2496</v>
      </c>
      <c r="AS8483" s="570"/>
      <c r="AT8483" s="391"/>
      <c r="AU8483" s="222"/>
      <c r="AV8483" s="564"/>
      <c r="AW8483" s="60"/>
      <c r="AX8483" s="60"/>
      <c r="AY8483" s="60"/>
      <c r="AZ8483" s="283"/>
      <c r="BA8483" s="283"/>
      <c r="BB8483" s="283"/>
      <c r="BC8483" s="34"/>
      <c r="BD8483" s="27"/>
      <c r="BF8483" s="35"/>
      <c r="BG8483" s="35"/>
      <c r="BH8483" s="35"/>
    </row>
    <row r="8484" spans="1:60" ht="15" x14ac:dyDescent="0.25">
      <c r="A8484" s="570">
        <f t="shared" si="123"/>
        <v>8478</v>
      </c>
      <c r="B8484" s="571" t="s">
        <v>10621</v>
      </c>
      <c r="C8484" s="574" t="s">
        <v>12458</v>
      </c>
      <c r="D8484" s="843">
        <v>259110.6</v>
      </c>
      <c r="E8484" s="844"/>
      <c r="F8484" s="844"/>
      <c r="G8484" s="25"/>
      <c r="H8484" s="25"/>
      <c r="I8484" s="25"/>
      <c r="J8484" s="25"/>
      <c r="K8484" s="25"/>
      <c r="L8484" s="25"/>
      <c r="N8484" s="25"/>
      <c r="O8484" s="25"/>
      <c r="P8484" s="35" t="s">
        <v>2496</v>
      </c>
      <c r="AS8484" s="570"/>
      <c r="AT8484" s="391"/>
      <c r="AU8484" s="222"/>
      <c r="AV8484" s="564"/>
      <c r="AW8484" s="60"/>
      <c r="AX8484" s="60"/>
      <c r="AY8484" s="60"/>
      <c r="AZ8484" s="283"/>
      <c r="BA8484" s="283"/>
      <c r="BB8484" s="283"/>
      <c r="BC8484" s="34"/>
      <c r="BD8484" s="27"/>
      <c r="BF8484" s="35"/>
      <c r="BG8484" s="35"/>
      <c r="BH8484" s="35"/>
    </row>
    <row r="8485" spans="1:60" ht="15" x14ac:dyDescent="0.25">
      <c r="A8485" s="570">
        <f t="shared" si="123"/>
        <v>8479</v>
      </c>
      <c r="B8485" s="571" t="s">
        <v>10622</v>
      </c>
      <c r="C8485" s="574" t="s">
        <v>12458</v>
      </c>
      <c r="D8485" s="843">
        <v>73780</v>
      </c>
      <c r="E8485" s="844"/>
      <c r="F8485" s="844"/>
      <c r="G8485" s="25"/>
      <c r="H8485" s="25"/>
      <c r="I8485" s="25"/>
      <c r="J8485" s="25"/>
      <c r="K8485" s="25"/>
      <c r="L8485" s="25"/>
      <c r="N8485" s="25"/>
      <c r="O8485" s="25"/>
      <c r="P8485" s="35" t="s">
        <v>2496</v>
      </c>
      <c r="AS8485" s="570"/>
      <c r="AT8485" s="391"/>
      <c r="AU8485" s="222"/>
      <c r="AV8485" s="564"/>
      <c r="AW8485" s="60"/>
      <c r="AX8485" s="60"/>
      <c r="AY8485" s="60"/>
      <c r="AZ8485" s="283"/>
      <c r="BA8485" s="283"/>
      <c r="BB8485" s="283"/>
      <c r="BC8485" s="34"/>
      <c r="BD8485" s="27"/>
      <c r="BF8485" s="35"/>
      <c r="BG8485" s="35"/>
      <c r="BH8485" s="35"/>
    </row>
    <row r="8486" spans="1:60" ht="15" x14ac:dyDescent="0.25">
      <c r="A8486" s="570">
        <f t="shared" si="123"/>
        <v>8480</v>
      </c>
      <c r="B8486" s="571" t="s">
        <v>10623</v>
      </c>
      <c r="C8486" s="574" t="s">
        <v>12458</v>
      </c>
      <c r="D8486" s="843">
        <v>145037.20000000001</v>
      </c>
      <c r="E8486" s="844"/>
      <c r="F8486" s="844"/>
      <c r="G8486" s="25"/>
      <c r="H8486" s="25"/>
      <c r="I8486" s="25"/>
      <c r="J8486" s="25"/>
      <c r="K8486" s="25"/>
      <c r="L8486" s="25"/>
      <c r="N8486" s="25"/>
      <c r="O8486" s="25"/>
      <c r="P8486" s="35" t="s">
        <v>2496</v>
      </c>
      <c r="AS8486" s="570"/>
      <c r="AT8486" s="391"/>
      <c r="AU8486" s="222"/>
      <c r="AV8486" s="564"/>
      <c r="AW8486" s="60"/>
      <c r="AX8486" s="60"/>
      <c r="AY8486" s="60"/>
      <c r="AZ8486" s="283"/>
      <c r="BA8486" s="283"/>
      <c r="BB8486" s="283"/>
      <c r="BC8486" s="34"/>
      <c r="BD8486" s="27"/>
      <c r="BF8486" s="35"/>
      <c r="BG8486" s="35"/>
      <c r="BH8486" s="35"/>
    </row>
    <row r="8487" spans="1:60" ht="15" x14ac:dyDescent="0.25">
      <c r="A8487" s="570">
        <f t="shared" si="123"/>
        <v>8481</v>
      </c>
      <c r="B8487" s="571" t="s">
        <v>10624</v>
      </c>
      <c r="C8487" s="574" t="s">
        <v>12458</v>
      </c>
      <c r="D8487" s="843">
        <v>81265.100000000006</v>
      </c>
      <c r="E8487" s="844"/>
      <c r="F8487" s="844"/>
      <c r="G8487" s="25"/>
      <c r="H8487" s="25"/>
      <c r="I8487" s="25"/>
      <c r="J8487" s="25"/>
      <c r="K8487" s="25"/>
      <c r="L8487" s="25"/>
      <c r="N8487" s="25"/>
      <c r="O8487" s="25"/>
      <c r="P8487" s="35" t="s">
        <v>2496</v>
      </c>
      <c r="AS8487" s="570"/>
      <c r="AT8487" s="391"/>
      <c r="AU8487" s="222"/>
      <c r="AV8487" s="564"/>
      <c r="AW8487" s="60"/>
      <c r="AX8487" s="60"/>
      <c r="AY8487" s="60"/>
      <c r="AZ8487" s="283"/>
      <c r="BA8487" s="283"/>
      <c r="BB8487" s="283"/>
      <c r="BC8487" s="34"/>
      <c r="BD8487" s="27"/>
      <c r="BF8487" s="35"/>
      <c r="BG8487" s="35"/>
      <c r="BH8487" s="35"/>
    </row>
    <row r="8488" spans="1:60" ht="15" x14ac:dyDescent="0.25">
      <c r="A8488" s="570">
        <f t="shared" si="123"/>
        <v>8482</v>
      </c>
      <c r="B8488" s="571" t="s">
        <v>10625</v>
      </c>
      <c r="C8488" s="574" t="s">
        <v>12458</v>
      </c>
      <c r="D8488" s="843">
        <v>11219004.65</v>
      </c>
      <c r="E8488" s="844"/>
      <c r="F8488" s="844"/>
      <c r="G8488" s="25"/>
      <c r="H8488" s="25"/>
      <c r="I8488" s="25"/>
      <c r="J8488" s="25"/>
      <c r="K8488" s="25"/>
      <c r="L8488" s="25"/>
      <c r="N8488" s="25"/>
      <c r="O8488" s="25"/>
      <c r="P8488" s="35" t="s">
        <v>2496</v>
      </c>
      <c r="AS8488" s="570"/>
      <c r="AT8488" s="391"/>
      <c r="AU8488" s="222"/>
      <c r="AV8488" s="564"/>
      <c r="AW8488" s="60"/>
      <c r="AX8488" s="60"/>
      <c r="AY8488" s="60"/>
      <c r="AZ8488" s="283"/>
      <c r="BA8488" s="283"/>
      <c r="BB8488" s="283"/>
      <c r="BC8488" s="34"/>
      <c r="BD8488" s="27"/>
      <c r="BF8488" s="35"/>
      <c r="BG8488" s="35"/>
      <c r="BH8488" s="35"/>
    </row>
    <row r="8489" spans="1:60" ht="15" x14ac:dyDescent="0.25">
      <c r="A8489" s="570">
        <f t="shared" si="123"/>
        <v>8483</v>
      </c>
      <c r="B8489" s="571" t="s">
        <v>10626</v>
      </c>
      <c r="C8489" s="574" t="s">
        <v>12458</v>
      </c>
      <c r="D8489" s="843">
        <v>83419</v>
      </c>
      <c r="E8489" s="844"/>
      <c r="F8489" s="844"/>
      <c r="G8489" s="25"/>
      <c r="H8489" s="25"/>
      <c r="I8489" s="25"/>
      <c r="J8489" s="25"/>
      <c r="K8489" s="25"/>
      <c r="L8489" s="25"/>
      <c r="N8489" s="25"/>
      <c r="O8489" s="25"/>
      <c r="P8489" s="35" t="s">
        <v>2496</v>
      </c>
      <c r="AS8489" s="570"/>
      <c r="AT8489" s="391"/>
      <c r="AU8489" s="222"/>
      <c r="AV8489" s="564"/>
      <c r="AW8489" s="60"/>
      <c r="AX8489" s="60"/>
      <c r="AY8489" s="60"/>
      <c r="AZ8489" s="283"/>
      <c r="BA8489" s="283"/>
      <c r="BB8489" s="283"/>
      <c r="BC8489" s="34"/>
      <c r="BD8489" s="27"/>
      <c r="BF8489" s="35"/>
      <c r="BG8489" s="35"/>
      <c r="BH8489" s="35"/>
    </row>
    <row r="8490" spans="1:60" ht="15" x14ac:dyDescent="0.25">
      <c r="A8490" s="570">
        <f t="shared" si="123"/>
        <v>8484</v>
      </c>
      <c r="B8490" s="571" t="s">
        <v>10627</v>
      </c>
      <c r="C8490" s="574" t="s">
        <v>12458</v>
      </c>
      <c r="D8490" s="843">
        <v>190206.03</v>
      </c>
      <c r="E8490" s="844"/>
      <c r="F8490" s="844"/>
      <c r="G8490" s="25"/>
      <c r="H8490" s="25"/>
      <c r="I8490" s="25"/>
      <c r="J8490" s="25"/>
      <c r="K8490" s="25"/>
      <c r="L8490" s="25"/>
      <c r="N8490" s="25"/>
      <c r="O8490" s="25"/>
      <c r="P8490" s="35" t="s">
        <v>2496</v>
      </c>
      <c r="AS8490" s="570"/>
      <c r="AT8490" s="391"/>
      <c r="AU8490" s="222"/>
      <c r="AV8490" s="564"/>
      <c r="AW8490" s="60"/>
      <c r="AX8490" s="60"/>
      <c r="AY8490" s="60"/>
      <c r="AZ8490" s="283"/>
      <c r="BA8490" s="283"/>
      <c r="BB8490" s="283"/>
      <c r="BC8490" s="34"/>
      <c r="BD8490" s="27"/>
      <c r="BF8490" s="35"/>
      <c r="BG8490" s="35"/>
      <c r="BH8490" s="35"/>
    </row>
    <row r="8491" spans="1:60" ht="15" x14ac:dyDescent="0.25">
      <c r="A8491" s="570">
        <f t="shared" si="123"/>
        <v>8485</v>
      </c>
      <c r="B8491" s="571" t="s">
        <v>10628</v>
      </c>
      <c r="C8491" s="574" t="s">
        <v>12458</v>
      </c>
      <c r="D8491" s="843">
        <v>9308.18</v>
      </c>
      <c r="E8491" s="844"/>
      <c r="F8491" s="844"/>
      <c r="G8491" s="25"/>
      <c r="H8491" s="25"/>
      <c r="I8491" s="25"/>
      <c r="J8491" s="25"/>
      <c r="K8491" s="25"/>
      <c r="L8491" s="25"/>
      <c r="N8491" s="25"/>
      <c r="O8491" s="25"/>
      <c r="P8491" s="35" t="s">
        <v>2496</v>
      </c>
      <c r="AS8491" s="570"/>
      <c r="AT8491" s="391"/>
      <c r="AU8491" s="222"/>
      <c r="AV8491" s="564"/>
      <c r="AW8491" s="60"/>
      <c r="AX8491" s="60"/>
      <c r="AY8491" s="60"/>
      <c r="AZ8491" s="283"/>
      <c r="BA8491" s="283"/>
      <c r="BB8491" s="283"/>
      <c r="BC8491" s="34"/>
      <c r="BD8491" s="27"/>
      <c r="BF8491" s="35"/>
      <c r="BG8491" s="35"/>
      <c r="BH8491" s="35"/>
    </row>
    <row r="8492" spans="1:60" ht="15" x14ac:dyDescent="0.25">
      <c r="A8492" s="570">
        <f t="shared" si="123"/>
        <v>8486</v>
      </c>
      <c r="B8492" s="571" t="s">
        <v>10629</v>
      </c>
      <c r="C8492" s="574" t="s">
        <v>12458</v>
      </c>
      <c r="D8492" s="843">
        <v>9308.18</v>
      </c>
      <c r="E8492" s="844"/>
      <c r="F8492" s="844"/>
      <c r="G8492" s="25"/>
      <c r="H8492" s="25"/>
      <c r="I8492" s="25"/>
      <c r="J8492" s="25"/>
      <c r="K8492" s="25"/>
      <c r="L8492" s="25"/>
      <c r="N8492" s="25"/>
      <c r="O8492" s="25"/>
      <c r="P8492" s="35" t="s">
        <v>2496</v>
      </c>
      <c r="AS8492" s="570"/>
      <c r="AT8492" s="391"/>
      <c r="AU8492" s="222"/>
      <c r="AV8492" s="564"/>
      <c r="AW8492" s="60"/>
      <c r="AX8492" s="60"/>
      <c r="AY8492" s="60"/>
      <c r="AZ8492" s="283"/>
      <c r="BA8492" s="283"/>
      <c r="BB8492" s="283"/>
      <c r="BC8492" s="34"/>
      <c r="BD8492" s="27"/>
      <c r="BF8492" s="35"/>
      <c r="BG8492" s="35"/>
      <c r="BH8492" s="35"/>
    </row>
    <row r="8493" spans="1:60" ht="15" x14ac:dyDescent="0.25">
      <c r="A8493" s="570">
        <f t="shared" si="123"/>
        <v>8487</v>
      </c>
      <c r="B8493" s="571" t="s">
        <v>10630</v>
      </c>
      <c r="C8493" s="574" t="s">
        <v>12458</v>
      </c>
      <c r="D8493" s="843">
        <v>5941.67</v>
      </c>
      <c r="E8493" s="844"/>
      <c r="F8493" s="844"/>
      <c r="G8493" s="25"/>
      <c r="H8493" s="25"/>
      <c r="I8493" s="25"/>
      <c r="J8493" s="25"/>
      <c r="K8493" s="25"/>
      <c r="L8493" s="25"/>
      <c r="N8493" s="25"/>
      <c r="O8493" s="25"/>
      <c r="P8493" s="35" t="s">
        <v>2496</v>
      </c>
      <c r="AS8493" s="570"/>
      <c r="AT8493" s="391"/>
      <c r="AU8493" s="222"/>
      <c r="AV8493" s="564"/>
      <c r="AW8493" s="60"/>
      <c r="AX8493" s="60"/>
      <c r="AY8493" s="60"/>
      <c r="AZ8493" s="283"/>
      <c r="BA8493" s="283"/>
      <c r="BB8493" s="283"/>
      <c r="BC8493" s="34"/>
      <c r="BD8493" s="27"/>
      <c r="BF8493" s="35"/>
      <c r="BG8493" s="35"/>
      <c r="BH8493" s="35"/>
    </row>
    <row r="8494" spans="1:60" ht="15" x14ac:dyDescent="0.25">
      <c r="A8494" s="570">
        <f t="shared" si="123"/>
        <v>8488</v>
      </c>
      <c r="B8494" s="571" t="s">
        <v>10631</v>
      </c>
      <c r="C8494" s="574" t="s">
        <v>12458</v>
      </c>
      <c r="D8494" s="843">
        <v>5888.12</v>
      </c>
      <c r="E8494" s="844"/>
      <c r="F8494" s="844"/>
      <c r="G8494" s="25"/>
      <c r="H8494" s="25"/>
      <c r="I8494" s="25"/>
      <c r="J8494" s="25"/>
      <c r="K8494" s="25"/>
      <c r="L8494" s="25"/>
      <c r="N8494" s="25"/>
      <c r="O8494" s="25"/>
      <c r="P8494" s="35" t="s">
        <v>2496</v>
      </c>
      <c r="AS8494" s="570"/>
      <c r="AT8494" s="391"/>
      <c r="AU8494" s="222"/>
      <c r="AV8494" s="564"/>
      <c r="AW8494" s="60"/>
      <c r="AX8494" s="60"/>
      <c r="AY8494" s="60"/>
      <c r="AZ8494" s="283"/>
      <c r="BA8494" s="283"/>
      <c r="BB8494" s="283"/>
      <c r="BC8494" s="34"/>
      <c r="BD8494" s="27"/>
      <c r="BF8494" s="35"/>
      <c r="BG8494" s="35"/>
      <c r="BH8494" s="35"/>
    </row>
    <row r="8495" spans="1:60" ht="15" x14ac:dyDescent="0.25">
      <c r="A8495" s="570">
        <f t="shared" si="123"/>
        <v>8489</v>
      </c>
      <c r="B8495" s="571" t="s">
        <v>10632</v>
      </c>
      <c r="C8495" s="574" t="s">
        <v>12458</v>
      </c>
      <c r="D8495" s="843">
        <v>12138</v>
      </c>
      <c r="E8495" s="844"/>
      <c r="F8495" s="844"/>
      <c r="G8495" s="25"/>
      <c r="H8495" s="25"/>
      <c r="I8495" s="25"/>
      <c r="J8495" s="25"/>
      <c r="K8495" s="25"/>
      <c r="L8495" s="25"/>
      <c r="N8495" s="25"/>
      <c r="O8495" s="25"/>
      <c r="P8495" s="35" t="s">
        <v>2496</v>
      </c>
      <c r="AS8495" s="570"/>
      <c r="AT8495" s="391"/>
      <c r="AU8495" s="222"/>
      <c r="AV8495" s="564"/>
      <c r="AW8495" s="60"/>
      <c r="AX8495" s="60"/>
      <c r="AY8495" s="60"/>
      <c r="AZ8495" s="283"/>
      <c r="BA8495" s="283"/>
      <c r="BB8495" s="283"/>
      <c r="BC8495" s="34"/>
      <c r="BD8495" s="27"/>
      <c r="BF8495" s="35"/>
      <c r="BG8495" s="35"/>
      <c r="BH8495" s="35"/>
    </row>
    <row r="8496" spans="1:60" ht="15" x14ac:dyDescent="0.25">
      <c r="A8496" s="570">
        <f t="shared" si="123"/>
        <v>8490</v>
      </c>
      <c r="B8496" s="571" t="s">
        <v>10633</v>
      </c>
      <c r="C8496" s="574" t="s">
        <v>12458</v>
      </c>
      <c r="D8496" s="843">
        <v>589.04999999999995</v>
      </c>
      <c r="E8496" s="844"/>
      <c r="F8496" s="844"/>
      <c r="G8496" s="25"/>
      <c r="H8496" s="25"/>
      <c r="I8496" s="25"/>
      <c r="J8496" s="25"/>
      <c r="K8496" s="25"/>
      <c r="L8496" s="25"/>
      <c r="N8496" s="25"/>
      <c r="O8496" s="25"/>
      <c r="P8496" s="35" t="s">
        <v>2496</v>
      </c>
      <c r="AS8496" s="570"/>
      <c r="AT8496" s="391"/>
      <c r="AU8496" s="222"/>
      <c r="AV8496" s="564"/>
      <c r="AW8496" s="60"/>
      <c r="AX8496" s="60"/>
      <c r="AY8496" s="60"/>
      <c r="AZ8496" s="283"/>
      <c r="BA8496" s="283"/>
      <c r="BB8496" s="283"/>
      <c r="BC8496" s="34"/>
      <c r="BD8496" s="27"/>
      <c r="BF8496" s="35"/>
      <c r="BG8496" s="35"/>
      <c r="BH8496" s="35"/>
    </row>
    <row r="8497" spans="1:60" ht="15" x14ac:dyDescent="0.25">
      <c r="A8497" s="570">
        <f t="shared" si="123"/>
        <v>8491</v>
      </c>
      <c r="B8497" s="571" t="s">
        <v>10634</v>
      </c>
      <c r="C8497" s="574" t="s">
        <v>12458</v>
      </c>
      <c r="D8497" s="843">
        <v>800.87</v>
      </c>
      <c r="E8497" s="844"/>
      <c r="F8497" s="844"/>
      <c r="G8497" s="25"/>
      <c r="H8497" s="25"/>
      <c r="I8497" s="25"/>
      <c r="J8497" s="25"/>
      <c r="K8497" s="25"/>
      <c r="L8497" s="25"/>
      <c r="N8497" s="25"/>
      <c r="O8497" s="25"/>
      <c r="P8497" s="35" t="s">
        <v>2496</v>
      </c>
      <c r="AS8497" s="570"/>
      <c r="AT8497" s="391"/>
      <c r="AU8497" s="222"/>
      <c r="AV8497" s="564"/>
      <c r="AW8497" s="60"/>
      <c r="AX8497" s="60"/>
      <c r="AY8497" s="60"/>
      <c r="AZ8497" s="283"/>
      <c r="BA8497" s="283"/>
      <c r="BB8497" s="283"/>
      <c r="BC8497" s="34"/>
      <c r="BD8497" s="27"/>
      <c r="BF8497" s="35"/>
      <c r="BG8497" s="35"/>
      <c r="BH8497" s="35"/>
    </row>
    <row r="8498" spans="1:60" ht="15" x14ac:dyDescent="0.25">
      <c r="A8498" s="570">
        <f t="shared" si="123"/>
        <v>8492</v>
      </c>
      <c r="B8498" s="571" t="s">
        <v>10635</v>
      </c>
      <c r="C8498" s="574" t="s">
        <v>12458</v>
      </c>
      <c r="D8498" s="843">
        <v>972.23</v>
      </c>
      <c r="E8498" s="844"/>
      <c r="F8498" s="844"/>
      <c r="G8498" s="25"/>
      <c r="H8498" s="25"/>
      <c r="I8498" s="25"/>
      <c r="J8498" s="25"/>
      <c r="K8498" s="25"/>
      <c r="L8498" s="25"/>
      <c r="N8498" s="25"/>
      <c r="O8498" s="25"/>
      <c r="P8498" s="35" t="s">
        <v>2496</v>
      </c>
      <c r="AS8498" s="570"/>
      <c r="AT8498" s="391"/>
      <c r="AU8498" s="222"/>
      <c r="AV8498" s="564"/>
      <c r="AW8498" s="60"/>
      <c r="AX8498" s="60"/>
      <c r="AY8498" s="60"/>
      <c r="AZ8498" s="283"/>
      <c r="BA8498" s="283"/>
      <c r="BB8498" s="283"/>
      <c r="BC8498" s="34"/>
      <c r="BD8498" s="27"/>
      <c r="BF8498" s="35"/>
      <c r="BG8498" s="35"/>
      <c r="BH8498" s="35"/>
    </row>
    <row r="8499" spans="1:60" ht="15" x14ac:dyDescent="0.25">
      <c r="A8499" s="570">
        <f t="shared" si="123"/>
        <v>8493</v>
      </c>
      <c r="B8499" s="571" t="s">
        <v>10636</v>
      </c>
      <c r="C8499" s="574" t="s">
        <v>12458</v>
      </c>
      <c r="D8499" s="843">
        <v>984.13</v>
      </c>
      <c r="E8499" s="844"/>
      <c r="F8499" s="844"/>
      <c r="G8499" s="25"/>
      <c r="H8499" s="25"/>
      <c r="I8499" s="25"/>
      <c r="J8499" s="25"/>
      <c r="K8499" s="25"/>
      <c r="L8499" s="25"/>
      <c r="N8499" s="25"/>
      <c r="O8499" s="25"/>
      <c r="P8499" s="35" t="s">
        <v>2496</v>
      </c>
      <c r="AS8499" s="570"/>
      <c r="AT8499" s="391"/>
      <c r="AU8499" s="222"/>
      <c r="AV8499" s="564"/>
      <c r="AW8499" s="60"/>
      <c r="AX8499" s="60"/>
      <c r="AY8499" s="60"/>
      <c r="AZ8499" s="283"/>
      <c r="BA8499" s="283"/>
      <c r="BB8499" s="283"/>
      <c r="BC8499" s="34"/>
      <c r="BD8499" s="27"/>
      <c r="BF8499" s="35"/>
      <c r="BG8499" s="35"/>
      <c r="BH8499" s="35"/>
    </row>
    <row r="8500" spans="1:60" ht="15" x14ac:dyDescent="0.25">
      <c r="A8500" s="570">
        <f t="shared" si="123"/>
        <v>8494</v>
      </c>
      <c r="B8500" s="571" t="s">
        <v>10637</v>
      </c>
      <c r="C8500" s="574" t="s">
        <v>12458</v>
      </c>
      <c r="D8500" s="843">
        <v>589.04999999999995</v>
      </c>
      <c r="E8500" s="844"/>
      <c r="F8500" s="844"/>
      <c r="G8500" s="25"/>
      <c r="H8500" s="25"/>
      <c r="I8500" s="25"/>
      <c r="J8500" s="25"/>
      <c r="K8500" s="25"/>
      <c r="L8500" s="25"/>
      <c r="N8500" s="25"/>
      <c r="O8500" s="25"/>
      <c r="P8500" s="35" t="s">
        <v>2496</v>
      </c>
      <c r="AS8500" s="570"/>
      <c r="AT8500" s="391"/>
      <c r="AU8500" s="222"/>
      <c r="AV8500" s="564"/>
      <c r="AW8500" s="60"/>
      <c r="AX8500" s="60"/>
      <c r="AY8500" s="60"/>
      <c r="AZ8500" s="283"/>
      <c r="BA8500" s="283"/>
      <c r="BB8500" s="283"/>
      <c r="BC8500" s="34"/>
      <c r="BD8500" s="27"/>
      <c r="BF8500" s="35"/>
      <c r="BG8500" s="35"/>
      <c r="BH8500" s="35"/>
    </row>
    <row r="8501" spans="1:60" ht="15" x14ac:dyDescent="0.25">
      <c r="A8501" s="570">
        <f t="shared" si="123"/>
        <v>8495</v>
      </c>
      <c r="B8501" s="571" t="s">
        <v>10638</v>
      </c>
      <c r="C8501" s="574" t="s">
        <v>12458</v>
      </c>
      <c r="D8501" s="843">
        <v>2380</v>
      </c>
      <c r="E8501" s="844"/>
      <c r="F8501" s="844"/>
      <c r="G8501" s="25"/>
      <c r="H8501" s="25"/>
      <c r="I8501" s="25"/>
      <c r="J8501" s="25"/>
      <c r="K8501" s="25"/>
      <c r="L8501" s="25"/>
      <c r="N8501" s="25"/>
      <c r="O8501" s="25"/>
      <c r="P8501" s="35" t="s">
        <v>2496</v>
      </c>
      <c r="AS8501" s="570"/>
      <c r="AT8501" s="391"/>
      <c r="AU8501" s="222"/>
      <c r="AV8501" s="564"/>
      <c r="AW8501" s="60"/>
      <c r="AX8501" s="60"/>
      <c r="AY8501" s="60"/>
      <c r="AZ8501" s="283"/>
      <c r="BA8501" s="283"/>
      <c r="BB8501" s="283"/>
      <c r="BC8501" s="34"/>
      <c r="BD8501" s="27"/>
      <c r="BF8501" s="35"/>
      <c r="BG8501" s="35"/>
      <c r="BH8501" s="35"/>
    </row>
    <row r="8502" spans="1:60" ht="15" x14ac:dyDescent="0.25">
      <c r="A8502" s="570">
        <f t="shared" si="123"/>
        <v>8496</v>
      </c>
      <c r="B8502" s="571" t="s">
        <v>10639</v>
      </c>
      <c r="C8502" s="574" t="s">
        <v>12458</v>
      </c>
      <c r="D8502" s="843">
        <v>2380</v>
      </c>
      <c r="E8502" s="844"/>
      <c r="F8502" s="844"/>
      <c r="G8502" s="25"/>
      <c r="H8502" s="25"/>
      <c r="I8502" s="25"/>
      <c r="J8502" s="25"/>
      <c r="K8502" s="25"/>
      <c r="L8502" s="25"/>
      <c r="N8502" s="25"/>
      <c r="O8502" s="25"/>
      <c r="P8502" s="35" t="s">
        <v>2496</v>
      </c>
      <c r="AS8502" s="570"/>
      <c r="AT8502" s="391"/>
      <c r="AU8502" s="222"/>
      <c r="AV8502" s="564"/>
      <c r="AW8502" s="60"/>
      <c r="AX8502" s="60"/>
      <c r="AY8502" s="60"/>
      <c r="AZ8502" s="283"/>
      <c r="BA8502" s="283"/>
      <c r="BB8502" s="283"/>
      <c r="BC8502" s="34"/>
      <c r="BD8502" s="27"/>
      <c r="BF8502" s="35"/>
      <c r="BG8502" s="35"/>
      <c r="BH8502" s="35"/>
    </row>
    <row r="8503" spans="1:60" ht="15" x14ac:dyDescent="0.25">
      <c r="A8503" s="570">
        <f t="shared" si="123"/>
        <v>8497</v>
      </c>
      <c r="B8503" s="571" t="s">
        <v>10640</v>
      </c>
      <c r="C8503" s="574" t="s">
        <v>12458</v>
      </c>
      <c r="D8503" s="843">
        <v>357</v>
      </c>
      <c r="E8503" s="844"/>
      <c r="F8503" s="844"/>
      <c r="G8503" s="25"/>
      <c r="H8503" s="25"/>
      <c r="I8503" s="25"/>
      <c r="J8503" s="25"/>
      <c r="K8503" s="25"/>
      <c r="L8503" s="25"/>
      <c r="N8503" s="25"/>
      <c r="O8503" s="25"/>
      <c r="P8503" s="35" t="s">
        <v>2496</v>
      </c>
      <c r="AS8503" s="570"/>
      <c r="AT8503" s="391"/>
      <c r="AU8503" s="222"/>
      <c r="AV8503" s="564"/>
      <c r="AW8503" s="60"/>
      <c r="AX8503" s="60"/>
      <c r="AY8503" s="60"/>
      <c r="AZ8503" s="283"/>
      <c r="BA8503" s="283"/>
      <c r="BB8503" s="283"/>
      <c r="BC8503" s="34"/>
      <c r="BD8503" s="27"/>
      <c r="BF8503" s="35"/>
      <c r="BG8503" s="35"/>
      <c r="BH8503" s="35"/>
    </row>
    <row r="8504" spans="1:60" ht="15" x14ac:dyDescent="0.25">
      <c r="A8504" s="570">
        <f t="shared" si="123"/>
        <v>8498</v>
      </c>
      <c r="B8504" s="571" t="s">
        <v>10641</v>
      </c>
      <c r="C8504" s="574" t="s">
        <v>12458</v>
      </c>
      <c r="D8504" s="843">
        <v>247.52</v>
      </c>
      <c r="E8504" s="844"/>
      <c r="F8504" s="844"/>
      <c r="G8504" s="25"/>
      <c r="H8504" s="25"/>
      <c r="I8504" s="25"/>
      <c r="J8504" s="25"/>
      <c r="K8504" s="25"/>
      <c r="L8504" s="25"/>
      <c r="N8504" s="25"/>
      <c r="O8504" s="25"/>
      <c r="P8504" s="35" t="s">
        <v>2496</v>
      </c>
      <c r="AS8504" s="570"/>
      <c r="AT8504" s="391"/>
      <c r="AU8504" s="222"/>
      <c r="AV8504" s="564"/>
      <c r="AW8504" s="60"/>
      <c r="AX8504" s="60"/>
      <c r="AY8504" s="60"/>
      <c r="AZ8504" s="283"/>
      <c r="BA8504" s="283"/>
      <c r="BB8504" s="283"/>
      <c r="BC8504" s="34"/>
      <c r="BD8504" s="27"/>
      <c r="BF8504" s="35"/>
      <c r="BG8504" s="35"/>
      <c r="BH8504" s="35"/>
    </row>
    <row r="8505" spans="1:60" ht="15" x14ac:dyDescent="0.25">
      <c r="A8505" s="570">
        <f t="shared" si="123"/>
        <v>8499</v>
      </c>
      <c r="B8505" s="571" t="s">
        <v>10642</v>
      </c>
      <c r="C8505" s="574" t="s">
        <v>12458</v>
      </c>
      <c r="D8505" s="843">
        <v>823.48</v>
      </c>
      <c r="E8505" s="844"/>
      <c r="F8505" s="844"/>
      <c r="G8505" s="25"/>
      <c r="H8505" s="25"/>
      <c r="I8505" s="25"/>
      <c r="J8505" s="25"/>
      <c r="K8505" s="25"/>
      <c r="L8505" s="25"/>
      <c r="N8505" s="25"/>
      <c r="O8505" s="25"/>
      <c r="P8505" s="35" t="s">
        <v>2496</v>
      </c>
      <c r="AS8505" s="570"/>
      <c r="AT8505" s="391"/>
      <c r="AU8505" s="222"/>
      <c r="AV8505" s="564"/>
      <c r="AW8505" s="60"/>
      <c r="AX8505" s="60"/>
      <c r="AY8505" s="60"/>
      <c r="AZ8505" s="283"/>
      <c r="BA8505" s="283"/>
      <c r="BB8505" s="283"/>
      <c r="BC8505" s="34"/>
      <c r="BD8505" s="27"/>
      <c r="BF8505" s="35"/>
      <c r="BG8505" s="35"/>
      <c r="BH8505" s="35"/>
    </row>
    <row r="8506" spans="1:60" ht="15" x14ac:dyDescent="0.25">
      <c r="A8506" s="570">
        <f t="shared" si="123"/>
        <v>8500</v>
      </c>
      <c r="B8506" s="571" t="s">
        <v>10643</v>
      </c>
      <c r="C8506" s="574" t="s">
        <v>12458</v>
      </c>
      <c r="D8506" s="843">
        <v>2856</v>
      </c>
      <c r="E8506" s="844"/>
      <c r="F8506" s="844"/>
      <c r="G8506" s="25"/>
      <c r="H8506" s="25"/>
      <c r="I8506" s="25"/>
      <c r="J8506" s="25"/>
      <c r="K8506" s="25"/>
      <c r="L8506" s="25"/>
      <c r="N8506" s="25"/>
      <c r="O8506" s="25"/>
      <c r="P8506" s="35" t="s">
        <v>2496</v>
      </c>
      <c r="AS8506" s="570"/>
      <c r="AT8506" s="391"/>
      <c r="AU8506" s="222"/>
      <c r="AV8506" s="564"/>
      <c r="AW8506" s="60"/>
      <c r="AX8506" s="60"/>
      <c r="AY8506" s="60"/>
      <c r="AZ8506" s="283"/>
      <c r="BA8506" s="283"/>
      <c r="BB8506" s="283"/>
      <c r="BC8506" s="34"/>
      <c r="BD8506" s="27"/>
      <c r="BF8506" s="35"/>
      <c r="BG8506" s="35"/>
      <c r="BH8506" s="35"/>
    </row>
    <row r="8507" spans="1:60" ht="15" x14ac:dyDescent="0.25">
      <c r="A8507" s="570">
        <f t="shared" si="123"/>
        <v>8501</v>
      </c>
      <c r="B8507" s="571" t="s">
        <v>10644</v>
      </c>
      <c r="C8507" s="574" t="s">
        <v>12458</v>
      </c>
      <c r="D8507" s="843">
        <v>737.8</v>
      </c>
      <c r="E8507" s="844"/>
      <c r="F8507" s="844"/>
      <c r="G8507" s="25"/>
      <c r="H8507" s="25"/>
      <c r="I8507" s="25"/>
      <c r="J8507" s="25"/>
      <c r="K8507" s="25"/>
      <c r="L8507" s="25"/>
      <c r="N8507" s="25"/>
      <c r="O8507" s="25"/>
      <c r="P8507" s="35" t="s">
        <v>2496</v>
      </c>
      <c r="AS8507" s="570"/>
      <c r="AT8507" s="391"/>
      <c r="AU8507" s="222"/>
      <c r="AV8507" s="564"/>
      <c r="AW8507" s="60"/>
      <c r="AX8507" s="60"/>
      <c r="AY8507" s="60"/>
      <c r="AZ8507" s="283"/>
      <c r="BA8507" s="283"/>
      <c r="BB8507" s="283"/>
      <c r="BC8507" s="34"/>
      <c r="BD8507" s="27"/>
      <c r="BF8507" s="35"/>
      <c r="BG8507" s="35"/>
      <c r="BH8507" s="35"/>
    </row>
    <row r="8508" spans="1:60" ht="15" x14ac:dyDescent="0.25">
      <c r="A8508" s="570">
        <f t="shared" si="123"/>
        <v>8502</v>
      </c>
      <c r="B8508" s="571" t="s">
        <v>10645</v>
      </c>
      <c r="C8508" s="574" t="s">
        <v>12458</v>
      </c>
      <c r="D8508" s="843">
        <v>158135.53</v>
      </c>
      <c r="E8508" s="844"/>
      <c r="F8508" s="844"/>
      <c r="G8508" s="25"/>
      <c r="H8508" s="25"/>
      <c r="I8508" s="25"/>
      <c r="J8508" s="25"/>
      <c r="K8508" s="25"/>
      <c r="L8508" s="25"/>
      <c r="N8508" s="25"/>
      <c r="O8508" s="25"/>
      <c r="P8508" s="35" t="s">
        <v>2496</v>
      </c>
      <c r="AS8508" s="570"/>
      <c r="AT8508" s="391"/>
      <c r="AU8508" s="222"/>
      <c r="AV8508" s="564"/>
      <c r="AW8508" s="60"/>
      <c r="AX8508" s="60"/>
      <c r="AY8508" s="60"/>
      <c r="AZ8508" s="283"/>
      <c r="BA8508" s="283"/>
      <c r="BB8508" s="283"/>
      <c r="BC8508" s="34"/>
      <c r="BD8508" s="27"/>
      <c r="BF8508" s="35"/>
      <c r="BG8508" s="35"/>
      <c r="BH8508" s="35"/>
    </row>
    <row r="8509" spans="1:60" ht="15" x14ac:dyDescent="0.25">
      <c r="A8509" s="570">
        <f t="shared" si="123"/>
        <v>8503</v>
      </c>
      <c r="B8509" s="571" t="s">
        <v>10646</v>
      </c>
      <c r="C8509" s="574" t="s">
        <v>12458</v>
      </c>
      <c r="D8509" s="843">
        <v>4046</v>
      </c>
      <c r="E8509" s="844"/>
      <c r="F8509" s="844"/>
      <c r="G8509" s="25"/>
      <c r="H8509" s="25"/>
      <c r="I8509" s="25"/>
      <c r="J8509" s="25"/>
      <c r="K8509" s="25"/>
      <c r="L8509" s="25"/>
      <c r="N8509" s="25"/>
      <c r="O8509" s="25"/>
      <c r="P8509" s="35" t="s">
        <v>2496</v>
      </c>
      <c r="AS8509" s="570"/>
      <c r="AT8509" s="391"/>
      <c r="AU8509" s="222"/>
      <c r="AV8509" s="564"/>
      <c r="AW8509" s="60"/>
      <c r="AX8509" s="60"/>
      <c r="AY8509" s="60"/>
      <c r="AZ8509" s="283"/>
      <c r="BA8509" s="283"/>
      <c r="BB8509" s="283"/>
      <c r="BC8509" s="34"/>
      <c r="BD8509" s="27"/>
      <c r="BF8509" s="35"/>
      <c r="BG8509" s="35"/>
      <c r="BH8509" s="35"/>
    </row>
    <row r="8510" spans="1:60" ht="15" x14ac:dyDescent="0.25">
      <c r="A8510" s="570">
        <f t="shared" si="123"/>
        <v>8504</v>
      </c>
      <c r="B8510" s="571" t="s">
        <v>10647</v>
      </c>
      <c r="C8510" s="574" t="s">
        <v>12458</v>
      </c>
      <c r="D8510" s="843">
        <v>5250.28</v>
      </c>
      <c r="E8510" s="844"/>
      <c r="F8510" s="844"/>
      <c r="G8510" s="25"/>
      <c r="H8510" s="25"/>
      <c r="I8510" s="25"/>
      <c r="J8510" s="25"/>
      <c r="K8510" s="25"/>
      <c r="L8510" s="25"/>
      <c r="N8510" s="25"/>
      <c r="O8510" s="25"/>
      <c r="P8510" s="35" t="s">
        <v>2496</v>
      </c>
      <c r="AS8510" s="570"/>
      <c r="AT8510" s="391"/>
      <c r="AU8510" s="222"/>
      <c r="AV8510" s="564"/>
      <c r="AW8510" s="60"/>
      <c r="AX8510" s="60"/>
      <c r="AY8510" s="60"/>
      <c r="AZ8510" s="283"/>
      <c r="BA8510" s="283"/>
      <c r="BB8510" s="283"/>
      <c r="BC8510" s="34"/>
      <c r="BD8510" s="27"/>
      <c r="BF8510" s="35"/>
      <c r="BG8510" s="35"/>
      <c r="BH8510" s="35"/>
    </row>
    <row r="8511" spans="1:60" ht="15" x14ac:dyDescent="0.25">
      <c r="A8511" s="570">
        <f t="shared" si="123"/>
        <v>8505</v>
      </c>
      <c r="B8511" s="571" t="s">
        <v>10648</v>
      </c>
      <c r="C8511" s="574" t="s">
        <v>12458</v>
      </c>
      <c r="D8511" s="843">
        <v>4141.2</v>
      </c>
      <c r="E8511" s="844"/>
      <c r="F8511" s="844"/>
      <c r="G8511" s="25"/>
      <c r="H8511" s="25"/>
      <c r="I8511" s="25"/>
      <c r="J8511" s="25"/>
      <c r="K8511" s="25"/>
      <c r="L8511" s="25"/>
      <c r="N8511" s="25"/>
      <c r="O8511" s="25"/>
      <c r="P8511" s="35" t="s">
        <v>2496</v>
      </c>
      <c r="AS8511" s="570"/>
      <c r="AT8511" s="391"/>
      <c r="AU8511" s="222"/>
      <c r="AV8511" s="564"/>
      <c r="AW8511" s="60"/>
      <c r="AX8511" s="60"/>
      <c r="AY8511" s="60"/>
      <c r="AZ8511" s="283"/>
      <c r="BA8511" s="283"/>
      <c r="BB8511" s="283"/>
      <c r="BC8511" s="34"/>
      <c r="BD8511" s="27"/>
      <c r="BF8511" s="35"/>
      <c r="BG8511" s="35"/>
      <c r="BH8511" s="35"/>
    </row>
    <row r="8512" spans="1:60" ht="15" x14ac:dyDescent="0.25">
      <c r="A8512" s="570">
        <f t="shared" si="123"/>
        <v>8506</v>
      </c>
      <c r="B8512" s="571" t="s">
        <v>10649</v>
      </c>
      <c r="C8512" s="574" t="s">
        <v>12458</v>
      </c>
      <c r="D8512" s="843">
        <v>7729.05</v>
      </c>
      <c r="E8512" s="844"/>
      <c r="F8512" s="844"/>
      <c r="G8512" s="25"/>
      <c r="H8512" s="25"/>
      <c r="I8512" s="25"/>
      <c r="J8512" s="25"/>
      <c r="K8512" s="25"/>
      <c r="L8512" s="25"/>
      <c r="N8512" s="25"/>
      <c r="O8512" s="25"/>
      <c r="P8512" s="35" t="s">
        <v>2496</v>
      </c>
      <c r="AS8512" s="570"/>
      <c r="AT8512" s="391"/>
      <c r="AU8512" s="222"/>
      <c r="AV8512" s="564"/>
      <c r="AW8512" s="60"/>
      <c r="AX8512" s="60"/>
      <c r="AY8512" s="60"/>
      <c r="AZ8512" s="283"/>
      <c r="BA8512" s="283"/>
      <c r="BB8512" s="283"/>
      <c r="BC8512" s="34"/>
      <c r="BD8512" s="27"/>
      <c r="BF8512" s="35"/>
      <c r="BG8512" s="35"/>
      <c r="BH8512" s="35"/>
    </row>
    <row r="8513" spans="1:60" ht="15" x14ac:dyDescent="0.25">
      <c r="A8513" s="570">
        <f t="shared" si="123"/>
        <v>8507</v>
      </c>
      <c r="B8513" s="571" t="s">
        <v>10650</v>
      </c>
      <c r="C8513" s="574" t="s">
        <v>12458</v>
      </c>
      <c r="D8513" s="843">
        <v>5046.79</v>
      </c>
      <c r="E8513" s="844"/>
      <c r="F8513" s="844"/>
      <c r="G8513" s="25"/>
      <c r="H8513" s="25"/>
      <c r="I8513" s="25"/>
      <c r="J8513" s="25"/>
      <c r="K8513" s="25"/>
      <c r="L8513" s="25"/>
      <c r="N8513" s="25"/>
      <c r="O8513" s="25"/>
      <c r="P8513" s="35" t="s">
        <v>2496</v>
      </c>
      <c r="AS8513" s="570"/>
      <c r="AT8513" s="391"/>
      <c r="AU8513" s="222"/>
      <c r="AV8513" s="564"/>
      <c r="AW8513" s="60"/>
      <c r="AX8513" s="60"/>
      <c r="AY8513" s="60"/>
      <c r="AZ8513" s="283"/>
      <c r="BA8513" s="283"/>
      <c r="BB8513" s="283"/>
      <c r="BC8513" s="34"/>
      <c r="BD8513" s="27"/>
      <c r="BF8513" s="35"/>
      <c r="BG8513" s="35"/>
      <c r="BH8513" s="35"/>
    </row>
    <row r="8514" spans="1:60" ht="15" x14ac:dyDescent="0.25">
      <c r="A8514" s="570">
        <f t="shared" si="123"/>
        <v>8508</v>
      </c>
      <c r="B8514" s="571" t="s">
        <v>10651</v>
      </c>
      <c r="C8514" s="574" t="s">
        <v>12458</v>
      </c>
      <c r="D8514" s="843">
        <v>143621.1</v>
      </c>
      <c r="E8514" s="844"/>
      <c r="F8514" s="844"/>
      <c r="G8514" s="25"/>
      <c r="H8514" s="25"/>
      <c r="I8514" s="25"/>
      <c r="J8514" s="25"/>
      <c r="K8514" s="25"/>
      <c r="L8514" s="25"/>
      <c r="N8514" s="25"/>
      <c r="O8514" s="25"/>
      <c r="P8514" s="35" t="s">
        <v>2496</v>
      </c>
      <c r="AS8514" s="570"/>
      <c r="AT8514" s="391"/>
      <c r="AU8514" s="222"/>
      <c r="AV8514" s="564"/>
      <c r="AW8514" s="60"/>
      <c r="AX8514" s="60"/>
      <c r="AY8514" s="60"/>
      <c r="AZ8514" s="283"/>
      <c r="BA8514" s="283"/>
      <c r="BB8514" s="283"/>
      <c r="BC8514" s="34"/>
      <c r="BD8514" s="27"/>
      <c r="BF8514" s="35"/>
      <c r="BG8514" s="35"/>
      <c r="BH8514" s="35"/>
    </row>
    <row r="8515" spans="1:60" ht="15" x14ac:dyDescent="0.25">
      <c r="A8515" s="570">
        <f t="shared" si="123"/>
        <v>8509</v>
      </c>
      <c r="B8515" s="571" t="s">
        <v>10652</v>
      </c>
      <c r="C8515" s="574" t="s">
        <v>12458</v>
      </c>
      <c r="D8515" s="843">
        <v>154999.88</v>
      </c>
      <c r="E8515" s="844"/>
      <c r="F8515" s="844"/>
      <c r="G8515" s="25"/>
      <c r="H8515" s="25"/>
      <c r="I8515" s="25"/>
      <c r="J8515" s="25"/>
      <c r="K8515" s="25"/>
      <c r="L8515" s="25"/>
      <c r="N8515" s="25"/>
      <c r="O8515" s="25"/>
      <c r="P8515" s="35" t="s">
        <v>2496</v>
      </c>
      <c r="AS8515" s="570"/>
      <c r="AT8515" s="391"/>
      <c r="AU8515" s="222"/>
      <c r="AV8515" s="564"/>
      <c r="AW8515" s="60"/>
      <c r="AX8515" s="60"/>
      <c r="AY8515" s="60"/>
      <c r="AZ8515" s="283"/>
      <c r="BA8515" s="283"/>
      <c r="BB8515" s="283"/>
      <c r="BC8515" s="34"/>
      <c r="BD8515" s="27"/>
      <c r="BF8515" s="35"/>
      <c r="BG8515" s="35"/>
      <c r="BH8515" s="35"/>
    </row>
    <row r="8516" spans="1:60" ht="15" x14ac:dyDescent="0.25">
      <c r="A8516" s="570">
        <f t="shared" si="123"/>
        <v>8510</v>
      </c>
      <c r="B8516" s="571" t="s">
        <v>10653</v>
      </c>
      <c r="C8516" s="574" t="s">
        <v>12458</v>
      </c>
      <c r="D8516" s="843">
        <v>2380</v>
      </c>
      <c r="E8516" s="844"/>
      <c r="F8516" s="844"/>
      <c r="G8516" s="25"/>
      <c r="H8516" s="25"/>
      <c r="I8516" s="25"/>
      <c r="J8516" s="25"/>
      <c r="K8516" s="25"/>
      <c r="L8516" s="25"/>
      <c r="N8516" s="25"/>
      <c r="O8516" s="25"/>
      <c r="P8516" s="35" t="s">
        <v>2496</v>
      </c>
      <c r="AS8516" s="570"/>
      <c r="AT8516" s="391"/>
      <c r="AU8516" s="222"/>
      <c r="AV8516" s="564"/>
      <c r="AW8516" s="60"/>
      <c r="AX8516" s="60"/>
      <c r="AY8516" s="60"/>
      <c r="AZ8516" s="283"/>
      <c r="BA8516" s="283"/>
      <c r="BB8516" s="283"/>
      <c r="BC8516" s="34"/>
      <c r="BD8516" s="27"/>
      <c r="BF8516" s="35"/>
      <c r="BG8516" s="35"/>
      <c r="BH8516" s="35"/>
    </row>
    <row r="8517" spans="1:60" ht="15" x14ac:dyDescent="0.25">
      <c r="A8517" s="570">
        <f t="shared" si="123"/>
        <v>8511</v>
      </c>
      <c r="B8517" s="571" t="s">
        <v>10654</v>
      </c>
      <c r="C8517" s="574" t="s">
        <v>12458</v>
      </c>
      <c r="D8517" s="843">
        <v>1535.1</v>
      </c>
      <c r="E8517" s="844"/>
      <c r="F8517" s="844"/>
      <c r="G8517" s="25"/>
      <c r="H8517" s="25"/>
      <c r="I8517" s="25"/>
      <c r="J8517" s="25"/>
      <c r="K8517" s="25"/>
      <c r="L8517" s="25"/>
      <c r="N8517" s="25"/>
      <c r="O8517" s="25"/>
      <c r="P8517" s="35" t="s">
        <v>2496</v>
      </c>
      <c r="AS8517" s="570"/>
      <c r="AT8517" s="391"/>
      <c r="AU8517" s="222"/>
      <c r="AV8517" s="564"/>
      <c r="AW8517" s="60"/>
      <c r="AX8517" s="60"/>
      <c r="AY8517" s="60"/>
      <c r="AZ8517" s="283"/>
      <c r="BA8517" s="283"/>
      <c r="BB8517" s="283"/>
      <c r="BC8517" s="34"/>
      <c r="BD8517" s="27"/>
      <c r="BF8517" s="35"/>
      <c r="BG8517" s="35"/>
      <c r="BH8517" s="35"/>
    </row>
    <row r="8518" spans="1:60" ht="15" x14ac:dyDescent="0.25">
      <c r="A8518" s="570">
        <f t="shared" si="123"/>
        <v>8512</v>
      </c>
      <c r="B8518" s="571" t="s">
        <v>2540</v>
      </c>
      <c r="C8518" s="574" t="s">
        <v>12458</v>
      </c>
      <c r="D8518" s="843">
        <v>13474.37</v>
      </c>
      <c r="E8518" s="844"/>
      <c r="F8518" s="844"/>
      <c r="G8518" s="25"/>
      <c r="H8518" s="25"/>
      <c r="I8518" s="25"/>
      <c r="J8518" s="25"/>
      <c r="K8518" s="25"/>
      <c r="L8518" s="25"/>
      <c r="N8518" s="25"/>
      <c r="O8518" s="25"/>
      <c r="P8518" s="35" t="s">
        <v>2496</v>
      </c>
      <c r="AS8518" s="570"/>
      <c r="AT8518" s="391"/>
      <c r="AU8518" s="222"/>
      <c r="AV8518" s="564"/>
      <c r="AW8518" s="60"/>
      <c r="AX8518" s="60"/>
      <c r="AY8518" s="60"/>
      <c r="AZ8518" s="283"/>
      <c r="BA8518" s="283"/>
      <c r="BB8518" s="283"/>
      <c r="BC8518" s="34"/>
      <c r="BD8518" s="27"/>
      <c r="BF8518" s="35"/>
      <c r="BG8518" s="35"/>
      <c r="BH8518" s="35"/>
    </row>
    <row r="8519" spans="1:60" ht="15" x14ac:dyDescent="0.25">
      <c r="A8519" s="570">
        <f t="shared" si="123"/>
        <v>8513</v>
      </c>
      <c r="B8519" s="571" t="s">
        <v>10655</v>
      </c>
      <c r="C8519" s="574" t="s">
        <v>12458</v>
      </c>
      <c r="D8519" s="843">
        <v>2200</v>
      </c>
      <c r="E8519" s="844"/>
      <c r="F8519" s="844"/>
      <c r="G8519" s="25"/>
      <c r="H8519" s="25"/>
      <c r="I8519" s="25"/>
      <c r="J8519" s="25"/>
      <c r="K8519" s="25"/>
      <c r="L8519" s="25"/>
      <c r="N8519" s="25"/>
      <c r="O8519" s="25"/>
      <c r="P8519" s="35" t="s">
        <v>2496</v>
      </c>
      <c r="AS8519" s="570"/>
      <c r="AT8519" s="391"/>
      <c r="AU8519" s="222"/>
      <c r="AV8519" s="564"/>
      <c r="AW8519" s="60"/>
      <c r="AX8519" s="60"/>
      <c r="AY8519" s="60"/>
      <c r="AZ8519" s="283"/>
      <c r="BA8519" s="283"/>
      <c r="BB8519" s="283"/>
      <c r="BC8519" s="34"/>
      <c r="BD8519" s="27"/>
      <c r="BF8519" s="35"/>
      <c r="BG8519" s="35"/>
      <c r="BH8519" s="35"/>
    </row>
    <row r="8520" spans="1:60" ht="15" x14ac:dyDescent="0.25">
      <c r="A8520" s="570">
        <f t="shared" si="123"/>
        <v>8514</v>
      </c>
      <c r="B8520" s="571" t="s">
        <v>10656</v>
      </c>
      <c r="C8520" s="574" t="s">
        <v>12458</v>
      </c>
      <c r="D8520" s="843">
        <v>2239.58</v>
      </c>
      <c r="E8520" s="844"/>
      <c r="F8520" s="844"/>
      <c r="G8520" s="25"/>
      <c r="H8520" s="25"/>
      <c r="I8520" s="25"/>
      <c r="J8520" s="25"/>
      <c r="K8520" s="25"/>
      <c r="L8520" s="25"/>
      <c r="N8520" s="25"/>
      <c r="O8520" s="25"/>
      <c r="P8520" s="35" t="s">
        <v>2496</v>
      </c>
      <c r="AS8520" s="570"/>
      <c r="AT8520" s="391"/>
      <c r="AU8520" s="222"/>
      <c r="AV8520" s="564"/>
      <c r="AW8520" s="60"/>
      <c r="AX8520" s="60"/>
      <c r="AY8520" s="60"/>
      <c r="AZ8520" s="283"/>
      <c r="BA8520" s="283"/>
      <c r="BB8520" s="283"/>
      <c r="BC8520" s="34"/>
      <c r="BD8520" s="27"/>
      <c r="BF8520" s="35"/>
      <c r="BG8520" s="35"/>
      <c r="BH8520" s="35"/>
    </row>
    <row r="8521" spans="1:60" ht="15" x14ac:dyDescent="0.25">
      <c r="A8521" s="570">
        <f t="shared" si="123"/>
        <v>8515</v>
      </c>
      <c r="B8521" s="571" t="s">
        <v>10657</v>
      </c>
      <c r="C8521" s="574" t="s">
        <v>12458</v>
      </c>
      <c r="D8521" s="843">
        <v>4267.34</v>
      </c>
      <c r="E8521" s="844"/>
      <c r="F8521" s="844"/>
      <c r="G8521" s="25"/>
      <c r="H8521" s="25"/>
      <c r="I8521" s="25"/>
      <c r="J8521" s="25"/>
      <c r="K8521" s="25"/>
      <c r="L8521" s="25"/>
      <c r="N8521" s="25"/>
      <c r="O8521" s="25"/>
      <c r="P8521" s="35" t="s">
        <v>2496</v>
      </c>
      <c r="AS8521" s="570"/>
      <c r="AT8521" s="391"/>
      <c r="AU8521" s="222"/>
      <c r="AV8521" s="564"/>
      <c r="AW8521" s="60"/>
      <c r="AX8521" s="60"/>
      <c r="AY8521" s="60"/>
      <c r="AZ8521" s="283"/>
      <c r="BA8521" s="283"/>
      <c r="BB8521" s="283"/>
      <c r="BC8521" s="34"/>
      <c r="BD8521" s="27"/>
      <c r="BF8521" s="35"/>
      <c r="BG8521" s="35"/>
      <c r="BH8521" s="35"/>
    </row>
    <row r="8522" spans="1:60" ht="15" x14ac:dyDescent="0.25">
      <c r="A8522" s="570">
        <f t="shared" si="123"/>
        <v>8516</v>
      </c>
      <c r="B8522" s="571" t="s">
        <v>10658</v>
      </c>
      <c r="C8522" s="574" t="s">
        <v>12458</v>
      </c>
      <c r="D8522" s="843">
        <v>2713.2</v>
      </c>
      <c r="E8522" s="844"/>
      <c r="F8522" s="844"/>
      <c r="G8522" s="25"/>
      <c r="H8522" s="25"/>
      <c r="I8522" s="25"/>
      <c r="J8522" s="25"/>
      <c r="K8522" s="25"/>
      <c r="L8522" s="25"/>
      <c r="N8522" s="25"/>
      <c r="O8522" s="25"/>
      <c r="P8522" s="35" t="s">
        <v>2496</v>
      </c>
      <c r="AS8522" s="570"/>
      <c r="AT8522" s="391"/>
      <c r="AU8522" s="222"/>
      <c r="AV8522" s="564"/>
      <c r="AW8522" s="60"/>
      <c r="AX8522" s="60"/>
      <c r="AY8522" s="60"/>
      <c r="AZ8522" s="283"/>
      <c r="BA8522" s="283"/>
      <c r="BB8522" s="283"/>
      <c r="BC8522" s="34"/>
      <c r="BD8522" s="27"/>
      <c r="BF8522" s="35"/>
      <c r="BG8522" s="35"/>
      <c r="BH8522" s="35"/>
    </row>
    <row r="8523" spans="1:60" ht="15" x14ac:dyDescent="0.25">
      <c r="A8523" s="570">
        <f t="shared" si="123"/>
        <v>8517</v>
      </c>
      <c r="B8523" s="571" t="s">
        <v>10659</v>
      </c>
      <c r="C8523" s="574" t="s">
        <v>12458</v>
      </c>
      <c r="D8523" s="843">
        <v>1616.02</v>
      </c>
      <c r="E8523" s="844"/>
      <c r="F8523" s="844"/>
      <c r="G8523" s="25"/>
      <c r="H8523" s="25"/>
      <c r="I8523" s="25"/>
      <c r="J8523" s="25"/>
      <c r="K8523" s="25"/>
      <c r="L8523" s="25"/>
      <c r="N8523" s="25"/>
      <c r="O8523" s="25"/>
      <c r="P8523" s="35" t="s">
        <v>2496</v>
      </c>
      <c r="AS8523" s="570"/>
      <c r="AT8523" s="391"/>
      <c r="AU8523" s="222"/>
      <c r="AV8523" s="564"/>
      <c r="AW8523" s="60"/>
      <c r="AX8523" s="60"/>
      <c r="AY8523" s="60"/>
      <c r="AZ8523" s="283"/>
      <c r="BA8523" s="283"/>
      <c r="BB8523" s="283"/>
      <c r="BC8523" s="34"/>
      <c r="BD8523" s="27"/>
      <c r="BF8523" s="35"/>
      <c r="BG8523" s="35"/>
      <c r="BH8523" s="35"/>
    </row>
    <row r="8524" spans="1:60" ht="15" x14ac:dyDescent="0.25">
      <c r="A8524" s="570">
        <f t="shared" si="123"/>
        <v>8518</v>
      </c>
      <c r="B8524" s="571" t="s">
        <v>10660</v>
      </c>
      <c r="C8524" s="574" t="s">
        <v>12458</v>
      </c>
      <c r="D8524" s="843">
        <v>6177.29</v>
      </c>
      <c r="E8524" s="844"/>
      <c r="F8524" s="844"/>
      <c r="G8524" s="25"/>
      <c r="H8524" s="25"/>
      <c r="I8524" s="25"/>
      <c r="J8524" s="25"/>
      <c r="K8524" s="25"/>
      <c r="L8524" s="25"/>
      <c r="N8524" s="25"/>
      <c r="O8524" s="25"/>
      <c r="P8524" s="35" t="s">
        <v>2496</v>
      </c>
      <c r="AS8524" s="570"/>
      <c r="AT8524" s="391"/>
      <c r="AU8524" s="222"/>
      <c r="AV8524" s="564"/>
      <c r="AW8524" s="60"/>
      <c r="AX8524" s="60"/>
      <c r="AY8524" s="60"/>
      <c r="AZ8524" s="283"/>
      <c r="BA8524" s="283"/>
      <c r="BB8524" s="283"/>
      <c r="BC8524" s="34"/>
      <c r="BD8524" s="27"/>
      <c r="BF8524" s="35"/>
      <c r="BG8524" s="35"/>
      <c r="BH8524" s="35"/>
    </row>
    <row r="8525" spans="1:60" ht="15" x14ac:dyDescent="0.25">
      <c r="A8525" s="570">
        <f t="shared" si="123"/>
        <v>8519</v>
      </c>
      <c r="B8525" s="571" t="s">
        <v>10661</v>
      </c>
      <c r="C8525" s="574" t="s">
        <v>12458</v>
      </c>
      <c r="D8525" s="843">
        <v>11972.59</v>
      </c>
      <c r="E8525" s="844"/>
      <c r="F8525" s="844"/>
      <c r="G8525" s="25"/>
      <c r="H8525" s="25"/>
      <c r="I8525" s="25"/>
      <c r="J8525" s="25"/>
      <c r="K8525" s="25"/>
      <c r="L8525" s="25"/>
      <c r="N8525" s="25"/>
      <c r="O8525" s="25"/>
      <c r="P8525" s="35" t="s">
        <v>2496</v>
      </c>
      <c r="AS8525" s="570"/>
      <c r="AT8525" s="391"/>
      <c r="AU8525" s="222"/>
      <c r="AV8525" s="564"/>
      <c r="AW8525" s="60"/>
      <c r="AX8525" s="60"/>
      <c r="AY8525" s="60"/>
      <c r="AZ8525" s="283"/>
      <c r="BA8525" s="283"/>
      <c r="BB8525" s="283"/>
      <c r="BC8525" s="34"/>
      <c r="BD8525" s="27"/>
      <c r="BF8525" s="35"/>
      <c r="BG8525" s="35"/>
      <c r="BH8525" s="35"/>
    </row>
    <row r="8526" spans="1:60" ht="15" x14ac:dyDescent="0.25">
      <c r="A8526" s="570">
        <f t="shared" si="123"/>
        <v>8520</v>
      </c>
      <c r="B8526" s="571" t="s">
        <v>10662</v>
      </c>
      <c r="C8526" s="574" t="s">
        <v>12458</v>
      </c>
      <c r="D8526" s="843">
        <v>17220.490000000002</v>
      </c>
      <c r="E8526" s="844"/>
      <c r="F8526" s="844"/>
      <c r="G8526" s="25"/>
      <c r="H8526" s="25"/>
      <c r="I8526" s="25"/>
      <c r="J8526" s="25"/>
      <c r="K8526" s="25"/>
      <c r="L8526" s="25"/>
      <c r="N8526" s="25"/>
      <c r="O8526" s="25"/>
      <c r="P8526" s="35" t="s">
        <v>2496</v>
      </c>
      <c r="AS8526" s="570"/>
      <c r="AT8526" s="391"/>
      <c r="AU8526" s="222"/>
      <c r="AV8526" s="564"/>
      <c r="AW8526" s="60"/>
      <c r="AX8526" s="60"/>
      <c r="AY8526" s="60"/>
      <c r="AZ8526" s="283"/>
      <c r="BA8526" s="283"/>
      <c r="BB8526" s="283"/>
      <c r="BC8526" s="34"/>
      <c r="BD8526" s="27"/>
      <c r="BF8526" s="35"/>
      <c r="BG8526" s="35"/>
      <c r="BH8526" s="35"/>
    </row>
    <row r="8527" spans="1:60" ht="15" x14ac:dyDescent="0.25">
      <c r="A8527" s="570">
        <f t="shared" ref="A8527:A8590" si="124">A8526+1</f>
        <v>8521</v>
      </c>
      <c r="B8527" s="571" t="s">
        <v>10663</v>
      </c>
      <c r="C8527" s="574" t="s">
        <v>12458</v>
      </c>
      <c r="D8527" s="843">
        <v>1437.52</v>
      </c>
      <c r="E8527" s="844"/>
      <c r="F8527" s="844"/>
      <c r="G8527" s="25"/>
      <c r="H8527" s="25"/>
      <c r="I8527" s="25"/>
      <c r="J8527" s="25"/>
      <c r="K8527" s="25"/>
      <c r="L8527" s="25"/>
      <c r="N8527" s="25"/>
      <c r="O8527" s="25"/>
      <c r="P8527" s="35" t="s">
        <v>2496</v>
      </c>
      <c r="AS8527" s="570"/>
      <c r="AT8527" s="391"/>
      <c r="AU8527" s="222"/>
      <c r="AV8527" s="564"/>
      <c r="AW8527" s="60"/>
      <c r="AX8527" s="60"/>
      <c r="AY8527" s="60"/>
      <c r="AZ8527" s="283"/>
      <c r="BA8527" s="283"/>
      <c r="BB8527" s="283"/>
      <c r="BC8527" s="34"/>
      <c r="BD8527" s="27"/>
      <c r="BF8527" s="35"/>
      <c r="BG8527" s="35"/>
      <c r="BH8527" s="35"/>
    </row>
    <row r="8528" spans="1:60" ht="15" x14ac:dyDescent="0.25">
      <c r="A8528" s="570">
        <f t="shared" si="124"/>
        <v>8522</v>
      </c>
      <c r="B8528" s="571" t="s">
        <v>10664</v>
      </c>
      <c r="C8528" s="574" t="s">
        <v>12458</v>
      </c>
      <c r="D8528" s="843">
        <v>775.88</v>
      </c>
      <c r="E8528" s="844"/>
      <c r="F8528" s="844"/>
      <c r="G8528" s="25"/>
      <c r="H8528" s="25"/>
      <c r="I8528" s="25"/>
      <c r="J8528" s="25"/>
      <c r="K8528" s="25"/>
      <c r="L8528" s="25"/>
      <c r="N8528" s="25"/>
      <c r="O8528" s="25"/>
      <c r="P8528" s="35" t="s">
        <v>2496</v>
      </c>
      <c r="AS8528" s="570"/>
      <c r="AT8528" s="391"/>
      <c r="AU8528" s="222"/>
      <c r="AV8528" s="564"/>
      <c r="AW8528" s="60"/>
      <c r="AX8528" s="60"/>
      <c r="AY8528" s="60"/>
      <c r="AZ8528" s="283"/>
      <c r="BA8528" s="283"/>
      <c r="BB8528" s="283"/>
      <c r="BC8528" s="34"/>
      <c r="BD8528" s="27"/>
      <c r="BF8528" s="35"/>
      <c r="BG8528" s="35"/>
      <c r="BH8528" s="35"/>
    </row>
    <row r="8529" spans="1:60" ht="15" x14ac:dyDescent="0.25">
      <c r="A8529" s="570">
        <f t="shared" si="124"/>
        <v>8523</v>
      </c>
      <c r="B8529" s="571" t="s">
        <v>10665</v>
      </c>
      <c r="C8529" s="574" t="s">
        <v>12458</v>
      </c>
      <c r="D8529" s="843">
        <v>25734.94</v>
      </c>
      <c r="E8529" s="844"/>
      <c r="F8529" s="844"/>
      <c r="G8529" s="25"/>
      <c r="H8529" s="25"/>
      <c r="I8529" s="25"/>
      <c r="J8529" s="25"/>
      <c r="K8529" s="25"/>
      <c r="L8529" s="25"/>
      <c r="N8529" s="25"/>
      <c r="O8529" s="25"/>
      <c r="P8529" s="35" t="s">
        <v>2496</v>
      </c>
      <c r="AS8529" s="570"/>
      <c r="AT8529" s="391"/>
      <c r="AU8529" s="222"/>
      <c r="AV8529" s="564"/>
      <c r="AW8529" s="60"/>
      <c r="AX8529" s="60"/>
      <c r="AY8529" s="60"/>
      <c r="AZ8529" s="283"/>
      <c r="BA8529" s="283"/>
      <c r="BB8529" s="283"/>
      <c r="BC8529" s="34"/>
      <c r="BD8529" s="27"/>
      <c r="BF8529" s="35"/>
      <c r="BG8529" s="35"/>
      <c r="BH8529" s="35"/>
    </row>
    <row r="8530" spans="1:60" ht="15" x14ac:dyDescent="0.25">
      <c r="A8530" s="570">
        <f t="shared" si="124"/>
        <v>8524</v>
      </c>
      <c r="B8530" s="571" t="s">
        <v>10666</v>
      </c>
      <c r="C8530" s="574" t="s">
        <v>12458</v>
      </c>
      <c r="D8530" s="843">
        <v>2202.69</v>
      </c>
      <c r="E8530" s="844"/>
      <c r="F8530" s="844"/>
      <c r="G8530" s="25"/>
      <c r="H8530" s="25"/>
      <c r="I8530" s="25"/>
      <c r="J8530" s="25"/>
      <c r="K8530" s="25"/>
      <c r="L8530" s="25"/>
      <c r="N8530" s="25"/>
      <c r="O8530" s="25"/>
      <c r="P8530" s="35" t="s">
        <v>2496</v>
      </c>
      <c r="AS8530" s="570"/>
      <c r="AT8530" s="391"/>
      <c r="AU8530" s="222"/>
      <c r="AV8530" s="564"/>
      <c r="AW8530" s="60"/>
      <c r="AX8530" s="60"/>
      <c r="AY8530" s="60"/>
      <c r="AZ8530" s="283"/>
      <c r="BA8530" s="283"/>
      <c r="BB8530" s="283"/>
      <c r="BC8530" s="34"/>
      <c r="BD8530" s="27"/>
      <c r="BF8530" s="35"/>
      <c r="BG8530" s="35"/>
      <c r="BH8530" s="35"/>
    </row>
    <row r="8531" spans="1:60" ht="15" x14ac:dyDescent="0.25">
      <c r="A8531" s="570">
        <f t="shared" si="124"/>
        <v>8525</v>
      </c>
      <c r="B8531" s="571" t="s">
        <v>10667</v>
      </c>
      <c r="C8531" s="574" t="s">
        <v>12458</v>
      </c>
      <c r="D8531" s="843">
        <v>3524.78</v>
      </c>
      <c r="E8531" s="844"/>
      <c r="F8531" s="844"/>
      <c r="G8531" s="25"/>
      <c r="H8531" s="25"/>
      <c r="I8531" s="25"/>
      <c r="J8531" s="25"/>
      <c r="K8531" s="25"/>
      <c r="L8531" s="25"/>
      <c r="N8531" s="25"/>
      <c r="O8531" s="25"/>
      <c r="P8531" s="35" t="s">
        <v>2496</v>
      </c>
      <c r="AS8531" s="570"/>
      <c r="AT8531" s="391"/>
      <c r="AU8531" s="222"/>
      <c r="AV8531" s="564"/>
      <c r="AW8531" s="60"/>
      <c r="AX8531" s="60"/>
      <c r="AY8531" s="60"/>
      <c r="AZ8531" s="283"/>
      <c r="BA8531" s="283"/>
      <c r="BB8531" s="283"/>
      <c r="BC8531" s="34"/>
      <c r="BD8531" s="27"/>
      <c r="BF8531" s="35"/>
      <c r="BG8531" s="35"/>
      <c r="BH8531" s="35"/>
    </row>
    <row r="8532" spans="1:60" ht="15" x14ac:dyDescent="0.25">
      <c r="A8532" s="570">
        <f t="shared" si="124"/>
        <v>8526</v>
      </c>
      <c r="B8532" s="571" t="s">
        <v>10668</v>
      </c>
      <c r="C8532" s="574" t="s">
        <v>12458</v>
      </c>
      <c r="D8532" s="843">
        <v>2378.81</v>
      </c>
      <c r="E8532" s="844"/>
      <c r="F8532" s="844"/>
      <c r="G8532" s="25"/>
      <c r="H8532" s="25"/>
      <c r="I8532" s="25"/>
      <c r="J8532" s="25"/>
      <c r="K8532" s="25"/>
      <c r="L8532" s="25"/>
      <c r="N8532" s="25"/>
      <c r="O8532" s="25"/>
      <c r="P8532" s="35" t="s">
        <v>2496</v>
      </c>
      <c r="AS8532" s="570"/>
      <c r="AT8532" s="391"/>
      <c r="AU8532" s="222"/>
      <c r="AV8532" s="564"/>
      <c r="AW8532" s="60"/>
      <c r="AX8532" s="60"/>
      <c r="AY8532" s="60"/>
      <c r="AZ8532" s="283"/>
      <c r="BA8532" s="283"/>
      <c r="BB8532" s="283"/>
      <c r="BC8532" s="34"/>
      <c r="BD8532" s="27"/>
      <c r="BF8532" s="35"/>
      <c r="BG8532" s="35"/>
      <c r="BH8532" s="35"/>
    </row>
    <row r="8533" spans="1:60" ht="15" x14ac:dyDescent="0.25">
      <c r="A8533" s="570">
        <f t="shared" si="124"/>
        <v>8527</v>
      </c>
      <c r="B8533" s="571" t="s">
        <v>10669</v>
      </c>
      <c r="C8533" s="574" t="s">
        <v>12458</v>
      </c>
      <c r="D8533" s="843">
        <v>1360.17</v>
      </c>
      <c r="E8533" s="844"/>
      <c r="F8533" s="844"/>
      <c r="G8533" s="25"/>
      <c r="H8533" s="25"/>
      <c r="I8533" s="25"/>
      <c r="J8533" s="25"/>
      <c r="K8533" s="25"/>
      <c r="L8533" s="25"/>
      <c r="N8533" s="25"/>
      <c r="O8533" s="25"/>
      <c r="P8533" s="35" t="s">
        <v>2496</v>
      </c>
      <c r="AS8533" s="570"/>
      <c r="AT8533" s="391"/>
      <c r="AU8533" s="222"/>
      <c r="AV8533" s="564"/>
      <c r="AW8533" s="60"/>
      <c r="AX8533" s="60"/>
      <c r="AY8533" s="60"/>
      <c r="AZ8533" s="283"/>
      <c r="BA8533" s="283"/>
      <c r="BB8533" s="283"/>
      <c r="BC8533" s="34"/>
      <c r="BD8533" s="27"/>
      <c r="BF8533" s="35"/>
      <c r="BG8533" s="35"/>
      <c r="BH8533" s="35"/>
    </row>
    <row r="8534" spans="1:60" ht="15" x14ac:dyDescent="0.25">
      <c r="A8534" s="570">
        <f t="shared" si="124"/>
        <v>8528</v>
      </c>
      <c r="B8534" s="571" t="s">
        <v>10670</v>
      </c>
      <c r="C8534" s="574" t="s">
        <v>12458</v>
      </c>
      <c r="D8534" s="843">
        <v>5543.02</v>
      </c>
      <c r="E8534" s="844"/>
      <c r="F8534" s="844"/>
      <c r="G8534" s="25"/>
      <c r="H8534" s="25"/>
      <c r="I8534" s="25"/>
      <c r="J8534" s="25"/>
      <c r="K8534" s="25"/>
      <c r="L8534" s="25"/>
      <c r="N8534" s="25"/>
      <c r="O8534" s="25"/>
      <c r="P8534" s="35" t="s">
        <v>2496</v>
      </c>
      <c r="AS8534" s="570"/>
      <c r="AT8534" s="391"/>
      <c r="AU8534" s="222"/>
      <c r="AV8534" s="564"/>
      <c r="AW8534" s="60"/>
      <c r="AX8534" s="60"/>
      <c r="AY8534" s="60"/>
      <c r="AZ8534" s="283"/>
      <c r="BA8534" s="283"/>
      <c r="BB8534" s="283"/>
      <c r="BC8534" s="34"/>
      <c r="BD8534" s="27"/>
      <c r="BF8534" s="35"/>
      <c r="BG8534" s="35"/>
      <c r="BH8534" s="35"/>
    </row>
    <row r="8535" spans="1:60" ht="15" x14ac:dyDescent="0.25">
      <c r="A8535" s="570">
        <f t="shared" si="124"/>
        <v>8529</v>
      </c>
      <c r="B8535" s="571" t="s">
        <v>10671</v>
      </c>
      <c r="C8535" s="574" t="s">
        <v>12458</v>
      </c>
      <c r="D8535" s="843">
        <v>7505.33</v>
      </c>
      <c r="E8535" s="844"/>
      <c r="F8535" s="844"/>
      <c r="G8535" s="25"/>
      <c r="H8535" s="25"/>
      <c r="I8535" s="25"/>
      <c r="J8535" s="25"/>
      <c r="K8535" s="25"/>
      <c r="L8535" s="25"/>
      <c r="N8535" s="25"/>
      <c r="O8535" s="25"/>
      <c r="P8535" s="35" t="s">
        <v>2496</v>
      </c>
      <c r="AS8535" s="570"/>
      <c r="AT8535" s="391"/>
      <c r="AU8535" s="222"/>
      <c r="AV8535" s="564"/>
      <c r="AW8535" s="60"/>
      <c r="AX8535" s="60"/>
      <c r="AY8535" s="60"/>
      <c r="AZ8535" s="283"/>
      <c r="BA8535" s="283"/>
      <c r="BB8535" s="283"/>
      <c r="BC8535" s="34"/>
      <c r="BD8535" s="27"/>
      <c r="BF8535" s="35"/>
      <c r="BG8535" s="35"/>
      <c r="BH8535" s="35"/>
    </row>
    <row r="8536" spans="1:60" ht="15" x14ac:dyDescent="0.25">
      <c r="A8536" s="570">
        <f t="shared" si="124"/>
        <v>8530</v>
      </c>
      <c r="B8536" s="571" t="s">
        <v>10672</v>
      </c>
      <c r="C8536" s="574" t="s">
        <v>12458</v>
      </c>
      <c r="D8536" s="843">
        <v>15554.49</v>
      </c>
      <c r="E8536" s="844"/>
      <c r="F8536" s="844"/>
      <c r="G8536" s="25"/>
      <c r="H8536" s="25"/>
      <c r="I8536" s="25"/>
      <c r="J8536" s="25"/>
      <c r="K8536" s="25"/>
      <c r="L8536" s="25"/>
      <c r="N8536" s="25"/>
      <c r="O8536" s="25"/>
      <c r="P8536" s="35" t="s">
        <v>2496</v>
      </c>
      <c r="AS8536" s="570"/>
      <c r="AT8536" s="391"/>
      <c r="AU8536" s="222"/>
      <c r="AV8536" s="564"/>
      <c r="AW8536" s="60"/>
      <c r="AX8536" s="60"/>
      <c r="AY8536" s="60"/>
      <c r="AZ8536" s="283"/>
      <c r="BA8536" s="283"/>
      <c r="BB8536" s="283"/>
      <c r="BC8536" s="34"/>
      <c r="BD8536" s="27"/>
      <c r="BF8536" s="35"/>
      <c r="BG8536" s="35"/>
      <c r="BH8536" s="35"/>
    </row>
    <row r="8537" spans="1:60" ht="15" x14ac:dyDescent="0.25">
      <c r="A8537" s="570">
        <f t="shared" si="124"/>
        <v>8531</v>
      </c>
      <c r="B8537" s="571" t="s">
        <v>10673</v>
      </c>
      <c r="C8537" s="574" t="s">
        <v>12458</v>
      </c>
      <c r="D8537" s="843">
        <v>1618.4</v>
      </c>
      <c r="E8537" s="844"/>
      <c r="F8537" s="844"/>
      <c r="G8537" s="25"/>
      <c r="H8537" s="25"/>
      <c r="I8537" s="25"/>
      <c r="J8537" s="25"/>
      <c r="K8537" s="25"/>
      <c r="L8537" s="25"/>
      <c r="N8537" s="25"/>
      <c r="O8537" s="25"/>
      <c r="P8537" s="35" t="s">
        <v>2496</v>
      </c>
      <c r="AS8537" s="570"/>
      <c r="AT8537" s="391"/>
      <c r="AU8537" s="222"/>
      <c r="AV8537" s="564"/>
      <c r="AW8537" s="60"/>
      <c r="AX8537" s="60"/>
      <c r="AY8537" s="60"/>
      <c r="AZ8537" s="283"/>
      <c r="BA8537" s="283"/>
      <c r="BB8537" s="283"/>
      <c r="BC8537" s="34"/>
      <c r="BD8537" s="27"/>
      <c r="BF8537" s="35"/>
      <c r="BG8537" s="35"/>
      <c r="BH8537" s="35"/>
    </row>
    <row r="8538" spans="1:60" ht="15" x14ac:dyDescent="0.25">
      <c r="A8538" s="570">
        <f t="shared" si="124"/>
        <v>8532</v>
      </c>
      <c r="B8538" s="571" t="s">
        <v>10674</v>
      </c>
      <c r="C8538" s="574" t="s">
        <v>12458</v>
      </c>
      <c r="D8538" s="843">
        <v>29733.34</v>
      </c>
      <c r="E8538" s="844"/>
      <c r="F8538" s="844"/>
      <c r="G8538" s="25"/>
      <c r="H8538" s="25"/>
      <c r="I8538" s="25"/>
      <c r="J8538" s="25"/>
      <c r="K8538" s="25"/>
      <c r="L8538" s="25"/>
      <c r="N8538" s="25"/>
      <c r="O8538" s="25"/>
      <c r="P8538" s="35" t="s">
        <v>2496</v>
      </c>
      <c r="AS8538" s="570"/>
      <c r="AT8538" s="391"/>
      <c r="AU8538" s="222"/>
      <c r="AV8538" s="564"/>
      <c r="AW8538" s="60"/>
      <c r="AX8538" s="60"/>
      <c r="AY8538" s="60"/>
      <c r="AZ8538" s="283"/>
      <c r="BA8538" s="283"/>
      <c r="BB8538" s="283"/>
      <c r="BC8538" s="34"/>
      <c r="BD8538" s="27"/>
      <c r="BF8538" s="35"/>
      <c r="BG8538" s="35"/>
      <c r="BH8538" s="35"/>
    </row>
    <row r="8539" spans="1:60" ht="15" x14ac:dyDescent="0.25">
      <c r="A8539" s="570">
        <f t="shared" si="124"/>
        <v>8533</v>
      </c>
      <c r="B8539" s="571" t="s">
        <v>10675</v>
      </c>
      <c r="C8539" s="574" t="s">
        <v>12458</v>
      </c>
      <c r="D8539" s="843">
        <v>8409.73</v>
      </c>
      <c r="E8539" s="844"/>
      <c r="F8539" s="844"/>
      <c r="G8539" s="25"/>
      <c r="H8539" s="25"/>
      <c r="I8539" s="25"/>
      <c r="J8539" s="25"/>
      <c r="K8539" s="25"/>
      <c r="L8539" s="25"/>
      <c r="N8539" s="25"/>
      <c r="O8539" s="25"/>
      <c r="P8539" s="35" t="s">
        <v>2496</v>
      </c>
      <c r="AS8539" s="570"/>
      <c r="AT8539" s="391"/>
      <c r="AU8539" s="222"/>
      <c r="AV8539" s="564"/>
      <c r="AW8539" s="60"/>
      <c r="AX8539" s="60"/>
      <c r="AY8539" s="60"/>
      <c r="AZ8539" s="283"/>
      <c r="BA8539" s="283"/>
      <c r="BB8539" s="283"/>
      <c r="BC8539" s="34"/>
      <c r="BD8539" s="27"/>
      <c r="BF8539" s="35"/>
      <c r="BG8539" s="35"/>
      <c r="BH8539" s="35"/>
    </row>
    <row r="8540" spans="1:60" ht="15" x14ac:dyDescent="0.25">
      <c r="A8540" s="570">
        <f t="shared" si="124"/>
        <v>8534</v>
      </c>
      <c r="B8540" s="571" t="s">
        <v>10676</v>
      </c>
      <c r="C8540" s="574" t="s">
        <v>12458</v>
      </c>
      <c r="D8540" s="843">
        <v>4188.8</v>
      </c>
      <c r="E8540" s="844"/>
      <c r="F8540" s="844"/>
      <c r="G8540" s="25"/>
      <c r="H8540" s="25"/>
      <c r="I8540" s="25"/>
      <c r="J8540" s="25"/>
      <c r="K8540" s="25"/>
      <c r="L8540" s="25"/>
      <c r="N8540" s="25"/>
      <c r="O8540" s="25"/>
      <c r="P8540" s="35" t="s">
        <v>2496</v>
      </c>
      <c r="AS8540" s="570"/>
      <c r="AT8540" s="391"/>
      <c r="AU8540" s="222"/>
      <c r="AV8540" s="564"/>
      <c r="AW8540" s="60"/>
      <c r="AX8540" s="60"/>
      <c r="AY8540" s="60"/>
      <c r="AZ8540" s="283"/>
      <c r="BA8540" s="283"/>
      <c r="BB8540" s="283"/>
      <c r="BC8540" s="34"/>
      <c r="BD8540" s="27"/>
      <c r="BF8540" s="35"/>
      <c r="BG8540" s="35"/>
      <c r="BH8540" s="35"/>
    </row>
    <row r="8541" spans="1:60" ht="15" x14ac:dyDescent="0.25">
      <c r="A8541" s="570">
        <f t="shared" si="124"/>
        <v>8535</v>
      </c>
      <c r="B8541" s="571" t="s">
        <v>10677</v>
      </c>
      <c r="C8541" s="574" t="s">
        <v>12458</v>
      </c>
      <c r="D8541" s="843">
        <v>230.86</v>
      </c>
      <c r="E8541" s="844"/>
      <c r="F8541" s="844"/>
      <c r="G8541" s="25"/>
      <c r="H8541" s="25"/>
      <c r="I8541" s="25"/>
      <c r="J8541" s="25"/>
      <c r="K8541" s="25"/>
      <c r="L8541" s="25"/>
      <c r="N8541" s="25"/>
      <c r="O8541" s="25"/>
      <c r="P8541" s="35" t="s">
        <v>2496</v>
      </c>
      <c r="AS8541" s="570"/>
      <c r="AT8541" s="391"/>
      <c r="AU8541" s="222"/>
      <c r="AV8541" s="564"/>
      <c r="AW8541" s="60"/>
      <c r="AX8541" s="60"/>
      <c r="AY8541" s="60"/>
      <c r="AZ8541" s="283"/>
      <c r="BA8541" s="283"/>
      <c r="BB8541" s="283"/>
      <c r="BC8541" s="34"/>
      <c r="BD8541" s="27"/>
      <c r="BF8541" s="35"/>
      <c r="BG8541" s="35"/>
      <c r="BH8541" s="35"/>
    </row>
    <row r="8542" spans="1:60" ht="15" x14ac:dyDescent="0.25">
      <c r="A8542" s="570">
        <f t="shared" si="124"/>
        <v>8536</v>
      </c>
      <c r="B8542" s="571" t="s">
        <v>10678</v>
      </c>
      <c r="C8542" s="574" t="s">
        <v>12458</v>
      </c>
      <c r="D8542" s="843">
        <v>865.13</v>
      </c>
      <c r="E8542" s="844"/>
      <c r="F8542" s="844"/>
      <c r="G8542" s="25"/>
      <c r="H8542" s="25"/>
      <c r="I8542" s="25"/>
      <c r="J8542" s="25"/>
      <c r="K8542" s="25"/>
      <c r="L8542" s="25"/>
      <c r="N8542" s="25"/>
      <c r="O8542" s="25"/>
      <c r="P8542" s="35" t="s">
        <v>2496</v>
      </c>
      <c r="AS8542" s="570"/>
      <c r="AT8542" s="391"/>
      <c r="AU8542" s="222"/>
      <c r="AV8542" s="564"/>
      <c r="AW8542" s="60"/>
      <c r="AX8542" s="60"/>
      <c r="AY8542" s="60"/>
      <c r="AZ8542" s="283"/>
      <c r="BA8542" s="283"/>
      <c r="BB8542" s="283"/>
      <c r="BC8542" s="34"/>
      <c r="BD8542" s="27"/>
      <c r="BF8542" s="35"/>
      <c r="BG8542" s="35"/>
      <c r="BH8542" s="35"/>
    </row>
    <row r="8543" spans="1:60" ht="15" x14ac:dyDescent="0.25">
      <c r="A8543" s="570">
        <f t="shared" si="124"/>
        <v>8537</v>
      </c>
      <c r="B8543" s="571" t="s">
        <v>10679</v>
      </c>
      <c r="C8543" s="574" t="s">
        <v>12458</v>
      </c>
      <c r="D8543" s="843">
        <v>403.41</v>
      </c>
      <c r="E8543" s="844"/>
      <c r="F8543" s="844"/>
      <c r="G8543" s="25"/>
      <c r="H8543" s="25"/>
      <c r="I8543" s="25"/>
      <c r="J8543" s="25"/>
      <c r="K8543" s="25"/>
      <c r="L8543" s="25"/>
      <c r="N8543" s="25"/>
      <c r="O8543" s="25"/>
      <c r="P8543" s="35" t="s">
        <v>2496</v>
      </c>
      <c r="AS8543" s="570"/>
      <c r="AT8543" s="391"/>
      <c r="AU8543" s="222"/>
      <c r="AV8543" s="564"/>
      <c r="AW8543" s="60"/>
      <c r="AX8543" s="60"/>
      <c r="AY8543" s="60"/>
      <c r="AZ8543" s="283"/>
      <c r="BA8543" s="283"/>
      <c r="BB8543" s="283"/>
      <c r="BC8543" s="34"/>
      <c r="BD8543" s="27"/>
      <c r="BF8543" s="35"/>
      <c r="BG8543" s="35"/>
      <c r="BH8543" s="35"/>
    </row>
    <row r="8544" spans="1:60" ht="15" x14ac:dyDescent="0.25">
      <c r="A8544" s="570">
        <f t="shared" si="124"/>
        <v>8538</v>
      </c>
      <c r="B8544" s="571" t="s">
        <v>10680</v>
      </c>
      <c r="C8544" s="574" t="s">
        <v>12458</v>
      </c>
      <c r="D8544" s="843">
        <v>982.94</v>
      </c>
      <c r="E8544" s="844"/>
      <c r="F8544" s="844"/>
      <c r="G8544" s="25"/>
      <c r="H8544" s="25"/>
      <c r="I8544" s="25"/>
      <c r="J8544" s="25"/>
      <c r="K8544" s="25"/>
      <c r="L8544" s="25"/>
      <c r="N8544" s="25"/>
      <c r="O8544" s="25"/>
      <c r="P8544" s="35" t="s">
        <v>2496</v>
      </c>
      <c r="AS8544" s="570"/>
      <c r="AT8544" s="391"/>
      <c r="AU8544" s="222"/>
      <c r="AV8544" s="564"/>
      <c r="AW8544" s="60"/>
      <c r="AX8544" s="60"/>
      <c r="AY8544" s="60"/>
      <c r="AZ8544" s="283"/>
      <c r="BA8544" s="283"/>
      <c r="BB8544" s="283"/>
      <c r="BC8544" s="34"/>
      <c r="BD8544" s="27"/>
      <c r="BF8544" s="35"/>
      <c r="BG8544" s="35"/>
      <c r="BH8544" s="35"/>
    </row>
    <row r="8545" spans="1:60" ht="15" x14ac:dyDescent="0.25">
      <c r="A8545" s="570">
        <f t="shared" si="124"/>
        <v>8539</v>
      </c>
      <c r="B8545" s="571" t="s">
        <v>10681</v>
      </c>
      <c r="C8545" s="574" t="s">
        <v>12458</v>
      </c>
      <c r="D8545" s="843">
        <v>1131.69</v>
      </c>
      <c r="E8545" s="844"/>
      <c r="F8545" s="844"/>
      <c r="G8545" s="25"/>
      <c r="H8545" s="25"/>
      <c r="I8545" s="25"/>
      <c r="J8545" s="25"/>
      <c r="K8545" s="25"/>
      <c r="L8545" s="25"/>
      <c r="N8545" s="25"/>
      <c r="O8545" s="25"/>
      <c r="P8545" s="35" t="s">
        <v>2496</v>
      </c>
      <c r="AS8545" s="570"/>
      <c r="AT8545" s="391"/>
      <c r="AU8545" s="222"/>
      <c r="AV8545" s="564"/>
      <c r="AW8545" s="60"/>
      <c r="AX8545" s="60"/>
      <c r="AY8545" s="60"/>
      <c r="AZ8545" s="283"/>
      <c r="BA8545" s="283"/>
      <c r="BB8545" s="283"/>
      <c r="BC8545" s="34"/>
      <c r="BD8545" s="27"/>
      <c r="BF8545" s="35"/>
      <c r="BG8545" s="35"/>
      <c r="BH8545" s="35"/>
    </row>
    <row r="8546" spans="1:60" ht="15" x14ac:dyDescent="0.25">
      <c r="A8546" s="570">
        <f t="shared" si="124"/>
        <v>8540</v>
      </c>
      <c r="B8546" s="571" t="s">
        <v>10682</v>
      </c>
      <c r="C8546" s="574" t="s">
        <v>12458</v>
      </c>
      <c r="D8546" s="843">
        <v>606.9</v>
      </c>
      <c r="E8546" s="844"/>
      <c r="F8546" s="844"/>
      <c r="G8546" s="25"/>
      <c r="H8546" s="25"/>
      <c r="I8546" s="25"/>
      <c r="J8546" s="25"/>
      <c r="K8546" s="25"/>
      <c r="L8546" s="25"/>
      <c r="N8546" s="25"/>
      <c r="O8546" s="25"/>
      <c r="P8546" s="35" t="s">
        <v>2496</v>
      </c>
      <c r="AS8546" s="570"/>
      <c r="AT8546" s="391"/>
      <c r="AU8546" s="222"/>
      <c r="AV8546" s="564"/>
      <c r="AW8546" s="60"/>
      <c r="AX8546" s="60"/>
      <c r="AY8546" s="60"/>
      <c r="AZ8546" s="283"/>
      <c r="BA8546" s="283"/>
      <c r="BB8546" s="283"/>
      <c r="BC8546" s="34"/>
      <c r="BD8546" s="27"/>
      <c r="BF8546" s="35"/>
      <c r="BG8546" s="35"/>
      <c r="BH8546" s="35"/>
    </row>
    <row r="8547" spans="1:60" ht="15" x14ac:dyDescent="0.25">
      <c r="A8547" s="570">
        <f t="shared" si="124"/>
        <v>8541</v>
      </c>
      <c r="B8547" s="571" t="s">
        <v>10683</v>
      </c>
      <c r="C8547" s="574" t="s">
        <v>12458</v>
      </c>
      <c r="D8547" s="843">
        <v>1291.1500000000001</v>
      </c>
      <c r="E8547" s="844"/>
      <c r="F8547" s="844"/>
      <c r="G8547" s="25"/>
      <c r="H8547" s="25"/>
      <c r="I8547" s="25"/>
      <c r="J8547" s="25"/>
      <c r="K8547" s="25"/>
      <c r="L8547" s="25"/>
      <c r="N8547" s="25"/>
      <c r="O8547" s="25"/>
      <c r="P8547" s="35" t="s">
        <v>2496</v>
      </c>
      <c r="AS8547" s="570"/>
      <c r="AT8547" s="391"/>
      <c r="AU8547" s="222"/>
      <c r="AV8547" s="564"/>
      <c r="AW8547" s="60"/>
      <c r="AX8547" s="60"/>
      <c r="AY8547" s="60"/>
      <c r="AZ8547" s="283"/>
      <c r="BA8547" s="283"/>
      <c r="BB8547" s="283"/>
      <c r="BC8547" s="34"/>
      <c r="BD8547" s="27"/>
      <c r="BF8547" s="35"/>
      <c r="BG8547" s="35"/>
      <c r="BH8547" s="35"/>
    </row>
    <row r="8548" spans="1:60" ht="15" x14ac:dyDescent="0.25">
      <c r="A8548" s="570">
        <f t="shared" si="124"/>
        <v>8542</v>
      </c>
      <c r="B8548" s="571" t="s">
        <v>10684</v>
      </c>
      <c r="C8548" s="574" t="s">
        <v>12458</v>
      </c>
      <c r="D8548" s="843">
        <v>1436.33</v>
      </c>
      <c r="E8548" s="844"/>
      <c r="F8548" s="844"/>
      <c r="G8548" s="25"/>
      <c r="H8548" s="25"/>
      <c r="I8548" s="25"/>
      <c r="J8548" s="25"/>
      <c r="K8548" s="25"/>
      <c r="L8548" s="25"/>
      <c r="N8548" s="25"/>
      <c r="O8548" s="25"/>
      <c r="P8548" s="35" t="s">
        <v>2496</v>
      </c>
      <c r="AS8548" s="570"/>
      <c r="AT8548" s="391"/>
      <c r="AU8548" s="222"/>
      <c r="AV8548" s="564"/>
      <c r="AW8548" s="60"/>
      <c r="AX8548" s="60"/>
      <c r="AY8548" s="60"/>
      <c r="AZ8548" s="283"/>
      <c r="BA8548" s="283"/>
      <c r="BB8548" s="283"/>
      <c r="BC8548" s="34"/>
      <c r="BD8548" s="27"/>
      <c r="BF8548" s="35"/>
      <c r="BG8548" s="35"/>
      <c r="BH8548" s="35"/>
    </row>
    <row r="8549" spans="1:60" ht="15" x14ac:dyDescent="0.25">
      <c r="A8549" s="570">
        <f t="shared" si="124"/>
        <v>8543</v>
      </c>
      <c r="B8549" s="571" t="s">
        <v>10685</v>
      </c>
      <c r="C8549" s="574" t="s">
        <v>12458</v>
      </c>
      <c r="D8549" s="843">
        <v>587.86</v>
      </c>
      <c r="E8549" s="844"/>
      <c r="F8549" s="844"/>
      <c r="G8549" s="25"/>
      <c r="H8549" s="25"/>
      <c r="I8549" s="25"/>
      <c r="J8549" s="25"/>
      <c r="K8549" s="25"/>
      <c r="L8549" s="25"/>
      <c r="N8549" s="25"/>
      <c r="O8549" s="25"/>
      <c r="P8549" s="35" t="s">
        <v>2496</v>
      </c>
      <c r="AS8549" s="570"/>
      <c r="AT8549" s="391"/>
      <c r="AU8549" s="222"/>
      <c r="AV8549" s="564"/>
      <c r="AW8549" s="60"/>
      <c r="AX8549" s="60"/>
      <c r="AY8549" s="60"/>
      <c r="AZ8549" s="283"/>
      <c r="BA8549" s="283"/>
      <c r="BB8549" s="283"/>
      <c r="BC8549" s="34"/>
      <c r="BD8549" s="27"/>
      <c r="BF8549" s="35"/>
      <c r="BG8549" s="35"/>
      <c r="BH8549" s="35"/>
    </row>
    <row r="8550" spans="1:60" ht="15" x14ac:dyDescent="0.25">
      <c r="A8550" s="570">
        <f t="shared" si="124"/>
        <v>8544</v>
      </c>
      <c r="B8550" s="571" t="s">
        <v>10686</v>
      </c>
      <c r="C8550" s="574" t="s">
        <v>12458</v>
      </c>
      <c r="D8550" s="843">
        <v>1683.85</v>
      </c>
      <c r="E8550" s="844"/>
      <c r="F8550" s="844"/>
      <c r="G8550" s="25"/>
      <c r="H8550" s="25"/>
      <c r="I8550" s="25"/>
      <c r="J8550" s="25"/>
      <c r="K8550" s="25"/>
      <c r="L8550" s="25"/>
      <c r="N8550" s="25"/>
      <c r="O8550" s="25"/>
      <c r="P8550" s="35" t="s">
        <v>2496</v>
      </c>
      <c r="AS8550" s="570"/>
      <c r="AT8550" s="391"/>
      <c r="AU8550" s="222"/>
      <c r="AV8550" s="564"/>
      <c r="AW8550" s="60"/>
      <c r="AX8550" s="60"/>
      <c r="AY8550" s="60"/>
      <c r="AZ8550" s="283"/>
      <c r="BA8550" s="283"/>
      <c r="BB8550" s="283"/>
      <c r="BC8550" s="34"/>
      <c r="BD8550" s="27"/>
      <c r="BF8550" s="35"/>
      <c r="BG8550" s="35"/>
      <c r="BH8550" s="35"/>
    </row>
    <row r="8551" spans="1:60" ht="15" x14ac:dyDescent="0.25">
      <c r="A8551" s="570">
        <f t="shared" si="124"/>
        <v>8545</v>
      </c>
      <c r="B8551" s="571" t="s">
        <v>10687</v>
      </c>
      <c r="C8551" s="574" t="s">
        <v>12458</v>
      </c>
      <c r="D8551" s="843">
        <v>2826.25</v>
      </c>
      <c r="E8551" s="844"/>
      <c r="F8551" s="844"/>
      <c r="G8551" s="25"/>
      <c r="H8551" s="25"/>
      <c r="I8551" s="25"/>
      <c r="J8551" s="25"/>
      <c r="K8551" s="25"/>
      <c r="L8551" s="25"/>
      <c r="N8551" s="25"/>
      <c r="O8551" s="25"/>
      <c r="P8551" s="35" t="s">
        <v>2496</v>
      </c>
      <c r="AS8551" s="570"/>
      <c r="AT8551" s="391"/>
      <c r="AU8551" s="222"/>
      <c r="AV8551" s="564"/>
      <c r="AW8551" s="60"/>
      <c r="AX8551" s="60"/>
      <c r="AY8551" s="60"/>
      <c r="AZ8551" s="283"/>
      <c r="BA8551" s="283"/>
      <c r="BB8551" s="283"/>
      <c r="BC8551" s="34"/>
      <c r="BD8551" s="27"/>
      <c r="BF8551" s="35"/>
      <c r="BG8551" s="35"/>
      <c r="BH8551" s="35"/>
    </row>
    <row r="8552" spans="1:60" ht="15" x14ac:dyDescent="0.25">
      <c r="A8552" s="570">
        <f t="shared" si="124"/>
        <v>8546</v>
      </c>
      <c r="B8552" s="571" t="s">
        <v>10688</v>
      </c>
      <c r="C8552" s="574" t="s">
        <v>12458</v>
      </c>
      <c r="D8552" s="843">
        <v>1526.77</v>
      </c>
      <c r="E8552" s="844"/>
      <c r="F8552" s="844"/>
      <c r="G8552" s="25"/>
      <c r="H8552" s="25"/>
      <c r="I8552" s="25"/>
      <c r="J8552" s="25"/>
      <c r="K8552" s="25"/>
      <c r="L8552" s="25"/>
      <c r="N8552" s="25"/>
      <c r="O8552" s="25"/>
      <c r="P8552" s="35" t="s">
        <v>2496</v>
      </c>
      <c r="AS8552" s="570"/>
      <c r="AT8552" s="391"/>
      <c r="AU8552" s="222"/>
      <c r="AV8552" s="564"/>
      <c r="AW8552" s="60"/>
      <c r="AX8552" s="60"/>
      <c r="AY8552" s="60"/>
      <c r="AZ8552" s="283"/>
      <c r="BA8552" s="283"/>
      <c r="BB8552" s="283"/>
      <c r="BC8552" s="34"/>
      <c r="BD8552" s="27"/>
      <c r="BF8552" s="35"/>
      <c r="BG8552" s="35"/>
      <c r="BH8552" s="35"/>
    </row>
    <row r="8553" spans="1:60" ht="15" x14ac:dyDescent="0.25">
      <c r="A8553" s="570">
        <f t="shared" si="124"/>
        <v>8547</v>
      </c>
      <c r="B8553" s="571" t="s">
        <v>10689</v>
      </c>
      <c r="C8553" s="574" t="s">
        <v>12458</v>
      </c>
      <c r="D8553" s="843">
        <v>3229.66</v>
      </c>
      <c r="E8553" s="844"/>
      <c r="F8553" s="844"/>
      <c r="G8553" s="25"/>
      <c r="H8553" s="25"/>
      <c r="I8553" s="25"/>
      <c r="J8553" s="25"/>
      <c r="K8553" s="25"/>
      <c r="L8553" s="25"/>
      <c r="N8553" s="25"/>
      <c r="O8553" s="25"/>
      <c r="P8553" s="35" t="s">
        <v>2496</v>
      </c>
      <c r="AS8553" s="570"/>
      <c r="AT8553" s="391"/>
      <c r="AU8553" s="222"/>
      <c r="AV8553" s="564"/>
      <c r="AW8553" s="60"/>
      <c r="AX8553" s="60"/>
      <c r="AY8553" s="60"/>
      <c r="AZ8553" s="283"/>
      <c r="BA8553" s="283"/>
      <c r="BB8553" s="283"/>
      <c r="BC8553" s="34"/>
      <c r="BD8553" s="27"/>
      <c r="BF8553" s="35"/>
      <c r="BG8553" s="35"/>
      <c r="BH8553" s="35"/>
    </row>
    <row r="8554" spans="1:60" ht="15" x14ac:dyDescent="0.25">
      <c r="A8554" s="570">
        <f t="shared" si="124"/>
        <v>8548</v>
      </c>
      <c r="B8554" s="571" t="s">
        <v>10690</v>
      </c>
      <c r="C8554" s="574" t="s">
        <v>12458</v>
      </c>
      <c r="D8554" s="843">
        <v>12829.39</v>
      </c>
      <c r="E8554" s="844"/>
      <c r="F8554" s="844"/>
      <c r="G8554" s="25"/>
      <c r="H8554" s="25"/>
      <c r="I8554" s="25"/>
      <c r="J8554" s="25"/>
      <c r="K8554" s="25"/>
      <c r="L8554" s="25"/>
      <c r="N8554" s="25"/>
      <c r="O8554" s="25"/>
      <c r="P8554" s="35" t="s">
        <v>2496</v>
      </c>
      <c r="AS8554" s="570"/>
      <c r="AT8554" s="391"/>
      <c r="AU8554" s="222"/>
      <c r="AV8554" s="564"/>
      <c r="AW8554" s="60"/>
      <c r="AX8554" s="60"/>
      <c r="AY8554" s="60"/>
      <c r="AZ8554" s="283"/>
      <c r="BA8554" s="283"/>
      <c r="BB8554" s="283"/>
      <c r="BC8554" s="34"/>
      <c r="BD8554" s="27"/>
      <c r="BF8554" s="35"/>
      <c r="BG8554" s="35"/>
      <c r="BH8554" s="35"/>
    </row>
    <row r="8555" spans="1:60" ht="15" x14ac:dyDescent="0.25">
      <c r="A8555" s="570">
        <f t="shared" si="124"/>
        <v>8549</v>
      </c>
      <c r="B8555" s="571" t="s">
        <v>10691</v>
      </c>
      <c r="C8555" s="574" t="s">
        <v>12458</v>
      </c>
      <c r="D8555" s="843">
        <v>19251.82</v>
      </c>
      <c r="E8555" s="844"/>
      <c r="F8555" s="844"/>
      <c r="G8555" s="25"/>
      <c r="H8555" s="25"/>
      <c r="I8555" s="25"/>
      <c r="J8555" s="25"/>
      <c r="K8555" s="25"/>
      <c r="L8555" s="25"/>
      <c r="N8555" s="25"/>
      <c r="O8555" s="25"/>
      <c r="P8555" s="35" t="s">
        <v>2496</v>
      </c>
      <c r="AS8555" s="570"/>
      <c r="AT8555" s="391"/>
      <c r="AU8555" s="222"/>
      <c r="AV8555" s="564"/>
      <c r="AW8555" s="60"/>
      <c r="AX8555" s="60"/>
      <c r="AY8555" s="60"/>
      <c r="AZ8555" s="283"/>
      <c r="BA8555" s="283"/>
      <c r="BB8555" s="283"/>
      <c r="BC8555" s="34"/>
      <c r="BD8555" s="27"/>
      <c r="BF8555" s="35"/>
      <c r="BG8555" s="35"/>
      <c r="BH8555" s="35"/>
    </row>
    <row r="8556" spans="1:60" ht="15" x14ac:dyDescent="0.25">
      <c r="A8556" s="570">
        <f t="shared" si="124"/>
        <v>8550</v>
      </c>
      <c r="B8556" s="571" t="s">
        <v>10692</v>
      </c>
      <c r="C8556" s="574" t="s">
        <v>12458</v>
      </c>
      <c r="D8556" s="843">
        <v>1934.94</v>
      </c>
      <c r="E8556" s="844"/>
      <c r="F8556" s="844"/>
      <c r="G8556" s="25"/>
      <c r="H8556" s="25"/>
      <c r="I8556" s="25"/>
      <c r="J8556" s="25"/>
      <c r="K8556" s="25"/>
      <c r="L8556" s="25"/>
      <c r="N8556" s="25"/>
      <c r="O8556" s="25"/>
      <c r="P8556" s="35" t="s">
        <v>2496</v>
      </c>
      <c r="AS8556" s="570"/>
      <c r="AT8556" s="391"/>
      <c r="AU8556" s="222"/>
      <c r="AV8556" s="564"/>
      <c r="AW8556" s="60"/>
      <c r="AX8556" s="60"/>
      <c r="AY8556" s="60"/>
      <c r="AZ8556" s="283"/>
      <c r="BA8556" s="283"/>
      <c r="BB8556" s="283"/>
      <c r="BC8556" s="34"/>
      <c r="BD8556" s="27"/>
      <c r="BF8556" s="35"/>
      <c r="BG8556" s="35"/>
      <c r="BH8556" s="35"/>
    </row>
    <row r="8557" spans="1:60" ht="15" x14ac:dyDescent="0.25">
      <c r="A8557" s="570">
        <f t="shared" si="124"/>
        <v>8551</v>
      </c>
      <c r="B8557" s="571" t="s">
        <v>10693</v>
      </c>
      <c r="C8557" s="574" t="s">
        <v>12458</v>
      </c>
      <c r="D8557" s="843">
        <v>1267.3499999999999</v>
      </c>
      <c r="E8557" s="844"/>
      <c r="F8557" s="844"/>
      <c r="G8557" s="25"/>
      <c r="H8557" s="25"/>
      <c r="I8557" s="25"/>
      <c r="J8557" s="25"/>
      <c r="K8557" s="25"/>
      <c r="L8557" s="25"/>
      <c r="N8557" s="25"/>
      <c r="O8557" s="25"/>
      <c r="P8557" s="35" t="s">
        <v>2496</v>
      </c>
      <c r="AS8557" s="570"/>
      <c r="AT8557" s="391"/>
      <c r="AU8557" s="222"/>
      <c r="AV8557" s="564"/>
      <c r="AW8557" s="60"/>
      <c r="AX8557" s="60"/>
      <c r="AY8557" s="60"/>
      <c r="AZ8557" s="283"/>
      <c r="BA8557" s="283"/>
      <c r="BB8557" s="283"/>
      <c r="BC8557" s="34"/>
      <c r="BD8557" s="27"/>
      <c r="BF8557" s="35"/>
      <c r="BG8557" s="35"/>
      <c r="BH8557" s="35"/>
    </row>
    <row r="8558" spans="1:60" ht="15" x14ac:dyDescent="0.25">
      <c r="A8558" s="570">
        <f t="shared" si="124"/>
        <v>8552</v>
      </c>
      <c r="B8558" s="571" t="s">
        <v>10694</v>
      </c>
      <c r="C8558" s="574" t="s">
        <v>12458</v>
      </c>
      <c r="D8558" s="843">
        <v>4531.5200000000004</v>
      </c>
      <c r="E8558" s="844"/>
      <c r="F8558" s="844"/>
      <c r="G8558" s="25"/>
      <c r="H8558" s="25"/>
      <c r="I8558" s="25"/>
      <c r="J8558" s="25"/>
      <c r="K8558" s="25"/>
      <c r="L8558" s="25"/>
      <c r="N8558" s="25"/>
      <c r="O8558" s="25"/>
      <c r="P8558" s="35" t="s">
        <v>2496</v>
      </c>
      <c r="AS8558" s="570"/>
      <c r="AT8558" s="391"/>
      <c r="AU8558" s="222"/>
      <c r="AV8558" s="564"/>
      <c r="AW8558" s="60"/>
      <c r="AX8558" s="60"/>
      <c r="AY8558" s="60"/>
      <c r="AZ8558" s="283"/>
      <c r="BA8558" s="283"/>
      <c r="BB8558" s="283"/>
      <c r="BC8558" s="34"/>
      <c r="BD8558" s="27"/>
      <c r="BF8558" s="35"/>
      <c r="BG8558" s="35"/>
      <c r="BH8558" s="35"/>
    </row>
    <row r="8559" spans="1:60" ht="15" x14ac:dyDescent="0.25">
      <c r="A8559" s="570">
        <f t="shared" si="124"/>
        <v>8553</v>
      </c>
      <c r="B8559" s="571" t="s">
        <v>10695</v>
      </c>
      <c r="C8559" s="574" t="s">
        <v>12458</v>
      </c>
      <c r="D8559" s="843">
        <v>3424.82</v>
      </c>
      <c r="E8559" s="844"/>
      <c r="F8559" s="844"/>
      <c r="G8559" s="25"/>
      <c r="H8559" s="25"/>
      <c r="I8559" s="25"/>
      <c r="J8559" s="25"/>
      <c r="K8559" s="25"/>
      <c r="L8559" s="25"/>
      <c r="N8559" s="25"/>
      <c r="O8559" s="25"/>
      <c r="P8559" s="35" t="s">
        <v>2496</v>
      </c>
      <c r="AS8559" s="570"/>
      <c r="AT8559" s="391"/>
      <c r="AU8559" s="222"/>
      <c r="AV8559" s="564"/>
      <c r="AW8559" s="60"/>
      <c r="AX8559" s="60"/>
      <c r="AY8559" s="60"/>
      <c r="AZ8559" s="283"/>
      <c r="BA8559" s="283"/>
      <c r="BB8559" s="283"/>
      <c r="BC8559" s="34"/>
      <c r="BD8559" s="27"/>
      <c r="BF8559" s="35"/>
      <c r="BG8559" s="35"/>
      <c r="BH8559" s="35"/>
    </row>
    <row r="8560" spans="1:60" ht="15" x14ac:dyDescent="0.25">
      <c r="A8560" s="570">
        <f t="shared" si="124"/>
        <v>8554</v>
      </c>
      <c r="B8560" s="571" t="s">
        <v>10696</v>
      </c>
      <c r="C8560" s="574" t="s">
        <v>12458</v>
      </c>
      <c r="D8560" s="843">
        <v>464.1</v>
      </c>
      <c r="E8560" s="844"/>
      <c r="F8560" s="844"/>
      <c r="G8560" s="25"/>
      <c r="H8560" s="25"/>
      <c r="I8560" s="25"/>
      <c r="J8560" s="25"/>
      <c r="K8560" s="25"/>
      <c r="L8560" s="25"/>
      <c r="N8560" s="25"/>
      <c r="O8560" s="25"/>
      <c r="P8560" s="35" t="s">
        <v>2496</v>
      </c>
      <c r="AS8560" s="570"/>
      <c r="AT8560" s="391"/>
      <c r="AU8560" s="222"/>
      <c r="AV8560" s="564"/>
      <c r="AW8560" s="60"/>
      <c r="AX8560" s="60"/>
      <c r="AY8560" s="60"/>
      <c r="AZ8560" s="283"/>
      <c r="BA8560" s="283"/>
      <c r="BB8560" s="283"/>
      <c r="BC8560" s="34"/>
      <c r="BD8560" s="27"/>
      <c r="BF8560" s="35"/>
      <c r="BG8560" s="35"/>
      <c r="BH8560" s="35"/>
    </row>
    <row r="8561" spans="1:60" ht="15" x14ac:dyDescent="0.25">
      <c r="A8561" s="570">
        <f t="shared" si="124"/>
        <v>8555</v>
      </c>
      <c r="B8561" s="571" t="s">
        <v>10697</v>
      </c>
      <c r="C8561" s="574" t="s">
        <v>12458</v>
      </c>
      <c r="D8561" s="843">
        <v>493.85</v>
      </c>
      <c r="E8561" s="844"/>
      <c r="F8561" s="844"/>
      <c r="G8561" s="25"/>
      <c r="H8561" s="25"/>
      <c r="I8561" s="25"/>
      <c r="J8561" s="25"/>
      <c r="K8561" s="25"/>
      <c r="L8561" s="25"/>
      <c r="N8561" s="25"/>
      <c r="O8561" s="25"/>
      <c r="P8561" s="35" t="s">
        <v>2496</v>
      </c>
      <c r="AS8561" s="570"/>
      <c r="AT8561" s="391"/>
      <c r="AU8561" s="222"/>
      <c r="AV8561" s="564"/>
      <c r="AW8561" s="60"/>
      <c r="AX8561" s="60"/>
      <c r="AY8561" s="60"/>
      <c r="AZ8561" s="283"/>
      <c r="BA8561" s="283"/>
      <c r="BB8561" s="283"/>
      <c r="BC8561" s="34"/>
      <c r="BD8561" s="27"/>
      <c r="BF8561" s="35"/>
      <c r="BG8561" s="35"/>
      <c r="BH8561" s="35"/>
    </row>
    <row r="8562" spans="1:60" ht="15" x14ac:dyDescent="0.25">
      <c r="A8562" s="570">
        <f t="shared" si="124"/>
        <v>8556</v>
      </c>
      <c r="B8562" s="571" t="s">
        <v>10698</v>
      </c>
      <c r="C8562" s="574" t="s">
        <v>12458</v>
      </c>
      <c r="D8562" s="843">
        <v>7410.13</v>
      </c>
      <c r="E8562" s="844"/>
      <c r="F8562" s="844"/>
      <c r="G8562" s="25"/>
      <c r="H8562" s="25"/>
      <c r="I8562" s="25"/>
      <c r="J8562" s="25"/>
      <c r="K8562" s="25"/>
      <c r="L8562" s="25"/>
      <c r="N8562" s="25"/>
      <c r="O8562" s="25"/>
      <c r="P8562" s="35" t="s">
        <v>2496</v>
      </c>
      <c r="AS8562" s="570"/>
      <c r="AT8562" s="391"/>
      <c r="AU8562" s="222"/>
      <c r="AV8562" s="564"/>
      <c r="AW8562" s="60"/>
      <c r="AX8562" s="60"/>
      <c r="AY8562" s="60"/>
      <c r="AZ8562" s="283"/>
      <c r="BA8562" s="283"/>
      <c r="BB8562" s="283"/>
      <c r="BC8562" s="34"/>
      <c r="BD8562" s="27"/>
      <c r="BF8562" s="35"/>
      <c r="BG8562" s="35"/>
      <c r="BH8562" s="35"/>
    </row>
    <row r="8563" spans="1:60" ht="15" x14ac:dyDescent="0.25">
      <c r="A8563" s="570">
        <f t="shared" si="124"/>
        <v>8557</v>
      </c>
      <c r="B8563" s="571" t="s">
        <v>10699</v>
      </c>
      <c r="C8563" s="574" t="s">
        <v>12458</v>
      </c>
      <c r="D8563" s="843">
        <v>17076.5</v>
      </c>
      <c r="E8563" s="844"/>
      <c r="F8563" s="844"/>
      <c r="G8563" s="25"/>
      <c r="H8563" s="25"/>
      <c r="I8563" s="25"/>
      <c r="J8563" s="25"/>
      <c r="K8563" s="25"/>
      <c r="L8563" s="25"/>
      <c r="N8563" s="25"/>
      <c r="O8563" s="25"/>
      <c r="P8563" s="35" t="s">
        <v>2496</v>
      </c>
      <c r="AS8563" s="570"/>
      <c r="AT8563" s="391"/>
      <c r="AU8563" s="222"/>
      <c r="AV8563" s="564"/>
      <c r="AW8563" s="60"/>
      <c r="AX8563" s="60"/>
      <c r="AY8563" s="60"/>
      <c r="AZ8563" s="283"/>
      <c r="BA8563" s="283"/>
      <c r="BB8563" s="283"/>
      <c r="BC8563" s="34"/>
      <c r="BD8563" s="27"/>
      <c r="BF8563" s="35"/>
      <c r="BG8563" s="35"/>
      <c r="BH8563" s="35"/>
    </row>
    <row r="8564" spans="1:60" ht="15" x14ac:dyDescent="0.25">
      <c r="A8564" s="570">
        <f t="shared" si="124"/>
        <v>8558</v>
      </c>
      <c r="B8564" s="571" t="s">
        <v>10700</v>
      </c>
      <c r="C8564" s="574" t="s">
        <v>12458</v>
      </c>
      <c r="D8564" s="843">
        <v>27184.36</v>
      </c>
      <c r="E8564" s="844"/>
      <c r="F8564" s="844"/>
      <c r="G8564" s="25"/>
      <c r="H8564" s="25"/>
      <c r="I8564" s="25"/>
      <c r="J8564" s="25"/>
      <c r="K8564" s="25"/>
      <c r="L8564" s="25"/>
      <c r="N8564" s="25"/>
      <c r="O8564" s="25"/>
      <c r="P8564" s="35" t="s">
        <v>2496</v>
      </c>
      <c r="AS8564" s="570"/>
      <c r="AT8564" s="391"/>
      <c r="AU8564" s="222"/>
      <c r="AV8564" s="564"/>
      <c r="AW8564" s="60"/>
      <c r="AX8564" s="60"/>
      <c r="AY8564" s="60"/>
      <c r="AZ8564" s="283"/>
      <c r="BA8564" s="283"/>
      <c r="BB8564" s="283"/>
      <c r="BC8564" s="34"/>
      <c r="BD8564" s="27"/>
      <c r="BF8564" s="35"/>
      <c r="BG8564" s="35"/>
      <c r="BH8564" s="35"/>
    </row>
    <row r="8565" spans="1:60" ht="15" x14ac:dyDescent="0.25">
      <c r="A8565" s="570">
        <f t="shared" si="124"/>
        <v>8559</v>
      </c>
      <c r="B8565" s="571" t="s">
        <v>10701</v>
      </c>
      <c r="C8565" s="574" t="s">
        <v>12458</v>
      </c>
      <c r="D8565" s="843">
        <v>1360.17</v>
      </c>
      <c r="E8565" s="844"/>
      <c r="F8565" s="844"/>
      <c r="G8565" s="25"/>
      <c r="H8565" s="25"/>
      <c r="I8565" s="25"/>
      <c r="J8565" s="25"/>
      <c r="K8565" s="25"/>
      <c r="L8565" s="25"/>
      <c r="N8565" s="25"/>
      <c r="O8565" s="25"/>
      <c r="P8565" s="35" t="s">
        <v>2496</v>
      </c>
      <c r="AS8565" s="570"/>
      <c r="AT8565" s="391"/>
      <c r="AU8565" s="222"/>
      <c r="AV8565" s="564"/>
      <c r="AW8565" s="60"/>
      <c r="AX8565" s="60"/>
      <c r="AY8565" s="60"/>
      <c r="AZ8565" s="283"/>
      <c r="BA8565" s="283"/>
      <c r="BB8565" s="283"/>
      <c r="BC8565" s="34"/>
      <c r="BD8565" s="27"/>
      <c r="BF8565" s="35"/>
      <c r="BG8565" s="35"/>
      <c r="BH8565" s="35"/>
    </row>
    <row r="8566" spans="1:60" ht="15" x14ac:dyDescent="0.25">
      <c r="A8566" s="570">
        <f t="shared" si="124"/>
        <v>8560</v>
      </c>
      <c r="B8566" s="571" t="s">
        <v>10702</v>
      </c>
      <c r="C8566" s="574" t="s">
        <v>12458</v>
      </c>
      <c r="D8566" s="843">
        <v>753.27</v>
      </c>
      <c r="E8566" s="844"/>
      <c r="F8566" s="844"/>
      <c r="G8566" s="25"/>
      <c r="H8566" s="25"/>
      <c r="I8566" s="25"/>
      <c r="J8566" s="25"/>
      <c r="K8566" s="25"/>
      <c r="L8566" s="25"/>
      <c r="N8566" s="25"/>
      <c r="O8566" s="25"/>
      <c r="P8566" s="35" t="s">
        <v>2496</v>
      </c>
      <c r="AS8566" s="570"/>
      <c r="AT8566" s="391"/>
      <c r="AU8566" s="222"/>
      <c r="AV8566" s="564"/>
      <c r="AW8566" s="60"/>
      <c r="AX8566" s="60"/>
      <c r="AY8566" s="60"/>
      <c r="AZ8566" s="283"/>
      <c r="BA8566" s="283"/>
      <c r="BB8566" s="283"/>
      <c r="BC8566" s="34"/>
      <c r="BD8566" s="27"/>
      <c r="BF8566" s="35"/>
      <c r="BG8566" s="35"/>
      <c r="BH8566" s="35"/>
    </row>
    <row r="8567" spans="1:60" ht="15" x14ac:dyDescent="0.25">
      <c r="A8567" s="570">
        <f t="shared" si="124"/>
        <v>8561</v>
      </c>
      <c r="B8567" s="571" t="s">
        <v>10703</v>
      </c>
      <c r="C8567" s="574" t="s">
        <v>12458</v>
      </c>
      <c r="D8567" s="843">
        <v>50190.63</v>
      </c>
      <c r="E8567" s="844"/>
      <c r="F8567" s="844"/>
      <c r="G8567" s="25"/>
      <c r="H8567" s="25"/>
      <c r="I8567" s="25"/>
      <c r="J8567" s="25"/>
      <c r="K8567" s="25"/>
      <c r="L8567" s="25"/>
      <c r="N8567" s="25"/>
      <c r="O8567" s="25"/>
      <c r="P8567" s="35" t="s">
        <v>2496</v>
      </c>
      <c r="AS8567" s="570"/>
      <c r="AT8567" s="391"/>
      <c r="AU8567" s="222"/>
      <c r="AV8567" s="564"/>
      <c r="AW8567" s="60"/>
      <c r="AX8567" s="60"/>
      <c r="AY8567" s="60"/>
      <c r="AZ8567" s="283"/>
      <c r="BA8567" s="283"/>
      <c r="BB8567" s="283"/>
      <c r="BC8567" s="34"/>
      <c r="BD8567" s="27"/>
      <c r="BF8567" s="35"/>
      <c r="BG8567" s="35"/>
      <c r="BH8567" s="35"/>
    </row>
    <row r="8568" spans="1:60" ht="15" x14ac:dyDescent="0.25">
      <c r="A8568" s="570">
        <f t="shared" si="124"/>
        <v>8562</v>
      </c>
      <c r="B8568" s="571" t="s">
        <v>10704</v>
      </c>
      <c r="C8568" s="574" t="s">
        <v>12458</v>
      </c>
      <c r="D8568" s="843">
        <v>1385.16</v>
      </c>
      <c r="E8568" s="844"/>
      <c r="F8568" s="844"/>
      <c r="G8568" s="25"/>
      <c r="H8568" s="25"/>
      <c r="I8568" s="25"/>
      <c r="J8568" s="25"/>
      <c r="K8568" s="25"/>
      <c r="L8568" s="25"/>
      <c r="N8568" s="25"/>
      <c r="O8568" s="25"/>
      <c r="P8568" s="35" t="s">
        <v>2496</v>
      </c>
      <c r="AS8568" s="570"/>
      <c r="AT8568" s="391"/>
      <c r="AU8568" s="222"/>
      <c r="AV8568" s="564"/>
      <c r="AW8568" s="60"/>
      <c r="AX8568" s="60"/>
      <c r="AY8568" s="60"/>
      <c r="AZ8568" s="283"/>
      <c r="BA8568" s="283"/>
      <c r="BB8568" s="283"/>
      <c r="BC8568" s="34"/>
      <c r="BD8568" s="27"/>
      <c r="BF8568" s="35"/>
      <c r="BG8568" s="35"/>
      <c r="BH8568" s="35"/>
    </row>
    <row r="8569" spans="1:60" ht="15" x14ac:dyDescent="0.25">
      <c r="A8569" s="570">
        <f t="shared" si="124"/>
        <v>8563</v>
      </c>
      <c r="B8569" s="571" t="s">
        <v>10705</v>
      </c>
      <c r="C8569" s="574" t="s">
        <v>12458</v>
      </c>
      <c r="D8569" s="843">
        <v>5011.09</v>
      </c>
      <c r="E8569" s="844"/>
      <c r="F8569" s="844"/>
      <c r="G8569" s="25"/>
      <c r="H8569" s="25"/>
      <c r="I8569" s="25"/>
      <c r="J8569" s="25"/>
      <c r="K8569" s="25"/>
      <c r="L8569" s="25"/>
      <c r="N8569" s="25"/>
      <c r="O8569" s="25"/>
      <c r="P8569" s="35" t="s">
        <v>2496</v>
      </c>
      <c r="AS8569" s="570"/>
      <c r="AT8569" s="391"/>
      <c r="AU8569" s="222"/>
      <c r="AV8569" s="564"/>
      <c r="AW8569" s="60"/>
      <c r="AX8569" s="60"/>
      <c r="AY8569" s="60"/>
      <c r="AZ8569" s="283"/>
      <c r="BA8569" s="283"/>
      <c r="BB8569" s="283"/>
      <c r="BC8569" s="34"/>
      <c r="BD8569" s="27"/>
      <c r="BF8569" s="35"/>
      <c r="BG8569" s="35"/>
      <c r="BH8569" s="35"/>
    </row>
    <row r="8570" spans="1:60" ht="15" x14ac:dyDescent="0.25">
      <c r="A8570" s="570">
        <f t="shared" si="124"/>
        <v>8564</v>
      </c>
      <c r="B8570" s="571" t="s">
        <v>10706</v>
      </c>
      <c r="C8570" s="574" t="s">
        <v>12458</v>
      </c>
      <c r="D8570" s="843">
        <v>1385.16</v>
      </c>
      <c r="E8570" s="844"/>
      <c r="F8570" s="844"/>
      <c r="G8570" s="25"/>
      <c r="H8570" s="25"/>
      <c r="I8570" s="25"/>
      <c r="J8570" s="25"/>
      <c r="K8570" s="25"/>
      <c r="L8570" s="25"/>
      <c r="N8570" s="25"/>
      <c r="O8570" s="25"/>
      <c r="P8570" s="35" t="s">
        <v>2496</v>
      </c>
      <c r="AS8570" s="570"/>
      <c r="AT8570" s="391"/>
      <c r="AU8570" s="222"/>
      <c r="AV8570" s="564"/>
      <c r="AW8570" s="60"/>
      <c r="AX8570" s="60"/>
      <c r="AY8570" s="60"/>
      <c r="AZ8570" s="283"/>
      <c r="BA8570" s="283"/>
      <c r="BB8570" s="283"/>
      <c r="BC8570" s="34"/>
      <c r="BD8570" s="27"/>
      <c r="BF8570" s="35"/>
      <c r="BG8570" s="35"/>
      <c r="BH8570" s="35"/>
    </row>
    <row r="8571" spans="1:60" ht="15" x14ac:dyDescent="0.25">
      <c r="A8571" s="570">
        <f t="shared" si="124"/>
        <v>8565</v>
      </c>
      <c r="B8571" s="571" t="s">
        <v>10707</v>
      </c>
      <c r="C8571" s="574" t="s">
        <v>12458</v>
      </c>
      <c r="D8571" s="843">
        <v>1138.83</v>
      </c>
      <c r="E8571" s="844"/>
      <c r="F8571" s="844"/>
      <c r="G8571" s="25"/>
      <c r="H8571" s="25"/>
      <c r="I8571" s="25"/>
      <c r="J8571" s="25"/>
      <c r="K8571" s="25"/>
      <c r="L8571" s="25"/>
      <c r="N8571" s="25"/>
      <c r="O8571" s="25"/>
      <c r="P8571" s="35" t="s">
        <v>2496</v>
      </c>
      <c r="AS8571" s="570"/>
      <c r="AT8571" s="391"/>
      <c r="AU8571" s="222"/>
      <c r="AV8571" s="564"/>
      <c r="AW8571" s="60"/>
      <c r="AX8571" s="60"/>
      <c r="AY8571" s="60"/>
      <c r="AZ8571" s="283"/>
      <c r="BA8571" s="283"/>
      <c r="BB8571" s="283"/>
      <c r="BC8571" s="34"/>
      <c r="BD8571" s="27"/>
      <c r="BF8571" s="35"/>
      <c r="BG8571" s="35"/>
      <c r="BH8571" s="35"/>
    </row>
    <row r="8572" spans="1:60" ht="15" x14ac:dyDescent="0.25">
      <c r="A8572" s="570">
        <f t="shared" si="124"/>
        <v>8566</v>
      </c>
      <c r="B8572" s="571" t="s">
        <v>10708</v>
      </c>
      <c r="C8572" s="574" t="s">
        <v>12458</v>
      </c>
      <c r="D8572" s="843">
        <v>1291.1500000000001</v>
      </c>
      <c r="E8572" s="844"/>
      <c r="F8572" s="844"/>
      <c r="G8572" s="25"/>
      <c r="H8572" s="25"/>
      <c r="I8572" s="25"/>
      <c r="J8572" s="25"/>
      <c r="K8572" s="25"/>
      <c r="L8572" s="25"/>
      <c r="N8572" s="25"/>
      <c r="O8572" s="25"/>
      <c r="P8572" s="35" t="s">
        <v>2496</v>
      </c>
      <c r="AS8572" s="570"/>
      <c r="AT8572" s="391"/>
      <c r="AU8572" s="222"/>
      <c r="AV8572" s="564"/>
      <c r="AW8572" s="60"/>
      <c r="AX8572" s="60"/>
      <c r="AY8572" s="60"/>
      <c r="AZ8572" s="283"/>
      <c r="BA8572" s="283"/>
      <c r="BB8572" s="283"/>
      <c r="BC8572" s="34"/>
      <c r="BD8572" s="27"/>
      <c r="BF8572" s="35"/>
      <c r="BG8572" s="35"/>
      <c r="BH8572" s="35"/>
    </row>
    <row r="8573" spans="1:60" ht="15" x14ac:dyDescent="0.25">
      <c r="A8573" s="570">
        <f t="shared" si="124"/>
        <v>8567</v>
      </c>
      <c r="B8573" s="571" t="s">
        <v>10709</v>
      </c>
      <c r="C8573" s="574" t="s">
        <v>12458</v>
      </c>
      <c r="D8573" s="843">
        <v>3568.81</v>
      </c>
      <c r="E8573" s="844"/>
      <c r="F8573" s="844"/>
      <c r="G8573" s="25"/>
      <c r="H8573" s="25"/>
      <c r="I8573" s="25"/>
      <c r="J8573" s="25"/>
      <c r="K8573" s="25"/>
      <c r="L8573" s="25"/>
      <c r="N8573" s="25"/>
      <c r="O8573" s="25"/>
      <c r="P8573" s="35" t="s">
        <v>2496</v>
      </c>
      <c r="AS8573" s="570"/>
      <c r="AT8573" s="391"/>
      <c r="AU8573" s="222"/>
      <c r="AV8573" s="564"/>
      <c r="AW8573" s="60"/>
      <c r="AX8573" s="60"/>
      <c r="AY8573" s="60"/>
      <c r="AZ8573" s="283"/>
      <c r="BA8573" s="283"/>
      <c r="BB8573" s="283"/>
      <c r="BC8573" s="34"/>
      <c r="BD8573" s="27"/>
      <c r="BF8573" s="35"/>
      <c r="BG8573" s="35"/>
      <c r="BH8573" s="35"/>
    </row>
    <row r="8574" spans="1:60" ht="15" x14ac:dyDescent="0.25">
      <c r="A8574" s="570">
        <f t="shared" si="124"/>
        <v>8568</v>
      </c>
      <c r="B8574" s="571" t="s">
        <v>10710</v>
      </c>
      <c r="C8574" s="574" t="s">
        <v>12458</v>
      </c>
      <c r="D8574" s="843">
        <v>3988.88</v>
      </c>
      <c r="E8574" s="844"/>
      <c r="F8574" s="844"/>
      <c r="G8574" s="25"/>
      <c r="H8574" s="25"/>
      <c r="I8574" s="25"/>
      <c r="J8574" s="25"/>
      <c r="K8574" s="25"/>
      <c r="L8574" s="25"/>
      <c r="N8574" s="25"/>
      <c r="O8574" s="25"/>
      <c r="P8574" s="35" t="s">
        <v>2496</v>
      </c>
      <c r="AS8574" s="570"/>
      <c r="AT8574" s="391"/>
      <c r="AU8574" s="222"/>
      <c r="AV8574" s="564"/>
      <c r="AW8574" s="60"/>
      <c r="AX8574" s="60"/>
      <c r="AY8574" s="60"/>
      <c r="AZ8574" s="283"/>
      <c r="BA8574" s="283"/>
      <c r="BB8574" s="283"/>
      <c r="BC8574" s="34"/>
      <c r="BD8574" s="27"/>
      <c r="BF8574" s="35"/>
      <c r="BG8574" s="35"/>
      <c r="BH8574" s="35"/>
    </row>
    <row r="8575" spans="1:60" ht="15" x14ac:dyDescent="0.25">
      <c r="A8575" s="570">
        <f t="shared" si="124"/>
        <v>8569</v>
      </c>
      <c r="B8575" s="571" t="s">
        <v>10711</v>
      </c>
      <c r="C8575" s="574" t="s">
        <v>12458</v>
      </c>
      <c r="D8575" s="843">
        <v>2741.76</v>
      </c>
      <c r="E8575" s="844"/>
      <c r="F8575" s="844"/>
      <c r="G8575" s="25"/>
      <c r="H8575" s="25"/>
      <c r="I8575" s="25"/>
      <c r="J8575" s="25"/>
      <c r="K8575" s="25"/>
      <c r="L8575" s="25"/>
      <c r="N8575" s="25"/>
      <c r="O8575" s="25"/>
      <c r="P8575" s="35" t="s">
        <v>2496</v>
      </c>
      <c r="AS8575" s="570"/>
      <c r="AT8575" s="391"/>
      <c r="AU8575" s="222"/>
      <c r="AV8575" s="564"/>
      <c r="AW8575" s="60"/>
      <c r="AX8575" s="60"/>
      <c r="AY8575" s="60"/>
      <c r="AZ8575" s="283"/>
      <c r="BA8575" s="283"/>
      <c r="BB8575" s="283"/>
      <c r="BC8575" s="34"/>
      <c r="BD8575" s="27"/>
      <c r="BF8575" s="35"/>
      <c r="BG8575" s="35"/>
      <c r="BH8575" s="35"/>
    </row>
    <row r="8576" spans="1:60" ht="15" x14ac:dyDescent="0.25">
      <c r="A8576" s="570">
        <f t="shared" si="124"/>
        <v>8570</v>
      </c>
      <c r="B8576" s="571" t="s">
        <v>10712</v>
      </c>
      <c r="C8576" s="574" t="s">
        <v>12458</v>
      </c>
      <c r="D8576" s="843">
        <v>339.15</v>
      </c>
      <c r="E8576" s="844"/>
      <c r="F8576" s="844"/>
      <c r="G8576" s="25"/>
      <c r="H8576" s="25"/>
      <c r="I8576" s="25"/>
      <c r="J8576" s="25"/>
      <c r="K8576" s="25"/>
      <c r="L8576" s="25"/>
      <c r="N8576" s="25"/>
      <c r="O8576" s="25"/>
      <c r="P8576" s="35" t="s">
        <v>2496</v>
      </c>
      <c r="AS8576" s="570"/>
      <c r="AT8576" s="391"/>
      <c r="AU8576" s="222"/>
      <c r="AV8576" s="564"/>
      <c r="AW8576" s="60"/>
      <c r="AX8576" s="60"/>
      <c r="AY8576" s="60"/>
      <c r="AZ8576" s="283"/>
      <c r="BA8576" s="283"/>
      <c r="BB8576" s="283"/>
      <c r="BC8576" s="34"/>
      <c r="BD8576" s="27"/>
      <c r="BF8576" s="35"/>
      <c r="BG8576" s="35"/>
      <c r="BH8576" s="35"/>
    </row>
    <row r="8577" spans="1:60" ht="15" x14ac:dyDescent="0.25">
      <c r="A8577" s="570">
        <f t="shared" si="124"/>
        <v>8571</v>
      </c>
      <c r="B8577" s="571" t="s">
        <v>10713</v>
      </c>
      <c r="C8577" s="574" t="s">
        <v>12458</v>
      </c>
      <c r="D8577" s="843">
        <v>380.8</v>
      </c>
      <c r="E8577" s="844"/>
      <c r="F8577" s="844"/>
      <c r="G8577" s="25"/>
      <c r="H8577" s="25"/>
      <c r="I8577" s="25"/>
      <c r="J8577" s="25"/>
      <c r="K8577" s="25"/>
      <c r="L8577" s="25"/>
      <c r="N8577" s="25"/>
      <c r="O8577" s="25"/>
      <c r="P8577" s="35" t="s">
        <v>2496</v>
      </c>
      <c r="AS8577" s="570"/>
      <c r="AT8577" s="391"/>
      <c r="AU8577" s="222"/>
      <c r="AV8577" s="564"/>
      <c r="AW8577" s="60"/>
      <c r="AX8577" s="60"/>
      <c r="AY8577" s="60"/>
      <c r="AZ8577" s="283"/>
      <c r="BA8577" s="283"/>
      <c r="BB8577" s="283"/>
      <c r="BC8577" s="34"/>
      <c r="BD8577" s="27"/>
      <c r="BF8577" s="35"/>
      <c r="BG8577" s="35"/>
      <c r="BH8577" s="35"/>
    </row>
    <row r="8578" spans="1:60" ht="15" x14ac:dyDescent="0.25">
      <c r="A8578" s="570">
        <f t="shared" si="124"/>
        <v>8572</v>
      </c>
      <c r="B8578" s="571" t="s">
        <v>10714</v>
      </c>
      <c r="C8578" s="574" t="s">
        <v>12458</v>
      </c>
      <c r="D8578" s="843">
        <v>5671.54</v>
      </c>
      <c r="E8578" s="844"/>
      <c r="F8578" s="844"/>
      <c r="G8578" s="25"/>
      <c r="H8578" s="25"/>
      <c r="I8578" s="25"/>
      <c r="J8578" s="25"/>
      <c r="K8578" s="25"/>
      <c r="L8578" s="25"/>
      <c r="N8578" s="25"/>
      <c r="O8578" s="25"/>
      <c r="P8578" s="35" t="s">
        <v>2496</v>
      </c>
      <c r="AS8578" s="570"/>
      <c r="AT8578" s="391"/>
      <c r="AU8578" s="222"/>
      <c r="AV8578" s="564"/>
      <c r="AW8578" s="60"/>
      <c r="AX8578" s="60"/>
      <c r="AY8578" s="60"/>
      <c r="AZ8578" s="283"/>
      <c r="BA8578" s="283"/>
      <c r="BB8578" s="283"/>
      <c r="BC8578" s="34"/>
      <c r="BD8578" s="27"/>
      <c r="BF8578" s="35"/>
      <c r="BG8578" s="35"/>
      <c r="BH8578" s="35"/>
    </row>
    <row r="8579" spans="1:60" ht="15" x14ac:dyDescent="0.25">
      <c r="A8579" s="570">
        <f t="shared" si="124"/>
        <v>8573</v>
      </c>
      <c r="B8579" s="571" t="s">
        <v>10715</v>
      </c>
      <c r="C8579" s="574" t="s">
        <v>12458</v>
      </c>
      <c r="D8579" s="843">
        <v>6456.94</v>
      </c>
      <c r="E8579" s="844"/>
      <c r="F8579" s="844"/>
      <c r="G8579" s="25"/>
      <c r="H8579" s="25"/>
      <c r="I8579" s="25"/>
      <c r="J8579" s="25"/>
      <c r="K8579" s="25"/>
      <c r="L8579" s="25"/>
      <c r="N8579" s="25"/>
      <c r="O8579" s="25"/>
      <c r="P8579" s="35" t="s">
        <v>2496</v>
      </c>
      <c r="AS8579" s="570"/>
      <c r="AT8579" s="391"/>
      <c r="AU8579" s="222"/>
      <c r="AV8579" s="564"/>
      <c r="AW8579" s="60"/>
      <c r="AX8579" s="60"/>
      <c r="AY8579" s="60"/>
      <c r="AZ8579" s="283"/>
      <c r="BA8579" s="283"/>
      <c r="BB8579" s="283"/>
      <c r="BC8579" s="34"/>
      <c r="BD8579" s="27"/>
      <c r="BF8579" s="35"/>
      <c r="BG8579" s="35"/>
      <c r="BH8579" s="35"/>
    </row>
    <row r="8580" spans="1:60" ht="15" x14ac:dyDescent="0.25">
      <c r="A8580" s="570">
        <f t="shared" si="124"/>
        <v>8574</v>
      </c>
      <c r="B8580" s="571" t="s">
        <v>10716</v>
      </c>
      <c r="C8580" s="574" t="s">
        <v>12458</v>
      </c>
      <c r="D8580" s="843">
        <v>13348.23</v>
      </c>
      <c r="E8580" s="844"/>
      <c r="F8580" s="844"/>
      <c r="G8580" s="25"/>
      <c r="H8580" s="25"/>
      <c r="I8580" s="25"/>
      <c r="J8580" s="25"/>
      <c r="K8580" s="25"/>
      <c r="L8580" s="25"/>
      <c r="N8580" s="25"/>
      <c r="O8580" s="25"/>
      <c r="P8580" s="35" t="s">
        <v>2496</v>
      </c>
      <c r="AS8580" s="570"/>
      <c r="AT8580" s="391"/>
      <c r="AU8580" s="222"/>
      <c r="AV8580" s="564"/>
      <c r="AW8580" s="60"/>
      <c r="AX8580" s="60"/>
      <c r="AY8580" s="60"/>
      <c r="AZ8580" s="283"/>
      <c r="BA8580" s="283"/>
      <c r="BB8580" s="283"/>
      <c r="BC8580" s="34"/>
      <c r="BD8580" s="27"/>
      <c r="BF8580" s="35"/>
      <c r="BG8580" s="35"/>
      <c r="BH8580" s="35"/>
    </row>
    <row r="8581" spans="1:60" ht="15" x14ac:dyDescent="0.25">
      <c r="A8581" s="570">
        <f t="shared" si="124"/>
        <v>8575</v>
      </c>
      <c r="B8581" s="571" t="s">
        <v>10717</v>
      </c>
      <c r="C8581" s="574" t="s">
        <v>12458</v>
      </c>
      <c r="D8581" s="843">
        <v>21696.080000000002</v>
      </c>
      <c r="E8581" s="844"/>
      <c r="F8581" s="844"/>
      <c r="G8581" s="25"/>
      <c r="H8581" s="25"/>
      <c r="I8581" s="25"/>
      <c r="J8581" s="25"/>
      <c r="K8581" s="25"/>
      <c r="L8581" s="25"/>
      <c r="N8581" s="25"/>
      <c r="O8581" s="25"/>
      <c r="P8581" s="35" t="s">
        <v>2496</v>
      </c>
      <c r="AS8581" s="570"/>
      <c r="AT8581" s="391"/>
      <c r="AU8581" s="222"/>
      <c r="AV8581" s="564"/>
      <c r="AW8581" s="60"/>
      <c r="AX8581" s="60"/>
      <c r="AY8581" s="60"/>
      <c r="AZ8581" s="283"/>
      <c r="BA8581" s="283"/>
      <c r="BB8581" s="283"/>
      <c r="BC8581" s="34"/>
      <c r="BD8581" s="27"/>
      <c r="BF8581" s="35"/>
      <c r="BG8581" s="35"/>
      <c r="BH8581" s="35"/>
    </row>
    <row r="8582" spans="1:60" ht="15" x14ac:dyDescent="0.25">
      <c r="A8582" s="570">
        <f t="shared" si="124"/>
        <v>8576</v>
      </c>
      <c r="B8582" s="571" t="s">
        <v>10718</v>
      </c>
      <c r="C8582" s="574" t="s">
        <v>12458</v>
      </c>
      <c r="D8582" s="843">
        <v>39270</v>
      </c>
      <c r="E8582" s="844"/>
      <c r="F8582" s="844"/>
      <c r="G8582" s="25"/>
      <c r="H8582" s="25"/>
      <c r="I8582" s="25"/>
      <c r="J8582" s="25"/>
      <c r="K8582" s="25"/>
      <c r="L8582" s="25"/>
      <c r="N8582" s="25"/>
      <c r="O8582" s="25"/>
      <c r="P8582" s="35" t="s">
        <v>2496</v>
      </c>
      <c r="AS8582" s="570"/>
      <c r="AT8582" s="391"/>
      <c r="AU8582" s="222"/>
      <c r="AV8582" s="564"/>
      <c r="AW8582" s="60"/>
      <c r="AX8582" s="60"/>
      <c r="AY8582" s="60"/>
      <c r="AZ8582" s="283"/>
      <c r="BA8582" s="283"/>
      <c r="BB8582" s="283"/>
      <c r="BC8582" s="34"/>
      <c r="BD8582" s="27"/>
      <c r="BF8582" s="35"/>
      <c r="BG8582" s="35"/>
      <c r="BH8582" s="35"/>
    </row>
    <row r="8583" spans="1:60" ht="15" x14ac:dyDescent="0.25">
      <c r="A8583" s="570">
        <f t="shared" si="124"/>
        <v>8577</v>
      </c>
      <c r="B8583" s="571" t="s">
        <v>10719</v>
      </c>
      <c r="C8583" s="574" t="s">
        <v>12458</v>
      </c>
      <c r="D8583" s="843">
        <v>679.49</v>
      </c>
      <c r="E8583" s="844"/>
      <c r="F8583" s="844"/>
      <c r="G8583" s="25"/>
      <c r="H8583" s="25"/>
      <c r="I8583" s="25"/>
      <c r="J8583" s="25"/>
      <c r="K8583" s="25"/>
      <c r="L8583" s="25"/>
      <c r="N8583" s="25"/>
      <c r="O8583" s="25"/>
      <c r="P8583" s="35" t="s">
        <v>2496</v>
      </c>
      <c r="AS8583" s="570"/>
      <c r="AT8583" s="391"/>
      <c r="AU8583" s="222"/>
      <c r="AV8583" s="564"/>
      <c r="AW8583" s="60"/>
      <c r="AX8583" s="60"/>
      <c r="AY8583" s="60"/>
      <c r="AZ8583" s="283"/>
      <c r="BA8583" s="283"/>
      <c r="BB8583" s="283"/>
      <c r="BC8583" s="34"/>
      <c r="BD8583" s="27"/>
      <c r="BF8583" s="35"/>
      <c r="BG8583" s="35"/>
      <c r="BH8583" s="35"/>
    </row>
    <row r="8584" spans="1:60" ht="15" x14ac:dyDescent="0.25">
      <c r="A8584" s="570">
        <f t="shared" si="124"/>
        <v>8578</v>
      </c>
      <c r="B8584" s="571" t="s">
        <v>10720</v>
      </c>
      <c r="C8584" s="574" t="s">
        <v>12458</v>
      </c>
      <c r="D8584" s="843">
        <v>767.55</v>
      </c>
      <c r="E8584" s="844"/>
      <c r="F8584" s="844"/>
      <c r="G8584" s="25"/>
      <c r="H8584" s="25"/>
      <c r="I8584" s="25"/>
      <c r="J8584" s="25"/>
      <c r="K8584" s="25"/>
      <c r="L8584" s="25"/>
      <c r="N8584" s="25"/>
      <c r="O8584" s="25"/>
      <c r="P8584" s="35" t="s">
        <v>2496</v>
      </c>
      <c r="AS8584" s="570"/>
      <c r="AT8584" s="391"/>
      <c r="AU8584" s="222"/>
      <c r="AV8584" s="564"/>
      <c r="AW8584" s="60"/>
      <c r="AX8584" s="60"/>
      <c r="AY8584" s="60"/>
      <c r="AZ8584" s="283"/>
      <c r="BA8584" s="283"/>
      <c r="BB8584" s="283"/>
      <c r="BC8584" s="34"/>
      <c r="BD8584" s="27"/>
      <c r="BF8584" s="35"/>
      <c r="BG8584" s="35"/>
      <c r="BH8584" s="35"/>
    </row>
    <row r="8585" spans="1:60" ht="15" x14ac:dyDescent="0.25">
      <c r="A8585" s="570">
        <f t="shared" si="124"/>
        <v>8579</v>
      </c>
      <c r="B8585" s="571" t="s">
        <v>10721</v>
      </c>
      <c r="C8585" s="574" t="s">
        <v>12458</v>
      </c>
      <c r="D8585" s="843">
        <v>39422.32</v>
      </c>
      <c r="E8585" s="844"/>
      <c r="F8585" s="844"/>
      <c r="G8585" s="25"/>
      <c r="H8585" s="25"/>
      <c r="I8585" s="25"/>
      <c r="J8585" s="25"/>
      <c r="K8585" s="25"/>
      <c r="L8585" s="25"/>
      <c r="N8585" s="25"/>
      <c r="O8585" s="25"/>
      <c r="P8585" s="35" t="s">
        <v>2496</v>
      </c>
      <c r="AS8585" s="570"/>
      <c r="AT8585" s="391"/>
      <c r="AU8585" s="222"/>
      <c r="AV8585" s="564"/>
      <c r="AW8585" s="60"/>
      <c r="AX8585" s="60"/>
      <c r="AY8585" s="60"/>
      <c r="AZ8585" s="283"/>
      <c r="BA8585" s="283"/>
      <c r="BB8585" s="283"/>
      <c r="BC8585" s="34"/>
      <c r="BD8585" s="27"/>
      <c r="BF8585" s="35"/>
      <c r="BG8585" s="35"/>
      <c r="BH8585" s="35"/>
    </row>
    <row r="8586" spans="1:60" ht="15" x14ac:dyDescent="0.25">
      <c r="A8586" s="570">
        <f t="shared" si="124"/>
        <v>8580</v>
      </c>
      <c r="B8586" s="571" t="s">
        <v>10722</v>
      </c>
      <c r="C8586" s="574" t="s">
        <v>12458</v>
      </c>
      <c r="D8586" s="843">
        <v>345338</v>
      </c>
      <c r="E8586" s="844"/>
      <c r="F8586" s="844"/>
      <c r="G8586" s="25"/>
      <c r="H8586" s="25"/>
      <c r="I8586" s="25"/>
      <c r="J8586" s="25"/>
      <c r="K8586" s="25"/>
      <c r="L8586" s="25"/>
      <c r="N8586" s="25"/>
      <c r="O8586" s="25"/>
      <c r="P8586" s="35" t="s">
        <v>2496</v>
      </c>
      <c r="AS8586" s="570"/>
      <c r="AT8586" s="391"/>
      <c r="AU8586" s="222"/>
      <c r="AV8586" s="564"/>
      <c r="AW8586" s="60"/>
      <c r="AX8586" s="60"/>
      <c r="AY8586" s="60"/>
      <c r="AZ8586" s="283"/>
      <c r="BA8586" s="283"/>
      <c r="BB8586" s="283"/>
      <c r="BC8586" s="34"/>
      <c r="BD8586" s="27"/>
      <c r="BF8586" s="35"/>
      <c r="BG8586" s="35"/>
      <c r="BH8586" s="35"/>
    </row>
    <row r="8587" spans="1:60" ht="15" x14ac:dyDescent="0.25">
      <c r="A8587" s="570">
        <f t="shared" si="124"/>
        <v>8581</v>
      </c>
      <c r="B8587" s="571" t="s">
        <v>10723</v>
      </c>
      <c r="C8587" s="574" t="s">
        <v>12458</v>
      </c>
      <c r="D8587" s="843">
        <v>19542.18</v>
      </c>
      <c r="E8587" s="844"/>
      <c r="F8587" s="844"/>
      <c r="G8587" s="25"/>
      <c r="H8587" s="25"/>
      <c r="I8587" s="25"/>
      <c r="J8587" s="25"/>
      <c r="K8587" s="25"/>
      <c r="L8587" s="25"/>
      <c r="N8587" s="25"/>
      <c r="O8587" s="25"/>
      <c r="P8587" s="35" t="s">
        <v>2496</v>
      </c>
      <c r="AS8587" s="570"/>
      <c r="AT8587" s="391"/>
      <c r="AU8587" s="222"/>
      <c r="AV8587" s="564"/>
      <c r="AW8587" s="60"/>
      <c r="AX8587" s="60"/>
      <c r="AY8587" s="60"/>
      <c r="AZ8587" s="283"/>
      <c r="BA8587" s="283"/>
      <c r="BB8587" s="283"/>
      <c r="BC8587" s="34"/>
      <c r="BD8587" s="27"/>
      <c r="BF8587" s="35"/>
      <c r="BG8587" s="35"/>
      <c r="BH8587" s="35"/>
    </row>
    <row r="8588" spans="1:60" ht="15" x14ac:dyDescent="0.25">
      <c r="A8588" s="570">
        <f t="shared" si="124"/>
        <v>8582</v>
      </c>
      <c r="B8588" s="571" t="s">
        <v>10724</v>
      </c>
      <c r="C8588" s="574" t="s">
        <v>12458</v>
      </c>
      <c r="D8588" s="843">
        <v>98949.69</v>
      </c>
      <c r="E8588" s="844"/>
      <c r="F8588" s="844"/>
      <c r="G8588" s="25"/>
      <c r="H8588" s="25"/>
      <c r="I8588" s="25"/>
      <c r="J8588" s="25"/>
      <c r="K8588" s="25"/>
      <c r="L8588" s="25"/>
      <c r="N8588" s="25"/>
      <c r="O8588" s="25"/>
      <c r="P8588" s="35" t="s">
        <v>2496</v>
      </c>
      <c r="AS8588" s="570"/>
      <c r="AT8588" s="391"/>
      <c r="AU8588" s="222"/>
      <c r="AV8588" s="564"/>
      <c r="AW8588" s="60"/>
      <c r="AX8588" s="60"/>
      <c r="AY8588" s="60"/>
      <c r="AZ8588" s="283"/>
      <c r="BA8588" s="283"/>
      <c r="BB8588" s="283"/>
      <c r="BC8588" s="34"/>
      <c r="BD8588" s="27"/>
      <c r="BF8588" s="35"/>
      <c r="BG8588" s="35"/>
      <c r="BH8588" s="35"/>
    </row>
    <row r="8589" spans="1:60" ht="15" x14ac:dyDescent="0.25">
      <c r="A8589" s="570">
        <f t="shared" si="124"/>
        <v>8583</v>
      </c>
      <c r="B8589" s="571" t="s">
        <v>10725</v>
      </c>
      <c r="C8589" s="574" t="s">
        <v>12458</v>
      </c>
      <c r="D8589" s="843">
        <v>42854.28</v>
      </c>
      <c r="E8589" s="844"/>
      <c r="F8589" s="844"/>
      <c r="G8589" s="25"/>
      <c r="H8589" s="25"/>
      <c r="I8589" s="25"/>
      <c r="J8589" s="25"/>
      <c r="K8589" s="25"/>
      <c r="L8589" s="25"/>
      <c r="N8589" s="25"/>
      <c r="O8589" s="25"/>
      <c r="P8589" s="35" t="s">
        <v>2496</v>
      </c>
      <c r="AS8589" s="570"/>
      <c r="AT8589" s="391"/>
      <c r="AU8589" s="222"/>
      <c r="AV8589" s="564"/>
      <c r="AW8589" s="60"/>
      <c r="AX8589" s="60"/>
      <c r="AY8589" s="60"/>
      <c r="AZ8589" s="283"/>
      <c r="BA8589" s="283"/>
      <c r="BB8589" s="283"/>
      <c r="BC8589" s="34"/>
      <c r="BD8589" s="27"/>
      <c r="BF8589" s="35"/>
      <c r="BG8589" s="35"/>
      <c r="BH8589" s="35"/>
    </row>
    <row r="8590" spans="1:60" ht="15" x14ac:dyDescent="0.25">
      <c r="A8590" s="570">
        <f t="shared" si="124"/>
        <v>8584</v>
      </c>
      <c r="B8590" s="571" t="s">
        <v>10726</v>
      </c>
      <c r="C8590" s="574" t="s">
        <v>12458</v>
      </c>
      <c r="D8590" s="843">
        <v>139122.9</v>
      </c>
      <c r="E8590" s="844"/>
      <c r="F8590" s="844"/>
      <c r="G8590" s="25"/>
      <c r="H8590" s="25"/>
      <c r="I8590" s="25"/>
      <c r="J8590" s="25"/>
      <c r="K8590" s="25"/>
      <c r="L8590" s="25"/>
      <c r="N8590" s="25"/>
      <c r="O8590" s="25"/>
      <c r="P8590" s="35" t="s">
        <v>2496</v>
      </c>
      <c r="AS8590" s="570"/>
      <c r="AT8590" s="391"/>
      <c r="AU8590" s="222"/>
      <c r="AV8590" s="564"/>
      <c r="AW8590" s="60"/>
      <c r="AX8590" s="60"/>
      <c r="AY8590" s="60"/>
      <c r="AZ8590" s="283"/>
      <c r="BA8590" s="283"/>
      <c r="BB8590" s="283"/>
      <c r="BC8590" s="34"/>
      <c r="BD8590" s="27"/>
      <c r="BF8590" s="35"/>
      <c r="BG8590" s="35"/>
      <c r="BH8590" s="35"/>
    </row>
    <row r="8591" spans="1:60" ht="15" x14ac:dyDescent="0.25">
      <c r="A8591" s="570">
        <f t="shared" ref="A8591:A8654" si="125">A8590+1</f>
        <v>8585</v>
      </c>
      <c r="B8591" s="571" t="s">
        <v>10727</v>
      </c>
      <c r="C8591" s="574" t="s">
        <v>12458</v>
      </c>
      <c r="D8591" s="843">
        <v>423586.45</v>
      </c>
      <c r="E8591" s="844"/>
      <c r="F8591" s="844"/>
      <c r="G8591" s="25"/>
      <c r="H8591" s="25"/>
      <c r="I8591" s="25"/>
      <c r="J8591" s="25"/>
      <c r="K8591" s="25"/>
      <c r="L8591" s="25"/>
      <c r="N8591" s="25"/>
      <c r="O8591" s="25"/>
      <c r="P8591" s="35" t="s">
        <v>2496</v>
      </c>
      <c r="AS8591" s="570"/>
      <c r="AT8591" s="391"/>
      <c r="AU8591" s="222"/>
      <c r="AV8591" s="564"/>
      <c r="AW8591" s="60"/>
      <c r="AX8591" s="60"/>
      <c r="AY8591" s="60"/>
      <c r="AZ8591" s="283"/>
      <c r="BA8591" s="283"/>
      <c r="BB8591" s="283"/>
      <c r="BC8591" s="34"/>
      <c r="BD8591" s="27"/>
      <c r="BF8591" s="35"/>
      <c r="BG8591" s="35"/>
      <c r="BH8591" s="35"/>
    </row>
    <row r="8592" spans="1:60" ht="15" x14ac:dyDescent="0.25">
      <c r="A8592" s="570">
        <f t="shared" si="125"/>
        <v>8586</v>
      </c>
      <c r="B8592" s="571" t="s">
        <v>10728</v>
      </c>
      <c r="C8592" s="574" t="s">
        <v>12458</v>
      </c>
      <c r="D8592" s="843">
        <v>332010</v>
      </c>
      <c r="E8592" s="844"/>
      <c r="F8592" s="844"/>
      <c r="G8592" s="25"/>
      <c r="H8592" s="25"/>
      <c r="I8592" s="25"/>
      <c r="J8592" s="25"/>
      <c r="K8592" s="25"/>
      <c r="L8592" s="25"/>
      <c r="N8592" s="25"/>
      <c r="O8592" s="25"/>
      <c r="P8592" s="35" t="s">
        <v>2496</v>
      </c>
      <c r="AS8592" s="570"/>
      <c r="AT8592" s="391"/>
      <c r="AU8592" s="222"/>
      <c r="AV8592" s="564"/>
      <c r="AW8592" s="60"/>
      <c r="AX8592" s="60"/>
      <c r="AY8592" s="60"/>
      <c r="AZ8592" s="283"/>
      <c r="BA8592" s="283"/>
      <c r="BB8592" s="283"/>
      <c r="BC8592" s="34"/>
      <c r="BD8592" s="27"/>
      <c r="BF8592" s="35"/>
      <c r="BG8592" s="35"/>
      <c r="BH8592" s="35"/>
    </row>
    <row r="8593" spans="1:60" ht="15" x14ac:dyDescent="0.25">
      <c r="A8593" s="570">
        <f t="shared" si="125"/>
        <v>8587</v>
      </c>
      <c r="B8593" s="571" t="s">
        <v>10729</v>
      </c>
      <c r="C8593" s="574" t="s">
        <v>12458</v>
      </c>
      <c r="D8593" s="843">
        <v>234430</v>
      </c>
      <c r="E8593" s="844"/>
      <c r="F8593" s="844"/>
      <c r="G8593" s="25"/>
      <c r="H8593" s="25"/>
      <c r="I8593" s="25"/>
      <c r="J8593" s="25"/>
      <c r="K8593" s="25"/>
      <c r="L8593" s="25"/>
      <c r="N8593" s="25"/>
      <c r="O8593" s="25"/>
      <c r="P8593" s="35" t="s">
        <v>2496</v>
      </c>
      <c r="AS8593" s="570"/>
      <c r="AT8593" s="391"/>
      <c r="AU8593" s="222"/>
      <c r="AV8593" s="564"/>
      <c r="AW8593" s="60"/>
      <c r="AX8593" s="60"/>
      <c r="AY8593" s="60"/>
      <c r="AZ8593" s="283"/>
      <c r="BA8593" s="283"/>
      <c r="BB8593" s="283"/>
      <c r="BC8593" s="34"/>
      <c r="BD8593" s="27"/>
      <c r="BF8593" s="35"/>
      <c r="BG8593" s="35"/>
      <c r="BH8593" s="35"/>
    </row>
    <row r="8594" spans="1:60" ht="15" x14ac:dyDescent="0.25">
      <c r="A8594" s="570">
        <f t="shared" si="125"/>
        <v>8588</v>
      </c>
      <c r="B8594" s="571" t="s">
        <v>10730</v>
      </c>
      <c r="C8594" s="574" t="s">
        <v>12458</v>
      </c>
      <c r="D8594" s="843">
        <v>430780</v>
      </c>
      <c r="E8594" s="844"/>
      <c r="F8594" s="844"/>
      <c r="G8594" s="25"/>
      <c r="H8594" s="25"/>
      <c r="I8594" s="25"/>
      <c r="J8594" s="25"/>
      <c r="K8594" s="25"/>
      <c r="L8594" s="25"/>
      <c r="N8594" s="25"/>
      <c r="O8594" s="25"/>
      <c r="P8594" s="35" t="s">
        <v>2496</v>
      </c>
      <c r="AS8594" s="570"/>
      <c r="AT8594" s="391"/>
      <c r="AU8594" s="222"/>
      <c r="AV8594" s="564"/>
      <c r="AW8594" s="60"/>
      <c r="AX8594" s="60"/>
      <c r="AY8594" s="60"/>
      <c r="AZ8594" s="283"/>
      <c r="BA8594" s="283"/>
      <c r="BB8594" s="283"/>
      <c r="BC8594" s="34"/>
      <c r="BD8594" s="27"/>
      <c r="BF8594" s="35"/>
      <c r="BG8594" s="35"/>
      <c r="BH8594" s="35"/>
    </row>
    <row r="8595" spans="1:60" ht="15" x14ac:dyDescent="0.25">
      <c r="A8595" s="570">
        <f t="shared" si="125"/>
        <v>8589</v>
      </c>
      <c r="B8595" s="571" t="s">
        <v>10731</v>
      </c>
      <c r="C8595" s="574" t="s">
        <v>12458</v>
      </c>
      <c r="D8595" s="843">
        <v>6097.56</v>
      </c>
      <c r="E8595" s="844"/>
      <c r="F8595" s="844"/>
      <c r="G8595" s="25"/>
      <c r="H8595" s="25"/>
      <c r="I8595" s="25"/>
      <c r="J8595" s="25"/>
      <c r="K8595" s="25"/>
      <c r="L8595" s="25"/>
      <c r="N8595" s="25"/>
      <c r="O8595" s="25"/>
      <c r="P8595" s="35" t="s">
        <v>2496</v>
      </c>
      <c r="AS8595" s="570"/>
      <c r="AT8595" s="391"/>
      <c r="AU8595" s="222"/>
      <c r="AV8595" s="564"/>
      <c r="AW8595" s="60"/>
      <c r="AX8595" s="60"/>
      <c r="AY8595" s="60"/>
      <c r="AZ8595" s="283"/>
      <c r="BA8595" s="283"/>
      <c r="BB8595" s="283"/>
      <c r="BC8595" s="34"/>
      <c r="BD8595" s="27"/>
      <c r="BF8595" s="35"/>
      <c r="BG8595" s="35"/>
      <c r="BH8595" s="35"/>
    </row>
    <row r="8596" spans="1:60" ht="15" x14ac:dyDescent="0.25">
      <c r="A8596" s="570">
        <f t="shared" si="125"/>
        <v>8590</v>
      </c>
      <c r="B8596" s="571" t="s">
        <v>10732</v>
      </c>
      <c r="C8596" s="574" t="s">
        <v>12458</v>
      </c>
      <c r="D8596" s="843">
        <v>58786</v>
      </c>
      <c r="E8596" s="844"/>
      <c r="F8596" s="844"/>
      <c r="G8596" s="25"/>
      <c r="H8596" s="25"/>
      <c r="I8596" s="25"/>
      <c r="J8596" s="25"/>
      <c r="K8596" s="25"/>
      <c r="L8596" s="25"/>
      <c r="N8596" s="25"/>
      <c r="O8596" s="25"/>
      <c r="P8596" s="35" t="s">
        <v>2496</v>
      </c>
      <c r="AS8596" s="570"/>
      <c r="AT8596" s="391"/>
      <c r="AU8596" s="222"/>
      <c r="AV8596" s="564"/>
      <c r="AW8596" s="60"/>
      <c r="AX8596" s="60"/>
      <c r="AY8596" s="60"/>
      <c r="AZ8596" s="283"/>
      <c r="BA8596" s="283"/>
      <c r="BB8596" s="283"/>
      <c r="BC8596" s="34"/>
      <c r="BD8596" s="27"/>
      <c r="BF8596" s="35"/>
      <c r="BG8596" s="35"/>
      <c r="BH8596" s="35"/>
    </row>
    <row r="8597" spans="1:60" ht="15" x14ac:dyDescent="0.25">
      <c r="A8597" s="570">
        <f t="shared" si="125"/>
        <v>8591</v>
      </c>
      <c r="B8597" s="571" t="s">
        <v>10733</v>
      </c>
      <c r="C8597" s="574" t="s">
        <v>12458</v>
      </c>
      <c r="D8597" s="843">
        <v>38202.57</v>
      </c>
      <c r="E8597" s="844"/>
      <c r="F8597" s="844"/>
      <c r="G8597" s="25"/>
      <c r="H8597" s="25"/>
      <c r="I8597" s="25"/>
      <c r="J8597" s="25"/>
      <c r="K8597" s="25"/>
      <c r="L8597" s="25"/>
      <c r="N8597" s="25"/>
      <c r="O8597" s="25"/>
      <c r="P8597" s="35" t="s">
        <v>2496</v>
      </c>
      <c r="AS8597" s="570"/>
      <c r="AT8597" s="391"/>
      <c r="AU8597" s="222"/>
      <c r="AV8597" s="564"/>
      <c r="AW8597" s="60"/>
      <c r="AX8597" s="60"/>
      <c r="AY8597" s="60"/>
      <c r="AZ8597" s="283"/>
      <c r="BA8597" s="283"/>
      <c r="BB8597" s="283"/>
      <c r="BC8597" s="34"/>
      <c r="BD8597" s="27"/>
      <c r="BF8597" s="35"/>
      <c r="BG8597" s="35"/>
      <c r="BH8597" s="35"/>
    </row>
    <row r="8598" spans="1:60" ht="15" x14ac:dyDescent="0.25">
      <c r="A8598" s="570">
        <f t="shared" si="125"/>
        <v>8592</v>
      </c>
      <c r="B8598" s="571" t="s">
        <v>10734</v>
      </c>
      <c r="C8598" s="574" t="s">
        <v>12458</v>
      </c>
      <c r="D8598" s="843">
        <v>40999.998200000002</v>
      </c>
      <c r="E8598" s="844"/>
      <c r="F8598" s="844"/>
      <c r="G8598" s="25"/>
      <c r="H8598" s="25"/>
      <c r="I8598" s="25"/>
      <c r="J8598" s="25"/>
      <c r="K8598" s="25"/>
      <c r="L8598" s="25"/>
      <c r="N8598" s="25"/>
      <c r="O8598" s="25"/>
      <c r="P8598" s="35" t="s">
        <v>2496</v>
      </c>
      <c r="AS8598" s="570"/>
      <c r="AT8598" s="391"/>
      <c r="AU8598" s="222"/>
      <c r="AV8598" s="564"/>
      <c r="AW8598" s="60"/>
      <c r="AX8598" s="60"/>
      <c r="AY8598" s="60"/>
      <c r="AZ8598" s="283"/>
      <c r="BA8598" s="283"/>
      <c r="BB8598" s="283"/>
      <c r="BC8598" s="34"/>
      <c r="BD8598" s="27"/>
      <c r="BF8598" s="35"/>
      <c r="BG8598" s="35"/>
      <c r="BH8598" s="35"/>
    </row>
    <row r="8599" spans="1:60" ht="15" x14ac:dyDescent="0.25">
      <c r="A8599" s="570">
        <f t="shared" si="125"/>
        <v>8593</v>
      </c>
      <c r="B8599" s="571" t="s">
        <v>10735</v>
      </c>
      <c r="C8599" s="574" t="s">
        <v>12458</v>
      </c>
      <c r="D8599" s="843">
        <v>9379.58</v>
      </c>
      <c r="E8599" s="844"/>
      <c r="F8599" s="844"/>
      <c r="G8599" s="25"/>
      <c r="H8599" s="25"/>
      <c r="I8599" s="25"/>
      <c r="J8599" s="25"/>
      <c r="K8599" s="25"/>
      <c r="L8599" s="25"/>
      <c r="N8599" s="25"/>
      <c r="O8599" s="25"/>
      <c r="P8599" s="35" t="s">
        <v>2496</v>
      </c>
      <c r="AS8599" s="570"/>
      <c r="AT8599" s="391"/>
      <c r="AU8599" s="222"/>
      <c r="AV8599" s="564"/>
      <c r="AW8599" s="60"/>
      <c r="AX8599" s="60"/>
      <c r="AY8599" s="60"/>
      <c r="AZ8599" s="283"/>
      <c r="BA8599" s="283"/>
      <c r="BB8599" s="283"/>
      <c r="BC8599" s="34"/>
      <c r="BD8599" s="27"/>
      <c r="BF8599" s="35"/>
      <c r="BG8599" s="35"/>
      <c r="BH8599" s="35"/>
    </row>
    <row r="8600" spans="1:60" ht="15" x14ac:dyDescent="0.25">
      <c r="A8600" s="570">
        <f t="shared" si="125"/>
        <v>8594</v>
      </c>
      <c r="B8600" s="571" t="s">
        <v>10736</v>
      </c>
      <c r="C8600" s="574" t="s">
        <v>12458</v>
      </c>
      <c r="D8600" s="843">
        <v>17265.71</v>
      </c>
      <c r="E8600" s="844"/>
      <c r="F8600" s="844"/>
      <c r="G8600" s="25"/>
      <c r="H8600" s="25"/>
      <c r="I8600" s="25"/>
      <c r="J8600" s="25"/>
      <c r="K8600" s="25"/>
      <c r="L8600" s="25"/>
      <c r="N8600" s="25"/>
      <c r="O8600" s="25"/>
      <c r="P8600" s="35" t="s">
        <v>2496</v>
      </c>
      <c r="AS8600" s="570"/>
      <c r="AT8600" s="391"/>
      <c r="AU8600" s="222"/>
      <c r="AV8600" s="564"/>
      <c r="AW8600" s="60"/>
      <c r="AX8600" s="60"/>
      <c r="AY8600" s="60"/>
      <c r="AZ8600" s="283"/>
      <c r="BA8600" s="283"/>
      <c r="BB8600" s="283"/>
      <c r="BC8600" s="34"/>
      <c r="BD8600" s="27"/>
      <c r="BF8600" s="35"/>
      <c r="BG8600" s="35"/>
      <c r="BH8600" s="35"/>
    </row>
    <row r="8601" spans="1:60" ht="15" x14ac:dyDescent="0.25">
      <c r="A8601" s="570">
        <f t="shared" si="125"/>
        <v>8595</v>
      </c>
      <c r="B8601" s="571" t="s">
        <v>10737</v>
      </c>
      <c r="C8601" s="574" t="s">
        <v>12458</v>
      </c>
      <c r="D8601" s="843">
        <v>11364.5</v>
      </c>
      <c r="E8601" s="844"/>
      <c r="F8601" s="844"/>
      <c r="G8601" s="25"/>
      <c r="H8601" s="25"/>
      <c r="I8601" s="25"/>
      <c r="J8601" s="25"/>
      <c r="K8601" s="25"/>
      <c r="L8601" s="25"/>
      <c r="N8601" s="25"/>
      <c r="O8601" s="25"/>
      <c r="P8601" s="35" t="s">
        <v>2496</v>
      </c>
      <c r="AS8601" s="570"/>
      <c r="AT8601" s="391"/>
      <c r="AU8601" s="222"/>
      <c r="AV8601" s="564"/>
      <c r="AW8601" s="60"/>
      <c r="AX8601" s="60"/>
      <c r="AY8601" s="60"/>
      <c r="AZ8601" s="283"/>
      <c r="BA8601" s="283"/>
      <c r="BB8601" s="283"/>
      <c r="BC8601" s="34"/>
      <c r="BD8601" s="27"/>
      <c r="BF8601" s="35"/>
      <c r="BG8601" s="35"/>
      <c r="BH8601" s="35"/>
    </row>
    <row r="8602" spans="1:60" ht="15" x14ac:dyDescent="0.25">
      <c r="A8602" s="570">
        <f t="shared" si="125"/>
        <v>8596</v>
      </c>
      <c r="B8602" s="571" t="s">
        <v>10738</v>
      </c>
      <c r="C8602" s="574" t="s">
        <v>12458</v>
      </c>
      <c r="D8602" s="843">
        <v>1044.82</v>
      </c>
      <c r="E8602" s="844"/>
      <c r="F8602" s="844"/>
      <c r="G8602" s="25"/>
      <c r="H8602" s="25"/>
      <c r="I8602" s="25"/>
      <c r="J8602" s="25"/>
      <c r="K8602" s="25"/>
      <c r="L8602" s="25"/>
      <c r="N8602" s="25"/>
      <c r="O8602" s="25"/>
      <c r="P8602" s="35" t="s">
        <v>2496</v>
      </c>
      <c r="AS8602" s="570"/>
      <c r="AT8602" s="391"/>
      <c r="AU8602" s="222"/>
      <c r="AV8602" s="564"/>
      <c r="AW8602" s="60"/>
      <c r="AX8602" s="60"/>
      <c r="AY8602" s="60"/>
      <c r="AZ8602" s="283"/>
      <c r="BA8602" s="283"/>
      <c r="BB8602" s="283"/>
      <c r="BC8602" s="34"/>
      <c r="BD8602" s="27"/>
      <c r="BF8602" s="35"/>
      <c r="BG8602" s="35"/>
      <c r="BH8602" s="35"/>
    </row>
    <row r="8603" spans="1:60" ht="15" x14ac:dyDescent="0.25">
      <c r="A8603" s="570">
        <f t="shared" si="125"/>
        <v>8597</v>
      </c>
      <c r="B8603" s="571" t="s">
        <v>10739</v>
      </c>
      <c r="C8603" s="574" t="s">
        <v>12458</v>
      </c>
      <c r="D8603" s="843">
        <v>8121.75</v>
      </c>
      <c r="E8603" s="844"/>
      <c r="F8603" s="844"/>
      <c r="G8603" s="25"/>
      <c r="H8603" s="25"/>
      <c r="I8603" s="25"/>
      <c r="J8603" s="25"/>
      <c r="K8603" s="25"/>
      <c r="L8603" s="25"/>
      <c r="N8603" s="25"/>
      <c r="O8603" s="25"/>
      <c r="P8603" s="35" t="s">
        <v>2496</v>
      </c>
      <c r="AS8603" s="570"/>
      <c r="AT8603" s="391"/>
      <c r="AU8603" s="222"/>
      <c r="AV8603" s="564"/>
      <c r="AW8603" s="60"/>
      <c r="AX8603" s="60"/>
      <c r="AY8603" s="60"/>
      <c r="AZ8603" s="283"/>
      <c r="BA8603" s="283"/>
      <c r="BB8603" s="283"/>
      <c r="BC8603" s="34"/>
      <c r="BD8603" s="27"/>
      <c r="BF8603" s="35"/>
      <c r="BG8603" s="35"/>
      <c r="BH8603" s="35"/>
    </row>
    <row r="8604" spans="1:60" ht="15" x14ac:dyDescent="0.25">
      <c r="A8604" s="570">
        <f t="shared" si="125"/>
        <v>8598</v>
      </c>
      <c r="B8604" s="571" t="s">
        <v>10740</v>
      </c>
      <c r="C8604" s="574" t="s">
        <v>12458</v>
      </c>
      <c r="D8604" s="843">
        <v>66640</v>
      </c>
      <c r="E8604" s="844"/>
      <c r="F8604" s="844"/>
      <c r="G8604" s="25"/>
      <c r="H8604" s="25"/>
      <c r="I8604" s="25"/>
      <c r="J8604" s="25"/>
      <c r="K8604" s="25"/>
      <c r="L8604" s="25"/>
      <c r="N8604" s="25"/>
      <c r="O8604" s="25"/>
      <c r="P8604" s="35" t="s">
        <v>2496</v>
      </c>
      <c r="AS8604" s="570"/>
      <c r="AT8604" s="391"/>
      <c r="AU8604" s="222"/>
      <c r="AV8604" s="564"/>
      <c r="AW8604" s="60"/>
      <c r="AX8604" s="60"/>
      <c r="AY8604" s="60"/>
      <c r="AZ8604" s="283"/>
      <c r="BA8604" s="283"/>
      <c r="BB8604" s="283"/>
      <c r="BC8604" s="34"/>
      <c r="BD8604" s="27"/>
      <c r="BF8604" s="35"/>
      <c r="BG8604" s="35"/>
      <c r="BH8604" s="35"/>
    </row>
    <row r="8605" spans="1:60" ht="15" x14ac:dyDescent="0.25">
      <c r="A8605" s="570">
        <f t="shared" si="125"/>
        <v>8599</v>
      </c>
      <c r="B8605" s="571" t="s">
        <v>10741</v>
      </c>
      <c r="C8605" s="574" t="s">
        <v>12458</v>
      </c>
      <c r="D8605" s="843">
        <v>1457.75</v>
      </c>
      <c r="E8605" s="844"/>
      <c r="F8605" s="844"/>
      <c r="G8605" s="25"/>
      <c r="H8605" s="25"/>
      <c r="I8605" s="25"/>
      <c r="J8605" s="25"/>
      <c r="K8605" s="25"/>
      <c r="L8605" s="25"/>
      <c r="N8605" s="25"/>
      <c r="O8605" s="25"/>
      <c r="P8605" s="35" t="s">
        <v>2496</v>
      </c>
      <c r="AS8605" s="570"/>
      <c r="AT8605" s="391"/>
      <c r="AU8605" s="222"/>
      <c r="AV8605" s="564"/>
      <c r="AW8605" s="60"/>
      <c r="AX8605" s="60"/>
      <c r="AY8605" s="60"/>
      <c r="AZ8605" s="283"/>
      <c r="BA8605" s="283"/>
      <c r="BB8605" s="283"/>
      <c r="BC8605" s="34"/>
      <c r="BD8605" s="27"/>
      <c r="BF8605" s="35"/>
      <c r="BG8605" s="35"/>
      <c r="BH8605" s="35"/>
    </row>
    <row r="8606" spans="1:60" ht="15" x14ac:dyDescent="0.25">
      <c r="A8606" s="570">
        <f t="shared" si="125"/>
        <v>8600</v>
      </c>
      <c r="B8606" s="571" t="s">
        <v>10742</v>
      </c>
      <c r="C8606" s="574" t="s">
        <v>12458</v>
      </c>
      <c r="D8606" s="843">
        <v>12186.79</v>
      </c>
      <c r="E8606" s="844"/>
      <c r="F8606" s="844"/>
      <c r="G8606" s="25"/>
      <c r="H8606" s="25"/>
      <c r="I8606" s="25"/>
      <c r="J8606" s="25"/>
      <c r="K8606" s="25"/>
      <c r="L8606" s="25"/>
      <c r="N8606" s="25"/>
      <c r="O8606" s="25"/>
      <c r="P8606" s="35" t="s">
        <v>2496</v>
      </c>
      <c r="AS8606" s="570"/>
      <c r="AT8606" s="391"/>
      <c r="AU8606" s="222"/>
      <c r="AV8606" s="564"/>
      <c r="AW8606" s="60"/>
      <c r="AX8606" s="60"/>
      <c r="AY8606" s="60"/>
      <c r="AZ8606" s="283"/>
      <c r="BA8606" s="283"/>
      <c r="BB8606" s="283"/>
      <c r="BC8606" s="34"/>
      <c r="BD8606" s="27"/>
      <c r="BF8606" s="35"/>
      <c r="BG8606" s="35"/>
      <c r="BH8606" s="35"/>
    </row>
    <row r="8607" spans="1:60" ht="15" x14ac:dyDescent="0.25">
      <c r="A8607" s="570">
        <f t="shared" si="125"/>
        <v>8601</v>
      </c>
      <c r="B8607" s="571" t="s">
        <v>10743</v>
      </c>
      <c r="C8607" s="574" t="s">
        <v>12458</v>
      </c>
      <c r="D8607" s="843">
        <v>2800.07</v>
      </c>
      <c r="E8607" s="844"/>
      <c r="F8607" s="844"/>
      <c r="G8607" s="25"/>
      <c r="H8607" s="25"/>
      <c r="I8607" s="25"/>
      <c r="J8607" s="25"/>
      <c r="K8607" s="25"/>
      <c r="L8607" s="25"/>
      <c r="N8607" s="25"/>
      <c r="O8607" s="25"/>
      <c r="P8607" s="35" t="s">
        <v>2496</v>
      </c>
      <c r="AS8607" s="570"/>
      <c r="AT8607" s="391"/>
      <c r="AU8607" s="222"/>
      <c r="AV8607" s="564"/>
      <c r="AW8607" s="60"/>
      <c r="AX8607" s="60"/>
      <c r="AY8607" s="60"/>
      <c r="AZ8607" s="283"/>
      <c r="BA8607" s="283"/>
      <c r="BB8607" s="283"/>
      <c r="BC8607" s="34"/>
      <c r="BD8607" s="27"/>
      <c r="BF8607" s="35"/>
      <c r="BG8607" s="35"/>
      <c r="BH8607" s="35"/>
    </row>
    <row r="8608" spans="1:60" ht="15" x14ac:dyDescent="0.25">
      <c r="A8608" s="570">
        <f t="shared" si="125"/>
        <v>8602</v>
      </c>
      <c r="B8608" s="571" t="s">
        <v>10744</v>
      </c>
      <c r="C8608" s="574" t="s">
        <v>12458</v>
      </c>
      <c r="D8608" s="843">
        <v>61251.68</v>
      </c>
      <c r="E8608" s="844"/>
      <c r="F8608" s="844"/>
      <c r="G8608" s="25"/>
      <c r="H8608" s="25"/>
      <c r="I8608" s="25"/>
      <c r="J8608" s="25"/>
      <c r="K8608" s="25"/>
      <c r="L8608" s="25"/>
      <c r="N8608" s="25"/>
      <c r="O8608" s="25"/>
      <c r="P8608" s="35" t="s">
        <v>2496</v>
      </c>
      <c r="AS8608" s="570"/>
      <c r="AT8608" s="391"/>
      <c r="AU8608" s="222"/>
      <c r="AV8608" s="564"/>
      <c r="AW8608" s="60"/>
      <c r="AX8608" s="60"/>
      <c r="AY8608" s="60"/>
      <c r="AZ8608" s="283"/>
      <c r="BA8608" s="283"/>
      <c r="BB8608" s="283"/>
      <c r="BC8608" s="34"/>
      <c r="BD8608" s="27"/>
      <c r="BF8608" s="35"/>
      <c r="BG8608" s="35"/>
      <c r="BH8608" s="35"/>
    </row>
    <row r="8609" spans="1:60" ht="15" x14ac:dyDescent="0.25">
      <c r="A8609" s="570">
        <f t="shared" si="125"/>
        <v>8603</v>
      </c>
      <c r="B8609" s="571" t="s">
        <v>10745</v>
      </c>
      <c r="C8609" s="574" t="s">
        <v>12458</v>
      </c>
      <c r="D8609" s="843">
        <v>1932.56</v>
      </c>
      <c r="E8609" s="844"/>
      <c r="F8609" s="844"/>
      <c r="G8609" s="25"/>
      <c r="H8609" s="25"/>
      <c r="I8609" s="25"/>
      <c r="J8609" s="25"/>
      <c r="K8609" s="25"/>
      <c r="L8609" s="25"/>
      <c r="N8609" s="25"/>
      <c r="O8609" s="25"/>
      <c r="P8609" s="35" t="s">
        <v>2496</v>
      </c>
      <c r="AS8609" s="570"/>
      <c r="AT8609" s="391"/>
      <c r="AU8609" s="222"/>
      <c r="AV8609" s="564"/>
      <c r="AW8609" s="60"/>
      <c r="AX8609" s="60"/>
      <c r="AY8609" s="60"/>
      <c r="AZ8609" s="283"/>
      <c r="BA8609" s="283"/>
      <c r="BB8609" s="283"/>
      <c r="BC8609" s="34"/>
      <c r="BD8609" s="27"/>
      <c r="BF8609" s="35"/>
      <c r="BG8609" s="35"/>
      <c r="BH8609" s="35"/>
    </row>
    <row r="8610" spans="1:60" ht="15" x14ac:dyDescent="0.25">
      <c r="A8610" s="570">
        <f t="shared" si="125"/>
        <v>8604</v>
      </c>
      <c r="B8610" s="571" t="s">
        <v>10746</v>
      </c>
      <c r="C8610" s="574" t="s">
        <v>12458</v>
      </c>
      <c r="D8610" s="843">
        <v>2225.3000000000002</v>
      </c>
      <c r="E8610" s="844"/>
      <c r="F8610" s="844"/>
      <c r="G8610" s="25"/>
      <c r="H8610" s="25"/>
      <c r="I8610" s="25"/>
      <c r="J8610" s="25"/>
      <c r="K8610" s="25"/>
      <c r="L8610" s="25"/>
      <c r="N8610" s="25"/>
      <c r="O8610" s="25"/>
      <c r="P8610" s="35" t="s">
        <v>2496</v>
      </c>
      <c r="AS8610" s="570"/>
      <c r="AT8610" s="391"/>
      <c r="AU8610" s="222"/>
      <c r="AV8610" s="564"/>
      <c r="AW8610" s="60"/>
      <c r="AX8610" s="60"/>
      <c r="AY8610" s="60"/>
      <c r="AZ8610" s="283"/>
      <c r="BA8610" s="283"/>
      <c r="BB8610" s="283"/>
      <c r="BC8610" s="34"/>
      <c r="BD8610" s="27"/>
      <c r="BF8610" s="35"/>
      <c r="BG8610" s="35"/>
      <c r="BH8610" s="35"/>
    </row>
    <row r="8611" spans="1:60" ht="15" x14ac:dyDescent="0.25">
      <c r="A8611" s="570">
        <f t="shared" si="125"/>
        <v>8605</v>
      </c>
      <c r="B8611" s="571" t="s">
        <v>10747</v>
      </c>
      <c r="C8611" s="574" t="s">
        <v>12458</v>
      </c>
      <c r="D8611" s="843">
        <v>3061.87</v>
      </c>
      <c r="E8611" s="844"/>
      <c r="F8611" s="844"/>
      <c r="G8611" s="25"/>
      <c r="H8611" s="25"/>
      <c r="I8611" s="25"/>
      <c r="J8611" s="25"/>
      <c r="K8611" s="25"/>
      <c r="L8611" s="25"/>
      <c r="N8611" s="25"/>
      <c r="O8611" s="25"/>
      <c r="P8611" s="35" t="s">
        <v>2496</v>
      </c>
      <c r="AS8611" s="570"/>
      <c r="AT8611" s="391"/>
      <c r="AU8611" s="222"/>
      <c r="AV8611" s="564"/>
      <c r="AW8611" s="60"/>
      <c r="AX8611" s="60"/>
      <c r="AY8611" s="60"/>
      <c r="AZ8611" s="283"/>
      <c r="BA8611" s="283"/>
      <c r="BB8611" s="283"/>
      <c r="BC8611" s="34"/>
      <c r="BD8611" s="27"/>
      <c r="BF8611" s="35"/>
      <c r="BG8611" s="35"/>
      <c r="BH8611" s="35"/>
    </row>
    <row r="8612" spans="1:60" ht="15" x14ac:dyDescent="0.25">
      <c r="A8612" s="570">
        <f t="shared" si="125"/>
        <v>8606</v>
      </c>
      <c r="B8612" s="571" t="s">
        <v>10748</v>
      </c>
      <c r="C8612" s="574" t="s">
        <v>12458</v>
      </c>
      <c r="D8612" s="843">
        <v>5146.75</v>
      </c>
      <c r="E8612" s="844"/>
      <c r="F8612" s="844"/>
      <c r="G8612" s="25"/>
      <c r="H8612" s="25"/>
      <c r="I8612" s="25"/>
      <c r="J8612" s="25"/>
      <c r="K8612" s="25"/>
      <c r="L8612" s="25"/>
      <c r="N8612" s="25"/>
      <c r="O8612" s="25"/>
      <c r="P8612" s="35" t="s">
        <v>2496</v>
      </c>
      <c r="AS8612" s="570"/>
      <c r="AT8612" s="391"/>
      <c r="AU8612" s="222"/>
      <c r="AV8612" s="564"/>
      <c r="AW8612" s="60"/>
      <c r="AX8612" s="60"/>
      <c r="AY8612" s="60"/>
      <c r="AZ8612" s="283"/>
      <c r="BA8612" s="283"/>
      <c r="BB8612" s="283"/>
      <c r="BC8612" s="34"/>
      <c r="BD8612" s="27"/>
      <c r="BF8612" s="35"/>
      <c r="BG8612" s="35"/>
      <c r="BH8612" s="35"/>
    </row>
    <row r="8613" spans="1:60" ht="15" x14ac:dyDescent="0.25">
      <c r="A8613" s="570">
        <f t="shared" si="125"/>
        <v>8607</v>
      </c>
      <c r="B8613" s="571" t="s">
        <v>10749</v>
      </c>
      <c r="C8613" s="574" t="s">
        <v>12458</v>
      </c>
      <c r="D8613" s="843">
        <v>9992.43</v>
      </c>
      <c r="E8613" s="844"/>
      <c r="F8613" s="844"/>
      <c r="G8613" s="25"/>
      <c r="H8613" s="25"/>
      <c r="I8613" s="25"/>
      <c r="J8613" s="25"/>
      <c r="K8613" s="25"/>
      <c r="L8613" s="25"/>
      <c r="N8613" s="25"/>
      <c r="O8613" s="25"/>
      <c r="P8613" s="35" t="s">
        <v>2496</v>
      </c>
      <c r="AS8613" s="570"/>
      <c r="AT8613" s="391"/>
      <c r="AU8613" s="222"/>
      <c r="AV8613" s="564"/>
      <c r="AW8613" s="60"/>
      <c r="AX8613" s="60"/>
      <c r="AY8613" s="60"/>
      <c r="AZ8613" s="283"/>
      <c r="BA8613" s="283"/>
      <c r="BB8613" s="283"/>
      <c r="BC8613" s="34"/>
      <c r="BD8613" s="27"/>
      <c r="BF8613" s="35"/>
      <c r="BG8613" s="35"/>
      <c r="BH8613" s="35"/>
    </row>
    <row r="8614" spans="1:60" ht="15" x14ac:dyDescent="0.25">
      <c r="A8614" s="570">
        <f t="shared" si="125"/>
        <v>8608</v>
      </c>
      <c r="B8614" s="571" t="s">
        <v>10750</v>
      </c>
      <c r="C8614" s="574" t="s">
        <v>12458</v>
      </c>
      <c r="D8614" s="843">
        <v>6708.03</v>
      </c>
      <c r="E8614" s="844"/>
      <c r="F8614" s="844"/>
      <c r="G8614" s="25"/>
      <c r="H8614" s="25"/>
      <c r="I8614" s="25"/>
      <c r="J8614" s="25"/>
      <c r="K8614" s="25"/>
      <c r="L8614" s="25"/>
      <c r="N8614" s="25"/>
      <c r="O8614" s="25"/>
      <c r="P8614" s="35" t="s">
        <v>2496</v>
      </c>
      <c r="AS8614" s="570"/>
      <c r="AT8614" s="391"/>
      <c r="AU8614" s="222"/>
      <c r="AV8614" s="564"/>
      <c r="AW8614" s="60"/>
      <c r="AX8614" s="60"/>
      <c r="AY8614" s="60"/>
      <c r="AZ8614" s="283"/>
      <c r="BA8614" s="283"/>
      <c r="BB8614" s="283"/>
      <c r="BC8614" s="34"/>
      <c r="BD8614" s="27"/>
      <c r="BF8614" s="35"/>
      <c r="BG8614" s="35"/>
      <c r="BH8614" s="35"/>
    </row>
    <row r="8615" spans="1:60" ht="15" x14ac:dyDescent="0.25">
      <c r="A8615" s="570">
        <f t="shared" si="125"/>
        <v>8609</v>
      </c>
      <c r="B8615" s="571" t="s">
        <v>10751</v>
      </c>
      <c r="C8615" s="574" t="s">
        <v>12458</v>
      </c>
      <c r="D8615" s="843">
        <v>1873.06</v>
      </c>
      <c r="E8615" s="844"/>
      <c r="F8615" s="844"/>
      <c r="G8615" s="25"/>
      <c r="H8615" s="25"/>
      <c r="I8615" s="25"/>
      <c r="J8615" s="25"/>
      <c r="K8615" s="25"/>
      <c r="L8615" s="25"/>
      <c r="N8615" s="25"/>
      <c r="O8615" s="25"/>
      <c r="P8615" s="35" t="s">
        <v>2496</v>
      </c>
      <c r="AS8615" s="570"/>
      <c r="AT8615" s="391"/>
      <c r="AU8615" s="222"/>
      <c r="AV8615" s="564"/>
      <c r="AW8615" s="60"/>
      <c r="AX8615" s="60"/>
      <c r="AY8615" s="60"/>
      <c r="AZ8615" s="283"/>
      <c r="BA8615" s="283"/>
      <c r="BB8615" s="283"/>
      <c r="BC8615" s="34"/>
      <c r="BD8615" s="27"/>
      <c r="BF8615" s="35"/>
      <c r="BG8615" s="35"/>
      <c r="BH8615" s="35"/>
    </row>
    <row r="8616" spans="1:60" ht="15" x14ac:dyDescent="0.25">
      <c r="A8616" s="570">
        <f t="shared" si="125"/>
        <v>8610</v>
      </c>
      <c r="B8616" s="571" t="s">
        <v>10752</v>
      </c>
      <c r="C8616" s="574" t="s">
        <v>12458</v>
      </c>
      <c r="D8616" s="843">
        <v>3009.51</v>
      </c>
      <c r="E8616" s="844"/>
      <c r="F8616" s="844"/>
      <c r="G8616" s="25"/>
      <c r="H8616" s="25"/>
      <c r="I8616" s="25"/>
      <c r="J8616" s="25"/>
      <c r="K8616" s="25"/>
      <c r="L8616" s="25"/>
      <c r="N8616" s="25"/>
      <c r="O8616" s="25"/>
      <c r="P8616" s="35" t="s">
        <v>2496</v>
      </c>
      <c r="AS8616" s="570"/>
      <c r="AT8616" s="391"/>
      <c r="AU8616" s="222"/>
      <c r="AV8616" s="564"/>
      <c r="AW8616" s="60"/>
      <c r="AX8616" s="60"/>
      <c r="AY8616" s="60"/>
      <c r="AZ8616" s="283"/>
      <c r="BA8616" s="283"/>
      <c r="BB8616" s="283"/>
      <c r="BC8616" s="34"/>
      <c r="BD8616" s="27"/>
      <c r="BF8616" s="35"/>
      <c r="BG8616" s="35"/>
      <c r="BH8616" s="35"/>
    </row>
    <row r="8617" spans="1:60" ht="15" x14ac:dyDescent="0.25">
      <c r="A8617" s="570">
        <f t="shared" si="125"/>
        <v>8611</v>
      </c>
      <c r="B8617" s="571" t="s">
        <v>10753</v>
      </c>
      <c r="C8617" s="574" t="s">
        <v>12458</v>
      </c>
      <c r="D8617" s="843">
        <v>12804.4</v>
      </c>
      <c r="E8617" s="844"/>
      <c r="F8617" s="844"/>
      <c r="G8617" s="25"/>
      <c r="H8617" s="25"/>
      <c r="I8617" s="25"/>
      <c r="J8617" s="25"/>
      <c r="K8617" s="25"/>
      <c r="L8617" s="25"/>
      <c r="N8617" s="25"/>
      <c r="O8617" s="25"/>
      <c r="P8617" s="35" t="s">
        <v>2496</v>
      </c>
      <c r="AS8617" s="570"/>
      <c r="AT8617" s="391"/>
      <c r="AU8617" s="222"/>
      <c r="AV8617" s="564"/>
      <c r="AW8617" s="60"/>
      <c r="AX8617" s="60"/>
      <c r="AY8617" s="60"/>
      <c r="AZ8617" s="283"/>
      <c r="BA8617" s="283"/>
      <c r="BB8617" s="283"/>
      <c r="BC8617" s="34"/>
      <c r="BD8617" s="27"/>
      <c r="BF8617" s="35"/>
      <c r="BG8617" s="35"/>
      <c r="BH8617" s="35"/>
    </row>
    <row r="8618" spans="1:60" ht="15" x14ac:dyDescent="0.25">
      <c r="A8618" s="570">
        <f t="shared" si="125"/>
        <v>8612</v>
      </c>
      <c r="B8618" s="571" t="s">
        <v>10754</v>
      </c>
      <c r="C8618" s="574" t="s">
        <v>12458</v>
      </c>
      <c r="D8618" s="843">
        <v>22220.87</v>
      </c>
      <c r="E8618" s="844"/>
      <c r="F8618" s="844"/>
      <c r="G8618" s="25"/>
      <c r="H8618" s="25"/>
      <c r="I8618" s="25"/>
      <c r="J8618" s="25"/>
      <c r="K8618" s="25"/>
      <c r="L8618" s="25"/>
      <c r="N8618" s="25"/>
      <c r="O8618" s="25"/>
      <c r="P8618" s="35" t="s">
        <v>2496</v>
      </c>
      <c r="AS8618" s="570"/>
      <c r="AT8618" s="391"/>
      <c r="AU8618" s="222"/>
      <c r="AV8618" s="564"/>
      <c r="AW8618" s="60"/>
      <c r="AX8618" s="60"/>
      <c r="AY8618" s="60"/>
      <c r="AZ8618" s="283"/>
      <c r="BA8618" s="283"/>
      <c r="BB8618" s="283"/>
      <c r="BC8618" s="34"/>
      <c r="BD8618" s="27"/>
      <c r="BF8618" s="35"/>
      <c r="BG8618" s="35"/>
      <c r="BH8618" s="35"/>
    </row>
    <row r="8619" spans="1:60" ht="15" x14ac:dyDescent="0.25">
      <c r="A8619" s="570">
        <f t="shared" si="125"/>
        <v>8613</v>
      </c>
      <c r="B8619" s="571" t="s">
        <v>10755</v>
      </c>
      <c r="C8619" s="574" t="s">
        <v>12458</v>
      </c>
      <c r="D8619" s="843">
        <v>41191.85</v>
      </c>
      <c r="E8619" s="844"/>
      <c r="F8619" s="844"/>
      <c r="G8619" s="25"/>
      <c r="H8619" s="25"/>
      <c r="I8619" s="25"/>
      <c r="J8619" s="25"/>
      <c r="K8619" s="25"/>
      <c r="L8619" s="25"/>
      <c r="N8619" s="25"/>
      <c r="O8619" s="25"/>
      <c r="P8619" s="35" t="s">
        <v>2496</v>
      </c>
      <c r="AS8619" s="570"/>
      <c r="AT8619" s="391"/>
      <c r="AU8619" s="222"/>
      <c r="AV8619" s="564"/>
      <c r="AW8619" s="60"/>
      <c r="AX8619" s="60"/>
      <c r="AY8619" s="60"/>
      <c r="AZ8619" s="283"/>
      <c r="BA8619" s="283"/>
      <c r="BB8619" s="283"/>
      <c r="BC8619" s="34"/>
      <c r="BD8619" s="27"/>
      <c r="BF8619" s="35"/>
      <c r="BG8619" s="35"/>
      <c r="BH8619" s="35"/>
    </row>
    <row r="8620" spans="1:60" ht="15" x14ac:dyDescent="0.25">
      <c r="A8620" s="570">
        <f t="shared" si="125"/>
        <v>8614</v>
      </c>
      <c r="B8620" s="571" t="s">
        <v>10756</v>
      </c>
      <c r="C8620" s="574" t="s">
        <v>12458</v>
      </c>
      <c r="D8620" s="843">
        <v>3114.23</v>
      </c>
      <c r="E8620" s="844"/>
      <c r="F8620" s="844"/>
      <c r="G8620" s="25"/>
      <c r="H8620" s="25"/>
      <c r="I8620" s="25"/>
      <c r="J8620" s="25"/>
      <c r="K8620" s="25"/>
      <c r="L8620" s="25"/>
      <c r="N8620" s="25"/>
      <c r="O8620" s="25"/>
      <c r="P8620" s="35" t="s">
        <v>2496</v>
      </c>
      <c r="AS8620" s="570"/>
      <c r="AT8620" s="391"/>
      <c r="AU8620" s="222"/>
      <c r="AV8620" s="564"/>
      <c r="AW8620" s="60"/>
      <c r="AX8620" s="60"/>
      <c r="AY8620" s="60"/>
      <c r="AZ8620" s="283"/>
      <c r="BA8620" s="283"/>
      <c r="BB8620" s="283"/>
      <c r="BC8620" s="34"/>
      <c r="BD8620" s="27"/>
      <c r="BF8620" s="35"/>
      <c r="BG8620" s="35"/>
      <c r="BH8620" s="35"/>
    </row>
    <row r="8621" spans="1:60" ht="15" x14ac:dyDescent="0.25">
      <c r="A8621" s="570">
        <f t="shared" si="125"/>
        <v>8615</v>
      </c>
      <c r="B8621" s="571" t="s">
        <v>10757</v>
      </c>
      <c r="C8621" s="574" t="s">
        <v>12458</v>
      </c>
      <c r="D8621" s="843">
        <v>2652.51</v>
      </c>
      <c r="E8621" s="844"/>
      <c r="F8621" s="844"/>
      <c r="G8621" s="25"/>
      <c r="H8621" s="25"/>
      <c r="I8621" s="25"/>
      <c r="J8621" s="25"/>
      <c r="K8621" s="25"/>
      <c r="L8621" s="25"/>
      <c r="N8621" s="25"/>
      <c r="O8621" s="25"/>
      <c r="P8621" s="35" t="s">
        <v>2496</v>
      </c>
      <c r="AS8621" s="570"/>
      <c r="AT8621" s="391"/>
      <c r="AU8621" s="222"/>
      <c r="AV8621" s="564"/>
      <c r="AW8621" s="60"/>
      <c r="AX8621" s="60"/>
      <c r="AY8621" s="60"/>
      <c r="AZ8621" s="283"/>
      <c r="BA8621" s="283"/>
      <c r="BB8621" s="283"/>
      <c r="BC8621" s="34"/>
      <c r="BD8621" s="27"/>
      <c r="BF8621" s="35"/>
      <c r="BG8621" s="35"/>
      <c r="BH8621" s="35"/>
    </row>
    <row r="8622" spans="1:60" ht="15" x14ac:dyDescent="0.25">
      <c r="A8622" s="570">
        <f t="shared" si="125"/>
        <v>8616</v>
      </c>
      <c r="B8622" s="571" t="s">
        <v>10758</v>
      </c>
      <c r="C8622" s="574" t="s">
        <v>12458</v>
      </c>
      <c r="D8622" s="843">
        <v>94027.85</v>
      </c>
      <c r="E8622" s="844"/>
      <c r="F8622" s="844"/>
      <c r="G8622" s="25"/>
      <c r="H8622" s="25"/>
      <c r="I8622" s="25"/>
      <c r="J8622" s="25"/>
      <c r="K8622" s="25"/>
      <c r="L8622" s="25"/>
      <c r="N8622" s="25"/>
      <c r="O8622" s="25"/>
      <c r="P8622" s="35" t="s">
        <v>2496</v>
      </c>
      <c r="AS8622" s="570"/>
      <c r="AT8622" s="391"/>
      <c r="AU8622" s="222"/>
      <c r="AV8622" s="564"/>
      <c r="AW8622" s="60"/>
      <c r="AX8622" s="60"/>
      <c r="AY8622" s="60"/>
      <c r="AZ8622" s="283"/>
      <c r="BA8622" s="283"/>
      <c r="BB8622" s="283"/>
      <c r="BC8622" s="34"/>
      <c r="BD8622" s="27"/>
      <c r="BF8622" s="35"/>
      <c r="BG8622" s="35"/>
      <c r="BH8622" s="35"/>
    </row>
    <row r="8623" spans="1:60" ht="15" x14ac:dyDescent="0.25">
      <c r="A8623" s="570">
        <f t="shared" si="125"/>
        <v>8617</v>
      </c>
      <c r="B8623" s="571" t="s">
        <v>10759</v>
      </c>
      <c r="C8623" s="574" t="s">
        <v>12458</v>
      </c>
      <c r="D8623" s="843">
        <v>3230.85</v>
      </c>
      <c r="E8623" s="844"/>
      <c r="F8623" s="844"/>
      <c r="G8623" s="25"/>
      <c r="H8623" s="25"/>
      <c r="I8623" s="25"/>
      <c r="J8623" s="25"/>
      <c r="K8623" s="25"/>
      <c r="L8623" s="25"/>
      <c r="N8623" s="25"/>
      <c r="O8623" s="25"/>
      <c r="P8623" s="35" t="s">
        <v>2496</v>
      </c>
      <c r="AS8623" s="570"/>
      <c r="AT8623" s="391"/>
      <c r="AU8623" s="222"/>
      <c r="AV8623" s="564"/>
      <c r="AW8623" s="60"/>
      <c r="AX8623" s="60"/>
      <c r="AY8623" s="60"/>
      <c r="AZ8623" s="283"/>
      <c r="BA8623" s="283"/>
      <c r="BB8623" s="283"/>
      <c r="BC8623" s="34"/>
      <c r="BD8623" s="27"/>
      <c r="BF8623" s="35"/>
      <c r="BG8623" s="35"/>
      <c r="BH8623" s="35"/>
    </row>
    <row r="8624" spans="1:60" ht="15" x14ac:dyDescent="0.25">
      <c r="A8624" s="570">
        <f t="shared" si="125"/>
        <v>8618</v>
      </c>
      <c r="B8624" s="571" t="s">
        <v>10760</v>
      </c>
      <c r="C8624" s="574" t="s">
        <v>12458</v>
      </c>
      <c r="D8624" s="843">
        <v>5712</v>
      </c>
      <c r="E8624" s="844"/>
      <c r="F8624" s="844"/>
      <c r="G8624" s="25"/>
      <c r="H8624" s="25"/>
      <c r="I8624" s="25"/>
      <c r="J8624" s="25"/>
      <c r="K8624" s="25"/>
      <c r="L8624" s="25"/>
      <c r="N8624" s="25"/>
      <c r="O8624" s="25"/>
      <c r="P8624" s="35" t="s">
        <v>2496</v>
      </c>
      <c r="AS8624" s="570"/>
      <c r="AT8624" s="391"/>
      <c r="AU8624" s="222"/>
      <c r="AV8624" s="564"/>
      <c r="AW8624" s="60"/>
      <c r="AX8624" s="60"/>
      <c r="AY8624" s="60"/>
      <c r="AZ8624" s="283"/>
      <c r="BA8624" s="283"/>
      <c r="BB8624" s="283"/>
      <c r="BC8624" s="34"/>
      <c r="BD8624" s="27"/>
      <c r="BF8624" s="35"/>
      <c r="BG8624" s="35"/>
      <c r="BH8624" s="35"/>
    </row>
    <row r="8625" spans="1:60" ht="15" x14ac:dyDescent="0.25">
      <c r="A8625" s="570">
        <f t="shared" si="125"/>
        <v>8619</v>
      </c>
      <c r="B8625" s="571" t="s">
        <v>10761</v>
      </c>
      <c r="C8625" s="574" t="s">
        <v>12458</v>
      </c>
      <c r="D8625" s="843">
        <v>1119.79</v>
      </c>
      <c r="E8625" s="844"/>
      <c r="F8625" s="844"/>
      <c r="G8625" s="25"/>
      <c r="H8625" s="25"/>
      <c r="I8625" s="25"/>
      <c r="J8625" s="25"/>
      <c r="K8625" s="25"/>
      <c r="L8625" s="25"/>
      <c r="N8625" s="25"/>
      <c r="O8625" s="25"/>
      <c r="P8625" s="35" t="s">
        <v>2496</v>
      </c>
      <c r="AS8625" s="570"/>
      <c r="AT8625" s="391"/>
      <c r="AU8625" s="222"/>
      <c r="AV8625" s="564"/>
      <c r="AW8625" s="60"/>
      <c r="AX8625" s="60"/>
      <c r="AY8625" s="60"/>
      <c r="AZ8625" s="283"/>
      <c r="BA8625" s="283"/>
      <c r="BB8625" s="283"/>
      <c r="BC8625" s="34"/>
      <c r="BD8625" s="27"/>
      <c r="BF8625" s="35"/>
      <c r="BG8625" s="35"/>
      <c r="BH8625" s="35"/>
    </row>
    <row r="8626" spans="1:60" ht="15" x14ac:dyDescent="0.25">
      <c r="A8626" s="570">
        <f t="shared" si="125"/>
        <v>8620</v>
      </c>
      <c r="B8626" s="571" t="s">
        <v>10762</v>
      </c>
      <c r="C8626" s="574" t="s">
        <v>12458</v>
      </c>
      <c r="D8626" s="843">
        <v>21055.86</v>
      </c>
      <c r="E8626" s="844"/>
      <c r="F8626" s="844"/>
      <c r="G8626" s="25"/>
      <c r="H8626" s="25"/>
      <c r="I8626" s="25"/>
      <c r="J8626" s="25"/>
      <c r="K8626" s="25"/>
      <c r="L8626" s="25"/>
      <c r="N8626" s="25"/>
      <c r="O8626" s="25"/>
      <c r="P8626" s="35" t="s">
        <v>2496</v>
      </c>
      <c r="AS8626" s="570"/>
      <c r="AT8626" s="391"/>
      <c r="AU8626" s="222"/>
      <c r="AV8626" s="564"/>
      <c r="AW8626" s="60"/>
      <c r="AX8626" s="60"/>
      <c r="AY8626" s="60"/>
      <c r="AZ8626" s="283"/>
      <c r="BA8626" s="283"/>
      <c r="BB8626" s="283"/>
      <c r="BC8626" s="34"/>
      <c r="BD8626" s="27"/>
      <c r="BF8626" s="35"/>
      <c r="BG8626" s="35"/>
      <c r="BH8626" s="35"/>
    </row>
    <row r="8627" spans="1:60" ht="15" x14ac:dyDescent="0.25">
      <c r="A8627" s="570">
        <f t="shared" si="125"/>
        <v>8621</v>
      </c>
      <c r="B8627" s="571" t="s">
        <v>10763</v>
      </c>
      <c r="C8627" s="574" t="s">
        <v>12458</v>
      </c>
      <c r="D8627" s="843">
        <v>3026.17</v>
      </c>
      <c r="E8627" s="844"/>
      <c r="F8627" s="844"/>
      <c r="G8627" s="25"/>
      <c r="H8627" s="25"/>
      <c r="I8627" s="25"/>
      <c r="J8627" s="25"/>
      <c r="K8627" s="25"/>
      <c r="L8627" s="25"/>
      <c r="N8627" s="25"/>
      <c r="O8627" s="25"/>
      <c r="P8627" s="35" t="s">
        <v>2496</v>
      </c>
      <c r="AS8627" s="570"/>
      <c r="AT8627" s="391"/>
      <c r="AU8627" s="222"/>
      <c r="AV8627" s="564"/>
      <c r="AW8627" s="60"/>
      <c r="AX8627" s="60"/>
      <c r="AY8627" s="60"/>
      <c r="AZ8627" s="283"/>
      <c r="BA8627" s="283"/>
      <c r="BB8627" s="283"/>
      <c r="BC8627" s="34"/>
      <c r="BD8627" s="27"/>
      <c r="BF8627" s="35"/>
      <c r="BG8627" s="35"/>
      <c r="BH8627" s="35"/>
    </row>
    <row r="8628" spans="1:60" ht="15" x14ac:dyDescent="0.25">
      <c r="A8628" s="570">
        <f t="shared" si="125"/>
        <v>8622</v>
      </c>
      <c r="B8628" s="571" t="s">
        <v>10764</v>
      </c>
      <c r="C8628" s="574" t="s">
        <v>12458</v>
      </c>
      <c r="D8628" s="843">
        <v>167759.06</v>
      </c>
      <c r="E8628" s="844"/>
      <c r="F8628" s="844"/>
      <c r="G8628" s="25"/>
      <c r="H8628" s="25"/>
      <c r="I8628" s="25"/>
      <c r="J8628" s="25"/>
      <c r="K8628" s="25"/>
      <c r="L8628" s="25"/>
      <c r="N8628" s="25"/>
      <c r="O8628" s="25"/>
      <c r="P8628" s="35" t="s">
        <v>2496</v>
      </c>
      <c r="AS8628" s="570"/>
      <c r="AT8628" s="391"/>
      <c r="AU8628" s="222"/>
      <c r="AV8628" s="564"/>
      <c r="AW8628" s="60"/>
      <c r="AX8628" s="60"/>
      <c r="AY8628" s="60"/>
      <c r="AZ8628" s="283"/>
      <c r="BA8628" s="283"/>
      <c r="BB8628" s="283"/>
      <c r="BC8628" s="34"/>
      <c r="BD8628" s="27"/>
      <c r="BF8628" s="35"/>
      <c r="BG8628" s="35"/>
      <c r="BH8628" s="35"/>
    </row>
    <row r="8629" spans="1:60" ht="15" x14ac:dyDescent="0.25">
      <c r="A8629" s="570">
        <f t="shared" si="125"/>
        <v>8623</v>
      </c>
      <c r="B8629" s="571" t="s">
        <v>10765</v>
      </c>
      <c r="C8629" s="574" t="s">
        <v>12458</v>
      </c>
      <c r="D8629" s="843">
        <v>971</v>
      </c>
      <c r="E8629" s="844"/>
      <c r="F8629" s="844"/>
      <c r="G8629" s="25"/>
      <c r="H8629" s="25"/>
      <c r="I8629" s="25"/>
      <c r="J8629" s="25"/>
      <c r="K8629" s="25"/>
      <c r="L8629" s="25"/>
      <c r="N8629" s="25"/>
      <c r="O8629" s="25"/>
      <c r="P8629" s="35" t="s">
        <v>2496</v>
      </c>
      <c r="AS8629" s="570"/>
      <c r="AT8629" s="391"/>
      <c r="AU8629" s="222"/>
      <c r="AV8629" s="564"/>
      <c r="AW8629" s="60"/>
      <c r="AX8629" s="60"/>
      <c r="AY8629" s="60"/>
      <c r="AZ8629" s="283"/>
      <c r="BA8629" s="283"/>
      <c r="BB8629" s="283"/>
      <c r="BC8629" s="34"/>
      <c r="BD8629" s="27"/>
      <c r="BF8629" s="35"/>
      <c r="BG8629" s="35"/>
      <c r="BH8629" s="35"/>
    </row>
    <row r="8630" spans="1:60" ht="15" x14ac:dyDescent="0.25">
      <c r="A8630" s="570">
        <f t="shared" si="125"/>
        <v>8624</v>
      </c>
      <c r="B8630" s="571" t="s">
        <v>10766</v>
      </c>
      <c r="C8630" s="574" t="s">
        <v>12458</v>
      </c>
      <c r="D8630" s="843">
        <v>1497.02</v>
      </c>
      <c r="E8630" s="844"/>
      <c r="F8630" s="844"/>
      <c r="G8630" s="25"/>
      <c r="H8630" s="25"/>
      <c r="I8630" s="25"/>
      <c r="J8630" s="25"/>
      <c r="K8630" s="25"/>
      <c r="L8630" s="25"/>
      <c r="N8630" s="25"/>
      <c r="O8630" s="25"/>
      <c r="P8630" s="35" t="s">
        <v>2496</v>
      </c>
      <c r="AS8630" s="570"/>
      <c r="AT8630" s="391"/>
      <c r="AU8630" s="222"/>
      <c r="AV8630" s="564"/>
      <c r="AW8630" s="60"/>
      <c r="AX8630" s="60"/>
      <c r="AY8630" s="60"/>
      <c r="AZ8630" s="283"/>
      <c r="BA8630" s="283"/>
      <c r="BB8630" s="283"/>
      <c r="BC8630" s="34"/>
      <c r="BD8630" s="27"/>
      <c r="BF8630" s="35"/>
      <c r="BG8630" s="35"/>
      <c r="BH8630" s="35"/>
    </row>
    <row r="8631" spans="1:60" ht="15" x14ac:dyDescent="0.25">
      <c r="A8631" s="570">
        <f t="shared" si="125"/>
        <v>8625</v>
      </c>
      <c r="B8631" s="571" t="s">
        <v>10767</v>
      </c>
      <c r="C8631" s="574" t="s">
        <v>12458</v>
      </c>
      <c r="D8631" s="843">
        <v>4450.6000000000004</v>
      </c>
      <c r="E8631" s="844"/>
      <c r="F8631" s="844"/>
      <c r="G8631" s="25"/>
      <c r="H8631" s="25"/>
      <c r="I8631" s="25"/>
      <c r="J8631" s="25"/>
      <c r="K8631" s="25"/>
      <c r="L8631" s="25"/>
      <c r="N8631" s="25"/>
      <c r="O8631" s="25"/>
      <c r="P8631" s="35" t="s">
        <v>2496</v>
      </c>
      <c r="AS8631" s="570"/>
      <c r="AT8631" s="391"/>
      <c r="AU8631" s="222"/>
      <c r="AV8631" s="564"/>
      <c r="AW8631" s="60"/>
      <c r="AX8631" s="60"/>
      <c r="AY8631" s="60"/>
      <c r="AZ8631" s="283"/>
      <c r="BA8631" s="283"/>
      <c r="BB8631" s="283"/>
      <c r="BC8631" s="34"/>
      <c r="BD8631" s="27"/>
      <c r="BF8631" s="35"/>
      <c r="BG8631" s="35"/>
      <c r="BH8631" s="35"/>
    </row>
    <row r="8632" spans="1:60" ht="15" x14ac:dyDescent="0.25">
      <c r="A8632" s="570">
        <f t="shared" si="125"/>
        <v>8626</v>
      </c>
      <c r="B8632" s="571" t="s">
        <v>10768</v>
      </c>
      <c r="C8632" s="574" t="s">
        <v>12458</v>
      </c>
      <c r="D8632" s="843">
        <v>3653.3</v>
      </c>
      <c r="E8632" s="844"/>
      <c r="F8632" s="844"/>
      <c r="G8632" s="25"/>
      <c r="H8632" s="25"/>
      <c r="I8632" s="25"/>
      <c r="J8632" s="25"/>
      <c r="K8632" s="25"/>
      <c r="L8632" s="25"/>
      <c r="N8632" s="25"/>
      <c r="O8632" s="25"/>
      <c r="P8632" s="35" t="s">
        <v>2496</v>
      </c>
      <c r="AS8632" s="570"/>
      <c r="AT8632" s="391"/>
      <c r="AU8632" s="222"/>
      <c r="AV8632" s="564"/>
      <c r="AW8632" s="60"/>
      <c r="AX8632" s="60"/>
      <c r="AY8632" s="60"/>
      <c r="AZ8632" s="283"/>
      <c r="BA8632" s="283"/>
      <c r="BB8632" s="283"/>
      <c r="BC8632" s="34"/>
      <c r="BD8632" s="27"/>
      <c r="BF8632" s="35"/>
      <c r="BG8632" s="35"/>
      <c r="BH8632" s="35"/>
    </row>
    <row r="8633" spans="1:60" ht="15" x14ac:dyDescent="0.25">
      <c r="A8633" s="570">
        <f t="shared" si="125"/>
        <v>8627</v>
      </c>
      <c r="B8633" s="571" t="s">
        <v>10769</v>
      </c>
      <c r="C8633" s="574" t="s">
        <v>12458</v>
      </c>
      <c r="D8633" s="843">
        <v>850</v>
      </c>
      <c r="E8633" s="844"/>
      <c r="F8633" s="844"/>
      <c r="G8633" s="25"/>
      <c r="H8633" s="25"/>
      <c r="I8633" s="25"/>
      <c r="J8633" s="25"/>
      <c r="K8633" s="25"/>
      <c r="L8633" s="25"/>
      <c r="N8633" s="25"/>
      <c r="O8633" s="25"/>
      <c r="P8633" s="35" t="s">
        <v>2496</v>
      </c>
      <c r="AS8633" s="570"/>
      <c r="AT8633" s="391"/>
      <c r="AU8633" s="222"/>
      <c r="AV8633" s="564"/>
      <c r="AW8633" s="60"/>
      <c r="AX8633" s="60"/>
      <c r="AY8633" s="60"/>
      <c r="AZ8633" s="283"/>
      <c r="BA8633" s="283"/>
      <c r="BB8633" s="283"/>
      <c r="BC8633" s="34"/>
      <c r="BD8633" s="27"/>
      <c r="BF8633" s="35"/>
      <c r="BG8633" s="35"/>
      <c r="BH8633" s="35"/>
    </row>
    <row r="8634" spans="1:60" ht="15" x14ac:dyDescent="0.25">
      <c r="A8634" s="570">
        <f t="shared" si="125"/>
        <v>8628</v>
      </c>
      <c r="B8634" s="571" t="s">
        <v>10770</v>
      </c>
      <c r="C8634" s="574" t="s">
        <v>12458</v>
      </c>
      <c r="D8634" s="843">
        <v>5740</v>
      </c>
      <c r="E8634" s="844"/>
      <c r="F8634" s="844"/>
      <c r="G8634" s="25"/>
      <c r="H8634" s="25"/>
      <c r="I8634" s="25"/>
      <c r="J8634" s="25"/>
      <c r="K8634" s="25"/>
      <c r="L8634" s="25"/>
      <c r="N8634" s="25"/>
      <c r="O8634" s="25"/>
      <c r="P8634" s="35" t="s">
        <v>2496</v>
      </c>
      <c r="AS8634" s="570"/>
      <c r="AT8634" s="391"/>
      <c r="AU8634" s="222"/>
      <c r="AV8634" s="564"/>
      <c r="AW8634" s="60"/>
      <c r="AX8634" s="60"/>
      <c r="AY8634" s="60"/>
      <c r="AZ8634" s="283"/>
      <c r="BA8634" s="283"/>
      <c r="BB8634" s="283"/>
      <c r="BC8634" s="34"/>
      <c r="BD8634" s="27"/>
      <c r="BF8634" s="35"/>
      <c r="BG8634" s="35"/>
      <c r="BH8634" s="35"/>
    </row>
    <row r="8635" spans="1:60" ht="15" x14ac:dyDescent="0.25">
      <c r="A8635" s="570">
        <f t="shared" si="125"/>
        <v>8629</v>
      </c>
      <c r="B8635" s="571" t="s">
        <v>10771</v>
      </c>
      <c r="C8635" s="574" t="s">
        <v>12458</v>
      </c>
      <c r="D8635" s="843">
        <v>6032.11</v>
      </c>
      <c r="E8635" s="844"/>
      <c r="F8635" s="844"/>
      <c r="G8635" s="25"/>
      <c r="H8635" s="25"/>
      <c r="I8635" s="25"/>
      <c r="J8635" s="25"/>
      <c r="K8635" s="25"/>
      <c r="L8635" s="25"/>
      <c r="N8635" s="25"/>
      <c r="O8635" s="25"/>
      <c r="P8635" s="35" t="s">
        <v>2496</v>
      </c>
      <c r="AS8635" s="570"/>
      <c r="AT8635" s="391"/>
      <c r="AU8635" s="222"/>
      <c r="AV8635" s="564"/>
      <c r="AW8635" s="60"/>
      <c r="AX8635" s="60"/>
      <c r="AY8635" s="60"/>
      <c r="AZ8635" s="283"/>
      <c r="BA8635" s="283"/>
      <c r="BB8635" s="283"/>
      <c r="BC8635" s="34"/>
      <c r="BD8635" s="27"/>
      <c r="BF8635" s="35"/>
      <c r="BG8635" s="35"/>
      <c r="BH8635" s="35"/>
    </row>
    <row r="8636" spans="1:60" ht="15" x14ac:dyDescent="0.25">
      <c r="A8636" s="570">
        <f t="shared" si="125"/>
        <v>8630</v>
      </c>
      <c r="B8636" s="571" t="s">
        <v>10772</v>
      </c>
      <c r="C8636" s="574" t="s">
        <v>12458</v>
      </c>
      <c r="D8636" s="843">
        <v>12495</v>
      </c>
      <c r="E8636" s="844"/>
      <c r="F8636" s="844"/>
      <c r="G8636" s="25"/>
      <c r="H8636" s="25"/>
      <c r="I8636" s="25"/>
      <c r="J8636" s="25"/>
      <c r="K8636" s="25"/>
      <c r="L8636" s="25"/>
      <c r="N8636" s="25"/>
      <c r="O8636" s="25"/>
      <c r="P8636" s="35" t="s">
        <v>2496</v>
      </c>
      <c r="AS8636" s="570"/>
      <c r="AT8636" s="391"/>
      <c r="AU8636" s="222"/>
      <c r="AV8636" s="564"/>
      <c r="AW8636" s="60"/>
      <c r="AX8636" s="60"/>
      <c r="AY8636" s="60"/>
      <c r="AZ8636" s="283"/>
      <c r="BA8636" s="283"/>
      <c r="BB8636" s="283"/>
      <c r="BC8636" s="34"/>
      <c r="BD8636" s="27"/>
      <c r="BF8636" s="35"/>
      <c r="BG8636" s="35"/>
      <c r="BH8636" s="35"/>
    </row>
    <row r="8637" spans="1:60" ht="15" x14ac:dyDescent="0.25">
      <c r="A8637" s="570">
        <f t="shared" si="125"/>
        <v>8631</v>
      </c>
      <c r="B8637" s="571" t="s">
        <v>10773</v>
      </c>
      <c r="C8637" s="574" t="s">
        <v>12458</v>
      </c>
      <c r="D8637" s="843">
        <v>1783.81</v>
      </c>
      <c r="E8637" s="844"/>
      <c r="F8637" s="844"/>
      <c r="G8637" s="25"/>
      <c r="H8637" s="25"/>
      <c r="I8637" s="25"/>
      <c r="J8637" s="25"/>
      <c r="K8637" s="25"/>
      <c r="L8637" s="25"/>
      <c r="N8637" s="25"/>
      <c r="O8637" s="25"/>
      <c r="P8637" s="35" t="s">
        <v>2496</v>
      </c>
      <c r="AS8637" s="570"/>
      <c r="AT8637" s="391"/>
      <c r="AU8637" s="222"/>
      <c r="AV8637" s="564"/>
      <c r="AW8637" s="60"/>
      <c r="AX8637" s="60"/>
      <c r="AY8637" s="60"/>
      <c r="AZ8637" s="283"/>
      <c r="BA8637" s="283"/>
      <c r="BB8637" s="283"/>
      <c r="BC8637" s="34"/>
      <c r="BD8637" s="27"/>
      <c r="BF8637" s="35"/>
      <c r="BG8637" s="35"/>
      <c r="BH8637" s="35"/>
    </row>
    <row r="8638" spans="1:60" ht="15" x14ac:dyDescent="0.25">
      <c r="A8638" s="570">
        <f t="shared" si="125"/>
        <v>8632</v>
      </c>
      <c r="B8638" s="571" t="s">
        <v>10774</v>
      </c>
      <c r="C8638" s="574" t="s">
        <v>12458</v>
      </c>
      <c r="D8638" s="843">
        <v>3852.03</v>
      </c>
      <c r="E8638" s="844"/>
      <c r="F8638" s="844"/>
      <c r="G8638" s="25"/>
      <c r="H8638" s="25"/>
      <c r="I8638" s="25"/>
      <c r="J8638" s="25"/>
      <c r="K8638" s="25"/>
      <c r="L8638" s="25"/>
      <c r="N8638" s="25"/>
      <c r="O8638" s="25"/>
      <c r="P8638" s="35" t="s">
        <v>2496</v>
      </c>
      <c r="AS8638" s="570"/>
      <c r="AT8638" s="391"/>
      <c r="AU8638" s="222"/>
      <c r="AV8638" s="564"/>
      <c r="AW8638" s="60"/>
      <c r="AX8638" s="60"/>
      <c r="AY8638" s="60"/>
      <c r="AZ8638" s="283"/>
      <c r="BA8638" s="283"/>
      <c r="BB8638" s="283"/>
      <c r="BC8638" s="34"/>
      <c r="BD8638" s="27"/>
      <c r="BF8638" s="35"/>
      <c r="BG8638" s="35"/>
      <c r="BH8638" s="35"/>
    </row>
    <row r="8639" spans="1:60" ht="15" x14ac:dyDescent="0.25">
      <c r="A8639" s="570">
        <f t="shared" si="125"/>
        <v>8633</v>
      </c>
      <c r="B8639" s="571" t="s">
        <v>10775</v>
      </c>
      <c r="C8639" s="574" t="s">
        <v>12458</v>
      </c>
      <c r="D8639" s="843">
        <v>3852.03</v>
      </c>
      <c r="E8639" s="844"/>
      <c r="F8639" s="844"/>
      <c r="G8639" s="25"/>
      <c r="H8639" s="25"/>
      <c r="I8639" s="25"/>
      <c r="J8639" s="25"/>
      <c r="K8639" s="25"/>
      <c r="L8639" s="25"/>
      <c r="N8639" s="25"/>
      <c r="O8639" s="25"/>
      <c r="P8639" s="35" t="s">
        <v>2496</v>
      </c>
      <c r="AS8639" s="570"/>
      <c r="AT8639" s="391"/>
      <c r="AU8639" s="222"/>
      <c r="AV8639" s="564"/>
      <c r="AW8639" s="60"/>
      <c r="AX8639" s="60"/>
      <c r="AY8639" s="60"/>
      <c r="AZ8639" s="283"/>
      <c r="BA8639" s="283"/>
      <c r="BB8639" s="283"/>
      <c r="BC8639" s="34"/>
      <c r="BD8639" s="27"/>
      <c r="BF8639" s="35"/>
      <c r="BG8639" s="35"/>
      <c r="BH8639" s="35"/>
    </row>
    <row r="8640" spans="1:60" ht="15" x14ac:dyDescent="0.25">
      <c r="A8640" s="570">
        <f t="shared" si="125"/>
        <v>8634</v>
      </c>
      <c r="B8640" s="571" t="s">
        <v>10776</v>
      </c>
      <c r="C8640" s="574" t="s">
        <v>12458</v>
      </c>
      <c r="D8640" s="843">
        <v>1445.85</v>
      </c>
      <c r="E8640" s="844"/>
      <c r="F8640" s="844"/>
      <c r="G8640" s="25"/>
      <c r="H8640" s="25"/>
      <c r="I8640" s="25"/>
      <c r="J8640" s="25"/>
      <c r="K8640" s="25"/>
      <c r="L8640" s="25"/>
      <c r="N8640" s="25"/>
      <c r="O8640" s="25"/>
      <c r="P8640" s="35" t="s">
        <v>2496</v>
      </c>
      <c r="AS8640" s="570"/>
      <c r="AT8640" s="391"/>
      <c r="AU8640" s="222"/>
      <c r="AV8640" s="564"/>
      <c r="AW8640" s="60"/>
      <c r="AX8640" s="60"/>
      <c r="AY8640" s="60"/>
      <c r="AZ8640" s="283"/>
      <c r="BA8640" s="283"/>
      <c r="BB8640" s="283"/>
      <c r="BC8640" s="34"/>
      <c r="BD8640" s="27"/>
      <c r="BF8640" s="35"/>
      <c r="BG8640" s="35"/>
      <c r="BH8640" s="35"/>
    </row>
    <row r="8641" spans="1:60" ht="15" x14ac:dyDescent="0.25">
      <c r="A8641" s="570">
        <f t="shared" si="125"/>
        <v>8635</v>
      </c>
      <c r="B8641" s="571" t="s">
        <v>10777</v>
      </c>
      <c r="C8641" s="574" t="s">
        <v>12458</v>
      </c>
      <c r="D8641" s="843">
        <v>2589.44</v>
      </c>
      <c r="E8641" s="844"/>
      <c r="F8641" s="844"/>
      <c r="G8641" s="25"/>
      <c r="H8641" s="25"/>
      <c r="I8641" s="25"/>
      <c r="J8641" s="25"/>
      <c r="K8641" s="25"/>
      <c r="L8641" s="25"/>
      <c r="N8641" s="25"/>
      <c r="O8641" s="25"/>
      <c r="P8641" s="35" t="s">
        <v>2496</v>
      </c>
      <c r="AS8641" s="570"/>
      <c r="AT8641" s="391"/>
      <c r="AU8641" s="222"/>
      <c r="AV8641" s="564"/>
      <c r="AW8641" s="60"/>
      <c r="AX8641" s="60"/>
      <c r="AY8641" s="60"/>
      <c r="AZ8641" s="283"/>
      <c r="BA8641" s="283"/>
      <c r="BB8641" s="283"/>
      <c r="BC8641" s="34"/>
      <c r="BD8641" s="27"/>
      <c r="BF8641" s="35"/>
      <c r="BG8641" s="35"/>
      <c r="BH8641" s="35"/>
    </row>
    <row r="8642" spans="1:60" ht="15" x14ac:dyDescent="0.25">
      <c r="A8642" s="570">
        <f t="shared" si="125"/>
        <v>8636</v>
      </c>
      <c r="B8642" s="571" t="s">
        <v>10778</v>
      </c>
      <c r="C8642" s="574" t="s">
        <v>12458</v>
      </c>
      <c r="D8642" s="843">
        <v>2945.25</v>
      </c>
      <c r="E8642" s="844"/>
      <c r="F8642" s="844"/>
      <c r="G8642" s="25"/>
      <c r="H8642" s="25"/>
      <c r="I8642" s="25"/>
      <c r="J8642" s="25"/>
      <c r="K8642" s="25"/>
      <c r="L8642" s="25"/>
      <c r="N8642" s="25"/>
      <c r="O8642" s="25"/>
      <c r="P8642" s="35" t="s">
        <v>2496</v>
      </c>
      <c r="AS8642" s="570"/>
      <c r="AT8642" s="391"/>
      <c r="AU8642" s="222"/>
      <c r="AV8642" s="564"/>
      <c r="AW8642" s="60"/>
      <c r="AX8642" s="60"/>
      <c r="AY8642" s="60"/>
      <c r="AZ8642" s="283"/>
      <c r="BA8642" s="283"/>
      <c r="BB8642" s="283"/>
      <c r="BC8642" s="34"/>
      <c r="BD8642" s="27"/>
      <c r="BF8642" s="35"/>
      <c r="BG8642" s="35"/>
      <c r="BH8642" s="35"/>
    </row>
    <row r="8643" spans="1:60" ht="15" x14ac:dyDescent="0.25">
      <c r="A8643" s="570">
        <f t="shared" si="125"/>
        <v>8637</v>
      </c>
      <c r="B8643" s="571" t="s">
        <v>10779</v>
      </c>
      <c r="C8643" s="574" t="s">
        <v>12458</v>
      </c>
      <c r="D8643" s="843">
        <v>6069</v>
      </c>
      <c r="E8643" s="844"/>
      <c r="F8643" s="844"/>
      <c r="G8643" s="25"/>
      <c r="H8643" s="25"/>
      <c r="I8643" s="25"/>
      <c r="J8643" s="25"/>
      <c r="K8643" s="25"/>
      <c r="L8643" s="25"/>
      <c r="N8643" s="25"/>
      <c r="O8643" s="25"/>
      <c r="P8643" s="35" t="s">
        <v>2496</v>
      </c>
      <c r="AS8643" s="570"/>
      <c r="AT8643" s="391"/>
      <c r="AU8643" s="222"/>
      <c r="AV8643" s="564"/>
      <c r="AW8643" s="60"/>
      <c r="AX8643" s="60"/>
      <c r="AY8643" s="60"/>
      <c r="AZ8643" s="283"/>
      <c r="BA8643" s="283"/>
      <c r="BB8643" s="283"/>
      <c r="BC8643" s="34"/>
      <c r="BD8643" s="27"/>
      <c r="BF8643" s="35"/>
      <c r="BG8643" s="35"/>
      <c r="BH8643" s="35"/>
    </row>
    <row r="8644" spans="1:60" ht="15" x14ac:dyDescent="0.25">
      <c r="A8644" s="570">
        <f t="shared" si="125"/>
        <v>8638</v>
      </c>
      <c r="B8644" s="571" t="s">
        <v>10780</v>
      </c>
      <c r="C8644" s="574" t="s">
        <v>12458</v>
      </c>
      <c r="D8644" s="843">
        <v>8776.25</v>
      </c>
      <c r="E8644" s="844"/>
      <c r="F8644" s="844"/>
      <c r="G8644" s="25"/>
      <c r="H8644" s="25"/>
      <c r="I8644" s="25"/>
      <c r="J8644" s="25"/>
      <c r="K8644" s="25"/>
      <c r="L8644" s="25"/>
      <c r="N8644" s="25"/>
      <c r="O8644" s="25"/>
      <c r="P8644" s="35" t="s">
        <v>2496</v>
      </c>
      <c r="AS8644" s="570"/>
      <c r="AT8644" s="391"/>
      <c r="AU8644" s="222"/>
      <c r="AV8644" s="564"/>
      <c r="AW8644" s="60"/>
      <c r="AX8644" s="60"/>
      <c r="AY8644" s="60"/>
      <c r="AZ8644" s="283"/>
      <c r="BA8644" s="283"/>
      <c r="BB8644" s="283"/>
      <c r="BC8644" s="34"/>
      <c r="BD8644" s="27"/>
      <c r="BF8644" s="35"/>
      <c r="BG8644" s="35"/>
      <c r="BH8644" s="35"/>
    </row>
    <row r="8645" spans="1:60" ht="15" x14ac:dyDescent="0.25">
      <c r="A8645" s="570">
        <f t="shared" si="125"/>
        <v>8639</v>
      </c>
      <c r="B8645" s="571" t="s">
        <v>10781</v>
      </c>
      <c r="C8645" s="574" t="s">
        <v>12458</v>
      </c>
      <c r="D8645" s="843">
        <v>9996</v>
      </c>
      <c r="E8645" s="844"/>
      <c r="F8645" s="844"/>
      <c r="G8645" s="25"/>
      <c r="H8645" s="25"/>
      <c r="I8645" s="25"/>
      <c r="J8645" s="25"/>
      <c r="K8645" s="25"/>
      <c r="L8645" s="25"/>
      <c r="N8645" s="25"/>
      <c r="O8645" s="25"/>
      <c r="P8645" s="35" t="s">
        <v>2496</v>
      </c>
      <c r="AS8645" s="570"/>
      <c r="AT8645" s="391"/>
      <c r="AU8645" s="222"/>
      <c r="AV8645" s="564"/>
      <c r="AW8645" s="60"/>
      <c r="AX8645" s="60"/>
      <c r="AY8645" s="60"/>
      <c r="AZ8645" s="283"/>
      <c r="BA8645" s="283"/>
      <c r="BB8645" s="283"/>
      <c r="BC8645" s="34"/>
      <c r="BD8645" s="27"/>
      <c r="BF8645" s="35"/>
      <c r="BG8645" s="35"/>
      <c r="BH8645" s="35"/>
    </row>
    <row r="8646" spans="1:60" ht="15" x14ac:dyDescent="0.25">
      <c r="A8646" s="570">
        <f t="shared" si="125"/>
        <v>8640</v>
      </c>
      <c r="B8646" s="571" t="s">
        <v>10782</v>
      </c>
      <c r="C8646" s="574" t="s">
        <v>12458</v>
      </c>
      <c r="D8646" s="843">
        <v>6685.42</v>
      </c>
      <c r="E8646" s="844"/>
      <c r="F8646" s="844"/>
      <c r="G8646" s="25"/>
      <c r="H8646" s="25"/>
      <c r="I8646" s="25"/>
      <c r="J8646" s="25"/>
      <c r="K8646" s="25"/>
      <c r="L8646" s="25"/>
      <c r="N8646" s="25"/>
      <c r="O8646" s="25"/>
      <c r="P8646" s="35" t="s">
        <v>2496</v>
      </c>
      <c r="AS8646" s="570"/>
      <c r="AT8646" s="391"/>
      <c r="AU8646" s="222"/>
      <c r="AV8646" s="564"/>
      <c r="AW8646" s="60"/>
      <c r="AX8646" s="60"/>
      <c r="AY8646" s="60"/>
      <c r="AZ8646" s="283"/>
      <c r="BA8646" s="283"/>
      <c r="BB8646" s="283"/>
      <c r="BC8646" s="34"/>
      <c r="BD8646" s="27"/>
      <c r="BF8646" s="35"/>
      <c r="BG8646" s="35"/>
      <c r="BH8646" s="35"/>
    </row>
    <row r="8647" spans="1:60" ht="15" x14ac:dyDescent="0.25">
      <c r="A8647" s="570">
        <f t="shared" si="125"/>
        <v>8641</v>
      </c>
      <c r="B8647" s="571" t="s">
        <v>10783</v>
      </c>
      <c r="C8647" s="574" t="s">
        <v>12458</v>
      </c>
      <c r="D8647" s="843">
        <v>1808.8</v>
      </c>
      <c r="E8647" s="844"/>
      <c r="F8647" s="844"/>
      <c r="G8647" s="25"/>
      <c r="H8647" s="25"/>
      <c r="I8647" s="25"/>
      <c r="J8647" s="25"/>
      <c r="K8647" s="25"/>
      <c r="L8647" s="25"/>
      <c r="N8647" s="25"/>
      <c r="O8647" s="25"/>
      <c r="P8647" s="35" t="s">
        <v>2496</v>
      </c>
      <c r="AS8647" s="570"/>
      <c r="AT8647" s="391"/>
      <c r="AU8647" s="222"/>
      <c r="AV8647" s="564"/>
      <c r="AW8647" s="60"/>
      <c r="AX8647" s="60"/>
      <c r="AY8647" s="60"/>
      <c r="AZ8647" s="283"/>
      <c r="BA8647" s="283"/>
      <c r="BB8647" s="283"/>
      <c r="BC8647" s="34"/>
      <c r="BD8647" s="27"/>
      <c r="BF8647" s="35"/>
      <c r="BG8647" s="35"/>
      <c r="BH8647" s="35"/>
    </row>
    <row r="8648" spans="1:60" ht="15" x14ac:dyDescent="0.25">
      <c r="A8648" s="570">
        <f t="shared" si="125"/>
        <v>8642</v>
      </c>
      <c r="B8648" s="571" t="s">
        <v>10784</v>
      </c>
      <c r="C8648" s="574" t="s">
        <v>12458</v>
      </c>
      <c r="D8648" s="843">
        <v>553.35</v>
      </c>
      <c r="E8648" s="844"/>
      <c r="F8648" s="844"/>
      <c r="G8648" s="25"/>
      <c r="H8648" s="25"/>
      <c r="I8648" s="25"/>
      <c r="J8648" s="25"/>
      <c r="K8648" s="25"/>
      <c r="L8648" s="25"/>
      <c r="N8648" s="25"/>
      <c r="O8648" s="25"/>
      <c r="P8648" s="35" t="s">
        <v>2496</v>
      </c>
      <c r="AS8648" s="570"/>
      <c r="AT8648" s="391"/>
      <c r="AU8648" s="222"/>
      <c r="AV8648" s="564"/>
      <c r="AW8648" s="60"/>
      <c r="AX8648" s="60"/>
      <c r="AY8648" s="60"/>
      <c r="AZ8648" s="283"/>
      <c r="BA8648" s="283"/>
      <c r="BB8648" s="283"/>
      <c r="BC8648" s="34"/>
      <c r="BD8648" s="27"/>
      <c r="BF8648" s="35"/>
      <c r="BG8648" s="35"/>
      <c r="BH8648" s="35"/>
    </row>
    <row r="8649" spans="1:60" ht="15" x14ac:dyDescent="0.25">
      <c r="A8649" s="570">
        <f t="shared" si="125"/>
        <v>8643</v>
      </c>
      <c r="B8649" s="571" t="s">
        <v>10785</v>
      </c>
      <c r="C8649" s="574" t="s">
        <v>12458</v>
      </c>
      <c r="D8649" s="843">
        <v>784.21</v>
      </c>
      <c r="E8649" s="844"/>
      <c r="F8649" s="844"/>
      <c r="G8649" s="25"/>
      <c r="H8649" s="25"/>
      <c r="I8649" s="25"/>
      <c r="J8649" s="25"/>
      <c r="K8649" s="25"/>
      <c r="L8649" s="25"/>
      <c r="N8649" s="25"/>
      <c r="O8649" s="25"/>
      <c r="P8649" s="35" t="s">
        <v>2496</v>
      </c>
      <c r="AS8649" s="570"/>
      <c r="AT8649" s="391"/>
      <c r="AU8649" s="222"/>
      <c r="AV8649" s="564"/>
      <c r="AW8649" s="60"/>
      <c r="AX8649" s="60"/>
      <c r="AY8649" s="60"/>
      <c r="AZ8649" s="283"/>
      <c r="BA8649" s="283"/>
      <c r="BB8649" s="283"/>
      <c r="BC8649" s="34"/>
      <c r="BD8649" s="27"/>
      <c r="BF8649" s="35"/>
      <c r="BG8649" s="35"/>
      <c r="BH8649" s="35"/>
    </row>
    <row r="8650" spans="1:60" ht="15" x14ac:dyDescent="0.25">
      <c r="A8650" s="570">
        <f t="shared" si="125"/>
        <v>8644</v>
      </c>
      <c r="B8650" s="571" t="s">
        <v>10786</v>
      </c>
      <c r="C8650" s="574" t="s">
        <v>12458</v>
      </c>
      <c r="D8650" s="843">
        <v>351.05</v>
      </c>
      <c r="E8650" s="844"/>
      <c r="F8650" s="844"/>
      <c r="G8650" s="25"/>
      <c r="H8650" s="25"/>
      <c r="I8650" s="25"/>
      <c r="J8650" s="25"/>
      <c r="K8650" s="25"/>
      <c r="L8650" s="25"/>
      <c r="N8650" s="25"/>
      <c r="O8650" s="25"/>
      <c r="P8650" s="35" t="s">
        <v>2496</v>
      </c>
      <c r="AS8650" s="570"/>
      <c r="AT8650" s="391"/>
      <c r="AU8650" s="222"/>
      <c r="AV8650" s="564"/>
      <c r="AW8650" s="60"/>
      <c r="AX8650" s="60"/>
      <c r="AY8650" s="60"/>
      <c r="AZ8650" s="283"/>
      <c r="BA8650" s="283"/>
      <c r="BB8650" s="283"/>
      <c r="BC8650" s="34"/>
      <c r="BD8650" s="27"/>
      <c r="BF8650" s="35"/>
      <c r="BG8650" s="35"/>
      <c r="BH8650" s="35"/>
    </row>
    <row r="8651" spans="1:60" ht="15" x14ac:dyDescent="0.25">
      <c r="A8651" s="570">
        <f t="shared" si="125"/>
        <v>8645</v>
      </c>
      <c r="B8651" s="571" t="s">
        <v>10787</v>
      </c>
      <c r="C8651" s="574" t="s">
        <v>12458</v>
      </c>
      <c r="D8651" s="843">
        <v>1776.67</v>
      </c>
      <c r="E8651" s="844"/>
      <c r="F8651" s="844"/>
      <c r="G8651" s="25"/>
      <c r="H8651" s="25"/>
      <c r="I8651" s="25"/>
      <c r="J8651" s="25"/>
      <c r="K8651" s="25"/>
      <c r="L8651" s="25"/>
      <c r="N8651" s="25"/>
      <c r="O8651" s="25"/>
      <c r="P8651" s="35" t="s">
        <v>2496</v>
      </c>
      <c r="AS8651" s="570"/>
      <c r="AT8651" s="391"/>
      <c r="AU8651" s="222"/>
      <c r="AV8651" s="564"/>
      <c r="AW8651" s="60"/>
      <c r="AX8651" s="60"/>
      <c r="AY8651" s="60"/>
      <c r="AZ8651" s="283"/>
      <c r="BA8651" s="283"/>
      <c r="BB8651" s="283"/>
      <c r="BC8651" s="34"/>
      <c r="BD8651" s="27"/>
      <c r="BF8651" s="35"/>
      <c r="BG8651" s="35"/>
      <c r="BH8651" s="35"/>
    </row>
    <row r="8652" spans="1:60" ht="15" x14ac:dyDescent="0.25">
      <c r="A8652" s="570">
        <f t="shared" si="125"/>
        <v>8646</v>
      </c>
      <c r="B8652" s="571" t="s">
        <v>10788</v>
      </c>
      <c r="C8652" s="574" t="s">
        <v>12458</v>
      </c>
      <c r="D8652" s="843">
        <v>887.74</v>
      </c>
      <c r="E8652" s="844"/>
      <c r="F8652" s="844"/>
      <c r="G8652" s="25"/>
      <c r="H8652" s="25"/>
      <c r="I8652" s="25"/>
      <c r="J8652" s="25"/>
      <c r="K8652" s="25"/>
      <c r="L8652" s="25"/>
      <c r="N8652" s="25"/>
      <c r="O8652" s="25"/>
      <c r="P8652" s="35" t="s">
        <v>2496</v>
      </c>
      <c r="AS8652" s="570"/>
      <c r="AT8652" s="391"/>
      <c r="AU8652" s="222"/>
      <c r="AV8652" s="564"/>
      <c r="AW8652" s="60"/>
      <c r="AX8652" s="60"/>
      <c r="AY8652" s="60"/>
      <c r="AZ8652" s="283"/>
      <c r="BA8652" s="283"/>
      <c r="BB8652" s="283"/>
      <c r="BC8652" s="34"/>
      <c r="BD8652" s="27"/>
      <c r="BF8652" s="35"/>
      <c r="BG8652" s="35"/>
      <c r="BH8652" s="35"/>
    </row>
    <row r="8653" spans="1:60" ht="15" x14ac:dyDescent="0.25">
      <c r="A8653" s="570">
        <f t="shared" si="125"/>
        <v>8647</v>
      </c>
      <c r="B8653" s="571" t="s">
        <v>10789</v>
      </c>
      <c r="C8653" s="574" t="s">
        <v>12458</v>
      </c>
      <c r="D8653" s="843">
        <v>9692.5499999999993</v>
      </c>
      <c r="E8653" s="844"/>
      <c r="F8653" s="844"/>
      <c r="G8653" s="25"/>
      <c r="H8653" s="25"/>
      <c r="I8653" s="25"/>
      <c r="J8653" s="25"/>
      <c r="K8653" s="25"/>
      <c r="L8653" s="25"/>
      <c r="N8653" s="25"/>
      <c r="O8653" s="25"/>
      <c r="P8653" s="35" t="s">
        <v>2496</v>
      </c>
      <c r="AS8653" s="570"/>
      <c r="AT8653" s="391"/>
      <c r="AU8653" s="222"/>
      <c r="AV8653" s="564"/>
      <c r="AW8653" s="60"/>
      <c r="AX8653" s="60"/>
      <c r="AY8653" s="60"/>
      <c r="AZ8653" s="283"/>
      <c r="BA8653" s="283"/>
      <c r="BB8653" s="283"/>
      <c r="BC8653" s="34"/>
      <c r="BD8653" s="27"/>
      <c r="BF8653" s="35"/>
      <c r="BG8653" s="35"/>
      <c r="BH8653" s="35"/>
    </row>
    <row r="8654" spans="1:60" ht="15" x14ac:dyDescent="0.25">
      <c r="A8654" s="570">
        <f t="shared" si="125"/>
        <v>8648</v>
      </c>
      <c r="B8654" s="571" t="s">
        <v>10790</v>
      </c>
      <c r="C8654" s="574" t="s">
        <v>12458</v>
      </c>
      <c r="D8654" s="843">
        <v>13974.17</v>
      </c>
      <c r="E8654" s="844"/>
      <c r="F8654" s="844"/>
      <c r="G8654" s="25"/>
      <c r="H8654" s="25"/>
      <c r="I8654" s="25"/>
      <c r="J8654" s="25"/>
      <c r="K8654" s="25"/>
      <c r="L8654" s="25"/>
      <c r="N8654" s="25"/>
      <c r="O8654" s="25"/>
      <c r="P8654" s="35" t="s">
        <v>2496</v>
      </c>
      <c r="AS8654" s="570"/>
      <c r="AT8654" s="391"/>
      <c r="AU8654" s="222"/>
      <c r="AV8654" s="564"/>
      <c r="AW8654" s="60"/>
      <c r="AX8654" s="60"/>
      <c r="AY8654" s="60"/>
      <c r="AZ8654" s="283"/>
      <c r="BA8654" s="283"/>
      <c r="BB8654" s="283"/>
      <c r="BC8654" s="34"/>
      <c r="BD8654" s="27"/>
      <c r="BF8654" s="35"/>
      <c r="BG8654" s="35"/>
      <c r="BH8654" s="35"/>
    </row>
    <row r="8655" spans="1:60" ht="15" x14ac:dyDescent="0.25">
      <c r="A8655" s="570">
        <f t="shared" ref="A8655:A8718" si="126">A8654+1</f>
        <v>8649</v>
      </c>
      <c r="B8655" s="571" t="s">
        <v>10791</v>
      </c>
      <c r="C8655" s="574" t="s">
        <v>12458</v>
      </c>
      <c r="D8655" s="843">
        <v>15922.2</v>
      </c>
      <c r="E8655" s="844"/>
      <c r="F8655" s="844"/>
      <c r="G8655" s="25"/>
      <c r="H8655" s="25"/>
      <c r="I8655" s="25"/>
      <c r="J8655" s="25"/>
      <c r="K8655" s="25"/>
      <c r="L8655" s="25"/>
      <c r="N8655" s="25"/>
      <c r="O8655" s="25"/>
      <c r="P8655" s="35" t="s">
        <v>2496</v>
      </c>
      <c r="AS8655" s="570"/>
      <c r="AT8655" s="391"/>
      <c r="AU8655" s="222"/>
      <c r="AV8655" s="564"/>
      <c r="AW8655" s="60"/>
      <c r="AX8655" s="60"/>
      <c r="AY8655" s="60"/>
      <c r="AZ8655" s="283"/>
      <c r="BA8655" s="283"/>
      <c r="BB8655" s="283"/>
      <c r="BC8655" s="34"/>
      <c r="BD8655" s="27"/>
      <c r="BF8655" s="35"/>
      <c r="BG8655" s="35"/>
      <c r="BH8655" s="35"/>
    </row>
    <row r="8656" spans="1:60" ht="15" x14ac:dyDescent="0.25">
      <c r="A8656" s="570">
        <f t="shared" si="126"/>
        <v>8650</v>
      </c>
      <c r="B8656" s="571" t="s">
        <v>10792</v>
      </c>
      <c r="C8656" s="574" t="s">
        <v>12458</v>
      </c>
      <c r="D8656" s="843">
        <v>33146.26</v>
      </c>
      <c r="E8656" s="844"/>
      <c r="F8656" s="844"/>
      <c r="G8656" s="25"/>
      <c r="H8656" s="25"/>
      <c r="I8656" s="25"/>
      <c r="J8656" s="25"/>
      <c r="K8656" s="25"/>
      <c r="L8656" s="25"/>
      <c r="N8656" s="25"/>
      <c r="O8656" s="25"/>
      <c r="P8656" s="35" t="s">
        <v>2496</v>
      </c>
      <c r="AS8656" s="570"/>
      <c r="AT8656" s="391"/>
      <c r="AU8656" s="222"/>
      <c r="AV8656" s="564"/>
      <c r="AW8656" s="60"/>
      <c r="AX8656" s="60"/>
      <c r="AY8656" s="60"/>
      <c r="AZ8656" s="283"/>
      <c r="BA8656" s="283"/>
      <c r="BB8656" s="283"/>
      <c r="BC8656" s="34"/>
      <c r="BD8656" s="27"/>
      <c r="BF8656" s="35"/>
      <c r="BG8656" s="35"/>
      <c r="BH8656" s="35"/>
    </row>
    <row r="8657" spans="1:60" ht="15" x14ac:dyDescent="0.25">
      <c r="A8657" s="570">
        <f t="shared" si="126"/>
        <v>8651</v>
      </c>
      <c r="B8657" s="571" t="s">
        <v>10793</v>
      </c>
      <c r="C8657" s="574" t="s">
        <v>12458</v>
      </c>
      <c r="D8657" s="843">
        <v>37091.11</v>
      </c>
      <c r="E8657" s="844"/>
      <c r="F8657" s="844"/>
      <c r="G8657" s="25"/>
      <c r="H8657" s="25"/>
      <c r="I8657" s="25"/>
      <c r="J8657" s="25"/>
      <c r="K8657" s="25"/>
      <c r="L8657" s="25"/>
      <c r="N8657" s="25"/>
      <c r="O8657" s="25"/>
      <c r="P8657" s="35" t="s">
        <v>2496</v>
      </c>
      <c r="AS8657" s="570"/>
      <c r="AT8657" s="391"/>
      <c r="AU8657" s="222"/>
      <c r="AV8657" s="564"/>
      <c r="AW8657" s="60"/>
      <c r="AX8657" s="60"/>
      <c r="AY8657" s="60"/>
      <c r="AZ8657" s="283"/>
      <c r="BA8657" s="283"/>
      <c r="BB8657" s="283"/>
      <c r="BC8657" s="34"/>
      <c r="BD8657" s="27"/>
      <c r="BF8657" s="35"/>
      <c r="BG8657" s="35"/>
      <c r="BH8657" s="35"/>
    </row>
    <row r="8658" spans="1:60" ht="15" x14ac:dyDescent="0.25">
      <c r="A8658" s="570">
        <f t="shared" si="126"/>
        <v>8652</v>
      </c>
      <c r="B8658" s="571" t="s">
        <v>10794</v>
      </c>
      <c r="C8658" s="574" t="s">
        <v>12458</v>
      </c>
      <c r="D8658" s="843">
        <v>33022.5</v>
      </c>
      <c r="E8658" s="844"/>
      <c r="F8658" s="844"/>
      <c r="G8658" s="25"/>
      <c r="H8658" s="25"/>
      <c r="I8658" s="25"/>
      <c r="J8658" s="25"/>
      <c r="K8658" s="25"/>
      <c r="L8658" s="25"/>
      <c r="N8658" s="25"/>
      <c r="O8658" s="25"/>
      <c r="P8658" s="35" t="s">
        <v>2496</v>
      </c>
      <c r="AS8658" s="570"/>
      <c r="AT8658" s="391"/>
      <c r="AU8658" s="222"/>
      <c r="AV8658" s="564"/>
      <c r="AW8658" s="60"/>
      <c r="AX8658" s="60"/>
      <c r="AY8658" s="60"/>
      <c r="AZ8658" s="283"/>
      <c r="BA8658" s="283"/>
      <c r="BB8658" s="283"/>
      <c r="BC8658" s="34"/>
      <c r="BD8658" s="27"/>
      <c r="BF8658" s="35"/>
      <c r="BG8658" s="35"/>
      <c r="BH8658" s="35"/>
    </row>
    <row r="8659" spans="1:60" ht="15" x14ac:dyDescent="0.25">
      <c r="A8659" s="570">
        <f t="shared" si="126"/>
        <v>8653</v>
      </c>
      <c r="B8659" s="571" t="s">
        <v>10795</v>
      </c>
      <c r="C8659" s="574" t="s">
        <v>12458</v>
      </c>
      <c r="D8659" s="843">
        <v>52726.52</v>
      </c>
      <c r="E8659" s="844"/>
      <c r="F8659" s="844"/>
      <c r="G8659" s="25"/>
      <c r="H8659" s="25"/>
      <c r="I8659" s="25"/>
      <c r="J8659" s="25"/>
      <c r="K8659" s="25"/>
      <c r="L8659" s="25"/>
      <c r="N8659" s="25"/>
      <c r="O8659" s="25"/>
      <c r="P8659" s="35" t="s">
        <v>2496</v>
      </c>
      <c r="AS8659" s="570"/>
      <c r="AT8659" s="391"/>
      <c r="AU8659" s="222"/>
      <c r="AV8659" s="564"/>
      <c r="AW8659" s="60"/>
      <c r="AX8659" s="60"/>
      <c r="AY8659" s="60"/>
      <c r="AZ8659" s="283"/>
      <c r="BA8659" s="283"/>
      <c r="BB8659" s="283"/>
      <c r="BC8659" s="34"/>
      <c r="BD8659" s="27"/>
      <c r="BF8659" s="35"/>
      <c r="BG8659" s="35"/>
      <c r="BH8659" s="35"/>
    </row>
    <row r="8660" spans="1:60" ht="15" x14ac:dyDescent="0.25">
      <c r="A8660" s="570">
        <f t="shared" si="126"/>
        <v>8654</v>
      </c>
      <c r="B8660" s="571" t="s">
        <v>10796</v>
      </c>
      <c r="C8660" s="574" t="s">
        <v>12458</v>
      </c>
      <c r="D8660" s="843">
        <v>60081.91</v>
      </c>
      <c r="E8660" s="844"/>
      <c r="F8660" s="844"/>
      <c r="G8660" s="25"/>
      <c r="H8660" s="25"/>
      <c r="I8660" s="25"/>
      <c r="J8660" s="25"/>
      <c r="K8660" s="25"/>
      <c r="L8660" s="25"/>
      <c r="N8660" s="25"/>
      <c r="O8660" s="25"/>
      <c r="P8660" s="35" t="s">
        <v>2496</v>
      </c>
      <c r="AS8660" s="570"/>
      <c r="AT8660" s="391"/>
      <c r="AU8660" s="222"/>
      <c r="AV8660" s="564"/>
      <c r="AW8660" s="60"/>
      <c r="AX8660" s="60"/>
      <c r="AY8660" s="60"/>
      <c r="AZ8660" s="283"/>
      <c r="BA8660" s="283"/>
      <c r="BB8660" s="283"/>
      <c r="BC8660" s="34"/>
      <c r="BD8660" s="27"/>
      <c r="BF8660" s="35"/>
      <c r="BG8660" s="35"/>
      <c r="BH8660" s="35"/>
    </row>
    <row r="8661" spans="1:60" ht="15" x14ac:dyDescent="0.25">
      <c r="A8661" s="570">
        <f t="shared" si="126"/>
        <v>8655</v>
      </c>
      <c r="B8661" s="571" t="s">
        <v>10797</v>
      </c>
      <c r="C8661" s="574" t="s">
        <v>12458</v>
      </c>
      <c r="D8661" s="843">
        <v>1952.79</v>
      </c>
      <c r="E8661" s="844"/>
      <c r="F8661" s="844"/>
      <c r="G8661" s="25"/>
      <c r="H8661" s="25"/>
      <c r="I8661" s="25"/>
      <c r="J8661" s="25"/>
      <c r="K8661" s="25"/>
      <c r="L8661" s="25"/>
      <c r="N8661" s="25"/>
      <c r="O8661" s="25"/>
      <c r="P8661" s="35" t="s">
        <v>2496</v>
      </c>
      <c r="AS8661" s="570"/>
      <c r="AT8661" s="391"/>
      <c r="AU8661" s="222"/>
      <c r="AV8661" s="564"/>
      <c r="AW8661" s="60"/>
      <c r="AX8661" s="60"/>
      <c r="AY8661" s="60"/>
      <c r="AZ8661" s="283"/>
      <c r="BA8661" s="283"/>
      <c r="BB8661" s="283"/>
      <c r="BC8661" s="34"/>
      <c r="BD8661" s="27"/>
      <c r="BF8661" s="35"/>
      <c r="BG8661" s="35"/>
      <c r="BH8661" s="35"/>
    </row>
    <row r="8662" spans="1:60" ht="15" x14ac:dyDescent="0.25">
      <c r="A8662" s="570">
        <f t="shared" si="126"/>
        <v>8656</v>
      </c>
      <c r="B8662" s="571" t="s">
        <v>10798</v>
      </c>
      <c r="C8662" s="574" t="s">
        <v>12458</v>
      </c>
      <c r="D8662" s="843">
        <v>922.25</v>
      </c>
      <c r="E8662" s="844"/>
      <c r="F8662" s="844"/>
      <c r="G8662" s="25"/>
      <c r="H8662" s="25"/>
      <c r="I8662" s="25"/>
      <c r="J8662" s="25"/>
      <c r="K8662" s="25"/>
      <c r="L8662" s="25"/>
      <c r="N8662" s="25"/>
      <c r="O8662" s="25"/>
      <c r="P8662" s="35" t="s">
        <v>2496</v>
      </c>
      <c r="AS8662" s="570"/>
      <c r="AT8662" s="391"/>
      <c r="AU8662" s="222"/>
      <c r="AV8662" s="564"/>
      <c r="AW8662" s="60"/>
      <c r="AX8662" s="60"/>
      <c r="AY8662" s="60"/>
      <c r="AZ8662" s="283"/>
      <c r="BA8662" s="283"/>
      <c r="BB8662" s="283"/>
      <c r="BC8662" s="34"/>
      <c r="BD8662" s="27"/>
      <c r="BF8662" s="35"/>
      <c r="BG8662" s="35"/>
      <c r="BH8662" s="35"/>
    </row>
    <row r="8663" spans="1:60" ht="15" x14ac:dyDescent="0.25">
      <c r="A8663" s="570">
        <f t="shared" si="126"/>
        <v>8657</v>
      </c>
      <c r="B8663" s="571" t="s">
        <v>10799</v>
      </c>
      <c r="C8663" s="574" t="s">
        <v>12458</v>
      </c>
      <c r="D8663" s="843">
        <v>1324.47</v>
      </c>
      <c r="E8663" s="844"/>
      <c r="F8663" s="844"/>
      <c r="G8663" s="25"/>
      <c r="H8663" s="25"/>
      <c r="I8663" s="25"/>
      <c r="J8663" s="25"/>
      <c r="K8663" s="25"/>
      <c r="L8663" s="25"/>
      <c r="N8663" s="25"/>
      <c r="O8663" s="25"/>
      <c r="P8663" s="35" t="s">
        <v>2496</v>
      </c>
      <c r="AS8663" s="570"/>
      <c r="AT8663" s="391"/>
      <c r="AU8663" s="222"/>
      <c r="AV8663" s="564"/>
      <c r="AW8663" s="60"/>
      <c r="AX8663" s="60"/>
      <c r="AY8663" s="60"/>
      <c r="AZ8663" s="283"/>
      <c r="BA8663" s="283"/>
      <c r="BB8663" s="283"/>
      <c r="BC8663" s="34"/>
      <c r="BD8663" s="27"/>
      <c r="BF8663" s="35"/>
      <c r="BG8663" s="35"/>
      <c r="BH8663" s="35"/>
    </row>
    <row r="8664" spans="1:60" ht="15" x14ac:dyDescent="0.25">
      <c r="A8664" s="570">
        <f t="shared" si="126"/>
        <v>8658</v>
      </c>
      <c r="B8664" s="571" t="s">
        <v>10800</v>
      </c>
      <c r="C8664" s="574" t="s">
        <v>12458</v>
      </c>
      <c r="D8664" s="843">
        <v>591.42999999999995</v>
      </c>
      <c r="E8664" s="844"/>
      <c r="F8664" s="844"/>
      <c r="G8664" s="25"/>
      <c r="H8664" s="25"/>
      <c r="I8664" s="25"/>
      <c r="J8664" s="25"/>
      <c r="K8664" s="25"/>
      <c r="L8664" s="25"/>
      <c r="N8664" s="25"/>
      <c r="O8664" s="25"/>
      <c r="P8664" s="35" t="s">
        <v>2496</v>
      </c>
      <c r="AS8664" s="570"/>
      <c r="AT8664" s="391"/>
      <c r="AU8664" s="222"/>
      <c r="AV8664" s="564"/>
      <c r="AW8664" s="60"/>
      <c r="AX8664" s="60"/>
      <c r="AY8664" s="60"/>
      <c r="AZ8664" s="283"/>
      <c r="BA8664" s="283"/>
      <c r="BB8664" s="283"/>
      <c r="BC8664" s="34"/>
      <c r="BD8664" s="27"/>
      <c r="BF8664" s="35"/>
      <c r="BG8664" s="35"/>
      <c r="BH8664" s="35"/>
    </row>
    <row r="8665" spans="1:60" ht="15" x14ac:dyDescent="0.25">
      <c r="A8665" s="570">
        <f t="shared" si="126"/>
        <v>8659</v>
      </c>
      <c r="B8665" s="571" t="s">
        <v>10801</v>
      </c>
      <c r="C8665" s="574" t="s">
        <v>12458</v>
      </c>
      <c r="D8665" s="843">
        <v>1504.16</v>
      </c>
      <c r="E8665" s="844"/>
      <c r="F8665" s="844"/>
      <c r="G8665" s="25"/>
      <c r="H8665" s="25"/>
      <c r="I8665" s="25"/>
      <c r="J8665" s="25"/>
      <c r="K8665" s="25"/>
      <c r="L8665" s="25"/>
      <c r="N8665" s="25"/>
      <c r="O8665" s="25"/>
      <c r="P8665" s="35" t="s">
        <v>2496</v>
      </c>
      <c r="AS8665" s="570"/>
      <c r="AT8665" s="391"/>
      <c r="AU8665" s="222"/>
      <c r="AV8665" s="564"/>
      <c r="AW8665" s="60"/>
      <c r="AX8665" s="60"/>
      <c r="AY8665" s="60"/>
      <c r="AZ8665" s="283"/>
      <c r="BA8665" s="283"/>
      <c r="BB8665" s="283"/>
      <c r="BC8665" s="34"/>
      <c r="BD8665" s="27"/>
      <c r="BF8665" s="35"/>
      <c r="BG8665" s="35"/>
      <c r="BH8665" s="35"/>
    </row>
    <row r="8666" spans="1:60" ht="15" x14ac:dyDescent="0.25">
      <c r="A8666" s="570">
        <f t="shared" si="126"/>
        <v>8660</v>
      </c>
      <c r="B8666" s="571" t="s">
        <v>10802</v>
      </c>
      <c r="C8666" s="574" t="s">
        <v>12458</v>
      </c>
      <c r="D8666" s="843">
        <v>115059.91</v>
      </c>
      <c r="E8666" s="844"/>
      <c r="F8666" s="844"/>
      <c r="G8666" s="25"/>
      <c r="H8666" s="25"/>
      <c r="I8666" s="25"/>
      <c r="J8666" s="25"/>
      <c r="K8666" s="25"/>
      <c r="L8666" s="25"/>
      <c r="N8666" s="25"/>
      <c r="O8666" s="25"/>
      <c r="P8666" s="35" t="s">
        <v>2496</v>
      </c>
      <c r="AS8666" s="570"/>
      <c r="AT8666" s="391"/>
      <c r="AU8666" s="222"/>
      <c r="AV8666" s="564"/>
      <c r="AW8666" s="60"/>
      <c r="AX8666" s="60"/>
      <c r="AY8666" s="60"/>
      <c r="AZ8666" s="283"/>
      <c r="BA8666" s="283"/>
      <c r="BB8666" s="283"/>
      <c r="BC8666" s="34"/>
      <c r="BD8666" s="27"/>
      <c r="BF8666" s="35"/>
      <c r="BG8666" s="35"/>
      <c r="BH8666" s="35"/>
    </row>
    <row r="8667" spans="1:60" ht="15" x14ac:dyDescent="0.25">
      <c r="A8667" s="570">
        <f t="shared" si="126"/>
        <v>8661</v>
      </c>
      <c r="B8667" s="571" t="s">
        <v>10803</v>
      </c>
      <c r="C8667" s="574" t="s">
        <v>12458</v>
      </c>
      <c r="D8667" s="843">
        <v>292425.84000000003</v>
      </c>
      <c r="E8667" s="844"/>
      <c r="F8667" s="844"/>
      <c r="G8667" s="25"/>
      <c r="H8667" s="25"/>
      <c r="I8667" s="25"/>
      <c r="J8667" s="25"/>
      <c r="K8667" s="25"/>
      <c r="L8667" s="25"/>
      <c r="N8667" s="25"/>
      <c r="O8667" s="25"/>
      <c r="P8667" s="35" t="s">
        <v>2496</v>
      </c>
      <c r="AS8667" s="570"/>
      <c r="AT8667" s="391"/>
      <c r="AU8667" s="222"/>
      <c r="AV8667" s="564"/>
      <c r="AW8667" s="60"/>
      <c r="AX8667" s="60"/>
      <c r="AY8667" s="60"/>
      <c r="AZ8667" s="283"/>
      <c r="BA8667" s="283"/>
      <c r="BB8667" s="283"/>
      <c r="BC8667" s="34"/>
      <c r="BD8667" s="27"/>
      <c r="BF8667" s="35"/>
      <c r="BG8667" s="35"/>
      <c r="BH8667" s="35"/>
    </row>
    <row r="8668" spans="1:60" ht="15" x14ac:dyDescent="0.25">
      <c r="A8668" s="570">
        <f t="shared" si="126"/>
        <v>8662</v>
      </c>
      <c r="B8668" s="571" t="s">
        <v>10804</v>
      </c>
      <c r="C8668" s="574" t="s">
        <v>12458</v>
      </c>
      <c r="D8668" s="843">
        <v>8934.52</v>
      </c>
      <c r="E8668" s="844"/>
      <c r="F8668" s="844"/>
      <c r="G8668" s="25"/>
      <c r="H8668" s="25"/>
      <c r="I8668" s="25"/>
      <c r="J8668" s="25"/>
      <c r="K8668" s="25"/>
      <c r="L8668" s="25"/>
      <c r="N8668" s="25"/>
      <c r="O8668" s="25"/>
      <c r="P8668" s="35" t="s">
        <v>2496</v>
      </c>
      <c r="AS8668" s="570"/>
      <c r="AT8668" s="391"/>
      <c r="AU8668" s="222"/>
      <c r="AV8668" s="564"/>
      <c r="AW8668" s="60"/>
      <c r="AX8668" s="60"/>
      <c r="AY8668" s="60"/>
      <c r="AZ8668" s="283"/>
      <c r="BA8668" s="283"/>
      <c r="BB8668" s="283"/>
      <c r="BC8668" s="34"/>
      <c r="BD8668" s="27"/>
      <c r="BF8668" s="35"/>
      <c r="BG8668" s="35"/>
      <c r="BH8668" s="35"/>
    </row>
    <row r="8669" spans="1:60" ht="15" x14ac:dyDescent="0.25">
      <c r="A8669" s="570">
        <f t="shared" si="126"/>
        <v>8663</v>
      </c>
      <c r="B8669" s="571" t="s">
        <v>10805</v>
      </c>
      <c r="C8669" s="574" t="s">
        <v>12458</v>
      </c>
      <c r="D8669" s="843">
        <v>18170.11</v>
      </c>
      <c r="E8669" s="844"/>
      <c r="F8669" s="844"/>
      <c r="G8669" s="25"/>
      <c r="H8669" s="25"/>
      <c r="I8669" s="25"/>
      <c r="J8669" s="25"/>
      <c r="K8669" s="25"/>
      <c r="L8669" s="25"/>
      <c r="N8669" s="25"/>
      <c r="O8669" s="25"/>
      <c r="P8669" s="35" t="s">
        <v>2496</v>
      </c>
      <c r="AS8669" s="570"/>
      <c r="AT8669" s="391"/>
      <c r="AU8669" s="222"/>
      <c r="AV8669" s="564"/>
      <c r="AW8669" s="60"/>
      <c r="AX8669" s="60"/>
      <c r="AY8669" s="60"/>
      <c r="AZ8669" s="283"/>
      <c r="BA8669" s="283"/>
      <c r="BB8669" s="283"/>
      <c r="BC8669" s="34"/>
      <c r="BD8669" s="27"/>
      <c r="BF8669" s="35"/>
      <c r="BG8669" s="35"/>
      <c r="BH8669" s="35"/>
    </row>
    <row r="8670" spans="1:60" ht="15" x14ac:dyDescent="0.25">
      <c r="A8670" s="570">
        <f t="shared" si="126"/>
        <v>8664</v>
      </c>
      <c r="B8670" s="571" t="s">
        <v>10806</v>
      </c>
      <c r="C8670" s="574" t="s">
        <v>12458</v>
      </c>
      <c r="D8670" s="843">
        <v>37598.050000000003</v>
      </c>
      <c r="E8670" s="844"/>
      <c r="F8670" s="844"/>
      <c r="G8670" s="25"/>
      <c r="H8670" s="25"/>
      <c r="I8670" s="25"/>
      <c r="J8670" s="25"/>
      <c r="K8670" s="25"/>
      <c r="L8670" s="25"/>
      <c r="N8670" s="25"/>
      <c r="O8670" s="25"/>
      <c r="P8670" s="35" t="s">
        <v>2496</v>
      </c>
      <c r="AS8670" s="570"/>
      <c r="AT8670" s="391"/>
      <c r="AU8670" s="222"/>
      <c r="AV8670" s="564"/>
      <c r="AW8670" s="60"/>
      <c r="AX8670" s="60"/>
      <c r="AY8670" s="60"/>
      <c r="AZ8670" s="283"/>
      <c r="BA8670" s="283"/>
      <c r="BB8670" s="283"/>
      <c r="BC8670" s="34"/>
      <c r="BD8670" s="27"/>
      <c r="BF8670" s="35"/>
      <c r="BG8670" s="35"/>
      <c r="BH8670" s="35"/>
    </row>
    <row r="8671" spans="1:60" ht="15" x14ac:dyDescent="0.25">
      <c r="A8671" s="570">
        <f t="shared" si="126"/>
        <v>8665</v>
      </c>
      <c r="B8671" s="571" t="s">
        <v>10807</v>
      </c>
      <c r="C8671" s="574" t="s">
        <v>12458</v>
      </c>
      <c r="D8671" s="843">
        <v>37598.050000000003</v>
      </c>
      <c r="E8671" s="844"/>
      <c r="F8671" s="844"/>
      <c r="G8671" s="25"/>
      <c r="H8671" s="25"/>
      <c r="I8671" s="25"/>
      <c r="J8671" s="25"/>
      <c r="K8671" s="25"/>
      <c r="L8671" s="25"/>
      <c r="N8671" s="25"/>
      <c r="O8671" s="25"/>
      <c r="P8671" s="35" t="s">
        <v>2496</v>
      </c>
      <c r="AS8671" s="570"/>
      <c r="AT8671" s="391"/>
      <c r="AU8671" s="222"/>
      <c r="AV8671" s="564"/>
      <c r="AW8671" s="60"/>
      <c r="AX8671" s="60"/>
      <c r="AY8671" s="60"/>
      <c r="AZ8671" s="283"/>
      <c r="BA8671" s="283"/>
      <c r="BB8671" s="283"/>
      <c r="BC8671" s="34"/>
      <c r="BD8671" s="27"/>
      <c r="BF8671" s="35"/>
      <c r="BG8671" s="35"/>
      <c r="BH8671" s="35"/>
    </row>
    <row r="8672" spans="1:60" ht="15" x14ac:dyDescent="0.25">
      <c r="A8672" s="570">
        <f t="shared" si="126"/>
        <v>8666</v>
      </c>
      <c r="B8672" s="571" t="s">
        <v>10808</v>
      </c>
      <c r="C8672" s="574" t="s">
        <v>12458</v>
      </c>
      <c r="D8672" s="843">
        <v>11725.07</v>
      </c>
      <c r="E8672" s="844"/>
      <c r="F8672" s="844"/>
      <c r="G8672" s="25"/>
      <c r="H8672" s="25"/>
      <c r="I8672" s="25"/>
      <c r="J8672" s="25"/>
      <c r="K8672" s="25"/>
      <c r="L8672" s="25"/>
      <c r="N8672" s="25"/>
      <c r="O8672" s="25"/>
      <c r="P8672" s="35" t="s">
        <v>2496</v>
      </c>
      <c r="AS8672" s="570"/>
      <c r="AT8672" s="391"/>
      <c r="AU8672" s="222"/>
      <c r="AV8672" s="564"/>
      <c r="AW8672" s="60"/>
      <c r="AX8672" s="60"/>
      <c r="AY8672" s="60"/>
      <c r="AZ8672" s="283"/>
      <c r="BA8672" s="283"/>
      <c r="BB8672" s="283"/>
      <c r="BC8672" s="34"/>
      <c r="BD8672" s="27"/>
      <c r="BF8672" s="35"/>
      <c r="BG8672" s="35"/>
      <c r="BH8672" s="35"/>
    </row>
    <row r="8673" spans="1:60" ht="15" x14ac:dyDescent="0.25">
      <c r="A8673" s="570">
        <f t="shared" si="126"/>
        <v>8667</v>
      </c>
      <c r="B8673" s="571" t="s">
        <v>10809</v>
      </c>
      <c r="C8673" s="574" t="s">
        <v>12458</v>
      </c>
      <c r="D8673" s="843">
        <v>26600.07</v>
      </c>
      <c r="E8673" s="844"/>
      <c r="F8673" s="844"/>
      <c r="G8673" s="25"/>
      <c r="H8673" s="25"/>
      <c r="I8673" s="25"/>
      <c r="J8673" s="25"/>
      <c r="K8673" s="25"/>
      <c r="L8673" s="25"/>
      <c r="N8673" s="25"/>
      <c r="O8673" s="25"/>
      <c r="P8673" s="35" t="s">
        <v>2496</v>
      </c>
      <c r="AS8673" s="570"/>
      <c r="AT8673" s="391"/>
      <c r="AU8673" s="222"/>
      <c r="AV8673" s="564"/>
      <c r="AW8673" s="60"/>
      <c r="AX8673" s="60"/>
      <c r="AY8673" s="60"/>
      <c r="AZ8673" s="283"/>
      <c r="BA8673" s="283"/>
      <c r="BB8673" s="283"/>
      <c r="BC8673" s="34"/>
      <c r="BD8673" s="27"/>
      <c r="BF8673" s="35"/>
      <c r="BG8673" s="35"/>
      <c r="BH8673" s="35"/>
    </row>
    <row r="8674" spans="1:60" ht="15" x14ac:dyDescent="0.25">
      <c r="A8674" s="570">
        <f t="shared" si="126"/>
        <v>8668</v>
      </c>
      <c r="B8674" s="571" t="s">
        <v>10810</v>
      </c>
      <c r="C8674" s="574" t="s">
        <v>12458</v>
      </c>
      <c r="D8674" s="843">
        <v>41911.800000000003</v>
      </c>
      <c r="E8674" s="844"/>
      <c r="F8674" s="844"/>
      <c r="G8674" s="25"/>
      <c r="H8674" s="25"/>
      <c r="I8674" s="25"/>
      <c r="J8674" s="25"/>
      <c r="K8674" s="25"/>
      <c r="L8674" s="25"/>
      <c r="N8674" s="25"/>
      <c r="O8674" s="25"/>
      <c r="P8674" s="35" t="s">
        <v>2496</v>
      </c>
      <c r="AS8674" s="570"/>
      <c r="AT8674" s="391"/>
      <c r="AU8674" s="222"/>
      <c r="AV8674" s="564"/>
      <c r="AW8674" s="60"/>
      <c r="AX8674" s="60"/>
      <c r="AY8674" s="60"/>
      <c r="AZ8674" s="283"/>
      <c r="BA8674" s="283"/>
      <c r="BB8674" s="283"/>
      <c r="BC8674" s="34"/>
      <c r="BD8674" s="27"/>
      <c r="BF8674" s="35"/>
      <c r="BG8674" s="35"/>
      <c r="BH8674" s="35"/>
    </row>
    <row r="8675" spans="1:60" ht="15" x14ac:dyDescent="0.25">
      <c r="A8675" s="570">
        <f t="shared" si="126"/>
        <v>8669</v>
      </c>
      <c r="B8675" s="571" t="s">
        <v>10811</v>
      </c>
      <c r="C8675" s="574" t="s">
        <v>12458</v>
      </c>
      <c r="D8675" s="843">
        <v>5984.51</v>
      </c>
      <c r="E8675" s="844"/>
      <c r="F8675" s="844"/>
      <c r="G8675" s="25"/>
      <c r="H8675" s="25"/>
      <c r="I8675" s="25"/>
      <c r="J8675" s="25"/>
      <c r="K8675" s="25"/>
      <c r="L8675" s="25"/>
      <c r="N8675" s="25"/>
      <c r="O8675" s="25"/>
      <c r="P8675" s="35" t="s">
        <v>2496</v>
      </c>
      <c r="AS8675" s="570"/>
      <c r="AT8675" s="391"/>
      <c r="AU8675" s="222"/>
      <c r="AV8675" s="564"/>
      <c r="AW8675" s="60"/>
      <c r="AX8675" s="60"/>
      <c r="AY8675" s="60"/>
      <c r="AZ8675" s="283"/>
      <c r="BA8675" s="283"/>
      <c r="BB8675" s="283"/>
      <c r="BC8675" s="34"/>
      <c r="BD8675" s="27"/>
      <c r="BF8675" s="35"/>
      <c r="BG8675" s="35"/>
      <c r="BH8675" s="35"/>
    </row>
    <row r="8676" spans="1:60" ht="15" x14ac:dyDescent="0.25">
      <c r="A8676" s="570">
        <f t="shared" si="126"/>
        <v>8670</v>
      </c>
      <c r="B8676" s="571" t="s">
        <v>10812</v>
      </c>
      <c r="C8676" s="574" t="s">
        <v>12458</v>
      </c>
      <c r="D8676" s="843">
        <v>15027.32</v>
      </c>
      <c r="E8676" s="844"/>
      <c r="F8676" s="844"/>
      <c r="G8676" s="25"/>
      <c r="H8676" s="25"/>
      <c r="I8676" s="25"/>
      <c r="J8676" s="25"/>
      <c r="K8676" s="25"/>
      <c r="L8676" s="25"/>
      <c r="N8676" s="25"/>
      <c r="O8676" s="25"/>
      <c r="P8676" s="35" t="s">
        <v>2496</v>
      </c>
      <c r="AS8676" s="570"/>
      <c r="AT8676" s="391"/>
      <c r="AU8676" s="222"/>
      <c r="AV8676" s="564"/>
      <c r="AW8676" s="60"/>
      <c r="AX8676" s="60"/>
      <c r="AY8676" s="60"/>
      <c r="AZ8676" s="283"/>
      <c r="BA8676" s="283"/>
      <c r="BB8676" s="283"/>
      <c r="BC8676" s="34"/>
      <c r="BD8676" s="27"/>
      <c r="BF8676" s="35"/>
      <c r="BG8676" s="35"/>
      <c r="BH8676" s="35"/>
    </row>
    <row r="8677" spans="1:60" ht="15" x14ac:dyDescent="0.25">
      <c r="A8677" s="570">
        <f t="shared" si="126"/>
        <v>8671</v>
      </c>
      <c r="B8677" s="571" t="s">
        <v>10813</v>
      </c>
      <c r="C8677" s="574" t="s">
        <v>12458</v>
      </c>
      <c r="D8677" s="843">
        <v>7104.3</v>
      </c>
      <c r="E8677" s="844"/>
      <c r="F8677" s="844"/>
      <c r="G8677" s="25"/>
      <c r="H8677" s="25"/>
      <c r="I8677" s="25"/>
      <c r="J8677" s="25"/>
      <c r="K8677" s="25"/>
      <c r="L8677" s="25"/>
      <c r="N8677" s="25"/>
      <c r="O8677" s="25"/>
      <c r="P8677" s="35" t="s">
        <v>2496</v>
      </c>
      <c r="AS8677" s="570"/>
      <c r="AT8677" s="391"/>
      <c r="AU8677" s="222"/>
      <c r="AV8677" s="564"/>
      <c r="AW8677" s="60"/>
      <c r="AX8677" s="60"/>
      <c r="AY8677" s="60"/>
      <c r="AZ8677" s="283"/>
      <c r="BA8677" s="283"/>
      <c r="BB8677" s="283"/>
      <c r="BC8677" s="34"/>
      <c r="BD8677" s="27"/>
      <c r="BF8677" s="35"/>
      <c r="BG8677" s="35"/>
      <c r="BH8677" s="35"/>
    </row>
    <row r="8678" spans="1:60" ht="15" x14ac:dyDescent="0.25">
      <c r="A8678" s="570">
        <f t="shared" si="126"/>
        <v>8672</v>
      </c>
      <c r="B8678" s="571" t="s">
        <v>10814</v>
      </c>
      <c r="C8678" s="574" t="s">
        <v>12458</v>
      </c>
      <c r="D8678" s="843">
        <v>16300.62</v>
      </c>
      <c r="E8678" s="844"/>
      <c r="F8678" s="844"/>
      <c r="G8678" s="25"/>
      <c r="H8678" s="25"/>
      <c r="I8678" s="25"/>
      <c r="J8678" s="25"/>
      <c r="K8678" s="25"/>
      <c r="L8678" s="25"/>
      <c r="N8678" s="25"/>
      <c r="O8678" s="25"/>
      <c r="P8678" s="35" t="s">
        <v>2496</v>
      </c>
      <c r="AS8678" s="570"/>
      <c r="AT8678" s="391"/>
      <c r="AU8678" s="222"/>
      <c r="AV8678" s="564"/>
      <c r="AW8678" s="60"/>
      <c r="AX8678" s="60"/>
      <c r="AY8678" s="60"/>
      <c r="AZ8678" s="283"/>
      <c r="BA8678" s="283"/>
      <c r="BB8678" s="283"/>
      <c r="BC8678" s="34"/>
      <c r="BD8678" s="27"/>
      <c r="BF8678" s="35"/>
      <c r="BG8678" s="35"/>
      <c r="BH8678" s="35"/>
    </row>
    <row r="8679" spans="1:60" ht="15" x14ac:dyDescent="0.25">
      <c r="A8679" s="570">
        <f t="shared" si="126"/>
        <v>8673</v>
      </c>
      <c r="B8679" s="571" t="s">
        <v>10815</v>
      </c>
      <c r="C8679" s="574" t="s">
        <v>12458</v>
      </c>
      <c r="D8679" s="843">
        <v>25972.94</v>
      </c>
      <c r="E8679" s="844"/>
      <c r="F8679" s="844"/>
      <c r="G8679" s="25"/>
      <c r="H8679" s="25"/>
      <c r="I8679" s="25"/>
      <c r="J8679" s="25"/>
      <c r="K8679" s="25"/>
      <c r="L8679" s="25"/>
      <c r="N8679" s="25"/>
      <c r="O8679" s="25"/>
      <c r="P8679" s="35" t="s">
        <v>2496</v>
      </c>
      <c r="AS8679" s="570"/>
      <c r="AT8679" s="391"/>
      <c r="AU8679" s="222"/>
      <c r="AV8679" s="564"/>
      <c r="AW8679" s="60"/>
      <c r="AX8679" s="60"/>
      <c r="AY8679" s="60"/>
      <c r="AZ8679" s="283"/>
      <c r="BA8679" s="283"/>
      <c r="BB8679" s="283"/>
      <c r="BC8679" s="34"/>
      <c r="BD8679" s="27"/>
      <c r="BF8679" s="35"/>
      <c r="BG8679" s="35"/>
      <c r="BH8679" s="35"/>
    </row>
    <row r="8680" spans="1:60" ht="15" x14ac:dyDescent="0.25">
      <c r="A8680" s="570">
        <f t="shared" si="126"/>
        <v>8674</v>
      </c>
      <c r="B8680" s="571" t="s">
        <v>10816</v>
      </c>
      <c r="C8680" s="574" t="s">
        <v>12458</v>
      </c>
      <c r="D8680" s="843">
        <v>14027.72</v>
      </c>
      <c r="E8680" s="844"/>
      <c r="F8680" s="844"/>
      <c r="G8680" s="25"/>
      <c r="H8680" s="25"/>
      <c r="I8680" s="25"/>
      <c r="J8680" s="25"/>
      <c r="K8680" s="25"/>
      <c r="L8680" s="25"/>
      <c r="N8680" s="25"/>
      <c r="O8680" s="25"/>
      <c r="P8680" s="35" t="s">
        <v>2496</v>
      </c>
      <c r="AS8680" s="570"/>
      <c r="AT8680" s="391"/>
      <c r="AU8680" s="222"/>
      <c r="AV8680" s="564"/>
      <c r="AW8680" s="60"/>
      <c r="AX8680" s="60"/>
      <c r="AY8680" s="60"/>
      <c r="AZ8680" s="283"/>
      <c r="BA8680" s="283"/>
      <c r="BB8680" s="283"/>
      <c r="BC8680" s="34"/>
      <c r="BD8680" s="27"/>
      <c r="BF8680" s="35"/>
      <c r="BG8680" s="35"/>
      <c r="BH8680" s="35"/>
    </row>
    <row r="8681" spans="1:60" ht="15" x14ac:dyDescent="0.25">
      <c r="A8681" s="570">
        <f t="shared" si="126"/>
        <v>8675</v>
      </c>
      <c r="B8681" s="571" t="s">
        <v>10817</v>
      </c>
      <c r="C8681" s="574" t="s">
        <v>12458</v>
      </c>
      <c r="D8681" s="843">
        <v>25972.94</v>
      </c>
      <c r="E8681" s="844"/>
      <c r="F8681" s="844"/>
      <c r="G8681" s="25"/>
      <c r="H8681" s="25"/>
      <c r="I8681" s="25"/>
      <c r="J8681" s="25"/>
      <c r="K8681" s="25"/>
      <c r="L8681" s="25"/>
      <c r="N8681" s="25"/>
      <c r="O8681" s="25"/>
      <c r="P8681" s="35" t="s">
        <v>2496</v>
      </c>
      <c r="AS8681" s="570"/>
      <c r="AT8681" s="391"/>
      <c r="AU8681" s="222"/>
      <c r="AV8681" s="564"/>
      <c r="AW8681" s="60"/>
      <c r="AX8681" s="60"/>
      <c r="AY8681" s="60"/>
      <c r="AZ8681" s="283"/>
      <c r="BA8681" s="283"/>
      <c r="BB8681" s="283"/>
      <c r="BC8681" s="34"/>
      <c r="BD8681" s="27"/>
      <c r="BF8681" s="35"/>
      <c r="BG8681" s="35"/>
      <c r="BH8681" s="35"/>
    </row>
    <row r="8682" spans="1:60" ht="15" x14ac:dyDescent="0.25">
      <c r="A8682" s="570">
        <f t="shared" si="126"/>
        <v>8676</v>
      </c>
      <c r="B8682" s="571" t="s">
        <v>10818</v>
      </c>
      <c r="C8682" s="574" t="s">
        <v>12458</v>
      </c>
      <c r="D8682" s="843">
        <v>14974.96</v>
      </c>
      <c r="E8682" s="844"/>
      <c r="F8682" s="844"/>
      <c r="G8682" s="25"/>
      <c r="H8682" s="25"/>
      <c r="I8682" s="25"/>
      <c r="J8682" s="25"/>
      <c r="K8682" s="25"/>
      <c r="L8682" s="25"/>
      <c r="N8682" s="25"/>
      <c r="O8682" s="25"/>
      <c r="P8682" s="35" t="s">
        <v>2496</v>
      </c>
      <c r="AS8682" s="570"/>
      <c r="AT8682" s="391"/>
      <c r="AU8682" s="222"/>
      <c r="AV8682" s="564"/>
      <c r="AW8682" s="60"/>
      <c r="AX8682" s="60"/>
      <c r="AY8682" s="60"/>
      <c r="AZ8682" s="283"/>
      <c r="BA8682" s="283"/>
      <c r="BB8682" s="283"/>
      <c r="BC8682" s="34"/>
      <c r="BD8682" s="27"/>
      <c r="BF8682" s="35"/>
      <c r="BG8682" s="35"/>
      <c r="BH8682" s="35"/>
    </row>
    <row r="8683" spans="1:60" ht="15" x14ac:dyDescent="0.25">
      <c r="A8683" s="570">
        <f t="shared" si="126"/>
        <v>8677</v>
      </c>
      <c r="B8683" s="571" t="s">
        <v>10819</v>
      </c>
      <c r="C8683" s="574" t="s">
        <v>12458</v>
      </c>
      <c r="D8683" s="843">
        <v>148107.4</v>
      </c>
      <c r="E8683" s="844"/>
      <c r="F8683" s="844"/>
      <c r="G8683" s="25"/>
      <c r="H8683" s="25"/>
      <c r="I8683" s="25"/>
      <c r="J8683" s="25"/>
      <c r="K8683" s="25"/>
      <c r="L8683" s="25"/>
      <c r="N8683" s="25"/>
      <c r="O8683" s="25"/>
      <c r="P8683" s="35" t="s">
        <v>2496</v>
      </c>
      <c r="AS8683" s="570"/>
      <c r="AT8683" s="391"/>
      <c r="AU8683" s="222"/>
      <c r="AV8683" s="564"/>
      <c r="AW8683" s="60"/>
      <c r="AX8683" s="60"/>
      <c r="AY8683" s="60"/>
      <c r="AZ8683" s="283"/>
      <c r="BA8683" s="283"/>
      <c r="BB8683" s="283"/>
      <c r="BC8683" s="34"/>
      <c r="BD8683" s="27"/>
      <c r="BF8683" s="35"/>
      <c r="BG8683" s="35"/>
      <c r="BH8683" s="35"/>
    </row>
    <row r="8684" spans="1:60" ht="15" x14ac:dyDescent="0.25">
      <c r="A8684" s="570">
        <f t="shared" si="126"/>
        <v>8678</v>
      </c>
      <c r="B8684" s="571" t="s">
        <v>10820</v>
      </c>
      <c r="C8684" s="574" t="s">
        <v>12458</v>
      </c>
      <c r="D8684" s="843">
        <v>5441.87</v>
      </c>
      <c r="E8684" s="844"/>
      <c r="F8684" s="844"/>
      <c r="G8684" s="25"/>
      <c r="H8684" s="25"/>
      <c r="I8684" s="25"/>
      <c r="J8684" s="25"/>
      <c r="K8684" s="25"/>
      <c r="L8684" s="25"/>
      <c r="N8684" s="25"/>
      <c r="O8684" s="25"/>
      <c r="P8684" s="35" t="s">
        <v>2496</v>
      </c>
      <c r="AS8684" s="570"/>
      <c r="AT8684" s="391"/>
      <c r="AU8684" s="222"/>
      <c r="AV8684" s="564"/>
      <c r="AW8684" s="60"/>
      <c r="AX8684" s="60"/>
      <c r="AY8684" s="60"/>
      <c r="AZ8684" s="283"/>
      <c r="BA8684" s="283"/>
      <c r="BB8684" s="283"/>
      <c r="BC8684" s="34"/>
      <c r="BD8684" s="27"/>
      <c r="BF8684" s="35"/>
      <c r="BG8684" s="35"/>
      <c r="BH8684" s="35"/>
    </row>
    <row r="8685" spans="1:60" ht="15" x14ac:dyDescent="0.25">
      <c r="A8685" s="570">
        <f t="shared" si="126"/>
        <v>8679</v>
      </c>
      <c r="B8685" s="571" t="s">
        <v>10821</v>
      </c>
      <c r="C8685" s="574" t="s">
        <v>12458</v>
      </c>
      <c r="D8685" s="843">
        <v>2965.48</v>
      </c>
      <c r="E8685" s="844"/>
      <c r="F8685" s="844"/>
      <c r="G8685" s="25"/>
      <c r="H8685" s="25"/>
      <c r="I8685" s="25"/>
      <c r="J8685" s="25"/>
      <c r="K8685" s="25"/>
      <c r="L8685" s="25"/>
      <c r="N8685" s="25"/>
      <c r="O8685" s="25"/>
      <c r="P8685" s="35" t="s">
        <v>2496</v>
      </c>
      <c r="AS8685" s="570"/>
      <c r="AT8685" s="391"/>
      <c r="AU8685" s="222"/>
      <c r="AV8685" s="564"/>
      <c r="AW8685" s="60"/>
      <c r="AX8685" s="60"/>
      <c r="AY8685" s="60"/>
      <c r="AZ8685" s="283"/>
      <c r="BA8685" s="283"/>
      <c r="BB8685" s="283"/>
      <c r="BC8685" s="34"/>
      <c r="BD8685" s="27"/>
      <c r="BF8685" s="35"/>
      <c r="BG8685" s="35"/>
      <c r="BH8685" s="35"/>
    </row>
    <row r="8686" spans="1:60" ht="15" x14ac:dyDescent="0.25">
      <c r="A8686" s="570">
        <f t="shared" si="126"/>
        <v>8680</v>
      </c>
      <c r="B8686" s="571" t="s">
        <v>10822</v>
      </c>
      <c r="C8686" s="574" t="s">
        <v>12458</v>
      </c>
      <c r="D8686" s="843">
        <v>6165.39</v>
      </c>
      <c r="E8686" s="844"/>
      <c r="F8686" s="844"/>
      <c r="G8686" s="25"/>
      <c r="H8686" s="25"/>
      <c r="I8686" s="25"/>
      <c r="J8686" s="25"/>
      <c r="K8686" s="25"/>
      <c r="L8686" s="25"/>
      <c r="N8686" s="25"/>
      <c r="O8686" s="25"/>
      <c r="P8686" s="35" t="s">
        <v>2496</v>
      </c>
      <c r="AS8686" s="570"/>
      <c r="AT8686" s="391"/>
      <c r="AU8686" s="222"/>
      <c r="AV8686" s="564"/>
      <c r="AW8686" s="60"/>
      <c r="AX8686" s="60"/>
      <c r="AY8686" s="60"/>
      <c r="AZ8686" s="283"/>
      <c r="BA8686" s="283"/>
      <c r="BB8686" s="283"/>
      <c r="BC8686" s="34"/>
      <c r="BD8686" s="27"/>
      <c r="BF8686" s="35"/>
      <c r="BG8686" s="35"/>
      <c r="BH8686" s="35"/>
    </row>
    <row r="8687" spans="1:60" ht="15" x14ac:dyDescent="0.25">
      <c r="A8687" s="570">
        <f t="shared" si="126"/>
        <v>8681</v>
      </c>
      <c r="B8687" s="571" t="s">
        <v>10823</v>
      </c>
      <c r="C8687" s="574" t="s">
        <v>12458</v>
      </c>
      <c r="D8687" s="843">
        <v>4295.8999999999996</v>
      </c>
      <c r="E8687" s="844"/>
      <c r="F8687" s="844"/>
      <c r="G8687" s="25"/>
      <c r="H8687" s="25"/>
      <c r="I8687" s="25"/>
      <c r="J8687" s="25"/>
      <c r="K8687" s="25"/>
      <c r="L8687" s="25"/>
      <c r="N8687" s="25"/>
      <c r="O8687" s="25"/>
      <c r="P8687" s="35" t="s">
        <v>2496</v>
      </c>
      <c r="AS8687" s="570"/>
      <c r="AT8687" s="391"/>
      <c r="AU8687" s="222"/>
      <c r="AV8687" s="564"/>
      <c r="AW8687" s="60"/>
      <c r="AX8687" s="60"/>
      <c r="AY8687" s="60"/>
      <c r="AZ8687" s="283"/>
      <c r="BA8687" s="283"/>
      <c r="BB8687" s="283"/>
      <c r="BC8687" s="34"/>
      <c r="BD8687" s="27"/>
      <c r="BF8687" s="35"/>
      <c r="BG8687" s="35"/>
      <c r="BH8687" s="35"/>
    </row>
    <row r="8688" spans="1:60" ht="15" x14ac:dyDescent="0.25">
      <c r="A8688" s="570">
        <f t="shared" si="126"/>
        <v>8682</v>
      </c>
      <c r="B8688" s="571" t="s">
        <v>10824</v>
      </c>
      <c r="C8688" s="574" t="s">
        <v>12458</v>
      </c>
      <c r="D8688" s="843">
        <v>6236.79</v>
      </c>
      <c r="E8688" s="844"/>
      <c r="F8688" s="844"/>
      <c r="G8688" s="25"/>
      <c r="H8688" s="25"/>
      <c r="I8688" s="25"/>
      <c r="J8688" s="25"/>
      <c r="K8688" s="25"/>
      <c r="L8688" s="25"/>
      <c r="N8688" s="25"/>
      <c r="O8688" s="25"/>
      <c r="P8688" s="35" t="s">
        <v>2496</v>
      </c>
      <c r="AS8688" s="570"/>
      <c r="AT8688" s="391"/>
      <c r="AU8688" s="222"/>
      <c r="AV8688" s="564"/>
      <c r="AW8688" s="60"/>
      <c r="AX8688" s="60"/>
      <c r="AY8688" s="60"/>
      <c r="AZ8688" s="283"/>
      <c r="BA8688" s="283"/>
      <c r="BB8688" s="283"/>
      <c r="BC8688" s="34"/>
      <c r="BD8688" s="27"/>
      <c r="BF8688" s="35"/>
      <c r="BG8688" s="35"/>
      <c r="BH8688" s="35"/>
    </row>
    <row r="8689" spans="1:60" ht="15" x14ac:dyDescent="0.25">
      <c r="A8689" s="570">
        <f t="shared" si="126"/>
        <v>8683</v>
      </c>
      <c r="B8689" s="571" t="s">
        <v>10825</v>
      </c>
      <c r="C8689" s="574" t="s">
        <v>12458</v>
      </c>
      <c r="D8689" s="843">
        <v>3366.51</v>
      </c>
      <c r="E8689" s="844"/>
      <c r="F8689" s="844"/>
      <c r="G8689" s="25"/>
      <c r="H8689" s="25"/>
      <c r="I8689" s="25"/>
      <c r="J8689" s="25"/>
      <c r="K8689" s="25"/>
      <c r="L8689" s="25"/>
      <c r="N8689" s="25"/>
      <c r="O8689" s="25"/>
      <c r="P8689" s="35" t="s">
        <v>2496</v>
      </c>
      <c r="AS8689" s="570"/>
      <c r="AT8689" s="391"/>
      <c r="AU8689" s="222"/>
      <c r="AV8689" s="564"/>
      <c r="AW8689" s="60"/>
      <c r="AX8689" s="60"/>
      <c r="AY8689" s="60"/>
      <c r="AZ8689" s="283"/>
      <c r="BA8689" s="283"/>
      <c r="BB8689" s="283"/>
      <c r="BC8689" s="34"/>
      <c r="BD8689" s="27"/>
      <c r="BF8689" s="35"/>
      <c r="BG8689" s="35"/>
      <c r="BH8689" s="35"/>
    </row>
    <row r="8690" spans="1:60" ht="15" x14ac:dyDescent="0.25">
      <c r="A8690" s="570">
        <f t="shared" si="126"/>
        <v>8684</v>
      </c>
      <c r="B8690" s="571" t="s">
        <v>10826</v>
      </c>
      <c r="C8690" s="574" t="s">
        <v>12458</v>
      </c>
      <c r="D8690" s="843">
        <v>7067.41</v>
      </c>
      <c r="E8690" s="844"/>
      <c r="F8690" s="844"/>
      <c r="G8690" s="25"/>
      <c r="H8690" s="25"/>
      <c r="I8690" s="25"/>
      <c r="J8690" s="25"/>
      <c r="K8690" s="25"/>
      <c r="L8690" s="25"/>
      <c r="N8690" s="25"/>
      <c r="O8690" s="25"/>
      <c r="P8690" s="35" t="s">
        <v>2496</v>
      </c>
      <c r="AS8690" s="570"/>
      <c r="AT8690" s="391"/>
      <c r="AU8690" s="222"/>
      <c r="AV8690" s="564"/>
      <c r="AW8690" s="60"/>
      <c r="AX8690" s="60"/>
      <c r="AY8690" s="60"/>
      <c r="AZ8690" s="283"/>
      <c r="BA8690" s="283"/>
      <c r="BB8690" s="283"/>
      <c r="BC8690" s="34"/>
      <c r="BD8690" s="27"/>
      <c r="BF8690" s="35"/>
      <c r="BG8690" s="35"/>
      <c r="BH8690" s="35"/>
    </row>
    <row r="8691" spans="1:60" ht="15" x14ac:dyDescent="0.25">
      <c r="A8691" s="570">
        <f t="shared" si="126"/>
        <v>8685</v>
      </c>
      <c r="B8691" s="571" t="s">
        <v>10827</v>
      </c>
      <c r="C8691" s="574" t="s">
        <v>12458</v>
      </c>
      <c r="D8691" s="843">
        <v>5393.08</v>
      </c>
      <c r="E8691" s="844"/>
      <c r="F8691" s="844"/>
      <c r="G8691" s="25"/>
      <c r="H8691" s="25"/>
      <c r="I8691" s="25"/>
      <c r="J8691" s="25"/>
      <c r="K8691" s="25"/>
      <c r="L8691" s="25"/>
      <c r="N8691" s="25"/>
      <c r="O8691" s="25"/>
      <c r="P8691" s="35" t="s">
        <v>2496</v>
      </c>
      <c r="AS8691" s="570"/>
      <c r="AT8691" s="391"/>
      <c r="AU8691" s="222"/>
      <c r="AV8691" s="564"/>
      <c r="AW8691" s="60"/>
      <c r="AX8691" s="60"/>
      <c r="AY8691" s="60"/>
      <c r="AZ8691" s="283"/>
      <c r="BA8691" s="283"/>
      <c r="BB8691" s="283"/>
      <c r="BC8691" s="34"/>
      <c r="BD8691" s="27"/>
      <c r="BF8691" s="35"/>
      <c r="BG8691" s="35"/>
      <c r="BH8691" s="35"/>
    </row>
    <row r="8692" spans="1:60" ht="15" x14ac:dyDescent="0.25">
      <c r="A8692" s="570">
        <f t="shared" si="126"/>
        <v>8686</v>
      </c>
      <c r="B8692" s="571" t="s">
        <v>10828</v>
      </c>
      <c r="C8692" s="574" t="s">
        <v>12458</v>
      </c>
      <c r="D8692" s="843">
        <v>7826.63</v>
      </c>
      <c r="E8692" s="844"/>
      <c r="F8692" s="844"/>
      <c r="G8692" s="25"/>
      <c r="H8692" s="25"/>
      <c r="I8692" s="25"/>
      <c r="J8692" s="25"/>
      <c r="K8692" s="25"/>
      <c r="L8692" s="25"/>
      <c r="N8692" s="25"/>
      <c r="O8692" s="25"/>
      <c r="P8692" s="35" t="s">
        <v>2496</v>
      </c>
      <c r="AS8692" s="570"/>
      <c r="AT8692" s="391"/>
      <c r="AU8692" s="222"/>
      <c r="AV8692" s="564"/>
      <c r="AW8692" s="60"/>
      <c r="AX8692" s="60"/>
      <c r="AY8692" s="60"/>
      <c r="AZ8692" s="283"/>
      <c r="BA8692" s="283"/>
      <c r="BB8692" s="283"/>
      <c r="BC8692" s="34"/>
      <c r="BD8692" s="27"/>
      <c r="BF8692" s="35"/>
      <c r="BG8692" s="35"/>
      <c r="BH8692" s="35"/>
    </row>
    <row r="8693" spans="1:60" ht="15" x14ac:dyDescent="0.25">
      <c r="A8693" s="570">
        <f t="shared" si="126"/>
        <v>8687</v>
      </c>
      <c r="B8693" s="571" t="s">
        <v>10829</v>
      </c>
      <c r="C8693" s="574" t="s">
        <v>12458</v>
      </c>
      <c r="D8693" s="843">
        <v>3816.33</v>
      </c>
      <c r="E8693" s="844"/>
      <c r="F8693" s="844"/>
      <c r="G8693" s="25"/>
      <c r="H8693" s="25"/>
      <c r="I8693" s="25"/>
      <c r="J8693" s="25"/>
      <c r="K8693" s="25"/>
      <c r="L8693" s="25"/>
      <c r="N8693" s="25"/>
      <c r="O8693" s="25"/>
      <c r="P8693" s="35" t="s">
        <v>2496</v>
      </c>
      <c r="AS8693" s="570"/>
      <c r="AT8693" s="391"/>
      <c r="AU8693" s="222"/>
      <c r="AV8693" s="564"/>
      <c r="AW8693" s="60"/>
      <c r="AX8693" s="60"/>
      <c r="AY8693" s="60"/>
      <c r="AZ8693" s="283"/>
      <c r="BA8693" s="283"/>
      <c r="BB8693" s="283"/>
      <c r="BC8693" s="34"/>
      <c r="BD8693" s="27"/>
      <c r="BF8693" s="35"/>
      <c r="BG8693" s="35"/>
      <c r="BH8693" s="35"/>
    </row>
    <row r="8694" spans="1:60" ht="15" x14ac:dyDescent="0.25">
      <c r="A8694" s="570">
        <f t="shared" si="126"/>
        <v>8688</v>
      </c>
      <c r="B8694" s="571" t="s">
        <v>10830</v>
      </c>
      <c r="C8694" s="574" t="s">
        <v>12458</v>
      </c>
      <c r="D8694" s="843">
        <v>9467.64</v>
      </c>
      <c r="E8694" s="844"/>
      <c r="F8694" s="844"/>
      <c r="G8694" s="25"/>
      <c r="H8694" s="25"/>
      <c r="I8694" s="25"/>
      <c r="J8694" s="25"/>
      <c r="K8694" s="25"/>
      <c r="L8694" s="25"/>
      <c r="N8694" s="25"/>
      <c r="O8694" s="25"/>
      <c r="P8694" s="35" t="s">
        <v>2496</v>
      </c>
      <c r="AS8694" s="570"/>
      <c r="AT8694" s="391"/>
      <c r="AU8694" s="222"/>
      <c r="AV8694" s="564"/>
      <c r="AW8694" s="60"/>
      <c r="AX8694" s="60"/>
      <c r="AY8694" s="60"/>
      <c r="AZ8694" s="283"/>
      <c r="BA8694" s="283"/>
      <c r="BB8694" s="283"/>
      <c r="BC8694" s="34"/>
      <c r="BD8694" s="27"/>
      <c r="BF8694" s="35"/>
      <c r="BG8694" s="35"/>
      <c r="BH8694" s="35"/>
    </row>
    <row r="8695" spans="1:60" ht="15" x14ac:dyDescent="0.25">
      <c r="A8695" s="570">
        <f t="shared" si="126"/>
        <v>8689</v>
      </c>
      <c r="B8695" s="571" t="s">
        <v>10831</v>
      </c>
      <c r="C8695" s="574" t="s">
        <v>12458</v>
      </c>
      <c r="D8695" s="843">
        <v>11144.35</v>
      </c>
      <c r="E8695" s="844"/>
      <c r="F8695" s="844"/>
      <c r="G8695" s="25"/>
      <c r="H8695" s="25"/>
      <c r="I8695" s="25"/>
      <c r="J8695" s="25"/>
      <c r="K8695" s="25"/>
      <c r="L8695" s="25"/>
      <c r="N8695" s="25"/>
      <c r="O8695" s="25"/>
      <c r="P8695" s="35" t="s">
        <v>2496</v>
      </c>
      <c r="AS8695" s="570"/>
      <c r="AT8695" s="391"/>
      <c r="AU8695" s="222"/>
      <c r="AV8695" s="564"/>
      <c r="AW8695" s="60"/>
      <c r="AX8695" s="60"/>
      <c r="AY8695" s="60"/>
      <c r="AZ8695" s="283"/>
      <c r="BA8695" s="283"/>
      <c r="BB8695" s="283"/>
      <c r="BC8695" s="34"/>
      <c r="BD8695" s="27"/>
      <c r="BF8695" s="35"/>
      <c r="BG8695" s="35"/>
      <c r="BH8695" s="35"/>
    </row>
    <row r="8696" spans="1:60" ht="15" x14ac:dyDescent="0.25">
      <c r="A8696" s="570">
        <f t="shared" si="126"/>
        <v>8690</v>
      </c>
      <c r="B8696" s="571" t="s">
        <v>10832</v>
      </c>
      <c r="C8696" s="574" t="s">
        <v>12458</v>
      </c>
      <c r="D8696" s="843">
        <v>16161.39</v>
      </c>
      <c r="E8696" s="844"/>
      <c r="F8696" s="844"/>
      <c r="G8696" s="25"/>
      <c r="H8696" s="25"/>
      <c r="I8696" s="25"/>
      <c r="J8696" s="25"/>
      <c r="K8696" s="25"/>
      <c r="L8696" s="25"/>
      <c r="N8696" s="25"/>
      <c r="O8696" s="25"/>
      <c r="P8696" s="35" t="s">
        <v>2496</v>
      </c>
      <c r="AS8696" s="570"/>
      <c r="AT8696" s="391"/>
      <c r="AU8696" s="222"/>
      <c r="AV8696" s="564"/>
      <c r="AW8696" s="60"/>
      <c r="AX8696" s="60"/>
      <c r="AY8696" s="60"/>
      <c r="AZ8696" s="283"/>
      <c r="BA8696" s="283"/>
      <c r="BB8696" s="283"/>
      <c r="BC8696" s="34"/>
      <c r="BD8696" s="27"/>
      <c r="BF8696" s="35"/>
      <c r="BG8696" s="35"/>
      <c r="BH8696" s="35"/>
    </row>
    <row r="8697" spans="1:60" ht="15" x14ac:dyDescent="0.25">
      <c r="A8697" s="570">
        <f t="shared" si="126"/>
        <v>8691</v>
      </c>
      <c r="B8697" s="571" t="s">
        <v>10833</v>
      </c>
      <c r="C8697" s="574" t="s">
        <v>12458</v>
      </c>
      <c r="D8697" s="843">
        <v>9520</v>
      </c>
      <c r="E8697" s="844"/>
      <c r="F8697" s="844"/>
      <c r="G8697" s="25"/>
      <c r="H8697" s="25"/>
      <c r="I8697" s="25"/>
      <c r="J8697" s="25"/>
      <c r="K8697" s="25"/>
      <c r="L8697" s="25"/>
      <c r="N8697" s="25"/>
      <c r="O8697" s="25"/>
      <c r="P8697" s="35" t="s">
        <v>2496</v>
      </c>
      <c r="AS8697" s="570"/>
      <c r="AT8697" s="391"/>
      <c r="AU8697" s="222"/>
      <c r="AV8697" s="564"/>
      <c r="AW8697" s="60"/>
      <c r="AX8697" s="60"/>
      <c r="AY8697" s="60"/>
      <c r="AZ8697" s="283"/>
      <c r="BA8697" s="283"/>
      <c r="BB8697" s="283"/>
      <c r="BC8697" s="34"/>
      <c r="BD8697" s="27"/>
      <c r="BF8697" s="35"/>
      <c r="BG8697" s="35"/>
      <c r="BH8697" s="35"/>
    </row>
    <row r="8698" spans="1:60" ht="15" x14ac:dyDescent="0.25">
      <c r="A8698" s="570">
        <f t="shared" si="126"/>
        <v>8692</v>
      </c>
      <c r="B8698" s="571" t="s">
        <v>10834</v>
      </c>
      <c r="C8698" s="574" t="s">
        <v>12458</v>
      </c>
      <c r="D8698" s="843">
        <v>18320.05</v>
      </c>
      <c r="E8698" s="844"/>
      <c r="F8698" s="844"/>
      <c r="G8698" s="25"/>
      <c r="H8698" s="25"/>
      <c r="I8698" s="25"/>
      <c r="J8698" s="25"/>
      <c r="K8698" s="25"/>
      <c r="L8698" s="25"/>
      <c r="N8698" s="25"/>
      <c r="O8698" s="25"/>
      <c r="P8698" s="35" t="s">
        <v>2496</v>
      </c>
      <c r="AS8698" s="570"/>
      <c r="AT8698" s="391"/>
      <c r="AU8698" s="222"/>
      <c r="AV8698" s="564"/>
      <c r="AW8698" s="60"/>
      <c r="AX8698" s="60"/>
      <c r="AY8698" s="60"/>
      <c r="AZ8698" s="283"/>
      <c r="BA8698" s="283"/>
      <c r="BB8698" s="283"/>
      <c r="BC8698" s="34"/>
      <c r="BD8698" s="27"/>
      <c r="BF8698" s="35"/>
      <c r="BG8698" s="35"/>
      <c r="BH8698" s="35"/>
    </row>
    <row r="8699" spans="1:60" ht="15" x14ac:dyDescent="0.25">
      <c r="A8699" s="570">
        <f t="shared" si="126"/>
        <v>8693</v>
      </c>
      <c r="B8699" s="571" t="s">
        <v>10835</v>
      </c>
      <c r="C8699" s="574" t="s">
        <v>12458</v>
      </c>
      <c r="D8699" s="843">
        <v>148107.4</v>
      </c>
      <c r="E8699" s="844"/>
      <c r="F8699" s="844"/>
      <c r="G8699" s="25"/>
      <c r="H8699" s="25"/>
      <c r="I8699" s="25"/>
      <c r="J8699" s="25"/>
      <c r="K8699" s="25"/>
      <c r="L8699" s="25"/>
      <c r="N8699" s="25"/>
      <c r="O8699" s="25"/>
      <c r="P8699" s="35" t="s">
        <v>2496</v>
      </c>
      <c r="AS8699" s="570"/>
      <c r="AT8699" s="391"/>
      <c r="AU8699" s="222"/>
      <c r="AV8699" s="564"/>
      <c r="AW8699" s="60"/>
      <c r="AX8699" s="60"/>
      <c r="AY8699" s="60"/>
      <c r="AZ8699" s="283"/>
      <c r="BA8699" s="283"/>
      <c r="BB8699" s="283"/>
      <c r="BC8699" s="34"/>
      <c r="BD8699" s="27"/>
      <c r="BF8699" s="35"/>
      <c r="BG8699" s="35"/>
      <c r="BH8699" s="35"/>
    </row>
    <row r="8700" spans="1:60" ht="15" x14ac:dyDescent="0.25">
      <c r="A8700" s="570">
        <f t="shared" si="126"/>
        <v>8694</v>
      </c>
      <c r="B8700" s="571" t="s">
        <v>10836</v>
      </c>
      <c r="C8700" s="574" t="s">
        <v>12458</v>
      </c>
      <c r="D8700" s="843">
        <v>396471.11</v>
      </c>
      <c r="E8700" s="844"/>
      <c r="F8700" s="844"/>
      <c r="G8700" s="25"/>
      <c r="H8700" s="25"/>
      <c r="I8700" s="25"/>
      <c r="J8700" s="25"/>
      <c r="K8700" s="25"/>
      <c r="L8700" s="25"/>
      <c r="N8700" s="25"/>
      <c r="O8700" s="25"/>
      <c r="P8700" s="35" t="s">
        <v>2496</v>
      </c>
      <c r="AS8700" s="570"/>
      <c r="AT8700" s="391"/>
      <c r="AU8700" s="222"/>
      <c r="AV8700" s="564"/>
      <c r="AW8700" s="60"/>
      <c r="AX8700" s="60"/>
      <c r="AY8700" s="60"/>
      <c r="AZ8700" s="283"/>
      <c r="BA8700" s="283"/>
      <c r="BB8700" s="283"/>
      <c r="BC8700" s="34"/>
      <c r="BD8700" s="27"/>
      <c r="BF8700" s="35"/>
      <c r="BG8700" s="35"/>
      <c r="BH8700" s="35"/>
    </row>
    <row r="8701" spans="1:60" ht="15" x14ac:dyDescent="0.25">
      <c r="A8701" s="570">
        <f t="shared" si="126"/>
        <v>8695</v>
      </c>
      <c r="B8701" s="571" t="s">
        <v>10837</v>
      </c>
      <c r="C8701" s="574" t="s">
        <v>12458</v>
      </c>
      <c r="D8701" s="843">
        <v>51828.07</v>
      </c>
      <c r="E8701" s="844"/>
      <c r="F8701" s="844"/>
      <c r="G8701" s="25"/>
      <c r="H8701" s="25"/>
      <c r="I8701" s="25"/>
      <c r="J8701" s="25"/>
      <c r="K8701" s="25"/>
      <c r="L8701" s="25"/>
      <c r="N8701" s="25"/>
      <c r="O8701" s="25"/>
      <c r="P8701" s="35" t="s">
        <v>2496</v>
      </c>
      <c r="AS8701" s="570"/>
      <c r="AT8701" s="391"/>
      <c r="AU8701" s="222"/>
      <c r="AV8701" s="564"/>
      <c r="AW8701" s="60"/>
      <c r="AX8701" s="60"/>
      <c r="AY8701" s="60"/>
      <c r="AZ8701" s="283"/>
      <c r="BA8701" s="283"/>
      <c r="BB8701" s="283"/>
      <c r="BC8701" s="34"/>
      <c r="BD8701" s="27"/>
      <c r="BF8701" s="35"/>
      <c r="BG8701" s="35"/>
      <c r="BH8701" s="35"/>
    </row>
    <row r="8702" spans="1:60" ht="15" x14ac:dyDescent="0.25">
      <c r="A8702" s="570">
        <f t="shared" si="126"/>
        <v>8696</v>
      </c>
      <c r="B8702" s="571" t="s">
        <v>10838</v>
      </c>
      <c r="C8702" s="574" t="s">
        <v>12458</v>
      </c>
      <c r="D8702" s="843">
        <v>58985.919999999998</v>
      </c>
      <c r="E8702" s="844"/>
      <c r="F8702" s="844"/>
      <c r="G8702" s="25"/>
      <c r="H8702" s="25"/>
      <c r="I8702" s="25"/>
      <c r="J8702" s="25"/>
      <c r="K8702" s="25"/>
      <c r="L8702" s="25"/>
      <c r="N8702" s="25"/>
      <c r="O8702" s="25"/>
      <c r="P8702" s="35" t="s">
        <v>2496</v>
      </c>
      <c r="AS8702" s="570"/>
      <c r="AT8702" s="391"/>
      <c r="AU8702" s="222"/>
      <c r="AV8702" s="564"/>
      <c r="AW8702" s="60"/>
      <c r="AX8702" s="60"/>
      <c r="AY8702" s="60"/>
      <c r="AZ8702" s="283"/>
      <c r="BA8702" s="283"/>
      <c r="BB8702" s="283"/>
      <c r="BC8702" s="34"/>
      <c r="BD8702" s="27"/>
      <c r="BF8702" s="35"/>
      <c r="BG8702" s="35"/>
      <c r="BH8702" s="35"/>
    </row>
    <row r="8703" spans="1:60" ht="15" x14ac:dyDescent="0.25">
      <c r="A8703" s="570">
        <f t="shared" si="126"/>
        <v>8697</v>
      </c>
      <c r="B8703" s="571" t="s">
        <v>10839</v>
      </c>
      <c r="C8703" s="574" t="s">
        <v>12458</v>
      </c>
      <c r="D8703" s="843">
        <v>48531.77</v>
      </c>
      <c r="E8703" s="844"/>
      <c r="F8703" s="844"/>
      <c r="G8703" s="25"/>
      <c r="H8703" s="25"/>
      <c r="I8703" s="25"/>
      <c r="J8703" s="25"/>
      <c r="K8703" s="25"/>
      <c r="L8703" s="25"/>
      <c r="N8703" s="25"/>
      <c r="O8703" s="25"/>
      <c r="P8703" s="35" t="s">
        <v>2496</v>
      </c>
      <c r="AS8703" s="570"/>
      <c r="AT8703" s="391"/>
      <c r="AU8703" s="222"/>
      <c r="AV8703" s="564"/>
      <c r="AW8703" s="60"/>
      <c r="AX8703" s="60"/>
      <c r="AY8703" s="60"/>
      <c r="AZ8703" s="283"/>
      <c r="BA8703" s="283"/>
      <c r="BB8703" s="283"/>
      <c r="BC8703" s="34"/>
      <c r="BD8703" s="27"/>
      <c r="BF8703" s="35"/>
      <c r="BG8703" s="35"/>
      <c r="BH8703" s="35"/>
    </row>
    <row r="8704" spans="1:60" ht="15" x14ac:dyDescent="0.25">
      <c r="A8704" s="570">
        <f t="shared" si="126"/>
        <v>8698</v>
      </c>
      <c r="B8704" s="571" t="s">
        <v>10840</v>
      </c>
      <c r="C8704" s="574" t="s">
        <v>12458</v>
      </c>
      <c r="D8704" s="843">
        <v>75544.77</v>
      </c>
      <c r="E8704" s="844"/>
      <c r="F8704" s="844"/>
      <c r="G8704" s="25"/>
      <c r="H8704" s="25"/>
      <c r="I8704" s="25"/>
      <c r="J8704" s="25"/>
      <c r="K8704" s="25"/>
      <c r="L8704" s="25"/>
      <c r="N8704" s="25"/>
      <c r="O8704" s="25"/>
      <c r="P8704" s="35" t="s">
        <v>2496</v>
      </c>
      <c r="AS8704" s="570"/>
      <c r="AT8704" s="391"/>
      <c r="AU8704" s="222"/>
      <c r="AV8704" s="564"/>
      <c r="AW8704" s="60"/>
      <c r="AX8704" s="60"/>
      <c r="AY8704" s="60"/>
      <c r="AZ8704" s="283"/>
      <c r="BA8704" s="283"/>
      <c r="BB8704" s="283"/>
      <c r="BC8704" s="34"/>
      <c r="BD8704" s="27"/>
      <c r="BF8704" s="35"/>
      <c r="BG8704" s="35"/>
      <c r="BH8704" s="35"/>
    </row>
    <row r="8705" spans="1:60" ht="15" x14ac:dyDescent="0.25">
      <c r="A8705" s="570">
        <f t="shared" si="126"/>
        <v>8699</v>
      </c>
      <c r="B8705" s="571" t="s">
        <v>10841</v>
      </c>
      <c r="C8705" s="574" t="s">
        <v>12458</v>
      </c>
      <c r="D8705" s="843">
        <v>75035.45</v>
      </c>
      <c r="E8705" s="844"/>
      <c r="F8705" s="844"/>
      <c r="G8705" s="25"/>
      <c r="H8705" s="25"/>
      <c r="I8705" s="25"/>
      <c r="J8705" s="25"/>
      <c r="K8705" s="25"/>
      <c r="L8705" s="25"/>
      <c r="N8705" s="25"/>
      <c r="O8705" s="25"/>
      <c r="P8705" s="35" t="s">
        <v>2496</v>
      </c>
      <c r="AS8705" s="570"/>
      <c r="AT8705" s="391"/>
      <c r="AU8705" s="222"/>
      <c r="AV8705" s="564"/>
      <c r="AW8705" s="60"/>
      <c r="AX8705" s="60"/>
      <c r="AY8705" s="60"/>
      <c r="AZ8705" s="283"/>
      <c r="BA8705" s="283"/>
      <c r="BB8705" s="283"/>
      <c r="BC8705" s="34"/>
      <c r="BD8705" s="27"/>
      <c r="BF8705" s="35"/>
      <c r="BG8705" s="35"/>
      <c r="BH8705" s="35"/>
    </row>
    <row r="8706" spans="1:60" ht="15" x14ac:dyDescent="0.25">
      <c r="A8706" s="570">
        <f t="shared" si="126"/>
        <v>8700</v>
      </c>
      <c r="B8706" s="571" t="s">
        <v>10842</v>
      </c>
      <c r="C8706" s="574" t="s">
        <v>12458</v>
      </c>
      <c r="D8706" s="843">
        <v>114063.88</v>
      </c>
      <c r="E8706" s="844"/>
      <c r="F8706" s="844"/>
      <c r="G8706" s="25"/>
      <c r="H8706" s="25"/>
      <c r="I8706" s="25"/>
      <c r="J8706" s="25"/>
      <c r="K8706" s="25"/>
      <c r="L8706" s="25"/>
      <c r="N8706" s="25"/>
      <c r="O8706" s="25"/>
      <c r="P8706" s="35" t="s">
        <v>2496</v>
      </c>
      <c r="AS8706" s="570"/>
      <c r="AT8706" s="391"/>
      <c r="AU8706" s="222"/>
      <c r="AV8706" s="564"/>
      <c r="AW8706" s="60"/>
      <c r="AX8706" s="60"/>
      <c r="AY8706" s="60"/>
      <c r="AZ8706" s="283"/>
      <c r="BA8706" s="283"/>
      <c r="BB8706" s="283"/>
      <c r="BC8706" s="34"/>
      <c r="BD8706" s="27"/>
      <c r="BF8706" s="35"/>
      <c r="BG8706" s="35"/>
      <c r="BH8706" s="35"/>
    </row>
    <row r="8707" spans="1:60" ht="15" x14ac:dyDescent="0.25">
      <c r="A8707" s="570">
        <f t="shared" si="126"/>
        <v>8701</v>
      </c>
      <c r="B8707" s="571" t="s">
        <v>10843</v>
      </c>
      <c r="C8707" s="574" t="s">
        <v>12458</v>
      </c>
      <c r="D8707" s="843">
        <v>1017793.91</v>
      </c>
      <c r="E8707" s="844"/>
      <c r="F8707" s="844"/>
      <c r="G8707" s="25"/>
      <c r="H8707" s="25"/>
      <c r="I8707" s="25"/>
      <c r="J8707" s="25"/>
      <c r="K8707" s="25"/>
      <c r="L8707" s="25"/>
      <c r="N8707" s="25"/>
      <c r="O8707" s="25"/>
      <c r="P8707" s="35" t="s">
        <v>2496</v>
      </c>
      <c r="AS8707" s="570"/>
      <c r="AT8707" s="391"/>
      <c r="AU8707" s="222"/>
      <c r="AV8707" s="564"/>
      <c r="AW8707" s="60"/>
      <c r="AX8707" s="60"/>
      <c r="AY8707" s="60"/>
      <c r="AZ8707" s="283"/>
      <c r="BA8707" s="283"/>
      <c r="BB8707" s="283"/>
      <c r="BC8707" s="34"/>
      <c r="BD8707" s="27"/>
      <c r="BF8707" s="35"/>
      <c r="BG8707" s="35"/>
      <c r="BH8707" s="35"/>
    </row>
    <row r="8708" spans="1:60" ht="15" x14ac:dyDescent="0.25">
      <c r="A8708" s="570">
        <f t="shared" si="126"/>
        <v>8702</v>
      </c>
      <c r="B8708" s="571" t="s">
        <v>10844</v>
      </c>
      <c r="C8708" s="574" t="s">
        <v>12458</v>
      </c>
      <c r="D8708" s="843">
        <v>920900.54</v>
      </c>
      <c r="E8708" s="844"/>
      <c r="F8708" s="844"/>
      <c r="G8708" s="25"/>
      <c r="H8708" s="25"/>
      <c r="I8708" s="25"/>
      <c r="J8708" s="25"/>
      <c r="K8708" s="25"/>
      <c r="L8708" s="25"/>
      <c r="N8708" s="25"/>
      <c r="O8708" s="25"/>
      <c r="P8708" s="35" t="s">
        <v>2496</v>
      </c>
      <c r="AS8708" s="570"/>
      <c r="AT8708" s="391"/>
      <c r="AU8708" s="222"/>
      <c r="AV8708" s="564"/>
      <c r="AW8708" s="60"/>
      <c r="AX8708" s="60"/>
      <c r="AY8708" s="60"/>
      <c r="AZ8708" s="283"/>
      <c r="BA8708" s="283"/>
      <c r="BB8708" s="283"/>
      <c r="BC8708" s="34"/>
      <c r="BD8708" s="27"/>
      <c r="BF8708" s="35"/>
      <c r="BG8708" s="35"/>
      <c r="BH8708" s="35"/>
    </row>
    <row r="8709" spans="1:60" ht="15" x14ac:dyDescent="0.25">
      <c r="A8709" s="570">
        <f t="shared" si="126"/>
        <v>8703</v>
      </c>
      <c r="B8709" s="571" t="s">
        <v>10845</v>
      </c>
      <c r="C8709" s="574" t="s">
        <v>12458</v>
      </c>
      <c r="D8709" s="843">
        <v>1590853.88</v>
      </c>
      <c r="E8709" s="844"/>
      <c r="F8709" s="844"/>
      <c r="G8709" s="25"/>
      <c r="H8709" s="25"/>
      <c r="I8709" s="25"/>
      <c r="J8709" s="25"/>
      <c r="K8709" s="25"/>
      <c r="L8709" s="25"/>
      <c r="N8709" s="25"/>
      <c r="O8709" s="25"/>
      <c r="P8709" s="35" t="s">
        <v>2496</v>
      </c>
      <c r="AS8709" s="570"/>
      <c r="AT8709" s="391"/>
      <c r="AU8709" s="222"/>
      <c r="AV8709" s="564"/>
      <c r="AW8709" s="60"/>
      <c r="AX8709" s="60"/>
      <c r="AY8709" s="60"/>
      <c r="AZ8709" s="283"/>
      <c r="BA8709" s="283"/>
      <c r="BB8709" s="283"/>
      <c r="BC8709" s="34"/>
      <c r="BD8709" s="27"/>
      <c r="BF8709" s="35"/>
      <c r="BG8709" s="35"/>
      <c r="BH8709" s="35"/>
    </row>
    <row r="8710" spans="1:60" ht="15" x14ac:dyDescent="0.25">
      <c r="A8710" s="570">
        <f t="shared" si="126"/>
        <v>8704</v>
      </c>
      <c r="B8710" s="571" t="s">
        <v>10846</v>
      </c>
      <c r="C8710" s="574" t="s">
        <v>12458</v>
      </c>
      <c r="D8710" s="843">
        <v>92061.97</v>
      </c>
      <c r="E8710" s="844"/>
      <c r="F8710" s="844"/>
      <c r="G8710" s="25"/>
      <c r="H8710" s="25"/>
      <c r="I8710" s="25"/>
      <c r="J8710" s="25"/>
      <c r="K8710" s="25"/>
      <c r="L8710" s="25"/>
      <c r="N8710" s="25"/>
      <c r="O8710" s="25"/>
      <c r="P8710" s="35" t="s">
        <v>2496</v>
      </c>
      <c r="AS8710" s="570"/>
      <c r="AT8710" s="391"/>
      <c r="AU8710" s="222"/>
      <c r="AV8710" s="564"/>
      <c r="AW8710" s="60"/>
      <c r="AX8710" s="60"/>
      <c r="AY8710" s="60"/>
      <c r="AZ8710" s="283"/>
      <c r="BA8710" s="283"/>
      <c r="BB8710" s="283"/>
      <c r="BC8710" s="34"/>
      <c r="BD8710" s="27"/>
      <c r="BF8710" s="35"/>
      <c r="BG8710" s="35"/>
      <c r="BH8710" s="35"/>
    </row>
    <row r="8711" spans="1:60" ht="15" x14ac:dyDescent="0.25">
      <c r="A8711" s="570">
        <f t="shared" si="126"/>
        <v>8705</v>
      </c>
      <c r="B8711" s="571" t="s">
        <v>10847</v>
      </c>
      <c r="C8711" s="574" t="s">
        <v>12458</v>
      </c>
      <c r="D8711" s="843">
        <v>94823.96</v>
      </c>
      <c r="E8711" s="844"/>
      <c r="F8711" s="844"/>
      <c r="G8711" s="25"/>
      <c r="H8711" s="25"/>
      <c r="I8711" s="25"/>
      <c r="J8711" s="25"/>
      <c r="K8711" s="25"/>
      <c r="L8711" s="25"/>
      <c r="N8711" s="25"/>
      <c r="O8711" s="25"/>
      <c r="P8711" s="35" t="s">
        <v>2496</v>
      </c>
      <c r="AS8711" s="570"/>
      <c r="AT8711" s="391"/>
      <c r="AU8711" s="222"/>
      <c r="AV8711" s="564"/>
      <c r="AW8711" s="60"/>
      <c r="AX8711" s="60"/>
      <c r="AY8711" s="60"/>
      <c r="AZ8711" s="283"/>
      <c r="BA8711" s="283"/>
      <c r="BB8711" s="283"/>
      <c r="BC8711" s="34"/>
      <c r="BD8711" s="27"/>
      <c r="BF8711" s="35"/>
      <c r="BG8711" s="35"/>
      <c r="BH8711" s="35"/>
    </row>
    <row r="8712" spans="1:60" ht="15" x14ac:dyDescent="0.25">
      <c r="A8712" s="570">
        <f t="shared" si="126"/>
        <v>8706</v>
      </c>
      <c r="B8712" s="571" t="s">
        <v>10848</v>
      </c>
      <c r="C8712" s="574" t="s">
        <v>12458</v>
      </c>
      <c r="D8712" s="843">
        <v>160389.39000000001</v>
      </c>
      <c r="E8712" s="844"/>
      <c r="F8712" s="844"/>
      <c r="G8712" s="25"/>
      <c r="H8712" s="25"/>
      <c r="I8712" s="25"/>
      <c r="J8712" s="25"/>
      <c r="K8712" s="25"/>
      <c r="L8712" s="25"/>
      <c r="N8712" s="25"/>
      <c r="O8712" s="25"/>
      <c r="P8712" s="35" t="s">
        <v>2496</v>
      </c>
      <c r="AS8712" s="570"/>
      <c r="AT8712" s="391"/>
      <c r="AU8712" s="222"/>
      <c r="AV8712" s="564"/>
      <c r="AW8712" s="60"/>
      <c r="AX8712" s="60"/>
      <c r="AY8712" s="60"/>
      <c r="AZ8712" s="283"/>
      <c r="BA8712" s="283"/>
      <c r="BB8712" s="283"/>
      <c r="BC8712" s="34"/>
      <c r="BD8712" s="27"/>
      <c r="BF8712" s="35"/>
      <c r="BG8712" s="35"/>
      <c r="BH8712" s="35"/>
    </row>
    <row r="8713" spans="1:60" ht="15" x14ac:dyDescent="0.25">
      <c r="A8713" s="570">
        <f t="shared" si="126"/>
        <v>8707</v>
      </c>
      <c r="B8713" s="571" t="s">
        <v>10849</v>
      </c>
      <c r="C8713" s="574" t="s">
        <v>12458</v>
      </c>
      <c r="D8713" s="843">
        <v>443411.85</v>
      </c>
      <c r="E8713" s="844"/>
      <c r="F8713" s="844"/>
      <c r="G8713" s="25"/>
      <c r="H8713" s="25"/>
      <c r="I8713" s="25"/>
      <c r="J8713" s="25"/>
      <c r="K8713" s="25"/>
      <c r="L8713" s="25"/>
      <c r="N8713" s="25"/>
      <c r="O8713" s="25"/>
      <c r="P8713" s="35" t="s">
        <v>2496</v>
      </c>
      <c r="AS8713" s="570"/>
      <c r="AT8713" s="391"/>
      <c r="AU8713" s="222"/>
      <c r="AV8713" s="564"/>
      <c r="AW8713" s="60"/>
      <c r="AX8713" s="60"/>
      <c r="AY8713" s="60"/>
      <c r="AZ8713" s="283"/>
      <c r="BA8713" s="283"/>
      <c r="BB8713" s="283"/>
      <c r="BC8713" s="34"/>
      <c r="BD8713" s="27"/>
      <c r="BF8713" s="35"/>
      <c r="BG8713" s="35"/>
      <c r="BH8713" s="35"/>
    </row>
    <row r="8714" spans="1:60" ht="15" x14ac:dyDescent="0.25">
      <c r="A8714" s="570">
        <f t="shared" si="126"/>
        <v>8708</v>
      </c>
      <c r="B8714" s="571" t="s">
        <v>10850</v>
      </c>
      <c r="C8714" s="574" t="s">
        <v>12458</v>
      </c>
      <c r="D8714" s="843">
        <v>1405212.69</v>
      </c>
      <c r="E8714" s="844"/>
      <c r="F8714" s="844"/>
      <c r="G8714" s="25"/>
      <c r="H8714" s="25"/>
      <c r="I8714" s="25"/>
      <c r="J8714" s="25"/>
      <c r="K8714" s="25"/>
      <c r="L8714" s="25"/>
      <c r="N8714" s="25"/>
      <c r="O8714" s="25"/>
      <c r="P8714" s="35" t="s">
        <v>2496</v>
      </c>
      <c r="AS8714" s="570"/>
      <c r="AT8714" s="391"/>
      <c r="AU8714" s="222"/>
      <c r="AV8714" s="564"/>
      <c r="AW8714" s="60"/>
      <c r="AX8714" s="60"/>
      <c r="AY8714" s="60"/>
      <c r="AZ8714" s="283"/>
      <c r="BA8714" s="283"/>
      <c r="BB8714" s="283"/>
      <c r="BC8714" s="34"/>
      <c r="BD8714" s="27"/>
      <c r="BF8714" s="35"/>
      <c r="BG8714" s="35"/>
      <c r="BH8714" s="35"/>
    </row>
    <row r="8715" spans="1:60" ht="15" x14ac:dyDescent="0.25">
      <c r="A8715" s="570">
        <f t="shared" si="126"/>
        <v>8709</v>
      </c>
      <c r="B8715" s="571" t="s">
        <v>10851</v>
      </c>
      <c r="C8715" s="574" t="s">
        <v>12478</v>
      </c>
      <c r="D8715" s="843">
        <v>27955.48</v>
      </c>
      <c r="E8715" s="844"/>
      <c r="F8715" s="844"/>
      <c r="G8715" s="25"/>
      <c r="H8715" s="25"/>
      <c r="I8715" s="25"/>
      <c r="J8715" s="25"/>
      <c r="K8715" s="25"/>
      <c r="L8715" s="25"/>
      <c r="N8715" s="25"/>
      <c r="O8715" s="25"/>
      <c r="P8715" s="35" t="s">
        <v>2496</v>
      </c>
      <c r="AS8715" s="570"/>
      <c r="AT8715" s="391"/>
      <c r="AU8715" s="222"/>
      <c r="AV8715" s="564"/>
      <c r="AW8715" s="60"/>
      <c r="AX8715" s="60"/>
      <c r="AY8715" s="60"/>
      <c r="AZ8715" s="283"/>
      <c r="BA8715" s="283"/>
      <c r="BB8715" s="283"/>
      <c r="BC8715" s="34"/>
      <c r="BD8715" s="27"/>
      <c r="BF8715" s="35"/>
      <c r="BG8715" s="35"/>
      <c r="BH8715" s="35"/>
    </row>
    <row r="8716" spans="1:60" ht="15" x14ac:dyDescent="0.25">
      <c r="A8716" s="570">
        <f t="shared" si="126"/>
        <v>8710</v>
      </c>
      <c r="B8716" s="571" t="s">
        <v>10852</v>
      </c>
      <c r="C8716" s="574" t="s">
        <v>12458</v>
      </c>
      <c r="D8716" s="843">
        <v>36116.5</v>
      </c>
      <c r="E8716" s="844"/>
      <c r="F8716" s="844"/>
      <c r="G8716" s="25"/>
      <c r="H8716" s="25"/>
      <c r="I8716" s="25"/>
      <c r="J8716" s="25"/>
      <c r="K8716" s="25"/>
      <c r="L8716" s="25"/>
      <c r="N8716" s="25"/>
      <c r="O8716" s="25"/>
      <c r="P8716" s="35" t="s">
        <v>2496</v>
      </c>
      <c r="AS8716" s="570"/>
      <c r="AT8716" s="391"/>
      <c r="AU8716" s="222"/>
      <c r="AV8716" s="564"/>
      <c r="AW8716" s="60"/>
      <c r="AX8716" s="60"/>
      <c r="AY8716" s="60"/>
      <c r="AZ8716" s="283"/>
      <c r="BA8716" s="283"/>
      <c r="BB8716" s="283"/>
      <c r="BC8716" s="34"/>
      <c r="BD8716" s="27"/>
      <c r="BF8716" s="35"/>
      <c r="BG8716" s="35"/>
      <c r="BH8716" s="35"/>
    </row>
    <row r="8717" spans="1:60" ht="15" x14ac:dyDescent="0.25">
      <c r="A8717" s="570">
        <f t="shared" si="126"/>
        <v>8711</v>
      </c>
      <c r="B8717" s="571" t="s">
        <v>10853</v>
      </c>
      <c r="C8717" s="574" t="s">
        <v>12458</v>
      </c>
      <c r="D8717" s="843">
        <v>53990.3</v>
      </c>
      <c r="E8717" s="844"/>
      <c r="F8717" s="844"/>
      <c r="G8717" s="25"/>
      <c r="H8717" s="25"/>
      <c r="I8717" s="25"/>
      <c r="J8717" s="25"/>
      <c r="K8717" s="25"/>
      <c r="L8717" s="25"/>
      <c r="N8717" s="25"/>
      <c r="O8717" s="25"/>
      <c r="P8717" s="35" t="s">
        <v>2496</v>
      </c>
      <c r="AS8717" s="570"/>
      <c r="AT8717" s="391"/>
      <c r="AU8717" s="222"/>
      <c r="AV8717" s="564"/>
      <c r="AW8717" s="60"/>
      <c r="AX8717" s="60"/>
      <c r="AY8717" s="60"/>
      <c r="AZ8717" s="283"/>
      <c r="BA8717" s="283"/>
      <c r="BB8717" s="283"/>
      <c r="BC8717" s="34"/>
      <c r="BD8717" s="27"/>
      <c r="BF8717" s="35"/>
      <c r="BG8717" s="35"/>
      <c r="BH8717" s="35"/>
    </row>
    <row r="8718" spans="1:60" ht="15" x14ac:dyDescent="0.25">
      <c r="A8718" s="570">
        <f t="shared" si="126"/>
        <v>8712</v>
      </c>
      <c r="B8718" s="571" t="s">
        <v>10854</v>
      </c>
      <c r="C8718" s="574" t="s">
        <v>12458</v>
      </c>
      <c r="D8718" s="843">
        <v>73780</v>
      </c>
      <c r="E8718" s="844"/>
      <c r="F8718" s="844"/>
      <c r="G8718" s="25"/>
      <c r="H8718" s="25"/>
      <c r="I8718" s="25"/>
      <c r="J8718" s="25"/>
      <c r="K8718" s="25"/>
      <c r="L8718" s="25"/>
      <c r="N8718" s="25"/>
      <c r="O8718" s="25"/>
      <c r="P8718" s="35" t="s">
        <v>2496</v>
      </c>
      <c r="AS8718" s="570"/>
      <c r="AT8718" s="391"/>
      <c r="AU8718" s="222"/>
      <c r="AV8718" s="564"/>
      <c r="AW8718" s="60"/>
      <c r="AX8718" s="60"/>
      <c r="AY8718" s="60"/>
      <c r="AZ8718" s="283"/>
      <c r="BA8718" s="283"/>
      <c r="BB8718" s="283"/>
      <c r="BC8718" s="34"/>
      <c r="BD8718" s="27"/>
      <c r="BF8718" s="35"/>
      <c r="BG8718" s="35"/>
      <c r="BH8718" s="35"/>
    </row>
    <row r="8719" spans="1:60" ht="15" x14ac:dyDescent="0.25">
      <c r="A8719" s="570">
        <f t="shared" ref="A8719:A8782" si="127">A8718+1</f>
        <v>8713</v>
      </c>
      <c r="B8719" s="571" t="s">
        <v>10855</v>
      </c>
      <c r="C8719" s="574" t="s">
        <v>12458</v>
      </c>
      <c r="D8719" s="843">
        <v>45041.5</v>
      </c>
      <c r="E8719" s="844"/>
      <c r="F8719" s="844"/>
      <c r="G8719" s="25"/>
      <c r="H8719" s="25"/>
      <c r="I8719" s="25"/>
      <c r="J8719" s="25"/>
      <c r="K8719" s="25"/>
      <c r="L8719" s="25"/>
      <c r="N8719" s="25"/>
      <c r="O8719" s="25"/>
      <c r="P8719" s="35" t="s">
        <v>2496</v>
      </c>
      <c r="AS8719" s="570"/>
      <c r="AT8719" s="391"/>
      <c r="AU8719" s="222"/>
      <c r="AV8719" s="564"/>
      <c r="AW8719" s="60"/>
      <c r="AX8719" s="60"/>
      <c r="AY8719" s="60"/>
      <c r="AZ8719" s="283"/>
      <c r="BA8719" s="283"/>
      <c r="BB8719" s="283"/>
      <c r="BC8719" s="34"/>
      <c r="BD8719" s="27"/>
      <c r="BF8719" s="35"/>
      <c r="BG8719" s="35"/>
      <c r="BH8719" s="35"/>
    </row>
    <row r="8720" spans="1:60" ht="15" x14ac:dyDescent="0.25">
      <c r="A8720" s="570">
        <f t="shared" si="127"/>
        <v>8714</v>
      </c>
      <c r="B8720" s="571" t="s">
        <v>10856</v>
      </c>
      <c r="C8720" s="574" t="s">
        <v>12458</v>
      </c>
      <c r="D8720" s="843">
        <v>3570</v>
      </c>
      <c r="E8720" s="844"/>
      <c r="F8720" s="844"/>
      <c r="G8720" s="25"/>
      <c r="H8720" s="25"/>
      <c r="I8720" s="25"/>
      <c r="J8720" s="25"/>
      <c r="K8720" s="25"/>
      <c r="L8720" s="25"/>
      <c r="N8720" s="25"/>
      <c r="O8720" s="25"/>
      <c r="P8720" s="35" t="s">
        <v>2496</v>
      </c>
      <c r="AS8720" s="570"/>
      <c r="AT8720" s="391"/>
      <c r="AU8720" s="222"/>
      <c r="AV8720" s="564"/>
      <c r="AW8720" s="60"/>
      <c r="AX8720" s="60"/>
      <c r="AY8720" s="60"/>
      <c r="AZ8720" s="283"/>
      <c r="BA8720" s="283"/>
      <c r="BB8720" s="283"/>
      <c r="BC8720" s="34"/>
      <c r="BD8720" s="27"/>
      <c r="BF8720" s="35"/>
      <c r="BG8720" s="35"/>
      <c r="BH8720" s="35"/>
    </row>
    <row r="8721" spans="1:60" ht="15" x14ac:dyDescent="0.25">
      <c r="A8721" s="570">
        <f t="shared" si="127"/>
        <v>8715</v>
      </c>
      <c r="B8721" s="571" t="s">
        <v>10857</v>
      </c>
      <c r="C8721" s="574" t="s">
        <v>12458</v>
      </c>
      <c r="D8721" s="843">
        <v>1122.17</v>
      </c>
      <c r="E8721" s="844"/>
      <c r="F8721" s="844"/>
      <c r="G8721" s="25"/>
      <c r="H8721" s="25"/>
      <c r="I8721" s="25"/>
      <c r="J8721" s="25"/>
      <c r="K8721" s="25"/>
      <c r="L8721" s="25"/>
      <c r="N8721" s="25"/>
      <c r="O8721" s="25"/>
      <c r="P8721" s="35" t="s">
        <v>2496</v>
      </c>
      <c r="AS8721" s="570"/>
      <c r="AT8721" s="391"/>
      <c r="AU8721" s="222"/>
      <c r="AV8721" s="564"/>
      <c r="AW8721" s="60"/>
      <c r="AX8721" s="60"/>
      <c r="AY8721" s="60"/>
      <c r="AZ8721" s="283"/>
      <c r="BA8721" s="283"/>
      <c r="BB8721" s="283"/>
      <c r="BC8721" s="34"/>
      <c r="BD8721" s="27"/>
      <c r="BF8721" s="35"/>
      <c r="BG8721" s="35"/>
      <c r="BH8721" s="35"/>
    </row>
    <row r="8722" spans="1:60" ht="15" x14ac:dyDescent="0.25">
      <c r="A8722" s="570">
        <f t="shared" si="127"/>
        <v>8716</v>
      </c>
      <c r="B8722" s="571" t="s">
        <v>10858</v>
      </c>
      <c r="C8722" s="574" t="s">
        <v>12458</v>
      </c>
      <c r="D8722" s="843">
        <v>32453.68</v>
      </c>
      <c r="E8722" s="844"/>
      <c r="F8722" s="844"/>
      <c r="G8722" s="25"/>
      <c r="H8722" s="25"/>
      <c r="I8722" s="25"/>
      <c r="J8722" s="25"/>
      <c r="K8722" s="25"/>
      <c r="L8722" s="25"/>
      <c r="N8722" s="25"/>
      <c r="O8722" s="25"/>
      <c r="P8722" s="35" t="s">
        <v>2496</v>
      </c>
      <c r="AS8722" s="570"/>
      <c r="AT8722" s="391"/>
      <c r="AU8722" s="222"/>
      <c r="AV8722" s="564"/>
      <c r="AW8722" s="60"/>
      <c r="AX8722" s="60"/>
      <c r="AY8722" s="60"/>
      <c r="AZ8722" s="283"/>
      <c r="BA8722" s="283"/>
      <c r="BB8722" s="283"/>
      <c r="BC8722" s="34"/>
      <c r="BD8722" s="27"/>
      <c r="BF8722" s="35"/>
      <c r="BG8722" s="35"/>
      <c r="BH8722" s="35"/>
    </row>
    <row r="8723" spans="1:60" ht="15" x14ac:dyDescent="0.25">
      <c r="A8723" s="570">
        <f t="shared" si="127"/>
        <v>8717</v>
      </c>
      <c r="B8723" s="571" t="s">
        <v>10859</v>
      </c>
      <c r="C8723" s="574" t="s">
        <v>12458</v>
      </c>
      <c r="D8723" s="843">
        <v>32526.27</v>
      </c>
      <c r="E8723" s="844"/>
      <c r="F8723" s="844"/>
      <c r="G8723" s="25"/>
      <c r="H8723" s="25"/>
      <c r="I8723" s="25"/>
      <c r="J8723" s="25"/>
      <c r="K8723" s="25"/>
      <c r="L8723" s="25"/>
      <c r="N8723" s="25"/>
      <c r="O8723" s="25"/>
      <c r="P8723" s="35" t="s">
        <v>2496</v>
      </c>
      <c r="AS8723" s="570"/>
      <c r="AT8723" s="391"/>
      <c r="AU8723" s="222"/>
      <c r="AV8723" s="564"/>
      <c r="AW8723" s="60"/>
      <c r="AX8723" s="60"/>
      <c r="AY8723" s="60"/>
      <c r="AZ8723" s="283"/>
      <c r="BA8723" s="283"/>
      <c r="BB8723" s="283"/>
      <c r="BC8723" s="34"/>
      <c r="BD8723" s="27"/>
      <c r="BF8723" s="35"/>
      <c r="BG8723" s="35"/>
      <c r="BH8723" s="35"/>
    </row>
    <row r="8724" spans="1:60" ht="15" x14ac:dyDescent="0.25">
      <c r="A8724" s="570">
        <f t="shared" si="127"/>
        <v>8718</v>
      </c>
      <c r="B8724" s="571" t="s">
        <v>10860</v>
      </c>
      <c r="C8724" s="574" t="s">
        <v>12458</v>
      </c>
      <c r="D8724" s="843">
        <v>21658</v>
      </c>
      <c r="E8724" s="844"/>
      <c r="F8724" s="844"/>
      <c r="G8724" s="25"/>
      <c r="H8724" s="25"/>
      <c r="I8724" s="25"/>
      <c r="J8724" s="25"/>
      <c r="K8724" s="25"/>
      <c r="L8724" s="25"/>
      <c r="N8724" s="25"/>
      <c r="O8724" s="25"/>
      <c r="P8724" s="35" t="s">
        <v>2496</v>
      </c>
      <c r="AS8724" s="570"/>
      <c r="AT8724" s="391"/>
      <c r="AU8724" s="222"/>
      <c r="AV8724" s="564"/>
      <c r="AW8724" s="60"/>
      <c r="AX8724" s="60"/>
      <c r="AY8724" s="60"/>
      <c r="AZ8724" s="283"/>
      <c r="BA8724" s="283"/>
      <c r="BB8724" s="283"/>
      <c r="BC8724" s="34"/>
      <c r="BD8724" s="27"/>
      <c r="BF8724" s="35"/>
      <c r="BG8724" s="35"/>
      <c r="BH8724" s="35"/>
    </row>
    <row r="8725" spans="1:60" ht="15" x14ac:dyDescent="0.25">
      <c r="A8725" s="570">
        <f t="shared" si="127"/>
        <v>8719</v>
      </c>
      <c r="B8725" s="571" t="s">
        <v>10861</v>
      </c>
      <c r="C8725" s="574" t="s">
        <v>12458</v>
      </c>
      <c r="D8725" s="843">
        <v>19173.28</v>
      </c>
      <c r="E8725" s="844"/>
      <c r="F8725" s="844"/>
      <c r="G8725" s="25"/>
      <c r="H8725" s="25"/>
      <c r="I8725" s="25"/>
      <c r="J8725" s="25"/>
      <c r="K8725" s="25"/>
      <c r="L8725" s="25"/>
      <c r="N8725" s="25"/>
      <c r="O8725" s="25"/>
      <c r="P8725" s="35" t="s">
        <v>2496</v>
      </c>
      <c r="AS8725" s="570"/>
      <c r="AT8725" s="391"/>
      <c r="AU8725" s="222"/>
      <c r="AV8725" s="564"/>
      <c r="AW8725" s="60"/>
      <c r="AX8725" s="60"/>
      <c r="AY8725" s="60"/>
      <c r="AZ8725" s="283"/>
      <c r="BA8725" s="283"/>
      <c r="BB8725" s="283"/>
      <c r="BC8725" s="34"/>
      <c r="BD8725" s="27"/>
      <c r="BF8725" s="35"/>
      <c r="BG8725" s="35"/>
      <c r="BH8725" s="35"/>
    </row>
    <row r="8726" spans="1:60" ht="15" x14ac:dyDescent="0.25">
      <c r="A8726" s="570">
        <f t="shared" si="127"/>
        <v>8720</v>
      </c>
      <c r="B8726" s="571" t="s">
        <v>10862</v>
      </c>
      <c r="C8726" s="574" t="s">
        <v>12458</v>
      </c>
      <c r="D8726" s="843">
        <v>20979.7</v>
      </c>
      <c r="E8726" s="844"/>
      <c r="F8726" s="844"/>
      <c r="G8726" s="25"/>
      <c r="H8726" s="25"/>
      <c r="I8726" s="25"/>
      <c r="J8726" s="25"/>
      <c r="K8726" s="25"/>
      <c r="L8726" s="25"/>
      <c r="N8726" s="25"/>
      <c r="O8726" s="25"/>
      <c r="P8726" s="35" t="s">
        <v>2496</v>
      </c>
      <c r="AS8726" s="570"/>
      <c r="AT8726" s="391"/>
      <c r="AU8726" s="222"/>
      <c r="AV8726" s="564"/>
      <c r="AW8726" s="60"/>
      <c r="AX8726" s="60"/>
      <c r="AY8726" s="60"/>
      <c r="AZ8726" s="283"/>
      <c r="BA8726" s="283"/>
      <c r="BB8726" s="283"/>
      <c r="BC8726" s="34"/>
      <c r="BD8726" s="27"/>
      <c r="BF8726" s="35"/>
      <c r="BG8726" s="35"/>
      <c r="BH8726" s="35"/>
    </row>
    <row r="8727" spans="1:60" ht="15" x14ac:dyDescent="0.25">
      <c r="A8727" s="570">
        <f t="shared" si="127"/>
        <v>8721</v>
      </c>
      <c r="B8727" s="571" t="s">
        <v>10863</v>
      </c>
      <c r="C8727" s="574" t="s">
        <v>12458</v>
      </c>
      <c r="D8727" s="843">
        <v>19173.28</v>
      </c>
      <c r="E8727" s="844"/>
      <c r="F8727" s="844"/>
      <c r="G8727" s="25"/>
      <c r="H8727" s="25"/>
      <c r="I8727" s="25"/>
      <c r="J8727" s="25"/>
      <c r="K8727" s="25"/>
      <c r="L8727" s="25"/>
      <c r="N8727" s="25"/>
      <c r="O8727" s="25"/>
      <c r="P8727" s="35" t="s">
        <v>2496</v>
      </c>
      <c r="AS8727" s="570"/>
      <c r="AT8727" s="391"/>
      <c r="AU8727" s="222"/>
      <c r="AV8727" s="564"/>
      <c r="AW8727" s="60"/>
      <c r="AX8727" s="60"/>
      <c r="AY8727" s="60"/>
      <c r="AZ8727" s="283"/>
      <c r="BA8727" s="283"/>
      <c r="BB8727" s="283"/>
      <c r="BC8727" s="34"/>
      <c r="BD8727" s="27"/>
      <c r="BF8727" s="35"/>
      <c r="BG8727" s="35"/>
      <c r="BH8727" s="35"/>
    </row>
    <row r="8728" spans="1:60" ht="15" x14ac:dyDescent="0.25">
      <c r="A8728" s="570">
        <f t="shared" si="127"/>
        <v>8722</v>
      </c>
      <c r="B8728" s="571" t="s">
        <v>10864</v>
      </c>
      <c r="C8728" s="574" t="s">
        <v>12458</v>
      </c>
      <c r="D8728" s="843">
        <v>40656.35</v>
      </c>
      <c r="E8728" s="844"/>
      <c r="F8728" s="844"/>
      <c r="G8728" s="25"/>
      <c r="H8728" s="25"/>
      <c r="I8728" s="25"/>
      <c r="J8728" s="25"/>
      <c r="K8728" s="25"/>
      <c r="L8728" s="25"/>
      <c r="N8728" s="25"/>
      <c r="O8728" s="25"/>
      <c r="P8728" s="35" t="s">
        <v>2496</v>
      </c>
      <c r="AS8728" s="570"/>
      <c r="AT8728" s="391"/>
      <c r="AU8728" s="222"/>
      <c r="AV8728" s="564"/>
      <c r="AW8728" s="60"/>
      <c r="AX8728" s="60"/>
      <c r="AY8728" s="60"/>
      <c r="AZ8728" s="283"/>
      <c r="BA8728" s="283"/>
      <c r="BB8728" s="283"/>
      <c r="BC8728" s="34"/>
      <c r="BD8728" s="27"/>
      <c r="BF8728" s="35"/>
      <c r="BG8728" s="35"/>
      <c r="BH8728" s="35"/>
    </row>
    <row r="8729" spans="1:60" ht="15" x14ac:dyDescent="0.25">
      <c r="A8729" s="570">
        <f t="shared" si="127"/>
        <v>8723</v>
      </c>
      <c r="B8729" s="571" t="s">
        <v>10865</v>
      </c>
      <c r="C8729" s="574" t="s">
        <v>12458</v>
      </c>
      <c r="D8729" s="843">
        <v>40323.15</v>
      </c>
      <c r="E8729" s="844"/>
      <c r="F8729" s="844"/>
      <c r="G8729" s="25"/>
      <c r="H8729" s="25"/>
      <c r="I8729" s="25"/>
      <c r="J8729" s="25"/>
      <c r="K8729" s="25"/>
      <c r="L8729" s="25"/>
      <c r="N8729" s="25"/>
      <c r="O8729" s="25"/>
      <c r="P8729" s="35" t="s">
        <v>2496</v>
      </c>
      <c r="AS8729" s="570"/>
      <c r="AT8729" s="391"/>
      <c r="AU8729" s="222"/>
      <c r="AV8729" s="564"/>
      <c r="AW8729" s="60"/>
      <c r="AX8729" s="60"/>
      <c r="AY8729" s="60"/>
      <c r="AZ8729" s="283"/>
      <c r="BA8729" s="283"/>
      <c r="BB8729" s="283"/>
      <c r="BC8729" s="34"/>
      <c r="BD8729" s="27"/>
      <c r="BF8729" s="35"/>
      <c r="BG8729" s="35"/>
      <c r="BH8729" s="35"/>
    </row>
    <row r="8730" spans="1:60" ht="15" x14ac:dyDescent="0.25">
      <c r="A8730" s="570">
        <f t="shared" si="127"/>
        <v>8724</v>
      </c>
      <c r="B8730" s="571" t="s">
        <v>10866</v>
      </c>
      <c r="C8730" s="574" t="s">
        <v>12458</v>
      </c>
      <c r="D8730" s="843">
        <v>26418</v>
      </c>
      <c r="E8730" s="844"/>
      <c r="F8730" s="844"/>
      <c r="G8730" s="25"/>
      <c r="H8730" s="25"/>
      <c r="I8730" s="25"/>
      <c r="J8730" s="25"/>
      <c r="K8730" s="25"/>
      <c r="L8730" s="25"/>
      <c r="N8730" s="25"/>
      <c r="O8730" s="25"/>
      <c r="P8730" s="35" t="s">
        <v>2496</v>
      </c>
      <c r="AS8730" s="570"/>
      <c r="AT8730" s="391"/>
      <c r="AU8730" s="222"/>
      <c r="AV8730" s="564"/>
      <c r="AW8730" s="60"/>
      <c r="AX8730" s="60"/>
      <c r="AY8730" s="60"/>
      <c r="AZ8730" s="283"/>
      <c r="BA8730" s="283"/>
      <c r="BB8730" s="283"/>
      <c r="BC8730" s="34"/>
      <c r="BD8730" s="27"/>
      <c r="BF8730" s="35"/>
      <c r="BG8730" s="35"/>
      <c r="BH8730" s="35"/>
    </row>
    <row r="8731" spans="1:60" ht="15" x14ac:dyDescent="0.25">
      <c r="A8731" s="570">
        <f t="shared" si="127"/>
        <v>8725</v>
      </c>
      <c r="B8731" s="571" t="s">
        <v>10867</v>
      </c>
      <c r="C8731" s="574" t="s">
        <v>12458</v>
      </c>
      <c r="D8731" s="843">
        <v>42441.35</v>
      </c>
      <c r="E8731" s="844"/>
      <c r="F8731" s="844"/>
      <c r="G8731" s="25"/>
      <c r="H8731" s="25"/>
      <c r="I8731" s="25"/>
      <c r="J8731" s="25"/>
      <c r="K8731" s="25"/>
      <c r="L8731" s="25"/>
      <c r="N8731" s="25"/>
      <c r="O8731" s="25"/>
      <c r="P8731" s="35" t="s">
        <v>2496</v>
      </c>
      <c r="AS8731" s="570"/>
      <c r="AT8731" s="391"/>
      <c r="AU8731" s="222"/>
      <c r="AV8731" s="564"/>
      <c r="AW8731" s="60"/>
      <c r="AX8731" s="60"/>
      <c r="AY8731" s="60"/>
      <c r="AZ8731" s="283"/>
      <c r="BA8731" s="283"/>
      <c r="BB8731" s="283"/>
      <c r="BC8731" s="34"/>
      <c r="BD8731" s="27"/>
      <c r="BF8731" s="35"/>
      <c r="BG8731" s="35"/>
      <c r="BH8731" s="35"/>
    </row>
    <row r="8732" spans="1:60" ht="15" x14ac:dyDescent="0.25">
      <c r="A8732" s="570">
        <f t="shared" si="127"/>
        <v>8726</v>
      </c>
      <c r="B8732" s="571" t="s">
        <v>10868</v>
      </c>
      <c r="C8732" s="574" t="s">
        <v>12458</v>
      </c>
      <c r="D8732" s="843">
        <v>22237.53</v>
      </c>
      <c r="E8732" s="844"/>
      <c r="F8732" s="844"/>
      <c r="G8732" s="25"/>
      <c r="H8732" s="25"/>
      <c r="I8732" s="25"/>
      <c r="J8732" s="25"/>
      <c r="K8732" s="25"/>
      <c r="L8732" s="25"/>
      <c r="N8732" s="25"/>
      <c r="O8732" s="25"/>
      <c r="P8732" s="35" t="s">
        <v>2496</v>
      </c>
      <c r="AS8732" s="570"/>
      <c r="AT8732" s="391"/>
      <c r="AU8732" s="222"/>
      <c r="AV8732" s="564"/>
      <c r="AW8732" s="60"/>
      <c r="AX8732" s="60"/>
      <c r="AY8732" s="60"/>
      <c r="AZ8732" s="283"/>
      <c r="BA8732" s="283"/>
      <c r="BB8732" s="283"/>
      <c r="BC8732" s="34"/>
      <c r="BD8732" s="27"/>
      <c r="BF8732" s="35"/>
      <c r="BG8732" s="35"/>
      <c r="BH8732" s="35"/>
    </row>
    <row r="8733" spans="1:60" ht="15" x14ac:dyDescent="0.25">
      <c r="A8733" s="570">
        <f t="shared" si="127"/>
        <v>8727</v>
      </c>
      <c r="B8733" s="571" t="s">
        <v>10869</v>
      </c>
      <c r="C8733" s="574" t="s">
        <v>12458</v>
      </c>
      <c r="D8733" s="843">
        <v>22976.52</v>
      </c>
      <c r="E8733" s="844"/>
      <c r="F8733" s="844"/>
      <c r="G8733" s="25"/>
      <c r="H8733" s="25"/>
      <c r="I8733" s="25"/>
      <c r="J8733" s="25"/>
      <c r="K8733" s="25"/>
      <c r="L8733" s="25"/>
      <c r="N8733" s="25"/>
      <c r="O8733" s="25"/>
      <c r="P8733" s="35" t="s">
        <v>2496</v>
      </c>
      <c r="AS8733" s="570"/>
      <c r="AT8733" s="391"/>
      <c r="AU8733" s="222"/>
      <c r="AV8733" s="564"/>
      <c r="AW8733" s="60"/>
      <c r="AX8733" s="60"/>
      <c r="AY8733" s="60"/>
      <c r="AZ8733" s="283"/>
      <c r="BA8733" s="283"/>
      <c r="BB8733" s="283"/>
      <c r="BC8733" s="34"/>
      <c r="BD8733" s="27"/>
      <c r="BF8733" s="35"/>
      <c r="BG8733" s="35"/>
      <c r="BH8733" s="35"/>
    </row>
    <row r="8734" spans="1:60" ht="15" x14ac:dyDescent="0.25">
      <c r="A8734" s="570">
        <f t="shared" si="127"/>
        <v>8728</v>
      </c>
      <c r="B8734" s="571" t="s">
        <v>10870</v>
      </c>
      <c r="C8734" s="574" t="s">
        <v>12458</v>
      </c>
      <c r="D8734" s="843">
        <v>24443.79</v>
      </c>
      <c r="E8734" s="844"/>
      <c r="F8734" s="844"/>
      <c r="G8734" s="25"/>
      <c r="H8734" s="25"/>
      <c r="I8734" s="25"/>
      <c r="J8734" s="25"/>
      <c r="K8734" s="25"/>
      <c r="L8734" s="25"/>
      <c r="N8734" s="25"/>
      <c r="O8734" s="25"/>
      <c r="P8734" s="35" t="s">
        <v>2496</v>
      </c>
      <c r="AS8734" s="570"/>
      <c r="AT8734" s="391"/>
      <c r="AU8734" s="222"/>
      <c r="AV8734" s="564"/>
      <c r="AW8734" s="60"/>
      <c r="AX8734" s="60"/>
      <c r="AY8734" s="60"/>
      <c r="AZ8734" s="283"/>
      <c r="BA8734" s="283"/>
      <c r="BB8734" s="283"/>
      <c r="BC8734" s="34"/>
      <c r="BD8734" s="27"/>
      <c r="BF8734" s="35"/>
      <c r="BG8734" s="35"/>
      <c r="BH8734" s="35"/>
    </row>
    <row r="8735" spans="1:60" ht="15" x14ac:dyDescent="0.25">
      <c r="A8735" s="570">
        <f t="shared" si="127"/>
        <v>8729</v>
      </c>
      <c r="B8735" s="571" t="s">
        <v>10871</v>
      </c>
      <c r="C8735" s="574" t="s">
        <v>12458</v>
      </c>
      <c r="D8735" s="843">
        <v>19621.91</v>
      </c>
      <c r="E8735" s="844"/>
      <c r="F8735" s="844"/>
      <c r="G8735" s="25"/>
      <c r="H8735" s="25"/>
      <c r="I8735" s="25"/>
      <c r="J8735" s="25"/>
      <c r="K8735" s="25"/>
      <c r="L8735" s="25"/>
      <c r="N8735" s="25"/>
      <c r="O8735" s="25"/>
      <c r="P8735" s="35" t="s">
        <v>2496</v>
      </c>
      <c r="AS8735" s="570"/>
      <c r="AT8735" s="391"/>
      <c r="AU8735" s="222"/>
      <c r="AV8735" s="564"/>
      <c r="AW8735" s="60"/>
      <c r="AX8735" s="60"/>
      <c r="AY8735" s="60"/>
      <c r="AZ8735" s="283"/>
      <c r="BA8735" s="283"/>
      <c r="BB8735" s="283"/>
      <c r="BC8735" s="34"/>
      <c r="BD8735" s="27"/>
      <c r="BF8735" s="35"/>
      <c r="BG8735" s="35"/>
      <c r="BH8735" s="35"/>
    </row>
    <row r="8736" spans="1:60" ht="15" x14ac:dyDescent="0.25">
      <c r="A8736" s="570">
        <f t="shared" si="127"/>
        <v>8730</v>
      </c>
      <c r="B8736" s="571" t="s">
        <v>10872</v>
      </c>
      <c r="C8736" s="574" t="s">
        <v>12458</v>
      </c>
      <c r="D8736" s="843">
        <v>27443.78</v>
      </c>
      <c r="E8736" s="844"/>
      <c r="F8736" s="844"/>
      <c r="G8736" s="25"/>
      <c r="H8736" s="25"/>
      <c r="I8736" s="25"/>
      <c r="J8736" s="25"/>
      <c r="K8736" s="25"/>
      <c r="L8736" s="25"/>
      <c r="N8736" s="25"/>
      <c r="O8736" s="25"/>
      <c r="P8736" s="35" t="s">
        <v>2496</v>
      </c>
      <c r="AS8736" s="570"/>
      <c r="AT8736" s="391"/>
      <c r="AU8736" s="222"/>
      <c r="AV8736" s="564"/>
      <c r="AW8736" s="60"/>
      <c r="AX8736" s="60"/>
      <c r="AY8736" s="60"/>
      <c r="AZ8736" s="283"/>
      <c r="BA8736" s="283"/>
      <c r="BB8736" s="283"/>
      <c r="BC8736" s="34"/>
      <c r="BD8736" s="27"/>
      <c r="BF8736" s="35"/>
      <c r="BG8736" s="35"/>
      <c r="BH8736" s="35"/>
    </row>
    <row r="8737" spans="1:60" ht="15" x14ac:dyDescent="0.25">
      <c r="A8737" s="570">
        <f t="shared" si="127"/>
        <v>8731</v>
      </c>
      <c r="B8737" s="571" t="s">
        <v>10873</v>
      </c>
      <c r="C8737" s="574" t="s">
        <v>12458</v>
      </c>
      <c r="D8737" s="843">
        <v>32728.57</v>
      </c>
      <c r="E8737" s="844"/>
      <c r="F8737" s="844"/>
      <c r="G8737" s="25"/>
      <c r="H8737" s="25"/>
      <c r="I8737" s="25"/>
      <c r="J8737" s="25"/>
      <c r="K8737" s="25"/>
      <c r="L8737" s="25"/>
      <c r="N8737" s="25"/>
      <c r="O8737" s="25"/>
      <c r="P8737" s="35" t="s">
        <v>2496</v>
      </c>
      <c r="AS8737" s="570"/>
      <c r="AT8737" s="391"/>
      <c r="AU8737" s="222"/>
      <c r="AV8737" s="564"/>
      <c r="AW8737" s="60"/>
      <c r="AX8737" s="60"/>
      <c r="AY8737" s="60"/>
      <c r="AZ8737" s="283"/>
      <c r="BA8737" s="283"/>
      <c r="BB8737" s="283"/>
      <c r="BC8737" s="34"/>
      <c r="BD8737" s="27"/>
      <c r="BF8737" s="35"/>
      <c r="BG8737" s="35"/>
      <c r="BH8737" s="35"/>
    </row>
    <row r="8738" spans="1:60" ht="15" x14ac:dyDescent="0.25">
      <c r="A8738" s="570">
        <f t="shared" si="127"/>
        <v>8732</v>
      </c>
      <c r="B8738" s="571" t="s">
        <v>10874</v>
      </c>
      <c r="C8738" s="574" t="s">
        <v>12458</v>
      </c>
      <c r="D8738" s="843">
        <v>19585.02</v>
      </c>
      <c r="E8738" s="844"/>
      <c r="F8738" s="844"/>
      <c r="G8738" s="25"/>
      <c r="H8738" s="25"/>
      <c r="I8738" s="25"/>
      <c r="J8738" s="25"/>
      <c r="K8738" s="25"/>
      <c r="L8738" s="25"/>
      <c r="N8738" s="25"/>
      <c r="O8738" s="25"/>
      <c r="P8738" s="35" t="s">
        <v>2496</v>
      </c>
      <c r="AS8738" s="570"/>
      <c r="AT8738" s="391"/>
      <c r="AU8738" s="222"/>
      <c r="AV8738" s="564"/>
      <c r="AW8738" s="60"/>
      <c r="AX8738" s="60"/>
      <c r="AY8738" s="60"/>
      <c r="AZ8738" s="283"/>
      <c r="BA8738" s="283"/>
      <c r="BB8738" s="283"/>
      <c r="BC8738" s="34"/>
      <c r="BD8738" s="27"/>
      <c r="BF8738" s="35"/>
      <c r="BG8738" s="35"/>
      <c r="BH8738" s="35"/>
    </row>
    <row r="8739" spans="1:60" ht="15" x14ac:dyDescent="0.25">
      <c r="A8739" s="570">
        <f t="shared" si="127"/>
        <v>8733</v>
      </c>
      <c r="B8739" s="571" t="s">
        <v>10875</v>
      </c>
      <c r="C8739" s="574" t="s">
        <v>12458</v>
      </c>
      <c r="D8739" s="843">
        <v>359734.62</v>
      </c>
      <c r="E8739" s="844"/>
      <c r="F8739" s="844"/>
      <c r="G8739" s="25"/>
      <c r="H8739" s="25"/>
      <c r="I8739" s="25"/>
      <c r="J8739" s="25"/>
      <c r="K8739" s="25"/>
      <c r="L8739" s="25"/>
      <c r="N8739" s="25"/>
      <c r="O8739" s="25"/>
      <c r="P8739" s="35" t="s">
        <v>2496</v>
      </c>
      <c r="AS8739" s="570"/>
      <c r="AT8739" s="391"/>
      <c r="AU8739" s="222"/>
      <c r="AV8739" s="564"/>
      <c r="AW8739" s="60"/>
      <c r="AX8739" s="60"/>
      <c r="AY8739" s="60"/>
      <c r="AZ8739" s="283"/>
      <c r="BA8739" s="283"/>
      <c r="BB8739" s="283"/>
      <c r="BC8739" s="34"/>
      <c r="BD8739" s="27"/>
      <c r="BF8739" s="35"/>
      <c r="BG8739" s="35"/>
      <c r="BH8739" s="35"/>
    </row>
    <row r="8740" spans="1:60" ht="15" x14ac:dyDescent="0.25">
      <c r="A8740" s="570">
        <f t="shared" si="127"/>
        <v>8734</v>
      </c>
      <c r="B8740" s="571" t="s">
        <v>10876</v>
      </c>
      <c r="C8740" s="574" t="s">
        <v>12458</v>
      </c>
      <c r="D8740" s="843">
        <v>73900.19</v>
      </c>
      <c r="E8740" s="844"/>
      <c r="F8740" s="844"/>
      <c r="G8740" s="25"/>
      <c r="H8740" s="25"/>
      <c r="I8740" s="25"/>
      <c r="J8740" s="25"/>
      <c r="K8740" s="25"/>
      <c r="L8740" s="25"/>
      <c r="N8740" s="25"/>
      <c r="O8740" s="25"/>
      <c r="P8740" s="35" t="s">
        <v>2496</v>
      </c>
      <c r="AS8740" s="570"/>
      <c r="AT8740" s="391"/>
      <c r="AU8740" s="222"/>
      <c r="AV8740" s="564"/>
      <c r="AW8740" s="60"/>
      <c r="AX8740" s="60"/>
      <c r="AY8740" s="60"/>
      <c r="AZ8740" s="283"/>
      <c r="BA8740" s="283"/>
      <c r="BB8740" s="283"/>
      <c r="BC8740" s="34"/>
      <c r="BD8740" s="27"/>
      <c r="BF8740" s="35"/>
      <c r="BG8740" s="35"/>
      <c r="BH8740" s="35"/>
    </row>
    <row r="8741" spans="1:60" ht="15" x14ac:dyDescent="0.25">
      <c r="A8741" s="570">
        <f t="shared" si="127"/>
        <v>8735</v>
      </c>
      <c r="B8741" s="571" t="s">
        <v>10877</v>
      </c>
      <c r="C8741" s="574" t="s">
        <v>12</v>
      </c>
      <c r="D8741" s="843">
        <v>15589</v>
      </c>
      <c r="E8741" s="844"/>
      <c r="F8741" s="844"/>
      <c r="G8741" s="25"/>
      <c r="H8741" s="25"/>
      <c r="I8741" s="25"/>
      <c r="J8741" s="25"/>
      <c r="K8741" s="25"/>
      <c r="L8741" s="25"/>
      <c r="N8741" s="25"/>
      <c r="O8741" s="25"/>
      <c r="P8741" s="35" t="s">
        <v>2496</v>
      </c>
      <c r="AS8741" s="570"/>
      <c r="AT8741" s="391"/>
      <c r="AU8741" s="222"/>
      <c r="AV8741" s="564"/>
      <c r="AW8741" s="60"/>
      <c r="AX8741" s="60"/>
      <c r="AY8741" s="60"/>
      <c r="AZ8741" s="283"/>
      <c r="BA8741" s="283"/>
      <c r="BB8741" s="283"/>
      <c r="BC8741" s="34"/>
      <c r="BD8741" s="27"/>
      <c r="BF8741" s="35"/>
      <c r="BG8741" s="35"/>
      <c r="BH8741" s="35"/>
    </row>
    <row r="8742" spans="1:60" ht="15" x14ac:dyDescent="0.25">
      <c r="A8742" s="570">
        <f t="shared" si="127"/>
        <v>8736</v>
      </c>
      <c r="B8742" s="571" t="s">
        <v>10878</v>
      </c>
      <c r="C8742" s="574" t="s">
        <v>12458</v>
      </c>
      <c r="D8742" s="843">
        <v>63070</v>
      </c>
      <c r="E8742" s="844"/>
      <c r="F8742" s="844"/>
      <c r="G8742" s="25"/>
      <c r="H8742" s="25"/>
      <c r="I8742" s="25"/>
      <c r="J8742" s="25"/>
      <c r="K8742" s="25"/>
      <c r="L8742" s="25"/>
      <c r="N8742" s="25"/>
      <c r="O8742" s="25"/>
      <c r="P8742" s="35" t="s">
        <v>2496</v>
      </c>
      <c r="AS8742" s="570"/>
      <c r="AT8742" s="391"/>
      <c r="AU8742" s="222"/>
      <c r="AV8742" s="564"/>
      <c r="AW8742" s="60"/>
      <c r="AX8742" s="60"/>
      <c r="AY8742" s="60"/>
      <c r="AZ8742" s="283"/>
      <c r="BA8742" s="283"/>
      <c r="BB8742" s="283"/>
      <c r="BC8742" s="34"/>
      <c r="BD8742" s="27"/>
      <c r="BF8742" s="35"/>
      <c r="BG8742" s="35"/>
      <c r="BH8742" s="35"/>
    </row>
    <row r="8743" spans="1:60" ht="15" x14ac:dyDescent="0.25">
      <c r="A8743" s="570">
        <f t="shared" si="127"/>
        <v>8737</v>
      </c>
      <c r="B8743" s="571" t="s">
        <v>10879</v>
      </c>
      <c r="C8743" s="574" t="s">
        <v>12458</v>
      </c>
      <c r="D8743" s="843">
        <v>115430</v>
      </c>
      <c r="E8743" s="844"/>
      <c r="F8743" s="844"/>
      <c r="G8743" s="25"/>
      <c r="H8743" s="25"/>
      <c r="I8743" s="25"/>
      <c r="J8743" s="25"/>
      <c r="K8743" s="25"/>
      <c r="L8743" s="25"/>
      <c r="N8743" s="25"/>
      <c r="O8743" s="25"/>
      <c r="P8743" s="35" t="s">
        <v>2496</v>
      </c>
      <c r="AS8743" s="570"/>
      <c r="AT8743" s="391"/>
      <c r="AU8743" s="222"/>
      <c r="AV8743" s="564"/>
      <c r="AW8743" s="60"/>
      <c r="AX8743" s="60"/>
      <c r="AY8743" s="60"/>
      <c r="AZ8743" s="283"/>
      <c r="BA8743" s="283"/>
      <c r="BB8743" s="283"/>
      <c r="BC8743" s="34"/>
      <c r="BD8743" s="27"/>
      <c r="BF8743" s="35"/>
      <c r="BG8743" s="35"/>
      <c r="BH8743" s="35"/>
    </row>
    <row r="8744" spans="1:60" ht="15" x14ac:dyDescent="0.25">
      <c r="A8744" s="570">
        <f t="shared" si="127"/>
        <v>8738</v>
      </c>
      <c r="B8744" s="571" t="s">
        <v>10880</v>
      </c>
      <c r="C8744" s="574" t="s">
        <v>12458</v>
      </c>
      <c r="D8744" s="843">
        <v>110634.3</v>
      </c>
      <c r="E8744" s="844"/>
      <c r="F8744" s="844"/>
      <c r="G8744" s="25"/>
      <c r="H8744" s="25"/>
      <c r="I8744" s="25"/>
      <c r="J8744" s="25"/>
      <c r="K8744" s="25"/>
      <c r="L8744" s="25"/>
      <c r="N8744" s="25"/>
      <c r="O8744" s="25"/>
      <c r="P8744" s="35" t="s">
        <v>2496</v>
      </c>
      <c r="AS8744" s="570"/>
      <c r="AT8744" s="391"/>
      <c r="AU8744" s="222"/>
      <c r="AV8744" s="564"/>
      <c r="AW8744" s="60"/>
      <c r="AX8744" s="60"/>
      <c r="AY8744" s="60"/>
      <c r="AZ8744" s="283"/>
      <c r="BA8744" s="283"/>
      <c r="BB8744" s="283"/>
      <c r="BC8744" s="34"/>
      <c r="BD8744" s="27"/>
      <c r="BF8744" s="35"/>
      <c r="BG8744" s="35"/>
      <c r="BH8744" s="35"/>
    </row>
    <row r="8745" spans="1:60" ht="15" x14ac:dyDescent="0.25">
      <c r="A8745" s="570">
        <f t="shared" si="127"/>
        <v>8739</v>
      </c>
      <c r="B8745" s="571" t="s">
        <v>10881</v>
      </c>
      <c r="C8745" s="574" t="s">
        <v>12458</v>
      </c>
      <c r="D8745" s="843">
        <v>139825</v>
      </c>
      <c r="E8745" s="844"/>
      <c r="F8745" s="844"/>
      <c r="G8745" s="25"/>
      <c r="H8745" s="25"/>
      <c r="I8745" s="25"/>
      <c r="J8745" s="25"/>
      <c r="K8745" s="25"/>
      <c r="L8745" s="25"/>
      <c r="N8745" s="25"/>
      <c r="O8745" s="25"/>
      <c r="P8745" s="35" t="s">
        <v>2496</v>
      </c>
      <c r="AS8745" s="570"/>
      <c r="AT8745" s="391"/>
      <c r="AU8745" s="222"/>
      <c r="AV8745" s="564"/>
      <c r="AW8745" s="60"/>
      <c r="AX8745" s="60"/>
      <c r="AY8745" s="60"/>
      <c r="AZ8745" s="283"/>
      <c r="BA8745" s="283"/>
      <c r="BB8745" s="283"/>
      <c r="BC8745" s="34"/>
      <c r="BD8745" s="27"/>
      <c r="BF8745" s="35"/>
      <c r="BG8745" s="35"/>
      <c r="BH8745" s="35"/>
    </row>
    <row r="8746" spans="1:60" ht="15" x14ac:dyDescent="0.25">
      <c r="A8746" s="570">
        <f t="shared" si="127"/>
        <v>8740</v>
      </c>
      <c r="B8746" s="571" t="s">
        <v>10882</v>
      </c>
      <c r="C8746" s="574" t="s">
        <v>12458</v>
      </c>
      <c r="D8746" s="843">
        <v>167790</v>
      </c>
      <c r="E8746" s="844"/>
      <c r="F8746" s="844"/>
      <c r="G8746" s="25"/>
      <c r="H8746" s="25"/>
      <c r="I8746" s="25"/>
      <c r="J8746" s="25"/>
      <c r="K8746" s="25"/>
      <c r="L8746" s="25"/>
      <c r="N8746" s="25"/>
      <c r="O8746" s="25"/>
      <c r="P8746" s="35" t="s">
        <v>2496</v>
      </c>
      <c r="AS8746" s="570"/>
      <c r="AT8746" s="391"/>
      <c r="AU8746" s="222"/>
      <c r="AV8746" s="564"/>
      <c r="AW8746" s="60"/>
      <c r="AX8746" s="60"/>
      <c r="AY8746" s="60"/>
      <c r="AZ8746" s="283"/>
      <c r="BA8746" s="283"/>
      <c r="BB8746" s="283"/>
      <c r="BC8746" s="34"/>
      <c r="BD8746" s="27"/>
      <c r="BF8746" s="35"/>
      <c r="BG8746" s="35"/>
      <c r="BH8746" s="35"/>
    </row>
    <row r="8747" spans="1:60" ht="15" x14ac:dyDescent="0.25">
      <c r="A8747" s="570">
        <f t="shared" si="127"/>
        <v>8741</v>
      </c>
      <c r="B8747" s="571" t="s">
        <v>10883</v>
      </c>
      <c r="C8747" s="574" t="s">
        <v>12458</v>
      </c>
      <c r="D8747" s="843">
        <v>181475</v>
      </c>
      <c r="E8747" s="844"/>
      <c r="F8747" s="844"/>
      <c r="G8747" s="25"/>
      <c r="H8747" s="25"/>
      <c r="I8747" s="25"/>
      <c r="J8747" s="25"/>
      <c r="K8747" s="25"/>
      <c r="L8747" s="25"/>
      <c r="N8747" s="25"/>
      <c r="O8747" s="25"/>
      <c r="P8747" s="35" t="s">
        <v>2496</v>
      </c>
      <c r="AS8747" s="570"/>
      <c r="AT8747" s="391"/>
      <c r="AU8747" s="222"/>
      <c r="AV8747" s="564"/>
      <c r="AW8747" s="60"/>
      <c r="AX8747" s="60"/>
      <c r="AY8747" s="60"/>
      <c r="AZ8747" s="283"/>
      <c r="BA8747" s="283"/>
      <c r="BB8747" s="283"/>
      <c r="BC8747" s="34"/>
      <c r="BD8747" s="27"/>
      <c r="BF8747" s="35"/>
      <c r="BG8747" s="35"/>
      <c r="BH8747" s="35"/>
    </row>
    <row r="8748" spans="1:60" ht="15" x14ac:dyDescent="0.25">
      <c r="A8748" s="570">
        <f t="shared" si="127"/>
        <v>8742</v>
      </c>
      <c r="B8748" s="571" t="s">
        <v>10884</v>
      </c>
      <c r="C8748" s="574" t="s">
        <v>12458</v>
      </c>
      <c r="D8748" s="843">
        <v>251625.5</v>
      </c>
      <c r="E8748" s="844"/>
      <c r="F8748" s="844"/>
      <c r="G8748" s="25"/>
      <c r="H8748" s="25"/>
      <c r="I8748" s="25"/>
      <c r="J8748" s="25"/>
      <c r="K8748" s="25"/>
      <c r="L8748" s="25"/>
      <c r="N8748" s="25"/>
      <c r="O8748" s="25"/>
      <c r="P8748" s="35" t="s">
        <v>2496</v>
      </c>
      <c r="AS8748" s="570"/>
      <c r="AT8748" s="391"/>
      <c r="AU8748" s="222"/>
      <c r="AV8748" s="564"/>
      <c r="AW8748" s="60"/>
      <c r="AX8748" s="60"/>
      <c r="AY8748" s="60"/>
      <c r="AZ8748" s="283"/>
      <c r="BA8748" s="283"/>
      <c r="BB8748" s="283"/>
      <c r="BC8748" s="34"/>
      <c r="BD8748" s="27"/>
      <c r="BF8748" s="35"/>
      <c r="BG8748" s="35"/>
      <c r="BH8748" s="35"/>
    </row>
    <row r="8749" spans="1:60" ht="15" x14ac:dyDescent="0.25">
      <c r="A8749" s="570">
        <f t="shared" si="127"/>
        <v>8743</v>
      </c>
      <c r="B8749" s="571" t="s">
        <v>10885</v>
      </c>
      <c r="C8749" s="574" t="s">
        <v>12458</v>
      </c>
      <c r="D8749" s="843">
        <v>32752.37</v>
      </c>
      <c r="E8749" s="844"/>
      <c r="F8749" s="844"/>
      <c r="G8749" s="25"/>
      <c r="H8749" s="25"/>
      <c r="I8749" s="25"/>
      <c r="J8749" s="25"/>
      <c r="K8749" s="25"/>
      <c r="L8749" s="25"/>
      <c r="N8749" s="25"/>
      <c r="O8749" s="25"/>
      <c r="P8749" s="35" t="s">
        <v>2496</v>
      </c>
      <c r="AS8749" s="570"/>
      <c r="AT8749" s="391"/>
      <c r="AU8749" s="222"/>
      <c r="AV8749" s="564"/>
      <c r="AW8749" s="60"/>
      <c r="AX8749" s="60"/>
      <c r="AY8749" s="60"/>
      <c r="AZ8749" s="283"/>
      <c r="BA8749" s="283"/>
      <c r="BB8749" s="283"/>
      <c r="BC8749" s="34"/>
      <c r="BD8749" s="27"/>
      <c r="BF8749" s="35"/>
      <c r="BG8749" s="35"/>
      <c r="BH8749" s="35"/>
    </row>
    <row r="8750" spans="1:60" ht="15" x14ac:dyDescent="0.25">
      <c r="A8750" s="570">
        <f t="shared" si="127"/>
        <v>8744</v>
      </c>
      <c r="B8750" s="571" t="s">
        <v>10886</v>
      </c>
      <c r="C8750" s="574" t="s">
        <v>12458</v>
      </c>
      <c r="D8750" s="843">
        <v>29750</v>
      </c>
      <c r="E8750" s="844"/>
      <c r="F8750" s="844"/>
      <c r="G8750" s="25"/>
      <c r="H8750" s="25"/>
      <c r="I8750" s="25"/>
      <c r="J8750" s="25"/>
      <c r="K8750" s="25"/>
      <c r="L8750" s="25"/>
      <c r="N8750" s="25"/>
      <c r="O8750" s="25"/>
      <c r="P8750" s="35" t="s">
        <v>2496</v>
      </c>
      <c r="AS8750" s="570"/>
      <c r="AT8750" s="391"/>
      <c r="AU8750" s="222"/>
      <c r="AV8750" s="564"/>
      <c r="AW8750" s="60"/>
      <c r="AX8750" s="60"/>
      <c r="AY8750" s="60"/>
      <c r="AZ8750" s="283"/>
      <c r="BA8750" s="283"/>
      <c r="BB8750" s="283"/>
      <c r="BC8750" s="34"/>
      <c r="BD8750" s="27"/>
      <c r="BF8750" s="35"/>
      <c r="BG8750" s="35"/>
      <c r="BH8750" s="35"/>
    </row>
    <row r="8751" spans="1:60" ht="15" x14ac:dyDescent="0.25">
      <c r="A8751" s="570">
        <f t="shared" si="127"/>
        <v>8745</v>
      </c>
      <c r="B8751" s="571" t="s">
        <v>10887</v>
      </c>
      <c r="C8751" s="574" t="s">
        <v>12458</v>
      </c>
      <c r="D8751" s="843">
        <v>15136.8</v>
      </c>
      <c r="E8751" s="844"/>
      <c r="F8751" s="844"/>
      <c r="G8751" s="25"/>
      <c r="H8751" s="25"/>
      <c r="I8751" s="25"/>
      <c r="J8751" s="25"/>
      <c r="K8751" s="25"/>
      <c r="L8751" s="25"/>
      <c r="N8751" s="25"/>
      <c r="O8751" s="25"/>
      <c r="P8751" s="35" t="s">
        <v>2496</v>
      </c>
      <c r="AS8751" s="570"/>
      <c r="AT8751" s="391"/>
      <c r="AU8751" s="222"/>
      <c r="AV8751" s="564"/>
      <c r="AW8751" s="60"/>
      <c r="AX8751" s="60"/>
      <c r="AY8751" s="60"/>
      <c r="AZ8751" s="283"/>
      <c r="BA8751" s="283"/>
      <c r="BB8751" s="283"/>
      <c r="BC8751" s="34"/>
      <c r="BD8751" s="27"/>
      <c r="BF8751" s="35"/>
      <c r="BG8751" s="35"/>
      <c r="BH8751" s="35"/>
    </row>
    <row r="8752" spans="1:60" ht="15" x14ac:dyDescent="0.25">
      <c r="A8752" s="570">
        <f t="shared" si="127"/>
        <v>8746</v>
      </c>
      <c r="B8752" s="571" t="s">
        <v>10888</v>
      </c>
      <c r="C8752" s="574" t="s">
        <v>12458</v>
      </c>
      <c r="D8752" s="843">
        <v>35997.5</v>
      </c>
      <c r="E8752" s="844"/>
      <c r="F8752" s="844"/>
      <c r="G8752" s="25"/>
      <c r="H8752" s="25"/>
      <c r="I8752" s="25"/>
      <c r="J8752" s="25"/>
      <c r="K8752" s="25"/>
      <c r="L8752" s="25"/>
      <c r="N8752" s="25"/>
      <c r="O8752" s="25"/>
      <c r="P8752" s="35" t="s">
        <v>2496</v>
      </c>
      <c r="AS8752" s="570"/>
      <c r="AT8752" s="391"/>
      <c r="AU8752" s="222"/>
      <c r="AV8752" s="564"/>
      <c r="AW8752" s="60"/>
      <c r="AX8752" s="60"/>
      <c r="AY8752" s="60"/>
      <c r="AZ8752" s="283"/>
      <c r="BA8752" s="283"/>
      <c r="BB8752" s="283"/>
      <c r="BC8752" s="34"/>
      <c r="BD8752" s="27"/>
      <c r="BF8752" s="35"/>
      <c r="BG8752" s="35"/>
      <c r="BH8752" s="35"/>
    </row>
    <row r="8753" spans="1:60" ht="15" x14ac:dyDescent="0.25">
      <c r="A8753" s="570">
        <f t="shared" si="127"/>
        <v>8747</v>
      </c>
      <c r="B8753" s="571" t="s">
        <v>10889</v>
      </c>
      <c r="C8753" s="574" t="s">
        <v>12458</v>
      </c>
      <c r="D8753" s="843">
        <v>25069.73</v>
      </c>
      <c r="E8753" s="844"/>
      <c r="F8753" s="844"/>
      <c r="G8753" s="25"/>
      <c r="H8753" s="25"/>
      <c r="I8753" s="25"/>
      <c r="J8753" s="25"/>
      <c r="K8753" s="25"/>
      <c r="L8753" s="25"/>
      <c r="N8753" s="25"/>
      <c r="O8753" s="25"/>
      <c r="P8753" s="35" t="s">
        <v>2496</v>
      </c>
      <c r="AS8753" s="570"/>
      <c r="AT8753" s="391"/>
      <c r="AU8753" s="222"/>
      <c r="AV8753" s="564"/>
      <c r="AW8753" s="60"/>
      <c r="AX8753" s="60"/>
      <c r="AY8753" s="60"/>
      <c r="AZ8753" s="283"/>
      <c r="BA8753" s="283"/>
      <c r="BB8753" s="283"/>
      <c r="BC8753" s="34"/>
      <c r="BD8753" s="27"/>
      <c r="BF8753" s="35"/>
      <c r="BG8753" s="35"/>
      <c r="BH8753" s="35"/>
    </row>
    <row r="8754" spans="1:60" ht="15" x14ac:dyDescent="0.25">
      <c r="A8754" s="570">
        <f t="shared" si="127"/>
        <v>8748</v>
      </c>
      <c r="B8754" s="571" t="s">
        <v>10890</v>
      </c>
      <c r="C8754" s="574" t="s">
        <v>12458</v>
      </c>
      <c r="D8754" s="843">
        <v>25069.73</v>
      </c>
      <c r="E8754" s="844"/>
      <c r="F8754" s="844"/>
      <c r="G8754" s="25"/>
      <c r="H8754" s="25"/>
      <c r="I8754" s="25"/>
      <c r="J8754" s="25"/>
      <c r="K8754" s="25"/>
      <c r="L8754" s="25"/>
      <c r="N8754" s="25"/>
      <c r="O8754" s="25"/>
      <c r="P8754" s="35" t="s">
        <v>2496</v>
      </c>
      <c r="AS8754" s="570"/>
      <c r="AT8754" s="391"/>
      <c r="AU8754" s="222"/>
      <c r="AV8754" s="564"/>
      <c r="AW8754" s="60"/>
      <c r="AX8754" s="60"/>
      <c r="AY8754" s="60"/>
      <c r="AZ8754" s="283"/>
      <c r="BA8754" s="283"/>
      <c r="BB8754" s="283"/>
      <c r="BC8754" s="34"/>
      <c r="BD8754" s="27"/>
      <c r="BF8754" s="35"/>
      <c r="BG8754" s="35"/>
      <c r="BH8754" s="35"/>
    </row>
    <row r="8755" spans="1:60" ht="15" x14ac:dyDescent="0.25">
      <c r="A8755" s="570">
        <f t="shared" si="127"/>
        <v>8749</v>
      </c>
      <c r="B8755" s="571" t="s">
        <v>10891</v>
      </c>
      <c r="C8755" s="574" t="s">
        <v>12458</v>
      </c>
      <c r="D8755" s="843">
        <v>55335</v>
      </c>
      <c r="E8755" s="844"/>
      <c r="F8755" s="844"/>
      <c r="G8755" s="25"/>
      <c r="H8755" s="25"/>
      <c r="I8755" s="25"/>
      <c r="J8755" s="25"/>
      <c r="K8755" s="25"/>
      <c r="L8755" s="25"/>
      <c r="N8755" s="25"/>
      <c r="O8755" s="25"/>
      <c r="P8755" s="35" t="s">
        <v>2496</v>
      </c>
      <c r="AS8755" s="570"/>
      <c r="AT8755" s="391"/>
      <c r="AU8755" s="222"/>
      <c r="AV8755" s="564"/>
      <c r="AW8755" s="60"/>
      <c r="AX8755" s="60"/>
      <c r="AY8755" s="60"/>
      <c r="AZ8755" s="283"/>
      <c r="BA8755" s="283"/>
      <c r="BB8755" s="283"/>
      <c r="BC8755" s="34"/>
      <c r="BD8755" s="27"/>
      <c r="BF8755" s="35"/>
      <c r="BG8755" s="35"/>
      <c r="BH8755" s="35"/>
    </row>
    <row r="8756" spans="1:60" ht="15" x14ac:dyDescent="0.25">
      <c r="A8756" s="570">
        <f t="shared" si="127"/>
        <v>8750</v>
      </c>
      <c r="B8756" s="571" t="s">
        <v>10892</v>
      </c>
      <c r="C8756" s="574" t="s">
        <v>12458</v>
      </c>
      <c r="D8756" s="843">
        <v>58310</v>
      </c>
      <c r="E8756" s="844"/>
      <c r="F8756" s="844"/>
      <c r="G8756" s="25"/>
      <c r="H8756" s="25"/>
      <c r="I8756" s="25"/>
      <c r="J8756" s="25"/>
      <c r="K8756" s="25"/>
      <c r="L8756" s="25"/>
      <c r="N8756" s="25"/>
      <c r="O8756" s="25"/>
      <c r="P8756" s="35" t="s">
        <v>2496</v>
      </c>
      <c r="AS8756" s="570"/>
      <c r="AT8756" s="391"/>
      <c r="AU8756" s="222"/>
      <c r="AV8756" s="564"/>
      <c r="AW8756" s="60"/>
      <c r="AX8756" s="60"/>
      <c r="AY8756" s="60"/>
      <c r="AZ8756" s="283"/>
      <c r="BA8756" s="283"/>
      <c r="BB8756" s="283"/>
      <c r="BC8756" s="34"/>
      <c r="BD8756" s="27"/>
      <c r="BF8756" s="35"/>
      <c r="BG8756" s="35"/>
      <c r="BH8756" s="35"/>
    </row>
    <row r="8757" spans="1:60" ht="15" x14ac:dyDescent="0.25">
      <c r="A8757" s="570">
        <f t="shared" si="127"/>
        <v>8751</v>
      </c>
      <c r="B8757" s="571" t="s">
        <v>10893</v>
      </c>
      <c r="C8757" s="574" t="s">
        <v>12458</v>
      </c>
      <c r="D8757" s="843">
        <v>35700</v>
      </c>
      <c r="E8757" s="844"/>
      <c r="F8757" s="844"/>
      <c r="G8757" s="25"/>
      <c r="H8757" s="25"/>
      <c r="I8757" s="25"/>
      <c r="J8757" s="25"/>
      <c r="K8757" s="25"/>
      <c r="L8757" s="25"/>
      <c r="N8757" s="25"/>
      <c r="O8757" s="25"/>
      <c r="P8757" s="35" t="s">
        <v>2496</v>
      </c>
      <c r="AS8757" s="570"/>
      <c r="AT8757" s="391"/>
      <c r="AU8757" s="222"/>
      <c r="AV8757" s="564"/>
      <c r="AW8757" s="60"/>
      <c r="AX8757" s="60"/>
      <c r="AY8757" s="60"/>
      <c r="AZ8757" s="283"/>
      <c r="BA8757" s="283"/>
      <c r="BB8757" s="283"/>
      <c r="BC8757" s="34"/>
      <c r="BD8757" s="27"/>
      <c r="BF8757" s="35"/>
      <c r="BG8757" s="35"/>
      <c r="BH8757" s="35"/>
    </row>
    <row r="8758" spans="1:60" ht="15" x14ac:dyDescent="0.25">
      <c r="A8758" s="570">
        <f t="shared" si="127"/>
        <v>8752</v>
      </c>
      <c r="B8758" s="571" t="s">
        <v>10894</v>
      </c>
      <c r="C8758" s="574" t="s">
        <v>12458</v>
      </c>
      <c r="D8758" s="843">
        <v>53085.9</v>
      </c>
      <c r="E8758" s="844"/>
      <c r="F8758" s="844"/>
      <c r="G8758" s="25"/>
      <c r="H8758" s="25"/>
      <c r="I8758" s="25"/>
      <c r="J8758" s="25"/>
      <c r="K8758" s="25"/>
      <c r="L8758" s="25"/>
      <c r="N8758" s="25"/>
      <c r="O8758" s="25"/>
      <c r="P8758" s="35" t="s">
        <v>2496</v>
      </c>
      <c r="AS8758" s="570"/>
      <c r="AT8758" s="391"/>
      <c r="AU8758" s="222"/>
      <c r="AV8758" s="564"/>
      <c r="AW8758" s="60"/>
      <c r="AX8758" s="60"/>
      <c r="AY8758" s="60"/>
      <c r="AZ8758" s="283"/>
      <c r="BA8758" s="283"/>
      <c r="BB8758" s="283"/>
      <c r="BC8758" s="34"/>
      <c r="BD8758" s="27"/>
      <c r="BF8758" s="35"/>
      <c r="BG8758" s="35"/>
      <c r="BH8758" s="35"/>
    </row>
    <row r="8759" spans="1:60" ht="15" x14ac:dyDescent="0.25">
      <c r="A8759" s="570">
        <f t="shared" si="127"/>
        <v>8753</v>
      </c>
      <c r="B8759" s="571" t="s">
        <v>10895</v>
      </c>
      <c r="C8759" s="574" t="s">
        <v>12458</v>
      </c>
      <c r="D8759" s="843">
        <v>70805</v>
      </c>
      <c r="E8759" s="844"/>
      <c r="F8759" s="844"/>
      <c r="G8759" s="25"/>
      <c r="H8759" s="25"/>
      <c r="I8759" s="25"/>
      <c r="J8759" s="25"/>
      <c r="K8759" s="25"/>
      <c r="L8759" s="25"/>
      <c r="N8759" s="25"/>
      <c r="O8759" s="25"/>
      <c r="P8759" s="35" t="s">
        <v>2496</v>
      </c>
      <c r="AS8759" s="570"/>
      <c r="AT8759" s="391"/>
      <c r="AU8759" s="222"/>
      <c r="AV8759" s="564"/>
      <c r="AW8759" s="60"/>
      <c r="AX8759" s="60"/>
      <c r="AY8759" s="60"/>
      <c r="AZ8759" s="283"/>
      <c r="BA8759" s="283"/>
      <c r="BB8759" s="283"/>
      <c r="BC8759" s="34"/>
      <c r="BD8759" s="27"/>
      <c r="BF8759" s="35"/>
      <c r="BG8759" s="35"/>
      <c r="BH8759" s="35"/>
    </row>
    <row r="8760" spans="1:60" ht="15" x14ac:dyDescent="0.25">
      <c r="A8760" s="570">
        <f t="shared" si="127"/>
        <v>8754</v>
      </c>
      <c r="B8760" s="571" t="s">
        <v>10896</v>
      </c>
      <c r="C8760" s="574" t="s">
        <v>12458</v>
      </c>
      <c r="D8760" s="843">
        <v>80196.479999999996</v>
      </c>
      <c r="E8760" s="844"/>
      <c r="F8760" s="844"/>
      <c r="G8760" s="25"/>
      <c r="H8760" s="25"/>
      <c r="I8760" s="25"/>
      <c r="J8760" s="25"/>
      <c r="K8760" s="25"/>
      <c r="L8760" s="25"/>
      <c r="N8760" s="25"/>
      <c r="O8760" s="25"/>
      <c r="P8760" s="35" t="s">
        <v>2496</v>
      </c>
      <c r="AS8760" s="570"/>
      <c r="AT8760" s="391"/>
      <c r="AU8760" s="222"/>
      <c r="AV8760" s="564"/>
      <c r="AW8760" s="60"/>
      <c r="AX8760" s="60"/>
      <c r="AY8760" s="60"/>
      <c r="AZ8760" s="283"/>
      <c r="BA8760" s="283"/>
      <c r="BB8760" s="283"/>
      <c r="BC8760" s="34"/>
      <c r="BD8760" s="27"/>
      <c r="BF8760" s="35"/>
      <c r="BG8760" s="35"/>
      <c r="BH8760" s="35"/>
    </row>
    <row r="8761" spans="1:60" ht="15" x14ac:dyDescent="0.25">
      <c r="A8761" s="570">
        <f t="shared" si="127"/>
        <v>8755</v>
      </c>
      <c r="B8761" s="571" t="s">
        <v>10897</v>
      </c>
      <c r="C8761" s="574" t="s">
        <v>12458</v>
      </c>
      <c r="D8761" s="843">
        <v>79254</v>
      </c>
      <c r="E8761" s="844"/>
      <c r="F8761" s="844"/>
      <c r="G8761" s="25"/>
      <c r="H8761" s="25"/>
      <c r="I8761" s="25"/>
      <c r="J8761" s="25"/>
      <c r="K8761" s="25"/>
      <c r="L8761" s="25"/>
      <c r="N8761" s="25"/>
      <c r="O8761" s="25"/>
      <c r="P8761" s="35" t="s">
        <v>2496</v>
      </c>
      <c r="AS8761" s="570"/>
      <c r="AT8761" s="391"/>
      <c r="AU8761" s="222"/>
      <c r="AV8761" s="564"/>
      <c r="AW8761" s="60"/>
      <c r="AX8761" s="60"/>
      <c r="AY8761" s="60"/>
      <c r="AZ8761" s="283"/>
      <c r="BA8761" s="283"/>
      <c r="BB8761" s="283"/>
      <c r="BC8761" s="34"/>
      <c r="BD8761" s="27"/>
      <c r="BF8761" s="35"/>
      <c r="BG8761" s="35"/>
      <c r="BH8761" s="35"/>
    </row>
    <row r="8762" spans="1:60" ht="15" x14ac:dyDescent="0.25">
      <c r="A8762" s="570">
        <f t="shared" si="127"/>
        <v>8756</v>
      </c>
      <c r="B8762" s="571" t="s">
        <v>10898</v>
      </c>
      <c r="C8762" s="574" t="s">
        <v>12458</v>
      </c>
      <c r="D8762" s="843">
        <v>53085.9</v>
      </c>
      <c r="E8762" s="844"/>
      <c r="F8762" s="844"/>
      <c r="G8762" s="25"/>
      <c r="H8762" s="25"/>
      <c r="I8762" s="25"/>
      <c r="J8762" s="25"/>
      <c r="K8762" s="25"/>
      <c r="L8762" s="25"/>
      <c r="N8762" s="25"/>
      <c r="O8762" s="25"/>
      <c r="P8762" s="35" t="s">
        <v>2496</v>
      </c>
      <c r="AS8762" s="570"/>
      <c r="AT8762" s="391"/>
      <c r="AU8762" s="222"/>
      <c r="AV8762" s="564"/>
      <c r="AW8762" s="60"/>
      <c r="AX8762" s="60"/>
      <c r="AY8762" s="60"/>
      <c r="AZ8762" s="283"/>
      <c r="BA8762" s="283"/>
      <c r="BB8762" s="283"/>
      <c r="BC8762" s="34"/>
      <c r="BD8762" s="27"/>
      <c r="BF8762" s="35"/>
      <c r="BG8762" s="35"/>
      <c r="BH8762" s="35"/>
    </row>
    <row r="8763" spans="1:60" ht="15" x14ac:dyDescent="0.25">
      <c r="A8763" s="570">
        <f t="shared" si="127"/>
        <v>8757</v>
      </c>
      <c r="B8763" s="571" t="s">
        <v>10899</v>
      </c>
      <c r="C8763" s="574" t="s">
        <v>12458</v>
      </c>
      <c r="D8763" s="843">
        <v>70805</v>
      </c>
      <c r="E8763" s="844"/>
      <c r="F8763" s="844"/>
      <c r="G8763" s="25"/>
      <c r="H8763" s="25"/>
      <c r="I8763" s="25"/>
      <c r="J8763" s="25"/>
      <c r="K8763" s="25"/>
      <c r="L8763" s="25"/>
      <c r="N8763" s="25"/>
      <c r="O8763" s="25"/>
      <c r="P8763" s="35" t="s">
        <v>2496</v>
      </c>
      <c r="AS8763" s="570"/>
      <c r="AT8763" s="391"/>
      <c r="AU8763" s="222"/>
      <c r="AV8763" s="564"/>
      <c r="AW8763" s="60"/>
      <c r="AX8763" s="60"/>
      <c r="AY8763" s="60"/>
      <c r="AZ8763" s="283"/>
      <c r="BA8763" s="283"/>
      <c r="BB8763" s="283"/>
      <c r="BC8763" s="34"/>
      <c r="BD8763" s="27"/>
      <c r="BF8763" s="35"/>
      <c r="BG8763" s="35"/>
      <c r="BH8763" s="35"/>
    </row>
    <row r="8764" spans="1:60" ht="15" x14ac:dyDescent="0.25">
      <c r="A8764" s="570">
        <f t="shared" si="127"/>
        <v>8758</v>
      </c>
      <c r="B8764" s="571" t="s">
        <v>10900</v>
      </c>
      <c r="C8764" s="574" t="s">
        <v>12458</v>
      </c>
      <c r="D8764" s="843">
        <v>80196.479999999996</v>
      </c>
      <c r="E8764" s="844"/>
      <c r="F8764" s="844"/>
      <c r="G8764" s="25"/>
      <c r="H8764" s="25"/>
      <c r="I8764" s="25"/>
      <c r="J8764" s="25"/>
      <c r="K8764" s="25"/>
      <c r="L8764" s="25"/>
      <c r="N8764" s="25"/>
      <c r="O8764" s="25"/>
      <c r="P8764" s="35" t="s">
        <v>2496</v>
      </c>
      <c r="AS8764" s="570"/>
      <c r="AT8764" s="391"/>
      <c r="AU8764" s="222"/>
      <c r="AV8764" s="564"/>
      <c r="AW8764" s="60"/>
      <c r="AX8764" s="60"/>
      <c r="AY8764" s="60"/>
      <c r="AZ8764" s="283"/>
      <c r="BA8764" s="283"/>
      <c r="BB8764" s="283"/>
      <c r="BC8764" s="34"/>
      <c r="BD8764" s="27"/>
      <c r="BF8764" s="35"/>
      <c r="BG8764" s="35"/>
      <c r="BH8764" s="35"/>
    </row>
    <row r="8765" spans="1:60" ht="15" x14ac:dyDescent="0.25">
      <c r="A8765" s="570">
        <f t="shared" si="127"/>
        <v>8759</v>
      </c>
      <c r="B8765" s="571" t="s">
        <v>10901</v>
      </c>
      <c r="C8765" s="574" t="s">
        <v>12458</v>
      </c>
      <c r="D8765" s="843">
        <v>47189.45</v>
      </c>
      <c r="E8765" s="844"/>
      <c r="F8765" s="844"/>
      <c r="G8765" s="25"/>
      <c r="H8765" s="25"/>
      <c r="I8765" s="25"/>
      <c r="J8765" s="25"/>
      <c r="K8765" s="25"/>
      <c r="L8765" s="25"/>
      <c r="N8765" s="25"/>
      <c r="O8765" s="25"/>
      <c r="P8765" s="35" t="s">
        <v>2496</v>
      </c>
      <c r="AS8765" s="570"/>
      <c r="AT8765" s="391"/>
      <c r="AU8765" s="222"/>
      <c r="AV8765" s="564"/>
      <c r="AW8765" s="60"/>
      <c r="AX8765" s="60"/>
      <c r="AY8765" s="60"/>
      <c r="AZ8765" s="283"/>
      <c r="BA8765" s="283"/>
      <c r="BB8765" s="283"/>
      <c r="BC8765" s="34"/>
      <c r="BD8765" s="27"/>
      <c r="BF8765" s="35"/>
      <c r="BG8765" s="35"/>
      <c r="BH8765" s="35"/>
    </row>
    <row r="8766" spans="1:60" ht="15" x14ac:dyDescent="0.25">
      <c r="A8766" s="570">
        <f t="shared" si="127"/>
        <v>8760</v>
      </c>
      <c r="B8766" s="571" t="s">
        <v>10902</v>
      </c>
      <c r="C8766" s="574" t="s">
        <v>12458</v>
      </c>
      <c r="D8766" s="843">
        <v>18326</v>
      </c>
      <c r="E8766" s="844"/>
      <c r="F8766" s="844"/>
      <c r="G8766" s="25"/>
      <c r="H8766" s="25"/>
      <c r="I8766" s="25"/>
      <c r="J8766" s="25"/>
      <c r="K8766" s="25"/>
      <c r="L8766" s="25"/>
      <c r="N8766" s="25"/>
      <c r="O8766" s="25"/>
      <c r="P8766" s="35" t="s">
        <v>2496</v>
      </c>
      <c r="AS8766" s="570"/>
      <c r="AT8766" s="391"/>
      <c r="AU8766" s="222"/>
      <c r="AV8766" s="564"/>
      <c r="AW8766" s="60"/>
      <c r="AX8766" s="60"/>
      <c r="AY8766" s="60"/>
      <c r="AZ8766" s="283"/>
      <c r="BA8766" s="283"/>
      <c r="BB8766" s="283"/>
      <c r="BC8766" s="34"/>
      <c r="BD8766" s="27"/>
      <c r="BF8766" s="35"/>
      <c r="BG8766" s="35"/>
      <c r="BH8766" s="35"/>
    </row>
    <row r="8767" spans="1:60" ht="15" x14ac:dyDescent="0.25">
      <c r="A8767" s="570">
        <f t="shared" si="127"/>
        <v>8761</v>
      </c>
      <c r="B8767" s="571" t="s">
        <v>10903</v>
      </c>
      <c r="C8767" s="574" t="s">
        <v>12458</v>
      </c>
      <c r="D8767" s="843">
        <v>27322.400000000001</v>
      </c>
      <c r="E8767" s="844"/>
      <c r="F8767" s="844"/>
      <c r="G8767" s="25"/>
      <c r="H8767" s="25"/>
      <c r="I8767" s="25"/>
      <c r="J8767" s="25"/>
      <c r="K8767" s="25"/>
      <c r="L8767" s="25"/>
      <c r="N8767" s="25"/>
      <c r="O8767" s="25"/>
      <c r="P8767" s="35" t="s">
        <v>2496</v>
      </c>
      <c r="AS8767" s="570"/>
      <c r="AT8767" s="391"/>
      <c r="AU8767" s="222"/>
      <c r="AV8767" s="564"/>
      <c r="AW8767" s="60"/>
      <c r="AX8767" s="60"/>
      <c r="AY8767" s="60"/>
      <c r="AZ8767" s="283"/>
      <c r="BA8767" s="283"/>
      <c r="BB8767" s="283"/>
      <c r="BC8767" s="34"/>
      <c r="BD8767" s="27"/>
      <c r="BF8767" s="35"/>
      <c r="BG8767" s="35"/>
      <c r="BH8767" s="35"/>
    </row>
    <row r="8768" spans="1:60" ht="15" x14ac:dyDescent="0.25">
      <c r="A8768" s="570">
        <f t="shared" si="127"/>
        <v>8762</v>
      </c>
      <c r="B8768" s="571" t="s">
        <v>10904</v>
      </c>
      <c r="C8768" s="574" t="s">
        <v>12458</v>
      </c>
      <c r="D8768" s="843">
        <v>36385.440000000002</v>
      </c>
      <c r="E8768" s="844"/>
      <c r="F8768" s="844"/>
      <c r="G8768" s="25"/>
      <c r="H8768" s="25"/>
      <c r="I8768" s="25"/>
      <c r="J8768" s="25"/>
      <c r="K8768" s="25"/>
      <c r="L8768" s="25"/>
      <c r="N8768" s="25"/>
      <c r="O8768" s="25"/>
      <c r="P8768" s="35" t="s">
        <v>2496</v>
      </c>
      <c r="AS8768" s="570"/>
      <c r="AT8768" s="391"/>
      <c r="AU8768" s="222"/>
      <c r="AV8768" s="564"/>
      <c r="AW8768" s="60"/>
      <c r="AX8768" s="60"/>
      <c r="AY8768" s="60"/>
      <c r="AZ8768" s="283"/>
      <c r="BA8768" s="283"/>
      <c r="BB8768" s="283"/>
      <c r="BC8768" s="34"/>
      <c r="BD8768" s="27"/>
      <c r="BF8768" s="35"/>
      <c r="BG8768" s="35"/>
      <c r="BH8768" s="35"/>
    </row>
    <row r="8769" spans="1:60" ht="15" x14ac:dyDescent="0.25">
      <c r="A8769" s="570">
        <f t="shared" si="127"/>
        <v>8763</v>
      </c>
      <c r="B8769" s="571" t="s">
        <v>10905</v>
      </c>
      <c r="C8769" s="574" t="s">
        <v>12458</v>
      </c>
      <c r="D8769" s="843">
        <v>50107.33</v>
      </c>
      <c r="E8769" s="844"/>
      <c r="F8769" s="844"/>
      <c r="G8769" s="25"/>
      <c r="H8769" s="25"/>
      <c r="I8769" s="25"/>
      <c r="J8769" s="25"/>
      <c r="K8769" s="25"/>
      <c r="L8769" s="25"/>
      <c r="N8769" s="25"/>
      <c r="O8769" s="25"/>
      <c r="P8769" s="35" t="s">
        <v>2496</v>
      </c>
      <c r="AS8769" s="570"/>
      <c r="AT8769" s="391"/>
      <c r="AU8769" s="222"/>
      <c r="AV8769" s="564"/>
      <c r="AW8769" s="60"/>
      <c r="AX8769" s="60"/>
      <c r="AY8769" s="60"/>
      <c r="AZ8769" s="283"/>
      <c r="BA8769" s="283"/>
      <c r="BB8769" s="283"/>
      <c r="BC8769" s="34"/>
      <c r="BD8769" s="27"/>
      <c r="BF8769" s="35"/>
      <c r="BG8769" s="35"/>
      <c r="BH8769" s="35"/>
    </row>
    <row r="8770" spans="1:60" ht="15" x14ac:dyDescent="0.25">
      <c r="A8770" s="570">
        <f t="shared" si="127"/>
        <v>8764</v>
      </c>
      <c r="B8770" s="571" t="s">
        <v>10906</v>
      </c>
      <c r="C8770" s="574" t="s">
        <v>12458</v>
      </c>
      <c r="D8770" s="843">
        <v>10900.4</v>
      </c>
      <c r="E8770" s="844"/>
      <c r="F8770" s="844"/>
      <c r="G8770" s="25"/>
      <c r="H8770" s="25"/>
      <c r="I8770" s="25"/>
      <c r="J8770" s="25"/>
      <c r="K8770" s="25"/>
      <c r="L8770" s="25"/>
      <c r="N8770" s="25"/>
      <c r="O8770" s="25"/>
      <c r="P8770" s="35" t="s">
        <v>2496</v>
      </c>
      <c r="AS8770" s="570"/>
      <c r="AT8770" s="391"/>
      <c r="AU8770" s="222"/>
      <c r="AV8770" s="564"/>
      <c r="AW8770" s="60"/>
      <c r="AX8770" s="60"/>
      <c r="AY8770" s="60"/>
      <c r="AZ8770" s="283"/>
      <c r="BA8770" s="283"/>
      <c r="BB8770" s="283"/>
      <c r="BC8770" s="34"/>
      <c r="BD8770" s="27"/>
      <c r="BF8770" s="35"/>
      <c r="BG8770" s="35"/>
      <c r="BH8770" s="35"/>
    </row>
    <row r="8771" spans="1:60" ht="15" x14ac:dyDescent="0.25">
      <c r="A8771" s="570">
        <f t="shared" si="127"/>
        <v>8765</v>
      </c>
      <c r="B8771" s="571" t="s">
        <v>10907</v>
      </c>
      <c r="C8771" s="574" t="s">
        <v>12458</v>
      </c>
      <c r="D8771" s="843">
        <v>20047.93</v>
      </c>
      <c r="E8771" s="844"/>
      <c r="F8771" s="844"/>
      <c r="G8771" s="25"/>
      <c r="H8771" s="25"/>
      <c r="I8771" s="25"/>
      <c r="J8771" s="25"/>
      <c r="K8771" s="25"/>
      <c r="L8771" s="25"/>
      <c r="N8771" s="25"/>
      <c r="O8771" s="25"/>
      <c r="P8771" s="35" t="s">
        <v>2496</v>
      </c>
      <c r="AS8771" s="570"/>
      <c r="AT8771" s="391"/>
      <c r="AU8771" s="222"/>
      <c r="AV8771" s="564"/>
      <c r="AW8771" s="60"/>
      <c r="AX8771" s="60"/>
      <c r="AY8771" s="60"/>
      <c r="AZ8771" s="283"/>
      <c r="BA8771" s="283"/>
      <c r="BB8771" s="283"/>
      <c r="BC8771" s="34"/>
      <c r="BD8771" s="27"/>
      <c r="BF8771" s="35"/>
      <c r="BG8771" s="35"/>
      <c r="BH8771" s="35"/>
    </row>
    <row r="8772" spans="1:60" ht="15" x14ac:dyDescent="0.25">
      <c r="A8772" s="570">
        <f t="shared" si="127"/>
        <v>8766</v>
      </c>
      <c r="B8772" s="571" t="s">
        <v>10908</v>
      </c>
      <c r="C8772" s="574" t="s">
        <v>12458</v>
      </c>
      <c r="D8772" s="843">
        <v>30406.880000000001</v>
      </c>
      <c r="E8772" s="844"/>
      <c r="F8772" s="844"/>
      <c r="G8772" s="25"/>
      <c r="H8772" s="25"/>
      <c r="I8772" s="25"/>
      <c r="J8772" s="25"/>
      <c r="K8772" s="25"/>
      <c r="L8772" s="25"/>
      <c r="N8772" s="25"/>
      <c r="O8772" s="25"/>
      <c r="P8772" s="35" t="s">
        <v>2496</v>
      </c>
      <c r="AS8772" s="570"/>
      <c r="AT8772" s="391"/>
      <c r="AU8772" s="222"/>
      <c r="AV8772" s="564"/>
      <c r="AW8772" s="60"/>
      <c r="AX8772" s="60"/>
      <c r="AY8772" s="60"/>
      <c r="AZ8772" s="283"/>
      <c r="BA8772" s="283"/>
      <c r="BB8772" s="283"/>
      <c r="BC8772" s="34"/>
      <c r="BD8772" s="27"/>
      <c r="BF8772" s="35"/>
      <c r="BG8772" s="35"/>
      <c r="BH8772" s="35"/>
    </row>
    <row r="8773" spans="1:60" ht="15" x14ac:dyDescent="0.25">
      <c r="A8773" s="570">
        <f t="shared" si="127"/>
        <v>8767</v>
      </c>
      <c r="B8773" s="571" t="s">
        <v>10909</v>
      </c>
      <c r="C8773" s="574" t="s">
        <v>12458</v>
      </c>
      <c r="D8773" s="843">
        <v>40506.410000000003</v>
      </c>
      <c r="E8773" s="844"/>
      <c r="F8773" s="844"/>
      <c r="G8773" s="25"/>
      <c r="H8773" s="25"/>
      <c r="I8773" s="25"/>
      <c r="J8773" s="25"/>
      <c r="K8773" s="25"/>
      <c r="L8773" s="25"/>
      <c r="N8773" s="25"/>
      <c r="O8773" s="25"/>
      <c r="P8773" s="35" t="s">
        <v>2496</v>
      </c>
      <c r="AS8773" s="570"/>
      <c r="AT8773" s="391"/>
      <c r="AU8773" s="222"/>
      <c r="AV8773" s="564"/>
      <c r="AW8773" s="60"/>
      <c r="AX8773" s="60"/>
      <c r="AY8773" s="60"/>
      <c r="AZ8773" s="283"/>
      <c r="BA8773" s="283"/>
      <c r="BB8773" s="283"/>
      <c r="BC8773" s="34"/>
      <c r="BD8773" s="27"/>
      <c r="BF8773" s="35"/>
      <c r="BG8773" s="35"/>
      <c r="BH8773" s="35"/>
    </row>
    <row r="8774" spans="1:60" ht="15" x14ac:dyDescent="0.25">
      <c r="A8774" s="570">
        <f t="shared" si="127"/>
        <v>8768</v>
      </c>
      <c r="B8774" s="571" t="s">
        <v>10910</v>
      </c>
      <c r="C8774" s="574" t="s">
        <v>12458</v>
      </c>
      <c r="D8774" s="843">
        <v>50220.38</v>
      </c>
      <c r="E8774" s="844"/>
      <c r="F8774" s="844"/>
      <c r="G8774" s="25"/>
      <c r="H8774" s="25"/>
      <c r="I8774" s="25"/>
      <c r="J8774" s="25"/>
      <c r="K8774" s="25"/>
      <c r="L8774" s="25"/>
      <c r="N8774" s="25"/>
      <c r="O8774" s="25"/>
      <c r="P8774" s="35" t="s">
        <v>2496</v>
      </c>
      <c r="AS8774" s="570"/>
      <c r="AT8774" s="391"/>
      <c r="AU8774" s="222"/>
      <c r="AV8774" s="564"/>
      <c r="AW8774" s="60"/>
      <c r="AX8774" s="60"/>
      <c r="AY8774" s="60"/>
      <c r="AZ8774" s="283"/>
      <c r="BA8774" s="283"/>
      <c r="BB8774" s="283"/>
      <c r="BC8774" s="34"/>
      <c r="BD8774" s="27"/>
      <c r="BF8774" s="35"/>
      <c r="BG8774" s="35"/>
      <c r="BH8774" s="35"/>
    </row>
    <row r="8775" spans="1:60" ht="15" x14ac:dyDescent="0.25">
      <c r="A8775" s="570">
        <f t="shared" si="127"/>
        <v>8769</v>
      </c>
      <c r="B8775" s="571" t="s">
        <v>10911</v>
      </c>
      <c r="C8775" s="574" t="s">
        <v>12458</v>
      </c>
      <c r="D8775" s="843">
        <v>51466.31</v>
      </c>
      <c r="E8775" s="844"/>
      <c r="F8775" s="844"/>
      <c r="G8775" s="25"/>
      <c r="H8775" s="25"/>
      <c r="I8775" s="25"/>
      <c r="J8775" s="25"/>
      <c r="K8775" s="25"/>
      <c r="L8775" s="25"/>
      <c r="N8775" s="25"/>
      <c r="O8775" s="25"/>
      <c r="P8775" s="35" t="s">
        <v>2496</v>
      </c>
      <c r="AS8775" s="570"/>
      <c r="AT8775" s="391"/>
      <c r="AU8775" s="222"/>
      <c r="AV8775" s="564"/>
      <c r="AW8775" s="60"/>
      <c r="AX8775" s="60"/>
      <c r="AY8775" s="60"/>
      <c r="AZ8775" s="283"/>
      <c r="BA8775" s="283"/>
      <c r="BB8775" s="283"/>
      <c r="BC8775" s="34"/>
      <c r="BD8775" s="27"/>
      <c r="BF8775" s="35"/>
      <c r="BG8775" s="35"/>
      <c r="BH8775" s="35"/>
    </row>
    <row r="8776" spans="1:60" ht="15" x14ac:dyDescent="0.25">
      <c r="A8776" s="570">
        <f t="shared" si="127"/>
        <v>8770</v>
      </c>
      <c r="B8776" s="571" t="s">
        <v>10912</v>
      </c>
      <c r="C8776" s="574" t="s">
        <v>12458</v>
      </c>
      <c r="D8776" s="843">
        <v>72233</v>
      </c>
      <c r="E8776" s="844"/>
      <c r="F8776" s="844"/>
      <c r="G8776" s="25"/>
      <c r="H8776" s="25"/>
      <c r="I8776" s="25"/>
      <c r="J8776" s="25"/>
      <c r="K8776" s="25"/>
      <c r="L8776" s="25"/>
      <c r="N8776" s="25"/>
      <c r="O8776" s="25"/>
      <c r="P8776" s="35" t="s">
        <v>2496</v>
      </c>
      <c r="AS8776" s="570"/>
      <c r="AT8776" s="391"/>
      <c r="AU8776" s="222"/>
      <c r="AV8776" s="564"/>
      <c r="AW8776" s="60"/>
      <c r="AX8776" s="60"/>
      <c r="AY8776" s="60"/>
      <c r="AZ8776" s="283"/>
      <c r="BA8776" s="283"/>
      <c r="BB8776" s="283"/>
      <c r="BC8776" s="34"/>
      <c r="BD8776" s="27"/>
      <c r="BF8776" s="35"/>
      <c r="BG8776" s="35"/>
      <c r="BH8776" s="35"/>
    </row>
    <row r="8777" spans="1:60" ht="15" x14ac:dyDescent="0.25">
      <c r="A8777" s="570">
        <f t="shared" si="127"/>
        <v>8771</v>
      </c>
      <c r="B8777" s="571" t="s">
        <v>10913</v>
      </c>
      <c r="C8777" s="574" t="s">
        <v>12458</v>
      </c>
      <c r="D8777" s="843">
        <v>90142.5</v>
      </c>
      <c r="E8777" s="844"/>
      <c r="F8777" s="844"/>
      <c r="G8777" s="25"/>
      <c r="H8777" s="25"/>
      <c r="I8777" s="25"/>
      <c r="J8777" s="25"/>
      <c r="K8777" s="25"/>
      <c r="L8777" s="25"/>
      <c r="N8777" s="25"/>
      <c r="O8777" s="25"/>
      <c r="P8777" s="35" t="s">
        <v>2496</v>
      </c>
      <c r="AS8777" s="570"/>
      <c r="AT8777" s="391"/>
      <c r="AU8777" s="222"/>
      <c r="AV8777" s="564"/>
      <c r="AW8777" s="60"/>
      <c r="AX8777" s="60"/>
      <c r="AY8777" s="60"/>
      <c r="AZ8777" s="283"/>
      <c r="BA8777" s="283"/>
      <c r="BB8777" s="283"/>
      <c r="BC8777" s="34"/>
      <c r="BD8777" s="27"/>
      <c r="BF8777" s="35"/>
      <c r="BG8777" s="35"/>
      <c r="BH8777" s="35"/>
    </row>
    <row r="8778" spans="1:60" ht="42.75" x14ac:dyDescent="0.25">
      <c r="A8778" s="570">
        <f t="shared" si="127"/>
        <v>8772</v>
      </c>
      <c r="B8778" s="571" t="s">
        <v>10914</v>
      </c>
      <c r="C8778" s="574" t="s">
        <v>12488</v>
      </c>
      <c r="D8778" s="843">
        <v>452200</v>
      </c>
      <c r="E8778" s="844"/>
      <c r="F8778" s="844"/>
      <c r="G8778" s="25"/>
      <c r="H8778" s="25"/>
      <c r="I8778" s="25"/>
      <c r="J8778" s="25"/>
      <c r="K8778" s="25"/>
      <c r="L8778" s="25"/>
      <c r="N8778" s="25"/>
      <c r="O8778" s="25"/>
      <c r="P8778" s="35" t="s">
        <v>2496</v>
      </c>
      <c r="AS8778" s="570"/>
      <c r="AT8778" s="391"/>
      <c r="AU8778" s="222"/>
      <c r="AV8778" s="564"/>
      <c r="AW8778" s="60"/>
      <c r="AX8778" s="60"/>
      <c r="AY8778" s="60"/>
      <c r="AZ8778" s="283"/>
      <c r="BA8778" s="283"/>
      <c r="BB8778" s="283"/>
      <c r="BC8778" s="34"/>
      <c r="BD8778" s="27"/>
      <c r="BF8778" s="35"/>
      <c r="BG8778" s="35"/>
      <c r="BH8778" s="35"/>
    </row>
    <row r="8779" spans="1:60" ht="42.75" x14ac:dyDescent="0.25">
      <c r="A8779" s="570">
        <f t="shared" si="127"/>
        <v>8773</v>
      </c>
      <c r="B8779" s="571" t="s">
        <v>10915</v>
      </c>
      <c r="C8779" s="574" t="s">
        <v>12488</v>
      </c>
      <c r="D8779" s="843">
        <v>452200</v>
      </c>
      <c r="E8779" s="844"/>
      <c r="F8779" s="844"/>
      <c r="G8779" s="25"/>
      <c r="H8779" s="25"/>
      <c r="I8779" s="25"/>
      <c r="J8779" s="25"/>
      <c r="K8779" s="25"/>
      <c r="L8779" s="25"/>
      <c r="N8779" s="25"/>
      <c r="O8779" s="25"/>
      <c r="P8779" s="35" t="s">
        <v>2496</v>
      </c>
      <c r="AS8779" s="570"/>
      <c r="AT8779" s="391"/>
      <c r="AU8779" s="222"/>
      <c r="AV8779" s="564"/>
      <c r="AW8779" s="60"/>
      <c r="AX8779" s="60"/>
      <c r="AY8779" s="60"/>
      <c r="AZ8779" s="283"/>
      <c r="BA8779" s="283"/>
      <c r="BB8779" s="283"/>
      <c r="BC8779" s="34"/>
      <c r="BD8779" s="27"/>
      <c r="BF8779" s="35"/>
      <c r="BG8779" s="35"/>
      <c r="BH8779" s="35"/>
    </row>
    <row r="8780" spans="1:60" ht="42.75" x14ac:dyDescent="0.25">
      <c r="A8780" s="570">
        <f t="shared" si="127"/>
        <v>8774</v>
      </c>
      <c r="B8780" s="571" t="s">
        <v>10916</v>
      </c>
      <c r="C8780" s="574" t="s">
        <v>12488</v>
      </c>
      <c r="D8780" s="843">
        <v>452200</v>
      </c>
      <c r="E8780" s="844"/>
      <c r="F8780" s="844"/>
      <c r="G8780" s="25"/>
      <c r="H8780" s="25"/>
      <c r="I8780" s="25"/>
      <c r="J8780" s="25"/>
      <c r="K8780" s="25"/>
      <c r="L8780" s="25"/>
      <c r="N8780" s="25"/>
      <c r="O8780" s="25"/>
      <c r="P8780" s="35" t="s">
        <v>2496</v>
      </c>
      <c r="AS8780" s="570"/>
      <c r="AT8780" s="391"/>
      <c r="AU8780" s="222"/>
      <c r="AV8780" s="564"/>
      <c r="AW8780" s="60"/>
      <c r="AX8780" s="60"/>
      <c r="AY8780" s="60"/>
      <c r="AZ8780" s="283"/>
      <c r="BA8780" s="283"/>
      <c r="BB8780" s="283"/>
      <c r="BC8780" s="34"/>
      <c r="BD8780" s="27"/>
      <c r="BF8780" s="35"/>
      <c r="BG8780" s="35"/>
      <c r="BH8780" s="35"/>
    </row>
    <row r="8781" spans="1:60" ht="15" x14ac:dyDescent="0.25">
      <c r="A8781" s="570">
        <f t="shared" si="127"/>
        <v>8775</v>
      </c>
      <c r="B8781" s="571" t="s">
        <v>10917</v>
      </c>
      <c r="C8781" s="574" t="s">
        <v>12458</v>
      </c>
      <c r="D8781" s="843">
        <v>146727</v>
      </c>
      <c r="E8781" s="844"/>
      <c r="F8781" s="844"/>
      <c r="G8781" s="25"/>
      <c r="H8781" s="25"/>
      <c r="I8781" s="25"/>
      <c r="J8781" s="25"/>
      <c r="K8781" s="25"/>
      <c r="L8781" s="25"/>
      <c r="N8781" s="25"/>
      <c r="O8781" s="25"/>
      <c r="P8781" s="35" t="s">
        <v>2496</v>
      </c>
      <c r="AS8781" s="570"/>
      <c r="AT8781" s="391"/>
      <c r="AU8781" s="222"/>
      <c r="AV8781" s="564"/>
      <c r="AW8781" s="60"/>
      <c r="AX8781" s="60"/>
      <c r="AY8781" s="60"/>
      <c r="AZ8781" s="283"/>
      <c r="BA8781" s="283"/>
      <c r="BB8781" s="283"/>
      <c r="BC8781" s="34"/>
      <c r="BD8781" s="27"/>
      <c r="BF8781" s="35"/>
      <c r="BG8781" s="35"/>
      <c r="BH8781" s="35"/>
    </row>
    <row r="8782" spans="1:60" ht="15" x14ac:dyDescent="0.25">
      <c r="A8782" s="570">
        <f t="shared" si="127"/>
        <v>8776</v>
      </c>
      <c r="B8782" s="571" t="s">
        <v>10918</v>
      </c>
      <c r="C8782" s="574" t="s">
        <v>12458</v>
      </c>
      <c r="D8782" s="843">
        <v>240618</v>
      </c>
      <c r="E8782" s="844"/>
      <c r="F8782" s="844"/>
      <c r="G8782" s="25"/>
      <c r="H8782" s="25"/>
      <c r="I8782" s="25"/>
      <c r="J8782" s="25"/>
      <c r="K8782" s="25"/>
      <c r="L8782" s="25"/>
      <c r="N8782" s="25"/>
      <c r="O8782" s="25"/>
      <c r="P8782" s="35" t="s">
        <v>2496</v>
      </c>
      <c r="AS8782" s="570"/>
      <c r="AT8782" s="391"/>
      <c r="AU8782" s="222"/>
      <c r="AV8782" s="564"/>
      <c r="AW8782" s="60"/>
      <c r="AX8782" s="60"/>
      <c r="AY8782" s="60"/>
      <c r="AZ8782" s="283"/>
      <c r="BA8782" s="283"/>
      <c r="BB8782" s="283"/>
      <c r="BC8782" s="34"/>
      <c r="BD8782" s="27"/>
      <c r="BF8782" s="35"/>
      <c r="BG8782" s="35"/>
      <c r="BH8782" s="35"/>
    </row>
    <row r="8783" spans="1:60" ht="42.75" x14ac:dyDescent="0.25">
      <c r="A8783" s="570">
        <f t="shared" ref="A8783:A8846" si="128">A8782+1</f>
        <v>8777</v>
      </c>
      <c r="B8783" s="571" t="s">
        <v>10919</v>
      </c>
      <c r="C8783" s="574" t="s">
        <v>12488</v>
      </c>
      <c r="D8783" s="843">
        <v>452200</v>
      </c>
      <c r="E8783" s="844"/>
      <c r="F8783" s="844"/>
      <c r="G8783" s="25"/>
      <c r="H8783" s="25"/>
      <c r="I8783" s="25"/>
      <c r="J8783" s="25"/>
      <c r="K8783" s="25"/>
      <c r="L8783" s="25"/>
      <c r="N8783" s="25"/>
      <c r="O8783" s="25"/>
      <c r="P8783" s="35" t="s">
        <v>2496</v>
      </c>
      <c r="AS8783" s="570"/>
      <c r="AT8783" s="391"/>
      <c r="AU8783" s="222"/>
      <c r="AV8783" s="564"/>
      <c r="AW8783" s="60"/>
      <c r="AX8783" s="60"/>
      <c r="AY8783" s="60"/>
      <c r="AZ8783" s="283"/>
      <c r="BA8783" s="283"/>
      <c r="BB8783" s="283"/>
      <c r="BC8783" s="34"/>
      <c r="BD8783" s="27"/>
      <c r="BF8783" s="35"/>
      <c r="BG8783" s="35"/>
      <c r="BH8783" s="35"/>
    </row>
    <row r="8784" spans="1:60" ht="15" x14ac:dyDescent="0.25">
      <c r="A8784" s="570">
        <f t="shared" si="128"/>
        <v>8778</v>
      </c>
      <c r="B8784" s="571" t="s">
        <v>10920</v>
      </c>
      <c r="C8784" s="574" t="s">
        <v>12458</v>
      </c>
      <c r="D8784" s="843">
        <v>120309</v>
      </c>
      <c r="E8784" s="844"/>
      <c r="F8784" s="844"/>
      <c r="G8784" s="25"/>
      <c r="H8784" s="25"/>
      <c r="I8784" s="25"/>
      <c r="J8784" s="25"/>
      <c r="K8784" s="25"/>
      <c r="L8784" s="25"/>
      <c r="N8784" s="25"/>
      <c r="O8784" s="25"/>
      <c r="P8784" s="35" t="s">
        <v>2496</v>
      </c>
      <c r="AS8784" s="570"/>
      <c r="AT8784" s="391"/>
      <c r="AU8784" s="222"/>
      <c r="AV8784" s="564"/>
      <c r="AW8784" s="60"/>
      <c r="AX8784" s="60"/>
      <c r="AY8784" s="60"/>
      <c r="AZ8784" s="283"/>
      <c r="BA8784" s="283"/>
      <c r="BB8784" s="283"/>
      <c r="BC8784" s="34"/>
      <c r="BD8784" s="27"/>
      <c r="BF8784" s="35"/>
      <c r="BG8784" s="35"/>
      <c r="BH8784" s="35"/>
    </row>
    <row r="8785" spans="1:60" ht="15" x14ac:dyDescent="0.25">
      <c r="A8785" s="570">
        <f t="shared" si="128"/>
        <v>8779</v>
      </c>
      <c r="B8785" s="571" t="s">
        <v>10921</v>
      </c>
      <c r="C8785" s="574" t="s">
        <v>12458</v>
      </c>
      <c r="D8785" s="843">
        <v>146727</v>
      </c>
      <c r="E8785" s="844"/>
      <c r="F8785" s="844"/>
      <c r="G8785" s="25"/>
      <c r="H8785" s="25"/>
      <c r="I8785" s="25"/>
      <c r="J8785" s="25"/>
      <c r="K8785" s="25"/>
      <c r="L8785" s="25"/>
      <c r="N8785" s="25"/>
      <c r="O8785" s="25"/>
      <c r="P8785" s="35" t="s">
        <v>2496</v>
      </c>
      <c r="AS8785" s="570"/>
      <c r="AT8785" s="391"/>
      <c r="AU8785" s="222"/>
      <c r="AV8785" s="564"/>
      <c r="AW8785" s="60"/>
      <c r="AX8785" s="60"/>
      <c r="AY8785" s="60"/>
      <c r="AZ8785" s="283"/>
      <c r="BA8785" s="283"/>
      <c r="BB8785" s="283"/>
      <c r="BC8785" s="34"/>
      <c r="BD8785" s="27"/>
      <c r="BF8785" s="35"/>
      <c r="BG8785" s="35"/>
      <c r="BH8785" s="35"/>
    </row>
    <row r="8786" spans="1:60" ht="15" x14ac:dyDescent="0.25">
      <c r="A8786" s="570">
        <f t="shared" si="128"/>
        <v>8780</v>
      </c>
      <c r="B8786" s="571" t="s">
        <v>10922</v>
      </c>
      <c r="C8786" s="574" t="s">
        <v>12458</v>
      </c>
      <c r="D8786" s="843">
        <v>240618</v>
      </c>
      <c r="E8786" s="844"/>
      <c r="F8786" s="844"/>
      <c r="G8786" s="25"/>
      <c r="H8786" s="25"/>
      <c r="I8786" s="25"/>
      <c r="J8786" s="25"/>
      <c r="K8786" s="25"/>
      <c r="L8786" s="25"/>
      <c r="N8786" s="25"/>
      <c r="O8786" s="25"/>
      <c r="P8786" s="35" t="s">
        <v>2496</v>
      </c>
      <c r="AS8786" s="570"/>
      <c r="AT8786" s="391"/>
      <c r="AU8786" s="222"/>
      <c r="AV8786" s="564"/>
      <c r="AW8786" s="60"/>
      <c r="AX8786" s="60"/>
      <c r="AY8786" s="60"/>
      <c r="AZ8786" s="283"/>
      <c r="BA8786" s="283"/>
      <c r="BB8786" s="283"/>
      <c r="BC8786" s="34"/>
      <c r="BD8786" s="27"/>
      <c r="BF8786" s="35"/>
      <c r="BG8786" s="35"/>
      <c r="BH8786" s="35"/>
    </row>
    <row r="8787" spans="1:60" ht="15" x14ac:dyDescent="0.25">
      <c r="A8787" s="570">
        <f t="shared" si="128"/>
        <v>8781</v>
      </c>
      <c r="B8787" s="571" t="s">
        <v>10923</v>
      </c>
      <c r="C8787" s="574" t="s">
        <v>12458</v>
      </c>
      <c r="D8787" s="843">
        <v>41590.5</v>
      </c>
      <c r="E8787" s="844"/>
      <c r="F8787" s="844"/>
      <c r="G8787" s="25"/>
      <c r="H8787" s="25"/>
      <c r="I8787" s="25"/>
      <c r="J8787" s="25"/>
      <c r="K8787" s="25"/>
      <c r="L8787" s="25"/>
      <c r="N8787" s="25"/>
      <c r="O8787" s="25"/>
      <c r="P8787" s="35" t="s">
        <v>2496</v>
      </c>
      <c r="AS8787" s="570"/>
      <c r="AT8787" s="391"/>
      <c r="AU8787" s="222"/>
      <c r="AV8787" s="564"/>
      <c r="AW8787" s="60"/>
      <c r="AX8787" s="60"/>
      <c r="AY8787" s="60"/>
      <c r="AZ8787" s="283"/>
      <c r="BA8787" s="283"/>
      <c r="BB8787" s="283"/>
      <c r="BC8787" s="34"/>
      <c r="BD8787" s="27"/>
      <c r="BF8787" s="35"/>
      <c r="BG8787" s="35"/>
      <c r="BH8787" s="35"/>
    </row>
    <row r="8788" spans="1:60" ht="15" x14ac:dyDescent="0.25">
      <c r="A8788" s="570">
        <f t="shared" si="128"/>
        <v>8782</v>
      </c>
      <c r="B8788" s="571" t="s">
        <v>10924</v>
      </c>
      <c r="C8788" s="574" t="s">
        <v>12458</v>
      </c>
      <c r="D8788" s="843">
        <v>31348.17</v>
      </c>
      <c r="E8788" s="844"/>
      <c r="F8788" s="844"/>
      <c r="G8788" s="25"/>
      <c r="H8788" s="25"/>
      <c r="I8788" s="25"/>
      <c r="J8788" s="25"/>
      <c r="K8788" s="25"/>
      <c r="L8788" s="25"/>
      <c r="N8788" s="25"/>
      <c r="O8788" s="25"/>
      <c r="P8788" s="35" t="s">
        <v>2496</v>
      </c>
      <c r="AS8788" s="570"/>
      <c r="AT8788" s="391"/>
      <c r="AU8788" s="222"/>
      <c r="AV8788" s="564"/>
      <c r="AW8788" s="60"/>
      <c r="AX8788" s="60"/>
      <c r="AY8788" s="60"/>
      <c r="AZ8788" s="283"/>
      <c r="BA8788" s="283"/>
      <c r="BB8788" s="283"/>
      <c r="BC8788" s="34"/>
      <c r="BD8788" s="27"/>
      <c r="BF8788" s="35"/>
      <c r="BG8788" s="35"/>
      <c r="BH8788" s="35"/>
    </row>
    <row r="8789" spans="1:60" ht="15" x14ac:dyDescent="0.25">
      <c r="A8789" s="570">
        <f t="shared" si="128"/>
        <v>8783</v>
      </c>
      <c r="B8789" s="571" t="s">
        <v>10925</v>
      </c>
      <c r="C8789" s="574" t="s">
        <v>12458</v>
      </c>
      <c r="D8789" s="843">
        <v>40193.440000000002</v>
      </c>
      <c r="E8789" s="844"/>
      <c r="F8789" s="844"/>
      <c r="G8789" s="25"/>
      <c r="H8789" s="25"/>
      <c r="I8789" s="25"/>
      <c r="J8789" s="25"/>
      <c r="K8789" s="25"/>
      <c r="L8789" s="25"/>
      <c r="N8789" s="25"/>
      <c r="O8789" s="25"/>
      <c r="P8789" s="35" t="s">
        <v>2496</v>
      </c>
      <c r="AS8789" s="570"/>
      <c r="AT8789" s="391"/>
      <c r="AU8789" s="222"/>
      <c r="AV8789" s="564"/>
      <c r="AW8789" s="60"/>
      <c r="AX8789" s="60"/>
      <c r="AY8789" s="60"/>
      <c r="AZ8789" s="283"/>
      <c r="BA8789" s="283"/>
      <c r="BB8789" s="283"/>
      <c r="BC8789" s="34"/>
      <c r="BD8789" s="27"/>
      <c r="BF8789" s="35"/>
      <c r="BG8789" s="35"/>
      <c r="BH8789" s="35"/>
    </row>
    <row r="8790" spans="1:60" ht="15" x14ac:dyDescent="0.25">
      <c r="A8790" s="570">
        <f t="shared" si="128"/>
        <v>8784</v>
      </c>
      <c r="B8790" s="571" t="s">
        <v>10926</v>
      </c>
      <c r="C8790" s="574" t="s">
        <v>12469</v>
      </c>
      <c r="D8790" s="843">
        <v>71519</v>
      </c>
      <c r="E8790" s="844"/>
      <c r="F8790" s="844"/>
      <c r="G8790" s="25"/>
      <c r="H8790" s="25"/>
      <c r="I8790" s="25"/>
      <c r="J8790" s="25"/>
      <c r="K8790" s="25"/>
      <c r="L8790" s="25"/>
      <c r="N8790" s="25"/>
      <c r="O8790" s="25"/>
      <c r="P8790" s="35" t="s">
        <v>2496</v>
      </c>
      <c r="AS8790" s="570"/>
      <c r="AT8790" s="391"/>
      <c r="AU8790" s="222"/>
      <c r="AV8790" s="564"/>
      <c r="AW8790" s="60"/>
      <c r="AX8790" s="60"/>
      <c r="AY8790" s="60"/>
      <c r="AZ8790" s="283"/>
      <c r="BA8790" s="283"/>
      <c r="BB8790" s="283"/>
      <c r="BC8790" s="34"/>
      <c r="BD8790" s="27"/>
      <c r="BF8790" s="35"/>
      <c r="BG8790" s="35"/>
      <c r="BH8790" s="35"/>
    </row>
    <row r="8791" spans="1:60" ht="15" x14ac:dyDescent="0.25">
      <c r="A8791" s="570">
        <f t="shared" si="128"/>
        <v>8785</v>
      </c>
      <c r="B8791" s="571" t="s">
        <v>10927</v>
      </c>
      <c r="C8791" s="574" t="s">
        <v>12469</v>
      </c>
      <c r="D8791" s="843">
        <v>1726.69</v>
      </c>
      <c r="E8791" s="844"/>
      <c r="F8791" s="844"/>
      <c r="G8791" s="25"/>
      <c r="H8791" s="25"/>
      <c r="I8791" s="25"/>
      <c r="J8791" s="25"/>
      <c r="K8791" s="25"/>
      <c r="L8791" s="25"/>
      <c r="N8791" s="25"/>
      <c r="O8791" s="25"/>
      <c r="P8791" s="35" t="s">
        <v>2496</v>
      </c>
      <c r="AS8791" s="570"/>
      <c r="AT8791" s="391"/>
      <c r="AU8791" s="222"/>
      <c r="AV8791" s="564"/>
      <c r="AW8791" s="60"/>
      <c r="AX8791" s="60"/>
      <c r="AY8791" s="60"/>
      <c r="AZ8791" s="283"/>
      <c r="BA8791" s="283"/>
      <c r="BB8791" s="283"/>
      <c r="BC8791" s="34"/>
      <c r="BD8791" s="27"/>
      <c r="BF8791" s="35"/>
      <c r="BG8791" s="35"/>
      <c r="BH8791" s="35"/>
    </row>
    <row r="8792" spans="1:60" ht="15" x14ac:dyDescent="0.25">
      <c r="A8792" s="570">
        <f t="shared" si="128"/>
        <v>8786</v>
      </c>
      <c r="B8792" s="571" t="s">
        <v>10928</v>
      </c>
      <c r="C8792" s="574" t="s">
        <v>12469</v>
      </c>
      <c r="D8792" s="843">
        <v>1666</v>
      </c>
      <c r="E8792" s="844"/>
      <c r="F8792" s="844"/>
      <c r="G8792" s="25"/>
      <c r="H8792" s="25"/>
      <c r="I8792" s="25"/>
      <c r="J8792" s="25"/>
      <c r="K8792" s="25"/>
      <c r="L8792" s="25"/>
      <c r="N8792" s="25"/>
      <c r="O8792" s="25"/>
      <c r="P8792" s="35" t="s">
        <v>2496</v>
      </c>
      <c r="AS8792" s="570"/>
      <c r="AT8792" s="391"/>
      <c r="AU8792" s="222"/>
      <c r="AV8792" s="564"/>
      <c r="AW8792" s="60"/>
      <c r="AX8792" s="60"/>
      <c r="AY8792" s="60"/>
      <c r="AZ8792" s="283"/>
      <c r="BA8792" s="283"/>
      <c r="BB8792" s="283"/>
      <c r="BC8792" s="34"/>
      <c r="BD8792" s="27"/>
      <c r="BF8792" s="35"/>
      <c r="BG8792" s="35"/>
      <c r="BH8792" s="35"/>
    </row>
    <row r="8793" spans="1:60" ht="15" x14ac:dyDescent="0.25">
      <c r="A8793" s="570">
        <f t="shared" si="128"/>
        <v>8787</v>
      </c>
      <c r="B8793" s="571" t="s">
        <v>10929</v>
      </c>
      <c r="C8793" s="574" t="s">
        <v>12469</v>
      </c>
      <c r="D8793" s="843">
        <v>1571.99</v>
      </c>
      <c r="E8793" s="844"/>
      <c r="F8793" s="844"/>
      <c r="G8793" s="25"/>
      <c r="H8793" s="25"/>
      <c r="I8793" s="25"/>
      <c r="J8793" s="25"/>
      <c r="K8793" s="25"/>
      <c r="L8793" s="25"/>
      <c r="N8793" s="25"/>
      <c r="O8793" s="25"/>
      <c r="P8793" s="35" t="s">
        <v>2496</v>
      </c>
      <c r="AS8793" s="570"/>
      <c r="AT8793" s="391"/>
      <c r="AU8793" s="222"/>
      <c r="AV8793" s="564"/>
      <c r="AW8793" s="60"/>
      <c r="AX8793" s="60"/>
      <c r="AY8793" s="60"/>
      <c r="AZ8793" s="283"/>
      <c r="BA8793" s="283"/>
      <c r="BB8793" s="283"/>
      <c r="BC8793" s="34"/>
      <c r="BD8793" s="27"/>
      <c r="BF8793" s="35"/>
      <c r="BG8793" s="35"/>
      <c r="BH8793" s="35"/>
    </row>
    <row r="8794" spans="1:60" ht="15" x14ac:dyDescent="0.25">
      <c r="A8794" s="570">
        <f t="shared" si="128"/>
        <v>8788</v>
      </c>
      <c r="B8794" s="571" t="s">
        <v>10930</v>
      </c>
      <c r="C8794" s="574" t="s">
        <v>12469</v>
      </c>
      <c r="D8794" s="843">
        <v>1732.64</v>
      </c>
      <c r="E8794" s="844"/>
      <c r="F8794" s="844"/>
      <c r="G8794" s="25"/>
      <c r="H8794" s="25"/>
      <c r="I8794" s="25"/>
      <c r="J8794" s="25"/>
      <c r="K8794" s="25"/>
      <c r="L8794" s="25"/>
      <c r="N8794" s="25"/>
      <c r="O8794" s="25"/>
      <c r="P8794" s="35" t="s">
        <v>2496</v>
      </c>
      <c r="AS8794" s="570"/>
      <c r="AT8794" s="391"/>
      <c r="AU8794" s="222"/>
      <c r="AV8794" s="564"/>
      <c r="AW8794" s="60"/>
      <c r="AX8794" s="60"/>
      <c r="AY8794" s="60"/>
      <c r="AZ8794" s="283"/>
      <c r="BA8794" s="283"/>
      <c r="BB8794" s="283"/>
      <c r="BC8794" s="34"/>
      <c r="BD8794" s="27"/>
      <c r="BF8794" s="35"/>
      <c r="BG8794" s="35"/>
      <c r="BH8794" s="35"/>
    </row>
    <row r="8795" spans="1:60" ht="15" x14ac:dyDescent="0.25">
      <c r="A8795" s="570">
        <f t="shared" si="128"/>
        <v>8789</v>
      </c>
      <c r="B8795" s="571" t="s">
        <v>10931</v>
      </c>
      <c r="C8795" s="574" t="s">
        <v>12458</v>
      </c>
      <c r="D8795" s="843">
        <v>1428</v>
      </c>
      <c r="E8795" s="844"/>
      <c r="F8795" s="844"/>
      <c r="G8795" s="25"/>
      <c r="H8795" s="25"/>
      <c r="I8795" s="25"/>
      <c r="J8795" s="25"/>
      <c r="K8795" s="25"/>
      <c r="L8795" s="25"/>
      <c r="N8795" s="25"/>
      <c r="O8795" s="25"/>
      <c r="P8795" s="35" t="s">
        <v>2496</v>
      </c>
      <c r="AS8795" s="570"/>
      <c r="AT8795" s="391"/>
      <c r="AU8795" s="222"/>
      <c r="AV8795" s="564"/>
      <c r="AW8795" s="60"/>
      <c r="AX8795" s="60"/>
      <c r="AY8795" s="60"/>
      <c r="AZ8795" s="283"/>
      <c r="BA8795" s="283"/>
      <c r="BB8795" s="283"/>
      <c r="BC8795" s="34"/>
      <c r="BD8795" s="27"/>
      <c r="BF8795" s="35"/>
      <c r="BG8795" s="35"/>
      <c r="BH8795" s="35"/>
    </row>
    <row r="8796" spans="1:60" ht="15" x14ac:dyDescent="0.25">
      <c r="A8796" s="570">
        <f t="shared" si="128"/>
        <v>8790</v>
      </c>
      <c r="B8796" s="571" t="s">
        <v>10932</v>
      </c>
      <c r="C8796" s="574" t="s">
        <v>12458</v>
      </c>
      <c r="D8796" s="843">
        <v>2856</v>
      </c>
      <c r="E8796" s="844"/>
      <c r="F8796" s="844"/>
      <c r="G8796" s="25"/>
      <c r="H8796" s="25"/>
      <c r="I8796" s="25"/>
      <c r="J8796" s="25"/>
      <c r="K8796" s="25"/>
      <c r="L8796" s="25"/>
      <c r="N8796" s="25"/>
      <c r="O8796" s="25"/>
      <c r="P8796" s="35" t="s">
        <v>2496</v>
      </c>
      <c r="AS8796" s="570"/>
      <c r="AT8796" s="391"/>
      <c r="AU8796" s="222"/>
      <c r="AV8796" s="564"/>
      <c r="AW8796" s="60"/>
      <c r="AX8796" s="60"/>
      <c r="AY8796" s="60"/>
      <c r="AZ8796" s="283"/>
      <c r="BA8796" s="283"/>
      <c r="BB8796" s="283"/>
      <c r="BC8796" s="34"/>
      <c r="BD8796" s="27"/>
      <c r="BF8796" s="35"/>
      <c r="BG8796" s="35"/>
      <c r="BH8796" s="35"/>
    </row>
    <row r="8797" spans="1:60" ht="15" x14ac:dyDescent="0.25">
      <c r="A8797" s="570">
        <f t="shared" si="128"/>
        <v>8791</v>
      </c>
      <c r="B8797" s="571" t="s">
        <v>10933</v>
      </c>
      <c r="C8797" s="574" t="s">
        <v>12469</v>
      </c>
      <c r="D8797" s="843">
        <v>1693.37</v>
      </c>
      <c r="E8797" s="844"/>
      <c r="F8797" s="844"/>
      <c r="G8797" s="25"/>
      <c r="H8797" s="25"/>
      <c r="I8797" s="25"/>
      <c r="J8797" s="25"/>
      <c r="K8797" s="25"/>
      <c r="L8797" s="25"/>
      <c r="N8797" s="25"/>
      <c r="O8797" s="25"/>
      <c r="P8797" s="35" t="s">
        <v>2496</v>
      </c>
      <c r="AS8797" s="570"/>
      <c r="AT8797" s="391"/>
      <c r="AU8797" s="222"/>
      <c r="AV8797" s="564"/>
      <c r="AW8797" s="60"/>
      <c r="AX8797" s="60"/>
      <c r="AY8797" s="60"/>
      <c r="AZ8797" s="283"/>
      <c r="BA8797" s="283"/>
      <c r="BB8797" s="283"/>
      <c r="BC8797" s="34"/>
      <c r="BD8797" s="27"/>
      <c r="BF8797" s="35"/>
      <c r="BG8797" s="35"/>
      <c r="BH8797" s="35"/>
    </row>
    <row r="8798" spans="1:60" ht="15" x14ac:dyDescent="0.25">
      <c r="A8798" s="570">
        <f t="shared" si="128"/>
        <v>8792</v>
      </c>
      <c r="B8798" s="571" t="s">
        <v>10934</v>
      </c>
      <c r="C8798" s="574" t="s">
        <v>12458</v>
      </c>
      <c r="D8798" s="843">
        <v>22848</v>
      </c>
      <c r="E8798" s="844"/>
      <c r="F8798" s="844"/>
      <c r="G8798" s="25"/>
      <c r="H8798" s="25"/>
      <c r="I8798" s="25"/>
      <c r="J8798" s="25"/>
      <c r="K8798" s="25"/>
      <c r="L8798" s="25"/>
      <c r="N8798" s="25"/>
      <c r="O8798" s="25"/>
      <c r="P8798" s="35" t="s">
        <v>2496</v>
      </c>
      <c r="AS8798" s="570"/>
      <c r="AT8798" s="391"/>
      <c r="AU8798" s="222"/>
      <c r="AV8798" s="564"/>
      <c r="AW8798" s="60"/>
      <c r="AX8798" s="60"/>
      <c r="AY8798" s="60"/>
      <c r="AZ8798" s="283"/>
      <c r="BA8798" s="283"/>
      <c r="BB8798" s="283"/>
      <c r="BC8798" s="34"/>
      <c r="BD8798" s="27"/>
      <c r="BF8798" s="35"/>
      <c r="BG8798" s="35"/>
      <c r="BH8798" s="35"/>
    </row>
    <row r="8799" spans="1:60" ht="15" x14ac:dyDescent="0.25">
      <c r="A8799" s="570">
        <f t="shared" si="128"/>
        <v>8793</v>
      </c>
      <c r="B8799" s="571" t="s">
        <v>10935</v>
      </c>
      <c r="C8799" s="574" t="s">
        <v>12458</v>
      </c>
      <c r="D8799" s="843">
        <v>4284</v>
      </c>
      <c r="E8799" s="844"/>
      <c r="F8799" s="844"/>
      <c r="G8799" s="25"/>
      <c r="H8799" s="25"/>
      <c r="I8799" s="25"/>
      <c r="J8799" s="25"/>
      <c r="K8799" s="25"/>
      <c r="L8799" s="25"/>
      <c r="N8799" s="25"/>
      <c r="O8799" s="25"/>
      <c r="P8799" s="35" t="s">
        <v>2496</v>
      </c>
      <c r="AS8799" s="570"/>
      <c r="AT8799" s="391"/>
      <c r="AU8799" s="222"/>
      <c r="AV8799" s="564"/>
      <c r="AW8799" s="60"/>
      <c r="AX8799" s="60"/>
      <c r="AY8799" s="60"/>
      <c r="AZ8799" s="283"/>
      <c r="BA8799" s="283"/>
      <c r="BB8799" s="283"/>
      <c r="BC8799" s="34"/>
      <c r="BD8799" s="27"/>
      <c r="BF8799" s="35"/>
      <c r="BG8799" s="35"/>
      <c r="BH8799" s="35"/>
    </row>
    <row r="8800" spans="1:60" ht="15" x14ac:dyDescent="0.25">
      <c r="A8800" s="570">
        <f t="shared" si="128"/>
        <v>8794</v>
      </c>
      <c r="B8800" s="571" t="s">
        <v>10936</v>
      </c>
      <c r="C8800" s="574" t="s">
        <v>12458</v>
      </c>
      <c r="D8800" s="843">
        <v>4998</v>
      </c>
      <c r="E8800" s="844"/>
      <c r="F8800" s="844"/>
      <c r="G8800" s="25"/>
      <c r="H8800" s="25"/>
      <c r="I8800" s="25"/>
      <c r="J8800" s="25"/>
      <c r="K8800" s="25"/>
      <c r="L8800" s="25"/>
      <c r="N8800" s="25"/>
      <c r="O8800" s="25"/>
      <c r="P8800" s="35" t="s">
        <v>2496</v>
      </c>
      <c r="AS8800" s="570"/>
      <c r="AT8800" s="391"/>
      <c r="AU8800" s="222"/>
      <c r="AV8800" s="564"/>
      <c r="AW8800" s="60"/>
      <c r="AX8800" s="60"/>
      <c r="AY8800" s="60"/>
      <c r="AZ8800" s="283"/>
      <c r="BA8800" s="283"/>
      <c r="BB8800" s="283"/>
      <c r="BC8800" s="34"/>
      <c r="BD8800" s="27"/>
      <c r="BF8800" s="35"/>
      <c r="BG8800" s="35"/>
      <c r="BH8800" s="35"/>
    </row>
    <row r="8801" spans="1:60" ht="15" x14ac:dyDescent="0.25">
      <c r="A8801" s="570">
        <f t="shared" si="128"/>
        <v>8795</v>
      </c>
      <c r="B8801" s="571" t="s">
        <v>10937</v>
      </c>
      <c r="C8801" s="574" t="s">
        <v>12458</v>
      </c>
      <c r="D8801" s="843">
        <v>6426</v>
      </c>
      <c r="E8801" s="844"/>
      <c r="F8801" s="844"/>
      <c r="G8801" s="25"/>
      <c r="H8801" s="25"/>
      <c r="I8801" s="25"/>
      <c r="J8801" s="25"/>
      <c r="K8801" s="25"/>
      <c r="L8801" s="25"/>
      <c r="N8801" s="25"/>
      <c r="O8801" s="25"/>
      <c r="P8801" s="35" t="s">
        <v>2496</v>
      </c>
      <c r="AS8801" s="570"/>
      <c r="AT8801" s="391"/>
      <c r="AU8801" s="222"/>
      <c r="AV8801" s="564"/>
      <c r="AW8801" s="60"/>
      <c r="AX8801" s="60"/>
      <c r="AY8801" s="60"/>
      <c r="AZ8801" s="283"/>
      <c r="BA8801" s="283"/>
      <c r="BB8801" s="283"/>
      <c r="BC8801" s="34"/>
      <c r="BD8801" s="27"/>
      <c r="BF8801" s="35"/>
      <c r="BG8801" s="35"/>
      <c r="BH8801" s="35"/>
    </row>
    <row r="8802" spans="1:60" ht="15" x14ac:dyDescent="0.25">
      <c r="A8802" s="570">
        <f t="shared" si="128"/>
        <v>8796</v>
      </c>
      <c r="B8802" s="571" t="s">
        <v>10938</v>
      </c>
      <c r="C8802" s="574" t="s">
        <v>12458</v>
      </c>
      <c r="D8802" s="843">
        <v>7140</v>
      </c>
      <c r="E8802" s="844"/>
      <c r="F8802" s="844"/>
      <c r="G8802" s="25"/>
      <c r="H8802" s="25"/>
      <c r="I8802" s="25"/>
      <c r="J8802" s="25"/>
      <c r="K8802" s="25"/>
      <c r="L8802" s="25"/>
      <c r="N8802" s="25"/>
      <c r="O8802" s="25"/>
      <c r="P8802" s="35" t="s">
        <v>2496</v>
      </c>
      <c r="AS8802" s="570"/>
      <c r="AT8802" s="391"/>
      <c r="AU8802" s="222"/>
      <c r="AV8802" s="564"/>
      <c r="AW8802" s="60"/>
      <c r="AX8802" s="60"/>
      <c r="AY8802" s="60"/>
      <c r="AZ8802" s="283"/>
      <c r="BA8802" s="283"/>
      <c r="BB8802" s="283"/>
      <c r="BC8802" s="34"/>
      <c r="BD8802" s="27"/>
      <c r="BF8802" s="35"/>
      <c r="BG8802" s="35"/>
      <c r="BH8802" s="35"/>
    </row>
    <row r="8803" spans="1:60" ht="15" x14ac:dyDescent="0.25">
      <c r="A8803" s="570">
        <f t="shared" si="128"/>
        <v>8797</v>
      </c>
      <c r="B8803" s="571" t="s">
        <v>10939</v>
      </c>
      <c r="C8803" s="574" t="s">
        <v>12458</v>
      </c>
      <c r="D8803" s="843">
        <v>9996</v>
      </c>
      <c r="E8803" s="844"/>
      <c r="F8803" s="844"/>
      <c r="G8803" s="25"/>
      <c r="H8803" s="25"/>
      <c r="I8803" s="25"/>
      <c r="J8803" s="25"/>
      <c r="K8803" s="25"/>
      <c r="L8803" s="25"/>
      <c r="N8803" s="25"/>
      <c r="O8803" s="25"/>
      <c r="P8803" s="35" t="s">
        <v>2496</v>
      </c>
      <c r="AS8803" s="570"/>
      <c r="AT8803" s="391"/>
      <c r="AU8803" s="222"/>
      <c r="AV8803" s="564"/>
      <c r="AW8803" s="60"/>
      <c r="AX8803" s="60"/>
      <c r="AY8803" s="60"/>
      <c r="AZ8803" s="283"/>
      <c r="BA8803" s="283"/>
      <c r="BB8803" s="283"/>
      <c r="BC8803" s="34"/>
      <c r="BD8803" s="27"/>
      <c r="BF8803" s="35"/>
      <c r="BG8803" s="35"/>
      <c r="BH8803" s="35"/>
    </row>
    <row r="8804" spans="1:60" ht="15" x14ac:dyDescent="0.25">
      <c r="A8804" s="570">
        <f t="shared" si="128"/>
        <v>8798</v>
      </c>
      <c r="B8804" s="571" t="s">
        <v>10940</v>
      </c>
      <c r="C8804" s="574" t="s">
        <v>12458</v>
      </c>
      <c r="D8804" s="843">
        <v>11424</v>
      </c>
      <c r="E8804" s="844"/>
      <c r="F8804" s="844"/>
      <c r="G8804" s="25"/>
      <c r="H8804" s="25"/>
      <c r="I8804" s="25"/>
      <c r="J8804" s="25"/>
      <c r="K8804" s="25"/>
      <c r="L8804" s="25"/>
      <c r="N8804" s="25"/>
      <c r="O8804" s="25"/>
      <c r="P8804" s="35" t="s">
        <v>2496</v>
      </c>
      <c r="AS8804" s="570"/>
      <c r="AT8804" s="391"/>
      <c r="AU8804" s="222"/>
      <c r="AV8804" s="564"/>
      <c r="AW8804" s="60"/>
      <c r="AX8804" s="60"/>
      <c r="AY8804" s="60"/>
      <c r="AZ8804" s="283"/>
      <c r="BA8804" s="283"/>
      <c r="BB8804" s="283"/>
      <c r="BC8804" s="34"/>
      <c r="BD8804" s="27"/>
      <c r="BF8804" s="35"/>
      <c r="BG8804" s="35"/>
      <c r="BH8804" s="35"/>
    </row>
    <row r="8805" spans="1:60" ht="15" x14ac:dyDescent="0.25">
      <c r="A8805" s="570">
        <f t="shared" si="128"/>
        <v>8799</v>
      </c>
      <c r="B8805" s="571" t="s">
        <v>10941</v>
      </c>
      <c r="C8805" s="574" t="s">
        <v>12</v>
      </c>
      <c r="D8805" s="843">
        <v>6711.6</v>
      </c>
      <c r="E8805" s="844"/>
      <c r="F8805" s="844"/>
      <c r="G8805" s="25"/>
      <c r="H8805" s="25"/>
      <c r="I8805" s="25"/>
      <c r="J8805" s="25"/>
      <c r="K8805" s="25"/>
      <c r="L8805" s="25"/>
      <c r="N8805" s="25"/>
      <c r="O8805" s="25"/>
      <c r="P8805" s="35" t="s">
        <v>2496</v>
      </c>
      <c r="AS8805" s="570"/>
      <c r="AT8805" s="391"/>
      <c r="AU8805" s="222"/>
      <c r="AV8805" s="564"/>
      <c r="AW8805" s="60"/>
      <c r="AX8805" s="60"/>
      <c r="AY8805" s="60"/>
      <c r="AZ8805" s="283"/>
      <c r="BA8805" s="283"/>
      <c r="BB8805" s="283"/>
      <c r="BC8805" s="34"/>
      <c r="BD8805" s="27"/>
      <c r="BF8805" s="35"/>
      <c r="BG8805" s="35"/>
      <c r="BH8805" s="35"/>
    </row>
    <row r="8806" spans="1:60" ht="15" x14ac:dyDescent="0.25">
      <c r="A8806" s="570">
        <f t="shared" si="128"/>
        <v>8800</v>
      </c>
      <c r="B8806" s="571" t="s">
        <v>10942</v>
      </c>
      <c r="C8806" s="574" t="s">
        <v>12469</v>
      </c>
      <c r="D8806" s="843">
        <v>5197.92</v>
      </c>
      <c r="E8806" s="844"/>
      <c r="F8806" s="844"/>
      <c r="G8806" s="25"/>
      <c r="H8806" s="25"/>
      <c r="I8806" s="25"/>
      <c r="J8806" s="25"/>
      <c r="K8806" s="25"/>
      <c r="L8806" s="25"/>
      <c r="N8806" s="25"/>
      <c r="O8806" s="25"/>
      <c r="P8806" s="35" t="s">
        <v>2496</v>
      </c>
      <c r="AS8806" s="570"/>
      <c r="AT8806" s="391"/>
      <c r="AU8806" s="222"/>
      <c r="AV8806" s="564"/>
      <c r="AW8806" s="60"/>
      <c r="AX8806" s="60"/>
      <c r="AY8806" s="60"/>
      <c r="AZ8806" s="283"/>
      <c r="BA8806" s="283"/>
      <c r="BB8806" s="283"/>
      <c r="BC8806" s="34"/>
      <c r="BD8806" s="27"/>
      <c r="BF8806" s="35"/>
      <c r="BG8806" s="35"/>
      <c r="BH8806" s="35"/>
    </row>
    <row r="8807" spans="1:60" ht="15" x14ac:dyDescent="0.25">
      <c r="A8807" s="570">
        <f t="shared" si="128"/>
        <v>8801</v>
      </c>
      <c r="B8807" s="571" t="s">
        <v>10943</v>
      </c>
      <c r="C8807" s="574" t="s">
        <v>12</v>
      </c>
      <c r="D8807" s="843">
        <v>5831</v>
      </c>
      <c r="E8807" s="844"/>
      <c r="F8807" s="844"/>
      <c r="G8807" s="25"/>
      <c r="H8807" s="25"/>
      <c r="I8807" s="25"/>
      <c r="J8807" s="25"/>
      <c r="K8807" s="25"/>
      <c r="L8807" s="25"/>
      <c r="N8807" s="25"/>
      <c r="O8807" s="25"/>
      <c r="P8807" s="35" t="s">
        <v>2496</v>
      </c>
      <c r="AS8807" s="570"/>
      <c r="AT8807" s="391"/>
      <c r="AU8807" s="222"/>
      <c r="AV8807" s="564"/>
      <c r="AW8807" s="60"/>
      <c r="AX8807" s="60"/>
      <c r="AY8807" s="60"/>
      <c r="AZ8807" s="283"/>
      <c r="BA8807" s="283"/>
      <c r="BB8807" s="283"/>
      <c r="BC8807" s="34"/>
      <c r="BD8807" s="27"/>
      <c r="BF8807" s="35"/>
      <c r="BG8807" s="35"/>
      <c r="BH8807" s="35"/>
    </row>
    <row r="8808" spans="1:60" ht="15" x14ac:dyDescent="0.25">
      <c r="A8808" s="570">
        <f t="shared" si="128"/>
        <v>8802</v>
      </c>
      <c r="B8808" s="571" t="s">
        <v>10944</v>
      </c>
      <c r="C8808" s="574" t="s">
        <v>12469</v>
      </c>
      <c r="D8808" s="843">
        <v>6366.5</v>
      </c>
      <c r="E8808" s="844"/>
      <c r="F8808" s="844"/>
      <c r="G8808" s="25"/>
      <c r="H8808" s="25"/>
      <c r="I8808" s="25"/>
      <c r="J8808" s="25"/>
      <c r="K8808" s="25"/>
      <c r="L8808" s="25"/>
      <c r="N8808" s="25"/>
      <c r="O8808" s="25"/>
      <c r="P8808" s="35" t="s">
        <v>2496</v>
      </c>
      <c r="AS8808" s="570"/>
      <c r="AT8808" s="391"/>
      <c r="AU8808" s="222"/>
      <c r="AV8808" s="564"/>
      <c r="AW8808" s="60"/>
      <c r="AX8808" s="60"/>
      <c r="AY8808" s="60"/>
      <c r="AZ8808" s="283"/>
      <c r="BA8808" s="283"/>
      <c r="BB8808" s="283"/>
      <c r="BC8808" s="34"/>
      <c r="BD8808" s="27"/>
      <c r="BF8808" s="35"/>
      <c r="BG8808" s="35"/>
      <c r="BH8808" s="35"/>
    </row>
    <row r="8809" spans="1:60" ht="15" x14ac:dyDescent="0.25">
      <c r="A8809" s="570">
        <f t="shared" si="128"/>
        <v>8803</v>
      </c>
      <c r="B8809" s="571" t="s">
        <v>10945</v>
      </c>
      <c r="C8809" s="574" t="s">
        <v>12458</v>
      </c>
      <c r="D8809" s="843">
        <v>78540</v>
      </c>
      <c r="E8809" s="844"/>
      <c r="F8809" s="844"/>
      <c r="G8809" s="25"/>
      <c r="H8809" s="25"/>
      <c r="I8809" s="25"/>
      <c r="J8809" s="25"/>
      <c r="K8809" s="25"/>
      <c r="L8809" s="25"/>
      <c r="N8809" s="25"/>
      <c r="O8809" s="25"/>
      <c r="P8809" s="35" t="s">
        <v>2496</v>
      </c>
      <c r="AS8809" s="570"/>
      <c r="AT8809" s="391"/>
      <c r="AU8809" s="222"/>
      <c r="AV8809" s="564"/>
      <c r="AW8809" s="60"/>
      <c r="AX8809" s="60"/>
      <c r="AY8809" s="60"/>
      <c r="AZ8809" s="283"/>
      <c r="BA8809" s="283"/>
      <c r="BB8809" s="283"/>
      <c r="BC8809" s="34"/>
      <c r="BD8809" s="27"/>
      <c r="BF8809" s="35"/>
      <c r="BG8809" s="35"/>
      <c r="BH8809" s="35"/>
    </row>
    <row r="8810" spans="1:60" ht="15" x14ac:dyDescent="0.25">
      <c r="A8810" s="570">
        <f t="shared" si="128"/>
        <v>8804</v>
      </c>
      <c r="B8810" s="571" t="s">
        <v>10946</v>
      </c>
      <c r="C8810" s="574" t="s">
        <v>12458</v>
      </c>
      <c r="D8810" s="843">
        <v>20679.82</v>
      </c>
      <c r="E8810" s="844"/>
      <c r="F8810" s="844"/>
      <c r="G8810" s="25"/>
      <c r="H8810" s="25"/>
      <c r="I8810" s="25"/>
      <c r="J8810" s="25"/>
      <c r="K8810" s="25"/>
      <c r="L8810" s="25"/>
      <c r="N8810" s="25"/>
      <c r="O8810" s="25"/>
      <c r="P8810" s="35" t="s">
        <v>2496</v>
      </c>
      <c r="AS8810" s="570"/>
      <c r="AT8810" s="391"/>
      <c r="AU8810" s="222"/>
      <c r="AV8810" s="564"/>
      <c r="AW8810" s="60"/>
      <c r="AX8810" s="60"/>
      <c r="AY8810" s="60"/>
      <c r="AZ8810" s="283"/>
      <c r="BA8810" s="283"/>
      <c r="BB8810" s="283"/>
      <c r="BC8810" s="34"/>
      <c r="BD8810" s="27"/>
      <c r="BF8810" s="35"/>
      <c r="BG8810" s="35"/>
      <c r="BH8810" s="35"/>
    </row>
    <row r="8811" spans="1:60" ht="15" x14ac:dyDescent="0.25">
      <c r="A8811" s="570">
        <f t="shared" si="128"/>
        <v>8805</v>
      </c>
      <c r="B8811" s="571" t="s">
        <v>10947</v>
      </c>
      <c r="C8811" s="574" t="s">
        <v>12458</v>
      </c>
      <c r="D8811" s="843">
        <v>22224.44</v>
      </c>
      <c r="E8811" s="844"/>
      <c r="F8811" s="844"/>
      <c r="G8811" s="25"/>
      <c r="H8811" s="25"/>
      <c r="I8811" s="25"/>
      <c r="J8811" s="25"/>
      <c r="K8811" s="25"/>
      <c r="L8811" s="25"/>
      <c r="N8811" s="25"/>
      <c r="O8811" s="25"/>
      <c r="P8811" s="35" t="s">
        <v>2496</v>
      </c>
      <c r="AS8811" s="570"/>
      <c r="AT8811" s="391"/>
      <c r="AU8811" s="222"/>
      <c r="AV8811" s="564"/>
      <c r="AW8811" s="60"/>
      <c r="AX8811" s="60"/>
      <c r="AY8811" s="60"/>
      <c r="AZ8811" s="283"/>
      <c r="BA8811" s="283"/>
      <c r="BB8811" s="283"/>
      <c r="BC8811" s="34"/>
      <c r="BD8811" s="27"/>
      <c r="BF8811" s="35"/>
      <c r="BG8811" s="35"/>
      <c r="BH8811" s="35"/>
    </row>
    <row r="8812" spans="1:60" ht="15" x14ac:dyDescent="0.25">
      <c r="A8812" s="570">
        <f t="shared" si="128"/>
        <v>8806</v>
      </c>
      <c r="B8812" s="571" t="s">
        <v>10948</v>
      </c>
      <c r="C8812" s="574" t="s">
        <v>12458</v>
      </c>
      <c r="D8812" s="843">
        <v>38341.800000000003</v>
      </c>
      <c r="E8812" s="844"/>
      <c r="F8812" s="844"/>
      <c r="G8812" s="25"/>
      <c r="H8812" s="25"/>
      <c r="I8812" s="25"/>
      <c r="J8812" s="25"/>
      <c r="K8812" s="25"/>
      <c r="L8812" s="25"/>
      <c r="N8812" s="25"/>
      <c r="O8812" s="25"/>
      <c r="P8812" s="35" t="s">
        <v>2496</v>
      </c>
      <c r="AS8812" s="570"/>
      <c r="AT8812" s="391"/>
      <c r="AU8812" s="222"/>
      <c r="AV8812" s="564"/>
      <c r="AW8812" s="60"/>
      <c r="AX8812" s="60"/>
      <c r="AY8812" s="60"/>
      <c r="AZ8812" s="283"/>
      <c r="BA8812" s="283"/>
      <c r="BB8812" s="283"/>
      <c r="BC8812" s="34"/>
      <c r="BD8812" s="27"/>
      <c r="BF8812" s="35"/>
      <c r="BG8812" s="35"/>
      <c r="BH8812" s="35"/>
    </row>
    <row r="8813" spans="1:60" ht="15" x14ac:dyDescent="0.25">
      <c r="A8813" s="570">
        <f t="shared" si="128"/>
        <v>8807</v>
      </c>
      <c r="B8813" s="571" t="s">
        <v>10949</v>
      </c>
      <c r="C8813" s="574" t="s">
        <v>12458</v>
      </c>
      <c r="D8813" s="843">
        <v>4736.2</v>
      </c>
      <c r="E8813" s="844"/>
      <c r="F8813" s="844"/>
      <c r="G8813" s="25"/>
      <c r="H8813" s="25"/>
      <c r="I8813" s="25"/>
      <c r="J8813" s="25"/>
      <c r="K8813" s="25"/>
      <c r="L8813" s="25"/>
      <c r="N8813" s="25"/>
      <c r="O8813" s="25"/>
      <c r="P8813" s="35" t="s">
        <v>2496</v>
      </c>
      <c r="AS8813" s="570"/>
      <c r="AT8813" s="391"/>
      <c r="AU8813" s="222"/>
      <c r="AV8813" s="564"/>
      <c r="AW8813" s="60"/>
      <c r="AX8813" s="60"/>
      <c r="AY8813" s="60"/>
      <c r="AZ8813" s="283"/>
      <c r="BA8813" s="283"/>
      <c r="BB8813" s="283"/>
      <c r="BC8813" s="34"/>
      <c r="BD8813" s="27"/>
      <c r="BF8813" s="35"/>
      <c r="BG8813" s="35"/>
      <c r="BH8813" s="35"/>
    </row>
    <row r="8814" spans="1:60" ht="15" x14ac:dyDescent="0.25">
      <c r="A8814" s="570">
        <f t="shared" si="128"/>
        <v>8808</v>
      </c>
      <c r="B8814" s="571" t="s">
        <v>10950</v>
      </c>
      <c r="C8814" s="574" t="s">
        <v>12458</v>
      </c>
      <c r="D8814" s="843">
        <v>1431.57</v>
      </c>
      <c r="E8814" s="844"/>
      <c r="F8814" s="844"/>
      <c r="G8814" s="25"/>
      <c r="H8814" s="25"/>
      <c r="I8814" s="25"/>
      <c r="J8814" s="25"/>
      <c r="K8814" s="25"/>
      <c r="L8814" s="25"/>
      <c r="N8814" s="25"/>
      <c r="O8814" s="25"/>
      <c r="P8814" s="35" t="s">
        <v>2496</v>
      </c>
      <c r="AS8814" s="570"/>
      <c r="AT8814" s="391"/>
      <c r="AU8814" s="222"/>
      <c r="AV8814" s="564"/>
      <c r="AW8814" s="60"/>
      <c r="AX8814" s="60"/>
      <c r="AY8814" s="60"/>
      <c r="AZ8814" s="283"/>
      <c r="BA8814" s="283"/>
      <c r="BB8814" s="283"/>
      <c r="BC8814" s="34"/>
      <c r="BD8814" s="27"/>
      <c r="BF8814" s="35"/>
      <c r="BG8814" s="35"/>
      <c r="BH8814" s="35"/>
    </row>
    <row r="8815" spans="1:60" ht="15" x14ac:dyDescent="0.25">
      <c r="A8815" s="570">
        <f t="shared" si="128"/>
        <v>8809</v>
      </c>
      <c r="B8815" s="571" t="s">
        <v>10951</v>
      </c>
      <c r="C8815" s="574" t="s">
        <v>12458</v>
      </c>
      <c r="D8815" s="843">
        <v>1205.47</v>
      </c>
      <c r="E8815" s="844"/>
      <c r="F8815" s="844"/>
      <c r="G8815" s="25"/>
      <c r="H8815" s="25"/>
      <c r="I8815" s="25"/>
      <c r="J8815" s="25"/>
      <c r="K8815" s="25"/>
      <c r="L8815" s="25"/>
      <c r="N8815" s="25"/>
      <c r="O8815" s="25"/>
      <c r="P8815" s="35" t="s">
        <v>2496</v>
      </c>
      <c r="AS8815" s="570"/>
      <c r="AT8815" s="391"/>
      <c r="AU8815" s="222"/>
      <c r="AV8815" s="564"/>
      <c r="AW8815" s="60"/>
      <c r="AX8815" s="60"/>
      <c r="AY8815" s="60"/>
      <c r="AZ8815" s="283"/>
      <c r="BA8815" s="283"/>
      <c r="BB8815" s="283"/>
      <c r="BC8815" s="34"/>
      <c r="BD8815" s="27"/>
      <c r="BF8815" s="35"/>
      <c r="BG8815" s="35"/>
      <c r="BH8815" s="35"/>
    </row>
    <row r="8816" spans="1:60" ht="15" x14ac:dyDescent="0.25">
      <c r="A8816" s="570">
        <f t="shared" si="128"/>
        <v>8810</v>
      </c>
      <c r="B8816" s="571" t="s">
        <v>10952</v>
      </c>
      <c r="C8816" s="574" t="s">
        <v>12458</v>
      </c>
      <c r="D8816" s="843">
        <v>15976.94</v>
      </c>
      <c r="E8816" s="844"/>
      <c r="F8816" s="844"/>
      <c r="G8816" s="25"/>
      <c r="H8816" s="25"/>
      <c r="I8816" s="25"/>
      <c r="J8816" s="25"/>
      <c r="K8816" s="25"/>
      <c r="L8816" s="25"/>
      <c r="N8816" s="25"/>
      <c r="O8816" s="25"/>
      <c r="P8816" s="35" t="s">
        <v>2496</v>
      </c>
      <c r="AS8816" s="570"/>
      <c r="AT8816" s="391"/>
      <c r="AU8816" s="222"/>
      <c r="AV8816" s="564"/>
      <c r="AW8816" s="60"/>
      <c r="AX8816" s="60"/>
      <c r="AY8816" s="60"/>
      <c r="AZ8816" s="283"/>
      <c r="BA8816" s="283"/>
      <c r="BB8816" s="283"/>
      <c r="BC8816" s="34"/>
      <c r="BD8816" s="27"/>
      <c r="BF8816" s="35"/>
      <c r="BG8816" s="35"/>
      <c r="BH8816" s="35"/>
    </row>
    <row r="8817" spans="1:60" ht="15" x14ac:dyDescent="0.25">
      <c r="A8817" s="570">
        <f t="shared" si="128"/>
        <v>8811</v>
      </c>
      <c r="B8817" s="571" t="s">
        <v>10953</v>
      </c>
      <c r="C8817" s="574" t="s">
        <v>12458</v>
      </c>
      <c r="D8817" s="843">
        <v>2237.1999999999998</v>
      </c>
      <c r="E8817" s="844"/>
      <c r="F8817" s="844"/>
      <c r="G8817" s="25"/>
      <c r="H8817" s="25"/>
      <c r="I8817" s="25"/>
      <c r="J8817" s="25"/>
      <c r="K8817" s="25"/>
      <c r="L8817" s="25"/>
      <c r="N8817" s="25"/>
      <c r="O8817" s="25"/>
      <c r="P8817" s="35" t="s">
        <v>2496</v>
      </c>
      <c r="AS8817" s="570"/>
      <c r="AT8817" s="391"/>
      <c r="AU8817" s="222"/>
      <c r="AV8817" s="564"/>
      <c r="AW8817" s="60"/>
      <c r="AX8817" s="60"/>
      <c r="AY8817" s="60"/>
      <c r="AZ8817" s="283"/>
      <c r="BA8817" s="283"/>
      <c r="BB8817" s="283"/>
      <c r="BC8817" s="34"/>
      <c r="BD8817" s="27"/>
      <c r="BF8817" s="35"/>
      <c r="BG8817" s="35"/>
      <c r="BH8817" s="35"/>
    </row>
    <row r="8818" spans="1:60" ht="15" x14ac:dyDescent="0.25">
      <c r="A8818" s="570">
        <f t="shared" si="128"/>
        <v>8812</v>
      </c>
      <c r="B8818" s="571" t="s">
        <v>10954</v>
      </c>
      <c r="C8818" s="574" t="s">
        <v>12458</v>
      </c>
      <c r="D8818" s="843">
        <v>2065.84</v>
      </c>
      <c r="E8818" s="844"/>
      <c r="F8818" s="844"/>
      <c r="G8818" s="25"/>
      <c r="H8818" s="25"/>
      <c r="I8818" s="25"/>
      <c r="J8818" s="25"/>
      <c r="K8818" s="25"/>
      <c r="L8818" s="25"/>
      <c r="N8818" s="25"/>
      <c r="O8818" s="25"/>
      <c r="P8818" s="35" t="s">
        <v>2496</v>
      </c>
      <c r="AS8818" s="570"/>
      <c r="AT8818" s="391"/>
      <c r="AU8818" s="222"/>
      <c r="AV8818" s="564"/>
      <c r="AW8818" s="60"/>
      <c r="AX8818" s="60"/>
      <c r="AY8818" s="60"/>
      <c r="AZ8818" s="283"/>
      <c r="BA8818" s="283"/>
      <c r="BB8818" s="283"/>
      <c r="BC8818" s="34"/>
      <c r="BD8818" s="27"/>
      <c r="BF8818" s="35"/>
      <c r="BG8818" s="35"/>
      <c r="BH8818" s="35"/>
    </row>
    <row r="8819" spans="1:60" ht="15" x14ac:dyDescent="0.25">
      <c r="A8819" s="570">
        <f t="shared" si="128"/>
        <v>8813</v>
      </c>
      <c r="B8819" s="571" t="s">
        <v>10955</v>
      </c>
      <c r="C8819" s="574" t="s">
        <v>12458</v>
      </c>
      <c r="D8819" s="843">
        <v>10229.24</v>
      </c>
      <c r="E8819" s="844"/>
      <c r="F8819" s="844"/>
      <c r="G8819" s="25"/>
      <c r="H8819" s="25"/>
      <c r="I8819" s="25"/>
      <c r="J8819" s="25"/>
      <c r="K8819" s="25"/>
      <c r="L8819" s="25"/>
      <c r="N8819" s="25"/>
      <c r="O8819" s="25"/>
      <c r="P8819" s="35" t="s">
        <v>2496</v>
      </c>
      <c r="AS8819" s="570"/>
      <c r="AT8819" s="391"/>
      <c r="AU8819" s="222"/>
      <c r="AV8819" s="564"/>
      <c r="AW8819" s="60"/>
      <c r="AX8819" s="60"/>
      <c r="AY8819" s="60"/>
      <c r="AZ8819" s="283"/>
      <c r="BA8819" s="283"/>
      <c r="BB8819" s="283"/>
      <c r="BC8819" s="34"/>
      <c r="BD8819" s="27"/>
      <c r="BF8819" s="35"/>
      <c r="BG8819" s="35"/>
      <c r="BH8819" s="35"/>
    </row>
    <row r="8820" spans="1:60" ht="15" x14ac:dyDescent="0.25">
      <c r="A8820" s="570">
        <f t="shared" si="128"/>
        <v>8814</v>
      </c>
      <c r="B8820" s="571" t="s">
        <v>10956</v>
      </c>
      <c r="C8820" s="574" t="s">
        <v>12458</v>
      </c>
      <c r="D8820" s="843">
        <v>2666.79</v>
      </c>
      <c r="E8820" s="844"/>
      <c r="F8820" s="844"/>
      <c r="G8820" s="25"/>
      <c r="H8820" s="25"/>
      <c r="I8820" s="25"/>
      <c r="J8820" s="25"/>
      <c r="K8820" s="25"/>
      <c r="L8820" s="25"/>
      <c r="N8820" s="25"/>
      <c r="O8820" s="25"/>
      <c r="P8820" s="35" t="s">
        <v>2496</v>
      </c>
      <c r="AS8820" s="570"/>
      <c r="AT8820" s="391"/>
      <c r="AU8820" s="222"/>
      <c r="AV8820" s="564"/>
      <c r="AW8820" s="60"/>
      <c r="AX8820" s="60"/>
      <c r="AY8820" s="60"/>
      <c r="AZ8820" s="283"/>
      <c r="BA8820" s="283"/>
      <c r="BB8820" s="283"/>
      <c r="BC8820" s="34"/>
      <c r="BD8820" s="27"/>
      <c r="BF8820" s="35"/>
      <c r="BG8820" s="35"/>
      <c r="BH8820" s="35"/>
    </row>
    <row r="8821" spans="1:60" ht="15" x14ac:dyDescent="0.25">
      <c r="A8821" s="570">
        <f t="shared" si="128"/>
        <v>8815</v>
      </c>
      <c r="B8821" s="571" t="s">
        <v>10957</v>
      </c>
      <c r="C8821" s="574" t="s">
        <v>12458</v>
      </c>
      <c r="D8821" s="843">
        <v>33831.699999999997</v>
      </c>
      <c r="E8821" s="844"/>
      <c r="F8821" s="844"/>
      <c r="G8821" s="25"/>
      <c r="H8821" s="25"/>
      <c r="I8821" s="25"/>
      <c r="J8821" s="25"/>
      <c r="K8821" s="25"/>
      <c r="L8821" s="25"/>
      <c r="N8821" s="25"/>
      <c r="O8821" s="25"/>
      <c r="P8821" s="35" t="s">
        <v>2496</v>
      </c>
      <c r="AS8821" s="570"/>
      <c r="AT8821" s="391"/>
      <c r="AU8821" s="222"/>
      <c r="AV8821" s="564"/>
      <c r="AW8821" s="60"/>
      <c r="AX8821" s="60"/>
      <c r="AY8821" s="60"/>
      <c r="AZ8821" s="283"/>
      <c r="BA8821" s="283"/>
      <c r="BB8821" s="283"/>
      <c r="BC8821" s="34"/>
      <c r="BD8821" s="27"/>
      <c r="BF8821" s="35"/>
      <c r="BG8821" s="35"/>
      <c r="BH8821" s="35"/>
    </row>
    <row r="8822" spans="1:60" ht="15" x14ac:dyDescent="0.25">
      <c r="A8822" s="570">
        <f t="shared" si="128"/>
        <v>8816</v>
      </c>
      <c r="B8822" s="571" t="s">
        <v>10958</v>
      </c>
      <c r="C8822" s="574" t="s">
        <v>12458</v>
      </c>
      <c r="D8822" s="843">
        <v>910.35</v>
      </c>
      <c r="E8822" s="844"/>
      <c r="F8822" s="844"/>
      <c r="G8822" s="25"/>
      <c r="H8822" s="25"/>
      <c r="I8822" s="25"/>
      <c r="J8822" s="25"/>
      <c r="K8822" s="25"/>
      <c r="L8822" s="25"/>
      <c r="N8822" s="25"/>
      <c r="O8822" s="25"/>
      <c r="P8822" s="35" t="s">
        <v>2496</v>
      </c>
      <c r="AS8822" s="570"/>
      <c r="AT8822" s="391"/>
      <c r="AU8822" s="222"/>
      <c r="AV8822" s="564"/>
      <c r="AW8822" s="60"/>
      <c r="AX8822" s="60"/>
      <c r="AY8822" s="60"/>
      <c r="AZ8822" s="283"/>
      <c r="BA8822" s="283"/>
      <c r="BB8822" s="283"/>
      <c r="BC8822" s="34"/>
      <c r="BD8822" s="27"/>
      <c r="BF8822" s="35"/>
      <c r="BG8822" s="35"/>
      <c r="BH8822" s="35"/>
    </row>
    <row r="8823" spans="1:60" ht="15" x14ac:dyDescent="0.25">
      <c r="A8823" s="570">
        <f t="shared" si="128"/>
        <v>8817</v>
      </c>
      <c r="B8823" s="571" t="s">
        <v>10959</v>
      </c>
      <c r="C8823" s="574" t="s">
        <v>12458</v>
      </c>
      <c r="D8823" s="843">
        <v>323.68</v>
      </c>
      <c r="E8823" s="844"/>
      <c r="F8823" s="844"/>
      <c r="G8823" s="25"/>
      <c r="H8823" s="25"/>
      <c r="I8823" s="25"/>
      <c r="J8823" s="25"/>
      <c r="K8823" s="25"/>
      <c r="L8823" s="25"/>
      <c r="N8823" s="25"/>
      <c r="O8823" s="25"/>
      <c r="P8823" s="35" t="s">
        <v>2496</v>
      </c>
      <c r="AS8823" s="570"/>
      <c r="AT8823" s="391"/>
      <c r="AU8823" s="222"/>
      <c r="AV8823" s="564"/>
      <c r="AW8823" s="60"/>
      <c r="AX8823" s="60"/>
      <c r="AY8823" s="60"/>
      <c r="AZ8823" s="283"/>
      <c r="BA8823" s="283"/>
      <c r="BB8823" s="283"/>
      <c r="BC8823" s="34"/>
      <c r="BD8823" s="27"/>
      <c r="BF8823" s="35"/>
      <c r="BG8823" s="35"/>
      <c r="BH8823" s="35"/>
    </row>
    <row r="8824" spans="1:60" ht="15" x14ac:dyDescent="0.25">
      <c r="A8824" s="570">
        <f t="shared" si="128"/>
        <v>8818</v>
      </c>
      <c r="B8824" s="571" t="s">
        <v>10960</v>
      </c>
      <c r="C8824" s="574" t="s">
        <v>12458</v>
      </c>
      <c r="D8824" s="843">
        <v>500.99</v>
      </c>
      <c r="E8824" s="844"/>
      <c r="F8824" s="844"/>
      <c r="G8824" s="25"/>
      <c r="H8824" s="25"/>
      <c r="I8824" s="25"/>
      <c r="J8824" s="25"/>
      <c r="K8824" s="25"/>
      <c r="L8824" s="25"/>
      <c r="N8824" s="25"/>
      <c r="O8824" s="25"/>
      <c r="P8824" s="35" t="s">
        <v>2496</v>
      </c>
      <c r="AS8824" s="570"/>
      <c r="AT8824" s="391"/>
      <c r="AU8824" s="222"/>
      <c r="AV8824" s="564"/>
      <c r="AW8824" s="60"/>
      <c r="AX8824" s="60"/>
      <c r="AY8824" s="60"/>
      <c r="AZ8824" s="283"/>
      <c r="BA8824" s="283"/>
      <c r="BB8824" s="283"/>
      <c r="BC8824" s="34"/>
      <c r="BD8824" s="27"/>
      <c r="BF8824" s="35"/>
      <c r="BG8824" s="35"/>
      <c r="BH8824" s="35"/>
    </row>
    <row r="8825" spans="1:60" ht="15" x14ac:dyDescent="0.25">
      <c r="A8825" s="570">
        <f t="shared" si="128"/>
        <v>8819</v>
      </c>
      <c r="B8825" s="571" t="s">
        <v>10961</v>
      </c>
      <c r="C8825" s="574" t="s">
        <v>12458</v>
      </c>
      <c r="D8825" s="843">
        <v>156.96100000000001</v>
      </c>
      <c r="E8825" s="844"/>
      <c r="F8825" s="844"/>
      <c r="G8825" s="25"/>
      <c r="H8825" s="25"/>
      <c r="I8825" s="25"/>
      <c r="J8825" s="25"/>
      <c r="K8825" s="25"/>
      <c r="L8825" s="25"/>
      <c r="N8825" s="25"/>
      <c r="O8825" s="25"/>
      <c r="P8825" s="35" t="s">
        <v>2496</v>
      </c>
      <c r="AS8825" s="570"/>
      <c r="AT8825" s="391"/>
      <c r="AU8825" s="222"/>
      <c r="AV8825" s="564"/>
      <c r="AW8825" s="60"/>
      <c r="AX8825" s="60"/>
      <c r="AY8825" s="60"/>
      <c r="AZ8825" s="283"/>
      <c r="BA8825" s="283"/>
      <c r="BB8825" s="283"/>
      <c r="BC8825" s="34"/>
      <c r="BD8825" s="27"/>
      <c r="BF8825" s="35"/>
      <c r="BG8825" s="35"/>
      <c r="BH8825" s="35"/>
    </row>
    <row r="8826" spans="1:60" ht="15" x14ac:dyDescent="0.25">
      <c r="A8826" s="570">
        <f t="shared" si="128"/>
        <v>8820</v>
      </c>
      <c r="B8826" s="571" t="s">
        <v>10962</v>
      </c>
      <c r="C8826" s="574" t="s">
        <v>12458</v>
      </c>
      <c r="D8826" s="843">
        <v>571.20000000000005</v>
      </c>
      <c r="E8826" s="844"/>
      <c r="F8826" s="844"/>
      <c r="G8826" s="25"/>
      <c r="H8826" s="25"/>
      <c r="I8826" s="25"/>
      <c r="J8826" s="25"/>
      <c r="K8826" s="25"/>
      <c r="L8826" s="25"/>
      <c r="N8826" s="25"/>
      <c r="O8826" s="25"/>
      <c r="P8826" s="35" t="s">
        <v>2496</v>
      </c>
      <c r="AS8826" s="570"/>
      <c r="AT8826" s="391"/>
      <c r="AU8826" s="222"/>
      <c r="AV8826" s="564"/>
      <c r="AW8826" s="60"/>
      <c r="AX8826" s="60"/>
      <c r="AY8826" s="60"/>
      <c r="AZ8826" s="283"/>
      <c r="BA8826" s="283"/>
      <c r="BB8826" s="283"/>
      <c r="BC8826" s="34"/>
      <c r="BD8826" s="27"/>
      <c r="BF8826" s="35"/>
      <c r="BG8826" s="35"/>
      <c r="BH8826" s="35"/>
    </row>
    <row r="8827" spans="1:60" ht="15" x14ac:dyDescent="0.25">
      <c r="A8827" s="570">
        <f t="shared" si="128"/>
        <v>8821</v>
      </c>
      <c r="B8827" s="571" t="s">
        <v>10963</v>
      </c>
      <c r="C8827" s="574" t="s">
        <v>12458</v>
      </c>
      <c r="D8827" s="843">
        <v>805.63</v>
      </c>
      <c r="E8827" s="844"/>
      <c r="F8827" s="844"/>
      <c r="G8827" s="25"/>
      <c r="H8827" s="25"/>
      <c r="I8827" s="25"/>
      <c r="J8827" s="25"/>
      <c r="K8827" s="25"/>
      <c r="L8827" s="25"/>
      <c r="N8827" s="25"/>
      <c r="O8827" s="25"/>
      <c r="P8827" s="35" t="s">
        <v>2496</v>
      </c>
      <c r="AS8827" s="570"/>
      <c r="AT8827" s="391"/>
      <c r="AU8827" s="222"/>
      <c r="AV8827" s="564"/>
      <c r="AW8827" s="60"/>
      <c r="AX8827" s="60"/>
      <c r="AY8827" s="60"/>
      <c r="AZ8827" s="283"/>
      <c r="BA8827" s="283"/>
      <c r="BB8827" s="283"/>
      <c r="BC8827" s="34"/>
      <c r="BD8827" s="27"/>
      <c r="BF8827" s="35"/>
      <c r="BG8827" s="35"/>
      <c r="BH8827" s="35"/>
    </row>
    <row r="8828" spans="1:60" ht="15" x14ac:dyDescent="0.25">
      <c r="A8828" s="570">
        <f t="shared" si="128"/>
        <v>8822</v>
      </c>
      <c r="B8828" s="571" t="s">
        <v>10964</v>
      </c>
      <c r="C8828" s="574" t="s">
        <v>12458</v>
      </c>
      <c r="D8828" s="843">
        <v>527.16999999999996</v>
      </c>
      <c r="E8828" s="844"/>
      <c r="F8828" s="844"/>
      <c r="G8828" s="25"/>
      <c r="H8828" s="25"/>
      <c r="I8828" s="25"/>
      <c r="J8828" s="25"/>
      <c r="K8828" s="25"/>
      <c r="L8828" s="25"/>
      <c r="N8828" s="25"/>
      <c r="O8828" s="25"/>
      <c r="P8828" s="35" t="s">
        <v>2496</v>
      </c>
      <c r="AS8828" s="570"/>
      <c r="AT8828" s="391"/>
      <c r="AU8828" s="222"/>
      <c r="AV8828" s="564"/>
      <c r="AW8828" s="60"/>
      <c r="AX8828" s="60"/>
      <c r="AY8828" s="60"/>
      <c r="AZ8828" s="283"/>
      <c r="BA8828" s="283"/>
      <c r="BB8828" s="283"/>
      <c r="BC8828" s="34"/>
      <c r="BD8828" s="27"/>
      <c r="BF8828" s="35"/>
      <c r="BG8828" s="35"/>
      <c r="BH8828" s="35"/>
    </row>
    <row r="8829" spans="1:60" ht="15" x14ac:dyDescent="0.25">
      <c r="A8829" s="570">
        <f t="shared" si="128"/>
        <v>8823</v>
      </c>
      <c r="B8829" s="571" t="s">
        <v>10965</v>
      </c>
      <c r="C8829" s="574" t="s">
        <v>12458</v>
      </c>
      <c r="D8829" s="843">
        <v>773.5</v>
      </c>
      <c r="E8829" s="844"/>
      <c r="F8829" s="844"/>
      <c r="G8829" s="25"/>
      <c r="H8829" s="25"/>
      <c r="I8829" s="25"/>
      <c r="J8829" s="25"/>
      <c r="K8829" s="25"/>
      <c r="L8829" s="25"/>
      <c r="N8829" s="25"/>
      <c r="O8829" s="25"/>
      <c r="P8829" s="35" t="s">
        <v>2496</v>
      </c>
      <c r="AS8829" s="570"/>
      <c r="AT8829" s="391"/>
      <c r="AU8829" s="222"/>
      <c r="AV8829" s="564"/>
      <c r="AW8829" s="60"/>
      <c r="AX8829" s="60"/>
      <c r="AY8829" s="60"/>
      <c r="AZ8829" s="283"/>
      <c r="BA8829" s="283"/>
      <c r="BB8829" s="283"/>
      <c r="BC8829" s="34"/>
      <c r="BD8829" s="27"/>
      <c r="BF8829" s="35"/>
      <c r="BG8829" s="35"/>
      <c r="BH8829" s="35"/>
    </row>
    <row r="8830" spans="1:60" ht="15" x14ac:dyDescent="0.25">
      <c r="A8830" s="570">
        <f t="shared" si="128"/>
        <v>8824</v>
      </c>
      <c r="B8830" s="571" t="s">
        <v>10966</v>
      </c>
      <c r="C8830" s="574" t="s">
        <v>12458</v>
      </c>
      <c r="D8830" s="843">
        <v>1110.27</v>
      </c>
      <c r="E8830" s="844"/>
      <c r="F8830" s="844"/>
      <c r="G8830" s="25"/>
      <c r="H8830" s="25"/>
      <c r="I8830" s="25"/>
      <c r="J8830" s="25"/>
      <c r="K8830" s="25"/>
      <c r="L8830" s="25"/>
      <c r="N8830" s="25"/>
      <c r="O8830" s="25"/>
      <c r="P8830" s="35" t="s">
        <v>2496</v>
      </c>
      <c r="AS8830" s="570"/>
      <c r="AT8830" s="391"/>
      <c r="AU8830" s="222"/>
      <c r="AV8830" s="564"/>
      <c r="AW8830" s="60"/>
      <c r="AX8830" s="60"/>
      <c r="AY8830" s="60"/>
      <c r="AZ8830" s="283"/>
      <c r="BA8830" s="283"/>
      <c r="BB8830" s="283"/>
      <c r="BC8830" s="34"/>
      <c r="BD8830" s="27"/>
      <c r="BF8830" s="35"/>
      <c r="BG8830" s="35"/>
      <c r="BH8830" s="35"/>
    </row>
    <row r="8831" spans="1:60" ht="15" x14ac:dyDescent="0.25">
      <c r="A8831" s="570">
        <f t="shared" si="128"/>
        <v>8825</v>
      </c>
      <c r="B8831" s="571" t="s">
        <v>10967</v>
      </c>
      <c r="C8831" s="574" t="s">
        <v>12458</v>
      </c>
      <c r="D8831" s="843">
        <v>10000.76</v>
      </c>
      <c r="E8831" s="844"/>
      <c r="F8831" s="844"/>
      <c r="G8831" s="25"/>
      <c r="H8831" s="25"/>
      <c r="I8831" s="25"/>
      <c r="J8831" s="25"/>
      <c r="K8831" s="25"/>
      <c r="L8831" s="25"/>
      <c r="N8831" s="25"/>
      <c r="O8831" s="25"/>
      <c r="P8831" s="35" t="s">
        <v>2496</v>
      </c>
      <c r="AS8831" s="570"/>
      <c r="AT8831" s="391"/>
      <c r="AU8831" s="222"/>
      <c r="AV8831" s="564"/>
      <c r="AW8831" s="60"/>
      <c r="AX8831" s="60"/>
      <c r="AY8831" s="60"/>
      <c r="AZ8831" s="283"/>
      <c r="BA8831" s="283"/>
      <c r="BB8831" s="283"/>
      <c r="BC8831" s="34"/>
      <c r="BD8831" s="27"/>
      <c r="BF8831" s="35"/>
      <c r="BG8831" s="35"/>
      <c r="BH8831" s="35"/>
    </row>
    <row r="8832" spans="1:60" ht="15" x14ac:dyDescent="0.25">
      <c r="A8832" s="570">
        <f t="shared" si="128"/>
        <v>8826</v>
      </c>
      <c r="B8832" s="571" t="s">
        <v>10968</v>
      </c>
      <c r="C8832" s="574" t="s">
        <v>12458</v>
      </c>
      <c r="D8832" s="843">
        <v>5333.58</v>
      </c>
      <c r="E8832" s="844"/>
      <c r="F8832" s="844"/>
      <c r="G8832" s="25"/>
      <c r="H8832" s="25"/>
      <c r="I8832" s="25"/>
      <c r="J8832" s="25"/>
      <c r="K8832" s="25"/>
      <c r="L8832" s="25"/>
      <c r="N8832" s="25"/>
      <c r="O8832" s="25"/>
      <c r="P8832" s="35" t="s">
        <v>2496</v>
      </c>
      <c r="AS8832" s="570"/>
      <c r="AT8832" s="391"/>
      <c r="AU8832" s="222"/>
      <c r="AV8832" s="564"/>
      <c r="AW8832" s="60"/>
      <c r="AX8832" s="60"/>
      <c r="AY8832" s="60"/>
      <c r="AZ8832" s="283"/>
      <c r="BA8832" s="283"/>
      <c r="BB8832" s="283"/>
      <c r="BC8832" s="34"/>
      <c r="BD8832" s="27"/>
      <c r="BF8832" s="35"/>
      <c r="BG8832" s="35"/>
      <c r="BH8832" s="35"/>
    </row>
    <row r="8833" spans="1:60" ht="15" x14ac:dyDescent="0.25">
      <c r="A8833" s="570">
        <f t="shared" si="128"/>
        <v>8827</v>
      </c>
      <c r="B8833" s="571" t="s">
        <v>10969</v>
      </c>
      <c r="C8833" s="574" t="s">
        <v>12458</v>
      </c>
      <c r="D8833" s="843">
        <v>333.2</v>
      </c>
      <c r="E8833" s="844"/>
      <c r="F8833" s="844"/>
      <c r="G8833" s="25"/>
      <c r="H8833" s="25"/>
      <c r="I8833" s="25"/>
      <c r="J8833" s="25"/>
      <c r="K8833" s="25"/>
      <c r="L8833" s="25"/>
      <c r="N8833" s="25"/>
      <c r="O8833" s="25"/>
      <c r="P8833" s="35" t="s">
        <v>2496</v>
      </c>
      <c r="AS8833" s="570"/>
      <c r="AT8833" s="391"/>
      <c r="AU8833" s="222"/>
      <c r="AV8833" s="564"/>
      <c r="AW8833" s="60"/>
      <c r="AX8833" s="60"/>
      <c r="AY8833" s="60"/>
      <c r="AZ8833" s="283"/>
      <c r="BA8833" s="283"/>
      <c r="BB8833" s="283"/>
      <c r="BC8833" s="34"/>
      <c r="BD8833" s="27"/>
      <c r="BF8833" s="35"/>
      <c r="BG8833" s="35"/>
      <c r="BH8833" s="35"/>
    </row>
    <row r="8834" spans="1:60" ht="15" x14ac:dyDescent="0.25">
      <c r="A8834" s="570">
        <f t="shared" si="128"/>
        <v>8828</v>
      </c>
      <c r="B8834" s="571" t="s">
        <v>10970</v>
      </c>
      <c r="C8834" s="574" t="s">
        <v>12458</v>
      </c>
      <c r="D8834" s="843">
        <v>4714.78</v>
      </c>
      <c r="E8834" s="844"/>
      <c r="F8834" s="844"/>
      <c r="G8834" s="25"/>
      <c r="H8834" s="25"/>
      <c r="I8834" s="25"/>
      <c r="J8834" s="25"/>
      <c r="K8834" s="25"/>
      <c r="L8834" s="25"/>
      <c r="N8834" s="25"/>
      <c r="O8834" s="25"/>
      <c r="P8834" s="35" t="s">
        <v>2496</v>
      </c>
      <c r="AS8834" s="570"/>
      <c r="AT8834" s="391"/>
      <c r="AU8834" s="222"/>
      <c r="AV8834" s="564"/>
      <c r="AW8834" s="60"/>
      <c r="AX8834" s="60"/>
      <c r="AY8834" s="60"/>
      <c r="AZ8834" s="283"/>
      <c r="BA8834" s="283"/>
      <c r="BB8834" s="283"/>
      <c r="BC8834" s="34"/>
      <c r="BD8834" s="27"/>
      <c r="BF8834" s="35"/>
      <c r="BG8834" s="35"/>
      <c r="BH8834" s="35"/>
    </row>
    <row r="8835" spans="1:60" ht="15" x14ac:dyDescent="0.25">
      <c r="A8835" s="570">
        <f t="shared" si="128"/>
        <v>8829</v>
      </c>
      <c r="B8835" s="571" t="s">
        <v>10971</v>
      </c>
      <c r="C8835" s="574" t="s">
        <v>12458</v>
      </c>
      <c r="D8835" s="843">
        <v>670.08900000000006</v>
      </c>
      <c r="E8835" s="844"/>
      <c r="F8835" s="844"/>
      <c r="G8835" s="25"/>
      <c r="H8835" s="25"/>
      <c r="I8835" s="25"/>
      <c r="J8835" s="25"/>
      <c r="K8835" s="25"/>
      <c r="L8835" s="25"/>
      <c r="N8835" s="25"/>
      <c r="O8835" s="25"/>
      <c r="P8835" s="35" t="s">
        <v>2496</v>
      </c>
      <c r="AS8835" s="570"/>
      <c r="AT8835" s="391"/>
      <c r="AU8835" s="222"/>
      <c r="AV8835" s="564"/>
      <c r="AW8835" s="60"/>
      <c r="AX8835" s="60"/>
      <c r="AY8835" s="60"/>
      <c r="AZ8835" s="283"/>
      <c r="BA8835" s="283"/>
      <c r="BB8835" s="283"/>
      <c r="BC8835" s="34"/>
      <c r="BD8835" s="27"/>
      <c r="BF8835" s="35"/>
      <c r="BG8835" s="35"/>
      <c r="BH8835" s="35"/>
    </row>
    <row r="8836" spans="1:60" ht="15" x14ac:dyDescent="0.25">
      <c r="A8836" s="570">
        <f t="shared" si="128"/>
        <v>8830</v>
      </c>
      <c r="B8836" s="571" t="s">
        <v>10972</v>
      </c>
      <c r="C8836" s="574" t="s">
        <v>12458</v>
      </c>
      <c r="D8836" s="843">
        <v>196.35</v>
      </c>
      <c r="E8836" s="844"/>
      <c r="F8836" s="844"/>
      <c r="G8836" s="25"/>
      <c r="H8836" s="25"/>
      <c r="I8836" s="25"/>
      <c r="J8836" s="25"/>
      <c r="K8836" s="25"/>
      <c r="L8836" s="25"/>
      <c r="N8836" s="25"/>
      <c r="O8836" s="25"/>
      <c r="P8836" s="35" t="s">
        <v>2496</v>
      </c>
      <c r="AS8836" s="570"/>
      <c r="AT8836" s="391"/>
      <c r="AU8836" s="222"/>
      <c r="AV8836" s="564"/>
      <c r="AW8836" s="60"/>
      <c r="AX8836" s="60"/>
      <c r="AY8836" s="60"/>
      <c r="AZ8836" s="283"/>
      <c r="BA8836" s="283"/>
      <c r="BB8836" s="283"/>
      <c r="BC8836" s="34"/>
      <c r="BD8836" s="27"/>
      <c r="BF8836" s="35"/>
      <c r="BG8836" s="35"/>
      <c r="BH8836" s="35"/>
    </row>
    <row r="8837" spans="1:60" ht="15" x14ac:dyDescent="0.25">
      <c r="A8837" s="570">
        <f t="shared" si="128"/>
        <v>8831</v>
      </c>
      <c r="B8837" s="571" t="s">
        <v>10973</v>
      </c>
      <c r="C8837" s="574" t="s">
        <v>12458</v>
      </c>
      <c r="D8837" s="843">
        <v>1085.28</v>
      </c>
      <c r="E8837" s="844"/>
      <c r="F8837" s="844"/>
      <c r="G8837" s="25"/>
      <c r="H8837" s="25"/>
      <c r="I8837" s="25"/>
      <c r="J8837" s="25"/>
      <c r="K8837" s="25"/>
      <c r="L8837" s="25"/>
      <c r="N8837" s="25"/>
      <c r="O8837" s="25"/>
      <c r="P8837" s="35" t="s">
        <v>2496</v>
      </c>
      <c r="AS8837" s="570"/>
      <c r="AT8837" s="391"/>
      <c r="AU8837" s="222"/>
      <c r="AV8837" s="564"/>
      <c r="AW8837" s="60"/>
      <c r="AX8837" s="60"/>
      <c r="AY8837" s="60"/>
      <c r="AZ8837" s="283"/>
      <c r="BA8837" s="283"/>
      <c r="BB8837" s="283"/>
      <c r="BC8837" s="34"/>
      <c r="BD8837" s="27"/>
      <c r="BF8837" s="35"/>
      <c r="BG8837" s="35"/>
      <c r="BH8837" s="35"/>
    </row>
    <row r="8838" spans="1:60" ht="15" x14ac:dyDescent="0.25">
      <c r="A8838" s="570">
        <f t="shared" si="128"/>
        <v>8832</v>
      </c>
      <c r="B8838" s="571" t="s">
        <v>10974</v>
      </c>
      <c r="C8838" s="574" t="s">
        <v>12458</v>
      </c>
      <c r="D8838" s="843">
        <v>317.73</v>
      </c>
      <c r="E8838" s="844"/>
      <c r="F8838" s="844"/>
      <c r="G8838" s="25"/>
      <c r="H8838" s="25"/>
      <c r="I8838" s="25"/>
      <c r="J8838" s="25"/>
      <c r="K8838" s="25"/>
      <c r="L8838" s="25"/>
      <c r="N8838" s="25"/>
      <c r="O8838" s="25"/>
      <c r="P8838" s="35" t="s">
        <v>2496</v>
      </c>
      <c r="AS8838" s="570"/>
      <c r="AT8838" s="391"/>
      <c r="AU8838" s="222"/>
      <c r="AV8838" s="564"/>
      <c r="AW8838" s="60"/>
      <c r="AX8838" s="60"/>
      <c r="AY8838" s="60"/>
      <c r="AZ8838" s="283"/>
      <c r="BA8838" s="283"/>
      <c r="BB8838" s="283"/>
      <c r="BC8838" s="34"/>
      <c r="BD8838" s="27"/>
      <c r="BF8838" s="35"/>
      <c r="BG8838" s="35"/>
      <c r="BH8838" s="35"/>
    </row>
    <row r="8839" spans="1:60" ht="15" x14ac:dyDescent="0.25">
      <c r="A8839" s="570">
        <f t="shared" si="128"/>
        <v>8833</v>
      </c>
      <c r="B8839" s="571" t="s">
        <v>10975</v>
      </c>
      <c r="C8839" s="574" t="s">
        <v>12458</v>
      </c>
      <c r="D8839" s="843">
        <v>5333.58</v>
      </c>
      <c r="E8839" s="844"/>
      <c r="F8839" s="844"/>
      <c r="G8839" s="25"/>
      <c r="H8839" s="25"/>
      <c r="I8839" s="25"/>
      <c r="J8839" s="25"/>
      <c r="K8839" s="25"/>
      <c r="L8839" s="25"/>
      <c r="N8839" s="25"/>
      <c r="O8839" s="25"/>
      <c r="P8839" s="35" t="s">
        <v>2496</v>
      </c>
      <c r="AS8839" s="570"/>
      <c r="AT8839" s="391"/>
      <c r="AU8839" s="222"/>
      <c r="AV8839" s="564"/>
      <c r="AW8839" s="60"/>
      <c r="AX8839" s="60"/>
      <c r="AY8839" s="60"/>
      <c r="AZ8839" s="283"/>
      <c r="BA8839" s="283"/>
      <c r="BB8839" s="283"/>
      <c r="BC8839" s="34"/>
      <c r="BD8839" s="27"/>
      <c r="BF8839" s="35"/>
      <c r="BG8839" s="35"/>
      <c r="BH8839" s="35"/>
    </row>
    <row r="8840" spans="1:60" ht="15" x14ac:dyDescent="0.25">
      <c r="A8840" s="570">
        <f t="shared" si="128"/>
        <v>8834</v>
      </c>
      <c r="B8840" s="571" t="s">
        <v>10976</v>
      </c>
      <c r="C8840" s="574" t="s">
        <v>12458</v>
      </c>
      <c r="D8840" s="843">
        <v>606.9</v>
      </c>
      <c r="E8840" s="844"/>
      <c r="F8840" s="844"/>
      <c r="G8840" s="25"/>
      <c r="H8840" s="25"/>
      <c r="I8840" s="25"/>
      <c r="J8840" s="25"/>
      <c r="K8840" s="25"/>
      <c r="L8840" s="25"/>
      <c r="N8840" s="25"/>
      <c r="O8840" s="25"/>
      <c r="P8840" s="35" t="s">
        <v>2496</v>
      </c>
      <c r="AS8840" s="570"/>
      <c r="AT8840" s="391"/>
      <c r="AU8840" s="222"/>
      <c r="AV8840" s="564"/>
      <c r="AW8840" s="60"/>
      <c r="AX8840" s="60"/>
      <c r="AY8840" s="60"/>
      <c r="AZ8840" s="283"/>
      <c r="BA8840" s="283"/>
      <c r="BB8840" s="283"/>
      <c r="BC8840" s="34"/>
      <c r="BD8840" s="27"/>
      <c r="BF8840" s="35"/>
      <c r="BG8840" s="35"/>
      <c r="BH8840" s="35"/>
    </row>
    <row r="8841" spans="1:60" ht="15" x14ac:dyDescent="0.25">
      <c r="A8841" s="570">
        <f t="shared" si="128"/>
        <v>8835</v>
      </c>
      <c r="B8841" s="571" t="s">
        <v>10977</v>
      </c>
      <c r="C8841" s="574" t="s">
        <v>12458</v>
      </c>
      <c r="D8841" s="843">
        <v>7629.09</v>
      </c>
      <c r="E8841" s="844"/>
      <c r="F8841" s="844"/>
      <c r="G8841" s="25"/>
      <c r="H8841" s="25"/>
      <c r="I8841" s="25"/>
      <c r="J8841" s="25"/>
      <c r="K8841" s="25"/>
      <c r="L8841" s="25"/>
      <c r="N8841" s="25"/>
      <c r="O8841" s="25"/>
      <c r="P8841" s="35" t="s">
        <v>2496</v>
      </c>
      <c r="AS8841" s="570"/>
      <c r="AT8841" s="391"/>
      <c r="AU8841" s="222"/>
      <c r="AV8841" s="564"/>
      <c r="AW8841" s="60"/>
      <c r="AX8841" s="60"/>
      <c r="AY8841" s="60"/>
      <c r="AZ8841" s="283"/>
      <c r="BA8841" s="283"/>
      <c r="BB8841" s="283"/>
      <c r="BC8841" s="34"/>
      <c r="BD8841" s="27"/>
      <c r="BF8841" s="35"/>
      <c r="BG8841" s="35"/>
      <c r="BH8841" s="35"/>
    </row>
    <row r="8842" spans="1:60" ht="15" x14ac:dyDescent="0.25">
      <c r="A8842" s="570">
        <f t="shared" si="128"/>
        <v>8836</v>
      </c>
      <c r="B8842" s="571" t="s">
        <v>10978</v>
      </c>
      <c r="C8842" s="574" t="s">
        <v>12458</v>
      </c>
      <c r="D8842" s="843">
        <v>2831.01</v>
      </c>
      <c r="E8842" s="844"/>
      <c r="F8842" s="844"/>
      <c r="G8842" s="25"/>
      <c r="H8842" s="25"/>
      <c r="I8842" s="25"/>
      <c r="J8842" s="25"/>
      <c r="K8842" s="25"/>
      <c r="L8842" s="25"/>
      <c r="N8842" s="25"/>
      <c r="O8842" s="25"/>
      <c r="P8842" s="35" t="s">
        <v>2496</v>
      </c>
      <c r="AS8842" s="570"/>
      <c r="AT8842" s="391"/>
      <c r="AU8842" s="222"/>
      <c r="AV8842" s="564"/>
      <c r="AW8842" s="60"/>
      <c r="AX8842" s="60"/>
      <c r="AY8842" s="60"/>
      <c r="AZ8842" s="283"/>
      <c r="BA8842" s="283"/>
      <c r="BB8842" s="283"/>
      <c r="BC8842" s="34"/>
      <c r="BD8842" s="27"/>
      <c r="BF8842" s="35"/>
      <c r="BG8842" s="35"/>
      <c r="BH8842" s="35"/>
    </row>
    <row r="8843" spans="1:60" ht="15" x14ac:dyDescent="0.25">
      <c r="A8843" s="570">
        <f t="shared" si="128"/>
        <v>8837</v>
      </c>
      <c r="B8843" s="571" t="s">
        <v>10979</v>
      </c>
      <c r="C8843" s="574" t="s">
        <v>12458</v>
      </c>
      <c r="D8843" s="843">
        <v>3067.82</v>
      </c>
      <c r="E8843" s="844"/>
      <c r="F8843" s="844"/>
      <c r="G8843" s="25"/>
      <c r="H8843" s="25"/>
      <c r="I8843" s="25"/>
      <c r="J8843" s="25"/>
      <c r="K8843" s="25"/>
      <c r="L8843" s="25"/>
      <c r="N8843" s="25"/>
      <c r="O8843" s="25"/>
      <c r="P8843" s="35" t="s">
        <v>2496</v>
      </c>
      <c r="AS8843" s="570"/>
      <c r="AT8843" s="391"/>
      <c r="AU8843" s="222"/>
      <c r="AV8843" s="564"/>
      <c r="AW8843" s="60"/>
      <c r="AX8843" s="60"/>
      <c r="AY8843" s="60"/>
      <c r="AZ8843" s="283"/>
      <c r="BA8843" s="283"/>
      <c r="BB8843" s="283"/>
      <c r="BC8843" s="34"/>
      <c r="BD8843" s="27"/>
      <c r="BF8843" s="35"/>
      <c r="BG8843" s="35"/>
      <c r="BH8843" s="35"/>
    </row>
    <row r="8844" spans="1:60" ht="15" x14ac:dyDescent="0.25">
      <c r="A8844" s="570">
        <f t="shared" si="128"/>
        <v>8838</v>
      </c>
      <c r="B8844" s="571" t="s">
        <v>10980</v>
      </c>
      <c r="C8844" s="574" t="s">
        <v>12458</v>
      </c>
      <c r="D8844" s="843">
        <v>6821.08</v>
      </c>
      <c r="E8844" s="844"/>
      <c r="F8844" s="844"/>
      <c r="G8844" s="25"/>
      <c r="H8844" s="25"/>
      <c r="I8844" s="25"/>
      <c r="J8844" s="25"/>
      <c r="K8844" s="25"/>
      <c r="L8844" s="25"/>
      <c r="N8844" s="25"/>
      <c r="O8844" s="25"/>
      <c r="P8844" s="35" t="s">
        <v>2496</v>
      </c>
      <c r="AS8844" s="570"/>
      <c r="AT8844" s="391"/>
      <c r="AU8844" s="222"/>
      <c r="AV8844" s="564"/>
      <c r="AW8844" s="60"/>
      <c r="AX8844" s="60"/>
      <c r="AY8844" s="60"/>
      <c r="AZ8844" s="283"/>
      <c r="BA8844" s="283"/>
      <c r="BB8844" s="283"/>
      <c r="BC8844" s="34"/>
      <c r="BD8844" s="27"/>
      <c r="BF8844" s="35"/>
      <c r="BG8844" s="35"/>
      <c r="BH8844" s="35"/>
    </row>
    <row r="8845" spans="1:60" ht="15" x14ac:dyDescent="0.25">
      <c r="A8845" s="570">
        <f t="shared" si="128"/>
        <v>8839</v>
      </c>
      <c r="B8845" s="571" t="s">
        <v>10981</v>
      </c>
      <c r="C8845" s="574" t="s">
        <v>12458</v>
      </c>
      <c r="D8845" s="843">
        <v>4639.8100000000004</v>
      </c>
      <c r="E8845" s="844"/>
      <c r="F8845" s="844"/>
      <c r="G8845" s="25"/>
      <c r="H8845" s="25"/>
      <c r="I8845" s="25"/>
      <c r="J8845" s="25"/>
      <c r="K8845" s="25"/>
      <c r="L8845" s="25"/>
      <c r="N8845" s="25"/>
      <c r="O8845" s="25"/>
      <c r="P8845" s="35" t="s">
        <v>2496</v>
      </c>
      <c r="AS8845" s="570"/>
      <c r="AT8845" s="391"/>
      <c r="AU8845" s="222"/>
      <c r="AV8845" s="564"/>
      <c r="AW8845" s="60"/>
      <c r="AX8845" s="60"/>
      <c r="AY8845" s="60"/>
      <c r="AZ8845" s="283"/>
      <c r="BA8845" s="283"/>
      <c r="BB8845" s="283"/>
      <c r="BC8845" s="34"/>
      <c r="BD8845" s="27"/>
      <c r="BF8845" s="35"/>
      <c r="BG8845" s="35"/>
      <c r="BH8845" s="35"/>
    </row>
    <row r="8846" spans="1:60" ht="15" x14ac:dyDescent="0.25">
      <c r="A8846" s="570">
        <f t="shared" si="128"/>
        <v>8840</v>
      </c>
      <c r="B8846" s="571" t="s">
        <v>10982</v>
      </c>
      <c r="C8846" s="574" t="s">
        <v>12458</v>
      </c>
      <c r="D8846" s="843">
        <v>17439.45</v>
      </c>
      <c r="E8846" s="844"/>
      <c r="F8846" s="844"/>
      <c r="G8846" s="25"/>
      <c r="H8846" s="25"/>
      <c r="I8846" s="25"/>
      <c r="J8846" s="25"/>
      <c r="K8846" s="25"/>
      <c r="L8846" s="25"/>
      <c r="N8846" s="25"/>
      <c r="O8846" s="25"/>
      <c r="P8846" s="35" t="s">
        <v>2496</v>
      </c>
      <c r="AS8846" s="570"/>
      <c r="AT8846" s="391"/>
      <c r="AU8846" s="222"/>
      <c r="AV8846" s="564"/>
      <c r="AW8846" s="60"/>
      <c r="AX8846" s="60"/>
      <c r="AY8846" s="60"/>
      <c r="AZ8846" s="283"/>
      <c r="BA8846" s="283"/>
      <c r="BB8846" s="283"/>
      <c r="BC8846" s="34"/>
      <c r="BD8846" s="27"/>
      <c r="BF8846" s="35"/>
      <c r="BG8846" s="35"/>
      <c r="BH8846" s="35"/>
    </row>
    <row r="8847" spans="1:60" ht="15" x14ac:dyDescent="0.25">
      <c r="A8847" s="570">
        <f t="shared" ref="A8847:A8910" si="129">A8846+1</f>
        <v>8841</v>
      </c>
      <c r="B8847" s="571" t="s">
        <v>10983</v>
      </c>
      <c r="C8847" s="574" t="s">
        <v>12458</v>
      </c>
      <c r="D8847" s="843">
        <v>6961.5</v>
      </c>
      <c r="E8847" s="844"/>
      <c r="F8847" s="844"/>
      <c r="G8847" s="25"/>
      <c r="H8847" s="25"/>
      <c r="I8847" s="25"/>
      <c r="J8847" s="25"/>
      <c r="K8847" s="25"/>
      <c r="L8847" s="25"/>
      <c r="N8847" s="25"/>
      <c r="O8847" s="25"/>
      <c r="P8847" s="35" t="s">
        <v>2496</v>
      </c>
      <c r="AS8847" s="570"/>
      <c r="AT8847" s="391"/>
      <c r="AU8847" s="222"/>
      <c r="AV8847" s="564"/>
      <c r="AW8847" s="60"/>
      <c r="AX8847" s="60"/>
      <c r="AY8847" s="60"/>
      <c r="AZ8847" s="283"/>
      <c r="BA8847" s="283"/>
      <c r="BB8847" s="283"/>
      <c r="BC8847" s="34"/>
      <c r="BD8847" s="27"/>
      <c r="BF8847" s="35"/>
      <c r="BG8847" s="35"/>
      <c r="BH8847" s="35"/>
    </row>
    <row r="8848" spans="1:60" ht="15" x14ac:dyDescent="0.25">
      <c r="A8848" s="570">
        <f t="shared" si="129"/>
        <v>8842</v>
      </c>
      <c r="B8848" s="571" t="s">
        <v>10984</v>
      </c>
      <c r="C8848" s="574" t="s">
        <v>12458</v>
      </c>
      <c r="D8848" s="843">
        <v>3959.13</v>
      </c>
      <c r="E8848" s="844"/>
      <c r="F8848" s="844"/>
      <c r="G8848" s="25"/>
      <c r="H8848" s="25"/>
      <c r="I8848" s="25"/>
      <c r="J8848" s="25"/>
      <c r="K8848" s="25"/>
      <c r="L8848" s="25"/>
      <c r="N8848" s="25"/>
      <c r="O8848" s="25"/>
      <c r="P8848" s="35" t="s">
        <v>2496</v>
      </c>
      <c r="AS8848" s="570"/>
      <c r="AT8848" s="391"/>
      <c r="AU8848" s="222"/>
      <c r="AV8848" s="564"/>
      <c r="AW8848" s="60"/>
      <c r="AX8848" s="60"/>
      <c r="AY8848" s="60"/>
      <c r="AZ8848" s="283"/>
      <c r="BA8848" s="283"/>
      <c r="BB8848" s="283"/>
      <c r="BC8848" s="34"/>
      <c r="BD8848" s="27"/>
      <c r="BF8848" s="35"/>
      <c r="BG8848" s="35"/>
      <c r="BH8848" s="35"/>
    </row>
    <row r="8849" spans="1:60" ht="15" x14ac:dyDescent="0.25">
      <c r="A8849" s="570">
        <f t="shared" si="129"/>
        <v>8843</v>
      </c>
      <c r="B8849" s="571" t="s">
        <v>10985</v>
      </c>
      <c r="C8849" s="574" t="s">
        <v>12458</v>
      </c>
      <c r="D8849" s="843">
        <v>3781.82</v>
      </c>
      <c r="E8849" s="844"/>
      <c r="F8849" s="844"/>
      <c r="G8849" s="25"/>
      <c r="H8849" s="25"/>
      <c r="I8849" s="25"/>
      <c r="J8849" s="25"/>
      <c r="K8849" s="25"/>
      <c r="L8849" s="25"/>
      <c r="N8849" s="25"/>
      <c r="O8849" s="25"/>
      <c r="P8849" s="35" t="s">
        <v>2496</v>
      </c>
      <c r="AS8849" s="570"/>
      <c r="AT8849" s="391"/>
      <c r="AU8849" s="222"/>
      <c r="AV8849" s="564"/>
      <c r="AW8849" s="60"/>
      <c r="AX8849" s="60"/>
      <c r="AY8849" s="60"/>
      <c r="AZ8849" s="283"/>
      <c r="BA8849" s="283"/>
      <c r="BB8849" s="283"/>
      <c r="BC8849" s="34"/>
      <c r="BD8849" s="27"/>
      <c r="BF8849" s="35"/>
      <c r="BG8849" s="35"/>
      <c r="BH8849" s="35"/>
    </row>
    <row r="8850" spans="1:60" ht="15" x14ac:dyDescent="0.25">
      <c r="A8850" s="570">
        <f t="shared" si="129"/>
        <v>8844</v>
      </c>
      <c r="B8850" s="571" t="s">
        <v>10986</v>
      </c>
      <c r="C8850" s="574" t="s">
        <v>12458</v>
      </c>
      <c r="D8850" s="843">
        <v>76160</v>
      </c>
      <c r="E8850" s="844"/>
      <c r="F8850" s="844"/>
      <c r="G8850" s="25"/>
      <c r="H8850" s="25"/>
      <c r="I8850" s="25"/>
      <c r="J8850" s="25"/>
      <c r="K8850" s="25"/>
      <c r="L8850" s="25"/>
      <c r="N8850" s="25"/>
      <c r="O8850" s="25"/>
      <c r="P8850" s="35" t="s">
        <v>2496</v>
      </c>
      <c r="AS8850" s="570"/>
      <c r="AT8850" s="391"/>
      <c r="AU8850" s="222"/>
      <c r="AV8850" s="564"/>
      <c r="AW8850" s="60"/>
      <c r="AX8850" s="60"/>
      <c r="AY8850" s="60"/>
      <c r="AZ8850" s="283"/>
      <c r="BA8850" s="283"/>
      <c r="BB8850" s="283"/>
      <c r="BC8850" s="34"/>
      <c r="BD8850" s="27"/>
      <c r="BF8850" s="35"/>
      <c r="BG8850" s="35"/>
      <c r="BH8850" s="35"/>
    </row>
    <row r="8851" spans="1:60" ht="15" x14ac:dyDescent="0.25">
      <c r="A8851" s="570">
        <f t="shared" si="129"/>
        <v>8845</v>
      </c>
      <c r="B8851" s="571" t="s">
        <v>10987</v>
      </c>
      <c r="C8851" s="574" t="s">
        <v>12458</v>
      </c>
      <c r="D8851" s="843">
        <v>91650.23</v>
      </c>
      <c r="E8851" s="844"/>
      <c r="F8851" s="844"/>
      <c r="G8851" s="25"/>
      <c r="H8851" s="25"/>
      <c r="I8851" s="25"/>
      <c r="J8851" s="25"/>
      <c r="K8851" s="25"/>
      <c r="L8851" s="25"/>
      <c r="N8851" s="25"/>
      <c r="O8851" s="25"/>
      <c r="P8851" s="35" t="s">
        <v>2496</v>
      </c>
      <c r="AS8851" s="570"/>
      <c r="AT8851" s="391"/>
      <c r="AU8851" s="222"/>
      <c r="AV8851" s="564"/>
      <c r="AW8851" s="60"/>
      <c r="AX8851" s="60"/>
      <c r="AY8851" s="60"/>
      <c r="AZ8851" s="283"/>
      <c r="BA8851" s="283"/>
      <c r="BB8851" s="283"/>
      <c r="BC8851" s="34"/>
      <c r="BD8851" s="27"/>
      <c r="BF8851" s="35"/>
      <c r="BG8851" s="35"/>
      <c r="BH8851" s="35"/>
    </row>
    <row r="8852" spans="1:60" ht="15" x14ac:dyDescent="0.25">
      <c r="A8852" s="570">
        <f t="shared" si="129"/>
        <v>8846</v>
      </c>
      <c r="B8852" s="571" t="s">
        <v>10988</v>
      </c>
      <c r="C8852" s="574" t="s">
        <v>12458</v>
      </c>
      <c r="D8852" s="843">
        <v>18151.07</v>
      </c>
      <c r="E8852" s="844"/>
      <c r="F8852" s="844"/>
      <c r="G8852" s="25"/>
      <c r="H8852" s="25"/>
      <c r="I8852" s="25"/>
      <c r="J8852" s="25"/>
      <c r="K8852" s="25"/>
      <c r="L8852" s="25"/>
      <c r="N8852" s="25"/>
      <c r="O8852" s="25"/>
      <c r="P8852" s="35" t="s">
        <v>2496</v>
      </c>
      <c r="AS8852" s="570"/>
      <c r="AT8852" s="391"/>
      <c r="AU8852" s="222"/>
      <c r="AV8852" s="564"/>
      <c r="AW8852" s="60"/>
      <c r="AX8852" s="60"/>
      <c r="AY8852" s="60"/>
      <c r="AZ8852" s="283"/>
      <c r="BA8852" s="283"/>
      <c r="BB8852" s="283"/>
      <c r="BC8852" s="34"/>
      <c r="BD8852" s="27"/>
      <c r="BF8852" s="35"/>
      <c r="BG8852" s="35"/>
      <c r="BH8852" s="35"/>
    </row>
    <row r="8853" spans="1:60" ht="15" x14ac:dyDescent="0.25">
      <c r="A8853" s="570">
        <f t="shared" si="129"/>
        <v>8847</v>
      </c>
      <c r="B8853" s="571" t="s">
        <v>10989</v>
      </c>
      <c r="C8853" s="574" t="s">
        <v>12458</v>
      </c>
      <c r="D8853" s="843">
        <v>225614.48</v>
      </c>
      <c r="E8853" s="844"/>
      <c r="F8853" s="844"/>
      <c r="G8853" s="25"/>
      <c r="H8853" s="25"/>
      <c r="I8853" s="25"/>
      <c r="J8853" s="25"/>
      <c r="K8853" s="25"/>
      <c r="L8853" s="25"/>
      <c r="N8853" s="25"/>
      <c r="O8853" s="25"/>
      <c r="P8853" s="35" t="s">
        <v>2496</v>
      </c>
      <c r="AS8853" s="570"/>
      <c r="AT8853" s="391"/>
      <c r="AU8853" s="222"/>
      <c r="AV8853" s="564"/>
      <c r="AW8853" s="60"/>
      <c r="AX8853" s="60"/>
      <c r="AY8853" s="60"/>
      <c r="AZ8853" s="283"/>
      <c r="BA8853" s="283"/>
      <c r="BB8853" s="283"/>
      <c r="BC8853" s="34"/>
      <c r="BD8853" s="27"/>
      <c r="BF8853" s="35"/>
      <c r="BG8853" s="35"/>
      <c r="BH8853" s="35"/>
    </row>
    <row r="8854" spans="1:60" ht="15" x14ac:dyDescent="0.25">
      <c r="A8854" s="570">
        <f t="shared" si="129"/>
        <v>8848</v>
      </c>
      <c r="B8854" s="571" t="s">
        <v>10990</v>
      </c>
      <c r="C8854" s="574" t="s">
        <v>12458</v>
      </c>
      <c r="D8854" s="843">
        <v>137747.26</v>
      </c>
      <c r="E8854" s="844"/>
      <c r="F8854" s="844"/>
      <c r="G8854" s="25"/>
      <c r="H8854" s="25"/>
      <c r="I8854" s="25"/>
      <c r="J8854" s="25"/>
      <c r="K8854" s="25"/>
      <c r="L8854" s="25"/>
      <c r="N8854" s="25"/>
      <c r="O8854" s="25"/>
      <c r="P8854" s="35" t="s">
        <v>2496</v>
      </c>
      <c r="AS8854" s="570"/>
      <c r="AT8854" s="391"/>
      <c r="AU8854" s="222"/>
      <c r="AV8854" s="564"/>
      <c r="AW8854" s="60"/>
      <c r="AX8854" s="60"/>
      <c r="AY8854" s="60"/>
      <c r="AZ8854" s="283"/>
      <c r="BA8854" s="283"/>
      <c r="BB8854" s="283"/>
      <c r="BC8854" s="34"/>
      <c r="BD8854" s="27"/>
      <c r="BF8854" s="35"/>
      <c r="BG8854" s="35"/>
      <c r="BH8854" s="35"/>
    </row>
    <row r="8855" spans="1:60" ht="15" x14ac:dyDescent="0.25">
      <c r="A8855" s="570">
        <f t="shared" si="129"/>
        <v>8849</v>
      </c>
      <c r="B8855" s="571" t="s">
        <v>10991</v>
      </c>
      <c r="C8855" s="574" t="s">
        <v>12458</v>
      </c>
      <c r="D8855" s="843">
        <v>99008</v>
      </c>
      <c r="E8855" s="844"/>
      <c r="F8855" s="844"/>
      <c r="G8855" s="25"/>
      <c r="H8855" s="25"/>
      <c r="I8855" s="25"/>
      <c r="J8855" s="25"/>
      <c r="K8855" s="25"/>
      <c r="L8855" s="25"/>
      <c r="N8855" s="25"/>
      <c r="O8855" s="25"/>
      <c r="P8855" s="35" t="s">
        <v>2496</v>
      </c>
      <c r="AS8855" s="570"/>
      <c r="AT8855" s="391"/>
      <c r="AU8855" s="222"/>
      <c r="AV8855" s="564"/>
      <c r="AW8855" s="60"/>
      <c r="AX8855" s="60"/>
      <c r="AY8855" s="60"/>
      <c r="AZ8855" s="283"/>
      <c r="BA8855" s="283"/>
      <c r="BB8855" s="283"/>
      <c r="BC8855" s="34"/>
      <c r="BD8855" s="27"/>
      <c r="BF8855" s="35"/>
      <c r="BG8855" s="35"/>
      <c r="BH8855" s="35"/>
    </row>
    <row r="8856" spans="1:60" ht="15" x14ac:dyDescent="0.25">
      <c r="A8856" s="570">
        <f t="shared" si="129"/>
        <v>8850</v>
      </c>
      <c r="B8856" s="571" t="s">
        <v>10992</v>
      </c>
      <c r="C8856" s="574" t="s">
        <v>12458</v>
      </c>
      <c r="D8856" s="843">
        <v>114240</v>
      </c>
      <c r="E8856" s="844"/>
      <c r="F8856" s="844"/>
      <c r="G8856" s="25"/>
      <c r="H8856" s="25"/>
      <c r="I8856" s="25"/>
      <c r="J8856" s="25"/>
      <c r="K8856" s="25"/>
      <c r="L8856" s="25"/>
      <c r="N8856" s="25"/>
      <c r="O8856" s="25"/>
      <c r="P8856" s="35" t="s">
        <v>2496</v>
      </c>
      <c r="AS8856" s="570"/>
      <c r="AT8856" s="391"/>
      <c r="AU8856" s="222"/>
      <c r="AV8856" s="564"/>
      <c r="AW8856" s="60"/>
      <c r="AX8856" s="60"/>
      <c r="AY8856" s="60"/>
      <c r="AZ8856" s="283"/>
      <c r="BA8856" s="283"/>
      <c r="BB8856" s="283"/>
      <c r="BC8856" s="34"/>
      <c r="BD8856" s="27"/>
      <c r="BF8856" s="35"/>
      <c r="BG8856" s="35"/>
      <c r="BH8856" s="35"/>
    </row>
    <row r="8857" spans="1:60" ht="15" x14ac:dyDescent="0.25">
      <c r="A8857" s="570">
        <f t="shared" si="129"/>
        <v>8851</v>
      </c>
      <c r="B8857" s="571" t="s">
        <v>10993</v>
      </c>
      <c r="C8857" s="574" t="s">
        <v>12458</v>
      </c>
      <c r="D8857" s="843">
        <v>60928</v>
      </c>
      <c r="E8857" s="844"/>
      <c r="F8857" s="844"/>
      <c r="G8857" s="25"/>
      <c r="H8857" s="25"/>
      <c r="I8857" s="25"/>
      <c r="J8857" s="25"/>
      <c r="K8857" s="25"/>
      <c r="L8857" s="25"/>
      <c r="N8857" s="25"/>
      <c r="O8857" s="25"/>
      <c r="P8857" s="35" t="s">
        <v>2496</v>
      </c>
      <c r="AS8857" s="570"/>
      <c r="AT8857" s="391"/>
      <c r="AU8857" s="222"/>
      <c r="AV8857" s="564"/>
      <c r="AW8857" s="60"/>
      <c r="AX8857" s="60"/>
      <c r="AY8857" s="60"/>
      <c r="AZ8857" s="283"/>
      <c r="BA8857" s="283"/>
      <c r="BB8857" s="283"/>
      <c r="BC8857" s="34"/>
      <c r="BD8857" s="27"/>
      <c r="BF8857" s="35"/>
      <c r="BG8857" s="35"/>
      <c r="BH8857" s="35"/>
    </row>
    <row r="8858" spans="1:60" ht="15" x14ac:dyDescent="0.25">
      <c r="A8858" s="570">
        <f t="shared" si="129"/>
        <v>8852</v>
      </c>
      <c r="B8858" s="571" t="s">
        <v>10994</v>
      </c>
      <c r="C8858" s="574" t="s">
        <v>12458</v>
      </c>
      <c r="D8858" s="843">
        <v>151206.16</v>
      </c>
      <c r="E8858" s="844"/>
      <c r="F8858" s="844"/>
      <c r="G8858" s="25"/>
      <c r="H8858" s="25"/>
      <c r="I8858" s="25"/>
      <c r="J8858" s="25"/>
      <c r="K8858" s="25"/>
      <c r="L8858" s="25"/>
      <c r="N8858" s="25"/>
      <c r="O8858" s="25"/>
      <c r="P8858" s="35" t="s">
        <v>2496</v>
      </c>
      <c r="AS8858" s="570"/>
      <c r="AT8858" s="391"/>
      <c r="AU8858" s="222"/>
      <c r="AV8858" s="564"/>
      <c r="AW8858" s="60"/>
      <c r="AX8858" s="60"/>
      <c r="AY8858" s="60"/>
      <c r="AZ8858" s="283"/>
      <c r="BA8858" s="283"/>
      <c r="BB8858" s="283"/>
      <c r="BC8858" s="34"/>
      <c r="BD8858" s="27"/>
      <c r="BF8858" s="35"/>
      <c r="BG8858" s="35"/>
      <c r="BH8858" s="35"/>
    </row>
    <row r="8859" spans="1:60" ht="15" x14ac:dyDescent="0.25">
      <c r="A8859" s="570">
        <f t="shared" si="129"/>
        <v>8853</v>
      </c>
      <c r="B8859" s="571" t="s">
        <v>10995</v>
      </c>
      <c r="C8859" s="574" t="s">
        <v>12458</v>
      </c>
      <c r="D8859" s="843">
        <v>44049.04</v>
      </c>
      <c r="E8859" s="844"/>
      <c r="F8859" s="844"/>
      <c r="G8859" s="25"/>
      <c r="H8859" s="25"/>
      <c r="I8859" s="25"/>
      <c r="J8859" s="25"/>
      <c r="K8859" s="25"/>
      <c r="L8859" s="25"/>
      <c r="N8859" s="25"/>
      <c r="O8859" s="25"/>
      <c r="P8859" s="35" t="s">
        <v>2496</v>
      </c>
      <c r="AS8859" s="570"/>
      <c r="AT8859" s="391"/>
      <c r="AU8859" s="222"/>
      <c r="AV8859" s="564"/>
      <c r="AW8859" s="60"/>
      <c r="AX8859" s="60"/>
      <c r="AY8859" s="60"/>
      <c r="AZ8859" s="283"/>
      <c r="BA8859" s="283"/>
      <c r="BB8859" s="283"/>
      <c r="BC8859" s="34"/>
      <c r="BD8859" s="27"/>
      <c r="BF8859" s="35"/>
      <c r="BG8859" s="35"/>
      <c r="BH8859" s="35"/>
    </row>
    <row r="8860" spans="1:60" ht="15" x14ac:dyDescent="0.25">
      <c r="A8860" s="570">
        <f t="shared" si="129"/>
        <v>8854</v>
      </c>
      <c r="B8860" s="571" t="s">
        <v>10996</v>
      </c>
      <c r="C8860" s="574" t="s">
        <v>12458</v>
      </c>
      <c r="D8860" s="843">
        <v>71400</v>
      </c>
      <c r="E8860" s="844"/>
      <c r="F8860" s="844"/>
      <c r="G8860" s="25"/>
      <c r="H8860" s="25"/>
      <c r="I8860" s="25"/>
      <c r="J8860" s="25"/>
      <c r="K8860" s="25"/>
      <c r="L8860" s="25"/>
      <c r="N8860" s="25"/>
      <c r="O8860" s="25"/>
      <c r="P8860" s="35" t="s">
        <v>2496</v>
      </c>
      <c r="AS8860" s="570"/>
      <c r="AT8860" s="391"/>
      <c r="AU8860" s="222"/>
      <c r="AV8860" s="564"/>
      <c r="AW8860" s="60"/>
      <c r="AX8860" s="60"/>
      <c r="AY8860" s="60"/>
      <c r="AZ8860" s="283"/>
      <c r="BA8860" s="283"/>
      <c r="BB8860" s="283"/>
      <c r="BC8860" s="34"/>
      <c r="BD8860" s="27"/>
      <c r="BF8860" s="35"/>
      <c r="BG8860" s="35"/>
      <c r="BH8860" s="35"/>
    </row>
    <row r="8861" spans="1:60" ht="15" x14ac:dyDescent="0.25">
      <c r="A8861" s="570">
        <f t="shared" si="129"/>
        <v>8855</v>
      </c>
      <c r="B8861" s="571" t="s">
        <v>10997</v>
      </c>
      <c r="C8861" s="574" t="s">
        <v>12460</v>
      </c>
      <c r="D8861" s="843">
        <v>62467.86</v>
      </c>
      <c r="E8861" s="844"/>
      <c r="F8861" s="844"/>
      <c r="G8861" s="25"/>
      <c r="H8861" s="25"/>
      <c r="I8861" s="25"/>
      <c r="J8861" s="25"/>
      <c r="K8861" s="25"/>
      <c r="L8861" s="25"/>
      <c r="N8861" s="25"/>
      <c r="O8861" s="25"/>
      <c r="P8861" s="35" t="s">
        <v>2496</v>
      </c>
      <c r="AS8861" s="570"/>
      <c r="AT8861" s="391"/>
      <c r="AU8861" s="222"/>
      <c r="AV8861" s="564"/>
      <c r="AW8861" s="60"/>
      <c r="AX8861" s="60"/>
      <c r="AY8861" s="60"/>
      <c r="AZ8861" s="283"/>
      <c r="BA8861" s="283"/>
      <c r="BB8861" s="283"/>
      <c r="BC8861" s="34"/>
      <c r="BD8861" s="27"/>
      <c r="BF8861" s="35"/>
      <c r="BG8861" s="35"/>
      <c r="BH8861" s="35"/>
    </row>
    <row r="8862" spans="1:60" ht="15" x14ac:dyDescent="0.25">
      <c r="A8862" s="570">
        <f t="shared" si="129"/>
        <v>8856</v>
      </c>
      <c r="B8862" s="571" t="s">
        <v>10998</v>
      </c>
      <c r="C8862" s="574" t="s">
        <v>12460</v>
      </c>
      <c r="D8862" s="843">
        <v>20857.13</v>
      </c>
      <c r="E8862" s="844"/>
      <c r="F8862" s="844"/>
      <c r="G8862" s="25"/>
      <c r="H8862" s="25"/>
      <c r="I8862" s="25"/>
      <c r="J8862" s="25"/>
      <c r="K8862" s="25"/>
      <c r="L8862" s="25"/>
      <c r="N8862" s="25"/>
      <c r="O8862" s="25"/>
      <c r="P8862" s="35" t="s">
        <v>2496</v>
      </c>
      <c r="AS8862" s="570"/>
      <c r="AT8862" s="391"/>
      <c r="AU8862" s="222"/>
      <c r="AV8862" s="564"/>
      <c r="AW8862" s="60"/>
      <c r="AX8862" s="60"/>
      <c r="AY8862" s="60"/>
      <c r="AZ8862" s="283"/>
      <c r="BA8862" s="283"/>
      <c r="BB8862" s="283"/>
      <c r="BC8862" s="34"/>
      <c r="BD8862" s="27"/>
      <c r="BF8862" s="35"/>
      <c r="BG8862" s="35"/>
      <c r="BH8862" s="35"/>
    </row>
    <row r="8863" spans="1:60" ht="15" x14ac:dyDescent="0.25">
      <c r="A8863" s="570">
        <f t="shared" si="129"/>
        <v>8857</v>
      </c>
      <c r="B8863" s="571" t="s">
        <v>10998</v>
      </c>
      <c r="C8863" s="574" t="s">
        <v>12467</v>
      </c>
      <c r="D8863" s="843">
        <v>973333.13</v>
      </c>
      <c r="E8863" s="844"/>
      <c r="F8863" s="844"/>
      <c r="G8863" s="25"/>
      <c r="H8863" s="25"/>
      <c r="I8863" s="25"/>
      <c r="J8863" s="25"/>
      <c r="K8863" s="25"/>
      <c r="L8863" s="25"/>
      <c r="N8863" s="25"/>
      <c r="O8863" s="25"/>
      <c r="P8863" s="35" t="s">
        <v>2496</v>
      </c>
      <c r="AS8863" s="570"/>
      <c r="AT8863" s="391"/>
      <c r="AU8863" s="222"/>
      <c r="AV8863" s="564"/>
      <c r="AW8863" s="60"/>
      <c r="AX8863" s="60"/>
      <c r="AY8863" s="60"/>
      <c r="AZ8863" s="283"/>
      <c r="BA8863" s="283"/>
      <c r="BB8863" s="283"/>
      <c r="BC8863" s="34"/>
      <c r="BD8863" s="27"/>
      <c r="BF8863" s="35"/>
      <c r="BG8863" s="35"/>
      <c r="BH8863" s="35"/>
    </row>
    <row r="8864" spans="1:60" ht="15" x14ac:dyDescent="0.25">
      <c r="A8864" s="570">
        <f t="shared" si="129"/>
        <v>8858</v>
      </c>
      <c r="B8864" s="571" t="s">
        <v>10999</v>
      </c>
      <c r="C8864" s="574" t="s">
        <v>12467</v>
      </c>
      <c r="D8864" s="843">
        <v>1259553.1200000001</v>
      </c>
      <c r="E8864" s="844"/>
      <c r="F8864" s="844"/>
      <c r="G8864" s="25"/>
      <c r="H8864" s="25"/>
      <c r="I8864" s="25"/>
      <c r="J8864" s="25"/>
      <c r="K8864" s="25"/>
      <c r="L8864" s="25"/>
      <c r="N8864" s="25"/>
      <c r="O8864" s="25"/>
      <c r="P8864" s="35" t="s">
        <v>2496</v>
      </c>
      <c r="AS8864" s="570"/>
      <c r="AT8864" s="391"/>
      <c r="AU8864" s="222"/>
      <c r="AV8864" s="564"/>
      <c r="AW8864" s="60"/>
      <c r="AX8864" s="60"/>
      <c r="AY8864" s="60"/>
      <c r="AZ8864" s="283"/>
      <c r="BA8864" s="283"/>
      <c r="BB8864" s="283"/>
      <c r="BC8864" s="34"/>
      <c r="BD8864" s="27"/>
      <c r="BF8864" s="35"/>
      <c r="BG8864" s="35"/>
      <c r="BH8864" s="35"/>
    </row>
    <row r="8865" spans="1:60" ht="15" x14ac:dyDescent="0.25">
      <c r="A8865" s="570">
        <f t="shared" si="129"/>
        <v>8859</v>
      </c>
      <c r="B8865" s="571" t="s">
        <v>11000</v>
      </c>
      <c r="C8865" s="574" t="s">
        <v>12463</v>
      </c>
      <c r="D8865" s="843">
        <v>269247.02</v>
      </c>
      <c r="E8865" s="844"/>
      <c r="F8865" s="844"/>
      <c r="G8865" s="25"/>
      <c r="H8865" s="25"/>
      <c r="I8865" s="25"/>
      <c r="J8865" s="25"/>
      <c r="K8865" s="25"/>
      <c r="L8865" s="25"/>
      <c r="N8865" s="25"/>
      <c r="O8865" s="25"/>
      <c r="P8865" s="35" t="s">
        <v>2496</v>
      </c>
      <c r="AS8865" s="570"/>
      <c r="AT8865" s="391"/>
      <c r="AU8865" s="222"/>
      <c r="AV8865" s="564"/>
      <c r="AW8865" s="60"/>
      <c r="AX8865" s="60"/>
      <c r="AY8865" s="60"/>
      <c r="AZ8865" s="283"/>
      <c r="BA8865" s="283"/>
      <c r="BB8865" s="283"/>
      <c r="BC8865" s="34"/>
      <c r="BD8865" s="27"/>
      <c r="BF8865" s="35"/>
      <c r="BG8865" s="35"/>
      <c r="BH8865" s="35"/>
    </row>
    <row r="8866" spans="1:60" ht="15" x14ac:dyDescent="0.25">
      <c r="A8866" s="570">
        <f t="shared" si="129"/>
        <v>8860</v>
      </c>
      <c r="B8866" s="571" t="s">
        <v>11001</v>
      </c>
      <c r="C8866" s="574" t="s">
        <v>12458</v>
      </c>
      <c r="D8866" s="843">
        <v>187140.59</v>
      </c>
      <c r="E8866" s="844"/>
      <c r="F8866" s="844"/>
      <c r="G8866" s="25"/>
      <c r="H8866" s="25"/>
      <c r="I8866" s="25"/>
      <c r="J8866" s="25"/>
      <c r="K8866" s="25"/>
      <c r="L8866" s="25"/>
      <c r="N8866" s="25"/>
      <c r="O8866" s="25"/>
      <c r="P8866" s="35" t="s">
        <v>2496</v>
      </c>
      <c r="AS8866" s="570"/>
      <c r="AT8866" s="391"/>
      <c r="AU8866" s="222"/>
      <c r="AV8866" s="564"/>
      <c r="AW8866" s="60"/>
      <c r="AX8866" s="60"/>
      <c r="AY8866" s="60"/>
      <c r="AZ8866" s="283"/>
      <c r="BA8866" s="283"/>
      <c r="BB8866" s="283"/>
      <c r="BC8866" s="34"/>
      <c r="BD8866" s="27"/>
      <c r="BF8866" s="35"/>
      <c r="BG8866" s="35"/>
      <c r="BH8866" s="35"/>
    </row>
    <row r="8867" spans="1:60" ht="15" x14ac:dyDescent="0.25">
      <c r="A8867" s="570">
        <f t="shared" si="129"/>
        <v>8861</v>
      </c>
      <c r="B8867" s="571" t="s">
        <v>11002</v>
      </c>
      <c r="C8867" s="574" t="s">
        <v>12460</v>
      </c>
      <c r="D8867" s="843">
        <v>40293.4</v>
      </c>
      <c r="E8867" s="844"/>
      <c r="F8867" s="844"/>
      <c r="G8867" s="25"/>
      <c r="H8867" s="25"/>
      <c r="I8867" s="25"/>
      <c r="J8867" s="25"/>
      <c r="K8867" s="25"/>
      <c r="L8867" s="25"/>
      <c r="N8867" s="25"/>
      <c r="O8867" s="25"/>
      <c r="P8867" s="35" t="s">
        <v>2496</v>
      </c>
      <c r="AS8867" s="570"/>
      <c r="AT8867" s="391"/>
      <c r="AU8867" s="222"/>
      <c r="AV8867" s="564"/>
      <c r="AW8867" s="60"/>
      <c r="AX8867" s="60"/>
      <c r="AY8867" s="60"/>
      <c r="AZ8867" s="283"/>
      <c r="BA8867" s="283"/>
      <c r="BB8867" s="283"/>
      <c r="BC8867" s="34"/>
      <c r="BD8867" s="27"/>
      <c r="BF8867" s="35"/>
      <c r="BG8867" s="35"/>
      <c r="BH8867" s="35"/>
    </row>
    <row r="8868" spans="1:60" ht="15" x14ac:dyDescent="0.25">
      <c r="A8868" s="570">
        <f t="shared" si="129"/>
        <v>8862</v>
      </c>
      <c r="B8868" s="571" t="s">
        <v>11003</v>
      </c>
      <c r="C8868" s="574" t="s">
        <v>12463</v>
      </c>
      <c r="D8868" s="843">
        <v>154193.06</v>
      </c>
      <c r="E8868" s="844"/>
      <c r="F8868" s="844"/>
      <c r="G8868" s="25"/>
      <c r="H8868" s="25"/>
      <c r="I8868" s="25"/>
      <c r="J8868" s="25"/>
      <c r="K8868" s="25"/>
      <c r="L8868" s="25"/>
      <c r="N8868" s="25"/>
      <c r="O8868" s="25"/>
      <c r="P8868" s="35" t="s">
        <v>2496</v>
      </c>
      <c r="AS8868" s="570"/>
      <c r="AT8868" s="391"/>
      <c r="AU8868" s="222"/>
      <c r="AV8868" s="564"/>
      <c r="AW8868" s="60"/>
      <c r="AX8868" s="60"/>
      <c r="AY8868" s="60"/>
      <c r="AZ8868" s="283"/>
      <c r="BA8868" s="283"/>
      <c r="BB8868" s="283"/>
      <c r="BC8868" s="34"/>
      <c r="BD8868" s="27"/>
      <c r="BF8868" s="35"/>
      <c r="BG8868" s="35"/>
      <c r="BH8868" s="35"/>
    </row>
    <row r="8869" spans="1:60" ht="15" x14ac:dyDescent="0.25">
      <c r="A8869" s="570">
        <f t="shared" si="129"/>
        <v>8863</v>
      </c>
      <c r="B8869" s="571" t="s">
        <v>11004</v>
      </c>
      <c r="C8869" s="574" t="s">
        <v>12460</v>
      </c>
      <c r="D8869" s="843">
        <v>12896.03</v>
      </c>
      <c r="E8869" s="844"/>
      <c r="F8869" s="844"/>
      <c r="G8869" s="25"/>
      <c r="H8869" s="25"/>
      <c r="I8869" s="25"/>
      <c r="J8869" s="25"/>
      <c r="K8869" s="25"/>
      <c r="L8869" s="25"/>
      <c r="N8869" s="25"/>
      <c r="O8869" s="25"/>
      <c r="P8869" s="35" t="s">
        <v>2496</v>
      </c>
      <c r="AS8869" s="570"/>
      <c r="AT8869" s="391"/>
      <c r="AU8869" s="222"/>
      <c r="AV8869" s="564"/>
      <c r="AW8869" s="60"/>
      <c r="AX8869" s="60"/>
      <c r="AY8869" s="60"/>
      <c r="AZ8869" s="283"/>
      <c r="BA8869" s="283"/>
      <c r="BB8869" s="283"/>
      <c r="BC8869" s="34"/>
      <c r="BD8869" s="27"/>
      <c r="BF8869" s="35"/>
      <c r="BG8869" s="35"/>
      <c r="BH8869" s="35"/>
    </row>
    <row r="8870" spans="1:60" ht="15" x14ac:dyDescent="0.25">
      <c r="A8870" s="570">
        <f t="shared" si="129"/>
        <v>8864</v>
      </c>
      <c r="B8870" s="571" t="s">
        <v>11005</v>
      </c>
      <c r="C8870" s="574" t="s">
        <v>12458</v>
      </c>
      <c r="D8870" s="843">
        <v>27296.22</v>
      </c>
      <c r="E8870" s="844"/>
      <c r="F8870" s="844"/>
      <c r="G8870" s="25"/>
      <c r="H8870" s="25"/>
      <c r="I8870" s="25"/>
      <c r="J8870" s="25"/>
      <c r="K8870" s="25"/>
      <c r="L8870" s="25"/>
      <c r="N8870" s="25"/>
      <c r="O8870" s="25"/>
      <c r="P8870" s="35" t="s">
        <v>2496</v>
      </c>
      <c r="AS8870" s="570"/>
      <c r="AT8870" s="391"/>
      <c r="AU8870" s="222"/>
      <c r="AV8870" s="564"/>
      <c r="AW8870" s="60"/>
      <c r="AX8870" s="60"/>
      <c r="AY8870" s="60"/>
      <c r="AZ8870" s="283"/>
      <c r="BA8870" s="283"/>
      <c r="BB8870" s="283"/>
      <c r="BC8870" s="34"/>
      <c r="BD8870" s="27"/>
      <c r="BF8870" s="35"/>
      <c r="BG8870" s="35"/>
      <c r="BH8870" s="35"/>
    </row>
    <row r="8871" spans="1:60" ht="15" x14ac:dyDescent="0.25">
      <c r="A8871" s="570">
        <f t="shared" si="129"/>
        <v>8865</v>
      </c>
      <c r="B8871" s="571" t="s">
        <v>11006</v>
      </c>
      <c r="C8871" s="574" t="s">
        <v>12458</v>
      </c>
      <c r="D8871" s="843">
        <v>27296.22</v>
      </c>
      <c r="E8871" s="844"/>
      <c r="F8871" s="844"/>
      <c r="G8871" s="25"/>
      <c r="H8871" s="25"/>
      <c r="I8871" s="25"/>
      <c r="J8871" s="25"/>
      <c r="K8871" s="25"/>
      <c r="L8871" s="25"/>
      <c r="N8871" s="25"/>
      <c r="O8871" s="25"/>
      <c r="P8871" s="35" t="s">
        <v>2496</v>
      </c>
      <c r="AS8871" s="570"/>
      <c r="AT8871" s="391"/>
      <c r="AU8871" s="222"/>
      <c r="AV8871" s="564"/>
      <c r="AW8871" s="60"/>
      <c r="AX8871" s="60"/>
      <c r="AY8871" s="60"/>
      <c r="AZ8871" s="283"/>
      <c r="BA8871" s="283"/>
      <c r="BB8871" s="283"/>
      <c r="BC8871" s="34"/>
      <c r="BD8871" s="27"/>
      <c r="BF8871" s="35"/>
      <c r="BG8871" s="35"/>
      <c r="BH8871" s="35"/>
    </row>
    <row r="8872" spans="1:60" ht="15" x14ac:dyDescent="0.25">
      <c r="A8872" s="570">
        <f t="shared" si="129"/>
        <v>8866</v>
      </c>
      <c r="B8872" s="571" t="s">
        <v>11007</v>
      </c>
      <c r="C8872" s="574" t="s">
        <v>12458</v>
      </c>
      <c r="D8872" s="843">
        <v>7949.2</v>
      </c>
      <c r="E8872" s="844"/>
      <c r="F8872" s="844"/>
      <c r="G8872" s="25"/>
      <c r="H8872" s="25"/>
      <c r="I8872" s="25"/>
      <c r="J8872" s="25"/>
      <c r="K8872" s="25"/>
      <c r="L8872" s="25"/>
      <c r="N8872" s="25"/>
      <c r="O8872" s="25"/>
      <c r="P8872" s="35" t="s">
        <v>2496</v>
      </c>
      <c r="AS8872" s="570"/>
      <c r="AT8872" s="391"/>
      <c r="AU8872" s="222"/>
      <c r="AV8872" s="564"/>
      <c r="AW8872" s="60"/>
      <c r="AX8872" s="60"/>
      <c r="AY8872" s="60"/>
      <c r="AZ8872" s="283"/>
      <c r="BA8872" s="283"/>
      <c r="BB8872" s="283"/>
      <c r="BC8872" s="34"/>
      <c r="BD8872" s="27"/>
      <c r="BF8872" s="35"/>
      <c r="BG8872" s="35"/>
      <c r="BH8872" s="35"/>
    </row>
    <row r="8873" spans="1:60" ht="15" x14ac:dyDescent="0.25">
      <c r="A8873" s="570">
        <f t="shared" si="129"/>
        <v>8867</v>
      </c>
      <c r="B8873" s="571" t="s">
        <v>11008</v>
      </c>
      <c r="C8873" s="574" t="s">
        <v>12458</v>
      </c>
      <c r="D8873" s="843">
        <v>8489.4599999999991</v>
      </c>
      <c r="E8873" s="844"/>
      <c r="F8873" s="844"/>
      <c r="G8873" s="25"/>
      <c r="H8873" s="25"/>
      <c r="I8873" s="25"/>
      <c r="J8873" s="25"/>
      <c r="K8873" s="25"/>
      <c r="L8873" s="25"/>
      <c r="N8873" s="25"/>
      <c r="O8873" s="25"/>
      <c r="P8873" s="35" t="s">
        <v>2496</v>
      </c>
      <c r="AS8873" s="570"/>
      <c r="AT8873" s="391"/>
      <c r="AU8873" s="222"/>
      <c r="AV8873" s="564"/>
      <c r="AW8873" s="60"/>
      <c r="AX8873" s="60"/>
      <c r="AY8873" s="60"/>
      <c r="AZ8873" s="283"/>
      <c r="BA8873" s="283"/>
      <c r="BB8873" s="283"/>
      <c r="BC8873" s="34"/>
      <c r="BD8873" s="27"/>
      <c r="BF8873" s="35"/>
      <c r="BG8873" s="35"/>
      <c r="BH8873" s="35"/>
    </row>
    <row r="8874" spans="1:60" ht="15" x14ac:dyDescent="0.25">
      <c r="A8874" s="570">
        <f t="shared" si="129"/>
        <v>8868</v>
      </c>
      <c r="B8874" s="571" t="s">
        <v>11009</v>
      </c>
      <c r="C8874" s="574" t="s">
        <v>12458</v>
      </c>
      <c r="D8874" s="843">
        <v>49639.66</v>
      </c>
      <c r="E8874" s="844"/>
      <c r="F8874" s="844"/>
      <c r="G8874" s="25"/>
      <c r="H8874" s="25"/>
      <c r="I8874" s="25"/>
      <c r="J8874" s="25"/>
      <c r="K8874" s="25"/>
      <c r="L8874" s="25"/>
      <c r="N8874" s="25"/>
      <c r="O8874" s="25"/>
      <c r="P8874" s="35" t="s">
        <v>2496</v>
      </c>
      <c r="AS8874" s="570"/>
      <c r="AT8874" s="391"/>
      <c r="AU8874" s="222"/>
      <c r="AV8874" s="564"/>
      <c r="AW8874" s="60"/>
      <c r="AX8874" s="60"/>
      <c r="AY8874" s="60"/>
      <c r="AZ8874" s="283"/>
      <c r="BA8874" s="283"/>
      <c r="BB8874" s="283"/>
      <c r="BC8874" s="34"/>
      <c r="BD8874" s="27"/>
      <c r="BF8874" s="35"/>
      <c r="BG8874" s="35"/>
      <c r="BH8874" s="35"/>
    </row>
    <row r="8875" spans="1:60" ht="15" x14ac:dyDescent="0.25">
      <c r="A8875" s="570">
        <f t="shared" si="129"/>
        <v>8869</v>
      </c>
      <c r="B8875" s="571" t="s">
        <v>11010</v>
      </c>
      <c r="C8875" s="574" t="s">
        <v>12458</v>
      </c>
      <c r="D8875" s="843">
        <v>49639.66</v>
      </c>
      <c r="E8875" s="844"/>
      <c r="F8875" s="844"/>
      <c r="G8875" s="25"/>
      <c r="H8875" s="25"/>
      <c r="I8875" s="25"/>
      <c r="J8875" s="25"/>
      <c r="K8875" s="25"/>
      <c r="L8875" s="25"/>
      <c r="N8875" s="25"/>
      <c r="O8875" s="25"/>
      <c r="P8875" s="35" t="s">
        <v>2496</v>
      </c>
      <c r="AS8875" s="570"/>
      <c r="AT8875" s="391"/>
      <c r="AU8875" s="222"/>
      <c r="AV8875" s="564"/>
      <c r="AW8875" s="60"/>
      <c r="AX8875" s="60"/>
      <c r="AY8875" s="60"/>
      <c r="AZ8875" s="283"/>
      <c r="BA8875" s="283"/>
      <c r="BB8875" s="283"/>
      <c r="BC8875" s="34"/>
      <c r="BD8875" s="27"/>
      <c r="BF8875" s="35"/>
      <c r="BG8875" s="35"/>
      <c r="BH8875" s="35"/>
    </row>
    <row r="8876" spans="1:60" ht="15" x14ac:dyDescent="0.25">
      <c r="A8876" s="570">
        <f t="shared" si="129"/>
        <v>8870</v>
      </c>
      <c r="B8876" s="571" t="s">
        <v>11011</v>
      </c>
      <c r="C8876" s="574" t="s">
        <v>12458</v>
      </c>
      <c r="D8876" s="843">
        <v>49809.83</v>
      </c>
      <c r="E8876" s="844"/>
      <c r="F8876" s="844"/>
      <c r="G8876" s="25"/>
      <c r="H8876" s="25"/>
      <c r="I8876" s="25"/>
      <c r="J8876" s="25"/>
      <c r="K8876" s="25"/>
      <c r="L8876" s="25"/>
      <c r="N8876" s="25"/>
      <c r="O8876" s="25"/>
      <c r="P8876" s="35" t="s">
        <v>2496</v>
      </c>
      <c r="AS8876" s="570"/>
      <c r="AT8876" s="391"/>
      <c r="AU8876" s="222"/>
      <c r="AV8876" s="564"/>
      <c r="AW8876" s="60"/>
      <c r="AX8876" s="60"/>
      <c r="AY8876" s="60"/>
      <c r="AZ8876" s="283"/>
      <c r="BA8876" s="283"/>
      <c r="BB8876" s="283"/>
      <c r="BC8876" s="34"/>
      <c r="BD8876" s="27"/>
      <c r="BF8876" s="35"/>
      <c r="BG8876" s="35"/>
      <c r="BH8876" s="35"/>
    </row>
    <row r="8877" spans="1:60" ht="15" x14ac:dyDescent="0.25">
      <c r="A8877" s="570">
        <f t="shared" si="129"/>
        <v>8871</v>
      </c>
      <c r="B8877" s="571" t="s">
        <v>11012</v>
      </c>
      <c r="C8877" s="574" t="s">
        <v>12458</v>
      </c>
      <c r="D8877" s="843">
        <v>63250.879999999997</v>
      </c>
      <c r="E8877" s="844"/>
      <c r="F8877" s="844"/>
      <c r="G8877" s="25"/>
      <c r="H8877" s="25"/>
      <c r="I8877" s="25"/>
      <c r="J8877" s="25"/>
      <c r="K8877" s="25"/>
      <c r="L8877" s="25"/>
      <c r="N8877" s="25"/>
      <c r="O8877" s="25"/>
      <c r="P8877" s="35" t="s">
        <v>2496</v>
      </c>
      <c r="AS8877" s="570"/>
      <c r="AT8877" s="391"/>
      <c r="AU8877" s="222"/>
      <c r="AV8877" s="564"/>
      <c r="AW8877" s="60"/>
      <c r="AX8877" s="60"/>
      <c r="AY8877" s="60"/>
      <c r="AZ8877" s="283"/>
      <c r="BA8877" s="283"/>
      <c r="BB8877" s="283"/>
      <c r="BC8877" s="34"/>
      <c r="BD8877" s="27"/>
      <c r="BF8877" s="35"/>
      <c r="BG8877" s="35"/>
      <c r="BH8877" s="35"/>
    </row>
    <row r="8878" spans="1:60" ht="15" x14ac:dyDescent="0.25">
      <c r="A8878" s="570">
        <f t="shared" si="129"/>
        <v>8872</v>
      </c>
      <c r="B8878" s="571" t="s">
        <v>11013</v>
      </c>
      <c r="C8878" s="574" t="s">
        <v>12458</v>
      </c>
      <c r="D8878" s="843">
        <v>74574.92</v>
      </c>
      <c r="E8878" s="844"/>
      <c r="F8878" s="844"/>
      <c r="G8878" s="25"/>
      <c r="H8878" s="25"/>
      <c r="I8878" s="25"/>
      <c r="J8878" s="25"/>
      <c r="K8878" s="25"/>
      <c r="L8878" s="25"/>
      <c r="N8878" s="25"/>
      <c r="O8878" s="25"/>
      <c r="P8878" s="35" t="s">
        <v>2496</v>
      </c>
      <c r="AS8878" s="570"/>
      <c r="AT8878" s="391"/>
      <c r="AU8878" s="222"/>
      <c r="AV8878" s="564"/>
      <c r="AW8878" s="60"/>
      <c r="AX8878" s="60"/>
      <c r="AY8878" s="60"/>
      <c r="AZ8878" s="283"/>
      <c r="BA8878" s="283"/>
      <c r="BB8878" s="283"/>
      <c r="BC8878" s="34"/>
      <c r="BD8878" s="27"/>
      <c r="BF8878" s="35"/>
      <c r="BG8878" s="35"/>
      <c r="BH8878" s="35"/>
    </row>
    <row r="8879" spans="1:60" ht="15" x14ac:dyDescent="0.25">
      <c r="A8879" s="570">
        <f t="shared" si="129"/>
        <v>8873</v>
      </c>
      <c r="B8879" s="571" t="s">
        <v>11014</v>
      </c>
      <c r="C8879" s="574" t="s">
        <v>12458</v>
      </c>
      <c r="D8879" s="843">
        <v>24360</v>
      </c>
      <c r="E8879" s="844"/>
      <c r="F8879" s="844"/>
      <c r="G8879" s="25"/>
      <c r="H8879" s="25"/>
      <c r="I8879" s="25"/>
      <c r="J8879" s="25"/>
      <c r="K8879" s="25"/>
      <c r="L8879" s="25"/>
      <c r="N8879" s="25"/>
      <c r="O8879" s="25"/>
      <c r="P8879" s="35" t="s">
        <v>2496</v>
      </c>
      <c r="AS8879" s="570"/>
      <c r="AT8879" s="391"/>
      <c r="AU8879" s="222"/>
      <c r="AV8879" s="564"/>
      <c r="AW8879" s="60"/>
      <c r="AX8879" s="60"/>
      <c r="AY8879" s="60"/>
      <c r="AZ8879" s="283"/>
      <c r="BA8879" s="283"/>
      <c r="BB8879" s="283"/>
      <c r="BC8879" s="34"/>
      <c r="BD8879" s="27"/>
      <c r="BF8879" s="35"/>
      <c r="BG8879" s="35"/>
      <c r="BH8879" s="35"/>
    </row>
    <row r="8880" spans="1:60" ht="15" x14ac:dyDescent="0.25">
      <c r="A8880" s="570">
        <f t="shared" si="129"/>
        <v>8874</v>
      </c>
      <c r="B8880" s="571" t="s">
        <v>11015</v>
      </c>
      <c r="C8880" s="574" t="s">
        <v>12458</v>
      </c>
      <c r="D8880" s="843">
        <v>26169.15</v>
      </c>
      <c r="E8880" s="844"/>
      <c r="F8880" s="844"/>
      <c r="G8880" s="25"/>
      <c r="H8880" s="25"/>
      <c r="I8880" s="25"/>
      <c r="J8880" s="25"/>
      <c r="K8880" s="25"/>
      <c r="L8880" s="25"/>
      <c r="N8880" s="25"/>
      <c r="O8880" s="25"/>
      <c r="P8880" s="35" t="s">
        <v>2496</v>
      </c>
      <c r="AS8880" s="570"/>
      <c r="AT8880" s="391"/>
      <c r="AU8880" s="222"/>
      <c r="AV8880" s="564"/>
      <c r="AW8880" s="60"/>
      <c r="AX8880" s="60"/>
      <c r="AY8880" s="60"/>
      <c r="AZ8880" s="283"/>
      <c r="BA8880" s="283"/>
      <c r="BB8880" s="283"/>
      <c r="BC8880" s="34"/>
      <c r="BD8880" s="27"/>
      <c r="BF8880" s="35"/>
      <c r="BG8880" s="35"/>
      <c r="BH8880" s="35"/>
    </row>
    <row r="8881" spans="1:60" ht="15" x14ac:dyDescent="0.25">
      <c r="A8881" s="570">
        <f t="shared" si="129"/>
        <v>8875</v>
      </c>
      <c r="B8881" s="571" t="s">
        <v>11016</v>
      </c>
      <c r="C8881" s="574" t="s">
        <v>12458</v>
      </c>
      <c r="D8881" s="843">
        <v>16419.900000000001</v>
      </c>
      <c r="E8881" s="844"/>
      <c r="F8881" s="844"/>
      <c r="G8881" s="25"/>
      <c r="H8881" s="25"/>
      <c r="I8881" s="25"/>
      <c r="J8881" s="25"/>
      <c r="K8881" s="25"/>
      <c r="L8881" s="25"/>
      <c r="N8881" s="25"/>
      <c r="O8881" s="25"/>
      <c r="P8881" s="35" t="s">
        <v>2496</v>
      </c>
      <c r="AS8881" s="570"/>
      <c r="AT8881" s="391"/>
      <c r="AU8881" s="222"/>
      <c r="AV8881" s="564"/>
      <c r="AW8881" s="60"/>
      <c r="AX8881" s="60"/>
      <c r="AY8881" s="60"/>
      <c r="AZ8881" s="283"/>
      <c r="BA8881" s="283"/>
      <c r="BB8881" s="283"/>
      <c r="BC8881" s="34"/>
      <c r="BD8881" s="27"/>
      <c r="BF8881" s="35"/>
      <c r="BG8881" s="35"/>
      <c r="BH8881" s="35"/>
    </row>
    <row r="8882" spans="1:60" ht="15" x14ac:dyDescent="0.25">
      <c r="A8882" s="570">
        <f t="shared" si="129"/>
        <v>8876</v>
      </c>
      <c r="B8882" s="571" t="s">
        <v>11017</v>
      </c>
      <c r="C8882" s="574" t="s">
        <v>12458</v>
      </c>
      <c r="D8882" s="843">
        <v>31605</v>
      </c>
      <c r="E8882" s="844"/>
      <c r="F8882" s="844"/>
      <c r="G8882" s="25"/>
      <c r="H8882" s="25"/>
      <c r="I8882" s="25"/>
      <c r="J8882" s="25"/>
      <c r="K8882" s="25"/>
      <c r="L8882" s="25"/>
      <c r="N8882" s="25"/>
      <c r="O8882" s="25"/>
      <c r="P8882" s="35" t="s">
        <v>2496</v>
      </c>
      <c r="AS8882" s="570"/>
      <c r="AT8882" s="391"/>
      <c r="AU8882" s="222"/>
      <c r="AV8882" s="564"/>
      <c r="AW8882" s="60"/>
      <c r="AX8882" s="60"/>
      <c r="AY8882" s="60"/>
      <c r="AZ8882" s="283"/>
      <c r="BA8882" s="283"/>
      <c r="BB8882" s="283"/>
      <c r="BC8882" s="34"/>
      <c r="BD8882" s="27"/>
      <c r="BF8882" s="35"/>
      <c r="BG8882" s="35"/>
      <c r="BH8882" s="35"/>
    </row>
    <row r="8883" spans="1:60" ht="15" x14ac:dyDescent="0.25">
      <c r="A8883" s="570">
        <f t="shared" si="129"/>
        <v>8877</v>
      </c>
      <c r="B8883" s="571" t="s">
        <v>11018</v>
      </c>
      <c r="C8883" s="574" t="s">
        <v>12458</v>
      </c>
      <c r="D8883" s="843">
        <v>13566</v>
      </c>
      <c r="E8883" s="844"/>
      <c r="F8883" s="844"/>
      <c r="G8883" s="25"/>
      <c r="H8883" s="25"/>
      <c r="I8883" s="25"/>
      <c r="J8883" s="25"/>
      <c r="K8883" s="25"/>
      <c r="L8883" s="25"/>
      <c r="N8883" s="25"/>
      <c r="O8883" s="25"/>
      <c r="P8883" s="35" t="s">
        <v>2496</v>
      </c>
      <c r="AS8883" s="570"/>
      <c r="AT8883" s="391"/>
      <c r="AU8883" s="222"/>
      <c r="AV8883" s="564"/>
      <c r="AW8883" s="60"/>
      <c r="AX8883" s="60"/>
      <c r="AY8883" s="60"/>
      <c r="AZ8883" s="283"/>
      <c r="BA8883" s="283"/>
      <c r="BB8883" s="283"/>
      <c r="BC8883" s="34"/>
      <c r="BD8883" s="27"/>
      <c r="BF8883" s="35"/>
      <c r="BG8883" s="35"/>
      <c r="BH8883" s="35"/>
    </row>
    <row r="8884" spans="1:60" ht="15" x14ac:dyDescent="0.25">
      <c r="A8884" s="570">
        <f t="shared" si="129"/>
        <v>8878</v>
      </c>
      <c r="B8884" s="571" t="s">
        <v>11019</v>
      </c>
      <c r="C8884" s="574" t="s">
        <v>12458</v>
      </c>
      <c r="D8884" s="843">
        <v>23324</v>
      </c>
      <c r="E8884" s="844"/>
      <c r="F8884" s="844"/>
      <c r="G8884" s="25"/>
      <c r="H8884" s="25"/>
      <c r="I8884" s="25"/>
      <c r="J8884" s="25"/>
      <c r="K8884" s="25"/>
      <c r="L8884" s="25"/>
      <c r="N8884" s="25"/>
      <c r="O8884" s="25"/>
      <c r="P8884" s="35" t="s">
        <v>2496</v>
      </c>
      <c r="AS8884" s="570"/>
      <c r="AT8884" s="391"/>
      <c r="AU8884" s="222"/>
      <c r="AV8884" s="564"/>
      <c r="AW8884" s="60"/>
      <c r="AX8884" s="60"/>
      <c r="AY8884" s="60"/>
      <c r="AZ8884" s="283"/>
      <c r="BA8884" s="283"/>
      <c r="BB8884" s="283"/>
      <c r="BC8884" s="34"/>
      <c r="BD8884" s="27"/>
      <c r="BF8884" s="35"/>
      <c r="BG8884" s="35"/>
      <c r="BH8884" s="35"/>
    </row>
    <row r="8885" spans="1:60" ht="15" x14ac:dyDescent="0.25">
      <c r="A8885" s="570">
        <f t="shared" si="129"/>
        <v>8879</v>
      </c>
      <c r="B8885" s="571" t="s">
        <v>11020</v>
      </c>
      <c r="C8885" s="574" t="s">
        <v>12458</v>
      </c>
      <c r="D8885" s="843">
        <v>25876.55</v>
      </c>
      <c r="E8885" s="844"/>
      <c r="F8885" s="844"/>
      <c r="G8885" s="25"/>
      <c r="H8885" s="25"/>
      <c r="I8885" s="25"/>
      <c r="J8885" s="25"/>
      <c r="K8885" s="25"/>
      <c r="L8885" s="25"/>
      <c r="N8885" s="25"/>
      <c r="O8885" s="25"/>
      <c r="P8885" s="35" t="s">
        <v>2496</v>
      </c>
      <c r="AS8885" s="570"/>
      <c r="AT8885" s="391"/>
      <c r="AU8885" s="222"/>
      <c r="AV8885" s="564"/>
      <c r="AW8885" s="60"/>
      <c r="AX8885" s="60"/>
      <c r="AY8885" s="60"/>
      <c r="AZ8885" s="283"/>
      <c r="BA8885" s="283"/>
      <c r="BB8885" s="283"/>
      <c r="BC8885" s="34"/>
      <c r="BD8885" s="27"/>
      <c r="BF8885" s="35"/>
      <c r="BG8885" s="35"/>
      <c r="BH8885" s="35"/>
    </row>
    <row r="8886" spans="1:60" ht="15" x14ac:dyDescent="0.25">
      <c r="A8886" s="570">
        <f t="shared" si="129"/>
        <v>8880</v>
      </c>
      <c r="B8886" s="571" t="s">
        <v>11021</v>
      </c>
      <c r="C8886" s="574" t="s">
        <v>12458</v>
      </c>
      <c r="D8886" s="843">
        <v>13407.73</v>
      </c>
      <c r="E8886" s="844"/>
      <c r="F8886" s="844"/>
      <c r="G8886" s="25"/>
      <c r="H8886" s="25"/>
      <c r="I8886" s="25"/>
      <c r="J8886" s="25"/>
      <c r="K8886" s="25"/>
      <c r="L8886" s="25"/>
      <c r="N8886" s="25"/>
      <c r="O8886" s="25"/>
      <c r="P8886" s="35" t="s">
        <v>2496</v>
      </c>
      <c r="AS8886" s="570"/>
      <c r="AT8886" s="391"/>
      <c r="AU8886" s="222"/>
      <c r="AV8886" s="564"/>
      <c r="AW8886" s="60"/>
      <c r="AX8886" s="60"/>
      <c r="AY8886" s="60"/>
      <c r="AZ8886" s="283"/>
      <c r="BA8886" s="283"/>
      <c r="BB8886" s="283"/>
      <c r="BC8886" s="34"/>
      <c r="BD8886" s="27"/>
      <c r="BF8886" s="35"/>
      <c r="BG8886" s="35"/>
      <c r="BH8886" s="35"/>
    </row>
    <row r="8887" spans="1:60" ht="15" x14ac:dyDescent="0.25">
      <c r="A8887" s="570">
        <f t="shared" si="129"/>
        <v>8881</v>
      </c>
      <c r="B8887" s="571" t="s">
        <v>11022</v>
      </c>
      <c r="C8887" s="574" t="s">
        <v>12458</v>
      </c>
      <c r="D8887" s="843">
        <v>22144.71</v>
      </c>
      <c r="E8887" s="844"/>
      <c r="F8887" s="844"/>
      <c r="G8887" s="25"/>
      <c r="H8887" s="25"/>
      <c r="I8887" s="25"/>
      <c r="J8887" s="25"/>
      <c r="K8887" s="25"/>
      <c r="L8887" s="25"/>
      <c r="N8887" s="25"/>
      <c r="O8887" s="25"/>
      <c r="P8887" s="35" t="s">
        <v>2496</v>
      </c>
      <c r="AS8887" s="570"/>
      <c r="AT8887" s="391"/>
      <c r="AU8887" s="222"/>
      <c r="AV8887" s="564"/>
      <c r="AW8887" s="60"/>
      <c r="AX8887" s="60"/>
      <c r="AY8887" s="60"/>
      <c r="AZ8887" s="283"/>
      <c r="BA8887" s="283"/>
      <c r="BB8887" s="283"/>
      <c r="BC8887" s="34"/>
      <c r="BD8887" s="27"/>
      <c r="BF8887" s="35"/>
      <c r="BG8887" s="35"/>
      <c r="BH8887" s="35"/>
    </row>
    <row r="8888" spans="1:60" ht="15" x14ac:dyDescent="0.25">
      <c r="A8888" s="570">
        <f t="shared" si="129"/>
        <v>8882</v>
      </c>
      <c r="B8888" s="571" t="s">
        <v>11023</v>
      </c>
      <c r="C8888" s="574" t="s">
        <v>12458</v>
      </c>
      <c r="D8888" s="843">
        <v>42461.58</v>
      </c>
      <c r="E8888" s="844"/>
      <c r="F8888" s="844"/>
      <c r="G8888" s="25"/>
      <c r="H8888" s="25"/>
      <c r="I8888" s="25"/>
      <c r="J8888" s="25"/>
      <c r="K8888" s="25"/>
      <c r="L8888" s="25"/>
      <c r="N8888" s="25"/>
      <c r="O8888" s="25"/>
      <c r="P8888" s="35" t="s">
        <v>2496</v>
      </c>
      <c r="AS8888" s="570"/>
      <c r="AT8888" s="391"/>
      <c r="AU8888" s="222"/>
      <c r="AV8888" s="564"/>
      <c r="AW8888" s="60"/>
      <c r="AX8888" s="60"/>
      <c r="AY8888" s="60"/>
      <c r="AZ8888" s="283"/>
      <c r="BA8888" s="283"/>
      <c r="BB8888" s="283"/>
      <c r="BC8888" s="34"/>
      <c r="BD8888" s="27"/>
      <c r="BF8888" s="35"/>
      <c r="BG8888" s="35"/>
      <c r="BH8888" s="35"/>
    </row>
    <row r="8889" spans="1:60" ht="15" x14ac:dyDescent="0.25">
      <c r="A8889" s="570">
        <f t="shared" si="129"/>
        <v>8883</v>
      </c>
      <c r="B8889" s="571" t="s">
        <v>11024</v>
      </c>
      <c r="C8889" s="574" t="s">
        <v>12458</v>
      </c>
      <c r="D8889" s="843">
        <v>32354.91</v>
      </c>
      <c r="E8889" s="844"/>
      <c r="F8889" s="844"/>
      <c r="G8889" s="25"/>
      <c r="H8889" s="25"/>
      <c r="I8889" s="25"/>
      <c r="J8889" s="25"/>
      <c r="K8889" s="25"/>
      <c r="L8889" s="25"/>
      <c r="N8889" s="25"/>
      <c r="O8889" s="25"/>
      <c r="P8889" s="35" t="s">
        <v>2496</v>
      </c>
      <c r="AS8889" s="570"/>
      <c r="AT8889" s="391"/>
      <c r="AU8889" s="222"/>
      <c r="AV8889" s="564"/>
      <c r="AW8889" s="60"/>
      <c r="AX8889" s="60"/>
      <c r="AY8889" s="60"/>
      <c r="AZ8889" s="283"/>
      <c r="BA8889" s="283"/>
      <c r="BB8889" s="283"/>
      <c r="BC8889" s="34"/>
      <c r="BD8889" s="27"/>
      <c r="BF8889" s="35"/>
      <c r="BG8889" s="35"/>
      <c r="BH8889" s="35"/>
    </row>
    <row r="8890" spans="1:60" ht="15" x14ac:dyDescent="0.25">
      <c r="A8890" s="570">
        <f t="shared" si="129"/>
        <v>8884</v>
      </c>
      <c r="B8890" s="571" t="s">
        <v>11025</v>
      </c>
      <c r="C8890" s="574" t="s">
        <v>12458</v>
      </c>
      <c r="D8890" s="843">
        <v>51281.86</v>
      </c>
      <c r="E8890" s="844"/>
      <c r="F8890" s="844"/>
      <c r="G8890" s="25"/>
      <c r="H8890" s="25"/>
      <c r="I8890" s="25"/>
      <c r="J8890" s="25"/>
      <c r="K8890" s="25"/>
      <c r="L8890" s="25"/>
      <c r="N8890" s="25"/>
      <c r="O8890" s="25"/>
      <c r="P8890" s="35" t="s">
        <v>2496</v>
      </c>
      <c r="AS8890" s="570"/>
      <c r="AT8890" s="391"/>
      <c r="AU8890" s="222"/>
      <c r="AV8890" s="564"/>
      <c r="AW8890" s="60"/>
      <c r="AX8890" s="60"/>
      <c r="AY8890" s="60"/>
      <c r="AZ8890" s="283"/>
      <c r="BA8890" s="283"/>
      <c r="BB8890" s="283"/>
      <c r="BC8890" s="34"/>
      <c r="BD8890" s="27"/>
      <c r="BF8890" s="35"/>
      <c r="BG8890" s="35"/>
      <c r="BH8890" s="35"/>
    </row>
    <row r="8891" spans="1:60" ht="15" x14ac:dyDescent="0.25">
      <c r="A8891" s="570">
        <f t="shared" si="129"/>
        <v>8885</v>
      </c>
      <c r="B8891" s="571" t="s">
        <v>11026</v>
      </c>
      <c r="C8891" s="574" t="s">
        <v>12458</v>
      </c>
      <c r="D8891" s="843">
        <v>42424.69</v>
      </c>
      <c r="E8891" s="844"/>
      <c r="F8891" s="844"/>
      <c r="G8891" s="25"/>
      <c r="H8891" s="25"/>
      <c r="I8891" s="25"/>
      <c r="J8891" s="25"/>
      <c r="K8891" s="25"/>
      <c r="L8891" s="25"/>
      <c r="N8891" s="25"/>
      <c r="O8891" s="25"/>
      <c r="P8891" s="35" t="s">
        <v>2496</v>
      </c>
      <c r="AS8891" s="570"/>
      <c r="AT8891" s="391"/>
      <c r="AU8891" s="222"/>
      <c r="AV8891" s="564"/>
      <c r="AW8891" s="60"/>
      <c r="AX8891" s="60"/>
      <c r="AY8891" s="60"/>
      <c r="AZ8891" s="283"/>
      <c r="BA8891" s="283"/>
      <c r="BB8891" s="283"/>
      <c r="BC8891" s="34"/>
      <c r="BD8891" s="27"/>
      <c r="BF8891" s="35"/>
      <c r="BG8891" s="35"/>
      <c r="BH8891" s="35"/>
    </row>
    <row r="8892" spans="1:60" ht="15" x14ac:dyDescent="0.25">
      <c r="A8892" s="570">
        <f t="shared" si="129"/>
        <v>8886</v>
      </c>
      <c r="B8892" s="571" t="s">
        <v>11027</v>
      </c>
      <c r="C8892" s="574" t="s">
        <v>12458</v>
      </c>
      <c r="D8892" s="843">
        <v>63403.199999999997</v>
      </c>
      <c r="E8892" s="844"/>
      <c r="F8892" s="844"/>
      <c r="G8892" s="25"/>
      <c r="H8892" s="25"/>
      <c r="I8892" s="25"/>
      <c r="J8892" s="25"/>
      <c r="K8892" s="25"/>
      <c r="L8892" s="25"/>
      <c r="N8892" s="25"/>
      <c r="O8892" s="25"/>
      <c r="P8892" s="35" t="s">
        <v>2496</v>
      </c>
      <c r="AS8892" s="570"/>
      <c r="AT8892" s="391"/>
      <c r="AU8892" s="222"/>
      <c r="AV8892" s="564"/>
      <c r="AW8892" s="60"/>
      <c r="AX8892" s="60"/>
      <c r="AY8892" s="60"/>
      <c r="AZ8892" s="283"/>
      <c r="BA8892" s="283"/>
      <c r="BB8892" s="283"/>
      <c r="BC8892" s="34"/>
      <c r="BD8892" s="27"/>
      <c r="BF8892" s="35"/>
      <c r="BG8892" s="35"/>
      <c r="BH8892" s="35"/>
    </row>
    <row r="8893" spans="1:60" ht="15" x14ac:dyDescent="0.25">
      <c r="A8893" s="570">
        <f t="shared" si="129"/>
        <v>8887</v>
      </c>
      <c r="B8893" s="571" t="s">
        <v>11028</v>
      </c>
      <c r="C8893" s="574" t="s">
        <v>12458</v>
      </c>
      <c r="D8893" s="843">
        <v>39641.699999999997</v>
      </c>
      <c r="E8893" s="844"/>
      <c r="F8893" s="844"/>
      <c r="G8893" s="25"/>
      <c r="H8893" s="25"/>
      <c r="I8893" s="25"/>
      <c r="J8893" s="25"/>
      <c r="K8893" s="25"/>
      <c r="L8893" s="25"/>
      <c r="N8893" s="25"/>
      <c r="O8893" s="25"/>
      <c r="P8893" s="35" t="s">
        <v>2496</v>
      </c>
      <c r="AS8893" s="570"/>
      <c r="AT8893" s="391"/>
      <c r="AU8893" s="222"/>
      <c r="AV8893" s="564"/>
      <c r="AW8893" s="60"/>
      <c r="AX8893" s="60"/>
      <c r="AY8893" s="60"/>
      <c r="AZ8893" s="283"/>
      <c r="BA8893" s="283"/>
      <c r="BB8893" s="283"/>
      <c r="BC8893" s="34"/>
      <c r="BD8893" s="27"/>
      <c r="BF8893" s="35"/>
      <c r="BG8893" s="35"/>
      <c r="BH8893" s="35"/>
    </row>
    <row r="8894" spans="1:60" ht="15" x14ac:dyDescent="0.25">
      <c r="A8894" s="570">
        <f t="shared" si="129"/>
        <v>8888</v>
      </c>
      <c r="B8894" s="571" t="s">
        <v>11029</v>
      </c>
      <c r="C8894" s="574" t="s">
        <v>12458</v>
      </c>
      <c r="D8894" s="843">
        <v>15759.45</v>
      </c>
      <c r="E8894" s="844"/>
      <c r="F8894" s="844"/>
      <c r="G8894" s="25"/>
      <c r="H8894" s="25"/>
      <c r="I8894" s="25"/>
      <c r="J8894" s="25"/>
      <c r="K8894" s="25"/>
      <c r="L8894" s="25"/>
      <c r="N8894" s="25"/>
      <c r="O8894" s="25"/>
      <c r="P8894" s="35" t="s">
        <v>2496</v>
      </c>
      <c r="AS8894" s="570"/>
      <c r="AT8894" s="391"/>
      <c r="AU8894" s="222"/>
      <c r="AV8894" s="564"/>
      <c r="AW8894" s="60"/>
      <c r="AX8894" s="60"/>
      <c r="AY8894" s="60"/>
      <c r="AZ8894" s="283"/>
      <c r="BA8894" s="283"/>
      <c r="BB8894" s="283"/>
      <c r="BC8894" s="34"/>
      <c r="BD8894" s="27"/>
      <c r="BF8894" s="35"/>
      <c r="BG8894" s="35"/>
      <c r="BH8894" s="35"/>
    </row>
    <row r="8895" spans="1:60" ht="15" x14ac:dyDescent="0.25">
      <c r="A8895" s="570">
        <f t="shared" si="129"/>
        <v>8889</v>
      </c>
      <c r="B8895" s="571" t="s">
        <v>11030</v>
      </c>
      <c r="C8895" s="574" t="s">
        <v>12458</v>
      </c>
      <c r="D8895" s="843">
        <v>23100</v>
      </c>
      <c r="E8895" s="844"/>
      <c r="F8895" s="844"/>
      <c r="G8895" s="25"/>
      <c r="H8895" s="25"/>
      <c r="I8895" s="25"/>
      <c r="J8895" s="25"/>
      <c r="K8895" s="25"/>
      <c r="L8895" s="25"/>
      <c r="N8895" s="25"/>
      <c r="O8895" s="25"/>
      <c r="P8895" s="35" t="s">
        <v>2496</v>
      </c>
      <c r="AS8895" s="570"/>
      <c r="AT8895" s="391"/>
      <c r="AU8895" s="222"/>
      <c r="AV8895" s="564"/>
      <c r="AW8895" s="60"/>
      <c r="AX8895" s="60"/>
      <c r="AY8895" s="60"/>
      <c r="AZ8895" s="283"/>
      <c r="BA8895" s="283"/>
      <c r="BB8895" s="283"/>
      <c r="BC8895" s="34"/>
      <c r="BD8895" s="27"/>
      <c r="BF8895" s="35"/>
      <c r="BG8895" s="35"/>
      <c r="BH8895" s="35"/>
    </row>
    <row r="8896" spans="1:60" ht="15" x14ac:dyDescent="0.25">
      <c r="A8896" s="570">
        <f t="shared" si="129"/>
        <v>8890</v>
      </c>
      <c r="B8896" s="571" t="s">
        <v>11031</v>
      </c>
      <c r="C8896" s="574" t="s">
        <v>12458</v>
      </c>
      <c r="D8896" s="843">
        <v>9520</v>
      </c>
      <c r="E8896" s="844"/>
      <c r="F8896" s="844"/>
      <c r="G8896" s="25"/>
      <c r="H8896" s="25"/>
      <c r="I8896" s="25"/>
      <c r="J8896" s="25"/>
      <c r="K8896" s="25"/>
      <c r="L8896" s="25"/>
      <c r="N8896" s="25"/>
      <c r="O8896" s="25"/>
      <c r="P8896" s="35" t="s">
        <v>2496</v>
      </c>
      <c r="AS8896" s="570"/>
      <c r="AT8896" s="391"/>
      <c r="AU8896" s="222"/>
      <c r="AV8896" s="564"/>
      <c r="AW8896" s="60"/>
      <c r="AX8896" s="60"/>
      <c r="AY8896" s="60"/>
      <c r="AZ8896" s="283"/>
      <c r="BA8896" s="283"/>
      <c r="BB8896" s="283"/>
      <c r="BC8896" s="34"/>
      <c r="BD8896" s="27"/>
      <c r="BF8896" s="35"/>
      <c r="BG8896" s="35"/>
      <c r="BH8896" s="35"/>
    </row>
    <row r="8897" spans="1:60" ht="15" x14ac:dyDescent="0.25">
      <c r="A8897" s="570">
        <f t="shared" si="129"/>
        <v>8891</v>
      </c>
      <c r="B8897" s="571" t="s">
        <v>11032</v>
      </c>
      <c r="C8897" s="574" t="s">
        <v>12465</v>
      </c>
      <c r="D8897" s="843">
        <v>46667.040000000001</v>
      </c>
      <c r="E8897" s="844"/>
      <c r="F8897" s="844"/>
      <c r="G8897" s="25"/>
      <c r="H8897" s="25"/>
      <c r="I8897" s="25"/>
      <c r="J8897" s="25"/>
      <c r="K8897" s="25"/>
      <c r="L8897" s="25"/>
      <c r="N8897" s="25"/>
      <c r="O8897" s="25"/>
      <c r="P8897" s="35" t="s">
        <v>2496</v>
      </c>
      <c r="AS8897" s="570"/>
      <c r="AT8897" s="391"/>
      <c r="AU8897" s="222"/>
      <c r="AV8897" s="564"/>
      <c r="AW8897" s="60"/>
      <c r="AX8897" s="60"/>
      <c r="AY8897" s="60"/>
      <c r="AZ8897" s="283"/>
      <c r="BA8897" s="283"/>
      <c r="BB8897" s="283"/>
      <c r="BC8897" s="34"/>
      <c r="BD8897" s="27"/>
      <c r="BF8897" s="35"/>
      <c r="BG8897" s="35"/>
      <c r="BH8897" s="35"/>
    </row>
    <row r="8898" spans="1:60" ht="15" x14ac:dyDescent="0.25">
      <c r="A8898" s="570">
        <f t="shared" si="129"/>
        <v>8892</v>
      </c>
      <c r="B8898" s="571" t="s">
        <v>11033</v>
      </c>
      <c r="C8898" s="574" t="s">
        <v>12458</v>
      </c>
      <c r="D8898" s="843">
        <v>25823</v>
      </c>
      <c r="E8898" s="844"/>
      <c r="F8898" s="844"/>
      <c r="G8898" s="25"/>
      <c r="H8898" s="25"/>
      <c r="I8898" s="25"/>
      <c r="J8898" s="25"/>
      <c r="K8898" s="25"/>
      <c r="L8898" s="25"/>
      <c r="N8898" s="25"/>
      <c r="O8898" s="25"/>
      <c r="P8898" s="35" t="s">
        <v>2496</v>
      </c>
      <c r="AS8898" s="570"/>
      <c r="AT8898" s="391"/>
      <c r="AU8898" s="222"/>
      <c r="AV8898" s="564"/>
      <c r="AW8898" s="60"/>
      <c r="AX8898" s="60"/>
      <c r="AY8898" s="60"/>
      <c r="AZ8898" s="283"/>
      <c r="BA8898" s="283"/>
      <c r="BB8898" s="283"/>
      <c r="BC8898" s="34"/>
      <c r="BD8898" s="27"/>
      <c r="BF8898" s="35"/>
      <c r="BG8898" s="35"/>
      <c r="BH8898" s="35"/>
    </row>
    <row r="8899" spans="1:60" ht="15" x14ac:dyDescent="0.25">
      <c r="A8899" s="570">
        <f t="shared" si="129"/>
        <v>8893</v>
      </c>
      <c r="B8899" s="571" t="s">
        <v>11034</v>
      </c>
      <c r="C8899" s="574" t="s">
        <v>12458</v>
      </c>
      <c r="D8899" s="843">
        <v>10725.47</v>
      </c>
      <c r="E8899" s="844"/>
      <c r="F8899" s="844"/>
      <c r="G8899" s="25"/>
      <c r="H8899" s="25"/>
      <c r="I8899" s="25"/>
      <c r="J8899" s="25"/>
      <c r="K8899" s="25"/>
      <c r="L8899" s="25"/>
      <c r="N8899" s="25"/>
      <c r="O8899" s="25"/>
      <c r="P8899" s="35" t="s">
        <v>2496</v>
      </c>
      <c r="AS8899" s="570"/>
      <c r="AT8899" s="391"/>
      <c r="AU8899" s="222"/>
      <c r="AV8899" s="564"/>
      <c r="AW8899" s="60"/>
      <c r="AX8899" s="60"/>
      <c r="AY8899" s="60"/>
      <c r="AZ8899" s="283"/>
      <c r="BA8899" s="283"/>
      <c r="BB8899" s="283"/>
      <c r="BC8899" s="34"/>
      <c r="BD8899" s="27"/>
      <c r="BF8899" s="35"/>
      <c r="BG8899" s="35"/>
      <c r="BH8899" s="35"/>
    </row>
    <row r="8900" spans="1:60" ht="15" x14ac:dyDescent="0.25">
      <c r="A8900" s="570">
        <f t="shared" si="129"/>
        <v>8894</v>
      </c>
      <c r="B8900" s="571" t="s">
        <v>11035</v>
      </c>
      <c r="C8900" s="574" t="s">
        <v>12458</v>
      </c>
      <c r="D8900" s="843">
        <v>16422</v>
      </c>
      <c r="E8900" s="844"/>
      <c r="F8900" s="844"/>
      <c r="G8900" s="25"/>
      <c r="H8900" s="25"/>
      <c r="I8900" s="25"/>
      <c r="J8900" s="25"/>
      <c r="K8900" s="25"/>
      <c r="L8900" s="25"/>
      <c r="N8900" s="25"/>
      <c r="O8900" s="25"/>
      <c r="P8900" s="35" t="s">
        <v>2496</v>
      </c>
      <c r="AS8900" s="570"/>
      <c r="AT8900" s="391"/>
      <c r="AU8900" s="222"/>
      <c r="AV8900" s="564"/>
      <c r="AW8900" s="60"/>
      <c r="AX8900" s="60"/>
      <c r="AY8900" s="60"/>
      <c r="AZ8900" s="283"/>
      <c r="BA8900" s="283"/>
      <c r="BB8900" s="283"/>
      <c r="BC8900" s="34"/>
      <c r="BD8900" s="27"/>
      <c r="BF8900" s="35"/>
      <c r="BG8900" s="35"/>
      <c r="BH8900" s="35"/>
    </row>
    <row r="8901" spans="1:60" ht="15" x14ac:dyDescent="0.25">
      <c r="A8901" s="570">
        <f t="shared" si="129"/>
        <v>8895</v>
      </c>
      <c r="B8901" s="571" t="s">
        <v>11036</v>
      </c>
      <c r="C8901" s="574" t="s">
        <v>12458</v>
      </c>
      <c r="D8901" s="843">
        <v>7974.19</v>
      </c>
      <c r="E8901" s="844"/>
      <c r="F8901" s="844"/>
      <c r="G8901" s="25"/>
      <c r="H8901" s="25"/>
      <c r="I8901" s="25"/>
      <c r="J8901" s="25"/>
      <c r="K8901" s="25"/>
      <c r="L8901" s="25"/>
      <c r="N8901" s="25"/>
      <c r="O8901" s="25"/>
      <c r="P8901" s="35" t="s">
        <v>2496</v>
      </c>
      <c r="AS8901" s="570"/>
      <c r="AT8901" s="391"/>
      <c r="AU8901" s="222"/>
      <c r="AV8901" s="564"/>
      <c r="AW8901" s="60"/>
      <c r="AX8901" s="60"/>
      <c r="AY8901" s="60"/>
      <c r="AZ8901" s="283"/>
      <c r="BA8901" s="283"/>
      <c r="BB8901" s="283"/>
      <c r="BC8901" s="34"/>
      <c r="BD8901" s="27"/>
      <c r="BF8901" s="35"/>
      <c r="BG8901" s="35"/>
      <c r="BH8901" s="35"/>
    </row>
    <row r="8902" spans="1:60" ht="15" x14ac:dyDescent="0.25">
      <c r="A8902" s="570">
        <f t="shared" si="129"/>
        <v>8896</v>
      </c>
      <c r="B8902" s="571" t="s">
        <v>11037</v>
      </c>
      <c r="C8902" s="574" t="s">
        <v>12458</v>
      </c>
      <c r="D8902" s="843">
        <v>12042.8</v>
      </c>
      <c r="E8902" s="844"/>
      <c r="F8902" s="844"/>
      <c r="G8902" s="25"/>
      <c r="H8902" s="25"/>
      <c r="I8902" s="25"/>
      <c r="J8902" s="25"/>
      <c r="K8902" s="25"/>
      <c r="L8902" s="25"/>
      <c r="N8902" s="25"/>
      <c r="O8902" s="25"/>
      <c r="P8902" s="35" t="s">
        <v>2496</v>
      </c>
      <c r="AS8902" s="570"/>
      <c r="AT8902" s="391"/>
      <c r="AU8902" s="222"/>
      <c r="AV8902" s="564"/>
      <c r="AW8902" s="60"/>
      <c r="AX8902" s="60"/>
      <c r="AY8902" s="60"/>
      <c r="AZ8902" s="283"/>
      <c r="BA8902" s="283"/>
      <c r="BB8902" s="283"/>
      <c r="BC8902" s="34"/>
      <c r="BD8902" s="27"/>
      <c r="BF8902" s="35"/>
      <c r="BG8902" s="35"/>
      <c r="BH8902" s="35"/>
    </row>
    <row r="8903" spans="1:60" ht="15" x14ac:dyDescent="0.25">
      <c r="A8903" s="570">
        <f t="shared" si="129"/>
        <v>8897</v>
      </c>
      <c r="B8903" s="571" t="s">
        <v>11038</v>
      </c>
      <c r="C8903" s="574" t="s">
        <v>12458</v>
      </c>
      <c r="D8903" s="843">
        <v>8466.85</v>
      </c>
      <c r="E8903" s="844"/>
      <c r="F8903" s="844"/>
      <c r="G8903" s="25"/>
      <c r="H8903" s="25"/>
      <c r="I8903" s="25"/>
      <c r="J8903" s="25"/>
      <c r="K8903" s="25"/>
      <c r="L8903" s="25"/>
      <c r="N8903" s="25"/>
      <c r="O8903" s="25"/>
      <c r="P8903" s="35" t="s">
        <v>2496</v>
      </c>
      <c r="AS8903" s="570"/>
      <c r="AT8903" s="391"/>
      <c r="AU8903" s="222"/>
      <c r="AV8903" s="564"/>
      <c r="AW8903" s="60"/>
      <c r="AX8903" s="60"/>
      <c r="AY8903" s="60"/>
      <c r="AZ8903" s="283"/>
      <c r="BA8903" s="283"/>
      <c r="BB8903" s="283"/>
      <c r="BC8903" s="34"/>
      <c r="BD8903" s="27"/>
      <c r="BF8903" s="35"/>
      <c r="BG8903" s="35"/>
      <c r="BH8903" s="35"/>
    </row>
    <row r="8904" spans="1:60" ht="15" x14ac:dyDescent="0.25">
      <c r="A8904" s="570">
        <f t="shared" si="129"/>
        <v>8898</v>
      </c>
      <c r="B8904" s="571" t="s">
        <v>11039</v>
      </c>
      <c r="C8904" s="574" t="s">
        <v>12458</v>
      </c>
      <c r="D8904" s="843">
        <v>30107</v>
      </c>
      <c r="E8904" s="844"/>
      <c r="F8904" s="844"/>
      <c r="G8904" s="25"/>
      <c r="H8904" s="25"/>
      <c r="I8904" s="25"/>
      <c r="J8904" s="25"/>
      <c r="K8904" s="25"/>
      <c r="L8904" s="25"/>
      <c r="N8904" s="25"/>
      <c r="O8904" s="25"/>
      <c r="P8904" s="35" t="s">
        <v>2496</v>
      </c>
      <c r="AS8904" s="570"/>
      <c r="AT8904" s="391"/>
      <c r="AU8904" s="222"/>
      <c r="AV8904" s="564"/>
      <c r="AW8904" s="60"/>
      <c r="AX8904" s="60"/>
      <c r="AY8904" s="60"/>
      <c r="AZ8904" s="283"/>
      <c r="BA8904" s="283"/>
      <c r="BB8904" s="283"/>
      <c r="BC8904" s="34"/>
      <c r="BD8904" s="27"/>
      <c r="BF8904" s="35"/>
      <c r="BG8904" s="35"/>
      <c r="BH8904" s="35"/>
    </row>
    <row r="8905" spans="1:60" ht="15" x14ac:dyDescent="0.25">
      <c r="A8905" s="570">
        <f t="shared" si="129"/>
        <v>8899</v>
      </c>
      <c r="B8905" s="571" t="s">
        <v>11040</v>
      </c>
      <c r="C8905" s="574" t="s">
        <v>12458</v>
      </c>
      <c r="D8905" s="843">
        <v>59643.99</v>
      </c>
      <c r="E8905" s="844"/>
      <c r="F8905" s="844"/>
      <c r="G8905" s="25"/>
      <c r="H8905" s="25"/>
      <c r="I8905" s="25"/>
      <c r="J8905" s="25"/>
      <c r="K8905" s="25"/>
      <c r="L8905" s="25"/>
      <c r="N8905" s="25"/>
      <c r="O8905" s="25"/>
      <c r="P8905" s="35" t="s">
        <v>2496</v>
      </c>
      <c r="AS8905" s="570"/>
      <c r="AT8905" s="391"/>
      <c r="AU8905" s="222"/>
      <c r="AV8905" s="564"/>
      <c r="AW8905" s="60"/>
      <c r="AX8905" s="60"/>
      <c r="AY8905" s="60"/>
      <c r="AZ8905" s="283"/>
      <c r="BA8905" s="283"/>
      <c r="BB8905" s="283"/>
      <c r="BC8905" s="34"/>
      <c r="BD8905" s="27"/>
      <c r="BF8905" s="35"/>
      <c r="BG8905" s="35"/>
      <c r="BH8905" s="35"/>
    </row>
    <row r="8906" spans="1:60" ht="15" x14ac:dyDescent="0.25">
      <c r="A8906" s="570">
        <f t="shared" si="129"/>
        <v>8900</v>
      </c>
      <c r="B8906" s="571" t="s">
        <v>11041</v>
      </c>
      <c r="C8906" s="574" t="s">
        <v>12458</v>
      </c>
      <c r="D8906" s="843">
        <v>72804.2</v>
      </c>
      <c r="E8906" s="844"/>
      <c r="F8906" s="844"/>
      <c r="G8906" s="25"/>
      <c r="H8906" s="25"/>
      <c r="I8906" s="25"/>
      <c r="J8906" s="25"/>
      <c r="K8906" s="25"/>
      <c r="L8906" s="25"/>
      <c r="N8906" s="25"/>
      <c r="O8906" s="25"/>
      <c r="P8906" s="35" t="s">
        <v>2496</v>
      </c>
      <c r="AS8906" s="570"/>
      <c r="AT8906" s="391"/>
      <c r="AU8906" s="222"/>
      <c r="AV8906" s="564"/>
      <c r="AW8906" s="60"/>
      <c r="AX8906" s="60"/>
      <c r="AY8906" s="60"/>
      <c r="AZ8906" s="283"/>
      <c r="BA8906" s="283"/>
      <c r="BB8906" s="283"/>
      <c r="BC8906" s="34"/>
      <c r="BD8906" s="27"/>
      <c r="BF8906" s="35"/>
      <c r="BG8906" s="35"/>
      <c r="BH8906" s="35"/>
    </row>
    <row r="8907" spans="1:60" ht="15" x14ac:dyDescent="0.25">
      <c r="A8907" s="570">
        <f t="shared" si="129"/>
        <v>8901</v>
      </c>
      <c r="B8907" s="571" t="s">
        <v>11042</v>
      </c>
      <c r="C8907" s="574" t="s">
        <v>12458</v>
      </c>
      <c r="D8907" s="843">
        <v>66172.33</v>
      </c>
      <c r="E8907" s="844"/>
      <c r="F8907" s="844"/>
      <c r="G8907" s="25"/>
      <c r="H8907" s="25"/>
      <c r="I8907" s="25"/>
      <c r="J8907" s="25"/>
      <c r="K8907" s="25"/>
      <c r="L8907" s="25"/>
      <c r="N8907" s="25"/>
      <c r="O8907" s="25"/>
      <c r="P8907" s="35" t="s">
        <v>2496</v>
      </c>
      <c r="AS8907" s="570"/>
      <c r="AT8907" s="391"/>
      <c r="AU8907" s="222"/>
      <c r="AV8907" s="564"/>
      <c r="AW8907" s="60"/>
      <c r="AX8907" s="60"/>
      <c r="AY8907" s="60"/>
      <c r="AZ8907" s="283"/>
      <c r="BA8907" s="283"/>
      <c r="BB8907" s="283"/>
      <c r="BC8907" s="34"/>
      <c r="BD8907" s="27"/>
      <c r="BF8907" s="35"/>
      <c r="BG8907" s="35"/>
      <c r="BH8907" s="35"/>
    </row>
    <row r="8908" spans="1:60" ht="15" x14ac:dyDescent="0.25">
      <c r="A8908" s="570">
        <f t="shared" si="129"/>
        <v>8902</v>
      </c>
      <c r="B8908" s="571" t="s">
        <v>11043</v>
      </c>
      <c r="C8908" s="574" t="s">
        <v>12458</v>
      </c>
      <c r="D8908" s="843">
        <v>559.29999999999995</v>
      </c>
      <c r="E8908" s="844"/>
      <c r="F8908" s="844"/>
      <c r="G8908" s="25"/>
      <c r="H8908" s="25"/>
      <c r="I8908" s="25"/>
      <c r="J8908" s="25"/>
      <c r="K8908" s="25"/>
      <c r="L8908" s="25"/>
      <c r="N8908" s="25"/>
      <c r="O8908" s="25"/>
      <c r="P8908" s="35" t="s">
        <v>2496</v>
      </c>
      <c r="AS8908" s="570"/>
      <c r="AT8908" s="391"/>
      <c r="AU8908" s="222"/>
      <c r="AV8908" s="564"/>
      <c r="AW8908" s="60"/>
      <c r="AX8908" s="60"/>
      <c r="AY8908" s="60"/>
      <c r="AZ8908" s="283"/>
      <c r="BA8908" s="283"/>
      <c r="BB8908" s="283"/>
      <c r="BC8908" s="34"/>
      <c r="BD8908" s="27"/>
      <c r="BF8908" s="35"/>
      <c r="BG8908" s="35"/>
      <c r="BH8908" s="35"/>
    </row>
    <row r="8909" spans="1:60" ht="15" x14ac:dyDescent="0.25">
      <c r="A8909" s="570">
        <f t="shared" si="129"/>
        <v>8903</v>
      </c>
      <c r="B8909" s="571" t="s">
        <v>11044</v>
      </c>
      <c r="C8909" s="574" t="s">
        <v>12480</v>
      </c>
      <c r="D8909" s="843">
        <v>148750</v>
      </c>
      <c r="E8909" s="844"/>
      <c r="F8909" s="844"/>
      <c r="G8909" s="25"/>
      <c r="H8909" s="25"/>
      <c r="I8909" s="25"/>
      <c r="J8909" s="25"/>
      <c r="K8909" s="25"/>
      <c r="L8909" s="25"/>
      <c r="N8909" s="25"/>
      <c r="O8909" s="25"/>
      <c r="P8909" s="35" t="s">
        <v>2496</v>
      </c>
      <c r="AS8909" s="570"/>
      <c r="AT8909" s="391"/>
      <c r="AU8909" s="222"/>
      <c r="AV8909" s="564"/>
      <c r="AW8909" s="60"/>
      <c r="AX8909" s="60"/>
      <c r="AY8909" s="60"/>
      <c r="AZ8909" s="283"/>
      <c r="BA8909" s="283"/>
      <c r="BB8909" s="283"/>
      <c r="BC8909" s="34"/>
      <c r="BD8909" s="27"/>
      <c r="BF8909" s="35"/>
      <c r="BG8909" s="35"/>
      <c r="BH8909" s="35"/>
    </row>
    <row r="8910" spans="1:60" ht="15" x14ac:dyDescent="0.25">
      <c r="A8910" s="570">
        <f t="shared" si="129"/>
        <v>8904</v>
      </c>
      <c r="B8910" s="571" t="s">
        <v>11045</v>
      </c>
      <c r="C8910" s="574" t="s">
        <v>12458</v>
      </c>
      <c r="D8910" s="843">
        <v>2846.48</v>
      </c>
      <c r="E8910" s="844"/>
      <c r="F8910" s="844"/>
      <c r="G8910" s="25"/>
      <c r="H8910" s="25"/>
      <c r="I8910" s="25"/>
      <c r="J8910" s="25"/>
      <c r="K8910" s="25"/>
      <c r="L8910" s="25"/>
      <c r="N8910" s="25"/>
      <c r="O8910" s="25"/>
      <c r="P8910" s="35" t="s">
        <v>2496</v>
      </c>
      <c r="AS8910" s="570"/>
      <c r="AT8910" s="391"/>
      <c r="AU8910" s="222"/>
      <c r="AV8910" s="564"/>
      <c r="AW8910" s="60"/>
      <c r="AX8910" s="60"/>
      <c r="AY8910" s="60"/>
      <c r="AZ8910" s="283"/>
      <c r="BA8910" s="283"/>
      <c r="BB8910" s="283"/>
      <c r="BC8910" s="34"/>
      <c r="BD8910" s="27"/>
      <c r="BF8910" s="35"/>
      <c r="BG8910" s="35"/>
      <c r="BH8910" s="35"/>
    </row>
    <row r="8911" spans="1:60" ht="15" x14ac:dyDescent="0.25">
      <c r="A8911" s="570">
        <f t="shared" ref="A8911:A8974" si="130">A8910+1</f>
        <v>8905</v>
      </c>
      <c r="B8911" s="571" t="s">
        <v>11046</v>
      </c>
      <c r="C8911" s="574" t="s">
        <v>12458</v>
      </c>
      <c r="D8911" s="843">
        <v>664618.56999999995</v>
      </c>
      <c r="E8911" s="844"/>
      <c r="F8911" s="844"/>
      <c r="G8911" s="25"/>
      <c r="H8911" s="25"/>
      <c r="I8911" s="25"/>
      <c r="J8911" s="25"/>
      <c r="K8911" s="25"/>
      <c r="L8911" s="25"/>
      <c r="N8911" s="25"/>
      <c r="O8911" s="25"/>
      <c r="P8911" s="35" t="s">
        <v>2496</v>
      </c>
      <c r="AS8911" s="570"/>
      <c r="AT8911" s="391"/>
      <c r="AU8911" s="222"/>
      <c r="AV8911" s="564"/>
      <c r="AW8911" s="60"/>
      <c r="AX8911" s="60"/>
      <c r="AY8911" s="60"/>
      <c r="AZ8911" s="283"/>
      <c r="BA8911" s="283"/>
      <c r="BB8911" s="283"/>
      <c r="BC8911" s="34"/>
      <c r="BD8911" s="27"/>
      <c r="BF8911" s="35"/>
      <c r="BG8911" s="35"/>
      <c r="BH8911" s="35"/>
    </row>
    <row r="8912" spans="1:60" ht="15" x14ac:dyDescent="0.25">
      <c r="A8912" s="570">
        <f t="shared" si="130"/>
        <v>8906</v>
      </c>
      <c r="B8912" s="571" t="s">
        <v>11047</v>
      </c>
      <c r="C8912" s="574" t="s">
        <v>12458</v>
      </c>
      <c r="D8912" s="843">
        <v>7319.69</v>
      </c>
      <c r="E8912" s="844"/>
      <c r="F8912" s="844"/>
      <c r="G8912" s="25"/>
      <c r="H8912" s="25"/>
      <c r="I8912" s="25"/>
      <c r="J8912" s="25"/>
      <c r="K8912" s="25"/>
      <c r="L8912" s="25"/>
      <c r="N8912" s="25"/>
      <c r="O8912" s="25"/>
      <c r="P8912" s="35" t="s">
        <v>2496</v>
      </c>
      <c r="AS8912" s="570"/>
      <c r="AT8912" s="391"/>
      <c r="AU8912" s="222"/>
      <c r="AV8912" s="564"/>
      <c r="AW8912" s="60"/>
      <c r="AX8912" s="60"/>
      <c r="AY8912" s="60"/>
      <c r="AZ8912" s="283"/>
      <c r="BA8912" s="283"/>
      <c r="BB8912" s="283"/>
      <c r="BC8912" s="34"/>
      <c r="BD8912" s="27"/>
      <c r="BF8912" s="35"/>
      <c r="BG8912" s="35"/>
      <c r="BH8912" s="35"/>
    </row>
    <row r="8913" spans="1:60" ht="15" x14ac:dyDescent="0.25">
      <c r="A8913" s="570">
        <f t="shared" si="130"/>
        <v>8907</v>
      </c>
      <c r="B8913" s="571" t="s">
        <v>11048</v>
      </c>
      <c r="C8913" s="574" t="s">
        <v>12458</v>
      </c>
      <c r="D8913" s="843">
        <v>3615.22</v>
      </c>
      <c r="E8913" s="844"/>
      <c r="F8913" s="844"/>
      <c r="G8913" s="25"/>
      <c r="H8913" s="25"/>
      <c r="I8913" s="25"/>
      <c r="J8913" s="25"/>
      <c r="K8913" s="25"/>
      <c r="L8913" s="25"/>
      <c r="N8913" s="25"/>
      <c r="O8913" s="25"/>
      <c r="P8913" s="35" t="s">
        <v>2496</v>
      </c>
      <c r="AS8913" s="570"/>
      <c r="AT8913" s="391"/>
      <c r="AU8913" s="222"/>
      <c r="AV8913" s="564"/>
      <c r="AW8913" s="60"/>
      <c r="AX8913" s="60"/>
      <c r="AY8913" s="60"/>
      <c r="AZ8913" s="283"/>
      <c r="BA8913" s="283"/>
      <c r="BB8913" s="283"/>
      <c r="BC8913" s="34"/>
      <c r="BD8913" s="27"/>
      <c r="BF8913" s="35"/>
      <c r="BG8913" s="35"/>
      <c r="BH8913" s="35"/>
    </row>
    <row r="8914" spans="1:60" ht="15" x14ac:dyDescent="0.25">
      <c r="A8914" s="570">
        <f t="shared" si="130"/>
        <v>8908</v>
      </c>
      <c r="B8914" s="571" t="s">
        <v>11049</v>
      </c>
      <c r="C8914" s="574" t="s">
        <v>12458</v>
      </c>
      <c r="D8914" s="843">
        <v>5347.86</v>
      </c>
      <c r="E8914" s="844"/>
      <c r="F8914" s="844"/>
      <c r="G8914" s="25"/>
      <c r="H8914" s="25"/>
      <c r="I8914" s="25"/>
      <c r="J8914" s="25"/>
      <c r="K8914" s="25"/>
      <c r="L8914" s="25"/>
      <c r="N8914" s="25"/>
      <c r="O8914" s="25"/>
      <c r="P8914" s="35" t="s">
        <v>2496</v>
      </c>
      <c r="AS8914" s="570"/>
      <c r="AT8914" s="391"/>
      <c r="AU8914" s="222"/>
      <c r="AV8914" s="564"/>
      <c r="AW8914" s="60"/>
      <c r="AX8914" s="60"/>
      <c r="AY8914" s="60"/>
      <c r="AZ8914" s="283"/>
      <c r="BA8914" s="283"/>
      <c r="BB8914" s="283"/>
      <c r="BC8914" s="34"/>
      <c r="BD8914" s="27"/>
      <c r="BF8914" s="35"/>
      <c r="BG8914" s="35"/>
      <c r="BH8914" s="35"/>
    </row>
    <row r="8915" spans="1:60" ht="15" x14ac:dyDescent="0.25">
      <c r="A8915" s="570">
        <f t="shared" si="130"/>
        <v>8909</v>
      </c>
      <c r="B8915" s="571" t="s">
        <v>11050</v>
      </c>
      <c r="C8915" s="574" t="s">
        <v>12458</v>
      </c>
      <c r="D8915" s="843">
        <v>8508.5</v>
      </c>
      <c r="E8915" s="844"/>
      <c r="F8915" s="844"/>
      <c r="G8915" s="25"/>
      <c r="H8915" s="25"/>
      <c r="I8915" s="25"/>
      <c r="J8915" s="25"/>
      <c r="K8915" s="25"/>
      <c r="L8915" s="25"/>
      <c r="N8915" s="25"/>
      <c r="O8915" s="25"/>
      <c r="P8915" s="35" t="s">
        <v>2496</v>
      </c>
      <c r="AS8915" s="570"/>
      <c r="AT8915" s="391"/>
      <c r="AU8915" s="222"/>
      <c r="AV8915" s="564"/>
      <c r="AW8915" s="60"/>
      <c r="AX8915" s="60"/>
      <c r="AY8915" s="60"/>
      <c r="AZ8915" s="283"/>
      <c r="BA8915" s="283"/>
      <c r="BB8915" s="283"/>
      <c r="BC8915" s="34"/>
      <c r="BD8915" s="27"/>
      <c r="BF8915" s="35"/>
      <c r="BG8915" s="35"/>
      <c r="BH8915" s="35"/>
    </row>
    <row r="8916" spans="1:60" ht="15" x14ac:dyDescent="0.25">
      <c r="A8916" s="570">
        <f t="shared" si="130"/>
        <v>8910</v>
      </c>
      <c r="B8916" s="571" t="s">
        <v>11051</v>
      </c>
      <c r="C8916" s="574" t="s">
        <v>12458</v>
      </c>
      <c r="D8916" s="843">
        <v>10579.1</v>
      </c>
      <c r="E8916" s="844"/>
      <c r="F8916" s="844"/>
      <c r="G8916" s="25"/>
      <c r="H8916" s="25"/>
      <c r="I8916" s="25"/>
      <c r="J8916" s="25"/>
      <c r="K8916" s="25"/>
      <c r="L8916" s="25"/>
      <c r="N8916" s="25"/>
      <c r="O8916" s="25"/>
      <c r="P8916" s="35" t="s">
        <v>2496</v>
      </c>
      <c r="AS8916" s="570"/>
      <c r="AT8916" s="391"/>
      <c r="AU8916" s="222"/>
      <c r="AV8916" s="564"/>
      <c r="AW8916" s="60"/>
      <c r="AX8916" s="60"/>
      <c r="AY8916" s="60"/>
      <c r="AZ8916" s="283"/>
      <c r="BA8916" s="283"/>
      <c r="BB8916" s="283"/>
      <c r="BC8916" s="34"/>
      <c r="BD8916" s="27"/>
      <c r="BF8916" s="35"/>
      <c r="BG8916" s="35"/>
      <c r="BH8916" s="35"/>
    </row>
    <row r="8917" spans="1:60" ht="15" x14ac:dyDescent="0.25">
      <c r="A8917" s="570">
        <f t="shared" si="130"/>
        <v>8911</v>
      </c>
      <c r="B8917" s="571" t="s">
        <v>11052</v>
      </c>
      <c r="C8917" s="574" t="s">
        <v>12458</v>
      </c>
      <c r="D8917" s="843">
        <v>3383.17</v>
      </c>
      <c r="E8917" s="844"/>
      <c r="F8917" s="844"/>
      <c r="G8917" s="25"/>
      <c r="H8917" s="25"/>
      <c r="I8917" s="25"/>
      <c r="J8917" s="25"/>
      <c r="K8917" s="25"/>
      <c r="L8917" s="25"/>
      <c r="N8917" s="25"/>
      <c r="O8917" s="25"/>
      <c r="P8917" s="35" t="s">
        <v>2496</v>
      </c>
      <c r="AS8917" s="570"/>
      <c r="AT8917" s="391"/>
      <c r="AU8917" s="222"/>
      <c r="AV8917" s="564"/>
      <c r="AW8917" s="60"/>
      <c r="AX8917" s="60"/>
      <c r="AY8917" s="60"/>
      <c r="AZ8917" s="283"/>
      <c r="BA8917" s="283"/>
      <c r="BB8917" s="283"/>
      <c r="BC8917" s="34"/>
      <c r="BD8917" s="27"/>
      <c r="BF8917" s="35"/>
      <c r="BG8917" s="35"/>
      <c r="BH8917" s="35"/>
    </row>
    <row r="8918" spans="1:60" ht="15" x14ac:dyDescent="0.25">
      <c r="A8918" s="570">
        <f t="shared" si="130"/>
        <v>8912</v>
      </c>
      <c r="B8918" s="571" t="s">
        <v>11053</v>
      </c>
      <c r="C8918" s="574" t="s">
        <v>12458</v>
      </c>
      <c r="D8918" s="843">
        <v>3978.17</v>
      </c>
      <c r="E8918" s="844"/>
      <c r="F8918" s="844"/>
      <c r="G8918" s="25"/>
      <c r="H8918" s="25"/>
      <c r="I8918" s="25"/>
      <c r="J8918" s="25"/>
      <c r="K8918" s="25"/>
      <c r="L8918" s="25"/>
      <c r="N8918" s="25"/>
      <c r="O8918" s="25"/>
      <c r="P8918" s="35" t="s">
        <v>2496</v>
      </c>
      <c r="AS8918" s="570"/>
      <c r="AT8918" s="391"/>
      <c r="AU8918" s="222"/>
      <c r="AV8918" s="564"/>
      <c r="AW8918" s="60"/>
      <c r="AX8918" s="60"/>
      <c r="AY8918" s="60"/>
      <c r="AZ8918" s="283"/>
      <c r="BA8918" s="283"/>
      <c r="BB8918" s="283"/>
      <c r="BC8918" s="34"/>
      <c r="BD8918" s="27"/>
      <c r="BF8918" s="35"/>
      <c r="BG8918" s="35"/>
      <c r="BH8918" s="35"/>
    </row>
    <row r="8919" spans="1:60" ht="15" x14ac:dyDescent="0.25">
      <c r="A8919" s="570">
        <f t="shared" si="130"/>
        <v>8913</v>
      </c>
      <c r="B8919" s="571" t="s">
        <v>11054</v>
      </c>
      <c r="C8919" s="574" t="s">
        <v>12458</v>
      </c>
      <c r="D8919" s="843">
        <v>4918.2700000000004</v>
      </c>
      <c r="E8919" s="844"/>
      <c r="F8919" s="844"/>
      <c r="G8919" s="25"/>
      <c r="H8919" s="25"/>
      <c r="I8919" s="25"/>
      <c r="J8919" s="25"/>
      <c r="K8919" s="25"/>
      <c r="L8919" s="25"/>
      <c r="N8919" s="25"/>
      <c r="O8919" s="25"/>
      <c r="P8919" s="35" t="s">
        <v>2496</v>
      </c>
      <c r="AS8919" s="570"/>
      <c r="AT8919" s="391"/>
      <c r="AU8919" s="222"/>
      <c r="AV8919" s="564"/>
      <c r="AW8919" s="60"/>
      <c r="AX8919" s="60"/>
      <c r="AY8919" s="60"/>
      <c r="AZ8919" s="283"/>
      <c r="BA8919" s="283"/>
      <c r="BB8919" s="283"/>
      <c r="BC8919" s="34"/>
      <c r="BD8919" s="27"/>
      <c r="BF8919" s="35"/>
      <c r="BG8919" s="35"/>
      <c r="BH8919" s="35"/>
    </row>
    <row r="8920" spans="1:60" ht="15" x14ac:dyDescent="0.25">
      <c r="A8920" s="570">
        <f t="shared" si="130"/>
        <v>8914</v>
      </c>
      <c r="B8920" s="571" t="s">
        <v>11055</v>
      </c>
      <c r="C8920" s="574" t="s">
        <v>12458</v>
      </c>
      <c r="D8920" s="843">
        <v>4874.24</v>
      </c>
      <c r="E8920" s="844"/>
      <c r="F8920" s="844"/>
      <c r="G8920" s="25"/>
      <c r="H8920" s="25"/>
      <c r="I8920" s="25"/>
      <c r="J8920" s="25"/>
      <c r="K8920" s="25"/>
      <c r="L8920" s="25"/>
      <c r="N8920" s="25"/>
      <c r="O8920" s="25"/>
      <c r="P8920" s="35" t="s">
        <v>2496</v>
      </c>
      <c r="AS8920" s="570"/>
      <c r="AT8920" s="391"/>
      <c r="AU8920" s="222"/>
      <c r="AV8920" s="564"/>
      <c r="AW8920" s="60"/>
      <c r="AX8920" s="60"/>
      <c r="AY8920" s="60"/>
      <c r="AZ8920" s="283"/>
      <c r="BA8920" s="283"/>
      <c r="BB8920" s="283"/>
      <c r="BC8920" s="34"/>
      <c r="BD8920" s="27"/>
      <c r="BF8920" s="35"/>
      <c r="BG8920" s="35"/>
      <c r="BH8920" s="35"/>
    </row>
    <row r="8921" spans="1:60" ht="15" x14ac:dyDescent="0.25">
      <c r="A8921" s="570">
        <f t="shared" si="130"/>
        <v>8915</v>
      </c>
      <c r="B8921" s="571" t="s">
        <v>11056</v>
      </c>
      <c r="C8921" s="574" t="s">
        <v>12458</v>
      </c>
      <c r="D8921" s="843">
        <v>4188.8</v>
      </c>
      <c r="E8921" s="844"/>
      <c r="F8921" s="844"/>
      <c r="G8921" s="25"/>
      <c r="H8921" s="25"/>
      <c r="I8921" s="25"/>
      <c r="J8921" s="25"/>
      <c r="K8921" s="25"/>
      <c r="L8921" s="25"/>
      <c r="N8921" s="25"/>
      <c r="O8921" s="25"/>
      <c r="P8921" s="35" t="s">
        <v>2496</v>
      </c>
      <c r="AS8921" s="570"/>
      <c r="AT8921" s="391"/>
      <c r="AU8921" s="222"/>
      <c r="AV8921" s="564"/>
      <c r="AW8921" s="60"/>
      <c r="AX8921" s="60"/>
      <c r="AY8921" s="60"/>
      <c r="AZ8921" s="283"/>
      <c r="BA8921" s="283"/>
      <c r="BB8921" s="283"/>
      <c r="BC8921" s="34"/>
      <c r="BD8921" s="27"/>
      <c r="BF8921" s="35"/>
      <c r="BG8921" s="35"/>
      <c r="BH8921" s="35"/>
    </row>
    <row r="8922" spans="1:60" ht="15" x14ac:dyDescent="0.25">
      <c r="A8922" s="570">
        <f t="shared" si="130"/>
        <v>8916</v>
      </c>
      <c r="B8922" s="571" t="s">
        <v>11057</v>
      </c>
      <c r="C8922" s="574" t="s">
        <v>12458</v>
      </c>
      <c r="D8922" s="843">
        <v>6545</v>
      </c>
      <c r="E8922" s="844"/>
      <c r="F8922" s="844"/>
      <c r="G8922" s="25"/>
      <c r="H8922" s="25"/>
      <c r="I8922" s="25"/>
      <c r="J8922" s="25"/>
      <c r="K8922" s="25"/>
      <c r="L8922" s="25"/>
      <c r="N8922" s="25"/>
      <c r="O8922" s="25"/>
      <c r="P8922" s="35" t="s">
        <v>2496</v>
      </c>
      <c r="AS8922" s="570"/>
      <c r="AT8922" s="391"/>
      <c r="AU8922" s="222"/>
      <c r="AV8922" s="564"/>
      <c r="AW8922" s="60"/>
      <c r="AX8922" s="60"/>
      <c r="AY8922" s="60"/>
      <c r="AZ8922" s="283"/>
      <c r="BA8922" s="283"/>
      <c r="BB8922" s="283"/>
      <c r="BC8922" s="34"/>
      <c r="BD8922" s="27"/>
      <c r="BF8922" s="35"/>
      <c r="BG8922" s="35"/>
      <c r="BH8922" s="35"/>
    </row>
    <row r="8923" spans="1:60" ht="15" x14ac:dyDescent="0.25">
      <c r="A8923" s="570">
        <f t="shared" si="130"/>
        <v>8917</v>
      </c>
      <c r="B8923" s="571" t="s">
        <v>11058</v>
      </c>
      <c r="C8923" s="574" t="s">
        <v>12458</v>
      </c>
      <c r="D8923" s="843">
        <v>12852</v>
      </c>
      <c r="E8923" s="844"/>
      <c r="F8923" s="844"/>
      <c r="G8923" s="25"/>
      <c r="H8923" s="25"/>
      <c r="I8923" s="25"/>
      <c r="J8923" s="25"/>
      <c r="K8923" s="25"/>
      <c r="L8923" s="25"/>
      <c r="N8923" s="25"/>
      <c r="O8923" s="25"/>
      <c r="P8923" s="35" t="s">
        <v>2496</v>
      </c>
      <c r="AS8923" s="570"/>
      <c r="AT8923" s="391"/>
      <c r="AU8923" s="222"/>
      <c r="AV8923" s="564"/>
      <c r="AW8923" s="60"/>
      <c r="AX8923" s="60"/>
      <c r="AY8923" s="60"/>
      <c r="AZ8923" s="283"/>
      <c r="BA8923" s="283"/>
      <c r="BB8923" s="283"/>
      <c r="BC8923" s="34"/>
      <c r="BD8923" s="27"/>
      <c r="BF8923" s="35"/>
      <c r="BG8923" s="35"/>
      <c r="BH8923" s="35"/>
    </row>
    <row r="8924" spans="1:60" ht="15" x14ac:dyDescent="0.25">
      <c r="A8924" s="570">
        <f t="shared" si="130"/>
        <v>8918</v>
      </c>
      <c r="B8924" s="571" t="s">
        <v>11059</v>
      </c>
      <c r="C8924" s="574" t="s">
        <v>12458</v>
      </c>
      <c r="D8924" s="843">
        <v>3083.29</v>
      </c>
      <c r="E8924" s="844"/>
      <c r="F8924" s="844"/>
      <c r="G8924" s="25"/>
      <c r="H8924" s="25"/>
      <c r="I8924" s="25"/>
      <c r="J8924" s="25"/>
      <c r="K8924" s="25"/>
      <c r="L8924" s="25"/>
      <c r="N8924" s="25"/>
      <c r="O8924" s="25"/>
      <c r="P8924" s="35" t="s">
        <v>2496</v>
      </c>
      <c r="AS8924" s="570"/>
      <c r="AT8924" s="391"/>
      <c r="AU8924" s="222"/>
      <c r="AV8924" s="564"/>
      <c r="AW8924" s="60"/>
      <c r="AX8924" s="60"/>
      <c r="AY8924" s="60"/>
      <c r="AZ8924" s="283"/>
      <c r="BA8924" s="283"/>
      <c r="BB8924" s="283"/>
      <c r="BC8924" s="34"/>
      <c r="BD8924" s="27"/>
      <c r="BF8924" s="35"/>
      <c r="BG8924" s="35"/>
      <c r="BH8924" s="35"/>
    </row>
    <row r="8925" spans="1:60" ht="15" x14ac:dyDescent="0.25">
      <c r="A8925" s="570">
        <f t="shared" si="130"/>
        <v>8919</v>
      </c>
      <c r="B8925" s="571" t="s">
        <v>11060</v>
      </c>
      <c r="C8925" s="574" t="s">
        <v>12458</v>
      </c>
      <c r="D8925" s="843">
        <v>294</v>
      </c>
      <c r="E8925" s="844"/>
      <c r="F8925" s="844"/>
      <c r="G8925" s="25"/>
      <c r="H8925" s="25"/>
      <c r="I8925" s="25"/>
      <c r="J8925" s="25"/>
      <c r="K8925" s="25"/>
      <c r="L8925" s="25"/>
      <c r="N8925" s="25"/>
      <c r="O8925" s="25"/>
      <c r="P8925" s="35" t="s">
        <v>2496</v>
      </c>
      <c r="AS8925" s="570"/>
      <c r="AT8925" s="391"/>
      <c r="AU8925" s="222"/>
      <c r="AV8925" s="564"/>
      <c r="AW8925" s="60"/>
      <c r="AX8925" s="60"/>
      <c r="AY8925" s="60"/>
      <c r="AZ8925" s="283"/>
      <c r="BA8925" s="283"/>
      <c r="BB8925" s="283"/>
      <c r="BC8925" s="34"/>
      <c r="BD8925" s="27"/>
      <c r="BF8925" s="35"/>
      <c r="BG8925" s="35"/>
      <c r="BH8925" s="35"/>
    </row>
    <row r="8926" spans="1:60" ht="15" x14ac:dyDescent="0.25">
      <c r="A8926" s="570">
        <f t="shared" si="130"/>
        <v>8920</v>
      </c>
      <c r="B8926" s="571" t="s">
        <v>11061</v>
      </c>
      <c r="C8926" s="574" t="s">
        <v>12458</v>
      </c>
      <c r="D8926" s="843">
        <v>6574.75</v>
      </c>
      <c r="E8926" s="844"/>
      <c r="F8926" s="844"/>
      <c r="G8926" s="25"/>
      <c r="H8926" s="25"/>
      <c r="I8926" s="25"/>
      <c r="J8926" s="25"/>
      <c r="K8926" s="25"/>
      <c r="L8926" s="25"/>
      <c r="N8926" s="25"/>
      <c r="O8926" s="25"/>
      <c r="P8926" s="35" t="s">
        <v>2496</v>
      </c>
      <c r="AS8926" s="570"/>
      <c r="AT8926" s="391"/>
      <c r="AU8926" s="222"/>
      <c r="AV8926" s="564"/>
      <c r="AW8926" s="60"/>
      <c r="AX8926" s="60"/>
      <c r="AY8926" s="60"/>
      <c r="AZ8926" s="283"/>
      <c r="BA8926" s="283"/>
      <c r="BB8926" s="283"/>
      <c r="BC8926" s="34"/>
      <c r="BD8926" s="27"/>
      <c r="BF8926" s="35"/>
      <c r="BG8926" s="35"/>
      <c r="BH8926" s="35"/>
    </row>
    <row r="8927" spans="1:60" ht="15" x14ac:dyDescent="0.25">
      <c r="A8927" s="570">
        <f t="shared" si="130"/>
        <v>8921</v>
      </c>
      <c r="B8927" s="571" t="s">
        <v>11062</v>
      </c>
      <c r="C8927" s="574" t="s">
        <v>12458</v>
      </c>
      <c r="D8927" s="843">
        <v>57655.5</v>
      </c>
      <c r="E8927" s="844"/>
      <c r="F8927" s="844"/>
      <c r="G8927" s="25"/>
      <c r="H8927" s="25"/>
      <c r="I8927" s="25"/>
      <c r="J8927" s="25"/>
      <c r="K8927" s="25"/>
      <c r="L8927" s="25"/>
      <c r="N8927" s="25"/>
      <c r="O8927" s="25"/>
      <c r="P8927" s="35" t="s">
        <v>2496</v>
      </c>
      <c r="AS8927" s="570"/>
      <c r="AT8927" s="391"/>
      <c r="AU8927" s="222"/>
      <c r="AV8927" s="564"/>
      <c r="AW8927" s="60"/>
      <c r="AX8927" s="60"/>
      <c r="AY8927" s="60"/>
      <c r="AZ8927" s="283"/>
      <c r="BA8927" s="283"/>
      <c r="BB8927" s="283"/>
      <c r="BC8927" s="34"/>
      <c r="BD8927" s="27"/>
      <c r="BF8927" s="35"/>
      <c r="BG8927" s="35"/>
      <c r="BH8927" s="35"/>
    </row>
    <row r="8928" spans="1:60" ht="15" x14ac:dyDescent="0.25">
      <c r="A8928" s="570">
        <f t="shared" si="130"/>
        <v>8922</v>
      </c>
      <c r="B8928" s="571" t="s">
        <v>11063</v>
      </c>
      <c r="C8928" s="574" t="s">
        <v>12458</v>
      </c>
      <c r="D8928" s="843">
        <v>47921.3</v>
      </c>
      <c r="E8928" s="844"/>
      <c r="F8928" s="844"/>
      <c r="G8928" s="25"/>
      <c r="H8928" s="25"/>
      <c r="I8928" s="25"/>
      <c r="J8928" s="25"/>
      <c r="K8928" s="25"/>
      <c r="L8928" s="25"/>
      <c r="N8928" s="25"/>
      <c r="O8928" s="25"/>
      <c r="P8928" s="35" t="s">
        <v>2496</v>
      </c>
      <c r="AS8928" s="570"/>
      <c r="AT8928" s="391"/>
      <c r="AU8928" s="222"/>
      <c r="AV8928" s="564"/>
      <c r="AW8928" s="60"/>
      <c r="AX8928" s="60"/>
      <c r="AY8928" s="60"/>
      <c r="AZ8928" s="283"/>
      <c r="BA8928" s="283"/>
      <c r="BB8928" s="283"/>
      <c r="BC8928" s="34"/>
      <c r="BD8928" s="27"/>
      <c r="BF8928" s="35"/>
      <c r="BG8928" s="35"/>
      <c r="BH8928" s="35"/>
    </row>
    <row r="8929" spans="1:60" ht="15" x14ac:dyDescent="0.25">
      <c r="A8929" s="570">
        <f t="shared" si="130"/>
        <v>8923</v>
      </c>
      <c r="B8929" s="571" t="s">
        <v>11064</v>
      </c>
      <c r="C8929" s="574" t="s">
        <v>12458</v>
      </c>
      <c r="D8929" s="843">
        <v>71281</v>
      </c>
      <c r="E8929" s="844"/>
      <c r="F8929" s="844"/>
      <c r="G8929" s="25"/>
      <c r="H8929" s="25"/>
      <c r="I8929" s="25"/>
      <c r="J8929" s="25"/>
      <c r="K8929" s="25"/>
      <c r="L8929" s="25"/>
      <c r="N8929" s="25"/>
      <c r="O8929" s="25"/>
      <c r="P8929" s="35" t="s">
        <v>2496</v>
      </c>
      <c r="AS8929" s="570"/>
      <c r="AT8929" s="391"/>
      <c r="AU8929" s="222"/>
      <c r="AV8929" s="564"/>
      <c r="AW8929" s="60"/>
      <c r="AX8929" s="60"/>
      <c r="AY8929" s="60"/>
      <c r="AZ8929" s="283"/>
      <c r="BA8929" s="283"/>
      <c r="BB8929" s="283"/>
      <c r="BC8929" s="34"/>
      <c r="BD8929" s="27"/>
      <c r="BF8929" s="35"/>
      <c r="BG8929" s="35"/>
      <c r="BH8929" s="35"/>
    </row>
    <row r="8930" spans="1:60" ht="15" x14ac:dyDescent="0.25">
      <c r="A8930" s="570">
        <f t="shared" si="130"/>
        <v>8924</v>
      </c>
      <c r="B8930" s="571" t="s">
        <v>11065</v>
      </c>
      <c r="C8930" s="574" t="s">
        <v>12458</v>
      </c>
      <c r="D8930" s="843">
        <v>57655.5</v>
      </c>
      <c r="E8930" s="844"/>
      <c r="F8930" s="844"/>
      <c r="G8930" s="25"/>
      <c r="H8930" s="25"/>
      <c r="I8930" s="25"/>
      <c r="J8930" s="25"/>
      <c r="K8930" s="25"/>
      <c r="L8930" s="25"/>
      <c r="N8930" s="25"/>
      <c r="O8930" s="25"/>
      <c r="P8930" s="35" t="s">
        <v>2496</v>
      </c>
      <c r="AS8930" s="570"/>
      <c r="AT8930" s="391"/>
      <c r="AU8930" s="222"/>
      <c r="AV8930" s="564"/>
      <c r="AW8930" s="60"/>
      <c r="AX8930" s="60"/>
      <c r="AY8930" s="60"/>
      <c r="AZ8930" s="283"/>
      <c r="BA8930" s="283"/>
      <c r="BB8930" s="283"/>
      <c r="BC8930" s="34"/>
      <c r="BD8930" s="27"/>
      <c r="BF8930" s="35"/>
      <c r="BG8930" s="35"/>
      <c r="BH8930" s="35"/>
    </row>
    <row r="8931" spans="1:60" ht="15" x14ac:dyDescent="0.25">
      <c r="A8931" s="570">
        <f t="shared" si="130"/>
        <v>8925</v>
      </c>
      <c r="B8931" s="571" t="s">
        <v>11066</v>
      </c>
      <c r="C8931" s="574" t="s">
        <v>12458</v>
      </c>
      <c r="D8931" s="843">
        <v>18722.27</v>
      </c>
      <c r="E8931" s="844"/>
      <c r="F8931" s="844"/>
      <c r="G8931" s="25"/>
      <c r="H8931" s="25"/>
      <c r="I8931" s="25"/>
      <c r="J8931" s="25"/>
      <c r="K8931" s="25"/>
      <c r="L8931" s="25"/>
      <c r="N8931" s="25"/>
      <c r="O8931" s="25"/>
      <c r="P8931" s="35" t="s">
        <v>2496</v>
      </c>
      <c r="AS8931" s="570"/>
      <c r="AT8931" s="391"/>
      <c r="AU8931" s="222"/>
      <c r="AV8931" s="564"/>
      <c r="AW8931" s="60"/>
      <c r="AX8931" s="60"/>
      <c r="AY8931" s="60"/>
      <c r="AZ8931" s="283"/>
      <c r="BA8931" s="283"/>
      <c r="BB8931" s="283"/>
      <c r="BC8931" s="34"/>
      <c r="BD8931" s="27"/>
      <c r="BF8931" s="35"/>
      <c r="BG8931" s="35"/>
      <c r="BH8931" s="35"/>
    </row>
    <row r="8932" spans="1:60" ht="15" x14ac:dyDescent="0.25">
      <c r="A8932" s="570">
        <f t="shared" si="130"/>
        <v>8926</v>
      </c>
      <c r="B8932" s="571" t="s">
        <v>11067</v>
      </c>
      <c r="C8932" s="574" t="s">
        <v>12458</v>
      </c>
      <c r="D8932" s="843">
        <v>4968.25</v>
      </c>
      <c r="E8932" s="844"/>
      <c r="F8932" s="844"/>
      <c r="G8932" s="25"/>
      <c r="H8932" s="25"/>
      <c r="I8932" s="25"/>
      <c r="J8932" s="25"/>
      <c r="K8932" s="25"/>
      <c r="L8932" s="25"/>
      <c r="N8932" s="25"/>
      <c r="O8932" s="25"/>
      <c r="P8932" s="35" t="s">
        <v>2496</v>
      </c>
      <c r="AS8932" s="570"/>
      <c r="AT8932" s="391"/>
      <c r="AU8932" s="222"/>
      <c r="AV8932" s="564"/>
      <c r="AW8932" s="60"/>
      <c r="AX8932" s="60"/>
      <c r="AY8932" s="60"/>
      <c r="AZ8932" s="283"/>
      <c r="BA8932" s="283"/>
      <c r="BB8932" s="283"/>
      <c r="BC8932" s="34"/>
      <c r="BD8932" s="27"/>
      <c r="BF8932" s="35"/>
      <c r="BG8932" s="35"/>
      <c r="BH8932" s="35"/>
    </row>
    <row r="8933" spans="1:60" ht="15" x14ac:dyDescent="0.25">
      <c r="A8933" s="570">
        <f t="shared" si="130"/>
        <v>8927</v>
      </c>
      <c r="B8933" s="571" t="s">
        <v>11068</v>
      </c>
      <c r="C8933" s="574" t="s">
        <v>12458</v>
      </c>
      <c r="D8933" s="843">
        <v>10695.72</v>
      </c>
      <c r="E8933" s="844"/>
      <c r="F8933" s="844"/>
      <c r="G8933" s="25"/>
      <c r="H8933" s="25"/>
      <c r="I8933" s="25"/>
      <c r="J8933" s="25"/>
      <c r="K8933" s="25"/>
      <c r="L8933" s="25"/>
      <c r="N8933" s="25"/>
      <c r="O8933" s="25"/>
      <c r="P8933" s="35" t="s">
        <v>2496</v>
      </c>
      <c r="AS8933" s="570"/>
      <c r="AT8933" s="391"/>
      <c r="AU8933" s="222"/>
      <c r="AV8933" s="564"/>
      <c r="AW8933" s="60"/>
      <c r="AX8933" s="60"/>
      <c r="AY8933" s="60"/>
      <c r="AZ8933" s="283"/>
      <c r="BA8933" s="283"/>
      <c r="BB8933" s="283"/>
      <c r="BC8933" s="34"/>
      <c r="BD8933" s="27"/>
      <c r="BF8933" s="35"/>
      <c r="BG8933" s="35"/>
      <c r="BH8933" s="35"/>
    </row>
    <row r="8934" spans="1:60" ht="15" x14ac:dyDescent="0.25">
      <c r="A8934" s="570">
        <f t="shared" si="130"/>
        <v>8928</v>
      </c>
      <c r="B8934" s="571" t="s">
        <v>11069</v>
      </c>
      <c r="C8934" s="574" t="s">
        <v>12458</v>
      </c>
      <c r="D8934" s="843">
        <v>11626.3</v>
      </c>
      <c r="E8934" s="844"/>
      <c r="F8934" s="844"/>
      <c r="G8934" s="25"/>
      <c r="H8934" s="25"/>
      <c r="I8934" s="25"/>
      <c r="J8934" s="25"/>
      <c r="K8934" s="25"/>
      <c r="L8934" s="25"/>
      <c r="N8934" s="25"/>
      <c r="O8934" s="25"/>
      <c r="P8934" s="35" t="s">
        <v>2496</v>
      </c>
      <c r="AS8934" s="570"/>
      <c r="AT8934" s="391"/>
      <c r="AU8934" s="222"/>
      <c r="AV8934" s="564"/>
      <c r="AW8934" s="60"/>
      <c r="AX8934" s="60"/>
      <c r="AY8934" s="60"/>
      <c r="AZ8934" s="283"/>
      <c r="BA8934" s="283"/>
      <c r="BB8934" s="283"/>
      <c r="BC8934" s="34"/>
      <c r="BD8934" s="27"/>
      <c r="BF8934" s="35"/>
      <c r="BG8934" s="35"/>
      <c r="BH8934" s="35"/>
    </row>
    <row r="8935" spans="1:60" ht="15" x14ac:dyDescent="0.25">
      <c r="A8935" s="570">
        <f t="shared" si="130"/>
        <v>8929</v>
      </c>
      <c r="B8935" s="571" t="s">
        <v>11070</v>
      </c>
      <c r="C8935" s="574" t="s">
        <v>12458</v>
      </c>
      <c r="D8935" s="843">
        <v>18454.52</v>
      </c>
      <c r="E8935" s="844"/>
      <c r="F8935" s="844"/>
      <c r="G8935" s="25"/>
      <c r="H8935" s="25"/>
      <c r="I8935" s="25"/>
      <c r="J8935" s="25"/>
      <c r="K8935" s="25"/>
      <c r="L8935" s="25"/>
      <c r="N8935" s="25"/>
      <c r="O8935" s="25"/>
      <c r="P8935" s="35" t="s">
        <v>2496</v>
      </c>
      <c r="AS8935" s="570"/>
      <c r="AT8935" s="391"/>
      <c r="AU8935" s="222"/>
      <c r="AV8935" s="564"/>
      <c r="AW8935" s="60"/>
      <c r="AX8935" s="60"/>
      <c r="AY8935" s="60"/>
      <c r="AZ8935" s="283"/>
      <c r="BA8935" s="283"/>
      <c r="BB8935" s="283"/>
      <c r="BC8935" s="34"/>
      <c r="BD8935" s="27"/>
      <c r="BF8935" s="35"/>
      <c r="BG8935" s="35"/>
      <c r="BH8935" s="35"/>
    </row>
    <row r="8936" spans="1:60" ht="15" x14ac:dyDescent="0.25">
      <c r="A8936" s="570">
        <f t="shared" si="130"/>
        <v>8930</v>
      </c>
      <c r="B8936" s="571" t="s">
        <v>11071</v>
      </c>
      <c r="C8936" s="574" t="s">
        <v>12458</v>
      </c>
      <c r="D8936" s="843">
        <v>3505.74</v>
      </c>
      <c r="E8936" s="844"/>
      <c r="F8936" s="844"/>
      <c r="G8936" s="25"/>
      <c r="H8936" s="25"/>
      <c r="I8936" s="25"/>
      <c r="J8936" s="25"/>
      <c r="K8936" s="25"/>
      <c r="L8936" s="25"/>
      <c r="N8936" s="25"/>
      <c r="O8936" s="25"/>
      <c r="P8936" s="35" t="s">
        <v>2496</v>
      </c>
      <c r="AS8936" s="570"/>
      <c r="AT8936" s="391"/>
      <c r="AU8936" s="222"/>
      <c r="AV8936" s="564"/>
      <c r="AW8936" s="60"/>
      <c r="AX8936" s="60"/>
      <c r="AY8936" s="60"/>
      <c r="AZ8936" s="283"/>
      <c r="BA8936" s="283"/>
      <c r="BB8936" s="283"/>
      <c r="BC8936" s="34"/>
      <c r="BD8936" s="27"/>
      <c r="BF8936" s="35"/>
      <c r="BG8936" s="35"/>
      <c r="BH8936" s="35"/>
    </row>
    <row r="8937" spans="1:60" ht="15" x14ac:dyDescent="0.25">
      <c r="A8937" s="570">
        <f t="shared" si="130"/>
        <v>8931</v>
      </c>
      <c r="B8937" s="571" t="s">
        <v>11072</v>
      </c>
      <c r="C8937" s="574" t="s">
        <v>12458</v>
      </c>
      <c r="D8937" s="843">
        <v>4408.95</v>
      </c>
      <c r="E8937" s="844"/>
      <c r="F8937" s="844"/>
      <c r="G8937" s="25"/>
      <c r="H8937" s="25"/>
      <c r="I8937" s="25"/>
      <c r="J8937" s="25"/>
      <c r="K8937" s="25"/>
      <c r="L8937" s="25"/>
      <c r="N8937" s="25"/>
      <c r="O8937" s="25"/>
      <c r="P8937" s="35" t="s">
        <v>2496</v>
      </c>
      <c r="AS8937" s="570"/>
      <c r="AT8937" s="391"/>
      <c r="AU8937" s="222"/>
      <c r="AV8937" s="564"/>
      <c r="AW8937" s="60"/>
      <c r="AX8937" s="60"/>
      <c r="AY8937" s="60"/>
      <c r="AZ8937" s="283"/>
      <c r="BA8937" s="283"/>
      <c r="BB8937" s="283"/>
      <c r="BC8937" s="34"/>
      <c r="BD8937" s="27"/>
      <c r="BF8937" s="35"/>
      <c r="BG8937" s="35"/>
      <c r="BH8937" s="35"/>
    </row>
    <row r="8938" spans="1:60" ht="15" x14ac:dyDescent="0.25">
      <c r="A8938" s="570">
        <f t="shared" si="130"/>
        <v>8932</v>
      </c>
      <c r="B8938" s="571" t="s">
        <v>11073</v>
      </c>
      <c r="C8938" s="574" t="s">
        <v>12458</v>
      </c>
      <c r="D8938" s="843">
        <v>5463.29</v>
      </c>
      <c r="E8938" s="844"/>
      <c r="F8938" s="844"/>
      <c r="G8938" s="25"/>
      <c r="H8938" s="25"/>
      <c r="I8938" s="25"/>
      <c r="J8938" s="25"/>
      <c r="K8938" s="25"/>
      <c r="L8938" s="25"/>
      <c r="N8938" s="25"/>
      <c r="O8938" s="25"/>
      <c r="P8938" s="35" t="s">
        <v>2496</v>
      </c>
      <c r="AS8938" s="570"/>
      <c r="AT8938" s="391"/>
      <c r="AU8938" s="222"/>
      <c r="AV8938" s="564"/>
      <c r="AW8938" s="60"/>
      <c r="AX8938" s="60"/>
      <c r="AY8938" s="60"/>
      <c r="AZ8938" s="283"/>
      <c r="BA8938" s="283"/>
      <c r="BB8938" s="283"/>
      <c r="BC8938" s="34"/>
      <c r="BD8938" s="27"/>
      <c r="BF8938" s="35"/>
      <c r="BG8938" s="35"/>
      <c r="BH8938" s="35"/>
    </row>
    <row r="8939" spans="1:60" ht="15" x14ac:dyDescent="0.25">
      <c r="A8939" s="570">
        <f t="shared" si="130"/>
        <v>8933</v>
      </c>
      <c r="B8939" s="571" t="s">
        <v>11074</v>
      </c>
      <c r="C8939" s="574" t="s">
        <v>12458</v>
      </c>
      <c r="D8939" s="843">
        <v>6664</v>
      </c>
      <c r="E8939" s="844"/>
      <c r="F8939" s="844"/>
      <c r="G8939" s="25"/>
      <c r="H8939" s="25"/>
      <c r="I8939" s="25"/>
      <c r="J8939" s="25"/>
      <c r="K8939" s="25"/>
      <c r="L8939" s="25"/>
      <c r="N8939" s="25"/>
      <c r="O8939" s="25"/>
      <c r="P8939" s="35" t="s">
        <v>2496</v>
      </c>
      <c r="AS8939" s="570"/>
      <c r="AT8939" s="391"/>
      <c r="AU8939" s="222"/>
      <c r="AV8939" s="564"/>
      <c r="AW8939" s="60"/>
      <c r="AX8939" s="60"/>
      <c r="AY8939" s="60"/>
      <c r="AZ8939" s="283"/>
      <c r="BA8939" s="283"/>
      <c r="BB8939" s="283"/>
      <c r="BC8939" s="34"/>
      <c r="BD8939" s="27"/>
      <c r="BF8939" s="35"/>
      <c r="BG8939" s="35"/>
      <c r="BH8939" s="35"/>
    </row>
    <row r="8940" spans="1:60" ht="15" x14ac:dyDescent="0.25">
      <c r="A8940" s="570">
        <f t="shared" si="130"/>
        <v>8934</v>
      </c>
      <c r="B8940" s="571" t="s">
        <v>11075</v>
      </c>
      <c r="C8940" s="574" t="s">
        <v>12458</v>
      </c>
      <c r="D8940" s="843">
        <v>6688.99</v>
      </c>
      <c r="E8940" s="844"/>
      <c r="F8940" s="844"/>
      <c r="G8940" s="25"/>
      <c r="H8940" s="25"/>
      <c r="I8940" s="25"/>
      <c r="J8940" s="25"/>
      <c r="K8940" s="25"/>
      <c r="L8940" s="25"/>
      <c r="N8940" s="25"/>
      <c r="O8940" s="25"/>
      <c r="P8940" s="35" t="s">
        <v>2496</v>
      </c>
      <c r="AS8940" s="570"/>
      <c r="AT8940" s="391"/>
      <c r="AU8940" s="222"/>
      <c r="AV8940" s="564"/>
      <c r="AW8940" s="60"/>
      <c r="AX8940" s="60"/>
      <c r="AY8940" s="60"/>
      <c r="AZ8940" s="283"/>
      <c r="BA8940" s="283"/>
      <c r="BB8940" s="283"/>
      <c r="BC8940" s="34"/>
      <c r="BD8940" s="27"/>
      <c r="BF8940" s="35"/>
      <c r="BG8940" s="35"/>
      <c r="BH8940" s="35"/>
    </row>
    <row r="8941" spans="1:60" ht="15" x14ac:dyDescent="0.25">
      <c r="A8941" s="570">
        <f t="shared" si="130"/>
        <v>8935</v>
      </c>
      <c r="B8941" s="571" t="s">
        <v>11076</v>
      </c>
      <c r="C8941" s="574" t="s">
        <v>12458</v>
      </c>
      <c r="D8941" s="843">
        <v>5607.28</v>
      </c>
      <c r="E8941" s="844"/>
      <c r="F8941" s="844"/>
      <c r="G8941" s="25"/>
      <c r="H8941" s="25"/>
      <c r="I8941" s="25"/>
      <c r="J8941" s="25"/>
      <c r="K8941" s="25"/>
      <c r="L8941" s="25"/>
      <c r="N8941" s="25"/>
      <c r="O8941" s="25"/>
      <c r="P8941" s="35" t="s">
        <v>2496</v>
      </c>
      <c r="AS8941" s="570"/>
      <c r="AT8941" s="391"/>
      <c r="AU8941" s="222"/>
      <c r="AV8941" s="564"/>
      <c r="AW8941" s="60"/>
      <c r="AX8941" s="60"/>
      <c r="AY8941" s="60"/>
      <c r="AZ8941" s="283"/>
      <c r="BA8941" s="283"/>
      <c r="BB8941" s="283"/>
      <c r="BC8941" s="34"/>
      <c r="BD8941" s="27"/>
      <c r="BF8941" s="35"/>
      <c r="BG8941" s="35"/>
      <c r="BH8941" s="35"/>
    </row>
    <row r="8942" spans="1:60" ht="15" x14ac:dyDescent="0.25">
      <c r="A8942" s="570">
        <f t="shared" si="130"/>
        <v>8936</v>
      </c>
      <c r="B8942" s="571" t="s">
        <v>11077</v>
      </c>
      <c r="C8942" s="574" t="s">
        <v>12458</v>
      </c>
      <c r="D8942" s="843">
        <v>7619.57</v>
      </c>
      <c r="E8942" s="844"/>
      <c r="F8942" s="844"/>
      <c r="G8942" s="25"/>
      <c r="H8942" s="25"/>
      <c r="I8942" s="25"/>
      <c r="J8942" s="25"/>
      <c r="K8942" s="25"/>
      <c r="L8942" s="25"/>
      <c r="N8942" s="25"/>
      <c r="O8942" s="25"/>
      <c r="P8942" s="35" t="s">
        <v>2496</v>
      </c>
      <c r="AS8942" s="570"/>
      <c r="AT8942" s="391"/>
      <c r="AU8942" s="222"/>
      <c r="AV8942" s="564"/>
      <c r="AW8942" s="60"/>
      <c r="AX8942" s="60"/>
      <c r="AY8942" s="60"/>
      <c r="AZ8942" s="283"/>
      <c r="BA8942" s="283"/>
      <c r="BB8942" s="283"/>
      <c r="BC8942" s="34"/>
      <c r="BD8942" s="27"/>
      <c r="BF8942" s="35"/>
      <c r="BG8942" s="35"/>
      <c r="BH8942" s="35"/>
    </row>
    <row r="8943" spans="1:60" ht="15" x14ac:dyDescent="0.25">
      <c r="A8943" s="570">
        <f t="shared" si="130"/>
        <v>8937</v>
      </c>
      <c r="B8943" s="571" t="s">
        <v>11078</v>
      </c>
      <c r="C8943" s="574" t="s">
        <v>12458</v>
      </c>
      <c r="D8943" s="843">
        <v>5696.53</v>
      </c>
      <c r="E8943" s="844"/>
      <c r="F8943" s="844"/>
      <c r="G8943" s="25"/>
      <c r="H8943" s="25"/>
      <c r="I8943" s="25"/>
      <c r="J8943" s="25"/>
      <c r="K8943" s="25"/>
      <c r="L8943" s="25"/>
      <c r="N8943" s="25"/>
      <c r="O8943" s="25"/>
      <c r="P8943" s="35" t="s">
        <v>2496</v>
      </c>
      <c r="AS8943" s="570"/>
      <c r="AT8943" s="391"/>
      <c r="AU8943" s="222"/>
      <c r="AV8943" s="564"/>
      <c r="AW8943" s="60"/>
      <c r="AX8943" s="60"/>
      <c r="AY8943" s="60"/>
      <c r="AZ8943" s="283"/>
      <c r="BA8943" s="283"/>
      <c r="BB8943" s="283"/>
      <c r="BC8943" s="34"/>
      <c r="BD8943" s="27"/>
      <c r="BF8943" s="35"/>
      <c r="BG8943" s="35"/>
      <c r="BH8943" s="35"/>
    </row>
    <row r="8944" spans="1:60" ht="15" x14ac:dyDescent="0.25">
      <c r="A8944" s="570">
        <f t="shared" si="130"/>
        <v>8938</v>
      </c>
      <c r="B8944" s="571" t="s">
        <v>11079</v>
      </c>
      <c r="C8944" s="574" t="s">
        <v>12458</v>
      </c>
      <c r="D8944" s="843">
        <v>7854</v>
      </c>
      <c r="E8944" s="844"/>
      <c r="F8944" s="844"/>
      <c r="G8944" s="25"/>
      <c r="H8944" s="25"/>
      <c r="I8944" s="25"/>
      <c r="J8944" s="25"/>
      <c r="K8944" s="25"/>
      <c r="L8944" s="25"/>
      <c r="N8944" s="25"/>
      <c r="O8944" s="25"/>
      <c r="P8944" s="35" t="s">
        <v>2496</v>
      </c>
      <c r="AS8944" s="570"/>
      <c r="AT8944" s="391"/>
      <c r="AU8944" s="222"/>
      <c r="AV8944" s="564"/>
      <c r="AW8944" s="60"/>
      <c r="AX8944" s="60"/>
      <c r="AY8944" s="60"/>
      <c r="AZ8944" s="283"/>
      <c r="BA8944" s="283"/>
      <c r="BB8944" s="283"/>
      <c r="BC8944" s="34"/>
      <c r="BD8944" s="27"/>
      <c r="BF8944" s="35"/>
      <c r="BG8944" s="35"/>
      <c r="BH8944" s="35"/>
    </row>
    <row r="8945" spans="1:60" ht="15" x14ac:dyDescent="0.25">
      <c r="A8945" s="570">
        <f t="shared" si="130"/>
        <v>8939</v>
      </c>
      <c r="B8945" s="571" t="s">
        <v>11080</v>
      </c>
      <c r="C8945" s="574" t="s">
        <v>12458</v>
      </c>
      <c r="D8945" s="843">
        <v>5550.16</v>
      </c>
      <c r="E8945" s="844"/>
      <c r="F8945" s="844"/>
      <c r="G8945" s="25"/>
      <c r="H8945" s="25"/>
      <c r="I8945" s="25"/>
      <c r="J8945" s="25"/>
      <c r="K8945" s="25"/>
      <c r="L8945" s="25"/>
      <c r="N8945" s="25"/>
      <c r="O8945" s="25"/>
      <c r="P8945" s="35" t="s">
        <v>2496</v>
      </c>
      <c r="AS8945" s="570"/>
      <c r="AT8945" s="391"/>
      <c r="AU8945" s="222"/>
      <c r="AV8945" s="564"/>
      <c r="AW8945" s="60"/>
      <c r="AX8945" s="60"/>
      <c r="AY8945" s="60"/>
      <c r="AZ8945" s="283"/>
      <c r="BA8945" s="283"/>
      <c r="BB8945" s="283"/>
      <c r="BC8945" s="34"/>
      <c r="BD8945" s="27"/>
      <c r="BF8945" s="35"/>
      <c r="BG8945" s="35"/>
      <c r="BH8945" s="35"/>
    </row>
    <row r="8946" spans="1:60" ht="15" x14ac:dyDescent="0.25">
      <c r="A8946" s="570">
        <f t="shared" si="130"/>
        <v>8940</v>
      </c>
      <c r="B8946" s="571" t="s">
        <v>11081</v>
      </c>
      <c r="C8946" s="574" t="s">
        <v>12458</v>
      </c>
      <c r="D8946" s="843">
        <v>16303</v>
      </c>
      <c r="E8946" s="844"/>
      <c r="F8946" s="844"/>
      <c r="G8946" s="25"/>
      <c r="H8946" s="25"/>
      <c r="I8946" s="25"/>
      <c r="J8946" s="25"/>
      <c r="K8946" s="25"/>
      <c r="L8946" s="25"/>
      <c r="N8946" s="25"/>
      <c r="O8946" s="25"/>
      <c r="P8946" s="35" t="s">
        <v>2496</v>
      </c>
      <c r="AS8946" s="570"/>
      <c r="AT8946" s="391"/>
      <c r="AU8946" s="222"/>
      <c r="AV8946" s="564"/>
      <c r="AW8946" s="60"/>
      <c r="AX8946" s="60"/>
      <c r="AY8946" s="60"/>
      <c r="AZ8946" s="283"/>
      <c r="BA8946" s="283"/>
      <c r="BB8946" s="283"/>
      <c r="BC8946" s="34"/>
      <c r="BD8946" s="27"/>
      <c r="BF8946" s="35"/>
      <c r="BG8946" s="35"/>
      <c r="BH8946" s="35"/>
    </row>
    <row r="8947" spans="1:60" ht="15" x14ac:dyDescent="0.25">
      <c r="A8947" s="570">
        <f t="shared" si="130"/>
        <v>8941</v>
      </c>
      <c r="B8947" s="571" t="s">
        <v>11082</v>
      </c>
      <c r="C8947" s="574" t="s">
        <v>12458</v>
      </c>
      <c r="D8947" s="843">
        <v>13677.86</v>
      </c>
      <c r="E8947" s="844"/>
      <c r="F8947" s="844"/>
      <c r="G8947" s="25"/>
      <c r="H8947" s="25"/>
      <c r="I8947" s="25"/>
      <c r="J8947" s="25"/>
      <c r="K8947" s="25"/>
      <c r="L8947" s="25"/>
      <c r="N8947" s="25"/>
      <c r="O8947" s="25"/>
      <c r="P8947" s="35" t="s">
        <v>2496</v>
      </c>
      <c r="AS8947" s="570"/>
      <c r="AT8947" s="391"/>
      <c r="AU8947" s="222"/>
      <c r="AV8947" s="564"/>
      <c r="AW8947" s="60"/>
      <c r="AX8947" s="60"/>
      <c r="AY8947" s="60"/>
      <c r="AZ8947" s="283"/>
      <c r="BA8947" s="283"/>
      <c r="BB8947" s="283"/>
      <c r="BC8947" s="34"/>
      <c r="BD8947" s="27"/>
      <c r="BF8947" s="35"/>
      <c r="BG8947" s="35"/>
      <c r="BH8947" s="35"/>
    </row>
    <row r="8948" spans="1:60" ht="15" x14ac:dyDescent="0.25">
      <c r="A8948" s="570">
        <f t="shared" si="130"/>
        <v>8942</v>
      </c>
      <c r="B8948" s="571" t="s">
        <v>11083</v>
      </c>
      <c r="C8948" s="574" t="s">
        <v>12458</v>
      </c>
      <c r="D8948" s="843">
        <v>4358.5654000000004</v>
      </c>
      <c r="E8948" s="844"/>
      <c r="F8948" s="844"/>
      <c r="G8948" s="25"/>
      <c r="H8948" s="25"/>
      <c r="I8948" s="25"/>
      <c r="J8948" s="25"/>
      <c r="K8948" s="25"/>
      <c r="L8948" s="25"/>
      <c r="N8948" s="25"/>
      <c r="O8948" s="25"/>
      <c r="P8948" s="35" t="s">
        <v>2496</v>
      </c>
      <c r="AS8948" s="570"/>
      <c r="AT8948" s="391"/>
      <c r="AU8948" s="222"/>
      <c r="AV8948" s="564"/>
      <c r="AW8948" s="60"/>
      <c r="AX8948" s="60"/>
      <c r="AY8948" s="60"/>
      <c r="AZ8948" s="283"/>
      <c r="BA8948" s="283"/>
      <c r="BB8948" s="283"/>
      <c r="BC8948" s="34"/>
      <c r="BD8948" s="27"/>
      <c r="BF8948" s="35"/>
      <c r="BG8948" s="35"/>
      <c r="BH8948" s="35"/>
    </row>
    <row r="8949" spans="1:60" ht="15" x14ac:dyDescent="0.25">
      <c r="A8949" s="570">
        <f t="shared" si="130"/>
        <v>8943</v>
      </c>
      <c r="B8949" s="571" t="s">
        <v>11084</v>
      </c>
      <c r="C8949" s="574" t="s">
        <v>12458</v>
      </c>
      <c r="D8949" s="843">
        <v>9686.6</v>
      </c>
      <c r="E8949" s="844"/>
      <c r="F8949" s="844"/>
      <c r="G8949" s="25"/>
      <c r="H8949" s="25"/>
      <c r="I8949" s="25"/>
      <c r="J8949" s="25"/>
      <c r="K8949" s="25"/>
      <c r="L8949" s="25"/>
      <c r="N8949" s="25"/>
      <c r="O8949" s="25"/>
      <c r="P8949" s="35" t="s">
        <v>2496</v>
      </c>
      <c r="AS8949" s="570"/>
      <c r="AT8949" s="391"/>
      <c r="AU8949" s="222"/>
      <c r="AV8949" s="564"/>
      <c r="AW8949" s="60"/>
      <c r="AX8949" s="60"/>
      <c r="AY8949" s="60"/>
      <c r="AZ8949" s="283"/>
      <c r="BA8949" s="283"/>
      <c r="BB8949" s="283"/>
      <c r="BC8949" s="34"/>
      <c r="BD8949" s="27"/>
      <c r="BF8949" s="35"/>
      <c r="BG8949" s="35"/>
      <c r="BH8949" s="35"/>
    </row>
    <row r="8950" spans="1:60" ht="15" x14ac:dyDescent="0.25">
      <c r="A8950" s="570">
        <f t="shared" si="130"/>
        <v>8944</v>
      </c>
      <c r="B8950" s="571" t="s">
        <v>11085</v>
      </c>
      <c r="C8950" s="574" t="s">
        <v>12458</v>
      </c>
      <c r="D8950" s="843">
        <v>5914.3</v>
      </c>
      <c r="E8950" s="844"/>
      <c r="F8950" s="844"/>
      <c r="G8950" s="25"/>
      <c r="H8950" s="25"/>
      <c r="I8950" s="25"/>
      <c r="J8950" s="25"/>
      <c r="K8950" s="25"/>
      <c r="L8950" s="25"/>
      <c r="N8950" s="25"/>
      <c r="O8950" s="25"/>
      <c r="P8950" s="35" t="s">
        <v>2496</v>
      </c>
      <c r="AS8950" s="570"/>
      <c r="AT8950" s="391"/>
      <c r="AU8950" s="222"/>
      <c r="AV8950" s="564"/>
      <c r="AW8950" s="60"/>
      <c r="AX8950" s="60"/>
      <c r="AY8950" s="60"/>
      <c r="AZ8950" s="283"/>
      <c r="BA8950" s="283"/>
      <c r="BB8950" s="283"/>
      <c r="BC8950" s="34"/>
      <c r="BD8950" s="27"/>
      <c r="BF8950" s="35"/>
      <c r="BG8950" s="35"/>
      <c r="BH8950" s="35"/>
    </row>
    <row r="8951" spans="1:60" ht="15" x14ac:dyDescent="0.25">
      <c r="A8951" s="570">
        <f t="shared" si="130"/>
        <v>8945</v>
      </c>
      <c r="B8951" s="571" t="s">
        <v>11086</v>
      </c>
      <c r="C8951" s="574" t="s">
        <v>12458</v>
      </c>
      <c r="D8951" s="843">
        <v>8923.81</v>
      </c>
      <c r="E8951" s="844"/>
      <c r="F8951" s="844"/>
      <c r="G8951" s="25"/>
      <c r="H8951" s="25"/>
      <c r="I8951" s="25"/>
      <c r="J8951" s="25"/>
      <c r="K8951" s="25"/>
      <c r="L8951" s="25"/>
      <c r="N8951" s="25"/>
      <c r="O8951" s="25"/>
      <c r="P8951" s="35" t="s">
        <v>2496</v>
      </c>
      <c r="AS8951" s="570"/>
      <c r="AT8951" s="391"/>
      <c r="AU8951" s="222"/>
      <c r="AV8951" s="564"/>
      <c r="AW8951" s="60"/>
      <c r="AX8951" s="60"/>
      <c r="AY8951" s="60"/>
      <c r="AZ8951" s="283"/>
      <c r="BA8951" s="283"/>
      <c r="BB8951" s="283"/>
      <c r="BC8951" s="34"/>
      <c r="BD8951" s="27"/>
      <c r="BF8951" s="35"/>
      <c r="BG8951" s="35"/>
      <c r="BH8951" s="35"/>
    </row>
    <row r="8952" spans="1:60" ht="15" x14ac:dyDescent="0.25">
      <c r="A8952" s="570">
        <f t="shared" si="130"/>
        <v>8946</v>
      </c>
      <c r="B8952" s="571" t="s">
        <v>11087</v>
      </c>
      <c r="C8952" s="574" t="s">
        <v>12458</v>
      </c>
      <c r="D8952" s="843">
        <v>1426.81</v>
      </c>
      <c r="E8952" s="844"/>
      <c r="F8952" s="844"/>
      <c r="G8952" s="25"/>
      <c r="H8952" s="25"/>
      <c r="I8952" s="25"/>
      <c r="J8952" s="25"/>
      <c r="K8952" s="25"/>
      <c r="L8952" s="25"/>
      <c r="N8952" s="25"/>
      <c r="O8952" s="25"/>
      <c r="P8952" s="35" t="s">
        <v>2496</v>
      </c>
      <c r="AS8952" s="570"/>
      <c r="AT8952" s="391"/>
      <c r="AU8952" s="222"/>
      <c r="AV8952" s="564"/>
      <c r="AW8952" s="60"/>
      <c r="AX8952" s="60"/>
      <c r="AY8952" s="60"/>
      <c r="AZ8952" s="283"/>
      <c r="BA8952" s="283"/>
      <c r="BB8952" s="283"/>
      <c r="BC8952" s="34"/>
      <c r="BD8952" s="27"/>
      <c r="BF8952" s="35"/>
      <c r="BG8952" s="35"/>
      <c r="BH8952" s="35"/>
    </row>
    <row r="8953" spans="1:60" ht="15" x14ac:dyDescent="0.25">
      <c r="A8953" s="570">
        <f t="shared" si="130"/>
        <v>8947</v>
      </c>
      <c r="B8953" s="571" t="s">
        <v>11088</v>
      </c>
      <c r="C8953" s="574" t="s">
        <v>12458</v>
      </c>
      <c r="D8953" s="843">
        <v>1599.36</v>
      </c>
      <c r="E8953" s="844"/>
      <c r="F8953" s="844"/>
      <c r="G8953" s="25"/>
      <c r="H8953" s="25"/>
      <c r="I8953" s="25"/>
      <c r="J8953" s="25"/>
      <c r="K8953" s="25"/>
      <c r="L8953" s="25"/>
      <c r="N8953" s="25"/>
      <c r="O8953" s="25"/>
      <c r="P8953" s="35" t="s">
        <v>2496</v>
      </c>
      <c r="AS8953" s="570"/>
      <c r="AT8953" s="391"/>
      <c r="AU8953" s="222"/>
      <c r="AV8953" s="564"/>
      <c r="AW8953" s="60"/>
      <c r="AX8953" s="60"/>
      <c r="AY8953" s="60"/>
      <c r="AZ8953" s="283"/>
      <c r="BA8953" s="283"/>
      <c r="BB8953" s="283"/>
      <c r="BC8953" s="34"/>
      <c r="BD8953" s="27"/>
      <c r="BF8953" s="35"/>
      <c r="BG8953" s="35"/>
      <c r="BH8953" s="35"/>
    </row>
    <row r="8954" spans="1:60" ht="15" x14ac:dyDescent="0.25">
      <c r="A8954" s="570">
        <f t="shared" si="130"/>
        <v>8948</v>
      </c>
      <c r="B8954" s="571" t="s">
        <v>11089</v>
      </c>
      <c r="C8954" s="574" t="s">
        <v>12458</v>
      </c>
      <c r="D8954" s="843">
        <v>1532.72</v>
      </c>
      <c r="E8954" s="844"/>
      <c r="F8954" s="844"/>
      <c r="G8954" s="25"/>
      <c r="H8954" s="25"/>
      <c r="I8954" s="25"/>
      <c r="J8954" s="25"/>
      <c r="K8954" s="25"/>
      <c r="L8954" s="25"/>
      <c r="N8954" s="25"/>
      <c r="O8954" s="25"/>
      <c r="P8954" s="35" t="s">
        <v>2496</v>
      </c>
      <c r="AS8954" s="570"/>
      <c r="AT8954" s="391"/>
      <c r="AU8954" s="222"/>
      <c r="AV8954" s="564"/>
      <c r="AW8954" s="60"/>
      <c r="AX8954" s="60"/>
      <c r="AY8954" s="60"/>
      <c r="AZ8954" s="283"/>
      <c r="BA8954" s="283"/>
      <c r="BB8954" s="283"/>
      <c r="BC8954" s="34"/>
      <c r="BD8954" s="27"/>
      <c r="BF8954" s="35"/>
      <c r="BG8954" s="35"/>
      <c r="BH8954" s="35"/>
    </row>
    <row r="8955" spans="1:60" ht="15" x14ac:dyDescent="0.25">
      <c r="A8955" s="570">
        <f t="shared" si="130"/>
        <v>8949</v>
      </c>
      <c r="B8955" s="571" t="s">
        <v>11090</v>
      </c>
      <c r="C8955" s="574" t="s">
        <v>12458</v>
      </c>
      <c r="D8955" s="843">
        <v>761.6</v>
      </c>
      <c r="E8955" s="844"/>
      <c r="F8955" s="844"/>
      <c r="G8955" s="25"/>
      <c r="H8955" s="25"/>
      <c r="I8955" s="25"/>
      <c r="J8955" s="25"/>
      <c r="K8955" s="25"/>
      <c r="L8955" s="25"/>
      <c r="N8955" s="25"/>
      <c r="O8955" s="25"/>
      <c r="P8955" s="35" t="s">
        <v>2496</v>
      </c>
      <c r="AS8955" s="570"/>
      <c r="AT8955" s="391"/>
      <c r="AU8955" s="222"/>
      <c r="AV8955" s="564"/>
      <c r="AW8955" s="60"/>
      <c r="AX8955" s="60"/>
      <c r="AY8955" s="60"/>
      <c r="AZ8955" s="283"/>
      <c r="BA8955" s="283"/>
      <c r="BB8955" s="283"/>
      <c r="BC8955" s="34"/>
      <c r="BD8955" s="27"/>
      <c r="BF8955" s="35"/>
      <c r="BG8955" s="35"/>
      <c r="BH8955" s="35"/>
    </row>
    <row r="8956" spans="1:60" ht="15" x14ac:dyDescent="0.25">
      <c r="A8956" s="570">
        <f t="shared" si="130"/>
        <v>8950</v>
      </c>
      <c r="B8956" s="571" t="s">
        <v>11091</v>
      </c>
      <c r="C8956" s="574" t="s">
        <v>12458</v>
      </c>
      <c r="D8956" s="843">
        <v>4244.7299999999996</v>
      </c>
      <c r="E8956" s="844"/>
      <c r="F8956" s="844"/>
      <c r="G8956" s="25"/>
      <c r="H8956" s="25"/>
      <c r="I8956" s="25"/>
      <c r="J8956" s="25"/>
      <c r="K8956" s="25"/>
      <c r="L8956" s="25"/>
      <c r="N8956" s="25"/>
      <c r="O8956" s="25"/>
      <c r="P8956" s="35" t="s">
        <v>2496</v>
      </c>
      <c r="AS8956" s="570"/>
      <c r="AT8956" s="391"/>
      <c r="AU8956" s="222"/>
      <c r="AV8956" s="564"/>
      <c r="AW8956" s="60"/>
      <c r="AX8956" s="60"/>
      <c r="AY8956" s="60"/>
      <c r="AZ8956" s="283"/>
      <c r="BA8956" s="283"/>
      <c r="BB8956" s="283"/>
      <c r="BC8956" s="34"/>
      <c r="BD8956" s="27"/>
      <c r="BF8956" s="35"/>
      <c r="BG8956" s="35"/>
      <c r="BH8956" s="35"/>
    </row>
    <row r="8957" spans="1:60" ht="15" x14ac:dyDescent="0.25">
      <c r="A8957" s="570">
        <f t="shared" si="130"/>
        <v>8951</v>
      </c>
      <c r="B8957" s="571" t="s">
        <v>11092</v>
      </c>
      <c r="C8957" s="574" t="s">
        <v>12458</v>
      </c>
      <c r="D8957" s="843">
        <v>8568</v>
      </c>
      <c r="E8957" s="844"/>
      <c r="F8957" s="844"/>
      <c r="G8957" s="25"/>
      <c r="H8957" s="25"/>
      <c r="I8957" s="25"/>
      <c r="J8957" s="25"/>
      <c r="K8957" s="25"/>
      <c r="L8957" s="25"/>
      <c r="N8957" s="25"/>
      <c r="O8957" s="25"/>
      <c r="P8957" s="35" t="s">
        <v>2496</v>
      </c>
      <c r="AS8957" s="570"/>
      <c r="AT8957" s="391"/>
      <c r="AU8957" s="222"/>
      <c r="AV8957" s="564"/>
      <c r="AW8957" s="60"/>
      <c r="AX8957" s="60"/>
      <c r="AY8957" s="60"/>
      <c r="AZ8957" s="283"/>
      <c r="BA8957" s="283"/>
      <c r="BB8957" s="283"/>
      <c r="BC8957" s="34"/>
      <c r="BD8957" s="27"/>
      <c r="BF8957" s="35"/>
      <c r="BG8957" s="35"/>
      <c r="BH8957" s="35"/>
    </row>
    <row r="8958" spans="1:60" ht="15" x14ac:dyDescent="0.25">
      <c r="A8958" s="570">
        <f t="shared" si="130"/>
        <v>8952</v>
      </c>
      <c r="B8958" s="571" t="s">
        <v>11093</v>
      </c>
      <c r="C8958" s="574" t="s">
        <v>12458</v>
      </c>
      <c r="D8958" s="843">
        <v>17969</v>
      </c>
      <c r="E8958" s="844"/>
      <c r="F8958" s="844"/>
      <c r="G8958" s="25"/>
      <c r="H8958" s="25"/>
      <c r="I8958" s="25"/>
      <c r="J8958" s="25"/>
      <c r="K8958" s="25"/>
      <c r="L8958" s="25"/>
      <c r="N8958" s="25"/>
      <c r="O8958" s="25"/>
      <c r="P8958" s="35" t="s">
        <v>2496</v>
      </c>
      <c r="AS8958" s="570"/>
      <c r="AT8958" s="391"/>
      <c r="AU8958" s="222"/>
      <c r="AV8958" s="564"/>
      <c r="AW8958" s="60"/>
      <c r="AX8958" s="60"/>
      <c r="AY8958" s="60"/>
      <c r="AZ8958" s="283"/>
      <c r="BA8958" s="283"/>
      <c r="BB8958" s="283"/>
      <c r="BC8958" s="34"/>
      <c r="BD8958" s="27"/>
      <c r="BF8958" s="35"/>
      <c r="BG8958" s="35"/>
      <c r="BH8958" s="35"/>
    </row>
    <row r="8959" spans="1:60" ht="15" x14ac:dyDescent="0.25">
      <c r="A8959" s="570">
        <f t="shared" si="130"/>
        <v>8953</v>
      </c>
      <c r="B8959" s="571" t="s">
        <v>11094</v>
      </c>
      <c r="C8959" s="574" t="s">
        <v>12458</v>
      </c>
      <c r="D8959" s="843">
        <v>5508.51</v>
      </c>
      <c r="E8959" s="844"/>
      <c r="F8959" s="844"/>
      <c r="G8959" s="25"/>
      <c r="H8959" s="25"/>
      <c r="I8959" s="25"/>
      <c r="J8959" s="25"/>
      <c r="K8959" s="25"/>
      <c r="L8959" s="25"/>
      <c r="N8959" s="25"/>
      <c r="O8959" s="25"/>
      <c r="P8959" s="35" t="s">
        <v>2496</v>
      </c>
      <c r="AS8959" s="570"/>
      <c r="AT8959" s="391"/>
      <c r="AU8959" s="222"/>
      <c r="AV8959" s="564"/>
      <c r="AW8959" s="60"/>
      <c r="AX8959" s="60"/>
      <c r="AY8959" s="60"/>
      <c r="AZ8959" s="283"/>
      <c r="BA8959" s="283"/>
      <c r="BB8959" s="283"/>
      <c r="BC8959" s="34"/>
      <c r="BD8959" s="27"/>
      <c r="BF8959" s="35"/>
      <c r="BG8959" s="35"/>
      <c r="BH8959" s="35"/>
    </row>
    <row r="8960" spans="1:60" ht="15" x14ac:dyDescent="0.25">
      <c r="A8960" s="570">
        <f t="shared" si="130"/>
        <v>8954</v>
      </c>
      <c r="B8960" s="571" t="s">
        <v>11095</v>
      </c>
      <c r="C8960" s="574" t="s">
        <v>12458</v>
      </c>
      <c r="D8960" s="843">
        <v>4918.2700000000004</v>
      </c>
      <c r="E8960" s="844"/>
      <c r="F8960" s="844"/>
      <c r="G8960" s="25"/>
      <c r="H8960" s="25"/>
      <c r="I8960" s="25"/>
      <c r="J8960" s="25"/>
      <c r="K8960" s="25"/>
      <c r="L8960" s="25"/>
      <c r="N8960" s="25"/>
      <c r="O8960" s="25"/>
      <c r="P8960" s="35" t="s">
        <v>2496</v>
      </c>
      <c r="AS8960" s="570"/>
      <c r="AT8960" s="391"/>
      <c r="AU8960" s="222"/>
      <c r="AV8960" s="564"/>
      <c r="AW8960" s="60"/>
      <c r="AX8960" s="60"/>
      <c r="AY8960" s="60"/>
      <c r="AZ8960" s="283"/>
      <c r="BA8960" s="283"/>
      <c r="BB8960" s="283"/>
      <c r="BC8960" s="34"/>
      <c r="BD8960" s="27"/>
      <c r="BF8960" s="35"/>
      <c r="BG8960" s="35"/>
      <c r="BH8960" s="35"/>
    </row>
    <row r="8961" spans="1:60" ht="15" x14ac:dyDescent="0.25">
      <c r="A8961" s="570">
        <f t="shared" si="130"/>
        <v>8955</v>
      </c>
      <c r="B8961" s="571" t="s">
        <v>11096</v>
      </c>
      <c r="C8961" s="574" t="s">
        <v>12458</v>
      </c>
      <c r="D8961" s="843">
        <v>6188</v>
      </c>
      <c r="E8961" s="844"/>
      <c r="F8961" s="844"/>
      <c r="G8961" s="25"/>
      <c r="H8961" s="25"/>
      <c r="I8961" s="25"/>
      <c r="J8961" s="25"/>
      <c r="K8961" s="25"/>
      <c r="L8961" s="25"/>
      <c r="N8961" s="25"/>
      <c r="O8961" s="25"/>
      <c r="P8961" s="35" t="s">
        <v>2496</v>
      </c>
      <c r="AS8961" s="570"/>
      <c r="AT8961" s="391"/>
      <c r="AU8961" s="222"/>
      <c r="AV8961" s="564"/>
      <c r="AW8961" s="60"/>
      <c r="AX8961" s="60"/>
      <c r="AY8961" s="60"/>
      <c r="AZ8961" s="283"/>
      <c r="BA8961" s="283"/>
      <c r="BB8961" s="283"/>
      <c r="BC8961" s="34"/>
      <c r="BD8961" s="27"/>
      <c r="BF8961" s="35"/>
      <c r="BG8961" s="35"/>
      <c r="BH8961" s="35"/>
    </row>
    <row r="8962" spans="1:60" ht="15" x14ac:dyDescent="0.25">
      <c r="A8962" s="570">
        <f t="shared" si="130"/>
        <v>8956</v>
      </c>
      <c r="B8962" s="571" t="s">
        <v>11097</v>
      </c>
      <c r="C8962" s="574" t="s">
        <v>12458</v>
      </c>
      <c r="D8962" s="843">
        <v>5156.2700000000004</v>
      </c>
      <c r="E8962" s="844"/>
      <c r="F8962" s="844"/>
      <c r="G8962" s="25"/>
      <c r="H8962" s="25"/>
      <c r="I8962" s="25"/>
      <c r="J8962" s="25"/>
      <c r="K8962" s="25"/>
      <c r="L8962" s="25"/>
      <c r="N8962" s="25"/>
      <c r="O8962" s="25"/>
      <c r="P8962" s="35" t="s">
        <v>2496</v>
      </c>
      <c r="AS8962" s="570"/>
      <c r="AT8962" s="391"/>
      <c r="AU8962" s="222"/>
      <c r="AV8962" s="564"/>
      <c r="AW8962" s="60"/>
      <c r="AX8962" s="60"/>
      <c r="AY8962" s="60"/>
      <c r="AZ8962" s="283"/>
      <c r="BA8962" s="283"/>
      <c r="BB8962" s="283"/>
      <c r="BC8962" s="34"/>
      <c r="BD8962" s="27"/>
      <c r="BF8962" s="35"/>
      <c r="BG8962" s="35"/>
      <c r="BH8962" s="35"/>
    </row>
    <row r="8963" spans="1:60" ht="15" x14ac:dyDescent="0.25">
      <c r="A8963" s="570">
        <f t="shared" si="130"/>
        <v>8957</v>
      </c>
      <c r="B8963" s="571" t="s">
        <v>11098</v>
      </c>
      <c r="C8963" s="574" t="s">
        <v>12458</v>
      </c>
      <c r="D8963" s="843">
        <v>5020.6099999999997</v>
      </c>
      <c r="E8963" s="844"/>
      <c r="F8963" s="844"/>
      <c r="G8963" s="25"/>
      <c r="H8963" s="25"/>
      <c r="I8963" s="25"/>
      <c r="J8963" s="25"/>
      <c r="K8963" s="25"/>
      <c r="L8963" s="25"/>
      <c r="N8963" s="25"/>
      <c r="O8963" s="25"/>
      <c r="P8963" s="35" t="s">
        <v>2496</v>
      </c>
      <c r="AS8963" s="570"/>
      <c r="AT8963" s="391"/>
      <c r="AU8963" s="222"/>
      <c r="AV8963" s="564"/>
      <c r="AW8963" s="60"/>
      <c r="AX8963" s="60"/>
      <c r="AY8963" s="60"/>
      <c r="AZ8963" s="283"/>
      <c r="BA8963" s="283"/>
      <c r="BB8963" s="283"/>
      <c r="BC8963" s="34"/>
      <c r="BD8963" s="27"/>
      <c r="BF8963" s="35"/>
      <c r="BG8963" s="35"/>
      <c r="BH8963" s="35"/>
    </row>
    <row r="8964" spans="1:60" ht="15" x14ac:dyDescent="0.25">
      <c r="A8964" s="570">
        <f t="shared" si="130"/>
        <v>8958</v>
      </c>
      <c r="B8964" s="571" t="s">
        <v>11099</v>
      </c>
      <c r="C8964" s="574" t="s">
        <v>12458</v>
      </c>
      <c r="D8964" s="843">
        <v>6307</v>
      </c>
      <c r="E8964" s="844"/>
      <c r="F8964" s="844"/>
      <c r="G8964" s="25"/>
      <c r="H8964" s="25"/>
      <c r="I8964" s="25"/>
      <c r="J8964" s="25"/>
      <c r="K8964" s="25"/>
      <c r="L8964" s="25"/>
      <c r="N8964" s="25"/>
      <c r="O8964" s="25"/>
      <c r="P8964" s="35" t="s">
        <v>2496</v>
      </c>
      <c r="AS8964" s="570"/>
      <c r="AT8964" s="391"/>
      <c r="AU8964" s="222"/>
      <c r="AV8964" s="564"/>
      <c r="AW8964" s="60"/>
      <c r="AX8964" s="60"/>
      <c r="AY8964" s="60"/>
      <c r="AZ8964" s="283"/>
      <c r="BA8964" s="283"/>
      <c r="BB8964" s="283"/>
      <c r="BC8964" s="34"/>
      <c r="BD8964" s="27"/>
      <c r="BF8964" s="35"/>
      <c r="BG8964" s="35"/>
      <c r="BH8964" s="35"/>
    </row>
    <row r="8965" spans="1:60" ht="15" x14ac:dyDescent="0.25">
      <c r="A8965" s="570">
        <f t="shared" si="130"/>
        <v>8959</v>
      </c>
      <c r="B8965" s="571" t="s">
        <v>11100</v>
      </c>
      <c r="C8965" s="574" t="s">
        <v>12458</v>
      </c>
      <c r="D8965" s="843">
        <v>7758.8</v>
      </c>
      <c r="E8965" s="844"/>
      <c r="F8965" s="844"/>
      <c r="G8965" s="25"/>
      <c r="H8965" s="25"/>
      <c r="I8965" s="25"/>
      <c r="J8965" s="25"/>
      <c r="K8965" s="25"/>
      <c r="L8965" s="25"/>
      <c r="N8965" s="25"/>
      <c r="O8965" s="25"/>
      <c r="P8965" s="35" t="s">
        <v>2496</v>
      </c>
      <c r="AS8965" s="570"/>
      <c r="AT8965" s="391"/>
      <c r="AU8965" s="222"/>
      <c r="AV8965" s="564"/>
      <c r="AW8965" s="60"/>
      <c r="AX8965" s="60"/>
      <c r="AY8965" s="60"/>
      <c r="AZ8965" s="283"/>
      <c r="BA8965" s="283"/>
      <c r="BB8965" s="283"/>
      <c r="BC8965" s="34"/>
      <c r="BD8965" s="27"/>
      <c r="BF8965" s="35"/>
      <c r="BG8965" s="35"/>
      <c r="BH8965" s="35"/>
    </row>
    <row r="8966" spans="1:60" ht="15" x14ac:dyDescent="0.25">
      <c r="A8966" s="570">
        <f t="shared" si="130"/>
        <v>8960</v>
      </c>
      <c r="B8966" s="571" t="s">
        <v>11101</v>
      </c>
      <c r="C8966" s="574" t="s">
        <v>12458</v>
      </c>
      <c r="D8966" s="843">
        <v>1071</v>
      </c>
      <c r="E8966" s="844"/>
      <c r="F8966" s="844"/>
      <c r="G8966" s="25"/>
      <c r="H8966" s="25"/>
      <c r="I8966" s="25"/>
      <c r="J8966" s="25"/>
      <c r="K8966" s="25"/>
      <c r="L8966" s="25"/>
      <c r="N8966" s="25"/>
      <c r="O8966" s="25"/>
      <c r="P8966" s="35" t="s">
        <v>2496</v>
      </c>
      <c r="AS8966" s="570"/>
      <c r="AT8966" s="391"/>
      <c r="AU8966" s="222"/>
      <c r="AV8966" s="564"/>
      <c r="AW8966" s="60"/>
      <c r="AX8966" s="60"/>
      <c r="AY8966" s="60"/>
      <c r="AZ8966" s="283"/>
      <c r="BA8966" s="283"/>
      <c r="BB8966" s="283"/>
      <c r="BC8966" s="34"/>
      <c r="BD8966" s="27"/>
      <c r="BF8966" s="35"/>
      <c r="BG8966" s="35"/>
      <c r="BH8966" s="35"/>
    </row>
    <row r="8967" spans="1:60" ht="15" x14ac:dyDescent="0.25">
      <c r="A8967" s="570">
        <f t="shared" si="130"/>
        <v>8961</v>
      </c>
      <c r="B8967" s="571" t="s">
        <v>11102</v>
      </c>
      <c r="C8967" s="574" t="s">
        <v>12458</v>
      </c>
      <c r="D8967" s="843">
        <v>8312.15</v>
      </c>
      <c r="E8967" s="844"/>
      <c r="F8967" s="844"/>
      <c r="G8967" s="25"/>
      <c r="H8967" s="25"/>
      <c r="I8967" s="25"/>
      <c r="J8967" s="25"/>
      <c r="K8967" s="25"/>
      <c r="L8967" s="25"/>
      <c r="N8967" s="25"/>
      <c r="O8967" s="25"/>
      <c r="P8967" s="35" t="s">
        <v>2496</v>
      </c>
      <c r="AS8967" s="570"/>
      <c r="AT8967" s="391"/>
      <c r="AU8967" s="222"/>
      <c r="AV8967" s="564"/>
      <c r="AW8967" s="60"/>
      <c r="AX8967" s="60"/>
      <c r="AY8967" s="60"/>
      <c r="AZ8967" s="283"/>
      <c r="BA8967" s="283"/>
      <c r="BB8967" s="283"/>
      <c r="BC8967" s="34"/>
      <c r="BD8967" s="27"/>
      <c r="BF8967" s="35"/>
      <c r="BG8967" s="35"/>
      <c r="BH8967" s="35"/>
    </row>
    <row r="8968" spans="1:60" ht="15" x14ac:dyDescent="0.25">
      <c r="A8968" s="570">
        <f t="shared" si="130"/>
        <v>8962</v>
      </c>
      <c r="B8968" s="571" t="s">
        <v>11103</v>
      </c>
      <c r="C8968" s="574" t="s">
        <v>12458</v>
      </c>
      <c r="D8968" s="843">
        <v>1976.59</v>
      </c>
      <c r="E8968" s="844"/>
      <c r="F8968" s="844"/>
      <c r="G8968" s="25"/>
      <c r="H8968" s="25"/>
      <c r="I8968" s="25"/>
      <c r="J8968" s="25"/>
      <c r="K8968" s="25"/>
      <c r="L8968" s="25"/>
      <c r="N8968" s="25"/>
      <c r="O8968" s="25"/>
      <c r="P8968" s="35" t="s">
        <v>2496</v>
      </c>
      <c r="AS8968" s="570"/>
      <c r="AT8968" s="391"/>
      <c r="AU8968" s="222"/>
      <c r="AV8968" s="564"/>
      <c r="AW8968" s="60"/>
      <c r="AX8968" s="60"/>
      <c r="AY8968" s="60"/>
      <c r="AZ8968" s="283"/>
      <c r="BA8968" s="283"/>
      <c r="BB8968" s="283"/>
      <c r="BC8968" s="34"/>
      <c r="BD8968" s="27"/>
      <c r="BF8968" s="35"/>
      <c r="BG8968" s="35"/>
      <c r="BH8968" s="35"/>
    </row>
    <row r="8969" spans="1:60" ht="15" x14ac:dyDescent="0.25">
      <c r="A8969" s="570">
        <f t="shared" si="130"/>
        <v>8963</v>
      </c>
      <c r="B8969" s="571" t="s">
        <v>11104</v>
      </c>
      <c r="C8969" s="574" t="s">
        <v>12458</v>
      </c>
      <c r="D8969" s="843">
        <v>1813.56</v>
      </c>
      <c r="E8969" s="844"/>
      <c r="F8969" s="844"/>
      <c r="G8969" s="25"/>
      <c r="H8969" s="25"/>
      <c r="I8969" s="25"/>
      <c r="J8969" s="25"/>
      <c r="K8969" s="25"/>
      <c r="L8969" s="25"/>
      <c r="N8969" s="25"/>
      <c r="O8969" s="25"/>
      <c r="P8969" s="35" t="s">
        <v>2496</v>
      </c>
      <c r="AS8969" s="570"/>
      <c r="AT8969" s="391"/>
      <c r="AU8969" s="222"/>
      <c r="AV8969" s="564"/>
      <c r="AW8969" s="60"/>
      <c r="AX8969" s="60"/>
      <c r="AY8969" s="60"/>
      <c r="AZ8969" s="283"/>
      <c r="BA8969" s="283"/>
      <c r="BB8969" s="283"/>
      <c r="BC8969" s="34"/>
      <c r="BD8969" s="27"/>
      <c r="BF8969" s="35"/>
      <c r="BG8969" s="35"/>
      <c r="BH8969" s="35"/>
    </row>
    <row r="8970" spans="1:60" ht="15" x14ac:dyDescent="0.25">
      <c r="A8970" s="570">
        <f t="shared" si="130"/>
        <v>8964</v>
      </c>
      <c r="B8970" s="571" t="s">
        <v>11105</v>
      </c>
      <c r="C8970" s="574" t="s">
        <v>12458</v>
      </c>
      <c r="D8970" s="843">
        <v>1761.2</v>
      </c>
      <c r="E8970" s="844"/>
      <c r="F8970" s="844"/>
      <c r="G8970" s="25"/>
      <c r="H8970" s="25"/>
      <c r="I8970" s="25"/>
      <c r="J8970" s="25"/>
      <c r="K8970" s="25"/>
      <c r="L8970" s="25"/>
      <c r="N8970" s="25"/>
      <c r="O8970" s="25"/>
      <c r="P8970" s="35" t="s">
        <v>2496</v>
      </c>
      <c r="AS8970" s="570"/>
      <c r="AT8970" s="391"/>
      <c r="AU8970" s="222"/>
      <c r="AV8970" s="564"/>
      <c r="AW8970" s="60"/>
      <c r="AX8970" s="60"/>
      <c r="AY8970" s="60"/>
      <c r="AZ8970" s="283"/>
      <c r="BA8970" s="283"/>
      <c r="BB8970" s="283"/>
      <c r="BC8970" s="34"/>
      <c r="BD8970" s="27"/>
      <c r="BF8970" s="35"/>
      <c r="BG8970" s="35"/>
      <c r="BH8970" s="35"/>
    </row>
    <row r="8971" spans="1:60" ht="15" x14ac:dyDescent="0.25">
      <c r="A8971" s="570">
        <f t="shared" si="130"/>
        <v>8965</v>
      </c>
      <c r="B8971" s="571" t="s">
        <v>11106</v>
      </c>
      <c r="C8971" s="574" t="s">
        <v>12458</v>
      </c>
      <c r="D8971" s="843">
        <v>8290.73</v>
      </c>
      <c r="E8971" s="844"/>
      <c r="F8971" s="844"/>
      <c r="G8971" s="25"/>
      <c r="H8971" s="25"/>
      <c r="I8971" s="25"/>
      <c r="J8971" s="25"/>
      <c r="K8971" s="25"/>
      <c r="L8971" s="25"/>
      <c r="N8971" s="25"/>
      <c r="O8971" s="25"/>
      <c r="P8971" s="35" t="s">
        <v>2496</v>
      </c>
      <c r="AS8971" s="570"/>
      <c r="AT8971" s="391"/>
      <c r="AU8971" s="222"/>
      <c r="AV8971" s="564"/>
      <c r="AW8971" s="60"/>
      <c r="AX8971" s="60"/>
      <c r="AY8971" s="60"/>
      <c r="AZ8971" s="283"/>
      <c r="BA8971" s="283"/>
      <c r="BB8971" s="283"/>
      <c r="BC8971" s="34"/>
      <c r="BD8971" s="27"/>
      <c r="BF8971" s="35"/>
      <c r="BG8971" s="35"/>
      <c r="BH8971" s="35"/>
    </row>
    <row r="8972" spans="1:60" ht="15" x14ac:dyDescent="0.25">
      <c r="A8972" s="570">
        <f t="shared" si="130"/>
        <v>8966</v>
      </c>
      <c r="B8972" s="571" t="s">
        <v>11107</v>
      </c>
      <c r="C8972" s="574" t="s">
        <v>12458</v>
      </c>
      <c r="D8972" s="843">
        <v>16719.5</v>
      </c>
      <c r="E8972" s="844"/>
      <c r="F8972" s="844"/>
      <c r="G8972" s="25"/>
      <c r="H8972" s="25"/>
      <c r="I8972" s="25"/>
      <c r="J8972" s="25"/>
      <c r="K8972" s="25"/>
      <c r="L8972" s="25"/>
      <c r="N8972" s="25"/>
      <c r="O8972" s="25"/>
      <c r="P8972" s="35" t="s">
        <v>2496</v>
      </c>
      <c r="AS8972" s="570"/>
      <c r="AT8972" s="391"/>
      <c r="AU8972" s="222"/>
      <c r="AV8972" s="564"/>
      <c r="AW8972" s="60"/>
      <c r="AX8972" s="60"/>
      <c r="AY8972" s="60"/>
      <c r="AZ8972" s="283"/>
      <c r="BA8972" s="283"/>
      <c r="BB8972" s="283"/>
      <c r="BC8972" s="34"/>
      <c r="BD8972" s="27"/>
      <c r="BF8972" s="35"/>
      <c r="BG8972" s="35"/>
      <c r="BH8972" s="35"/>
    </row>
    <row r="8973" spans="1:60" ht="15" x14ac:dyDescent="0.25">
      <c r="A8973" s="570">
        <f t="shared" si="130"/>
        <v>8967</v>
      </c>
      <c r="B8973" s="571" t="s">
        <v>11108</v>
      </c>
      <c r="C8973" s="574" t="s">
        <v>12458</v>
      </c>
      <c r="D8973" s="843">
        <v>9099.93</v>
      </c>
      <c r="E8973" s="844"/>
      <c r="F8973" s="844"/>
      <c r="G8973" s="25"/>
      <c r="H8973" s="25"/>
      <c r="I8973" s="25"/>
      <c r="J8973" s="25"/>
      <c r="K8973" s="25"/>
      <c r="L8973" s="25"/>
      <c r="N8973" s="25"/>
      <c r="O8973" s="25"/>
      <c r="P8973" s="35" t="s">
        <v>2496</v>
      </c>
      <c r="AS8973" s="570"/>
      <c r="AT8973" s="391"/>
      <c r="AU8973" s="222"/>
      <c r="AV8973" s="564"/>
      <c r="AW8973" s="60"/>
      <c r="AX8973" s="60"/>
      <c r="AY8973" s="60"/>
      <c r="AZ8973" s="283"/>
      <c r="BA8973" s="283"/>
      <c r="BB8973" s="283"/>
      <c r="BC8973" s="34"/>
      <c r="BD8973" s="27"/>
      <c r="BF8973" s="35"/>
      <c r="BG8973" s="35"/>
      <c r="BH8973" s="35"/>
    </row>
    <row r="8974" spans="1:60" ht="15" x14ac:dyDescent="0.25">
      <c r="A8974" s="570">
        <f t="shared" si="130"/>
        <v>8968</v>
      </c>
      <c r="B8974" s="571" t="s">
        <v>11109</v>
      </c>
      <c r="C8974" s="574" t="s">
        <v>12458</v>
      </c>
      <c r="D8974" s="843">
        <v>13846.84</v>
      </c>
      <c r="E8974" s="844"/>
      <c r="F8974" s="844"/>
      <c r="G8974" s="25"/>
      <c r="H8974" s="25"/>
      <c r="I8974" s="25"/>
      <c r="J8974" s="25"/>
      <c r="K8974" s="25"/>
      <c r="L8974" s="25"/>
      <c r="N8974" s="25"/>
      <c r="O8974" s="25"/>
      <c r="P8974" s="35" t="s">
        <v>2496</v>
      </c>
      <c r="AS8974" s="570"/>
      <c r="AT8974" s="391"/>
      <c r="AU8974" s="222"/>
      <c r="AV8974" s="564"/>
      <c r="AW8974" s="60"/>
      <c r="AX8974" s="60"/>
      <c r="AY8974" s="60"/>
      <c r="AZ8974" s="283"/>
      <c r="BA8974" s="283"/>
      <c r="BB8974" s="283"/>
      <c r="BC8974" s="34"/>
      <c r="BD8974" s="27"/>
      <c r="BF8974" s="35"/>
      <c r="BG8974" s="35"/>
      <c r="BH8974" s="35"/>
    </row>
    <row r="8975" spans="1:60" ht="15" x14ac:dyDescent="0.25">
      <c r="A8975" s="570">
        <f t="shared" ref="A8975:A9038" si="131">A8974+1</f>
        <v>8969</v>
      </c>
      <c r="B8975" s="571" t="s">
        <v>11110</v>
      </c>
      <c r="C8975" s="574" t="s">
        <v>12458</v>
      </c>
      <c r="D8975" s="843">
        <v>372387.92570000002</v>
      </c>
      <c r="E8975" s="844"/>
      <c r="F8975" s="844"/>
      <c r="G8975" s="25"/>
      <c r="H8975" s="25"/>
      <c r="I8975" s="25"/>
      <c r="J8975" s="25"/>
      <c r="K8975" s="25"/>
      <c r="L8975" s="25"/>
      <c r="N8975" s="25"/>
      <c r="O8975" s="25"/>
      <c r="P8975" s="35" t="s">
        <v>2496</v>
      </c>
      <c r="AS8975" s="570"/>
      <c r="AT8975" s="391"/>
      <c r="AU8975" s="222"/>
      <c r="AV8975" s="564"/>
      <c r="AW8975" s="60"/>
      <c r="AX8975" s="60"/>
      <c r="AY8975" s="60"/>
      <c r="AZ8975" s="283"/>
      <c r="BA8975" s="283"/>
      <c r="BB8975" s="283"/>
      <c r="BC8975" s="34"/>
      <c r="BD8975" s="27"/>
      <c r="BF8975" s="35"/>
      <c r="BG8975" s="35"/>
      <c r="BH8975" s="35"/>
    </row>
    <row r="8976" spans="1:60" ht="15" x14ac:dyDescent="0.25">
      <c r="A8976" s="570">
        <f t="shared" si="131"/>
        <v>8970</v>
      </c>
      <c r="B8976" s="571" t="s">
        <v>11111</v>
      </c>
      <c r="C8976" s="574" t="s">
        <v>12458</v>
      </c>
      <c r="D8976" s="843">
        <v>15708</v>
      </c>
      <c r="E8976" s="844"/>
      <c r="F8976" s="844"/>
      <c r="G8976" s="25"/>
      <c r="H8976" s="25"/>
      <c r="I8976" s="25"/>
      <c r="J8976" s="25"/>
      <c r="K8976" s="25"/>
      <c r="L8976" s="25"/>
      <c r="N8976" s="25"/>
      <c r="O8976" s="25"/>
      <c r="P8976" s="35" t="s">
        <v>2496</v>
      </c>
      <c r="AS8976" s="570"/>
      <c r="AT8976" s="391"/>
      <c r="AU8976" s="222"/>
      <c r="AV8976" s="564"/>
      <c r="AW8976" s="60"/>
      <c r="AX8976" s="60"/>
      <c r="AY8976" s="60"/>
      <c r="AZ8976" s="283"/>
      <c r="BA8976" s="283"/>
      <c r="BB8976" s="283"/>
      <c r="BC8976" s="34"/>
      <c r="BD8976" s="27"/>
      <c r="BF8976" s="35"/>
      <c r="BG8976" s="35"/>
      <c r="BH8976" s="35"/>
    </row>
    <row r="8977" spans="1:60" ht="15" x14ac:dyDescent="0.25">
      <c r="A8977" s="570">
        <f t="shared" si="131"/>
        <v>8971</v>
      </c>
      <c r="B8977" s="571" t="s">
        <v>11112</v>
      </c>
      <c r="C8977" s="574" t="s">
        <v>12458</v>
      </c>
      <c r="D8977" s="843">
        <v>11061.05</v>
      </c>
      <c r="E8977" s="844"/>
      <c r="F8977" s="844"/>
      <c r="G8977" s="25"/>
      <c r="H8977" s="25"/>
      <c r="I8977" s="25"/>
      <c r="J8977" s="25"/>
      <c r="K8977" s="25"/>
      <c r="L8977" s="25"/>
      <c r="N8977" s="25"/>
      <c r="O8977" s="25"/>
      <c r="P8977" s="35" t="s">
        <v>2496</v>
      </c>
      <c r="AS8977" s="570"/>
      <c r="AT8977" s="391"/>
      <c r="AU8977" s="222"/>
      <c r="AV8977" s="564"/>
      <c r="AW8977" s="60"/>
      <c r="AX8977" s="60"/>
      <c r="AY8977" s="60"/>
      <c r="AZ8977" s="283"/>
      <c r="BA8977" s="283"/>
      <c r="BB8977" s="283"/>
      <c r="BC8977" s="34"/>
      <c r="BD8977" s="27"/>
      <c r="BF8977" s="35"/>
      <c r="BG8977" s="35"/>
      <c r="BH8977" s="35"/>
    </row>
    <row r="8978" spans="1:60" ht="15" x14ac:dyDescent="0.25">
      <c r="A8978" s="570">
        <f t="shared" si="131"/>
        <v>8972</v>
      </c>
      <c r="B8978" s="571" t="s">
        <v>11113</v>
      </c>
      <c r="C8978" s="574" t="s">
        <v>12458</v>
      </c>
      <c r="D8978" s="843">
        <v>6168.96</v>
      </c>
      <c r="E8978" s="844"/>
      <c r="F8978" s="844"/>
      <c r="G8978" s="25"/>
      <c r="H8978" s="25"/>
      <c r="I8978" s="25"/>
      <c r="J8978" s="25"/>
      <c r="K8978" s="25"/>
      <c r="L8978" s="25"/>
      <c r="N8978" s="25"/>
      <c r="O8978" s="25"/>
      <c r="P8978" s="35" t="s">
        <v>2496</v>
      </c>
      <c r="AS8978" s="570"/>
      <c r="AT8978" s="391"/>
      <c r="AU8978" s="222"/>
      <c r="AV8978" s="564"/>
      <c r="AW8978" s="60"/>
      <c r="AX8978" s="60"/>
      <c r="AY8978" s="60"/>
      <c r="AZ8978" s="283"/>
      <c r="BA8978" s="283"/>
      <c r="BB8978" s="283"/>
      <c r="BC8978" s="34"/>
      <c r="BD8978" s="27"/>
      <c r="BF8978" s="35"/>
      <c r="BG8978" s="35"/>
      <c r="BH8978" s="35"/>
    </row>
    <row r="8979" spans="1:60" ht="15" x14ac:dyDescent="0.25">
      <c r="A8979" s="570">
        <f t="shared" si="131"/>
        <v>8973</v>
      </c>
      <c r="B8979" s="571" t="s">
        <v>11114</v>
      </c>
      <c r="C8979" s="574" t="s">
        <v>12458</v>
      </c>
      <c r="D8979" s="843">
        <v>5251.47</v>
      </c>
      <c r="E8979" s="844"/>
      <c r="F8979" s="844"/>
      <c r="G8979" s="25"/>
      <c r="H8979" s="25"/>
      <c r="I8979" s="25"/>
      <c r="J8979" s="25"/>
      <c r="K8979" s="25"/>
      <c r="L8979" s="25"/>
      <c r="N8979" s="25"/>
      <c r="O8979" s="25"/>
      <c r="P8979" s="35" t="s">
        <v>2496</v>
      </c>
      <c r="AS8979" s="570"/>
      <c r="AT8979" s="391"/>
      <c r="AU8979" s="222"/>
      <c r="AV8979" s="564"/>
      <c r="AW8979" s="60"/>
      <c r="AX8979" s="60"/>
      <c r="AY8979" s="60"/>
      <c r="AZ8979" s="283"/>
      <c r="BA8979" s="283"/>
      <c r="BB8979" s="283"/>
      <c r="BC8979" s="34"/>
      <c r="BD8979" s="27"/>
      <c r="BF8979" s="35"/>
      <c r="BG8979" s="35"/>
      <c r="BH8979" s="35"/>
    </row>
    <row r="8980" spans="1:60" ht="15" x14ac:dyDescent="0.25">
      <c r="A8980" s="570">
        <f t="shared" si="131"/>
        <v>8974</v>
      </c>
      <c r="B8980" s="571" t="s">
        <v>11115</v>
      </c>
      <c r="C8980" s="574" t="s">
        <v>12458</v>
      </c>
      <c r="D8980" s="843">
        <v>1332.8</v>
      </c>
      <c r="E8980" s="844"/>
      <c r="F8980" s="844"/>
      <c r="G8980" s="25"/>
      <c r="H8980" s="25"/>
      <c r="I8980" s="25"/>
      <c r="J8980" s="25"/>
      <c r="K8980" s="25"/>
      <c r="L8980" s="25"/>
      <c r="N8980" s="25"/>
      <c r="O8980" s="25"/>
      <c r="P8980" s="35" t="s">
        <v>2496</v>
      </c>
      <c r="AS8980" s="570"/>
      <c r="AT8980" s="391"/>
      <c r="AU8980" s="222"/>
      <c r="AV8980" s="564"/>
      <c r="AW8980" s="60"/>
      <c r="AX8980" s="60"/>
      <c r="AY8980" s="60"/>
      <c r="AZ8980" s="283"/>
      <c r="BA8980" s="283"/>
      <c r="BB8980" s="283"/>
      <c r="BC8980" s="34"/>
      <c r="BD8980" s="27"/>
      <c r="BF8980" s="35"/>
      <c r="BG8980" s="35"/>
      <c r="BH8980" s="35"/>
    </row>
    <row r="8981" spans="1:60" ht="15" x14ac:dyDescent="0.25">
      <c r="A8981" s="570">
        <f t="shared" si="131"/>
        <v>8975</v>
      </c>
      <c r="B8981" s="571" t="s">
        <v>11116</v>
      </c>
      <c r="C8981" s="574" t="s">
        <v>12458</v>
      </c>
      <c r="D8981" s="843">
        <v>2118.1999999999998</v>
      </c>
      <c r="E8981" s="844"/>
      <c r="F8981" s="844"/>
      <c r="G8981" s="25"/>
      <c r="H8981" s="25"/>
      <c r="I8981" s="25"/>
      <c r="J8981" s="25"/>
      <c r="K8981" s="25"/>
      <c r="L8981" s="25"/>
      <c r="N8981" s="25"/>
      <c r="O8981" s="25"/>
      <c r="P8981" s="35" t="s">
        <v>2496</v>
      </c>
      <c r="AS8981" s="570"/>
      <c r="AT8981" s="391"/>
      <c r="AU8981" s="222"/>
      <c r="AV8981" s="564"/>
      <c r="AW8981" s="60"/>
      <c r="AX8981" s="60"/>
      <c r="AY8981" s="60"/>
      <c r="AZ8981" s="283"/>
      <c r="BA8981" s="283"/>
      <c r="BB8981" s="283"/>
      <c r="BC8981" s="34"/>
      <c r="BD8981" s="27"/>
      <c r="BF8981" s="35"/>
      <c r="BG8981" s="35"/>
      <c r="BH8981" s="35"/>
    </row>
    <row r="8982" spans="1:60" ht="15" x14ac:dyDescent="0.25">
      <c r="A8982" s="570">
        <f t="shared" si="131"/>
        <v>8976</v>
      </c>
      <c r="B8982" s="571" t="s">
        <v>11117</v>
      </c>
      <c r="C8982" s="574" t="s">
        <v>12458</v>
      </c>
      <c r="D8982" s="843">
        <v>44.03</v>
      </c>
      <c r="E8982" s="844"/>
      <c r="F8982" s="844"/>
      <c r="G8982" s="25"/>
      <c r="H8982" s="25"/>
      <c r="I8982" s="25"/>
      <c r="J8982" s="25"/>
      <c r="K8982" s="25"/>
      <c r="L8982" s="25"/>
      <c r="N8982" s="25"/>
      <c r="O8982" s="25"/>
      <c r="P8982" s="35" t="s">
        <v>2496</v>
      </c>
      <c r="AS8982" s="570"/>
      <c r="AT8982" s="391"/>
      <c r="AU8982" s="222"/>
      <c r="AV8982" s="564"/>
      <c r="AW8982" s="60"/>
      <c r="AX8982" s="60"/>
      <c r="AY8982" s="60"/>
      <c r="AZ8982" s="283"/>
      <c r="BA8982" s="283"/>
      <c r="BB8982" s="283"/>
      <c r="BC8982" s="34"/>
      <c r="BD8982" s="27"/>
      <c r="BF8982" s="35"/>
      <c r="BG8982" s="35"/>
      <c r="BH8982" s="35"/>
    </row>
    <row r="8983" spans="1:60" ht="15" x14ac:dyDescent="0.25">
      <c r="A8983" s="570">
        <f t="shared" si="131"/>
        <v>8977</v>
      </c>
      <c r="B8983" s="571" t="s">
        <v>11118</v>
      </c>
      <c r="C8983" s="574" t="s">
        <v>12458</v>
      </c>
      <c r="D8983" s="843">
        <v>61.88</v>
      </c>
      <c r="E8983" s="844"/>
      <c r="F8983" s="844"/>
      <c r="G8983" s="25"/>
      <c r="H8983" s="25"/>
      <c r="I8983" s="25"/>
      <c r="J8983" s="25"/>
      <c r="K8983" s="25"/>
      <c r="L8983" s="25"/>
      <c r="N8983" s="25"/>
      <c r="O8983" s="25"/>
      <c r="P8983" s="35" t="s">
        <v>2496</v>
      </c>
      <c r="AS8983" s="570"/>
      <c r="AT8983" s="391"/>
      <c r="AU8983" s="222"/>
      <c r="AV8983" s="564"/>
      <c r="AW8983" s="60"/>
      <c r="AX8983" s="60"/>
      <c r="AY8983" s="60"/>
      <c r="AZ8983" s="283"/>
      <c r="BA8983" s="283"/>
      <c r="BB8983" s="283"/>
      <c r="BC8983" s="34"/>
      <c r="BD8983" s="27"/>
      <c r="BF8983" s="35"/>
      <c r="BG8983" s="35"/>
      <c r="BH8983" s="35"/>
    </row>
    <row r="8984" spans="1:60" ht="15" x14ac:dyDescent="0.25">
      <c r="A8984" s="570">
        <f t="shared" si="131"/>
        <v>8978</v>
      </c>
      <c r="B8984" s="571" t="s">
        <v>11119</v>
      </c>
      <c r="C8984" s="574" t="s">
        <v>12458</v>
      </c>
      <c r="D8984" s="843">
        <v>85.68</v>
      </c>
      <c r="E8984" s="844"/>
      <c r="F8984" s="844"/>
      <c r="G8984" s="25"/>
      <c r="H8984" s="25"/>
      <c r="I8984" s="25"/>
      <c r="J8984" s="25"/>
      <c r="K8984" s="25"/>
      <c r="L8984" s="25"/>
      <c r="N8984" s="25"/>
      <c r="O8984" s="25"/>
      <c r="P8984" s="35" t="s">
        <v>2496</v>
      </c>
      <c r="AS8984" s="570"/>
      <c r="AT8984" s="391"/>
      <c r="AU8984" s="222"/>
      <c r="AV8984" s="564"/>
      <c r="AW8984" s="60"/>
      <c r="AX8984" s="60"/>
      <c r="AY8984" s="60"/>
      <c r="AZ8984" s="283"/>
      <c r="BA8984" s="283"/>
      <c r="BB8984" s="283"/>
      <c r="BC8984" s="34"/>
      <c r="BD8984" s="27"/>
      <c r="BF8984" s="35"/>
      <c r="BG8984" s="35"/>
      <c r="BH8984" s="35"/>
    </row>
    <row r="8985" spans="1:60" ht="15" x14ac:dyDescent="0.25">
      <c r="A8985" s="570">
        <f t="shared" si="131"/>
        <v>8979</v>
      </c>
      <c r="B8985" s="571" t="s">
        <v>11120</v>
      </c>
      <c r="C8985" s="574" t="s">
        <v>12458</v>
      </c>
      <c r="D8985" s="843">
        <v>97.58</v>
      </c>
      <c r="E8985" s="844"/>
      <c r="F8985" s="844"/>
      <c r="G8985" s="25"/>
      <c r="H8985" s="25"/>
      <c r="I8985" s="25"/>
      <c r="J8985" s="25"/>
      <c r="K8985" s="25"/>
      <c r="L8985" s="25"/>
      <c r="N8985" s="25"/>
      <c r="O8985" s="25"/>
      <c r="P8985" s="35" t="s">
        <v>2496</v>
      </c>
      <c r="AS8985" s="570"/>
      <c r="AT8985" s="391"/>
      <c r="AU8985" s="222"/>
      <c r="AV8985" s="564"/>
      <c r="AW8985" s="60"/>
      <c r="AX8985" s="60"/>
      <c r="AY8985" s="60"/>
      <c r="AZ8985" s="283"/>
      <c r="BA8985" s="283"/>
      <c r="BB8985" s="283"/>
      <c r="BC8985" s="34"/>
      <c r="BD8985" s="27"/>
      <c r="BF8985" s="35"/>
      <c r="BG8985" s="35"/>
      <c r="BH8985" s="35"/>
    </row>
    <row r="8986" spans="1:60" ht="15" x14ac:dyDescent="0.25">
      <c r="A8986" s="570">
        <f t="shared" si="131"/>
        <v>8980</v>
      </c>
      <c r="B8986" s="571" t="s">
        <v>11121</v>
      </c>
      <c r="C8986" s="574" t="s">
        <v>12458</v>
      </c>
      <c r="D8986" s="843">
        <v>1975.4</v>
      </c>
      <c r="E8986" s="844"/>
      <c r="F8986" s="844"/>
      <c r="G8986" s="25"/>
      <c r="H8986" s="25"/>
      <c r="I8986" s="25"/>
      <c r="J8986" s="25"/>
      <c r="K8986" s="25"/>
      <c r="L8986" s="25"/>
      <c r="N8986" s="25"/>
      <c r="O8986" s="25"/>
      <c r="P8986" s="35" t="s">
        <v>2496</v>
      </c>
      <c r="AS8986" s="570"/>
      <c r="AT8986" s="391"/>
      <c r="AU8986" s="222"/>
      <c r="AV8986" s="564"/>
      <c r="AW8986" s="60"/>
      <c r="AX8986" s="60"/>
      <c r="AY8986" s="60"/>
      <c r="AZ8986" s="283"/>
      <c r="BA8986" s="283"/>
      <c r="BB8986" s="283"/>
      <c r="BC8986" s="34"/>
      <c r="BD8986" s="27"/>
      <c r="BF8986" s="35"/>
      <c r="BG8986" s="35"/>
      <c r="BH8986" s="35"/>
    </row>
    <row r="8987" spans="1:60" ht="15" x14ac:dyDescent="0.25">
      <c r="A8987" s="570">
        <f t="shared" si="131"/>
        <v>8981</v>
      </c>
      <c r="B8987" s="571" t="s">
        <v>11122</v>
      </c>
      <c r="C8987" s="574" t="s">
        <v>12458</v>
      </c>
      <c r="D8987" s="843">
        <v>35.700000000000003</v>
      </c>
      <c r="E8987" s="844"/>
      <c r="F8987" s="844"/>
      <c r="G8987" s="25"/>
      <c r="H8987" s="25"/>
      <c r="I8987" s="25"/>
      <c r="J8987" s="25"/>
      <c r="K8987" s="25"/>
      <c r="L8987" s="25"/>
      <c r="N8987" s="25"/>
      <c r="O8987" s="25"/>
      <c r="P8987" s="35" t="s">
        <v>2496</v>
      </c>
      <c r="AS8987" s="570"/>
      <c r="AT8987" s="391"/>
      <c r="AU8987" s="222"/>
      <c r="AV8987" s="564"/>
      <c r="AW8987" s="60"/>
      <c r="AX8987" s="60"/>
      <c r="AY8987" s="60"/>
      <c r="AZ8987" s="283"/>
      <c r="BA8987" s="283"/>
      <c r="BB8987" s="283"/>
      <c r="BC8987" s="34"/>
      <c r="BD8987" s="27"/>
      <c r="BF8987" s="35"/>
      <c r="BG8987" s="35"/>
      <c r="BH8987" s="35"/>
    </row>
    <row r="8988" spans="1:60" ht="15" x14ac:dyDescent="0.25">
      <c r="A8988" s="570">
        <f t="shared" si="131"/>
        <v>8982</v>
      </c>
      <c r="B8988" s="571" t="s">
        <v>11123</v>
      </c>
      <c r="C8988" s="574" t="s">
        <v>12458</v>
      </c>
      <c r="D8988" s="843">
        <v>35.700000000000003</v>
      </c>
      <c r="E8988" s="844"/>
      <c r="F8988" s="844"/>
      <c r="G8988" s="25"/>
      <c r="H8988" s="25"/>
      <c r="I8988" s="25"/>
      <c r="J8988" s="25"/>
      <c r="K8988" s="25"/>
      <c r="L8988" s="25"/>
      <c r="N8988" s="25"/>
      <c r="O8988" s="25"/>
      <c r="P8988" s="35" t="s">
        <v>2496</v>
      </c>
      <c r="AS8988" s="570"/>
      <c r="AT8988" s="391"/>
      <c r="AU8988" s="222"/>
      <c r="AV8988" s="564"/>
      <c r="AW8988" s="60"/>
      <c r="AX8988" s="60"/>
      <c r="AY8988" s="60"/>
      <c r="AZ8988" s="283"/>
      <c r="BA8988" s="283"/>
      <c r="BB8988" s="283"/>
      <c r="BC8988" s="34"/>
      <c r="BD8988" s="27"/>
      <c r="BF8988" s="35"/>
      <c r="BG8988" s="35"/>
      <c r="BH8988" s="35"/>
    </row>
    <row r="8989" spans="1:60" ht="15" x14ac:dyDescent="0.25">
      <c r="A8989" s="570">
        <f t="shared" si="131"/>
        <v>8983</v>
      </c>
      <c r="B8989" s="571" t="s">
        <v>11124</v>
      </c>
      <c r="C8989" s="574" t="s">
        <v>12458</v>
      </c>
      <c r="D8989" s="843">
        <v>20.23</v>
      </c>
      <c r="E8989" s="844"/>
      <c r="F8989" s="844"/>
      <c r="G8989" s="25"/>
      <c r="H8989" s="25"/>
      <c r="I8989" s="25"/>
      <c r="J8989" s="25"/>
      <c r="K8989" s="25"/>
      <c r="L8989" s="25"/>
      <c r="N8989" s="25"/>
      <c r="O8989" s="25"/>
      <c r="P8989" s="35" t="s">
        <v>2496</v>
      </c>
      <c r="AS8989" s="570"/>
      <c r="AT8989" s="391"/>
      <c r="AU8989" s="222"/>
      <c r="AV8989" s="564"/>
      <c r="AW8989" s="60"/>
      <c r="AX8989" s="60"/>
      <c r="AY8989" s="60"/>
      <c r="AZ8989" s="283"/>
      <c r="BA8989" s="283"/>
      <c r="BB8989" s="283"/>
      <c r="BC8989" s="34"/>
      <c r="BD8989" s="27"/>
      <c r="BF8989" s="35"/>
      <c r="BG8989" s="35"/>
      <c r="BH8989" s="35"/>
    </row>
    <row r="8990" spans="1:60" ht="15" x14ac:dyDescent="0.25">
      <c r="A8990" s="570">
        <f t="shared" si="131"/>
        <v>8984</v>
      </c>
      <c r="B8990" s="571" t="s">
        <v>11125</v>
      </c>
      <c r="C8990" s="574" t="s">
        <v>12458</v>
      </c>
      <c r="D8990" s="843">
        <v>32.130000000000003</v>
      </c>
      <c r="E8990" s="844"/>
      <c r="F8990" s="844"/>
      <c r="G8990" s="25"/>
      <c r="H8990" s="25"/>
      <c r="I8990" s="25"/>
      <c r="J8990" s="25"/>
      <c r="K8990" s="25"/>
      <c r="L8990" s="25"/>
      <c r="N8990" s="25"/>
      <c r="O8990" s="25"/>
      <c r="P8990" s="35" t="s">
        <v>2496</v>
      </c>
      <c r="AS8990" s="570"/>
      <c r="AT8990" s="391"/>
      <c r="AU8990" s="222"/>
      <c r="AV8990" s="564"/>
      <c r="AW8990" s="60"/>
      <c r="AX8990" s="60"/>
      <c r="AY8990" s="60"/>
      <c r="AZ8990" s="283"/>
      <c r="BA8990" s="283"/>
      <c r="BB8990" s="283"/>
      <c r="BC8990" s="34"/>
      <c r="BD8990" s="27"/>
      <c r="BF8990" s="35"/>
      <c r="BG8990" s="35"/>
      <c r="BH8990" s="35"/>
    </row>
    <row r="8991" spans="1:60" ht="15" x14ac:dyDescent="0.25">
      <c r="A8991" s="570">
        <f t="shared" si="131"/>
        <v>8985</v>
      </c>
      <c r="B8991" s="571" t="s">
        <v>11126</v>
      </c>
      <c r="C8991" s="574" t="s">
        <v>12458</v>
      </c>
      <c r="D8991" s="843">
        <v>22.253</v>
      </c>
      <c r="E8991" s="844"/>
      <c r="F8991" s="844"/>
      <c r="G8991" s="25"/>
      <c r="H8991" s="25"/>
      <c r="I8991" s="25"/>
      <c r="J8991" s="25"/>
      <c r="K8991" s="25"/>
      <c r="L8991" s="25"/>
      <c r="N8991" s="25"/>
      <c r="O8991" s="25"/>
      <c r="P8991" s="35" t="s">
        <v>2496</v>
      </c>
      <c r="AS8991" s="570"/>
      <c r="AT8991" s="391"/>
      <c r="AU8991" s="222"/>
      <c r="AV8991" s="564"/>
      <c r="AW8991" s="60"/>
      <c r="AX8991" s="60"/>
      <c r="AY8991" s="60"/>
      <c r="AZ8991" s="283"/>
      <c r="BA8991" s="283"/>
      <c r="BB8991" s="283"/>
      <c r="BC8991" s="34"/>
      <c r="BD8991" s="27"/>
      <c r="BF8991" s="35"/>
      <c r="BG8991" s="35"/>
      <c r="BH8991" s="35"/>
    </row>
    <row r="8992" spans="1:60" ht="15" x14ac:dyDescent="0.25">
      <c r="A8992" s="570">
        <f t="shared" si="131"/>
        <v>8986</v>
      </c>
      <c r="B8992" s="571" t="s">
        <v>11127</v>
      </c>
      <c r="C8992" s="574" t="s">
        <v>12458</v>
      </c>
      <c r="D8992" s="843">
        <v>35.700000000000003</v>
      </c>
      <c r="E8992" s="844"/>
      <c r="F8992" s="844"/>
      <c r="G8992" s="25"/>
      <c r="H8992" s="25"/>
      <c r="I8992" s="25"/>
      <c r="J8992" s="25"/>
      <c r="K8992" s="25"/>
      <c r="L8992" s="25"/>
      <c r="N8992" s="25"/>
      <c r="O8992" s="25"/>
      <c r="P8992" s="35" t="s">
        <v>2496</v>
      </c>
      <c r="AS8992" s="570"/>
      <c r="AT8992" s="391"/>
      <c r="AU8992" s="222"/>
      <c r="AV8992" s="564"/>
      <c r="AW8992" s="60"/>
      <c r="AX8992" s="60"/>
      <c r="AY8992" s="60"/>
      <c r="AZ8992" s="283"/>
      <c r="BA8992" s="283"/>
      <c r="BB8992" s="283"/>
      <c r="BC8992" s="34"/>
      <c r="BD8992" s="27"/>
      <c r="BF8992" s="35"/>
      <c r="BG8992" s="35"/>
      <c r="BH8992" s="35"/>
    </row>
    <row r="8993" spans="1:60" ht="15" x14ac:dyDescent="0.25">
      <c r="A8993" s="570">
        <f t="shared" si="131"/>
        <v>8987</v>
      </c>
      <c r="B8993" s="571" t="s">
        <v>11128</v>
      </c>
      <c r="C8993" s="574" t="s">
        <v>12458</v>
      </c>
      <c r="D8993" s="843">
        <v>17.850000000000001</v>
      </c>
      <c r="E8993" s="844"/>
      <c r="F8993" s="844"/>
      <c r="G8993" s="25"/>
      <c r="H8993" s="25"/>
      <c r="I8993" s="25"/>
      <c r="J8993" s="25"/>
      <c r="K8993" s="25"/>
      <c r="L8993" s="25"/>
      <c r="N8993" s="25"/>
      <c r="O8993" s="25"/>
      <c r="P8993" s="35" t="s">
        <v>2496</v>
      </c>
      <c r="AS8993" s="570"/>
      <c r="AT8993" s="391"/>
      <c r="AU8993" s="222"/>
      <c r="AV8993" s="564"/>
      <c r="AW8993" s="60"/>
      <c r="AX8993" s="60"/>
      <c r="AY8993" s="60"/>
      <c r="AZ8993" s="283"/>
      <c r="BA8993" s="283"/>
      <c r="BB8993" s="283"/>
      <c r="BC8993" s="34"/>
      <c r="BD8993" s="27"/>
      <c r="BF8993" s="35"/>
      <c r="BG8993" s="35"/>
      <c r="BH8993" s="35"/>
    </row>
    <row r="8994" spans="1:60" ht="15" x14ac:dyDescent="0.25">
      <c r="A8994" s="570">
        <f t="shared" si="131"/>
        <v>8988</v>
      </c>
      <c r="B8994" s="571" t="s">
        <v>11129</v>
      </c>
      <c r="C8994" s="574" t="s">
        <v>12458</v>
      </c>
      <c r="D8994" s="843">
        <v>21.42</v>
      </c>
      <c r="E8994" s="844"/>
      <c r="F8994" s="844"/>
      <c r="G8994" s="25"/>
      <c r="H8994" s="25"/>
      <c r="I8994" s="25"/>
      <c r="J8994" s="25"/>
      <c r="K8994" s="25"/>
      <c r="L8994" s="25"/>
      <c r="N8994" s="25"/>
      <c r="O8994" s="25"/>
      <c r="P8994" s="35" t="s">
        <v>2496</v>
      </c>
      <c r="AS8994" s="570"/>
      <c r="AT8994" s="391"/>
      <c r="AU8994" s="222"/>
      <c r="AV8994" s="564"/>
      <c r="AW8994" s="60"/>
      <c r="AX8994" s="60"/>
      <c r="AY8994" s="60"/>
      <c r="AZ8994" s="283"/>
      <c r="BA8994" s="283"/>
      <c r="BB8994" s="283"/>
      <c r="BC8994" s="34"/>
      <c r="BD8994" s="27"/>
      <c r="BF8994" s="35"/>
      <c r="BG8994" s="35"/>
      <c r="BH8994" s="35"/>
    </row>
    <row r="8995" spans="1:60" ht="15" x14ac:dyDescent="0.25">
      <c r="A8995" s="570">
        <f t="shared" si="131"/>
        <v>8989</v>
      </c>
      <c r="B8995" s="571" t="s">
        <v>11130</v>
      </c>
      <c r="C8995" s="574" t="s">
        <v>12458</v>
      </c>
      <c r="D8995" s="843">
        <v>21.42</v>
      </c>
      <c r="E8995" s="844"/>
      <c r="F8995" s="844"/>
      <c r="G8995" s="25"/>
      <c r="H8995" s="25"/>
      <c r="I8995" s="25"/>
      <c r="J8995" s="25"/>
      <c r="K8995" s="25"/>
      <c r="L8995" s="25"/>
      <c r="N8995" s="25"/>
      <c r="O8995" s="25"/>
      <c r="P8995" s="35" t="s">
        <v>2496</v>
      </c>
      <c r="AS8995" s="570"/>
      <c r="AT8995" s="391"/>
      <c r="AU8995" s="222"/>
      <c r="AV8995" s="564"/>
      <c r="AW8995" s="60"/>
      <c r="AX8995" s="60"/>
      <c r="AY8995" s="60"/>
      <c r="AZ8995" s="283"/>
      <c r="BA8995" s="283"/>
      <c r="BB8995" s="283"/>
      <c r="BC8995" s="34"/>
      <c r="BD8995" s="27"/>
      <c r="BF8995" s="35"/>
      <c r="BG8995" s="35"/>
      <c r="BH8995" s="35"/>
    </row>
    <row r="8996" spans="1:60" ht="15" x14ac:dyDescent="0.25">
      <c r="A8996" s="570">
        <f t="shared" si="131"/>
        <v>8990</v>
      </c>
      <c r="B8996" s="571" t="s">
        <v>11131</v>
      </c>
      <c r="C8996" s="574" t="s">
        <v>12458</v>
      </c>
      <c r="D8996" s="843">
        <v>26.18</v>
      </c>
      <c r="E8996" s="844"/>
      <c r="F8996" s="844"/>
      <c r="G8996" s="25"/>
      <c r="H8996" s="25"/>
      <c r="I8996" s="25"/>
      <c r="J8996" s="25"/>
      <c r="K8996" s="25"/>
      <c r="L8996" s="25"/>
      <c r="N8996" s="25"/>
      <c r="O8996" s="25"/>
      <c r="P8996" s="35" t="s">
        <v>2496</v>
      </c>
      <c r="AS8996" s="570"/>
      <c r="AT8996" s="391"/>
      <c r="AU8996" s="222"/>
      <c r="AV8996" s="564"/>
      <c r="AW8996" s="60"/>
      <c r="AX8996" s="60"/>
      <c r="AY8996" s="60"/>
      <c r="AZ8996" s="283"/>
      <c r="BA8996" s="283"/>
      <c r="BB8996" s="283"/>
      <c r="BC8996" s="34"/>
      <c r="BD8996" s="27"/>
      <c r="BF8996" s="35"/>
      <c r="BG8996" s="35"/>
      <c r="BH8996" s="35"/>
    </row>
    <row r="8997" spans="1:60" ht="15" x14ac:dyDescent="0.25">
      <c r="A8997" s="570">
        <f t="shared" si="131"/>
        <v>8991</v>
      </c>
      <c r="B8997" s="571" t="s">
        <v>11132</v>
      </c>
      <c r="C8997" s="574" t="s">
        <v>12458</v>
      </c>
      <c r="D8997" s="843">
        <v>36.89</v>
      </c>
      <c r="E8997" s="844"/>
      <c r="F8997" s="844"/>
      <c r="G8997" s="25"/>
      <c r="H8997" s="25"/>
      <c r="I8997" s="25"/>
      <c r="J8997" s="25"/>
      <c r="K8997" s="25"/>
      <c r="L8997" s="25"/>
      <c r="N8997" s="25"/>
      <c r="O8997" s="25"/>
      <c r="P8997" s="35" t="s">
        <v>2496</v>
      </c>
      <c r="AS8997" s="570"/>
      <c r="AT8997" s="391"/>
      <c r="AU8997" s="222"/>
      <c r="AV8997" s="564"/>
      <c r="AW8997" s="60"/>
      <c r="AX8997" s="60"/>
      <c r="AY8997" s="60"/>
      <c r="AZ8997" s="283"/>
      <c r="BA8997" s="283"/>
      <c r="BB8997" s="283"/>
      <c r="BC8997" s="34"/>
      <c r="BD8997" s="27"/>
      <c r="BF8997" s="35"/>
      <c r="BG8997" s="35"/>
      <c r="BH8997" s="35"/>
    </row>
    <row r="8998" spans="1:60" ht="15" x14ac:dyDescent="0.25">
      <c r="A8998" s="570">
        <f t="shared" si="131"/>
        <v>8992</v>
      </c>
      <c r="B8998" s="571" t="s">
        <v>11133</v>
      </c>
      <c r="C8998" s="574" t="s">
        <v>12458</v>
      </c>
      <c r="D8998" s="843">
        <v>33.32</v>
      </c>
      <c r="E8998" s="844"/>
      <c r="F8998" s="844"/>
      <c r="G8998" s="25"/>
      <c r="H8998" s="25"/>
      <c r="I8998" s="25"/>
      <c r="J8998" s="25"/>
      <c r="K8998" s="25"/>
      <c r="L8998" s="25"/>
      <c r="N8998" s="25"/>
      <c r="O8998" s="25"/>
      <c r="P8998" s="35" t="s">
        <v>2496</v>
      </c>
      <c r="AS8998" s="570"/>
      <c r="AT8998" s="391"/>
      <c r="AU8998" s="222"/>
      <c r="AV8998" s="564"/>
      <c r="AW8998" s="60"/>
      <c r="AX8998" s="60"/>
      <c r="AY8998" s="60"/>
      <c r="AZ8998" s="283"/>
      <c r="BA8998" s="283"/>
      <c r="BB8998" s="283"/>
      <c r="BC8998" s="34"/>
      <c r="BD8998" s="27"/>
      <c r="BF8998" s="35"/>
      <c r="BG8998" s="35"/>
      <c r="BH8998" s="35"/>
    </row>
    <row r="8999" spans="1:60" ht="15" x14ac:dyDescent="0.25">
      <c r="A8999" s="570">
        <f t="shared" si="131"/>
        <v>8993</v>
      </c>
      <c r="B8999" s="571" t="s">
        <v>11134</v>
      </c>
      <c r="C8999" s="574" t="s">
        <v>12458</v>
      </c>
      <c r="D8999" s="843">
        <v>51.17</v>
      </c>
      <c r="E8999" s="844"/>
      <c r="F8999" s="844"/>
      <c r="G8999" s="25"/>
      <c r="H8999" s="25"/>
      <c r="I8999" s="25"/>
      <c r="J8999" s="25"/>
      <c r="K8999" s="25"/>
      <c r="L8999" s="25"/>
      <c r="N8999" s="25"/>
      <c r="O8999" s="25"/>
      <c r="P8999" s="35" t="s">
        <v>2496</v>
      </c>
      <c r="AS8999" s="570"/>
      <c r="AT8999" s="391"/>
      <c r="AU8999" s="222"/>
      <c r="AV8999" s="564"/>
      <c r="AW8999" s="60"/>
      <c r="AX8999" s="60"/>
      <c r="AY8999" s="60"/>
      <c r="AZ8999" s="283"/>
      <c r="BA8999" s="283"/>
      <c r="BB8999" s="283"/>
      <c r="BC8999" s="34"/>
      <c r="BD8999" s="27"/>
      <c r="BF8999" s="35"/>
      <c r="BG8999" s="35"/>
      <c r="BH8999" s="35"/>
    </row>
    <row r="9000" spans="1:60" ht="15" x14ac:dyDescent="0.25">
      <c r="A9000" s="570">
        <f t="shared" si="131"/>
        <v>8994</v>
      </c>
      <c r="B9000" s="571" t="s">
        <v>11135</v>
      </c>
      <c r="C9000" s="574" t="s">
        <v>12458</v>
      </c>
      <c r="D9000" s="843">
        <v>55.93</v>
      </c>
      <c r="E9000" s="844"/>
      <c r="F9000" s="844"/>
      <c r="G9000" s="25"/>
      <c r="H9000" s="25"/>
      <c r="I9000" s="25"/>
      <c r="J9000" s="25"/>
      <c r="K9000" s="25"/>
      <c r="L9000" s="25"/>
      <c r="N9000" s="25"/>
      <c r="O9000" s="25"/>
      <c r="P9000" s="35" t="s">
        <v>2496</v>
      </c>
      <c r="AS9000" s="570"/>
      <c r="AT9000" s="391"/>
      <c r="AU9000" s="222"/>
      <c r="AV9000" s="564"/>
      <c r="AW9000" s="60"/>
      <c r="AX9000" s="60"/>
      <c r="AY9000" s="60"/>
      <c r="AZ9000" s="283"/>
      <c r="BA9000" s="283"/>
      <c r="BB9000" s="283"/>
      <c r="BC9000" s="34"/>
      <c r="BD9000" s="27"/>
      <c r="BF9000" s="35"/>
      <c r="BG9000" s="35"/>
      <c r="BH9000" s="35"/>
    </row>
    <row r="9001" spans="1:60" ht="15" x14ac:dyDescent="0.25">
      <c r="A9001" s="570">
        <f t="shared" si="131"/>
        <v>8995</v>
      </c>
      <c r="B9001" s="571" t="s">
        <v>11136</v>
      </c>
      <c r="C9001" s="574" t="s">
        <v>12458</v>
      </c>
      <c r="D9001" s="843">
        <v>86.87</v>
      </c>
      <c r="E9001" s="844"/>
      <c r="F9001" s="844"/>
      <c r="G9001" s="25"/>
      <c r="H9001" s="25"/>
      <c r="I9001" s="25"/>
      <c r="J9001" s="25"/>
      <c r="K9001" s="25"/>
      <c r="L9001" s="25"/>
      <c r="N9001" s="25"/>
      <c r="O9001" s="25"/>
      <c r="P9001" s="35" t="s">
        <v>2496</v>
      </c>
      <c r="AS9001" s="570"/>
      <c r="AT9001" s="391"/>
      <c r="AU9001" s="222"/>
      <c r="AV9001" s="564"/>
      <c r="AW9001" s="60"/>
      <c r="AX9001" s="60"/>
      <c r="AY9001" s="60"/>
      <c r="AZ9001" s="283"/>
      <c r="BA9001" s="283"/>
      <c r="BB9001" s="283"/>
      <c r="BC9001" s="34"/>
      <c r="BD9001" s="27"/>
      <c r="BF9001" s="35"/>
      <c r="BG9001" s="35"/>
      <c r="BH9001" s="35"/>
    </row>
    <row r="9002" spans="1:60" ht="15" x14ac:dyDescent="0.25">
      <c r="A9002" s="570">
        <f t="shared" si="131"/>
        <v>8996</v>
      </c>
      <c r="B9002" s="571" t="s">
        <v>11137</v>
      </c>
      <c r="C9002" s="574" t="s">
        <v>12458</v>
      </c>
      <c r="D9002" s="843">
        <v>170.17</v>
      </c>
      <c r="E9002" s="844"/>
      <c r="F9002" s="844"/>
      <c r="G9002" s="25"/>
      <c r="H9002" s="25"/>
      <c r="I9002" s="25"/>
      <c r="J9002" s="25"/>
      <c r="K9002" s="25"/>
      <c r="L9002" s="25"/>
      <c r="N9002" s="25"/>
      <c r="O9002" s="25"/>
      <c r="P9002" s="35" t="s">
        <v>2496</v>
      </c>
      <c r="AS9002" s="570"/>
      <c r="AT9002" s="391"/>
      <c r="AU9002" s="222"/>
      <c r="AV9002" s="564"/>
      <c r="AW9002" s="60"/>
      <c r="AX9002" s="60"/>
      <c r="AY9002" s="60"/>
      <c r="AZ9002" s="283"/>
      <c r="BA9002" s="283"/>
      <c r="BB9002" s="283"/>
      <c r="BC9002" s="34"/>
      <c r="BD9002" s="27"/>
      <c r="BF9002" s="35"/>
      <c r="BG9002" s="35"/>
      <c r="BH9002" s="35"/>
    </row>
    <row r="9003" spans="1:60" ht="15" x14ac:dyDescent="0.25">
      <c r="A9003" s="570">
        <f t="shared" si="131"/>
        <v>8997</v>
      </c>
      <c r="B9003" s="571" t="s">
        <v>11138</v>
      </c>
      <c r="C9003" s="574" t="s">
        <v>12458</v>
      </c>
      <c r="D9003" s="843">
        <v>435.54</v>
      </c>
      <c r="E9003" s="844"/>
      <c r="F9003" s="844"/>
      <c r="G9003" s="25"/>
      <c r="H9003" s="25"/>
      <c r="I9003" s="25"/>
      <c r="J9003" s="25"/>
      <c r="K9003" s="25"/>
      <c r="L9003" s="25"/>
      <c r="N9003" s="25"/>
      <c r="O9003" s="25"/>
      <c r="P9003" s="35" t="s">
        <v>2496</v>
      </c>
      <c r="AS9003" s="570"/>
      <c r="AT9003" s="391"/>
      <c r="AU9003" s="222"/>
      <c r="AV9003" s="564"/>
      <c r="AW9003" s="60"/>
      <c r="AX9003" s="60"/>
      <c r="AY9003" s="60"/>
      <c r="AZ9003" s="283"/>
      <c r="BA9003" s="283"/>
      <c r="BB9003" s="283"/>
      <c r="BC9003" s="34"/>
      <c r="BD9003" s="27"/>
      <c r="BF9003" s="35"/>
      <c r="BG9003" s="35"/>
      <c r="BH9003" s="35"/>
    </row>
    <row r="9004" spans="1:60" ht="15" x14ac:dyDescent="0.25">
      <c r="A9004" s="570">
        <f t="shared" si="131"/>
        <v>8998</v>
      </c>
      <c r="B9004" s="571" t="s">
        <v>11139</v>
      </c>
      <c r="C9004" s="574" t="s">
        <v>12458</v>
      </c>
      <c r="D9004" s="843">
        <v>64.260000000000005</v>
      </c>
      <c r="E9004" s="844"/>
      <c r="F9004" s="844"/>
      <c r="G9004" s="25"/>
      <c r="H9004" s="25"/>
      <c r="I9004" s="25"/>
      <c r="J9004" s="25"/>
      <c r="K9004" s="25"/>
      <c r="L9004" s="25"/>
      <c r="N9004" s="25"/>
      <c r="O9004" s="25"/>
      <c r="P9004" s="35" t="s">
        <v>2496</v>
      </c>
      <c r="AS9004" s="570"/>
      <c r="AT9004" s="391"/>
      <c r="AU9004" s="222"/>
      <c r="AV9004" s="564"/>
      <c r="AW9004" s="60"/>
      <c r="AX9004" s="60"/>
      <c r="AY9004" s="60"/>
      <c r="AZ9004" s="283"/>
      <c r="BA9004" s="283"/>
      <c r="BB9004" s="283"/>
      <c r="BC9004" s="34"/>
      <c r="BD9004" s="27"/>
      <c r="BF9004" s="35"/>
      <c r="BG9004" s="35"/>
      <c r="BH9004" s="35"/>
    </row>
    <row r="9005" spans="1:60" ht="15" x14ac:dyDescent="0.25">
      <c r="A9005" s="570">
        <f t="shared" si="131"/>
        <v>8999</v>
      </c>
      <c r="B9005" s="571" t="s">
        <v>11140</v>
      </c>
      <c r="C9005" s="574" t="s">
        <v>12458</v>
      </c>
      <c r="D9005" s="843">
        <v>64.260000000000005</v>
      </c>
      <c r="E9005" s="844"/>
      <c r="F9005" s="844"/>
      <c r="G9005" s="25"/>
      <c r="H9005" s="25"/>
      <c r="I9005" s="25"/>
      <c r="J9005" s="25"/>
      <c r="K9005" s="25"/>
      <c r="L9005" s="25"/>
      <c r="N9005" s="25"/>
      <c r="O9005" s="25"/>
      <c r="P9005" s="35" t="s">
        <v>2496</v>
      </c>
      <c r="AS9005" s="570"/>
      <c r="AT9005" s="391"/>
      <c r="AU9005" s="222"/>
      <c r="AV9005" s="564"/>
      <c r="AW9005" s="60"/>
      <c r="AX9005" s="60"/>
      <c r="AY9005" s="60"/>
      <c r="AZ9005" s="283"/>
      <c r="BA9005" s="283"/>
      <c r="BB9005" s="283"/>
      <c r="BC9005" s="34"/>
      <c r="BD9005" s="27"/>
      <c r="BF9005" s="35"/>
      <c r="BG9005" s="35"/>
      <c r="BH9005" s="35"/>
    </row>
    <row r="9006" spans="1:60" ht="15" x14ac:dyDescent="0.25">
      <c r="A9006" s="570">
        <f t="shared" si="131"/>
        <v>9000</v>
      </c>
      <c r="B9006" s="571" t="s">
        <v>11141</v>
      </c>
      <c r="C9006" s="574" t="s">
        <v>12458</v>
      </c>
      <c r="D9006" s="843">
        <v>84.49</v>
      </c>
      <c r="E9006" s="844"/>
      <c r="F9006" s="844"/>
      <c r="G9006" s="25"/>
      <c r="H9006" s="25"/>
      <c r="I9006" s="25"/>
      <c r="J9006" s="25"/>
      <c r="K9006" s="25"/>
      <c r="L9006" s="25"/>
      <c r="N9006" s="25"/>
      <c r="O9006" s="25"/>
      <c r="P9006" s="35" t="s">
        <v>2496</v>
      </c>
      <c r="AS9006" s="570"/>
      <c r="AT9006" s="391"/>
      <c r="AU9006" s="222"/>
      <c r="AV9006" s="564"/>
      <c r="AW9006" s="60"/>
      <c r="AX9006" s="60"/>
      <c r="AY9006" s="60"/>
      <c r="AZ9006" s="283"/>
      <c r="BA9006" s="283"/>
      <c r="BB9006" s="283"/>
      <c r="BC9006" s="34"/>
      <c r="BD9006" s="27"/>
      <c r="BF9006" s="35"/>
      <c r="BG9006" s="35"/>
      <c r="BH9006" s="35"/>
    </row>
    <row r="9007" spans="1:60" ht="15" x14ac:dyDescent="0.25">
      <c r="A9007" s="570">
        <f t="shared" si="131"/>
        <v>9001</v>
      </c>
      <c r="B9007" s="571" t="s">
        <v>11142</v>
      </c>
      <c r="C9007" s="574" t="s">
        <v>12458</v>
      </c>
      <c r="D9007" s="843">
        <v>170.17</v>
      </c>
      <c r="E9007" s="844"/>
      <c r="F9007" s="844"/>
      <c r="G9007" s="25"/>
      <c r="H9007" s="25"/>
      <c r="I9007" s="25"/>
      <c r="J9007" s="25"/>
      <c r="K9007" s="25"/>
      <c r="L9007" s="25"/>
      <c r="N9007" s="25"/>
      <c r="O9007" s="25"/>
      <c r="P9007" s="35" t="s">
        <v>2496</v>
      </c>
      <c r="AS9007" s="570"/>
      <c r="AT9007" s="391"/>
      <c r="AU9007" s="222"/>
      <c r="AV9007" s="564"/>
      <c r="AW9007" s="60"/>
      <c r="AX9007" s="60"/>
      <c r="AY9007" s="60"/>
      <c r="AZ9007" s="283"/>
      <c r="BA9007" s="283"/>
      <c r="BB9007" s="283"/>
      <c r="BC9007" s="34"/>
      <c r="BD9007" s="27"/>
      <c r="BF9007" s="35"/>
      <c r="BG9007" s="35"/>
      <c r="BH9007" s="35"/>
    </row>
    <row r="9008" spans="1:60" ht="15" x14ac:dyDescent="0.25">
      <c r="A9008" s="570">
        <f t="shared" si="131"/>
        <v>9002</v>
      </c>
      <c r="B9008" s="571" t="s">
        <v>11143</v>
      </c>
      <c r="C9008" s="574" t="s">
        <v>12458</v>
      </c>
      <c r="D9008" s="843">
        <v>53.55</v>
      </c>
      <c r="E9008" s="844"/>
      <c r="F9008" s="844"/>
      <c r="G9008" s="25"/>
      <c r="H9008" s="25"/>
      <c r="I9008" s="25"/>
      <c r="J9008" s="25"/>
      <c r="K9008" s="25"/>
      <c r="L9008" s="25"/>
      <c r="N9008" s="25"/>
      <c r="O9008" s="25"/>
      <c r="P9008" s="35" t="s">
        <v>2496</v>
      </c>
      <c r="AS9008" s="570"/>
      <c r="AT9008" s="391"/>
      <c r="AU9008" s="222"/>
      <c r="AV9008" s="564"/>
      <c r="AW9008" s="60"/>
      <c r="AX9008" s="60"/>
      <c r="AY9008" s="60"/>
      <c r="AZ9008" s="283"/>
      <c r="BA9008" s="283"/>
      <c r="BB9008" s="283"/>
      <c r="BC9008" s="34"/>
      <c r="BD9008" s="27"/>
      <c r="BF9008" s="35"/>
      <c r="BG9008" s="35"/>
      <c r="BH9008" s="35"/>
    </row>
    <row r="9009" spans="1:60" ht="15" x14ac:dyDescent="0.25">
      <c r="A9009" s="570">
        <f t="shared" si="131"/>
        <v>9003</v>
      </c>
      <c r="B9009" s="571" t="s">
        <v>11144</v>
      </c>
      <c r="C9009" s="574" t="s">
        <v>12458</v>
      </c>
      <c r="D9009" s="843">
        <v>105.91</v>
      </c>
      <c r="E9009" s="844"/>
      <c r="F9009" s="844"/>
      <c r="G9009" s="25"/>
      <c r="H9009" s="25"/>
      <c r="I9009" s="25"/>
      <c r="J9009" s="25"/>
      <c r="K9009" s="25"/>
      <c r="L9009" s="25"/>
      <c r="N9009" s="25"/>
      <c r="O9009" s="25"/>
      <c r="P9009" s="35" t="s">
        <v>2496</v>
      </c>
      <c r="AS9009" s="570"/>
      <c r="AT9009" s="391"/>
      <c r="AU9009" s="222"/>
      <c r="AV9009" s="564"/>
      <c r="AW9009" s="60"/>
      <c r="AX9009" s="60"/>
      <c r="AY9009" s="60"/>
      <c r="AZ9009" s="283"/>
      <c r="BA9009" s="283"/>
      <c r="BB9009" s="283"/>
      <c r="BC9009" s="34"/>
      <c r="BD9009" s="27"/>
      <c r="BF9009" s="35"/>
      <c r="BG9009" s="35"/>
      <c r="BH9009" s="35"/>
    </row>
    <row r="9010" spans="1:60" ht="15" x14ac:dyDescent="0.25">
      <c r="A9010" s="570">
        <f t="shared" si="131"/>
        <v>9004</v>
      </c>
      <c r="B9010" s="571" t="s">
        <v>11145</v>
      </c>
      <c r="C9010" s="574" t="s">
        <v>12458</v>
      </c>
      <c r="D9010" s="843">
        <v>178.5</v>
      </c>
      <c r="E9010" s="844"/>
      <c r="F9010" s="844"/>
      <c r="G9010" s="25"/>
      <c r="H9010" s="25"/>
      <c r="I9010" s="25"/>
      <c r="J9010" s="25"/>
      <c r="K9010" s="25"/>
      <c r="L9010" s="25"/>
      <c r="N9010" s="25"/>
      <c r="O9010" s="25"/>
      <c r="P9010" s="35" t="s">
        <v>2496</v>
      </c>
      <c r="AS9010" s="570"/>
      <c r="AT9010" s="391"/>
      <c r="AU9010" s="222"/>
      <c r="AV9010" s="564"/>
      <c r="AW9010" s="60"/>
      <c r="AX9010" s="60"/>
      <c r="AY9010" s="60"/>
      <c r="AZ9010" s="283"/>
      <c r="BA9010" s="283"/>
      <c r="BB9010" s="283"/>
      <c r="BC9010" s="34"/>
      <c r="BD9010" s="27"/>
      <c r="BF9010" s="35"/>
      <c r="BG9010" s="35"/>
      <c r="BH9010" s="35"/>
    </row>
    <row r="9011" spans="1:60" ht="15" x14ac:dyDescent="0.25">
      <c r="A9011" s="570">
        <f t="shared" si="131"/>
        <v>9005</v>
      </c>
      <c r="B9011" s="571" t="s">
        <v>11146</v>
      </c>
      <c r="C9011" s="574" t="s">
        <v>12458</v>
      </c>
      <c r="D9011" s="843">
        <v>214.2</v>
      </c>
      <c r="E9011" s="844"/>
      <c r="F9011" s="844"/>
      <c r="G9011" s="25"/>
      <c r="H9011" s="25"/>
      <c r="I9011" s="25"/>
      <c r="J9011" s="25"/>
      <c r="K9011" s="25"/>
      <c r="L9011" s="25"/>
      <c r="N9011" s="25"/>
      <c r="O9011" s="25"/>
      <c r="P9011" s="35" t="s">
        <v>2496</v>
      </c>
      <c r="AS9011" s="570"/>
      <c r="AT9011" s="391"/>
      <c r="AU9011" s="222"/>
      <c r="AV9011" s="564"/>
      <c r="AW9011" s="60"/>
      <c r="AX9011" s="60"/>
      <c r="AY9011" s="60"/>
      <c r="AZ9011" s="283"/>
      <c r="BA9011" s="283"/>
      <c r="BB9011" s="283"/>
      <c r="BC9011" s="34"/>
      <c r="BD9011" s="27"/>
      <c r="BF9011" s="35"/>
      <c r="BG9011" s="35"/>
      <c r="BH9011" s="35"/>
    </row>
    <row r="9012" spans="1:60" ht="15" x14ac:dyDescent="0.25">
      <c r="A9012" s="570">
        <f t="shared" si="131"/>
        <v>9006</v>
      </c>
      <c r="B9012" s="571" t="s">
        <v>11147</v>
      </c>
      <c r="C9012" s="574" t="s">
        <v>12458</v>
      </c>
      <c r="D9012" s="843">
        <v>1785</v>
      </c>
      <c r="E9012" s="844"/>
      <c r="F9012" s="844"/>
      <c r="G9012" s="25"/>
      <c r="H9012" s="25"/>
      <c r="I9012" s="25"/>
      <c r="J9012" s="25"/>
      <c r="K9012" s="25"/>
      <c r="L9012" s="25"/>
      <c r="N9012" s="25"/>
      <c r="O9012" s="25"/>
      <c r="P9012" s="35" t="s">
        <v>2496</v>
      </c>
      <c r="AS9012" s="570"/>
      <c r="AT9012" s="391"/>
      <c r="AU9012" s="222"/>
      <c r="AV9012" s="564"/>
      <c r="AW9012" s="60"/>
      <c r="AX9012" s="60"/>
      <c r="AY9012" s="60"/>
      <c r="AZ9012" s="283"/>
      <c r="BA9012" s="283"/>
      <c r="BB9012" s="283"/>
      <c r="BC9012" s="34"/>
      <c r="BD9012" s="27"/>
      <c r="BF9012" s="35"/>
      <c r="BG9012" s="35"/>
      <c r="BH9012" s="35"/>
    </row>
    <row r="9013" spans="1:60" ht="15" x14ac:dyDescent="0.25">
      <c r="A9013" s="570">
        <f t="shared" si="131"/>
        <v>9007</v>
      </c>
      <c r="B9013" s="571" t="s">
        <v>11148</v>
      </c>
      <c r="C9013" s="574" t="s">
        <v>12458</v>
      </c>
      <c r="D9013" s="843">
        <v>127.33</v>
      </c>
      <c r="E9013" s="844"/>
      <c r="F9013" s="844"/>
      <c r="G9013" s="25"/>
      <c r="H9013" s="25"/>
      <c r="I9013" s="25"/>
      <c r="J9013" s="25"/>
      <c r="K9013" s="25"/>
      <c r="L9013" s="25"/>
      <c r="N9013" s="25"/>
      <c r="O9013" s="25"/>
      <c r="P9013" s="35" t="s">
        <v>2496</v>
      </c>
      <c r="AS9013" s="570"/>
      <c r="AT9013" s="391"/>
      <c r="AU9013" s="222"/>
      <c r="AV9013" s="564"/>
      <c r="AW9013" s="60"/>
      <c r="AX9013" s="60"/>
      <c r="AY9013" s="60"/>
      <c r="AZ9013" s="283"/>
      <c r="BA9013" s="283"/>
      <c r="BB9013" s="283"/>
      <c r="BC9013" s="34"/>
      <c r="BD9013" s="27"/>
      <c r="BF9013" s="35"/>
      <c r="BG9013" s="35"/>
      <c r="BH9013" s="35"/>
    </row>
    <row r="9014" spans="1:60" ht="15" x14ac:dyDescent="0.25">
      <c r="A9014" s="570">
        <f t="shared" si="131"/>
        <v>9008</v>
      </c>
      <c r="B9014" s="571" t="s">
        <v>11149</v>
      </c>
      <c r="C9014" s="574" t="s">
        <v>12458</v>
      </c>
      <c r="D9014" s="843">
        <v>284.41000000000003</v>
      </c>
      <c r="E9014" s="844"/>
      <c r="F9014" s="844"/>
      <c r="G9014" s="25"/>
      <c r="H9014" s="25"/>
      <c r="I9014" s="25"/>
      <c r="J9014" s="25"/>
      <c r="K9014" s="25"/>
      <c r="L9014" s="25"/>
      <c r="N9014" s="25"/>
      <c r="O9014" s="25"/>
      <c r="P9014" s="35" t="s">
        <v>2496</v>
      </c>
      <c r="AS9014" s="570"/>
      <c r="AT9014" s="391"/>
      <c r="AU9014" s="222"/>
      <c r="AV9014" s="564"/>
      <c r="AW9014" s="60"/>
      <c r="AX9014" s="60"/>
      <c r="AY9014" s="60"/>
      <c r="AZ9014" s="283"/>
      <c r="BA9014" s="283"/>
      <c r="BB9014" s="283"/>
      <c r="BC9014" s="34"/>
      <c r="BD9014" s="27"/>
      <c r="BF9014" s="35"/>
      <c r="BG9014" s="35"/>
      <c r="BH9014" s="35"/>
    </row>
    <row r="9015" spans="1:60" ht="15" x14ac:dyDescent="0.25">
      <c r="A9015" s="570">
        <f t="shared" si="131"/>
        <v>9009</v>
      </c>
      <c r="B9015" s="571" t="s">
        <v>11150</v>
      </c>
      <c r="C9015" s="574" t="s">
        <v>12458</v>
      </c>
      <c r="D9015" s="843">
        <v>223.72</v>
      </c>
      <c r="E9015" s="844"/>
      <c r="F9015" s="844"/>
      <c r="G9015" s="25"/>
      <c r="H9015" s="25"/>
      <c r="I9015" s="25"/>
      <c r="J9015" s="25"/>
      <c r="K9015" s="25"/>
      <c r="L9015" s="25"/>
      <c r="N9015" s="25"/>
      <c r="O9015" s="25"/>
      <c r="P9015" s="35" t="s">
        <v>2496</v>
      </c>
      <c r="AS9015" s="570"/>
      <c r="AT9015" s="391"/>
      <c r="AU9015" s="222"/>
      <c r="AV9015" s="564"/>
      <c r="AW9015" s="60"/>
      <c r="AX9015" s="60"/>
      <c r="AY9015" s="60"/>
      <c r="AZ9015" s="283"/>
      <c r="BA9015" s="283"/>
      <c r="BB9015" s="283"/>
      <c r="BC9015" s="34"/>
      <c r="BD9015" s="27"/>
      <c r="BF9015" s="35"/>
      <c r="BG9015" s="35"/>
      <c r="BH9015" s="35"/>
    </row>
    <row r="9016" spans="1:60" ht="15" x14ac:dyDescent="0.25">
      <c r="A9016" s="570">
        <f t="shared" si="131"/>
        <v>9010</v>
      </c>
      <c r="B9016" s="571" t="s">
        <v>11151</v>
      </c>
      <c r="C9016" s="574" t="s">
        <v>12458</v>
      </c>
      <c r="D9016" s="843">
        <v>637.84</v>
      </c>
      <c r="E9016" s="844"/>
      <c r="F9016" s="844"/>
      <c r="G9016" s="25"/>
      <c r="H9016" s="25"/>
      <c r="I9016" s="25"/>
      <c r="J9016" s="25"/>
      <c r="K9016" s="25"/>
      <c r="L9016" s="25"/>
      <c r="N9016" s="25"/>
      <c r="O9016" s="25"/>
      <c r="P9016" s="35" t="s">
        <v>2496</v>
      </c>
      <c r="AS9016" s="570"/>
      <c r="AT9016" s="391"/>
      <c r="AU9016" s="222"/>
      <c r="AV9016" s="564"/>
      <c r="AW9016" s="60"/>
      <c r="AX9016" s="60"/>
      <c r="AY9016" s="60"/>
      <c r="AZ9016" s="283"/>
      <c r="BA9016" s="283"/>
      <c r="BB9016" s="283"/>
      <c r="BC9016" s="34"/>
      <c r="BD9016" s="27"/>
      <c r="BF9016" s="35"/>
      <c r="BG9016" s="35"/>
      <c r="BH9016" s="35"/>
    </row>
    <row r="9017" spans="1:60" ht="15" x14ac:dyDescent="0.25">
      <c r="A9017" s="570">
        <f t="shared" si="131"/>
        <v>9011</v>
      </c>
      <c r="B9017" s="571" t="s">
        <v>11152</v>
      </c>
      <c r="C9017" s="574" t="s">
        <v>12458</v>
      </c>
      <c r="D9017" s="843">
        <v>138.04</v>
      </c>
      <c r="E9017" s="844"/>
      <c r="F9017" s="844"/>
      <c r="G9017" s="25"/>
      <c r="H9017" s="25"/>
      <c r="I9017" s="25"/>
      <c r="J9017" s="25"/>
      <c r="K9017" s="25"/>
      <c r="L9017" s="25"/>
      <c r="N9017" s="25"/>
      <c r="O9017" s="25"/>
      <c r="P9017" s="35" t="s">
        <v>2496</v>
      </c>
      <c r="AS9017" s="570"/>
      <c r="AT9017" s="391"/>
      <c r="AU9017" s="222"/>
      <c r="AV9017" s="564"/>
      <c r="AW9017" s="60"/>
      <c r="AX9017" s="60"/>
      <c r="AY9017" s="60"/>
      <c r="AZ9017" s="283"/>
      <c r="BA9017" s="283"/>
      <c r="BB9017" s="283"/>
      <c r="BC9017" s="34"/>
      <c r="BD9017" s="27"/>
      <c r="BF9017" s="35"/>
      <c r="BG9017" s="35"/>
      <c r="BH9017" s="35"/>
    </row>
    <row r="9018" spans="1:60" ht="15" x14ac:dyDescent="0.25">
      <c r="A9018" s="570">
        <f t="shared" si="131"/>
        <v>9012</v>
      </c>
      <c r="B9018" s="571" t="s">
        <v>11153</v>
      </c>
      <c r="C9018" s="574" t="s">
        <v>12458</v>
      </c>
      <c r="D9018" s="843">
        <v>773.5</v>
      </c>
      <c r="E9018" s="844"/>
      <c r="F9018" s="844"/>
      <c r="G9018" s="25"/>
      <c r="H9018" s="25"/>
      <c r="I9018" s="25"/>
      <c r="J9018" s="25"/>
      <c r="K9018" s="25"/>
      <c r="L9018" s="25"/>
      <c r="N9018" s="25"/>
      <c r="O9018" s="25"/>
      <c r="P9018" s="35" t="s">
        <v>2496</v>
      </c>
      <c r="AS9018" s="570"/>
      <c r="AT9018" s="391"/>
      <c r="AU9018" s="222"/>
      <c r="AV9018" s="564"/>
      <c r="AW9018" s="60"/>
      <c r="AX9018" s="60"/>
      <c r="AY9018" s="60"/>
      <c r="AZ9018" s="283"/>
      <c r="BA9018" s="283"/>
      <c r="BB9018" s="283"/>
      <c r="BC9018" s="34"/>
      <c r="BD9018" s="27"/>
      <c r="BF9018" s="35"/>
      <c r="BG9018" s="35"/>
      <c r="BH9018" s="35"/>
    </row>
    <row r="9019" spans="1:60" ht="15" x14ac:dyDescent="0.25">
      <c r="A9019" s="570">
        <f t="shared" si="131"/>
        <v>9013</v>
      </c>
      <c r="B9019" s="571" t="s">
        <v>11154</v>
      </c>
      <c r="C9019" s="574" t="s">
        <v>12458</v>
      </c>
      <c r="D9019" s="843">
        <v>1.3089999999999999</v>
      </c>
      <c r="E9019" s="844"/>
      <c r="F9019" s="844"/>
      <c r="G9019" s="25"/>
      <c r="H9019" s="25"/>
      <c r="I9019" s="25"/>
      <c r="J9019" s="25"/>
      <c r="K9019" s="25"/>
      <c r="L9019" s="25"/>
      <c r="N9019" s="25"/>
      <c r="O9019" s="25"/>
      <c r="P9019" s="35" t="s">
        <v>2496</v>
      </c>
      <c r="AS9019" s="570"/>
      <c r="AT9019" s="391"/>
      <c r="AU9019" s="222"/>
      <c r="AV9019" s="564"/>
      <c r="AW9019" s="60"/>
      <c r="AX9019" s="60"/>
      <c r="AY9019" s="60"/>
      <c r="AZ9019" s="283"/>
      <c r="BA9019" s="283"/>
      <c r="BB9019" s="283"/>
      <c r="BC9019" s="34"/>
      <c r="BD9019" s="27"/>
      <c r="BF9019" s="35"/>
      <c r="BG9019" s="35"/>
      <c r="BH9019" s="35"/>
    </row>
    <row r="9020" spans="1:60" ht="15" x14ac:dyDescent="0.25">
      <c r="A9020" s="570">
        <f t="shared" si="131"/>
        <v>9014</v>
      </c>
      <c r="B9020" s="571" t="s">
        <v>11155</v>
      </c>
      <c r="C9020" s="574" t="s">
        <v>12458</v>
      </c>
      <c r="D9020" s="843">
        <v>478.38</v>
      </c>
      <c r="E9020" s="844"/>
      <c r="F9020" s="844"/>
      <c r="G9020" s="25"/>
      <c r="H9020" s="25"/>
      <c r="I9020" s="25"/>
      <c r="J9020" s="25"/>
      <c r="K9020" s="25"/>
      <c r="L9020" s="25"/>
      <c r="N9020" s="25"/>
      <c r="O9020" s="25"/>
      <c r="P9020" s="35" t="s">
        <v>2496</v>
      </c>
      <c r="AS9020" s="570"/>
      <c r="AT9020" s="391"/>
      <c r="AU9020" s="222"/>
      <c r="AV9020" s="564"/>
      <c r="AW9020" s="60"/>
      <c r="AX9020" s="60"/>
      <c r="AY9020" s="60"/>
      <c r="AZ9020" s="283"/>
      <c r="BA9020" s="283"/>
      <c r="BB9020" s="283"/>
      <c r="BC9020" s="34"/>
      <c r="BD9020" s="27"/>
      <c r="BF9020" s="35"/>
      <c r="BG9020" s="35"/>
      <c r="BH9020" s="35"/>
    </row>
    <row r="9021" spans="1:60" ht="15" x14ac:dyDescent="0.25">
      <c r="A9021" s="570">
        <f t="shared" si="131"/>
        <v>9015</v>
      </c>
      <c r="B9021" s="571" t="s">
        <v>11156</v>
      </c>
      <c r="C9021" s="574" t="s">
        <v>12458</v>
      </c>
      <c r="D9021" s="843">
        <v>584.29</v>
      </c>
      <c r="E9021" s="844"/>
      <c r="F9021" s="844"/>
      <c r="G9021" s="25"/>
      <c r="H9021" s="25"/>
      <c r="I9021" s="25"/>
      <c r="J9021" s="25"/>
      <c r="K9021" s="25"/>
      <c r="L9021" s="25"/>
      <c r="N9021" s="25"/>
      <c r="O9021" s="25"/>
      <c r="P9021" s="35" t="s">
        <v>2496</v>
      </c>
      <c r="AS9021" s="570"/>
      <c r="AT9021" s="391"/>
      <c r="AU9021" s="222"/>
      <c r="AV9021" s="564"/>
      <c r="AW9021" s="60"/>
      <c r="AX9021" s="60"/>
      <c r="AY9021" s="60"/>
      <c r="AZ9021" s="283"/>
      <c r="BA9021" s="283"/>
      <c r="BB9021" s="283"/>
      <c r="BC9021" s="34"/>
      <c r="BD9021" s="27"/>
      <c r="BF9021" s="35"/>
      <c r="BG9021" s="35"/>
      <c r="BH9021" s="35"/>
    </row>
    <row r="9022" spans="1:60" ht="15" x14ac:dyDescent="0.25">
      <c r="A9022" s="570">
        <f t="shared" si="131"/>
        <v>9016</v>
      </c>
      <c r="B9022" s="571" t="s">
        <v>11157</v>
      </c>
      <c r="C9022" s="574" t="s">
        <v>12458</v>
      </c>
      <c r="D9022" s="843">
        <v>618.79999999999995</v>
      </c>
      <c r="E9022" s="844"/>
      <c r="F9022" s="844"/>
      <c r="G9022" s="25"/>
      <c r="H9022" s="25"/>
      <c r="I9022" s="25"/>
      <c r="J9022" s="25"/>
      <c r="K9022" s="25"/>
      <c r="L9022" s="25"/>
      <c r="N9022" s="25"/>
      <c r="O9022" s="25"/>
      <c r="P9022" s="35" t="s">
        <v>2496</v>
      </c>
      <c r="AS9022" s="570"/>
      <c r="AT9022" s="391"/>
      <c r="AU9022" s="222"/>
      <c r="AV9022" s="564"/>
      <c r="AW9022" s="60"/>
      <c r="AX9022" s="60"/>
      <c r="AY9022" s="60"/>
      <c r="AZ9022" s="283"/>
      <c r="BA9022" s="283"/>
      <c r="BB9022" s="283"/>
      <c r="BC9022" s="34"/>
      <c r="BD9022" s="27"/>
      <c r="BF9022" s="35"/>
      <c r="BG9022" s="35"/>
      <c r="BH9022" s="35"/>
    </row>
    <row r="9023" spans="1:60" ht="15" x14ac:dyDescent="0.25">
      <c r="A9023" s="570">
        <f t="shared" si="131"/>
        <v>9017</v>
      </c>
      <c r="B9023" s="571" t="s">
        <v>11158</v>
      </c>
      <c r="C9023" s="574" t="s">
        <v>12458</v>
      </c>
      <c r="D9023" s="843">
        <v>170.17</v>
      </c>
      <c r="E9023" s="844"/>
      <c r="F9023" s="844"/>
      <c r="G9023" s="25"/>
      <c r="H9023" s="25"/>
      <c r="I9023" s="25"/>
      <c r="J9023" s="25"/>
      <c r="K9023" s="25"/>
      <c r="L9023" s="25"/>
      <c r="N9023" s="25"/>
      <c r="O9023" s="25"/>
      <c r="P9023" s="35" t="s">
        <v>2496</v>
      </c>
      <c r="AS9023" s="570"/>
      <c r="AT9023" s="391"/>
      <c r="AU9023" s="222"/>
      <c r="AV9023" s="564"/>
      <c r="AW9023" s="60"/>
      <c r="AX9023" s="60"/>
      <c r="AY9023" s="60"/>
      <c r="AZ9023" s="283"/>
      <c r="BA9023" s="283"/>
      <c r="BB9023" s="283"/>
      <c r="BC9023" s="34"/>
      <c r="BD9023" s="27"/>
      <c r="BF9023" s="35"/>
      <c r="BG9023" s="35"/>
      <c r="BH9023" s="35"/>
    </row>
    <row r="9024" spans="1:60" ht="15" x14ac:dyDescent="0.25">
      <c r="A9024" s="570">
        <f t="shared" si="131"/>
        <v>9018</v>
      </c>
      <c r="B9024" s="571" t="s">
        <v>11159</v>
      </c>
      <c r="C9024" s="574" t="s">
        <v>12458</v>
      </c>
      <c r="D9024" s="843">
        <v>127.33</v>
      </c>
      <c r="E9024" s="844"/>
      <c r="F9024" s="844"/>
      <c r="G9024" s="25"/>
      <c r="H9024" s="25"/>
      <c r="I9024" s="25"/>
      <c r="J9024" s="25"/>
      <c r="K9024" s="25"/>
      <c r="L9024" s="25"/>
      <c r="N9024" s="25"/>
      <c r="O9024" s="25"/>
      <c r="P9024" s="35" t="s">
        <v>2496</v>
      </c>
      <c r="AS9024" s="570"/>
      <c r="AT9024" s="391"/>
      <c r="AU9024" s="222"/>
      <c r="AV9024" s="564"/>
      <c r="AW9024" s="60"/>
      <c r="AX9024" s="60"/>
      <c r="AY9024" s="60"/>
      <c r="AZ9024" s="283"/>
      <c r="BA9024" s="283"/>
      <c r="BB9024" s="283"/>
      <c r="BC9024" s="34"/>
      <c r="BD9024" s="27"/>
      <c r="BF9024" s="35"/>
      <c r="BG9024" s="35"/>
      <c r="BH9024" s="35"/>
    </row>
    <row r="9025" spans="1:60" ht="15" x14ac:dyDescent="0.25">
      <c r="A9025" s="570">
        <f t="shared" si="131"/>
        <v>9019</v>
      </c>
      <c r="B9025" s="571" t="s">
        <v>11160</v>
      </c>
      <c r="C9025" s="574" t="s">
        <v>12458</v>
      </c>
      <c r="D9025" s="843">
        <v>297.5</v>
      </c>
      <c r="E9025" s="844"/>
      <c r="F9025" s="844"/>
      <c r="G9025" s="25"/>
      <c r="H9025" s="25"/>
      <c r="I9025" s="25"/>
      <c r="J9025" s="25"/>
      <c r="K9025" s="25"/>
      <c r="L9025" s="25"/>
      <c r="N9025" s="25"/>
      <c r="O9025" s="25"/>
      <c r="P9025" s="35" t="s">
        <v>2496</v>
      </c>
      <c r="AS9025" s="570"/>
      <c r="AT9025" s="391"/>
      <c r="AU9025" s="222"/>
      <c r="AV9025" s="564"/>
      <c r="AW9025" s="60"/>
      <c r="AX9025" s="60"/>
      <c r="AY9025" s="60"/>
      <c r="AZ9025" s="283"/>
      <c r="BA9025" s="283"/>
      <c r="BB9025" s="283"/>
      <c r="BC9025" s="34"/>
      <c r="BD9025" s="27"/>
      <c r="BF9025" s="35"/>
      <c r="BG9025" s="35"/>
      <c r="BH9025" s="35"/>
    </row>
    <row r="9026" spans="1:60" ht="15" x14ac:dyDescent="0.25">
      <c r="A9026" s="570">
        <f t="shared" si="131"/>
        <v>9020</v>
      </c>
      <c r="B9026" s="571" t="s">
        <v>11161</v>
      </c>
      <c r="C9026" s="574" t="s">
        <v>12458</v>
      </c>
      <c r="D9026" s="843">
        <v>403.41</v>
      </c>
      <c r="E9026" s="844"/>
      <c r="F9026" s="844"/>
      <c r="G9026" s="25"/>
      <c r="H9026" s="25"/>
      <c r="I9026" s="25"/>
      <c r="J9026" s="25"/>
      <c r="K9026" s="25"/>
      <c r="L9026" s="25"/>
      <c r="N9026" s="25"/>
      <c r="O9026" s="25"/>
      <c r="P9026" s="35" t="s">
        <v>2496</v>
      </c>
      <c r="AS9026" s="570"/>
      <c r="AT9026" s="391"/>
      <c r="AU9026" s="222"/>
      <c r="AV9026" s="564"/>
      <c r="AW9026" s="60"/>
      <c r="AX9026" s="60"/>
      <c r="AY9026" s="60"/>
      <c r="AZ9026" s="283"/>
      <c r="BA9026" s="283"/>
      <c r="BB9026" s="283"/>
      <c r="BC9026" s="34"/>
      <c r="BD9026" s="27"/>
      <c r="BF9026" s="35"/>
      <c r="BG9026" s="35"/>
      <c r="BH9026" s="35"/>
    </row>
    <row r="9027" spans="1:60" ht="15" x14ac:dyDescent="0.25">
      <c r="A9027" s="570">
        <f t="shared" si="131"/>
        <v>9021</v>
      </c>
      <c r="B9027" s="571" t="s">
        <v>11162</v>
      </c>
      <c r="C9027" s="574" t="s">
        <v>12458</v>
      </c>
      <c r="D9027" s="843">
        <v>170.17</v>
      </c>
      <c r="E9027" s="844"/>
      <c r="F9027" s="844"/>
      <c r="G9027" s="25"/>
      <c r="H9027" s="25"/>
      <c r="I9027" s="25"/>
      <c r="J9027" s="25"/>
      <c r="K9027" s="25"/>
      <c r="L9027" s="25"/>
      <c r="N9027" s="25"/>
      <c r="O9027" s="25"/>
      <c r="P9027" s="35" t="s">
        <v>2496</v>
      </c>
      <c r="AS9027" s="570"/>
      <c r="AT9027" s="391"/>
      <c r="AU9027" s="222"/>
      <c r="AV9027" s="564"/>
      <c r="AW9027" s="60"/>
      <c r="AX9027" s="60"/>
      <c r="AY9027" s="60"/>
      <c r="AZ9027" s="283"/>
      <c r="BA9027" s="283"/>
      <c r="BB9027" s="283"/>
      <c r="BC9027" s="34"/>
      <c r="BD9027" s="27"/>
      <c r="BF9027" s="35"/>
      <c r="BG9027" s="35"/>
      <c r="BH9027" s="35"/>
    </row>
    <row r="9028" spans="1:60" ht="15" x14ac:dyDescent="0.25">
      <c r="A9028" s="570">
        <f t="shared" si="131"/>
        <v>9022</v>
      </c>
      <c r="B9028" s="571" t="s">
        <v>11163</v>
      </c>
      <c r="C9028" s="574" t="s">
        <v>12458</v>
      </c>
      <c r="D9028" s="843">
        <v>440.3</v>
      </c>
      <c r="E9028" s="844"/>
      <c r="F9028" s="844"/>
      <c r="G9028" s="25"/>
      <c r="H9028" s="25"/>
      <c r="I9028" s="25"/>
      <c r="J9028" s="25"/>
      <c r="K9028" s="25"/>
      <c r="L9028" s="25"/>
      <c r="N9028" s="25"/>
      <c r="O9028" s="25"/>
      <c r="P9028" s="35" t="s">
        <v>2496</v>
      </c>
      <c r="AS9028" s="570"/>
      <c r="AT9028" s="391"/>
      <c r="AU9028" s="222"/>
      <c r="AV9028" s="564"/>
      <c r="AW9028" s="60"/>
      <c r="AX9028" s="60"/>
      <c r="AY9028" s="60"/>
      <c r="AZ9028" s="283"/>
      <c r="BA9028" s="283"/>
      <c r="BB9028" s="283"/>
      <c r="BC9028" s="34"/>
      <c r="BD9028" s="27"/>
      <c r="BF9028" s="35"/>
      <c r="BG9028" s="35"/>
      <c r="BH9028" s="35"/>
    </row>
    <row r="9029" spans="1:60" ht="15" x14ac:dyDescent="0.25">
      <c r="A9029" s="570">
        <f t="shared" si="131"/>
        <v>9023</v>
      </c>
      <c r="B9029" s="571" t="s">
        <v>11164</v>
      </c>
      <c r="C9029" s="574" t="s">
        <v>12458</v>
      </c>
      <c r="D9029" s="843">
        <v>733.04</v>
      </c>
      <c r="E9029" s="844"/>
      <c r="F9029" s="844"/>
      <c r="G9029" s="25"/>
      <c r="H9029" s="25"/>
      <c r="I9029" s="25"/>
      <c r="J9029" s="25"/>
      <c r="K9029" s="25"/>
      <c r="L9029" s="25"/>
      <c r="N9029" s="25"/>
      <c r="O9029" s="25"/>
      <c r="P9029" s="35" t="s">
        <v>2496</v>
      </c>
      <c r="AS9029" s="570"/>
      <c r="AT9029" s="391"/>
      <c r="AU9029" s="222"/>
      <c r="AV9029" s="564"/>
      <c r="AW9029" s="60"/>
      <c r="AX9029" s="60"/>
      <c r="AY9029" s="60"/>
      <c r="AZ9029" s="283"/>
      <c r="BA9029" s="283"/>
      <c r="BB9029" s="283"/>
      <c r="BC9029" s="34"/>
      <c r="BD9029" s="27"/>
      <c r="BF9029" s="35"/>
      <c r="BG9029" s="35"/>
      <c r="BH9029" s="35"/>
    </row>
    <row r="9030" spans="1:60" ht="15" x14ac:dyDescent="0.25">
      <c r="A9030" s="570">
        <f t="shared" si="131"/>
        <v>9024</v>
      </c>
      <c r="B9030" s="571" t="s">
        <v>11165</v>
      </c>
      <c r="C9030" s="574" t="s">
        <v>12458</v>
      </c>
      <c r="D9030" s="843">
        <v>116.62</v>
      </c>
      <c r="E9030" s="844"/>
      <c r="F9030" s="844"/>
      <c r="G9030" s="25"/>
      <c r="H9030" s="25"/>
      <c r="I9030" s="25"/>
      <c r="J9030" s="25"/>
      <c r="K9030" s="25"/>
      <c r="L9030" s="25"/>
      <c r="N9030" s="25"/>
      <c r="O9030" s="25"/>
      <c r="P9030" s="35" t="s">
        <v>2496</v>
      </c>
      <c r="AS9030" s="570"/>
      <c r="AT9030" s="391"/>
      <c r="AU9030" s="222"/>
      <c r="AV9030" s="564"/>
      <c r="AW9030" s="60"/>
      <c r="AX9030" s="60"/>
      <c r="AY9030" s="60"/>
      <c r="AZ9030" s="283"/>
      <c r="BA9030" s="283"/>
      <c r="BB9030" s="283"/>
      <c r="BC9030" s="34"/>
      <c r="BD9030" s="27"/>
      <c r="BF9030" s="35"/>
      <c r="BG9030" s="35"/>
      <c r="BH9030" s="35"/>
    </row>
    <row r="9031" spans="1:60" ht="15" x14ac:dyDescent="0.25">
      <c r="A9031" s="570">
        <f t="shared" si="131"/>
        <v>9025</v>
      </c>
      <c r="B9031" s="571" t="s">
        <v>11166</v>
      </c>
      <c r="C9031" s="574" t="s">
        <v>12458</v>
      </c>
      <c r="D9031" s="843">
        <v>207.06</v>
      </c>
      <c r="E9031" s="844"/>
      <c r="F9031" s="844"/>
      <c r="G9031" s="25"/>
      <c r="H9031" s="25"/>
      <c r="I9031" s="25"/>
      <c r="J9031" s="25"/>
      <c r="K9031" s="25"/>
      <c r="L9031" s="25"/>
      <c r="N9031" s="25"/>
      <c r="O9031" s="25"/>
      <c r="P9031" s="35" t="s">
        <v>2496</v>
      </c>
      <c r="AS9031" s="570"/>
      <c r="AT9031" s="391"/>
      <c r="AU9031" s="222"/>
      <c r="AV9031" s="564"/>
      <c r="AW9031" s="60"/>
      <c r="AX9031" s="60"/>
      <c r="AY9031" s="60"/>
      <c r="AZ9031" s="283"/>
      <c r="BA9031" s="283"/>
      <c r="BB9031" s="283"/>
      <c r="BC9031" s="34"/>
      <c r="BD9031" s="27"/>
      <c r="BF9031" s="35"/>
      <c r="BG9031" s="35"/>
      <c r="BH9031" s="35"/>
    </row>
    <row r="9032" spans="1:60" ht="15" x14ac:dyDescent="0.25">
      <c r="A9032" s="570">
        <f t="shared" si="131"/>
        <v>9026</v>
      </c>
      <c r="B9032" s="571" t="s">
        <v>11167</v>
      </c>
      <c r="C9032" s="574" t="s">
        <v>12458</v>
      </c>
      <c r="D9032" s="843">
        <v>297.5</v>
      </c>
      <c r="E9032" s="844"/>
      <c r="F9032" s="844"/>
      <c r="G9032" s="25"/>
      <c r="H9032" s="25"/>
      <c r="I9032" s="25"/>
      <c r="J9032" s="25"/>
      <c r="K9032" s="25"/>
      <c r="L9032" s="25"/>
      <c r="N9032" s="25"/>
      <c r="O9032" s="25"/>
      <c r="P9032" s="35" t="s">
        <v>2496</v>
      </c>
      <c r="AS9032" s="570"/>
      <c r="AT9032" s="391"/>
      <c r="AU9032" s="222"/>
      <c r="AV9032" s="564"/>
      <c r="AW9032" s="60"/>
      <c r="AX9032" s="60"/>
      <c r="AY9032" s="60"/>
      <c r="AZ9032" s="283"/>
      <c r="BA9032" s="283"/>
      <c r="BB9032" s="283"/>
      <c r="BC9032" s="34"/>
      <c r="BD9032" s="27"/>
      <c r="BF9032" s="35"/>
      <c r="BG9032" s="35"/>
      <c r="BH9032" s="35"/>
    </row>
    <row r="9033" spans="1:60" ht="15" x14ac:dyDescent="0.25">
      <c r="A9033" s="570">
        <f t="shared" si="131"/>
        <v>9027</v>
      </c>
      <c r="B9033" s="571" t="s">
        <v>11168</v>
      </c>
      <c r="C9033" s="574" t="s">
        <v>12458</v>
      </c>
      <c r="D9033" s="843">
        <v>372.47</v>
      </c>
      <c r="E9033" s="844"/>
      <c r="F9033" s="844"/>
      <c r="G9033" s="25"/>
      <c r="H9033" s="25"/>
      <c r="I9033" s="25"/>
      <c r="J9033" s="25"/>
      <c r="K9033" s="25"/>
      <c r="L9033" s="25"/>
      <c r="N9033" s="25"/>
      <c r="O9033" s="25"/>
      <c r="P9033" s="35" t="s">
        <v>2496</v>
      </c>
      <c r="AS9033" s="570"/>
      <c r="AT9033" s="391"/>
      <c r="AU9033" s="222"/>
      <c r="AV9033" s="564"/>
      <c r="AW9033" s="60"/>
      <c r="AX9033" s="60"/>
      <c r="AY9033" s="60"/>
      <c r="AZ9033" s="283"/>
      <c r="BA9033" s="283"/>
      <c r="BB9033" s="283"/>
      <c r="BC9033" s="34"/>
      <c r="BD9033" s="27"/>
      <c r="BF9033" s="35"/>
      <c r="BG9033" s="35"/>
      <c r="BH9033" s="35"/>
    </row>
    <row r="9034" spans="1:60" ht="15" x14ac:dyDescent="0.25">
      <c r="A9034" s="570">
        <f t="shared" si="131"/>
        <v>9028</v>
      </c>
      <c r="B9034" s="571" t="s">
        <v>11169</v>
      </c>
      <c r="C9034" s="574" t="s">
        <v>12458</v>
      </c>
      <c r="D9034" s="843">
        <v>2930.97</v>
      </c>
      <c r="E9034" s="844"/>
      <c r="F9034" s="844"/>
      <c r="G9034" s="25"/>
      <c r="H9034" s="25"/>
      <c r="I9034" s="25"/>
      <c r="J9034" s="25"/>
      <c r="K9034" s="25"/>
      <c r="L9034" s="25"/>
      <c r="N9034" s="25"/>
      <c r="O9034" s="25"/>
      <c r="P9034" s="35" t="s">
        <v>2496</v>
      </c>
      <c r="AS9034" s="570"/>
      <c r="AT9034" s="391"/>
      <c r="AU9034" s="222"/>
      <c r="AV9034" s="564"/>
      <c r="AW9034" s="60"/>
      <c r="AX9034" s="60"/>
      <c r="AY9034" s="60"/>
      <c r="AZ9034" s="283"/>
      <c r="BA9034" s="283"/>
      <c r="BB9034" s="283"/>
      <c r="BC9034" s="34"/>
      <c r="BD9034" s="27"/>
      <c r="BF9034" s="35"/>
      <c r="BG9034" s="35"/>
      <c r="BH9034" s="35"/>
    </row>
    <row r="9035" spans="1:60" ht="15" x14ac:dyDescent="0.25">
      <c r="A9035" s="570">
        <f t="shared" si="131"/>
        <v>9029</v>
      </c>
      <c r="B9035" s="571" t="s">
        <v>11170</v>
      </c>
      <c r="C9035" s="574" t="s">
        <v>12458</v>
      </c>
      <c r="D9035" s="843">
        <v>70.209999999999994</v>
      </c>
      <c r="E9035" s="844"/>
      <c r="F9035" s="844"/>
      <c r="G9035" s="25"/>
      <c r="H9035" s="25"/>
      <c r="I9035" s="25"/>
      <c r="J9035" s="25"/>
      <c r="K9035" s="25"/>
      <c r="L9035" s="25"/>
      <c r="N9035" s="25"/>
      <c r="O9035" s="25"/>
      <c r="P9035" s="35" t="s">
        <v>2496</v>
      </c>
      <c r="AS9035" s="570"/>
      <c r="AT9035" s="391"/>
      <c r="AU9035" s="222"/>
      <c r="AV9035" s="564"/>
      <c r="AW9035" s="60"/>
      <c r="AX9035" s="60"/>
      <c r="AY9035" s="60"/>
      <c r="AZ9035" s="283"/>
      <c r="BA9035" s="283"/>
      <c r="BB9035" s="283"/>
      <c r="BC9035" s="34"/>
      <c r="BD9035" s="27"/>
      <c r="BF9035" s="35"/>
      <c r="BG9035" s="35"/>
      <c r="BH9035" s="35"/>
    </row>
    <row r="9036" spans="1:60" ht="15" x14ac:dyDescent="0.25">
      <c r="A9036" s="570">
        <f t="shared" si="131"/>
        <v>9030</v>
      </c>
      <c r="B9036" s="571" t="s">
        <v>11171</v>
      </c>
      <c r="C9036" s="574" t="s">
        <v>12458</v>
      </c>
      <c r="D9036" s="843">
        <v>440.3</v>
      </c>
      <c r="E9036" s="844"/>
      <c r="F9036" s="844"/>
      <c r="G9036" s="25"/>
      <c r="H9036" s="25"/>
      <c r="I9036" s="25"/>
      <c r="J9036" s="25"/>
      <c r="K9036" s="25"/>
      <c r="L9036" s="25"/>
      <c r="N9036" s="25"/>
      <c r="O9036" s="25"/>
      <c r="P9036" s="35" t="s">
        <v>2496</v>
      </c>
      <c r="AS9036" s="570"/>
      <c r="AT9036" s="391"/>
      <c r="AU9036" s="222"/>
      <c r="AV9036" s="564"/>
      <c r="AW9036" s="60"/>
      <c r="AX9036" s="60"/>
      <c r="AY9036" s="60"/>
      <c r="AZ9036" s="283"/>
      <c r="BA9036" s="283"/>
      <c r="BB9036" s="283"/>
      <c r="BC9036" s="34"/>
      <c r="BD9036" s="27"/>
      <c r="BF9036" s="35"/>
      <c r="BG9036" s="35"/>
      <c r="BH9036" s="35"/>
    </row>
    <row r="9037" spans="1:60" ht="15" x14ac:dyDescent="0.25">
      <c r="A9037" s="570">
        <f t="shared" si="131"/>
        <v>9031</v>
      </c>
      <c r="B9037" s="571" t="s">
        <v>11172</v>
      </c>
      <c r="C9037" s="574" t="s">
        <v>12458</v>
      </c>
      <c r="D9037" s="843">
        <v>72.59</v>
      </c>
      <c r="E9037" s="844"/>
      <c r="F9037" s="844"/>
      <c r="G9037" s="25"/>
      <c r="H9037" s="25"/>
      <c r="I9037" s="25"/>
      <c r="J9037" s="25"/>
      <c r="K9037" s="25"/>
      <c r="L9037" s="25"/>
      <c r="N9037" s="25"/>
      <c r="O9037" s="25"/>
      <c r="P9037" s="35" t="s">
        <v>2496</v>
      </c>
      <c r="AS9037" s="570"/>
      <c r="AT9037" s="391"/>
      <c r="AU9037" s="222"/>
      <c r="AV9037" s="564"/>
      <c r="AW9037" s="60"/>
      <c r="AX9037" s="60"/>
      <c r="AY9037" s="60"/>
      <c r="AZ9037" s="283"/>
      <c r="BA9037" s="283"/>
      <c r="BB9037" s="283"/>
      <c r="BC9037" s="34"/>
      <c r="BD9037" s="27"/>
      <c r="BF9037" s="35"/>
      <c r="BG9037" s="35"/>
      <c r="BH9037" s="35"/>
    </row>
    <row r="9038" spans="1:60" ht="15" x14ac:dyDescent="0.25">
      <c r="A9038" s="570">
        <f t="shared" si="131"/>
        <v>9032</v>
      </c>
      <c r="B9038" s="571" t="s">
        <v>11173</v>
      </c>
      <c r="C9038" s="574" t="s">
        <v>12458</v>
      </c>
      <c r="D9038" s="843">
        <v>149.226</v>
      </c>
      <c r="E9038" s="844"/>
      <c r="F9038" s="844"/>
      <c r="G9038" s="25"/>
      <c r="H9038" s="25"/>
      <c r="I9038" s="25"/>
      <c r="J9038" s="25"/>
      <c r="K9038" s="25"/>
      <c r="L9038" s="25"/>
      <c r="N9038" s="25"/>
      <c r="O9038" s="25"/>
      <c r="P9038" s="35" t="s">
        <v>2496</v>
      </c>
      <c r="AS9038" s="570"/>
      <c r="AT9038" s="391"/>
      <c r="AU9038" s="222"/>
      <c r="AV9038" s="564"/>
      <c r="AW9038" s="60"/>
      <c r="AX9038" s="60"/>
      <c r="AY9038" s="60"/>
      <c r="AZ9038" s="283"/>
      <c r="BA9038" s="283"/>
      <c r="BB9038" s="283"/>
      <c r="BC9038" s="34"/>
      <c r="BD9038" s="27"/>
      <c r="BF9038" s="35"/>
      <c r="BG9038" s="35"/>
      <c r="BH9038" s="35"/>
    </row>
    <row r="9039" spans="1:60" ht="15" x14ac:dyDescent="0.25">
      <c r="A9039" s="570">
        <f t="shared" ref="A9039:A9102" si="132">A9038+1</f>
        <v>9033</v>
      </c>
      <c r="B9039" s="571" t="s">
        <v>11174</v>
      </c>
      <c r="C9039" s="574" t="s">
        <v>12458</v>
      </c>
      <c r="D9039" s="843">
        <v>113.05</v>
      </c>
      <c r="E9039" s="844"/>
      <c r="F9039" s="844"/>
      <c r="G9039" s="25"/>
      <c r="H9039" s="25"/>
      <c r="I9039" s="25"/>
      <c r="J9039" s="25"/>
      <c r="K9039" s="25"/>
      <c r="L9039" s="25"/>
      <c r="N9039" s="25"/>
      <c r="O9039" s="25"/>
      <c r="P9039" s="35" t="s">
        <v>2496</v>
      </c>
      <c r="AS9039" s="570"/>
      <c r="AT9039" s="391"/>
      <c r="AU9039" s="222"/>
      <c r="AV9039" s="564"/>
      <c r="AW9039" s="60"/>
      <c r="AX9039" s="60"/>
      <c r="AY9039" s="60"/>
      <c r="AZ9039" s="283"/>
      <c r="BA9039" s="283"/>
      <c r="BB9039" s="283"/>
      <c r="BC9039" s="34"/>
      <c r="BD9039" s="27"/>
      <c r="BF9039" s="35"/>
      <c r="BG9039" s="35"/>
      <c r="BH9039" s="35"/>
    </row>
    <row r="9040" spans="1:60" ht="15" x14ac:dyDescent="0.25">
      <c r="A9040" s="570">
        <f t="shared" si="132"/>
        <v>9034</v>
      </c>
      <c r="B9040" s="571" t="s">
        <v>11175</v>
      </c>
      <c r="C9040" s="574" t="s">
        <v>12458</v>
      </c>
      <c r="D9040" s="843">
        <v>97.58</v>
      </c>
      <c r="E9040" s="844"/>
      <c r="F9040" s="844"/>
      <c r="G9040" s="25"/>
      <c r="H9040" s="25"/>
      <c r="I9040" s="25"/>
      <c r="J9040" s="25"/>
      <c r="K9040" s="25"/>
      <c r="L9040" s="25"/>
      <c r="N9040" s="25"/>
      <c r="O9040" s="25"/>
      <c r="P9040" s="35" t="s">
        <v>2496</v>
      </c>
      <c r="AS9040" s="570"/>
      <c r="AT9040" s="391"/>
      <c r="AU9040" s="222"/>
      <c r="AV9040" s="564"/>
      <c r="AW9040" s="60"/>
      <c r="AX9040" s="60"/>
      <c r="AY9040" s="60"/>
      <c r="AZ9040" s="283"/>
      <c r="BA9040" s="283"/>
      <c r="BB9040" s="283"/>
      <c r="BC9040" s="34"/>
      <c r="BD9040" s="27"/>
      <c r="BF9040" s="35"/>
      <c r="BG9040" s="35"/>
      <c r="BH9040" s="35"/>
    </row>
    <row r="9041" spans="1:60" ht="15" x14ac:dyDescent="0.25">
      <c r="A9041" s="570">
        <f t="shared" si="132"/>
        <v>9035</v>
      </c>
      <c r="B9041" s="571" t="s">
        <v>11176</v>
      </c>
      <c r="C9041" s="574" t="s">
        <v>12458</v>
      </c>
      <c r="D9041" s="843">
        <v>135.66</v>
      </c>
      <c r="E9041" s="844"/>
      <c r="F9041" s="844"/>
      <c r="G9041" s="25"/>
      <c r="H9041" s="25"/>
      <c r="I9041" s="25"/>
      <c r="J9041" s="25"/>
      <c r="K9041" s="25"/>
      <c r="L9041" s="25"/>
      <c r="N9041" s="25"/>
      <c r="O9041" s="25"/>
      <c r="P9041" s="35" t="s">
        <v>2496</v>
      </c>
      <c r="AS9041" s="570"/>
      <c r="AT9041" s="391"/>
      <c r="AU9041" s="222"/>
      <c r="AV9041" s="564"/>
      <c r="AW9041" s="60"/>
      <c r="AX9041" s="60"/>
      <c r="AY9041" s="60"/>
      <c r="AZ9041" s="283"/>
      <c r="BA9041" s="283"/>
      <c r="BB9041" s="283"/>
      <c r="BC9041" s="34"/>
      <c r="BD9041" s="27"/>
      <c r="BF9041" s="35"/>
      <c r="BG9041" s="35"/>
      <c r="BH9041" s="35"/>
    </row>
    <row r="9042" spans="1:60" ht="15" x14ac:dyDescent="0.25">
      <c r="A9042" s="570">
        <f t="shared" si="132"/>
        <v>9036</v>
      </c>
      <c r="B9042" s="571" t="s">
        <v>11177</v>
      </c>
      <c r="C9042" s="574" t="s">
        <v>12458</v>
      </c>
      <c r="D9042" s="843">
        <v>367.71</v>
      </c>
      <c r="E9042" s="844"/>
      <c r="F9042" s="844"/>
      <c r="G9042" s="25"/>
      <c r="H9042" s="25"/>
      <c r="I9042" s="25"/>
      <c r="J9042" s="25"/>
      <c r="K9042" s="25"/>
      <c r="L9042" s="25"/>
      <c r="N9042" s="25"/>
      <c r="O9042" s="25"/>
      <c r="P9042" s="35" t="s">
        <v>2496</v>
      </c>
      <c r="AS9042" s="570"/>
      <c r="AT9042" s="391"/>
      <c r="AU9042" s="222"/>
      <c r="AV9042" s="564"/>
      <c r="AW9042" s="60"/>
      <c r="AX9042" s="60"/>
      <c r="AY9042" s="60"/>
      <c r="AZ9042" s="283"/>
      <c r="BA9042" s="283"/>
      <c r="BB9042" s="283"/>
      <c r="BC9042" s="34"/>
      <c r="BD9042" s="27"/>
      <c r="BF9042" s="35"/>
      <c r="BG9042" s="35"/>
      <c r="BH9042" s="35"/>
    </row>
    <row r="9043" spans="1:60" ht="15" x14ac:dyDescent="0.25">
      <c r="A9043" s="570">
        <f t="shared" si="132"/>
        <v>9037</v>
      </c>
      <c r="B9043" s="571" t="s">
        <v>11178</v>
      </c>
      <c r="C9043" s="574" t="s">
        <v>12458</v>
      </c>
      <c r="D9043" s="843">
        <v>397.46</v>
      </c>
      <c r="E9043" s="844"/>
      <c r="F9043" s="844"/>
      <c r="G9043" s="25"/>
      <c r="H9043" s="25"/>
      <c r="I9043" s="25"/>
      <c r="J9043" s="25"/>
      <c r="K9043" s="25"/>
      <c r="L9043" s="25"/>
      <c r="N9043" s="25"/>
      <c r="O9043" s="25"/>
      <c r="P9043" s="35" t="s">
        <v>2496</v>
      </c>
      <c r="AS9043" s="570"/>
      <c r="AT9043" s="391"/>
      <c r="AU9043" s="222"/>
      <c r="AV9043" s="564"/>
      <c r="AW9043" s="60"/>
      <c r="AX9043" s="60"/>
      <c r="AY9043" s="60"/>
      <c r="AZ9043" s="283"/>
      <c r="BA9043" s="283"/>
      <c r="BB9043" s="283"/>
      <c r="BC9043" s="34"/>
      <c r="BD9043" s="27"/>
      <c r="BF9043" s="35"/>
      <c r="BG9043" s="35"/>
      <c r="BH9043" s="35"/>
    </row>
    <row r="9044" spans="1:60" ht="15" x14ac:dyDescent="0.25">
      <c r="A9044" s="570">
        <f t="shared" si="132"/>
        <v>9038</v>
      </c>
      <c r="B9044" s="571" t="s">
        <v>11179</v>
      </c>
      <c r="C9044" s="574" t="s">
        <v>12458</v>
      </c>
      <c r="D9044" s="843">
        <v>462.91</v>
      </c>
      <c r="E9044" s="844"/>
      <c r="F9044" s="844"/>
      <c r="G9044" s="25"/>
      <c r="H9044" s="25"/>
      <c r="I9044" s="25"/>
      <c r="J9044" s="25"/>
      <c r="K9044" s="25"/>
      <c r="L9044" s="25"/>
      <c r="N9044" s="25"/>
      <c r="O9044" s="25"/>
      <c r="P9044" s="35" t="s">
        <v>2496</v>
      </c>
      <c r="AS9044" s="570"/>
      <c r="AT9044" s="391"/>
      <c r="AU9044" s="222"/>
      <c r="AV9044" s="564"/>
      <c r="AW9044" s="60"/>
      <c r="AX9044" s="60"/>
      <c r="AY9044" s="60"/>
      <c r="AZ9044" s="283"/>
      <c r="BA9044" s="283"/>
      <c r="BB9044" s="283"/>
      <c r="BC9044" s="34"/>
      <c r="BD9044" s="27"/>
      <c r="BF9044" s="35"/>
      <c r="BG9044" s="35"/>
      <c r="BH9044" s="35"/>
    </row>
    <row r="9045" spans="1:60" ht="15" x14ac:dyDescent="0.25">
      <c r="A9045" s="570">
        <f t="shared" si="132"/>
        <v>9039</v>
      </c>
      <c r="B9045" s="571" t="s">
        <v>11180</v>
      </c>
      <c r="C9045" s="574" t="s">
        <v>12458</v>
      </c>
      <c r="D9045" s="843">
        <v>604.52</v>
      </c>
      <c r="E9045" s="844"/>
      <c r="F9045" s="844"/>
      <c r="G9045" s="25"/>
      <c r="H9045" s="25"/>
      <c r="I9045" s="25"/>
      <c r="J9045" s="25"/>
      <c r="K9045" s="25"/>
      <c r="L9045" s="25"/>
      <c r="N9045" s="25"/>
      <c r="O9045" s="25"/>
      <c r="P9045" s="35" t="s">
        <v>2496</v>
      </c>
      <c r="AS9045" s="570"/>
      <c r="AT9045" s="391"/>
      <c r="AU9045" s="222"/>
      <c r="AV9045" s="564"/>
      <c r="AW9045" s="60"/>
      <c r="AX9045" s="60"/>
      <c r="AY9045" s="60"/>
      <c r="AZ9045" s="283"/>
      <c r="BA9045" s="283"/>
      <c r="BB9045" s="283"/>
      <c r="BC9045" s="34"/>
      <c r="BD9045" s="27"/>
      <c r="BF9045" s="35"/>
      <c r="BG9045" s="35"/>
      <c r="BH9045" s="35"/>
    </row>
    <row r="9046" spans="1:60" ht="15" x14ac:dyDescent="0.25">
      <c r="A9046" s="570">
        <f t="shared" si="132"/>
        <v>9040</v>
      </c>
      <c r="B9046" s="571" t="s">
        <v>11181</v>
      </c>
      <c r="C9046" s="574" t="s">
        <v>12458</v>
      </c>
      <c r="D9046" s="843">
        <v>711.62</v>
      </c>
      <c r="E9046" s="844"/>
      <c r="F9046" s="844"/>
      <c r="G9046" s="25"/>
      <c r="H9046" s="25"/>
      <c r="I9046" s="25"/>
      <c r="J9046" s="25"/>
      <c r="K9046" s="25"/>
      <c r="L9046" s="25"/>
      <c r="N9046" s="25"/>
      <c r="O9046" s="25"/>
      <c r="P9046" s="35" t="s">
        <v>2496</v>
      </c>
      <c r="AS9046" s="570"/>
      <c r="AT9046" s="391"/>
      <c r="AU9046" s="222"/>
      <c r="AV9046" s="564"/>
      <c r="AW9046" s="60"/>
      <c r="AX9046" s="60"/>
      <c r="AY9046" s="60"/>
      <c r="AZ9046" s="283"/>
      <c r="BA9046" s="283"/>
      <c r="BB9046" s="283"/>
      <c r="BC9046" s="34"/>
      <c r="BD9046" s="27"/>
      <c r="BF9046" s="35"/>
      <c r="BG9046" s="35"/>
      <c r="BH9046" s="35"/>
    </row>
    <row r="9047" spans="1:60" ht="15" x14ac:dyDescent="0.25">
      <c r="A9047" s="570">
        <f t="shared" si="132"/>
        <v>9041</v>
      </c>
      <c r="B9047" s="571" t="s">
        <v>11182</v>
      </c>
      <c r="C9047" s="574" t="s">
        <v>12458</v>
      </c>
      <c r="D9047" s="843">
        <v>823.48</v>
      </c>
      <c r="E9047" s="844"/>
      <c r="F9047" s="844"/>
      <c r="G9047" s="25"/>
      <c r="H9047" s="25"/>
      <c r="I9047" s="25"/>
      <c r="J9047" s="25"/>
      <c r="K9047" s="25"/>
      <c r="L9047" s="25"/>
      <c r="N9047" s="25"/>
      <c r="O9047" s="25"/>
      <c r="P9047" s="35" t="s">
        <v>2496</v>
      </c>
      <c r="AS9047" s="570"/>
      <c r="AT9047" s="391"/>
      <c r="AU9047" s="222"/>
      <c r="AV9047" s="564"/>
      <c r="AW9047" s="60"/>
      <c r="AX9047" s="60"/>
      <c r="AY9047" s="60"/>
      <c r="AZ9047" s="283"/>
      <c r="BA9047" s="283"/>
      <c r="BB9047" s="283"/>
      <c r="BC9047" s="34"/>
      <c r="BD9047" s="27"/>
      <c r="BF9047" s="35"/>
      <c r="BG9047" s="35"/>
      <c r="BH9047" s="35"/>
    </row>
    <row r="9048" spans="1:60" ht="15" x14ac:dyDescent="0.25">
      <c r="A9048" s="570">
        <f t="shared" si="132"/>
        <v>9042</v>
      </c>
      <c r="B9048" s="571" t="s">
        <v>11183</v>
      </c>
      <c r="C9048" s="574" t="s">
        <v>12458</v>
      </c>
      <c r="D9048" s="843">
        <v>907.97</v>
      </c>
      <c r="E9048" s="844"/>
      <c r="F9048" s="844"/>
      <c r="G9048" s="25"/>
      <c r="H9048" s="25"/>
      <c r="I9048" s="25"/>
      <c r="J9048" s="25"/>
      <c r="K9048" s="25"/>
      <c r="L9048" s="25"/>
      <c r="N9048" s="25"/>
      <c r="O9048" s="25"/>
      <c r="P9048" s="35" t="s">
        <v>2496</v>
      </c>
      <c r="AS9048" s="570"/>
      <c r="AT9048" s="391"/>
      <c r="AU9048" s="222"/>
      <c r="AV9048" s="564"/>
      <c r="AW9048" s="60"/>
      <c r="AX9048" s="60"/>
      <c r="AY9048" s="60"/>
      <c r="AZ9048" s="283"/>
      <c r="BA9048" s="283"/>
      <c r="BB9048" s="283"/>
      <c r="BC9048" s="34"/>
      <c r="BD9048" s="27"/>
      <c r="BF9048" s="35"/>
      <c r="BG9048" s="35"/>
      <c r="BH9048" s="35"/>
    </row>
    <row r="9049" spans="1:60" ht="15" x14ac:dyDescent="0.25">
      <c r="A9049" s="570">
        <f t="shared" si="132"/>
        <v>9043</v>
      </c>
      <c r="B9049" s="571" t="s">
        <v>11184</v>
      </c>
      <c r="C9049" s="574" t="s">
        <v>12458</v>
      </c>
      <c r="D9049" s="843">
        <v>2082.5</v>
      </c>
      <c r="E9049" s="844"/>
      <c r="F9049" s="844"/>
      <c r="G9049" s="25"/>
      <c r="H9049" s="25"/>
      <c r="I9049" s="25"/>
      <c r="J9049" s="25"/>
      <c r="K9049" s="25"/>
      <c r="L9049" s="25"/>
      <c r="N9049" s="25"/>
      <c r="O9049" s="25"/>
      <c r="P9049" s="35" t="s">
        <v>2496</v>
      </c>
      <c r="AS9049" s="570"/>
      <c r="AT9049" s="391"/>
      <c r="AU9049" s="222"/>
      <c r="AV9049" s="564"/>
      <c r="AW9049" s="60"/>
      <c r="AX9049" s="60"/>
      <c r="AY9049" s="60"/>
      <c r="AZ9049" s="283"/>
      <c r="BA9049" s="283"/>
      <c r="BB9049" s="283"/>
      <c r="BC9049" s="34"/>
      <c r="BD9049" s="27"/>
      <c r="BF9049" s="35"/>
      <c r="BG9049" s="35"/>
      <c r="BH9049" s="35"/>
    </row>
    <row r="9050" spans="1:60" ht="15" x14ac:dyDescent="0.25">
      <c r="A9050" s="570">
        <f t="shared" si="132"/>
        <v>9044</v>
      </c>
      <c r="B9050" s="571" t="s">
        <v>11185</v>
      </c>
      <c r="C9050" s="574" t="s">
        <v>12458</v>
      </c>
      <c r="D9050" s="843">
        <v>48.79</v>
      </c>
      <c r="E9050" s="844"/>
      <c r="F9050" s="844"/>
      <c r="G9050" s="25"/>
      <c r="H9050" s="25"/>
      <c r="I9050" s="25"/>
      <c r="J9050" s="25"/>
      <c r="K9050" s="25"/>
      <c r="L9050" s="25"/>
      <c r="N9050" s="25"/>
      <c r="O9050" s="25"/>
      <c r="P9050" s="35" t="s">
        <v>2496</v>
      </c>
      <c r="AS9050" s="570"/>
      <c r="AT9050" s="391"/>
      <c r="AU9050" s="222"/>
      <c r="AV9050" s="564"/>
      <c r="AW9050" s="60"/>
      <c r="AX9050" s="60"/>
      <c r="AY9050" s="60"/>
      <c r="AZ9050" s="283"/>
      <c r="BA9050" s="283"/>
      <c r="BB9050" s="283"/>
      <c r="BC9050" s="34"/>
      <c r="BD9050" s="27"/>
      <c r="BF9050" s="35"/>
      <c r="BG9050" s="35"/>
      <c r="BH9050" s="35"/>
    </row>
    <row r="9051" spans="1:60" ht="15" x14ac:dyDescent="0.25">
      <c r="A9051" s="570">
        <f t="shared" si="132"/>
        <v>9045</v>
      </c>
      <c r="B9051" s="571" t="s">
        <v>11186</v>
      </c>
      <c r="C9051" s="574" t="s">
        <v>12458</v>
      </c>
      <c r="D9051" s="843">
        <v>113.05</v>
      </c>
      <c r="E9051" s="844"/>
      <c r="F9051" s="844"/>
      <c r="G9051" s="25"/>
      <c r="H9051" s="25"/>
      <c r="I9051" s="25"/>
      <c r="J9051" s="25"/>
      <c r="K9051" s="25"/>
      <c r="L9051" s="25"/>
      <c r="N9051" s="25"/>
      <c r="O9051" s="25"/>
      <c r="P9051" s="35" t="s">
        <v>2496</v>
      </c>
      <c r="AS9051" s="570"/>
      <c r="AT9051" s="391"/>
      <c r="AU9051" s="222"/>
      <c r="AV9051" s="564"/>
      <c r="AW9051" s="60"/>
      <c r="AX9051" s="60"/>
      <c r="AY9051" s="60"/>
      <c r="AZ9051" s="283"/>
      <c r="BA9051" s="283"/>
      <c r="BB9051" s="283"/>
      <c r="BC9051" s="34"/>
      <c r="BD9051" s="27"/>
      <c r="BF9051" s="35"/>
      <c r="BG9051" s="35"/>
      <c r="BH9051" s="35"/>
    </row>
    <row r="9052" spans="1:60" ht="15" x14ac:dyDescent="0.25">
      <c r="A9052" s="570">
        <f t="shared" si="132"/>
        <v>9046</v>
      </c>
      <c r="B9052" s="571" t="s">
        <v>11187</v>
      </c>
      <c r="C9052" s="574" t="s">
        <v>12458</v>
      </c>
      <c r="D9052" s="843">
        <v>124.95</v>
      </c>
      <c r="E9052" s="844"/>
      <c r="F9052" s="844"/>
      <c r="G9052" s="25"/>
      <c r="H9052" s="25"/>
      <c r="I9052" s="25"/>
      <c r="J9052" s="25"/>
      <c r="K9052" s="25"/>
      <c r="L9052" s="25"/>
      <c r="N9052" s="25"/>
      <c r="O9052" s="25"/>
      <c r="P9052" s="35" t="s">
        <v>2496</v>
      </c>
      <c r="AS9052" s="570"/>
      <c r="AT9052" s="391"/>
      <c r="AU9052" s="222"/>
      <c r="AV9052" s="564"/>
      <c r="AW9052" s="60"/>
      <c r="AX9052" s="60"/>
      <c r="AY9052" s="60"/>
      <c r="AZ9052" s="283"/>
      <c r="BA9052" s="283"/>
      <c r="BB9052" s="283"/>
      <c r="BC9052" s="34"/>
      <c r="BD9052" s="27"/>
      <c r="BF9052" s="35"/>
      <c r="BG9052" s="35"/>
      <c r="BH9052" s="35"/>
    </row>
    <row r="9053" spans="1:60" ht="15" x14ac:dyDescent="0.25">
      <c r="A9053" s="570">
        <f t="shared" si="132"/>
        <v>9047</v>
      </c>
      <c r="B9053" s="571" t="s">
        <v>11188</v>
      </c>
      <c r="C9053" s="574" t="s">
        <v>12458</v>
      </c>
      <c r="D9053" s="843">
        <v>154.69999999999999</v>
      </c>
      <c r="E9053" s="844"/>
      <c r="F9053" s="844"/>
      <c r="G9053" s="25"/>
      <c r="H9053" s="25"/>
      <c r="I9053" s="25"/>
      <c r="J9053" s="25"/>
      <c r="K9053" s="25"/>
      <c r="L9053" s="25"/>
      <c r="N9053" s="25"/>
      <c r="O9053" s="25"/>
      <c r="P9053" s="35" t="s">
        <v>2496</v>
      </c>
      <c r="AS9053" s="570"/>
      <c r="AT9053" s="391"/>
      <c r="AU9053" s="222"/>
      <c r="AV9053" s="564"/>
      <c r="AW9053" s="60"/>
      <c r="AX9053" s="60"/>
      <c r="AY9053" s="60"/>
      <c r="AZ9053" s="283"/>
      <c r="BA9053" s="283"/>
      <c r="BB9053" s="283"/>
      <c r="BC9053" s="34"/>
      <c r="BD9053" s="27"/>
      <c r="BF9053" s="35"/>
      <c r="BG9053" s="35"/>
      <c r="BH9053" s="35"/>
    </row>
    <row r="9054" spans="1:60" ht="15" x14ac:dyDescent="0.25">
      <c r="A9054" s="570">
        <f t="shared" si="132"/>
        <v>9048</v>
      </c>
      <c r="B9054" s="571" t="s">
        <v>11189</v>
      </c>
      <c r="C9054" s="574" t="s">
        <v>12458</v>
      </c>
      <c r="D9054" s="843">
        <v>198.73</v>
      </c>
      <c r="E9054" s="844"/>
      <c r="F9054" s="844"/>
      <c r="G9054" s="25"/>
      <c r="H9054" s="25"/>
      <c r="I9054" s="25"/>
      <c r="J9054" s="25"/>
      <c r="K9054" s="25"/>
      <c r="L9054" s="25"/>
      <c r="N9054" s="25"/>
      <c r="O9054" s="25"/>
      <c r="P9054" s="35" t="s">
        <v>2496</v>
      </c>
      <c r="AS9054" s="570"/>
      <c r="AT9054" s="391"/>
      <c r="AU9054" s="222"/>
      <c r="AV9054" s="564"/>
      <c r="AW9054" s="60"/>
      <c r="AX9054" s="60"/>
      <c r="AY9054" s="60"/>
      <c r="AZ9054" s="283"/>
      <c r="BA9054" s="283"/>
      <c r="BB9054" s="283"/>
      <c r="BC9054" s="34"/>
      <c r="BD9054" s="27"/>
      <c r="BF9054" s="35"/>
      <c r="BG9054" s="35"/>
      <c r="BH9054" s="35"/>
    </row>
    <row r="9055" spans="1:60" ht="15" x14ac:dyDescent="0.25">
      <c r="A9055" s="570">
        <f t="shared" si="132"/>
        <v>9049</v>
      </c>
      <c r="B9055" s="571" t="s">
        <v>11190</v>
      </c>
      <c r="C9055" s="574" t="s">
        <v>12458</v>
      </c>
      <c r="D9055" s="843">
        <v>190.4</v>
      </c>
      <c r="E9055" s="844"/>
      <c r="F9055" s="844"/>
      <c r="G9055" s="25"/>
      <c r="H9055" s="25"/>
      <c r="I9055" s="25"/>
      <c r="J9055" s="25"/>
      <c r="K9055" s="25"/>
      <c r="L9055" s="25"/>
      <c r="N9055" s="25"/>
      <c r="O9055" s="25"/>
      <c r="P9055" s="35" t="s">
        <v>2496</v>
      </c>
      <c r="AS9055" s="570"/>
      <c r="AT9055" s="391"/>
      <c r="AU9055" s="222"/>
      <c r="AV9055" s="564"/>
      <c r="AW9055" s="60"/>
      <c r="AX9055" s="60"/>
      <c r="AY9055" s="60"/>
      <c r="AZ9055" s="283"/>
      <c r="BA9055" s="283"/>
      <c r="BB9055" s="283"/>
      <c r="BC9055" s="34"/>
      <c r="BD9055" s="27"/>
      <c r="BF9055" s="35"/>
      <c r="BG9055" s="35"/>
      <c r="BH9055" s="35"/>
    </row>
    <row r="9056" spans="1:60" ht="15" x14ac:dyDescent="0.25">
      <c r="A9056" s="570">
        <f t="shared" si="132"/>
        <v>9050</v>
      </c>
      <c r="B9056" s="571" t="s">
        <v>11191</v>
      </c>
      <c r="C9056" s="574" t="s">
        <v>12458</v>
      </c>
      <c r="D9056" s="843">
        <v>202.3</v>
      </c>
      <c r="E9056" s="844"/>
      <c r="F9056" s="844"/>
      <c r="G9056" s="25"/>
      <c r="H9056" s="25"/>
      <c r="I9056" s="25"/>
      <c r="J9056" s="25"/>
      <c r="K9056" s="25"/>
      <c r="L9056" s="25"/>
      <c r="N9056" s="25"/>
      <c r="O9056" s="25"/>
      <c r="P9056" s="35" t="s">
        <v>2496</v>
      </c>
      <c r="AS9056" s="570"/>
      <c r="AT9056" s="391"/>
      <c r="AU9056" s="222"/>
      <c r="AV9056" s="564"/>
      <c r="AW9056" s="60"/>
      <c r="AX9056" s="60"/>
      <c r="AY9056" s="60"/>
      <c r="AZ9056" s="283"/>
      <c r="BA9056" s="283"/>
      <c r="BB9056" s="283"/>
      <c r="BC9056" s="34"/>
      <c r="BD9056" s="27"/>
      <c r="BF9056" s="35"/>
      <c r="BG9056" s="35"/>
      <c r="BH9056" s="35"/>
    </row>
    <row r="9057" spans="1:60" ht="15" x14ac:dyDescent="0.25">
      <c r="A9057" s="570">
        <f t="shared" si="132"/>
        <v>9051</v>
      </c>
      <c r="B9057" s="571" t="s">
        <v>11192</v>
      </c>
      <c r="C9057" s="574" t="s">
        <v>12458</v>
      </c>
      <c r="D9057" s="843">
        <v>235.62</v>
      </c>
      <c r="E9057" s="844"/>
      <c r="F9057" s="844"/>
      <c r="G9057" s="25"/>
      <c r="H9057" s="25"/>
      <c r="I9057" s="25"/>
      <c r="J9057" s="25"/>
      <c r="K9057" s="25"/>
      <c r="L9057" s="25"/>
      <c r="N9057" s="25"/>
      <c r="O9057" s="25"/>
      <c r="P9057" s="35" t="s">
        <v>2496</v>
      </c>
      <c r="AS9057" s="570"/>
      <c r="AT9057" s="391"/>
      <c r="AU9057" s="222"/>
      <c r="AV9057" s="564"/>
      <c r="AW9057" s="60"/>
      <c r="AX9057" s="60"/>
      <c r="AY9057" s="60"/>
      <c r="AZ9057" s="283"/>
      <c r="BA9057" s="283"/>
      <c r="BB9057" s="283"/>
      <c r="BC9057" s="34"/>
      <c r="BD9057" s="27"/>
      <c r="BF9057" s="35"/>
      <c r="BG9057" s="35"/>
      <c r="BH9057" s="35"/>
    </row>
    <row r="9058" spans="1:60" ht="15" x14ac:dyDescent="0.25">
      <c r="A9058" s="570">
        <f t="shared" si="132"/>
        <v>9052</v>
      </c>
      <c r="B9058" s="571" t="s">
        <v>11193</v>
      </c>
      <c r="C9058" s="574" t="s">
        <v>12458</v>
      </c>
      <c r="D9058" s="843">
        <v>182.07</v>
      </c>
      <c r="E9058" s="844"/>
      <c r="F9058" s="844"/>
      <c r="G9058" s="25"/>
      <c r="H9058" s="25"/>
      <c r="I9058" s="25"/>
      <c r="J9058" s="25"/>
      <c r="K9058" s="25"/>
      <c r="L9058" s="25"/>
      <c r="N9058" s="25"/>
      <c r="O9058" s="25"/>
      <c r="P9058" s="35" t="s">
        <v>2496</v>
      </c>
      <c r="AS9058" s="570"/>
      <c r="AT9058" s="391"/>
      <c r="AU9058" s="222"/>
      <c r="AV9058" s="564"/>
      <c r="AW9058" s="60"/>
      <c r="AX9058" s="60"/>
      <c r="AY9058" s="60"/>
      <c r="AZ9058" s="283"/>
      <c r="BA9058" s="283"/>
      <c r="BB9058" s="283"/>
      <c r="BC9058" s="34"/>
      <c r="BD9058" s="27"/>
      <c r="BF9058" s="35"/>
      <c r="BG9058" s="35"/>
      <c r="BH9058" s="35"/>
    </row>
    <row r="9059" spans="1:60" ht="15" x14ac:dyDescent="0.25">
      <c r="A9059" s="570">
        <f t="shared" si="132"/>
        <v>9053</v>
      </c>
      <c r="B9059" s="571" t="s">
        <v>11194</v>
      </c>
      <c r="C9059" s="574" t="s">
        <v>12458</v>
      </c>
      <c r="D9059" s="843">
        <v>221.34</v>
      </c>
      <c r="E9059" s="844"/>
      <c r="F9059" s="844"/>
      <c r="G9059" s="25"/>
      <c r="H9059" s="25"/>
      <c r="I9059" s="25"/>
      <c r="J9059" s="25"/>
      <c r="K9059" s="25"/>
      <c r="L9059" s="25"/>
      <c r="N9059" s="25"/>
      <c r="O9059" s="25"/>
      <c r="P9059" s="35" t="s">
        <v>2496</v>
      </c>
      <c r="AS9059" s="570"/>
      <c r="AT9059" s="391"/>
      <c r="AU9059" s="222"/>
      <c r="AV9059" s="564"/>
      <c r="AW9059" s="60"/>
      <c r="AX9059" s="60"/>
      <c r="AY9059" s="60"/>
      <c r="AZ9059" s="283"/>
      <c r="BA9059" s="283"/>
      <c r="BB9059" s="283"/>
      <c r="BC9059" s="34"/>
      <c r="BD9059" s="27"/>
      <c r="BF9059" s="35"/>
      <c r="BG9059" s="35"/>
      <c r="BH9059" s="35"/>
    </row>
    <row r="9060" spans="1:60" ht="15" x14ac:dyDescent="0.25">
      <c r="A9060" s="570">
        <f t="shared" si="132"/>
        <v>9054</v>
      </c>
      <c r="B9060" s="571" t="s">
        <v>11195</v>
      </c>
      <c r="C9060" s="574" t="s">
        <v>12458</v>
      </c>
      <c r="D9060" s="843">
        <v>267.75</v>
      </c>
      <c r="E9060" s="844"/>
      <c r="F9060" s="844"/>
      <c r="G9060" s="25"/>
      <c r="H9060" s="25"/>
      <c r="I9060" s="25"/>
      <c r="J9060" s="25"/>
      <c r="K9060" s="25"/>
      <c r="L9060" s="25"/>
      <c r="N9060" s="25"/>
      <c r="O9060" s="25"/>
      <c r="P9060" s="35" t="s">
        <v>2496</v>
      </c>
      <c r="AS9060" s="570"/>
      <c r="AT9060" s="391"/>
      <c r="AU9060" s="222"/>
      <c r="AV9060" s="564"/>
      <c r="AW9060" s="60"/>
      <c r="AX9060" s="60"/>
      <c r="AY9060" s="60"/>
      <c r="AZ9060" s="283"/>
      <c r="BA9060" s="283"/>
      <c r="BB9060" s="283"/>
      <c r="BC9060" s="34"/>
      <c r="BD9060" s="27"/>
      <c r="BF9060" s="35"/>
      <c r="BG9060" s="35"/>
      <c r="BH9060" s="35"/>
    </row>
    <row r="9061" spans="1:60" ht="15" x14ac:dyDescent="0.25">
      <c r="A9061" s="570">
        <f t="shared" si="132"/>
        <v>9055</v>
      </c>
      <c r="B9061" s="571" t="s">
        <v>11196</v>
      </c>
      <c r="C9061" s="574" t="s">
        <v>12458</v>
      </c>
      <c r="D9061" s="843">
        <v>277.27</v>
      </c>
      <c r="E9061" s="844"/>
      <c r="F9061" s="844"/>
      <c r="G9061" s="25"/>
      <c r="H9061" s="25"/>
      <c r="I9061" s="25"/>
      <c r="J9061" s="25"/>
      <c r="K9061" s="25"/>
      <c r="L9061" s="25"/>
      <c r="N9061" s="25"/>
      <c r="O9061" s="25"/>
      <c r="P9061" s="35" t="s">
        <v>2496</v>
      </c>
      <c r="AS9061" s="570"/>
      <c r="AT9061" s="391"/>
      <c r="AU9061" s="222"/>
      <c r="AV9061" s="564"/>
      <c r="AW9061" s="60"/>
      <c r="AX9061" s="60"/>
      <c r="AY9061" s="60"/>
      <c r="AZ9061" s="283"/>
      <c r="BA9061" s="283"/>
      <c r="BB9061" s="283"/>
      <c r="BC9061" s="34"/>
      <c r="BD9061" s="27"/>
      <c r="BF9061" s="35"/>
      <c r="BG9061" s="35"/>
      <c r="BH9061" s="35"/>
    </row>
    <row r="9062" spans="1:60" ht="15" x14ac:dyDescent="0.25">
      <c r="A9062" s="570">
        <f t="shared" si="132"/>
        <v>9056</v>
      </c>
      <c r="B9062" s="571" t="s">
        <v>11197</v>
      </c>
      <c r="C9062" s="574" t="s">
        <v>12458</v>
      </c>
      <c r="D9062" s="843">
        <v>354.62</v>
      </c>
      <c r="E9062" s="844"/>
      <c r="F9062" s="844"/>
      <c r="G9062" s="25"/>
      <c r="H9062" s="25"/>
      <c r="I9062" s="25"/>
      <c r="J9062" s="25"/>
      <c r="K9062" s="25"/>
      <c r="L9062" s="25"/>
      <c r="N9062" s="25"/>
      <c r="O9062" s="25"/>
      <c r="P9062" s="35" t="s">
        <v>2496</v>
      </c>
      <c r="AS9062" s="570"/>
      <c r="AT9062" s="391"/>
      <c r="AU9062" s="222"/>
      <c r="AV9062" s="564"/>
      <c r="AW9062" s="60"/>
      <c r="AX9062" s="60"/>
      <c r="AY9062" s="60"/>
      <c r="AZ9062" s="283"/>
      <c r="BA9062" s="283"/>
      <c r="BB9062" s="283"/>
      <c r="BC9062" s="34"/>
      <c r="BD9062" s="27"/>
      <c r="BF9062" s="35"/>
      <c r="BG9062" s="35"/>
      <c r="BH9062" s="35"/>
    </row>
    <row r="9063" spans="1:60" ht="15" x14ac:dyDescent="0.25">
      <c r="A9063" s="570">
        <f t="shared" si="132"/>
        <v>9057</v>
      </c>
      <c r="B9063" s="571" t="s">
        <v>11198</v>
      </c>
      <c r="C9063" s="574" t="s">
        <v>12458</v>
      </c>
      <c r="D9063" s="843">
        <v>414.12</v>
      </c>
      <c r="E9063" s="844"/>
      <c r="F9063" s="844"/>
      <c r="G9063" s="25"/>
      <c r="H9063" s="25"/>
      <c r="I9063" s="25"/>
      <c r="J9063" s="25"/>
      <c r="K9063" s="25"/>
      <c r="L9063" s="25"/>
      <c r="N9063" s="25"/>
      <c r="O9063" s="25"/>
      <c r="P9063" s="35" t="s">
        <v>2496</v>
      </c>
      <c r="AS9063" s="570"/>
      <c r="AT9063" s="391"/>
      <c r="AU9063" s="222"/>
      <c r="AV9063" s="564"/>
      <c r="AW9063" s="60"/>
      <c r="AX9063" s="60"/>
      <c r="AY9063" s="60"/>
      <c r="AZ9063" s="283"/>
      <c r="BA9063" s="283"/>
      <c r="BB9063" s="283"/>
      <c r="BC9063" s="34"/>
      <c r="BD9063" s="27"/>
      <c r="BF9063" s="35"/>
      <c r="BG9063" s="35"/>
      <c r="BH9063" s="35"/>
    </row>
    <row r="9064" spans="1:60" ht="15" x14ac:dyDescent="0.25">
      <c r="A9064" s="570">
        <f t="shared" si="132"/>
        <v>9058</v>
      </c>
      <c r="B9064" s="571" t="s">
        <v>11199</v>
      </c>
      <c r="C9064" s="574" t="s">
        <v>12458</v>
      </c>
      <c r="D9064" s="843">
        <v>470.05</v>
      </c>
      <c r="E9064" s="844"/>
      <c r="F9064" s="844"/>
      <c r="G9064" s="25"/>
      <c r="H9064" s="25"/>
      <c r="I9064" s="25"/>
      <c r="J9064" s="25"/>
      <c r="K9064" s="25"/>
      <c r="L9064" s="25"/>
      <c r="N9064" s="25"/>
      <c r="O9064" s="25"/>
      <c r="P9064" s="35" t="s">
        <v>2496</v>
      </c>
      <c r="AS9064" s="570"/>
      <c r="AT9064" s="391"/>
      <c r="AU9064" s="222"/>
      <c r="AV9064" s="564"/>
      <c r="AW9064" s="60"/>
      <c r="AX9064" s="60"/>
      <c r="AY9064" s="60"/>
      <c r="AZ9064" s="283"/>
      <c r="BA9064" s="283"/>
      <c r="BB9064" s="283"/>
      <c r="BC9064" s="34"/>
      <c r="BD9064" s="27"/>
      <c r="BF9064" s="35"/>
      <c r="BG9064" s="35"/>
      <c r="BH9064" s="35"/>
    </row>
    <row r="9065" spans="1:60" ht="15" x14ac:dyDescent="0.25">
      <c r="A9065" s="570">
        <f t="shared" si="132"/>
        <v>9059</v>
      </c>
      <c r="B9065" s="571" t="s">
        <v>11200</v>
      </c>
      <c r="C9065" s="574" t="s">
        <v>12458</v>
      </c>
      <c r="D9065" s="843">
        <v>128.52000000000001</v>
      </c>
      <c r="E9065" s="844"/>
      <c r="F9065" s="844"/>
      <c r="G9065" s="25"/>
      <c r="H9065" s="25"/>
      <c r="I9065" s="25"/>
      <c r="J9065" s="25"/>
      <c r="K9065" s="25"/>
      <c r="L9065" s="25"/>
      <c r="N9065" s="25"/>
      <c r="O9065" s="25"/>
      <c r="P9065" s="35" t="s">
        <v>2496</v>
      </c>
      <c r="AS9065" s="570"/>
      <c r="AT9065" s="391"/>
      <c r="AU9065" s="222"/>
      <c r="AV9065" s="564"/>
      <c r="AW9065" s="60"/>
      <c r="AX9065" s="60"/>
      <c r="AY9065" s="60"/>
      <c r="AZ9065" s="283"/>
      <c r="BA9065" s="283"/>
      <c r="BB9065" s="283"/>
      <c r="BC9065" s="34"/>
      <c r="BD9065" s="27"/>
      <c r="BF9065" s="35"/>
      <c r="BG9065" s="35"/>
      <c r="BH9065" s="35"/>
    </row>
    <row r="9066" spans="1:60" ht="15" x14ac:dyDescent="0.25">
      <c r="A9066" s="570">
        <f t="shared" si="132"/>
        <v>9060</v>
      </c>
      <c r="B9066" s="571" t="s">
        <v>11201</v>
      </c>
      <c r="C9066" s="574" t="s">
        <v>12458</v>
      </c>
      <c r="D9066" s="843">
        <v>163.03</v>
      </c>
      <c r="E9066" s="844"/>
      <c r="F9066" s="844"/>
      <c r="G9066" s="25"/>
      <c r="H9066" s="25"/>
      <c r="I9066" s="25"/>
      <c r="J9066" s="25"/>
      <c r="K9066" s="25"/>
      <c r="L9066" s="25"/>
      <c r="N9066" s="25"/>
      <c r="O9066" s="25"/>
      <c r="P9066" s="35" t="s">
        <v>2496</v>
      </c>
      <c r="AS9066" s="570"/>
      <c r="AT9066" s="391"/>
      <c r="AU9066" s="222"/>
      <c r="AV9066" s="564"/>
      <c r="AW9066" s="60"/>
      <c r="AX9066" s="60"/>
      <c r="AY9066" s="60"/>
      <c r="AZ9066" s="283"/>
      <c r="BA9066" s="283"/>
      <c r="BB9066" s="283"/>
      <c r="BC9066" s="34"/>
      <c r="BD9066" s="27"/>
      <c r="BF9066" s="35"/>
      <c r="BG9066" s="35"/>
      <c r="BH9066" s="35"/>
    </row>
    <row r="9067" spans="1:60" ht="15" x14ac:dyDescent="0.25">
      <c r="A9067" s="570">
        <f t="shared" si="132"/>
        <v>9061</v>
      </c>
      <c r="B9067" s="571" t="s">
        <v>11202</v>
      </c>
      <c r="C9067" s="574" t="s">
        <v>12458</v>
      </c>
      <c r="D9067" s="843">
        <v>214.2</v>
      </c>
      <c r="E9067" s="844"/>
      <c r="F9067" s="844"/>
      <c r="G9067" s="25"/>
      <c r="H9067" s="25"/>
      <c r="I9067" s="25"/>
      <c r="J9067" s="25"/>
      <c r="K9067" s="25"/>
      <c r="L9067" s="25"/>
      <c r="N9067" s="25"/>
      <c r="O9067" s="25"/>
      <c r="P9067" s="35" t="s">
        <v>2496</v>
      </c>
      <c r="AS9067" s="570"/>
      <c r="AT9067" s="391"/>
      <c r="AU9067" s="222"/>
      <c r="AV9067" s="564"/>
      <c r="AW9067" s="60"/>
      <c r="AX9067" s="60"/>
      <c r="AY9067" s="60"/>
      <c r="AZ9067" s="283"/>
      <c r="BA9067" s="283"/>
      <c r="BB9067" s="283"/>
      <c r="BC9067" s="34"/>
      <c r="BD9067" s="27"/>
      <c r="BF9067" s="35"/>
      <c r="BG9067" s="35"/>
      <c r="BH9067" s="35"/>
    </row>
    <row r="9068" spans="1:60" ht="15" x14ac:dyDescent="0.25">
      <c r="A9068" s="570">
        <f t="shared" si="132"/>
        <v>9062</v>
      </c>
      <c r="B9068" s="571" t="s">
        <v>11203</v>
      </c>
      <c r="C9068" s="574" t="s">
        <v>12458</v>
      </c>
      <c r="D9068" s="843">
        <v>249.9</v>
      </c>
      <c r="E9068" s="844"/>
      <c r="F9068" s="844"/>
      <c r="G9068" s="25"/>
      <c r="H9068" s="25"/>
      <c r="I9068" s="25"/>
      <c r="J9068" s="25"/>
      <c r="K9068" s="25"/>
      <c r="L9068" s="25"/>
      <c r="N9068" s="25"/>
      <c r="O9068" s="25"/>
      <c r="P9068" s="35" t="s">
        <v>2496</v>
      </c>
      <c r="AS9068" s="570"/>
      <c r="AT9068" s="391"/>
      <c r="AU9068" s="222"/>
      <c r="AV9068" s="564"/>
      <c r="AW9068" s="60"/>
      <c r="AX9068" s="60"/>
      <c r="AY9068" s="60"/>
      <c r="AZ9068" s="283"/>
      <c r="BA9068" s="283"/>
      <c r="BB9068" s="283"/>
      <c r="BC9068" s="34"/>
      <c r="BD9068" s="27"/>
      <c r="BF9068" s="35"/>
      <c r="BG9068" s="35"/>
      <c r="BH9068" s="35"/>
    </row>
    <row r="9069" spans="1:60" ht="15" x14ac:dyDescent="0.25">
      <c r="A9069" s="570">
        <f t="shared" si="132"/>
        <v>9063</v>
      </c>
      <c r="B9069" s="571" t="s">
        <v>11204</v>
      </c>
      <c r="C9069" s="574" t="s">
        <v>12458</v>
      </c>
      <c r="D9069" s="843">
        <v>185.52099999999999</v>
      </c>
      <c r="E9069" s="844"/>
      <c r="F9069" s="844"/>
      <c r="G9069" s="25"/>
      <c r="H9069" s="25"/>
      <c r="I9069" s="25"/>
      <c r="J9069" s="25"/>
      <c r="K9069" s="25"/>
      <c r="L9069" s="25"/>
      <c r="N9069" s="25"/>
      <c r="O9069" s="25"/>
      <c r="P9069" s="35" t="s">
        <v>2496</v>
      </c>
      <c r="AS9069" s="570"/>
      <c r="AT9069" s="391"/>
      <c r="AU9069" s="222"/>
      <c r="AV9069" s="564"/>
      <c r="AW9069" s="60"/>
      <c r="AX9069" s="60"/>
      <c r="AY9069" s="60"/>
      <c r="AZ9069" s="283"/>
      <c r="BA9069" s="283"/>
      <c r="BB9069" s="283"/>
      <c r="BC9069" s="34"/>
      <c r="BD9069" s="27"/>
      <c r="BF9069" s="35"/>
      <c r="BG9069" s="35"/>
      <c r="BH9069" s="35"/>
    </row>
    <row r="9070" spans="1:60" ht="15" x14ac:dyDescent="0.25">
      <c r="A9070" s="570">
        <f t="shared" si="132"/>
        <v>9064</v>
      </c>
      <c r="B9070" s="571" t="s">
        <v>11205</v>
      </c>
      <c r="C9070" s="574" t="s">
        <v>12458</v>
      </c>
      <c r="D9070" s="843">
        <v>406.98</v>
      </c>
      <c r="E9070" s="844"/>
      <c r="F9070" s="844"/>
      <c r="G9070" s="25"/>
      <c r="H9070" s="25"/>
      <c r="I9070" s="25"/>
      <c r="J9070" s="25"/>
      <c r="K9070" s="25"/>
      <c r="L9070" s="25"/>
      <c r="N9070" s="25"/>
      <c r="O9070" s="25"/>
      <c r="P9070" s="35" t="s">
        <v>2496</v>
      </c>
      <c r="AS9070" s="570"/>
      <c r="AT9070" s="391"/>
      <c r="AU9070" s="222"/>
      <c r="AV9070" s="564"/>
      <c r="AW9070" s="60"/>
      <c r="AX9070" s="60"/>
      <c r="AY9070" s="60"/>
      <c r="AZ9070" s="283"/>
      <c r="BA9070" s="283"/>
      <c r="BB9070" s="283"/>
      <c r="BC9070" s="34"/>
      <c r="BD9070" s="27"/>
      <c r="BF9070" s="35"/>
      <c r="BG9070" s="35"/>
      <c r="BH9070" s="35"/>
    </row>
    <row r="9071" spans="1:60" ht="15" x14ac:dyDescent="0.25">
      <c r="A9071" s="570">
        <f t="shared" si="132"/>
        <v>9065</v>
      </c>
      <c r="B9071" s="571" t="s">
        <v>11206</v>
      </c>
      <c r="C9071" s="574" t="s">
        <v>12458</v>
      </c>
      <c r="D9071" s="843">
        <v>434.35</v>
      </c>
      <c r="E9071" s="844"/>
      <c r="F9071" s="844"/>
      <c r="G9071" s="25"/>
      <c r="H9071" s="25"/>
      <c r="I9071" s="25"/>
      <c r="J9071" s="25"/>
      <c r="K9071" s="25"/>
      <c r="L9071" s="25"/>
      <c r="N9071" s="25"/>
      <c r="O9071" s="25"/>
      <c r="P9071" s="35" t="s">
        <v>2496</v>
      </c>
      <c r="AS9071" s="570"/>
      <c r="AT9071" s="391"/>
      <c r="AU9071" s="222"/>
      <c r="AV9071" s="564"/>
      <c r="AW9071" s="60"/>
      <c r="AX9071" s="60"/>
      <c r="AY9071" s="60"/>
      <c r="AZ9071" s="283"/>
      <c r="BA9071" s="283"/>
      <c r="BB9071" s="283"/>
      <c r="BC9071" s="34"/>
      <c r="BD9071" s="27"/>
      <c r="BF9071" s="35"/>
      <c r="BG9071" s="35"/>
      <c r="BH9071" s="35"/>
    </row>
    <row r="9072" spans="1:60" ht="15" x14ac:dyDescent="0.25">
      <c r="A9072" s="570">
        <f t="shared" si="132"/>
        <v>9066</v>
      </c>
      <c r="B9072" s="571" t="s">
        <v>11207</v>
      </c>
      <c r="C9072" s="574" t="s">
        <v>12458</v>
      </c>
      <c r="D9072" s="843">
        <v>642.6</v>
      </c>
      <c r="E9072" s="844"/>
      <c r="F9072" s="844"/>
      <c r="G9072" s="25"/>
      <c r="H9072" s="25"/>
      <c r="I9072" s="25"/>
      <c r="J9072" s="25"/>
      <c r="K9072" s="25"/>
      <c r="L9072" s="25"/>
      <c r="N9072" s="25"/>
      <c r="O9072" s="25"/>
      <c r="P9072" s="35" t="s">
        <v>2496</v>
      </c>
      <c r="AS9072" s="570"/>
      <c r="AT9072" s="391"/>
      <c r="AU9072" s="222"/>
      <c r="AV9072" s="564"/>
      <c r="AW9072" s="60"/>
      <c r="AX9072" s="60"/>
      <c r="AY9072" s="60"/>
      <c r="AZ9072" s="283"/>
      <c r="BA9072" s="283"/>
      <c r="BB9072" s="283"/>
      <c r="BC9072" s="34"/>
      <c r="BD9072" s="27"/>
      <c r="BF9072" s="35"/>
      <c r="BG9072" s="35"/>
      <c r="BH9072" s="35"/>
    </row>
    <row r="9073" spans="1:60" ht="15" x14ac:dyDescent="0.25">
      <c r="A9073" s="570">
        <f t="shared" si="132"/>
        <v>9067</v>
      </c>
      <c r="B9073" s="571" t="s">
        <v>11208</v>
      </c>
      <c r="C9073" s="574" t="s">
        <v>12458</v>
      </c>
      <c r="D9073" s="843">
        <v>711.62</v>
      </c>
      <c r="E9073" s="844"/>
      <c r="F9073" s="844"/>
      <c r="G9073" s="25"/>
      <c r="H9073" s="25"/>
      <c r="I9073" s="25"/>
      <c r="J9073" s="25"/>
      <c r="K9073" s="25"/>
      <c r="L9073" s="25"/>
      <c r="N9073" s="25"/>
      <c r="O9073" s="25"/>
      <c r="P9073" s="35" t="s">
        <v>2496</v>
      </c>
      <c r="AS9073" s="570"/>
      <c r="AT9073" s="391"/>
      <c r="AU9073" s="222"/>
      <c r="AV9073" s="564"/>
      <c r="AW9073" s="60"/>
      <c r="AX9073" s="60"/>
      <c r="AY9073" s="60"/>
      <c r="AZ9073" s="283"/>
      <c r="BA9073" s="283"/>
      <c r="BB9073" s="283"/>
      <c r="BC9073" s="34"/>
      <c r="BD9073" s="27"/>
      <c r="BF9073" s="35"/>
      <c r="BG9073" s="35"/>
      <c r="BH9073" s="35"/>
    </row>
    <row r="9074" spans="1:60" ht="15" x14ac:dyDescent="0.25">
      <c r="A9074" s="570">
        <f t="shared" si="132"/>
        <v>9068</v>
      </c>
      <c r="B9074" s="571" t="s">
        <v>11209</v>
      </c>
      <c r="C9074" s="574" t="s">
        <v>12458</v>
      </c>
      <c r="D9074" s="843">
        <v>1011.5</v>
      </c>
      <c r="E9074" s="844"/>
      <c r="F9074" s="844"/>
      <c r="G9074" s="25"/>
      <c r="H9074" s="25"/>
      <c r="I9074" s="25"/>
      <c r="J9074" s="25"/>
      <c r="K9074" s="25"/>
      <c r="L9074" s="25"/>
      <c r="N9074" s="25"/>
      <c r="O9074" s="25"/>
      <c r="P9074" s="35" t="s">
        <v>2496</v>
      </c>
      <c r="AS9074" s="570"/>
      <c r="AT9074" s="391"/>
      <c r="AU9074" s="222"/>
      <c r="AV9074" s="564"/>
      <c r="AW9074" s="60"/>
      <c r="AX9074" s="60"/>
      <c r="AY9074" s="60"/>
      <c r="AZ9074" s="283"/>
      <c r="BA9074" s="283"/>
      <c r="BB9074" s="283"/>
      <c r="BC9074" s="34"/>
      <c r="BD9074" s="27"/>
      <c r="BF9074" s="35"/>
      <c r="BG9074" s="35"/>
      <c r="BH9074" s="35"/>
    </row>
    <row r="9075" spans="1:60" ht="15" x14ac:dyDescent="0.25">
      <c r="A9075" s="570">
        <f t="shared" si="132"/>
        <v>9069</v>
      </c>
      <c r="B9075" s="571" t="s">
        <v>11210</v>
      </c>
      <c r="C9075" s="574" t="s">
        <v>12458</v>
      </c>
      <c r="D9075" s="843">
        <v>202.3</v>
      </c>
      <c r="E9075" s="844"/>
      <c r="F9075" s="844"/>
      <c r="G9075" s="25"/>
      <c r="H9075" s="25"/>
      <c r="I9075" s="25"/>
      <c r="J9075" s="25"/>
      <c r="K9075" s="25"/>
      <c r="L9075" s="25"/>
      <c r="N9075" s="25"/>
      <c r="O9075" s="25"/>
      <c r="P9075" s="35" t="s">
        <v>2496</v>
      </c>
      <c r="AS9075" s="570"/>
      <c r="AT9075" s="391"/>
      <c r="AU9075" s="222"/>
      <c r="AV9075" s="564"/>
      <c r="AW9075" s="60"/>
      <c r="AX9075" s="60"/>
      <c r="AY9075" s="60"/>
      <c r="AZ9075" s="283"/>
      <c r="BA9075" s="283"/>
      <c r="BB9075" s="283"/>
      <c r="BC9075" s="34"/>
      <c r="BD9075" s="27"/>
      <c r="BF9075" s="35"/>
      <c r="BG9075" s="35"/>
      <c r="BH9075" s="35"/>
    </row>
    <row r="9076" spans="1:60" ht="15" x14ac:dyDescent="0.25">
      <c r="A9076" s="570">
        <f t="shared" si="132"/>
        <v>9070</v>
      </c>
      <c r="B9076" s="571" t="s">
        <v>11211</v>
      </c>
      <c r="C9076" s="574" t="s">
        <v>12458</v>
      </c>
      <c r="D9076" s="843">
        <v>235.62</v>
      </c>
      <c r="E9076" s="844"/>
      <c r="F9076" s="844"/>
      <c r="G9076" s="25"/>
      <c r="H9076" s="25"/>
      <c r="I9076" s="25"/>
      <c r="J9076" s="25"/>
      <c r="K9076" s="25"/>
      <c r="L9076" s="25"/>
      <c r="N9076" s="25"/>
      <c r="O9076" s="25"/>
      <c r="P9076" s="35" t="s">
        <v>2496</v>
      </c>
      <c r="AS9076" s="570"/>
      <c r="AT9076" s="391"/>
      <c r="AU9076" s="222"/>
      <c r="AV9076" s="564"/>
      <c r="AW9076" s="60"/>
      <c r="AX9076" s="60"/>
      <c r="AY9076" s="60"/>
      <c r="AZ9076" s="283"/>
      <c r="BA9076" s="283"/>
      <c r="BB9076" s="283"/>
      <c r="BC9076" s="34"/>
      <c r="BD9076" s="27"/>
      <c r="BF9076" s="35"/>
      <c r="BG9076" s="35"/>
      <c r="BH9076" s="35"/>
    </row>
    <row r="9077" spans="1:60" ht="15" x14ac:dyDescent="0.25">
      <c r="A9077" s="570">
        <f t="shared" si="132"/>
        <v>9071</v>
      </c>
      <c r="B9077" s="571" t="s">
        <v>11212</v>
      </c>
      <c r="C9077" s="574" t="s">
        <v>12458</v>
      </c>
      <c r="D9077" s="843">
        <v>301.07</v>
      </c>
      <c r="E9077" s="844"/>
      <c r="F9077" s="844"/>
      <c r="G9077" s="25"/>
      <c r="H9077" s="25"/>
      <c r="I9077" s="25"/>
      <c r="J9077" s="25"/>
      <c r="K9077" s="25"/>
      <c r="L9077" s="25"/>
      <c r="N9077" s="25"/>
      <c r="O9077" s="25"/>
      <c r="P9077" s="35" t="s">
        <v>2496</v>
      </c>
      <c r="AS9077" s="570"/>
      <c r="AT9077" s="391"/>
      <c r="AU9077" s="222"/>
      <c r="AV9077" s="564"/>
      <c r="AW9077" s="60"/>
      <c r="AX9077" s="60"/>
      <c r="AY9077" s="60"/>
      <c r="AZ9077" s="283"/>
      <c r="BA9077" s="283"/>
      <c r="BB9077" s="283"/>
      <c r="BC9077" s="34"/>
      <c r="BD9077" s="27"/>
      <c r="BF9077" s="35"/>
      <c r="BG9077" s="35"/>
      <c r="BH9077" s="35"/>
    </row>
    <row r="9078" spans="1:60" ht="15" x14ac:dyDescent="0.25">
      <c r="A9078" s="570">
        <f t="shared" si="132"/>
        <v>9072</v>
      </c>
      <c r="B9078" s="571" t="s">
        <v>11213</v>
      </c>
      <c r="C9078" s="574" t="s">
        <v>12458</v>
      </c>
      <c r="D9078" s="843">
        <v>330.82</v>
      </c>
      <c r="E9078" s="844"/>
      <c r="F9078" s="844"/>
      <c r="G9078" s="25"/>
      <c r="H9078" s="25"/>
      <c r="I9078" s="25"/>
      <c r="J9078" s="25"/>
      <c r="K9078" s="25"/>
      <c r="L9078" s="25"/>
      <c r="N9078" s="25"/>
      <c r="O9078" s="25"/>
      <c r="P9078" s="35" t="s">
        <v>2496</v>
      </c>
      <c r="AS9078" s="570"/>
      <c r="AT9078" s="391"/>
      <c r="AU9078" s="222"/>
      <c r="AV9078" s="564"/>
      <c r="AW9078" s="60"/>
      <c r="AX9078" s="60"/>
      <c r="AY9078" s="60"/>
      <c r="AZ9078" s="283"/>
      <c r="BA9078" s="283"/>
      <c r="BB9078" s="283"/>
      <c r="BC9078" s="34"/>
      <c r="BD9078" s="27"/>
      <c r="BF9078" s="35"/>
      <c r="BG9078" s="35"/>
      <c r="BH9078" s="35"/>
    </row>
    <row r="9079" spans="1:60" ht="15" x14ac:dyDescent="0.25">
      <c r="A9079" s="570">
        <f t="shared" si="132"/>
        <v>9073</v>
      </c>
      <c r="B9079" s="571" t="s">
        <v>11214</v>
      </c>
      <c r="C9079" s="574" t="s">
        <v>12458</v>
      </c>
      <c r="D9079" s="843">
        <v>366.52</v>
      </c>
      <c r="E9079" s="844"/>
      <c r="F9079" s="844"/>
      <c r="G9079" s="25"/>
      <c r="H9079" s="25"/>
      <c r="I9079" s="25"/>
      <c r="J9079" s="25"/>
      <c r="K9079" s="25"/>
      <c r="L9079" s="25"/>
      <c r="N9079" s="25"/>
      <c r="O9079" s="25"/>
      <c r="P9079" s="35" t="s">
        <v>2496</v>
      </c>
      <c r="AS9079" s="570"/>
      <c r="AT9079" s="391"/>
      <c r="AU9079" s="222"/>
      <c r="AV9079" s="564"/>
      <c r="AW9079" s="60"/>
      <c r="AX9079" s="60"/>
      <c r="AY9079" s="60"/>
      <c r="AZ9079" s="283"/>
      <c r="BA9079" s="283"/>
      <c r="BB9079" s="283"/>
      <c r="BC9079" s="34"/>
      <c r="BD9079" s="27"/>
      <c r="BF9079" s="35"/>
      <c r="BG9079" s="35"/>
      <c r="BH9079" s="35"/>
    </row>
    <row r="9080" spans="1:60" ht="15" x14ac:dyDescent="0.25">
      <c r="A9080" s="570">
        <f t="shared" si="132"/>
        <v>9074</v>
      </c>
      <c r="B9080" s="571" t="s">
        <v>11215</v>
      </c>
      <c r="C9080" s="574" t="s">
        <v>12458</v>
      </c>
      <c r="D9080" s="843">
        <v>402.22</v>
      </c>
      <c r="E9080" s="844"/>
      <c r="F9080" s="844"/>
      <c r="G9080" s="25"/>
      <c r="H9080" s="25"/>
      <c r="I9080" s="25"/>
      <c r="J9080" s="25"/>
      <c r="K9080" s="25"/>
      <c r="L9080" s="25"/>
      <c r="N9080" s="25"/>
      <c r="O9080" s="25"/>
      <c r="P9080" s="35" t="s">
        <v>2496</v>
      </c>
      <c r="AS9080" s="570"/>
      <c r="AT9080" s="391"/>
      <c r="AU9080" s="222"/>
      <c r="AV9080" s="564"/>
      <c r="AW9080" s="60"/>
      <c r="AX9080" s="60"/>
      <c r="AY9080" s="60"/>
      <c r="AZ9080" s="283"/>
      <c r="BA9080" s="283"/>
      <c r="BB9080" s="283"/>
      <c r="BC9080" s="34"/>
      <c r="BD9080" s="27"/>
      <c r="BF9080" s="35"/>
      <c r="BG9080" s="35"/>
      <c r="BH9080" s="35"/>
    </row>
    <row r="9081" spans="1:60" ht="15" x14ac:dyDescent="0.25">
      <c r="A9081" s="570">
        <f t="shared" si="132"/>
        <v>9075</v>
      </c>
      <c r="B9081" s="571" t="s">
        <v>11216</v>
      </c>
      <c r="C9081" s="574" t="s">
        <v>12458</v>
      </c>
      <c r="D9081" s="843">
        <v>428.4</v>
      </c>
      <c r="E9081" s="844"/>
      <c r="F9081" s="844"/>
      <c r="G9081" s="25"/>
      <c r="H9081" s="25"/>
      <c r="I9081" s="25"/>
      <c r="J9081" s="25"/>
      <c r="K9081" s="25"/>
      <c r="L9081" s="25"/>
      <c r="N9081" s="25"/>
      <c r="O9081" s="25"/>
      <c r="P9081" s="35" t="s">
        <v>2496</v>
      </c>
      <c r="AS9081" s="570"/>
      <c r="AT9081" s="391"/>
      <c r="AU9081" s="222"/>
      <c r="AV9081" s="564"/>
      <c r="AW9081" s="60"/>
      <c r="AX9081" s="60"/>
      <c r="AY9081" s="60"/>
      <c r="AZ9081" s="283"/>
      <c r="BA9081" s="283"/>
      <c r="BB9081" s="283"/>
      <c r="BC9081" s="34"/>
      <c r="BD9081" s="27"/>
      <c r="BF9081" s="35"/>
      <c r="BG9081" s="35"/>
      <c r="BH9081" s="35"/>
    </row>
    <row r="9082" spans="1:60" ht="15" x14ac:dyDescent="0.25">
      <c r="A9082" s="570">
        <f t="shared" si="132"/>
        <v>9076</v>
      </c>
      <c r="B9082" s="571" t="s">
        <v>11217</v>
      </c>
      <c r="C9082" s="574" t="s">
        <v>12458</v>
      </c>
      <c r="D9082" s="843">
        <v>452.2</v>
      </c>
      <c r="E9082" s="844"/>
      <c r="F9082" s="844"/>
      <c r="G9082" s="25"/>
      <c r="H9082" s="25"/>
      <c r="I9082" s="25"/>
      <c r="J9082" s="25"/>
      <c r="K9082" s="25"/>
      <c r="L9082" s="25"/>
      <c r="N9082" s="25"/>
      <c r="O9082" s="25"/>
      <c r="P9082" s="35" t="s">
        <v>2496</v>
      </c>
      <c r="AS9082" s="570"/>
      <c r="AT9082" s="391"/>
      <c r="AU9082" s="222"/>
      <c r="AV9082" s="564"/>
      <c r="AW9082" s="60"/>
      <c r="AX9082" s="60"/>
      <c r="AY9082" s="60"/>
      <c r="AZ9082" s="283"/>
      <c r="BA9082" s="283"/>
      <c r="BB9082" s="283"/>
      <c r="BC9082" s="34"/>
      <c r="BD9082" s="27"/>
      <c r="BF9082" s="35"/>
      <c r="BG9082" s="35"/>
      <c r="BH9082" s="35"/>
    </row>
    <row r="9083" spans="1:60" ht="15" x14ac:dyDescent="0.25">
      <c r="A9083" s="570">
        <f t="shared" si="132"/>
        <v>9077</v>
      </c>
      <c r="B9083" s="571" t="s">
        <v>11218</v>
      </c>
      <c r="C9083" s="574" t="s">
        <v>12458</v>
      </c>
      <c r="D9083" s="843">
        <v>499.8</v>
      </c>
      <c r="E9083" s="844"/>
      <c r="F9083" s="844"/>
      <c r="G9083" s="25"/>
      <c r="H9083" s="25"/>
      <c r="I9083" s="25"/>
      <c r="J9083" s="25"/>
      <c r="K9083" s="25"/>
      <c r="L9083" s="25"/>
      <c r="N9083" s="25"/>
      <c r="O9083" s="25"/>
      <c r="P9083" s="35" t="s">
        <v>2496</v>
      </c>
      <c r="AS9083" s="570"/>
      <c r="AT9083" s="391"/>
      <c r="AU9083" s="222"/>
      <c r="AV9083" s="564"/>
      <c r="AW9083" s="60"/>
      <c r="AX9083" s="60"/>
      <c r="AY9083" s="60"/>
      <c r="AZ9083" s="283"/>
      <c r="BA9083" s="283"/>
      <c r="BB9083" s="283"/>
      <c r="BC9083" s="34"/>
      <c r="BD9083" s="27"/>
      <c r="BF9083" s="35"/>
      <c r="BG9083" s="35"/>
      <c r="BH9083" s="35"/>
    </row>
    <row r="9084" spans="1:60" ht="15" x14ac:dyDescent="0.25">
      <c r="A9084" s="570">
        <f t="shared" si="132"/>
        <v>9078</v>
      </c>
      <c r="B9084" s="571" t="s">
        <v>11219</v>
      </c>
      <c r="C9084" s="574" t="s">
        <v>12458</v>
      </c>
      <c r="D9084" s="843">
        <v>511.7</v>
      </c>
      <c r="E9084" s="844"/>
      <c r="F9084" s="844"/>
      <c r="G9084" s="25"/>
      <c r="H9084" s="25"/>
      <c r="I9084" s="25"/>
      <c r="J9084" s="25"/>
      <c r="K9084" s="25"/>
      <c r="L9084" s="25"/>
      <c r="N9084" s="25"/>
      <c r="O9084" s="25"/>
      <c r="P9084" s="35" t="s">
        <v>2496</v>
      </c>
      <c r="AS9084" s="570"/>
      <c r="AT9084" s="391"/>
      <c r="AU9084" s="222"/>
      <c r="AV9084" s="564"/>
      <c r="AW9084" s="60"/>
      <c r="AX9084" s="60"/>
      <c r="AY9084" s="60"/>
      <c r="AZ9084" s="283"/>
      <c r="BA9084" s="283"/>
      <c r="BB9084" s="283"/>
      <c r="BC9084" s="34"/>
      <c r="BD9084" s="27"/>
      <c r="BF9084" s="35"/>
      <c r="BG9084" s="35"/>
      <c r="BH9084" s="35"/>
    </row>
    <row r="9085" spans="1:60" ht="15" x14ac:dyDescent="0.25">
      <c r="A9085" s="570">
        <f t="shared" si="132"/>
        <v>9079</v>
      </c>
      <c r="B9085" s="571" t="s">
        <v>11220</v>
      </c>
      <c r="C9085" s="574" t="s">
        <v>12458</v>
      </c>
      <c r="D9085" s="843">
        <v>3076.15</v>
      </c>
      <c r="E9085" s="844"/>
      <c r="F9085" s="844"/>
      <c r="G9085" s="25"/>
      <c r="H9085" s="25"/>
      <c r="I9085" s="25"/>
      <c r="J9085" s="25"/>
      <c r="K9085" s="25"/>
      <c r="L9085" s="25"/>
      <c r="N9085" s="25"/>
      <c r="O9085" s="25"/>
      <c r="P9085" s="35" t="s">
        <v>2496</v>
      </c>
      <c r="AS9085" s="570"/>
      <c r="AT9085" s="391"/>
      <c r="AU9085" s="222"/>
      <c r="AV9085" s="564"/>
      <c r="AW9085" s="60"/>
      <c r="AX9085" s="60"/>
      <c r="AY9085" s="60"/>
      <c r="AZ9085" s="283"/>
      <c r="BA9085" s="283"/>
      <c r="BB9085" s="283"/>
      <c r="BC9085" s="34"/>
      <c r="BD9085" s="27"/>
      <c r="BF9085" s="35"/>
      <c r="BG9085" s="35"/>
      <c r="BH9085" s="35"/>
    </row>
    <row r="9086" spans="1:60" ht="15" x14ac:dyDescent="0.25">
      <c r="A9086" s="570">
        <f t="shared" si="132"/>
        <v>9080</v>
      </c>
      <c r="B9086" s="571" t="s">
        <v>11221</v>
      </c>
      <c r="C9086" s="574" t="s">
        <v>12458</v>
      </c>
      <c r="D9086" s="843">
        <v>2691.78</v>
      </c>
      <c r="E9086" s="844"/>
      <c r="F9086" s="844"/>
      <c r="G9086" s="25"/>
      <c r="H9086" s="25"/>
      <c r="I9086" s="25"/>
      <c r="J9086" s="25"/>
      <c r="K9086" s="25"/>
      <c r="L9086" s="25"/>
      <c r="N9086" s="25"/>
      <c r="O9086" s="25"/>
      <c r="P9086" s="35" t="s">
        <v>2496</v>
      </c>
      <c r="AS9086" s="570"/>
      <c r="AT9086" s="391"/>
      <c r="AU9086" s="222"/>
      <c r="AV9086" s="564"/>
      <c r="AW9086" s="60"/>
      <c r="AX9086" s="60"/>
      <c r="AY9086" s="60"/>
      <c r="AZ9086" s="283"/>
      <c r="BA9086" s="283"/>
      <c r="BB9086" s="283"/>
      <c r="BC9086" s="34"/>
      <c r="BD9086" s="27"/>
      <c r="BF9086" s="35"/>
      <c r="BG9086" s="35"/>
      <c r="BH9086" s="35"/>
    </row>
    <row r="9087" spans="1:60" ht="15" x14ac:dyDescent="0.25">
      <c r="A9087" s="570">
        <f t="shared" si="132"/>
        <v>9081</v>
      </c>
      <c r="B9087" s="571" t="s">
        <v>11222</v>
      </c>
      <c r="C9087" s="574" t="s">
        <v>12458</v>
      </c>
      <c r="D9087" s="843">
        <v>1518.44</v>
      </c>
      <c r="E9087" s="844"/>
      <c r="F9087" s="844"/>
      <c r="G9087" s="25"/>
      <c r="H9087" s="25"/>
      <c r="I9087" s="25"/>
      <c r="J9087" s="25"/>
      <c r="K9087" s="25"/>
      <c r="L9087" s="25"/>
      <c r="N9087" s="25"/>
      <c r="O9087" s="25"/>
      <c r="P9087" s="35" t="s">
        <v>2496</v>
      </c>
      <c r="AS9087" s="570"/>
      <c r="AT9087" s="391"/>
      <c r="AU9087" s="222"/>
      <c r="AV9087" s="564"/>
      <c r="AW9087" s="60"/>
      <c r="AX9087" s="60"/>
      <c r="AY9087" s="60"/>
      <c r="AZ9087" s="283"/>
      <c r="BA9087" s="283"/>
      <c r="BB9087" s="283"/>
      <c r="BC9087" s="34"/>
      <c r="BD9087" s="27"/>
      <c r="BF9087" s="35"/>
      <c r="BG9087" s="35"/>
      <c r="BH9087" s="35"/>
    </row>
    <row r="9088" spans="1:60" ht="15" x14ac:dyDescent="0.25">
      <c r="A9088" s="570">
        <f t="shared" si="132"/>
        <v>9082</v>
      </c>
      <c r="B9088" s="571" t="s">
        <v>11223</v>
      </c>
      <c r="C9088" s="574" t="s">
        <v>12458</v>
      </c>
      <c r="D9088" s="843">
        <v>353.43</v>
      </c>
      <c r="E9088" s="844"/>
      <c r="F9088" s="844"/>
      <c r="G9088" s="25"/>
      <c r="H9088" s="25"/>
      <c r="I9088" s="25"/>
      <c r="J9088" s="25"/>
      <c r="K9088" s="25"/>
      <c r="L9088" s="25"/>
      <c r="N9088" s="25"/>
      <c r="O9088" s="25"/>
      <c r="P9088" s="35" t="s">
        <v>2496</v>
      </c>
      <c r="AS9088" s="570"/>
      <c r="AT9088" s="391"/>
      <c r="AU9088" s="222"/>
      <c r="AV9088" s="564"/>
      <c r="AW9088" s="60"/>
      <c r="AX9088" s="60"/>
      <c r="AY9088" s="60"/>
      <c r="AZ9088" s="283"/>
      <c r="BA9088" s="283"/>
      <c r="BB9088" s="283"/>
      <c r="BC9088" s="34"/>
      <c r="BD9088" s="27"/>
      <c r="BF9088" s="35"/>
      <c r="BG9088" s="35"/>
      <c r="BH9088" s="35"/>
    </row>
    <row r="9089" spans="1:60" ht="15" x14ac:dyDescent="0.25">
      <c r="A9089" s="570">
        <f t="shared" si="132"/>
        <v>9083</v>
      </c>
      <c r="B9089" s="571" t="s">
        <v>11224</v>
      </c>
      <c r="C9089" s="574" t="s">
        <v>12458</v>
      </c>
      <c r="D9089" s="843">
        <v>677.11</v>
      </c>
      <c r="E9089" s="844"/>
      <c r="F9089" s="844"/>
      <c r="G9089" s="25"/>
      <c r="H9089" s="25"/>
      <c r="I9089" s="25"/>
      <c r="J9089" s="25"/>
      <c r="K9089" s="25"/>
      <c r="L9089" s="25"/>
      <c r="N9089" s="25"/>
      <c r="O9089" s="25"/>
      <c r="P9089" s="35" t="s">
        <v>2496</v>
      </c>
      <c r="AS9089" s="570"/>
      <c r="AT9089" s="391"/>
      <c r="AU9089" s="222"/>
      <c r="AV9089" s="564"/>
      <c r="AW9089" s="60"/>
      <c r="AX9089" s="60"/>
      <c r="AY9089" s="60"/>
      <c r="AZ9089" s="283"/>
      <c r="BA9089" s="283"/>
      <c r="BB9089" s="283"/>
      <c r="BC9089" s="34"/>
      <c r="BD9089" s="27"/>
      <c r="BF9089" s="35"/>
      <c r="BG9089" s="35"/>
      <c r="BH9089" s="35"/>
    </row>
    <row r="9090" spans="1:60" ht="15" x14ac:dyDescent="0.25">
      <c r="A9090" s="570">
        <f t="shared" si="132"/>
        <v>9084</v>
      </c>
      <c r="B9090" s="571" t="s">
        <v>11225</v>
      </c>
      <c r="C9090" s="574" t="s">
        <v>12458</v>
      </c>
      <c r="D9090" s="843">
        <v>2556.12</v>
      </c>
      <c r="E9090" s="844"/>
      <c r="F9090" s="844"/>
      <c r="G9090" s="25"/>
      <c r="H9090" s="25"/>
      <c r="I9090" s="25"/>
      <c r="J9090" s="25"/>
      <c r="K9090" s="25"/>
      <c r="L9090" s="25"/>
      <c r="N9090" s="25"/>
      <c r="O9090" s="25"/>
      <c r="P9090" s="35" t="s">
        <v>2496</v>
      </c>
      <c r="AS9090" s="570"/>
      <c r="AT9090" s="391"/>
      <c r="AU9090" s="222"/>
      <c r="AV9090" s="564"/>
      <c r="AW9090" s="60"/>
      <c r="AX9090" s="60"/>
      <c r="AY9090" s="60"/>
      <c r="AZ9090" s="283"/>
      <c r="BA9090" s="283"/>
      <c r="BB9090" s="283"/>
      <c r="BC9090" s="34"/>
      <c r="BD9090" s="27"/>
      <c r="BF9090" s="35"/>
      <c r="BG9090" s="35"/>
      <c r="BH9090" s="35"/>
    </row>
    <row r="9091" spans="1:60" ht="15" x14ac:dyDescent="0.25">
      <c r="A9091" s="570">
        <f t="shared" si="132"/>
        <v>9085</v>
      </c>
      <c r="B9091" s="571" t="s">
        <v>11226</v>
      </c>
      <c r="C9091" s="574" t="s">
        <v>12458</v>
      </c>
      <c r="D9091" s="843">
        <v>590.24</v>
      </c>
      <c r="E9091" s="844"/>
      <c r="F9091" s="844"/>
      <c r="G9091" s="25"/>
      <c r="H9091" s="25"/>
      <c r="I9091" s="25"/>
      <c r="J9091" s="25"/>
      <c r="K9091" s="25"/>
      <c r="L9091" s="25"/>
      <c r="N9091" s="25"/>
      <c r="O9091" s="25"/>
      <c r="P9091" s="35" t="s">
        <v>2496</v>
      </c>
      <c r="AS9091" s="570"/>
      <c r="AT9091" s="391"/>
      <c r="AU9091" s="222"/>
      <c r="AV9091" s="564"/>
      <c r="AW9091" s="60"/>
      <c r="AX9091" s="60"/>
      <c r="AY9091" s="60"/>
      <c r="AZ9091" s="283"/>
      <c r="BA9091" s="283"/>
      <c r="BB9091" s="283"/>
      <c r="BC9091" s="34"/>
      <c r="BD9091" s="27"/>
      <c r="BF9091" s="35"/>
      <c r="BG9091" s="35"/>
      <c r="BH9091" s="35"/>
    </row>
    <row r="9092" spans="1:60" ht="15" x14ac:dyDescent="0.25">
      <c r="A9092" s="570">
        <f t="shared" si="132"/>
        <v>9086</v>
      </c>
      <c r="B9092" s="571" t="s">
        <v>11227</v>
      </c>
      <c r="C9092" s="574" t="s">
        <v>12458</v>
      </c>
      <c r="D9092" s="843">
        <v>708.05</v>
      </c>
      <c r="E9092" s="844"/>
      <c r="F9092" s="844"/>
      <c r="G9092" s="25"/>
      <c r="H9092" s="25"/>
      <c r="I9092" s="25"/>
      <c r="J9092" s="25"/>
      <c r="K9092" s="25"/>
      <c r="L9092" s="25"/>
      <c r="N9092" s="25"/>
      <c r="O9092" s="25"/>
      <c r="P9092" s="35" t="s">
        <v>2496</v>
      </c>
      <c r="AS9092" s="570"/>
      <c r="AT9092" s="391"/>
      <c r="AU9092" s="222"/>
      <c r="AV9092" s="564"/>
      <c r="AW9092" s="60"/>
      <c r="AX9092" s="60"/>
      <c r="AY9092" s="60"/>
      <c r="AZ9092" s="283"/>
      <c r="BA9092" s="283"/>
      <c r="BB9092" s="283"/>
      <c r="BC9092" s="34"/>
      <c r="BD9092" s="27"/>
      <c r="BF9092" s="35"/>
      <c r="BG9092" s="35"/>
      <c r="BH9092" s="35"/>
    </row>
    <row r="9093" spans="1:60" ht="15" x14ac:dyDescent="0.25">
      <c r="A9093" s="570">
        <f t="shared" si="132"/>
        <v>9087</v>
      </c>
      <c r="B9093" s="571" t="s">
        <v>11228</v>
      </c>
      <c r="C9093" s="574" t="s">
        <v>12458</v>
      </c>
      <c r="D9093" s="843">
        <v>844.9</v>
      </c>
      <c r="E9093" s="844"/>
      <c r="F9093" s="844"/>
      <c r="G9093" s="25"/>
      <c r="H9093" s="25"/>
      <c r="I9093" s="25"/>
      <c r="J9093" s="25"/>
      <c r="K9093" s="25"/>
      <c r="L9093" s="25"/>
      <c r="N9093" s="25"/>
      <c r="O9093" s="25"/>
      <c r="P9093" s="35" t="s">
        <v>2496</v>
      </c>
      <c r="AS9093" s="570"/>
      <c r="AT9093" s="391"/>
      <c r="AU9093" s="222"/>
      <c r="AV9093" s="564"/>
      <c r="AW9093" s="60"/>
      <c r="AX9093" s="60"/>
      <c r="AY9093" s="60"/>
      <c r="AZ9093" s="283"/>
      <c r="BA9093" s="283"/>
      <c r="BB9093" s="283"/>
      <c r="BC9093" s="34"/>
      <c r="BD9093" s="27"/>
      <c r="BF9093" s="35"/>
      <c r="BG9093" s="35"/>
      <c r="BH9093" s="35"/>
    </row>
    <row r="9094" spans="1:60" ht="15" x14ac:dyDescent="0.25">
      <c r="A9094" s="570">
        <f t="shared" si="132"/>
        <v>9088</v>
      </c>
      <c r="B9094" s="571" t="s">
        <v>11229</v>
      </c>
      <c r="C9094" s="574" t="s">
        <v>12458</v>
      </c>
      <c r="D9094" s="843">
        <v>735.42</v>
      </c>
      <c r="E9094" s="844"/>
      <c r="F9094" s="844"/>
      <c r="G9094" s="25"/>
      <c r="H9094" s="25"/>
      <c r="I9094" s="25"/>
      <c r="J9094" s="25"/>
      <c r="K9094" s="25"/>
      <c r="L9094" s="25"/>
      <c r="N9094" s="25"/>
      <c r="O9094" s="25"/>
      <c r="P9094" s="35" t="s">
        <v>2496</v>
      </c>
      <c r="AS9094" s="570"/>
      <c r="AT9094" s="391"/>
      <c r="AU9094" s="222"/>
      <c r="AV9094" s="564"/>
      <c r="AW9094" s="60"/>
      <c r="AX9094" s="60"/>
      <c r="AY9094" s="60"/>
      <c r="AZ9094" s="283"/>
      <c r="BA9094" s="283"/>
      <c r="BB9094" s="283"/>
      <c r="BC9094" s="34"/>
      <c r="BD9094" s="27"/>
      <c r="BF9094" s="35"/>
      <c r="BG9094" s="35"/>
      <c r="BH9094" s="35"/>
    </row>
    <row r="9095" spans="1:60" ht="15" x14ac:dyDescent="0.25">
      <c r="A9095" s="570">
        <f t="shared" si="132"/>
        <v>9089</v>
      </c>
      <c r="B9095" s="571" t="s">
        <v>11230</v>
      </c>
      <c r="C9095" s="574" t="s">
        <v>12458</v>
      </c>
      <c r="D9095" s="843">
        <v>890.12</v>
      </c>
      <c r="E9095" s="844"/>
      <c r="F9095" s="844"/>
      <c r="G9095" s="25"/>
      <c r="H9095" s="25"/>
      <c r="I9095" s="25"/>
      <c r="J9095" s="25"/>
      <c r="K9095" s="25"/>
      <c r="L9095" s="25"/>
      <c r="N9095" s="25"/>
      <c r="O9095" s="25"/>
      <c r="P9095" s="35" t="s">
        <v>2496</v>
      </c>
      <c r="AS9095" s="570"/>
      <c r="AT9095" s="391"/>
      <c r="AU9095" s="222"/>
      <c r="AV9095" s="564"/>
      <c r="AW9095" s="60"/>
      <c r="AX9095" s="60"/>
      <c r="AY9095" s="60"/>
      <c r="AZ9095" s="283"/>
      <c r="BA9095" s="283"/>
      <c r="BB9095" s="283"/>
      <c r="BC9095" s="34"/>
      <c r="BD9095" s="27"/>
      <c r="BF9095" s="35"/>
      <c r="BG9095" s="35"/>
      <c r="BH9095" s="35"/>
    </row>
    <row r="9096" spans="1:60" ht="15" x14ac:dyDescent="0.25">
      <c r="A9096" s="570">
        <f t="shared" si="132"/>
        <v>9090</v>
      </c>
      <c r="B9096" s="571" t="s">
        <v>11231</v>
      </c>
      <c r="C9096" s="574" t="s">
        <v>12458</v>
      </c>
      <c r="D9096" s="843">
        <v>1360.17</v>
      </c>
      <c r="E9096" s="844"/>
      <c r="F9096" s="844"/>
      <c r="G9096" s="25"/>
      <c r="H9096" s="25"/>
      <c r="I9096" s="25"/>
      <c r="J9096" s="25"/>
      <c r="K9096" s="25"/>
      <c r="L9096" s="25"/>
      <c r="N9096" s="25"/>
      <c r="O9096" s="25"/>
      <c r="P9096" s="35" t="s">
        <v>2496</v>
      </c>
      <c r="AS9096" s="570"/>
      <c r="AT9096" s="391"/>
      <c r="AU9096" s="222"/>
      <c r="AV9096" s="564"/>
      <c r="AW9096" s="60"/>
      <c r="AX9096" s="60"/>
      <c r="AY9096" s="60"/>
      <c r="AZ9096" s="283"/>
      <c r="BA9096" s="283"/>
      <c r="BB9096" s="283"/>
      <c r="BC9096" s="34"/>
      <c r="BD9096" s="27"/>
      <c r="BF9096" s="35"/>
      <c r="BG9096" s="35"/>
      <c r="BH9096" s="35"/>
    </row>
    <row r="9097" spans="1:60" ht="15" x14ac:dyDescent="0.25">
      <c r="A9097" s="570">
        <f t="shared" si="132"/>
        <v>9091</v>
      </c>
      <c r="B9097" s="571" t="s">
        <v>11232</v>
      </c>
      <c r="C9097" s="574" t="s">
        <v>12458</v>
      </c>
      <c r="D9097" s="843">
        <v>1030.54</v>
      </c>
      <c r="E9097" s="844"/>
      <c r="F9097" s="844"/>
      <c r="G9097" s="25"/>
      <c r="H9097" s="25"/>
      <c r="I9097" s="25"/>
      <c r="J9097" s="25"/>
      <c r="K9097" s="25"/>
      <c r="L9097" s="25"/>
      <c r="N9097" s="25"/>
      <c r="O9097" s="25"/>
      <c r="P9097" s="35" t="s">
        <v>2496</v>
      </c>
      <c r="AS9097" s="570"/>
      <c r="AT9097" s="391"/>
      <c r="AU9097" s="222"/>
      <c r="AV9097" s="564"/>
      <c r="AW9097" s="60"/>
      <c r="AX9097" s="60"/>
      <c r="AY9097" s="60"/>
      <c r="AZ9097" s="283"/>
      <c r="BA9097" s="283"/>
      <c r="BB9097" s="283"/>
      <c r="BC9097" s="34"/>
      <c r="BD9097" s="27"/>
      <c r="BF9097" s="35"/>
      <c r="BG9097" s="35"/>
      <c r="BH9097" s="35"/>
    </row>
    <row r="9098" spans="1:60" ht="15" x14ac:dyDescent="0.25">
      <c r="A9098" s="570">
        <f t="shared" si="132"/>
        <v>9092</v>
      </c>
      <c r="B9098" s="571" t="s">
        <v>11233</v>
      </c>
      <c r="C9098" s="574" t="s">
        <v>12458</v>
      </c>
      <c r="D9098" s="843">
        <v>1160.25</v>
      </c>
      <c r="E9098" s="844"/>
      <c r="F9098" s="844"/>
      <c r="G9098" s="25"/>
      <c r="H9098" s="25"/>
      <c r="I9098" s="25"/>
      <c r="J9098" s="25"/>
      <c r="K9098" s="25"/>
      <c r="L9098" s="25"/>
      <c r="N9098" s="25"/>
      <c r="O9098" s="25"/>
      <c r="P9098" s="35" t="s">
        <v>2496</v>
      </c>
      <c r="AS9098" s="570"/>
      <c r="AT9098" s="391"/>
      <c r="AU9098" s="222"/>
      <c r="AV9098" s="564"/>
      <c r="AW9098" s="60"/>
      <c r="AX9098" s="60"/>
      <c r="AY9098" s="60"/>
      <c r="AZ9098" s="283"/>
      <c r="BA9098" s="283"/>
      <c r="BB9098" s="283"/>
      <c r="BC9098" s="34"/>
      <c r="BD9098" s="27"/>
      <c r="BF9098" s="35"/>
      <c r="BG9098" s="35"/>
      <c r="BH9098" s="35"/>
    </row>
    <row r="9099" spans="1:60" ht="15" x14ac:dyDescent="0.25">
      <c r="A9099" s="570">
        <f t="shared" si="132"/>
        <v>9093</v>
      </c>
      <c r="B9099" s="571" t="s">
        <v>11234</v>
      </c>
      <c r="C9099" s="574" t="s">
        <v>12458</v>
      </c>
      <c r="D9099" s="843">
        <v>1035.3</v>
      </c>
      <c r="E9099" s="844"/>
      <c r="F9099" s="844"/>
      <c r="G9099" s="25"/>
      <c r="H9099" s="25"/>
      <c r="I9099" s="25"/>
      <c r="J9099" s="25"/>
      <c r="K9099" s="25"/>
      <c r="L9099" s="25"/>
      <c r="N9099" s="25"/>
      <c r="O9099" s="25"/>
      <c r="P9099" s="35" t="s">
        <v>2496</v>
      </c>
      <c r="AS9099" s="570"/>
      <c r="AT9099" s="391"/>
      <c r="AU9099" s="222"/>
      <c r="AV9099" s="564"/>
      <c r="AW9099" s="60"/>
      <c r="AX9099" s="60"/>
      <c r="AY9099" s="60"/>
      <c r="AZ9099" s="283"/>
      <c r="BA9099" s="283"/>
      <c r="BB9099" s="283"/>
      <c r="BC9099" s="34"/>
      <c r="BD9099" s="27"/>
      <c r="BF9099" s="35"/>
      <c r="BG9099" s="35"/>
      <c r="BH9099" s="35"/>
    </row>
    <row r="9100" spans="1:60" ht="15" x14ac:dyDescent="0.25">
      <c r="A9100" s="570">
        <f t="shared" si="132"/>
        <v>9094</v>
      </c>
      <c r="B9100" s="571" t="s">
        <v>11235</v>
      </c>
      <c r="C9100" s="574" t="s">
        <v>12458</v>
      </c>
      <c r="D9100" s="843">
        <v>1104.32</v>
      </c>
      <c r="E9100" s="844"/>
      <c r="F9100" s="844"/>
      <c r="G9100" s="25"/>
      <c r="H9100" s="25"/>
      <c r="I9100" s="25"/>
      <c r="J9100" s="25"/>
      <c r="K9100" s="25"/>
      <c r="L9100" s="25"/>
      <c r="N9100" s="25"/>
      <c r="O9100" s="25"/>
      <c r="P9100" s="35" t="s">
        <v>2496</v>
      </c>
      <c r="AS9100" s="570"/>
      <c r="AT9100" s="391"/>
      <c r="AU9100" s="222"/>
      <c r="AV9100" s="564"/>
      <c r="AW9100" s="60"/>
      <c r="AX9100" s="60"/>
      <c r="AY9100" s="60"/>
      <c r="AZ9100" s="283"/>
      <c r="BA9100" s="283"/>
      <c r="BB9100" s="283"/>
      <c r="BC9100" s="34"/>
      <c r="BD9100" s="27"/>
      <c r="BF9100" s="35"/>
      <c r="BG9100" s="35"/>
      <c r="BH9100" s="35"/>
    </row>
    <row r="9101" spans="1:60" ht="15" x14ac:dyDescent="0.25">
      <c r="A9101" s="570">
        <f t="shared" si="132"/>
        <v>9095</v>
      </c>
      <c r="B9101" s="571" t="s">
        <v>11236</v>
      </c>
      <c r="C9101" s="574" t="s">
        <v>12458</v>
      </c>
      <c r="D9101" s="843">
        <v>1423.24</v>
      </c>
      <c r="E9101" s="844"/>
      <c r="F9101" s="844"/>
      <c r="G9101" s="25"/>
      <c r="H9101" s="25"/>
      <c r="I9101" s="25"/>
      <c r="J9101" s="25"/>
      <c r="K9101" s="25"/>
      <c r="L9101" s="25"/>
      <c r="N9101" s="25"/>
      <c r="O9101" s="25"/>
      <c r="P9101" s="35" t="s">
        <v>2496</v>
      </c>
      <c r="AS9101" s="570"/>
      <c r="AT9101" s="391"/>
      <c r="AU9101" s="222"/>
      <c r="AV9101" s="564"/>
      <c r="AW9101" s="60"/>
      <c r="AX9101" s="60"/>
      <c r="AY9101" s="60"/>
      <c r="AZ9101" s="283"/>
      <c r="BA9101" s="283"/>
      <c r="BB9101" s="283"/>
      <c r="BC9101" s="34"/>
      <c r="BD9101" s="27"/>
      <c r="BF9101" s="35"/>
      <c r="BG9101" s="35"/>
      <c r="BH9101" s="35"/>
    </row>
    <row r="9102" spans="1:60" ht="15" x14ac:dyDescent="0.25">
      <c r="A9102" s="570">
        <f t="shared" si="132"/>
        <v>9096</v>
      </c>
      <c r="B9102" s="571" t="s">
        <v>11237</v>
      </c>
      <c r="C9102" s="574" t="s">
        <v>12458</v>
      </c>
      <c r="D9102" s="843">
        <v>1176.9100000000001</v>
      </c>
      <c r="E9102" s="844"/>
      <c r="F9102" s="844"/>
      <c r="G9102" s="25"/>
      <c r="H9102" s="25"/>
      <c r="I9102" s="25"/>
      <c r="J9102" s="25"/>
      <c r="K9102" s="25"/>
      <c r="L9102" s="25"/>
      <c r="N9102" s="25"/>
      <c r="O9102" s="25"/>
      <c r="P9102" s="35" t="s">
        <v>2496</v>
      </c>
      <c r="AS9102" s="570"/>
      <c r="AT9102" s="391"/>
      <c r="AU9102" s="222"/>
      <c r="AV9102" s="564"/>
      <c r="AW9102" s="60"/>
      <c r="AX9102" s="60"/>
      <c r="AY9102" s="60"/>
      <c r="AZ9102" s="283"/>
      <c r="BA9102" s="283"/>
      <c r="BB9102" s="283"/>
      <c r="BC9102" s="34"/>
      <c r="BD9102" s="27"/>
      <c r="BF9102" s="35"/>
      <c r="BG9102" s="35"/>
      <c r="BH9102" s="35"/>
    </row>
    <row r="9103" spans="1:60" ht="15" x14ac:dyDescent="0.25">
      <c r="A9103" s="570">
        <f t="shared" ref="A9103:A9166" si="133">A9102+1</f>
        <v>9097</v>
      </c>
      <c r="B9103" s="571" t="s">
        <v>11238</v>
      </c>
      <c r="C9103" s="574" t="s">
        <v>12458</v>
      </c>
      <c r="D9103" s="843">
        <v>1178.0999999999999</v>
      </c>
      <c r="E9103" s="844"/>
      <c r="F9103" s="844"/>
      <c r="G9103" s="25"/>
      <c r="H9103" s="25"/>
      <c r="I9103" s="25"/>
      <c r="J9103" s="25"/>
      <c r="K9103" s="25"/>
      <c r="L9103" s="25"/>
      <c r="N9103" s="25"/>
      <c r="O9103" s="25"/>
      <c r="P9103" s="35" t="s">
        <v>2496</v>
      </c>
      <c r="AS9103" s="570"/>
      <c r="AT9103" s="391"/>
      <c r="AU9103" s="222"/>
      <c r="AV9103" s="564"/>
      <c r="AW9103" s="60"/>
      <c r="AX9103" s="60"/>
      <c r="AY9103" s="60"/>
      <c r="AZ9103" s="283"/>
      <c r="BA9103" s="283"/>
      <c r="BB9103" s="283"/>
      <c r="BC9103" s="34"/>
      <c r="BD9103" s="27"/>
      <c r="BF9103" s="35"/>
      <c r="BG9103" s="35"/>
      <c r="BH9103" s="35"/>
    </row>
    <row r="9104" spans="1:60" ht="15" x14ac:dyDescent="0.25">
      <c r="A9104" s="570">
        <f t="shared" si="133"/>
        <v>9098</v>
      </c>
      <c r="B9104" s="571" t="s">
        <v>11239</v>
      </c>
      <c r="C9104" s="574" t="s">
        <v>12458</v>
      </c>
      <c r="D9104" s="843">
        <v>1160.25</v>
      </c>
      <c r="E9104" s="844"/>
      <c r="F9104" s="844"/>
      <c r="G9104" s="25"/>
      <c r="H9104" s="25"/>
      <c r="I9104" s="25"/>
      <c r="J9104" s="25"/>
      <c r="K9104" s="25"/>
      <c r="L9104" s="25"/>
      <c r="N9104" s="25"/>
      <c r="O9104" s="25"/>
      <c r="P9104" s="35" t="s">
        <v>2496</v>
      </c>
      <c r="AS9104" s="570"/>
      <c r="AT9104" s="391"/>
      <c r="AU9104" s="222"/>
      <c r="AV9104" s="564"/>
      <c r="AW9104" s="60"/>
      <c r="AX9104" s="60"/>
      <c r="AY9104" s="60"/>
      <c r="AZ9104" s="283"/>
      <c r="BA9104" s="283"/>
      <c r="BB9104" s="283"/>
      <c r="BC9104" s="34"/>
      <c r="BD9104" s="27"/>
      <c r="BF9104" s="35"/>
      <c r="BG9104" s="35"/>
      <c r="BH9104" s="35"/>
    </row>
    <row r="9105" spans="1:60" ht="15" x14ac:dyDescent="0.25">
      <c r="A9105" s="570">
        <f t="shared" si="133"/>
        <v>9099</v>
      </c>
      <c r="B9105" s="571" t="s">
        <v>11240</v>
      </c>
      <c r="C9105" s="574" t="s">
        <v>12458</v>
      </c>
      <c r="D9105" s="843">
        <v>104.72</v>
      </c>
      <c r="E9105" s="844"/>
      <c r="F9105" s="844"/>
      <c r="G9105" s="25"/>
      <c r="H9105" s="25"/>
      <c r="I9105" s="25"/>
      <c r="J9105" s="25"/>
      <c r="K9105" s="25"/>
      <c r="L9105" s="25"/>
      <c r="N9105" s="25"/>
      <c r="O9105" s="25"/>
      <c r="P9105" s="35" t="s">
        <v>2496</v>
      </c>
      <c r="AS9105" s="570"/>
      <c r="AT9105" s="391"/>
      <c r="AU9105" s="222"/>
      <c r="AV9105" s="564"/>
      <c r="AW9105" s="60"/>
      <c r="AX9105" s="60"/>
      <c r="AY9105" s="60"/>
      <c r="AZ9105" s="283"/>
      <c r="BA9105" s="283"/>
      <c r="BB9105" s="283"/>
      <c r="BC9105" s="34"/>
      <c r="BD9105" s="27"/>
      <c r="BF9105" s="35"/>
      <c r="BG9105" s="35"/>
      <c r="BH9105" s="35"/>
    </row>
    <row r="9106" spans="1:60" ht="15" x14ac:dyDescent="0.25">
      <c r="A9106" s="570">
        <f t="shared" si="133"/>
        <v>9100</v>
      </c>
      <c r="B9106" s="571" t="s">
        <v>11241</v>
      </c>
      <c r="C9106" s="574" t="s">
        <v>12458</v>
      </c>
      <c r="D9106" s="843">
        <v>136.85</v>
      </c>
      <c r="E9106" s="844"/>
      <c r="F9106" s="844"/>
      <c r="G9106" s="25"/>
      <c r="H9106" s="25"/>
      <c r="I9106" s="25"/>
      <c r="J9106" s="25"/>
      <c r="K9106" s="25"/>
      <c r="L9106" s="25"/>
      <c r="N9106" s="25"/>
      <c r="O9106" s="25"/>
      <c r="P9106" s="35" t="s">
        <v>2496</v>
      </c>
      <c r="AS9106" s="570"/>
      <c r="AT9106" s="391"/>
      <c r="AU9106" s="222"/>
      <c r="AV9106" s="564"/>
      <c r="AW9106" s="60"/>
      <c r="AX9106" s="60"/>
      <c r="AY9106" s="60"/>
      <c r="AZ9106" s="283"/>
      <c r="BA9106" s="283"/>
      <c r="BB9106" s="283"/>
      <c r="BC9106" s="34"/>
      <c r="BD9106" s="27"/>
      <c r="BF9106" s="35"/>
      <c r="BG9106" s="35"/>
      <c r="BH9106" s="35"/>
    </row>
    <row r="9107" spans="1:60" ht="15" x14ac:dyDescent="0.25">
      <c r="A9107" s="570">
        <f t="shared" si="133"/>
        <v>9101</v>
      </c>
      <c r="B9107" s="571" t="s">
        <v>11242</v>
      </c>
      <c r="C9107" s="574" t="s">
        <v>12458</v>
      </c>
      <c r="D9107" s="843">
        <v>73.78</v>
      </c>
      <c r="E9107" s="844"/>
      <c r="F9107" s="844"/>
      <c r="G9107" s="25"/>
      <c r="H9107" s="25"/>
      <c r="I9107" s="25"/>
      <c r="J9107" s="25"/>
      <c r="K9107" s="25"/>
      <c r="L9107" s="25"/>
      <c r="N9107" s="25"/>
      <c r="O9107" s="25"/>
      <c r="P9107" s="35" t="s">
        <v>2496</v>
      </c>
      <c r="AS9107" s="570"/>
      <c r="AT9107" s="391"/>
      <c r="AU9107" s="222"/>
      <c r="AV9107" s="564"/>
      <c r="AW9107" s="60"/>
      <c r="AX9107" s="60"/>
      <c r="AY9107" s="60"/>
      <c r="AZ9107" s="283"/>
      <c r="BA9107" s="283"/>
      <c r="BB9107" s="283"/>
      <c r="BC9107" s="34"/>
      <c r="BD9107" s="27"/>
      <c r="BF9107" s="35"/>
      <c r="BG9107" s="35"/>
      <c r="BH9107" s="35"/>
    </row>
    <row r="9108" spans="1:60" ht="15" x14ac:dyDescent="0.25">
      <c r="A9108" s="570">
        <f t="shared" si="133"/>
        <v>9102</v>
      </c>
      <c r="B9108" s="571" t="s">
        <v>11243</v>
      </c>
      <c r="C9108" s="574" t="s">
        <v>12458</v>
      </c>
      <c r="D9108" s="843">
        <v>146.37</v>
      </c>
      <c r="E9108" s="844"/>
      <c r="F9108" s="844"/>
      <c r="G9108" s="25"/>
      <c r="H9108" s="25"/>
      <c r="I9108" s="25"/>
      <c r="J9108" s="25"/>
      <c r="K9108" s="25"/>
      <c r="L9108" s="25"/>
      <c r="N9108" s="25"/>
      <c r="O9108" s="25"/>
      <c r="P9108" s="35" t="s">
        <v>2496</v>
      </c>
      <c r="AS9108" s="570"/>
      <c r="AT9108" s="391"/>
      <c r="AU9108" s="222"/>
      <c r="AV9108" s="564"/>
      <c r="AW9108" s="60"/>
      <c r="AX9108" s="60"/>
      <c r="AY9108" s="60"/>
      <c r="AZ9108" s="283"/>
      <c r="BA9108" s="283"/>
      <c r="BB9108" s="283"/>
      <c r="BC9108" s="34"/>
      <c r="BD9108" s="27"/>
      <c r="BF9108" s="35"/>
      <c r="BG9108" s="35"/>
      <c r="BH9108" s="35"/>
    </row>
    <row r="9109" spans="1:60" ht="15" x14ac:dyDescent="0.25">
      <c r="A9109" s="570">
        <f t="shared" si="133"/>
        <v>9103</v>
      </c>
      <c r="B9109" s="571" t="s">
        <v>11244</v>
      </c>
      <c r="C9109" s="574" t="s">
        <v>12458</v>
      </c>
      <c r="D9109" s="843">
        <v>176.953</v>
      </c>
      <c r="E9109" s="844"/>
      <c r="F9109" s="844"/>
      <c r="G9109" s="25"/>
      <c r="H9109" s="25"/>
      <c r="I9109" s="25"/>
      <c r="J9109" s="25"/>
      <c r="K9109" s="25"/>
      <c r="L9109" s="25"/>
      <c r="N9109" s="25"/>
      <c r="O9109" s="25"/>
      <c r="P9109" s="35" t="s">
        <v>2496</v>
      </c>
      <c r="AS9109" s="570"/>
      <c r="AT9109" s="391"/>
      <c r="AU9109" s="222"/>
      <c r="AV9109" s="564"/>
      <c r="AW9109" s="60"/>
      <c r="AX9109" s="60"/>
      <c r="AY9109" s="60"/>
      <c r="AZ9109" s="283"/>
      <c r="BA9109" s="283"/>
      <c r="BB9109" s="283"/>
      <c r="BC9109" s="34"/>
      <c r="BD9109" s="27"/>
      <c r="BF9109" s="35"/>
      <c r="BG9109" s="35"/>
      <c r="BH9109" s="35"/>
    </row>
    <row r="9110" spans="1:60" ht="15" x14ac:dyDescent="0.25">
      <c r="A9110" s="570">
        <f t="shared" si="133"/>
        <v>9104</v>
      </c>
      <c r="B9110" s="571" t="s">
        <v>11245</v>
      </c>
      <c r="C9110" s="574" t="s">
        <v>12458</v>
      </c>
      <c r="D9110" s="843">
        <v>228.48</v>
      </c>
      <c r="E9110" s="844"/>
      <c r="F9110" s="844"/>
      <c r="G9110" s="25"/>
      <c r="H9110" s="25"/>
      <c r="I9110" s="25"/>
      <c r="J9110" s="25"/>
      <c r="K9110" s="25"/>
      <c r="L9110" s="25"/>
      <c r="N9110" s="25"/>
      <c r="O9110" s="25"/>
      <c r="P9110" s="35" t="s">
        <v>2496</v>
      </c>
      <c r="AS9110" s="570"/>
      <c r="AT9110" s="391"/>
      <c r="AU9110" s="222"/>
      <c r="AV9110" s="564"/>
      <c r="AW9110" s="60"/>
      <c r="AX9110" s="60"/>
      <c r="AY9110" s="60"/>
      <c r="AZ9110" s="283"/>
      <c r="BA9110" s="283"/>
      <c r="BB9110" s="283"/>
      <c r="BC9110" s="34"/>
      <c r="BD9110" s="27"/>
      <c r="BF9110" s="35"/>
      <c r="BG9110" s="35"/>
      <c r="BH9110" s="35"/>
    </row>
    <row r="9111" spans="1:60" ht="15" x14ac:dyDescent="0.25">
      <c r="A9111" s="570">
        <f t="shared" si="133"/>
        <v>9105</v>
      </c>
      <c r="B9111" s="571" t="s">
        <v>11246</v>
      </c>
      <c r="C9111" s="574" t="s">
        <v>12458</v>
      </c>
      <c r="D9111" s="843">
        <v>258.23</v>
      </c>
      <c r="E9111" s="844"/>
      <c r="F9111" s="844"/>
      <c r="G9111" s="25"/>
      <c r="H9111" s="25"/>
      <c r="I9111" s="25"/>
      <c r="J9111" s="25"/>
      <c r="K9111" s="25"/>
      <c r="L9111" s="25"/>
      <c r="N9111" s="25"/>
      <c r="O9111" s="25"/>
      <c r="P9111" s="35" t="s">
        <v>2496</v>
      </c>
      <c r="AS9111" s="570"/>
      <c r="AT9111" s="391"/>
      <c r="AU9111" s="222"/>
      <c r="AV9111" s="564"/>
      <c r="AW9111" s="60"/>
      <c r="AX9111" s="60"/>
      <c r="AY9111" s="60"/>
      <c r="AZ9111" s="283"/>
      <c r="BA9111" s="283"/>
      <c r="BB9111" s="283"/>
      <c r="BC9111" s="34"/>
      <c r="BD9111" s="27"/>
      <c r="BF9111" s="35"/>
      <c r="BG9111" s="35"/>
      <c r="BH9111" s="35"/>
    </row>
    <row r="9112" spans="1:60" ht="15" x14ac:dyDescent="0.25">
      <c r="A9112" s="570">
        <f t="shared" si="133"/>
        <v>9106</v>
      </c>
      <c r="B9112" s="571" t="s">
        <v>11247</v>
      </c>
      <c r="C9112" s="574" t="s">
        <v>12458</v>
      </c>
      <c r="D9112" s="843">
        <v>305.83</v>
      </c>
      <c r="E9112" s="844"/>
      <c r="F9112" s="844"/>
      <c r="G9112" s="25"/>
      <c r="H9112" s="25"/>
      <c r="I9112" s="25"/>
      <c r="J9112" s="25"/>
      <c r="K9112" s="25"/>
      <c r="L9112" s="25"/>
      <c r="N9112" s="25"/>
      <c r="O9112" s="25"/>
      <c r="P9112" s="35" t="s">
        <v>2496</v>
      </c>
      <c r="AS9112" s="570"/>
      <c r="AT9112" s="391"/>
      <c r="AU9112" s="222"/>
      <c r="AV9112" s="564"/>
      <c r="AW9112" s="60"/>
      <c r="AX9112" s="60"/>
      <c r="AY9112" s="60"/>
      <c r="AZ9112" s="283"/>
      <c r="BA9112" s="283"/>
      <c r="BB9112" s="283"/>
      <c r="BC9112" s="34"/>
      <c r="BD9112" s="27"/>
      <c r="BF9112" s="35"/>
      <c r="BG9112" s="35"/>
      <c r="BH9112" s="35"/>
    </row>
    <row r="9113" spans="1:60" ht="15" x14ac:dyDescent="0.25">
      <c r="A9113" s="570">
        <f t="shared" si="133"/>
        <v>9107</v>
      </c>
      <c r="B9113" s="571" t="s">
        <v>11248</v>
      </c>
      <c r="C9113" s="574" t="s">
        <v>12458</v>
      </c>
      <c r="D9113" s="843">
        <v>103.53</v>
      </c>
      <c r="E9113" s="844"/>
      <c r="F9113" s="844"/>
      <c r="G9113" s="25"/>
      <c r="H9113" s="25"/>
      <c r="I9113" s="25"/>
      <c r="J9113" s="25"/>
      <c r="K9113" s="25"/>
      <c r="L9113" s="25"/>
      <c r="N9113" s="25"/>
      <c r="O9113" s="25"/>
      <c r="P9113" s="35" t="s">
        <v>2496</v>
      </c>
      <c r="AS9113" s="570"/>
      <c r="AT9113" s="391"/>
      <c r="AU9113" s="222"/>
      <c r="AV9113" s="564"/>
      <c r="AW9113" s="60"/>
      <c r="AX9113" s="60"/>
      <c r="AY9113" s="60"/>
      <c r="AZ9113" s="283"/>
      <c r="BA9113" s="283"/>
      <c r="BB9113" s="283"/>
      <c r="BC9113" s="34"/>
      <c r="BD9113" s="27"/>
      <c r="BF9113" s="35"/>
      <c r="BG9113" s="35"/>
      <c r="BH9113" s="35"/>
    </row>
    <row r="9114" spans="1:60" ht="15" x14ac:dyDescent="0.25">
      <c r="A9114" s="570">
        <f t="shared" si="133"/>
        <v>9108</v>
      </c>
      <c r="B9114" s="571" t="s">
        <v>11249</v>
      </c>
      <c r="C9114" s="574" t="s">
        <v>12458</v>
      </c>
      <c r="D9114" s="843">
        <v>267.75</v>
      </c>
      <c r="E9114" s="844"/>
      <c r="F9114" s="844"/>
      <c r="G9114" s="25"/>
      <c r="H9114" s="25"/>
      <c r="I9114" s="25"/>
      <c r="J9114" s="25"/>
      <c r="K9114" s="25"/>
      <c r="L9114" s="25"/>
      <c r="N9114" s="25"/>
      <c r="O9114" s="25"/>
      <c r="P9114" s="35" t="s">
        <v>2496</v>
      </c>
      <c r="AS9114" s="570"/>
      <c r="AT9114" s="391"/>
      <c r="AU9114" s="222"/>
      <c r="AV9114" s="564"/>
      <c r="AW9114" s="60"/>
      <c r="AX9114" s="60"/>
      <c r="AY9114" s="60"/>
      <c r="AZ9114" s="283"/>
      <c r="BA9114" s="283"/>
      <c r="BB9114" s="283"/>
      <c r="BC9114" s="34"/>
      <c r="BD9114" s="27"/>
      <c r="BF9114" s="35"/>
      <c r="BG9114" s="35"/>
      <c r="BH9114" s="35"/>
    </row>
    <row r="9115" spans="1:60" ht="15" x14ac:dyDescent="0.25">
      <c r="A9115" s="570">
        <f t="shared" si="133"/>
        <v>9109</v>
      </c>
      <c r="B9115" s="571" t="s">
        <v>11250</v>
      </c>
      <c r="C9115" s="574" t="s">
        <v>12458</v>
      </c>
      <c r="D9115" s="843">
        <v>307.02</v>
      </c>
      <c r="E9115" s="844"/>
      <c r="F9115" s="844"/>
      <c r="G9115" s="25"/>
      <c r="H9115" s="25"/>
      <c r="I9115" s="25"/>
      <c r="J9115" s="25"/>
      <c r="K9115" s="25"/>
      <c r="L9115" s="25"/>
      <c r="N9115" s="25"/>
      <c r="O9115" s="25"/>
      <c r="P9115" s="35" t="s">
        <v>2496</v>
      </c>
      <c r="AS9115" s="570"/>
      <c r="AT9115" s="391"/>
      <c r="AU9115" s="222"/>
      <c r="AV9115" s="564"/>
      <c r="AW9115" s="60"/>
      <c r="AX9115" s="60"/>
      <c r="AY9115" s="60"/>
      <c r="AZ9115" s="283"/>
      <c r="BA9115" s="283"/>
      <c r="BB9115" s="283"/>
      <c r="BC9115" s="34"/>
      <c r="BD9115" s="27"/>
      <c r="BF9115" s="35"/>
      <c r="BG9115" s="35"/>
      <c r="BH9115" s="35"/>
    </row>
    <row r="9116" spans="1:60" ht="15" x14ac:dyDescent="0.25">
      <c r="A9116" s="570">
        <f t="shared" si="133"/>
        <v>9110</v>
      </c>
      <c r="B9116" s="571" t="s">
        <v>11251</v>
      </c>
      <c r="C9116" s="574" t="s">
        <v>12458</v>
      </c>
      <c r="D9116" s="843">
        <v>292.91849999999999</v>
      </c>
      <c r="E9116" s="844"/>
      <c r="F9116" s="844"/>
      <c r="G9116" s="25"/>
      <c r="H9116" s="25"/>
      <c r="I9116" s="25"/>
      <c r="J9116" s="25"/>
      <c r="K9116" s="25"/>
      <c r="L9116" s="25"/>
      <c r="N9116" s="25"/>
      <c r="O9116" s="25"/>
      <c r="P9116" s="35" t="s">
        <v>2496</v>
      </c>
      <c r="AS9116" s="570"/>
      <c r="AT9116" s="391"/>
      <c r="AU9116" s="222"/>
      <c r="AV9116" s="564"/>
      <c r="AW9116" s="60"/>
      <c r="AX9116" s="60"/>
      <c r="AY9116" s="60"/>
      <c r="AZ9116" s="283"/>
      <c r="BA9116" s="283"/>
      <c r="BB9116" s="283"/>
      <c r="BC9116" s="34"/>
      <c r="BD9116" s="27"/>
      <c r="BF9116" s="35"/>
      <c r="BG9116" s="35"/>
      <c r="BH9116" s="35"/>
    </row>
    <row r="9117" spans="1:60" ht="15" x14ac:dyDescent="0.25">
      <c r="A9117" s="570">
        <f t="shared" si="133"/>
        <v>9111</v>
      </c>
      <c r="B9117" s="571" t="s">
        <v>11252</v>
      </c>
      <c r="C9117" s="574" t="s">
        <v>12458</v>
      </c>
      <c r="D9117" s="843">
        <v>1401.82</v>
      </c>
      <c r="E9117" s="844"/>
      <c r="F9117" s="844"/>
      <c r="G9117" s="25"/>
      <c r="H9117" s="25"/>
      <c r="I9117" s="25"/>
      <c r="J9117" s="25"/>
      <c r="K9117" s="25"/>
      <c r="L9117" s="25"/>
      <c r="N9117" s="25"/>
      <c r="O9117" s="25"/>
      <c r="P9117" s="35" t="s">
        <v>2496</v>
      </c>
      <c r="AS9117" s="570"/>
      <c r="AT9117" s="391"/>
      <c r="AU9117" s="222"/>
      <c r="AV9117" s="564"/>
      <c r="AW9117" s="60"/>
      <c r="AX9117" s="60"/>
      <c r="AY9117" s="60"/>
      <c r="AZ9117" s="283"/>
      <c r="BA9117" s="283"/>
      <c r="BB9117" s="283"/>
      <c r="BC9117" s="34"/>
      <c r="BD9117" s="27"/>
      <c r="BF9117" s="35"/>
      <c r="BG9117" s="35"/>
      <c r="BH9117" s="35"/>
    </row>
    <row r="9118" spans="1:60" ht="15" x14ac:dyDescent="0.25">
      <c r="A9118" s="570">
        <f t="shared" si="133"/>
        <v>9112</v>
      </c>
      <c r="B9118" s="571" t="s">
        <v>11253</v>
      </c>
      <c r="C9118" s="574" t="s">
        <v>12458</v>
      </c>
      <c r="D9118" s="843">
        <v>2046.8</v>
      </c>
      <c r="E9118" s="844"/>
      <c r="F9118" s="844"/>
      <c r="G9118" s="25"/>
      <c r="H9118" s="25"/>
      <c r="I9118" s="25"/>
      <c r="J9118" s="25"/>
      <c r="K9118" s="25"/>
      <c r="L9118" s="25"/>
      <c r="N9118" s="25"/>
      <c r="O9118" s="25"/>
      <c r="P9118" s="35" t="s">
        <v>2496</v>
      </c>
      <c r="AS9118" s="570"/>
      <c r="AT9118" s="391"/>
      <c r="AU9118" s="222"/>
      <c r="AV9118" s="564"/>
      <c r="AW9118" s="60"/>
      <c r="AX9118" s="60"/>
      <c r="AY9118" s="60"/>
      <c r="AZ9118" s="283"/>
      <c r="BA9118" s="283"/>
      <c r="BB9118" s="283"/>
      <c r="BC9118" s="34"/>
      <c r="BD9118" s="27"/>
      <c r="BF9118" s="35"/>
      <c r="BG9118" s="35"/>
      <c r="BH9118" s="35"/>
    </row>
    <row r="9119" spans="1:60" ht="15" x14ac:dyDescent="0.25">
      <c r="A9119" s="570">
        <f t="shared" si="133"/>
        <v>9113</v>
      </c>
      <c r="B9119" s="571" t="s">
        <v>11254</v>
      </c>
      <c r="C9119" s="574" t="s">
        <v>12458</v>
      </c>
      <c r="D9119" s="843">
        <v>2225.3000000000002</v>
      </c>
      <c r="E9119" s="844"/>
      <c r="F9119" s="844"/>
      <c r="G9119" s="25"/>
      <c r="H9119" s="25"/>
      <c r="I9119" s="25"/>
      <c r="J9119" s="25"/>
      <c r="K9119" s="25"/>
      <c r="L9119" s="25"/>
      <c r="N9119" s="25"/>
      <c r="O9119" s="25"/>
      <c r="P9119" s="35" t="s">
        <v>2496</v>
      </c>
      <c r="AS9119" s="570"/>
      <c r="AT9119" s="391"/>
      <c r="AU9119" s="222"/>
      <c r="AV9119" s="564"/>
      <c r="AW9119" s="60"/>
      <c r="AX9119" s="60"/>
      <c r="AY9119" s="60"/>
      <c r="AZ9119" s="283"/>
      <c r="BA9119" s="283"/>
      <c r="BB9119" s="283"/>
      <c r="BC9119" s="34"/>
      <c r="BD9119" s="27"/>
      <c r="BF9119" s="35"/>
      <c r="BG9119" s="35"/>
      <c r="BH9119" s="35"/>
    </row>
    <row r="9120" spans="1:60" ht="15" x14ac:dyDescent="0.25">
      <c r="A9120" s="570">
        <f t="shared" si="133"/>
        <v>9114</v>
      </c>
      <c r="B9120" s="571" t="s">
        <v>11255</v>
      </c>
      <c r="C9120" s="574" t="s">
        <v>12458</v>
      </c>
      <c r="D9120" s="843">
        <v>2927.4</v>
      </c>
      <c r="E9120" s="844"/>
      <c r="F9120" s="844"/>
      <c r="G9120" s="25"/>
      <c r="H9120" s="25"/>
      <c r="I9120" s="25"/>
      <c r="J9120" s="25"/>
      <c r="K9120" s="25"/>
      <c r="L9120" s="25"/>
      <c r="N9120" s="25"/>
      <c r="O9120" s="25"/>
      <c r="P9120" s="35" t="s">
        <v>2496</v>
      </c>
      <c r="AS9120" s="570"/>
      <c r="AT9120" s="391"/>
      <c r="AU9120" s="222"/>
      <c r="AV9120" s="564"/>
      <c r="AW9120" s="60"/>
      <c r="AX9120" s="60"/>
      <c r="AY9120" s="60"/>
      <c r="AZ9120" s="283"/>
      <c r="BA9120" s="283"/>
      <c r="BB9120" s="283"/>
      <c r="BC9120" s="34"/>
      <c r="BD9120" s="27"/>
      <c r="BF9120" s="35"/>
      <c r="BG9120" s="35"/>
      <c r="BH9120" s="35"/>
    </row>
    <row r="9121" spans="1:60" ht="15" x14ac:dyDescent="0.25">
      <c r="A9121" s="570">
        <f t="shared" si="133"/>
        <v>9115</v>
      </c>
      <c r="B9121" s="571" t="s">
        <v>11256</v>
      </c>
      <c r="C9121" s="574" t="s">
        <v>12458</v>
      </c>
      <c r="D9121" s="843">
        <v>3189.2</v>
      </c>
      <c r="E9121" s="844"/>
      <c r="F9121" s="844"/>
      <c r="G9121" s="25"/>
      <c r="H9121" s="25"/>
      <c r="I9121" s="25"/>
      <c r="J9121" s="25"/>
      <c r="K9121" s="25"/>
      <c r="L9121" s="25"/>
      <c r="N9121" s="25"/>
      <c r="O9121" s="25"/>
      <c r="P9121" s="35" t="s">
        <v>2496</v>
      </c>
      <c r="AS9121" s="570"/>
      <c r="AT9121" s="391"/>
      <c r="AU9121" s="222"/>
      <c r="AV9121" s="564"/>
      <c r="AW9121" s="60"/>
      <c r="AX9121" s="60"/>
      <c r="AY9121" s="60"/>
      <c r="AZ9121" s="283"/>
      <c r="BA9121" s="283"/>
      <c r="BB9121" s="283"/>
      <c r="BC9121" s="34"/>
      <c r="BD9121" s="27"/>
      <c r="BF9121" s="35"/>
      <c r="BG9121" s="35"/>
      <c r="BH9121" s="35"/>
    </row>
    <row r="9122" spans="1:60" ht="15" x14ac:dyDescent="0.25">
      <c r="A9122" s="570">
        <f t="shared" si="133"/>
        <v>9116</v>
      </c>
      <c r="B9122" s="571" t="s">
        <v>11257</v>
      </c>
      <c r="C9122" s="574" t="s">
        <v>12458</v>
      </c>
      <c r="D9122" s="843">
        <v>3546.2</v>
      </c>
      <c r="E9122" s="844"/>
      <c r="F9122" s="844"/>
      <c r="G9122" s="25"/>
      <c r="H9122" s="25"/>
      <c r="I9122" s="25"/>
      <c r="J9122" s="25"/>
      <c r="K9122" s="25"/>
      <c r="L9122" s="25"/>
      <c r="N9122" s="25"/>
      <c r="O9122" s="25"/>
      <c r="P9122" s="35" t="s">
        <v>2496</v>
      </c>
      <c r="AS9122" s="570"/>
      <c r="AT9122" s="391"/>
      <c r="AU9122" s="222"/>
      <c r="AV9122" s="564"/>
      <c r="AW9122" s="60"/>
      <c r="AX9122" s="60"/>
      <c r="AY9122" s="60"/>
      <c r="AZ9122" s="283"/>
      <c r="BA9122" s="283"/>
      <c r="BB9122" s="283"/>
      <c r="BC9122" s="34"/>
      <c r="BD9122" s="27"/>
      <c r="BF9122" s="35"/>
      <c r="BG9122" s="35"/>
      <c r="BH9122" s="35"/>
    </row>
    <row r="9123" spans="1:60" ht="15" x14ac:dyDescent="0.25">
      <c r="A9123" s="570">
        <f t="shared" si="133"/>
        <v>9117</v>
      </c>
      <c r="B9123" s="571" t="s">
        <v>11258</v>
      </c>
      <c r="C9123" s="574" t="s">
        <v>12458</v>
      </c>
      <c r="D9123" s="843">
        <v>3867.5</v>
      </c>
      <c r="E9123" s="844"/>
      <c r="F9123" s="844"/>
      <c r="G9123" s="25"/>
      <c r="H9123" s="25"/>
      <c r="I9123" s="25"/>
      <c r="J9123" s="25"/>
      <c r="K9123" s="25"/>
      <c r="L9123" s="25"/>
      <c r="N9123" s="25"/>
      <c r="O9123" s="25"/>
      <c r="P9123" s="35" t="s">
        <v>2496</v>
      </c>
      <c r="AS9123" s="570"/>
      <c r="AT9123" s="391"/>
      <c r="AU9123" s="222"/>
      <c r="AV9123" s="564"/>
      <c r="AW9123" s="60"/>
      <c r="AX9123" s="60"/>
      <c r="AY9123" s="60"/>
      <c r="AZ9123" s="283"/>
      <c r="BA9123" s="283"/>
      <c r="BB9123" s="283"/>
      <c r="BC9123" s="34"/>
      <c r="BD9123" s="27"/>
      <c r="BF9123" s="35"/>
      <c r="BG9123" s="35"/>
      <c r="BH9123" s="35"/>
    </row>
    <row r="9124" spans="1:60" ht="15" x14ac:dyDescent="0.25">
      <c r="A9124" s="570">
        <f t="shared" si="133"/>
        <v>9118</v>
      </c>
      <c r="B9124" s="571" t="s">
        <v>11259</v>
      </c>
      <c r="C9124" s="574" t="s">
        <v>12458</v>
      </c>
      <c r="D9124" s="843">
        <v>6164.2</v>
      </c>
      <c r="E9124" s="844"/>
      <c r="F9124" s="844"/>
      <c r="G9124" s="25"/>
      <c r="H9124" s="25"/>
      <c r="I9124" s="25"/>
      <c r="J9124" s="25"/>
      <c r="K9124" s="25"/>
      <c r="L9124" s="25"/>
      <c r="N9124" s="25"/>
      <c r="O9124" s="25"/>
      <c r="P9124" s="35" t="s">
        <v>2496</v>
      </c>
      <c r="AS9124" s="570"/>
      <c r="AT9124" s="391"/>
      <c r="AU9124" s="222"/>
      <c r="AV9124" s="564"/>
      <c r="AW9124" s="60"/>
      <c r="AX9124" s="60"/>
      <c r="AY9124" s="60"/>
      <c r="AZ9124" s="283"/>
      <c r="BA9124" s="283"/>
      <c r="BB9124" s="283"/>
      <c r="BC9124" s="34"/>
      <c r="BD9124" s="27"/>
      <c r="BF9124" s="35"/>
      <c r="BG9124" s="35"/>
      <c r="BH9124" s="35"/>
    </row>
    <row r="9125" spans="1:60" ht="15" x14ac:dyDescent="0.25">
      <c r="A9125" s="570">
        <f t="shared" si="133"/>
        <v>9119</v>
      </c>
      <c r="B9125" s="571" t="s">
        <v>11260</v>
      </c>
      <c r="C9125" s="574" t="s">
        <v>12458</v>
      </c>
      <c r="D9125" s="843">
        <v>952</v>
      </c>
      <c r="E9125" s="844"/>
      <c r="F9125" s="844"/>
      <c r="G9125" s="25"/>
      <c r="H9125" s="25"/>
      <c r="I9125" s="25"/>
      <c r="J9125" s="25"/>
      <c r="K9125" s="25"/>
      <c r="L9125" s="25"/>
      <c r="N9125" s="25"/>
      <c r="O9125" s="25"/>
      <c r="P9125" s="35" t="s">
        <v>2496</v>
      </c>
      <c r="AS9125" s="570"/>
      <c r="AT9125" s="391"/>
      <c r="AU9125" s="222"/>
      <c r="AV9125" s="564"/>
      <c r="AW9125" s="60"/>
      <c r="AX9125" s="60"/>
      <c r="AY9125" s="60"/>
      <c r="AZ9125" s="283"/>
      <c r="BA9125" s="283"/>
      <c r="BB9125" s="283"/>
      <c r="BC9125" s="34"/>
      <c r="BD9125" s="27"/>
      <c r="BF9125" s="35"/>
      <c r="BG9125" s="35"/>
      <c r="BH9125" s="35"/>
    </row>
    <row r="9126" spans="1:60" ht="15" x14ac:dyDescent="0.25">
      <c r="A9126" s="570">
        <f t="shared" si="133"/>
        <v>9120</v>
      </c>
      <c r="B9126" s="571" t="s">
        <v>11261</v>
      </c>
      <c r="C9126" s="574" t="s">
        <v>12458</v>
      </c>
      <c r="D9126" s="843">
        <v>1449.42</v>
      </c>
      <c r="E9126" s="844"/>
      <c r="F9126" s="844"/>
      <c r="G9126" s="25"/>
      <c r="H9126" s="25"/>
      <c r="I9126" s="25"/>
      <c r="J9126" s="25"/>
      <c r="K9126" s="25"/>
      <c r="L9126" s="25"/>
      <c r="N9126" s="25"/>
      <c r="O9126" s="25"/>
      <c r="P9126" s="35" t="s">
        <v>2496</v>
      </c>
      <c r="AS9126" s="570"/>
      <c r="AT9126" s="391"/>
      <c r="AU9126" s="222"/>
      <c r="AV9126" s="564"/>
      <c r="AW9126" s="60"/>
      <c r="AX9126" s="60"/>
      <c r="AY9126" s="60"/>
      <c r="AZ9126" s="283"/>
      <c r="BA9126" s="283"/>
      <c r="BB9126" s="283"/>
      <c r="BC9126" s="34"/>
      <c r="BD9126" s="27"/>
      <c r="BF9126" s="35"/>
      <c r="BG9126" s="35"/>
      <c r="BH9126" s="35"/>
    </row>
    <row r="9127" spans="1:60" ht="15" x14ac:dyDescent="0.25">
      <c r="A9127" s="570">
        <f t="shared" si="133"/>
        <v>9121</v>
      </c>
      <c r="B9127" s="571" t="s">
        <v>11262</v>
      </c>
      <c r="C9127" s="574" t="s">
        <v>12458</v>
      </c>
      <c r="D9127" s="843">
        <v>228.48</v>
      </c>
      <c r="E9127" s="844"/>
      <c r="F9127" s="844"/>
      <c r="G9127" s="25"/>
      <c r="H9127" s="25"/>
      <c r="I9127" s="25"/>
      <c r="J9127" s="25"/>
      <c r="K9127" s="25"/>
      <c r="L9127" s="25"/>
      <c r="N9127" s="25"/>
      <c r="O9127" s="25"/>
      <c r="P9127" s="35" t="s">
        <v>2496</v>
      </c>
      <c r="AS9127" s="570"/>
      <c r="AT9127" s="391"/>
      <c r="AU9127" s="222"/>
      <c r="AV9127" s="564"/>
      <c r="AW9127" s="60"/>
      <c r="AX9127" s="60"/>
      <c r="AY9127" s="60"/>
      <c r="AZ9127" s="283"/>
      <c r="BA9127" s="283"/>
      <c r="BB9127" s="283"/>
      <c r="BC9127" s="34"/>
      <c r="BD9127" s="27"/>
      <c r="BF9127" s="35"/>
      <c r="BG9127" s="35"/>
      <c r="BH9127" s="35"/>
    </row>
    <row r="9128" spans="1:60" ht="15" x14ac:dyDescent="0.25">
      <c r="A9128" s="570">
        <f t="shared" si="133"/>
        <v>9122</v>
      </c>
      <c r="B9128" s="571" t="s">
        <v>11263</v>
      </c>
      <c r="C9128" s="574" t="s">
        <v>12458</v>
      </c>
      <c r="D9128" s="843">
        <v>261.8</v>
      </c>
      <c r="E9128" s="844"/>
      <c r="F9128" s="844"/>
      <c r="G9128" s="25"/>
      <c r="H9128" s="25"/>
      <c r="I9128" s="25"/>
      <c r="J9128" s="25"/>
      <c r="K9128" s="25"/>
      <c r="L9128" s="25"/>
      <c r="N9128" s="25"/>
      <c r="O9128" s="25"/>
      <c r="P9128" s="35" t="s">
        <v>2496</v>
      </c>
      <c r="AS9128" s="570"/>
      <c r="AT9128" s="391"/>
      <c r="AU9128" s="222"/>
      <c r="AV9128" s="564"/>
      <c r="AW9128" s="60"/>
      <c r="AX9128" s="60"/>
      <c r="AY9128" s="60"/>
      <c r="AZ9128" s="283"/>
      <c r="BA9128" s="283"/>
      <c r="BB9128" s="283"/>
      <c r="BC9128" s="34"/>
      <c r="BD9128" s="27"/>
      <c r="BF9128" s="35"/>
      <c r="BG9128" s="35"/>
      <c r="BH9128" s="35"/>
    </row>
    <row r="9129" spans="1:60" ht="15" x14ac:dyDescent="0.25">
      <c r="A9129" s="570">
        <f t="shared" si="133"/>
        <v>9123</v>
      </c>
      <c r="B9129" s="571" t="s">
        <v>11264</v>
      </c>
      <c r="C9129" s="574" t="s">
        <v>12458</v>
      </c>
      <c r="D9129" s="843">
        <v>235.38200000000001</v>
      </c>
      <c r="E9129" s="844"/>
      <c r="F9129" s="844"/>
      <c r="G9129" s="25"/>
      <c r="H9129" s="25"/>
      <c r="I9129" s="25"/>
      <c r="J9129" s="25"/>
      <c r="K9129" s="25"/>
      <c r="L9129" s="25"/>
      <c r="N9129" s="25"/>
      <c r="O9129" s="25"/>
      <c r="P9129" s="35" t="s">
        <v>2496</v>
      </c>
      <c r="AS9129" s="570"/>
      <c r="AT9129" s="391"/>
      <c r="AU9129" s="222"/>
      <c r="AV9129" s="564"/>
      <c r="AW9129" s="60"/>
      <c r="AX9129" s="60"/>
      <c r="AY9129" s="60"/>
      <c r="AZ9129" s="283"/>
      <c r="BA9129" s="283"/>
      <c r="BB9129" s="283"/>
      <c r="BC9129" s="34"/>
      <c r="BD9129" s="27"/>
      <c r="BF9129" s="35"/>
      <c r="BG9129" s="35"/>
      <c r="BH9129" s="35"/>
    </row>
    <row r="9130" spans="1:60" ht="15" x14ac:dyDescent="0.25">
      <c r="A9130" s="570">
        <f t="shared" si="133"/>
        <v>9124</v>
      </c>
      <c r="B9130" s="571" t="s">
        <v>11265</v>
      </c>
      <c r="C9130" s="574" t="s">
        <v>12458</v>
      </c>
      <c r="D9130" s="843">
        <v>2121.77</v>
      </c>
      <c r="E9130" s="844"/>
      <c r="F9130" s="844"/>
      <c r="G9130" s="25"/>
      <c r="H9130" s="25"/>
      <c r="I9130" s="25"/>
      <c r="J9130" s="25"/>
      <c r="K9130" s="25"/>
      <c r="L9130" s="25"/>
      <c r="N9130" s="25"/>
      <c r="O9130" s="25"/>
      <c r="P9130" s="35" t="s">
        <v>2496</v>
      </c>
      <c r="AS9130" s="570"/>
      <c r="AT9130" s="391"/>
      <c r="AU9130" s="222"/>
      <c r="AV9130" s="564"/>
      <c r="AW9130" s="60"/>
      <c r="AX9130" s="60"/>
      <c r="AY9130" s="60"/>
      <c r="AZ9130" s="283"/>
      <c r="BA9130" s="283"/>
      <c r="BB9130" s="283"/>
      <c r="BC9130" s="34"/>
      <c r="BD9130" s="27"/>
      <c r="BF9130" s="35"/>
      <c r="BG9130" s="35"/>
      <c r="BH9130" s="35"/>
    </row>
    <row r="9131" spans="1:60" ht="15" x14ac:dyDescent="0.25">
      <c r="A9131" s="570">
        <f t="shared" si="133"/>
        <v>9125</v>
      </c>
      <c r="B9131" s="571" t="s">
        <v>11266</v>
      </c>
      <c r="C9131" s="574" t="s">
        <v>12458</v>
      </c>
      <c r="D9131" s="843">
        <v>291.55</v>
      </c>
      <c r="E9131" s="844"/>
      <c r="F9131" s="844"/>
      <c r="G9131" s="25"/>
      <c r="H9131" s="25"/>
      <c r="I9131" s="25"/>
      <c r="J9131" s="25"/>
      <c r="K9131" s="25"/>
      <c r="L9131" s="25"/>
      <c r="N9131" s="25"/>
      <c r="O9131" s="25"/>
      <c r="P9131" s="35" t="s">
        <v>2496</v>
      </c>
      <c r="AS9131" s="570"/>
      <c r="AT9131" s="391"/>
      <c r="AU9131" s="222"/>
      <c r="AV9131" s="564"/>
      <c r="AW9131" s="60"/>
      <c r="AX9131" s="60"/>
      <c r="AY9131" s="60"/>
      <c r="AZ9131" s="283"/>
      <c r="BA9131" s="283"/>
      <c r="BB9131" s="283"/>
      <c r="BC9131" s="34"/>
      <c r="BD9131" s="27"/>
      <c r="BF9131" s="35"/>
      <c r="BG9131" s="35"/>
      <c r="BH9131" s="35"/>
    </row>
    <row r="9132" spans="1:60" ht="15" x14ac:dyDescent="0.25">
      <c r="A9132" s="570">
        <f t="shared" si="133"/>
        <v>9126</v>
      </c>
      <c r="B9132" s="571" t="s">
        <v>11267</v>
      </c>
      <c r="C9132" s="574" t="s">
        <v>12458</v>
      </c>
      <c r="D9132" s="843">
        <v>461.72</v>
      </c>
      <c r="E9132" s="844"/>
      <c r="F9132" s="844"/>
      <c r="G9132" s="25"/>
      <c r="H9132" s="25"/>
      <c r="I9132" s="25"/>
      <c r="J9132" s="25"/>
      <c r="K9132" s="25"/>
      <c r="L9132" s="25"/>
      <c r="N9132" s="25"/>
      <c r="O9132" s="25"/>
      <c r="P9132" s="35" t="s">
        <v>2496</v>
      </c>
      <c r="AS9132" s="570"/>
      <c r="AT9132" s="391"/>
      <c r="AU9132" s="222"/>
      <c r="AV9132" s="564"/>
      <c r="AW9132" s="60"/>
      <c r="AX9132" s="60"/>
      <c r="AY9132" s="60"/>
      <c r="AZ9132" s="283"/>
      <c r="BA9132" s="283"/>
      <c r="BB9132" s="283"/>
      <c r="BC9132" s="34"/>
      <c r="BD9132" s="27"/>
      <c r="BF9132" s="35"/>
      <c r="BG9132" s="35"/>
      <c r="BH9132" s="35"/>
    </row>
    <row r="9133" spans="1:60" ht="15" x14ac:dyDescent="0.25">
      <c r="A9133" s="570">
        <f t="shared" si="133"/>
        <v>9127</v>
      </c>
      <c r="B9133" s="571" t="s">
        <v>11268</v>
      </c>
      <c r="C9133" s="574" t="s">
        <v>12458</v>
      </c>
      <c r="D9133" s="843">
        <v>514.08000000000004</v>
      </c>
      <c r="E9133" s="844"/>
      <c r="F9133" s="844"/>
      <c r="G9133" s="25"/>
      <c r="H9133" s="25"/>
      <c r="I9133" s="25"/>
      <c r="J9133" s="25"/>
      <c r="K9133" s="25"/>
      <c r="L9133" s="25"/>
      <c r="N9133" s="25"/>
      <c r="O9133" s="25"/>
      <c r="P9133" s="35" t="s">
        <v>2496</v>
      </c>
      <c r="AS9133" s="570"/>
      <c r="AT9133" s="391"/>
      <c r="AU9133" s="222"/>
      <c r="AV9133" s="564"/>
      <c r="AW9133" s="60"/>
      <c r="AX9133" s="60"/>
      <c r="AY9133" s="60"/>
      <c r="AZ9133" s="283"/>
      <c r="BA9133" s="283"/>
      <c r="BB9133" s="283"/>
      <c r="BC9133" s="34"/>
      <c r="BD9133" s="27"/>
      <c r="BF9133" s="35"/>
      <c r="BG9133" s="35"/>
      <c r="BH9133" s="35"/>
    </row>
    <row r="9134" spans="1:60" ht="15" x14ac:dyDescent="0.25">
      <c r="A9134" s="570">
        <f t="shared" si="133"/>
        <v>9128</v>
      </c>
      <c r="B9134" s="571" t="s">
        <v>11269</v>
      </c>
      <c r="C9134" s="574" t="s">
        <v>12458</v>
      </c>
      <c r="D9134" s="843">
        <v>416.5</v>
      </c>
      <c r="E9134" s="844"/>
      <c r="F9134" s="844"/>
      <c r="G9134" s="25"/>
      <c r="H9134" s="25"/>
      <c r="I9134" s="25"/>
      <c r="J9134" s="25"/>
      <c r="K9134" s="25"/>
      <c r="L9134" s="25"/>
      <c r="N9134" s="25"/>
      <c r="O9134" s="25"/>
      <c r="P9134" s="35" t="s">
        <v>2496</v>
      </c>
      <c r="AS9134" s="570"/>
      <c r="AT9134" s="391"/>
      <c r="AU9134" s="222"/>
      <c r="AV9134" s="564"/>
      <c r="AW9134" s="60"/>
      <c r="AX9134" s="60"/>
      <c r="AY9134" s="60"/>
      <c r="AZ9134" s="283"/>
      <c r="BA9134" s="283"/>
      <c r="BB9134" s="283"/>
      <c r="BC9134" s="34"/>
      <c r="BD9134" s="27"/>
      <c r="BF9134" s="35"/>
      <c r="BG9134" s="35"/>
      <c r="BH9134" s="35"/>
    </row>
    <row r="9135" spans="1:60" ht="15" x14ac:dyDescent="0.25">
      <c r="A9135" s="570">
        <f t="shared" si="133"/>
        <v>9129</v>
      </c>
      <c r="B9135" s="571" t="s">
        <v>11270</v>
      </c>
      <c r="C9135" s="574" t="s">
        <v>12458</v>
      </c>
      <c r="D9135" s="843">
        <v>574.77</v>
      </c>
      <c r="E9135" s="844"/>
      <c r="F9135" s="844"/>
      <c r="G9135" s="25"/>
      <c r="H9135" s="25"/>
      <c r="I9135" s="25"/>
      <c r="J9135" s="25"/>
      <c r="K9135" s="25"/>
      <c r="L9135" s="25"/>
      <c r="N9135" s="25"/>
      <c r="O9135" s="25"/>
      <c r="P9135" s="35" t="s">
        <v>2496</v>
      </c>
      <c r="AS9135" s="570"/>
      <c r="AT9135" s="391"/>
      <c r="AU9135" s="222"/>
      <c r="AV9135" s="564"/>
      <c r="AW9135" s="60"/>
      <c r="AX9135" s="60"/>
      <c r="AY9135" s="60"/>
      <c r="AZ9135" s="283"/>
      <c r="BA9135" s="283"/>
      <c r="BB9135" s="283"/>
      <c r="BC9135" s="34"/>
      <c r="BD9135" s="27"/>
      <c r="BF9135" s="35"/>
      <c r="BG9135" s="35"/>
      <c r="BH9135" s="35"/>
    </row>
    <row r="9136" spans="1:60" ht="15" x14ac:dyDescent="0.25">
      <c r="A9136" s="570">
        <f t="shared" si="133"/>
        <v>9130</v>
      </c>
      <c r="B9136" s="571" t="s">
        <v>11271</v>
      </c>
      <c r="C9136" s="574" t="s">
        <v>12458</v>
      </c>
      <c r="D9136" s="843">
        <v>621.17999999999995</v>
      </c>
      <c r="E9136" s="844"/>
      <c r="F9136" s="844"/>
      <c r="G9136" s="25"/>
      <c r="H9136" s="25"/>
      <c r="I9136" s="25"/>
      <c r="J9136" s="25"/>
      <c r="K9136" s="25"/>
      <c r="L9136" s="25"/>
      <c r="N9136" s="25"/>
      <c r="O9136" s="25"/>
      <c r="P9136" s="35" t="s">
        <v>2496</v>
      </c>
      <c r="AS9136" s="570"/>
      <c r="AT9136" s="391"/>
      <c r="AU9136" s="222"/>
      <c r="AV9136" s="564"/>
      <c r="AW9136" s="60"/>
      <c r="AX9136" s="60"/>
      <c r="AY9136" s="60"/>
      <c r="AZ9136" s="283"/>
      <c r="BA9136" s="283"/>
      <c r="BB9136" s="283"/>
      <c r="BC9136" s="34"/>
      <c r="BD9136" s="27"/>
      <c r="BF9136" s="35"/>
      <c r="BG9136" s="35"/>
      <c r="BH9136" s="35"/>
    </row>
    <row r="9137" spans="1:60" ht="15" x14ac:dyDescent="0.25">
      <c r="A9137" s="570">
        <f t="shared" si="133"/>
        <v>9131</v>
      </c>
      <c r="B9137" s="571" t="s">
        <v>11272</v>
      </c>
      <c r="C9137" s="574" t="s">
        <v>12458</v>
      </c>
      <c r="D9137" s="843">
        <v>567.63</v>
      </c>
      <c r="E9137" s="844"/>
      <c r="F9137" s="844"/>
      <c r="G9137" s="25"/>
      <c r="H9137" s="25"/>
      <c r="I9137" s="25"/>
      <c r="J9137" s="25"/>
      <c r="K9137" s="25"/>
      <c r="L9137" s="25"/>
      <c r="N9137" s="25"/>
      <c r="O9137" s="25"/>
      <c r="P9137" s="35" t="s">
        <v>2496</v>
      </c>
      <c r="AS9137" s="570"/>
      <c r="AT9137" s="391"/>
      <c r="AU9137" s="222"/>
      <c r="AV9137" s="564"/>
      <c r="AW9137" s="60"/>
      <c r="AX9137" s="60"/>
      <c r="AY9137" s="60"/>
      <c r="AZ9137" s="283"/>
      <c r="BA9137" s="283"/>
      <c r="BB9137" s="283"/>
      <c r="BC9137" s="34"/>
      <c r="BD9137" s="27"/>
      <c r="BF9137" s="35"/>
      <c r="BG9137" s="35"/>
      <c r="BH9137" s="35"/>
    </row>
    <row r="9138" spans="1:60" ht="15" x14ac:dyDescent="0.25">
      <c r="A9138" s="570">
        <f t="shared" si="133"/>
        <v>9132</v>
      </c>
      <c r="B9138" s="571" t="s">
        <v>11273</v>
      </c>
      <c r="C9138" s="574" t="s">
        <v>12458</v>
      </c>
      <c r="D9138" s="843">
        <v>193.97</v>
      </c>
      <c r="E9138" s="844"/>
      <c r="F9138" s="844"/>
      <c r="G9138" s="25"/>
      <c r="H9138" s="25"/>
      <c r="I9138" s="25"/>
      <c r="J9138" s="25"/>
      <c r="K9138" s="25"/>
      <c r="L9138" s="25"/>
      <c r="N9138" s="25"/>
      <c r="O9138" s="25"/>
      <c r="P9138" s="35" t="s">
        <v>2496</v>
      </c>
      <c r="AS9138" s="570"/>
      <c r="AT9138" s="391"/>
      <c r="AU9138" s="222"/>
      <c r="AV9138" s="564"/>
      <c r="AW9138" s="60"/>
      <c r="AX9138" s="60"/>
      <c r="AY9138" s="60"/>
      <c r="AZ9138" s="283"/>
      <c r="BA9138" s="283"/>
      <c r="BB9138" s="283"/>
      <c r="BC9138" s="34"/>
      <c r="BD9138" s="27"/>
      <c r="BF9138" s="35"/>
      <c r="BG9138" s="35"/>
      <c r="BH9138" s="35"/>
    </row>
    <row r="9139" spans="1:60" ht="15" x14ac:dyDescent="0.25">
      <c r="A9139" s="570">
        <f t="shared" si="133"/>
        <v>9133</v>
      </c>
      <c r="B9139" s="571" t="s">
        <v>11274</v>
      </c>
      <c r="C9139" s="574" t="s">
        <v>12458</v>
      </c>
      <c r="D9139" s="843">
        <v>611.66</v>
      </c>
      <c r="E9139" s="844"/>
      <c r="F9139" s="844"/>
      <c r="G9139" s="25"/>
      <c r="H9139" s="25"/>
      <c r="I9139" s="25"/>
      <c r="J9139" s="25"/>
      <c r="K9139" s="25"/>
      <c r="L9139" s="25"/>
      <c r="N9139" s="25"/>
      <c r="O9139" s="25"/>
      <c r="P9139" s="35" t="s">
        <v>2496</v>
      </c>
      <c r="AS9139" s="570"/>
      <c r="AT9139" s="391"/>
      <c r="AU9139" s="222"/>
      <c r="AV9139" s="564"/>
      <c r="AW9139" s="60"/>
      <c r="AX9139" s="60"/>
      <c r="AY9139" s="60"/>
      <c r="AZ9139" s="283"/>
      <c r="BA9139" s="283"/>
      <c r="BB9139" s="283"/>
      <c r="BC9139" s="34"/>
      <c r="BD9139" s="27"/>
      <c r="BF9139" s="35"/>
      <c r="BG9139" s="35"/>
      <c r="BH9139" s="35"/>
    </row>
    <row r="9140" spans="1:60" ht="15" x14ac:dyDescent="0.25">
      <c r="A9140" s="570">
        <f t="shared" si="133"/>
        <v>9134</v>
      </c>
      <c r="B9140" s="571" t="s">
        <v>11275</v>
      </c>
      <c r="C9140" s="574" t="s">
        <v>12458</v>
      </c>
      <c r="D9140" s="843">
        <v>672.35</v>
      </c>
      <c r="E9140" s="844"/>
      <c r="F9140" s="844"/>
      <c r="G9140" s="25"/>
      <c r="H9140" s="25"/>
      <c r="I9140" s="25"/>
      <c r="J9140" s="25"/>
      <c r="K9140" s="25"/>
      <c r="L9140" s="25"/>
      <c r="N9140" s="25"/>
      <c r="O9140" s="25"/>
      <c r="P9140" s="35" t="s">
        <v>2496</v>
      </c>
      <c r="AS9140" s="570"/>
      <c r="AT9140" s="391"/>
      <c r="AU9140" s="222"/>
      <c r="AV9140" s="564"/>
      <c r="AW9140" s="60"/>
      <c r="AX9140" s="60"/>
      <c r="AY9140" s="60"/>
      <c r="AZ9140" s="283"/>
      <c r="BA9140" s="283"/>
      <c r="BB9140" s="283"/>
      <c r="BC9140" s="34"/>
      <c r="BD9140" s="27"/>
      <c r="BF9140" s="35"/>
      <c r="BG9140" s="35"/>
      <c r="BH9140" s="35"/>
    </row>
    <row r="9141" spans="1:60" ht="15" x14ac:dyDescent="0.25">
      <c r="A9141" s="570">
        <f t="shared" si="133"/>
        <v>9135</v>
      </c>
      <c r="B9141" s="571" t="s">
        <v>11276</v>
      </c>
      <c r="C9141" s="574" t="s">
        <v>12458</v>
      </c>
      <c r="D9141" s="843">
        <v>818.72</v>
      </c>
      <c r="E9141" s="844"/>
      <c r="F9141" s="844"/>
      <c r="G9141" s="25"/>
      <c r="H9141" s="25"/>
      <c r="I9141" s="25"/>
      <c r="J9141" s="25"/>
      <c r="K9141" s="25"/>
      <c r="L9141" s="25"/>
      <c r="N9141" s="25"/>
      <c r="O9141" s="25"/>
      <c r="P9141" s="35" t="s">
        <v>2496</v>
      </c>
      <c r="AS9141" s="570"/>
      <c r="AT9141" s="391"/>
      <c r="AU9141" s="222"/>
      <c r="AV9141" s="564"/>
      <c r="AW9141" s="60"/>
      <c r="AX9141" s="60"/>
      <c r="AY9141" s="60"/>
      <c r="AZ9141" s="283"/>
      <c r="BA9141" s="283"/>
      <c r="BB9141" s="283"/>
      <c r="BC9141" s="34"/>
      <c r="BD9141" s="27"/>
      <c r="BF9141" s="35"/>
      <c r="BG9141" s="35"/>
      <c r="BH9141" s="35"/>
    </row>
    <row r="9142" spans="1:60" ht="15" x14ac:dyDescent="0.25">
      <c r="A9142" s="570">
        <f t="shared" si="133"/>
        <v>9136</v>
      </c>
      <c r="B9142" s="571" t="s">
        <v>11277</v>
      </c>
      <c r="C9142" s="574" t="s">
        <v>12458</v>
      </c>
      <c r="D9142" s="843">
        <v>809.2</v>
      </c>
      <c r="E9142" s="844"/>
      <c r="F9142" s="844"/>
      <c r="G9142" s="25"/>
      <c r="H9142" s="25"/>
      <c r="I9142" s="25"/>
      <c r="J9142" s="25"/>
      <c r="K9142" s="25"/>
      <c r="L9142" s="25"/>
      <c r="N9142" s="25"/>
      <c r="O9142" s="25"/>
      <c r="P9142" s="35" t="s">
        <v>2496</v>
      </c>
      <c r="AS9142" s="570"/>
      <c r="AT9142" s="391"/>
      <c r="AU9142" s="222"/>
      <c r="AV9142" s="564"/>
      <c r="AW9142" s="60"/>
      <c r="AX9142" s="60"/>
      <c r="AY9142" s="60"/>
      <c r="AZ9142" s="283"/>
      <c r="BA9142" s="283"/>
      <c r="BB9142" s="283"/>
      <c r="BC9142" s="34"/>
      <c r="BD9142" s="27"/>
      <c r="BF9142" s="35"/>
      <c r="BG9142" s="35"/>
      <c r="BH9142" s="35"/>
    </row>
    <row r="9143" spans="1:60" ht="15" x14ac:dyDescent="0.25">
      <c r="A9143" s="570">
        <f t="shared" si="133"/>
        <v>9137</v>
      </c>
      <c r="B9143" s="571" t="s">
        <v>11278</v>
      </c>
      <c r="C9143" s="574" t="s">
        <v>12458</v>
      </c>
      <c r="D9143" s="843">
        <v>737.8</v>
      </c>
      <c r="E9143" s="844"/>
      <c r="F9143" s="844"/>
      <c r="G9143" s="25"/>
      <c r="H9143" s="25"/>
      <c r="I9143" s="25"/>
      <c r="J9143" s="25"/>
      <c r="K9143" s="25"/>
      <c r="L9143" s="25"/>
      <c r="N9143" s="25"/>
      <c r="O9143" s="25"/>
      <c r="P9143" s="35" t="s">
        <v>2496</v>
      </c>
      <c r="AS9143" s="570"/>
      <c r="AT9143" s="391"/>
      <c r="AU9143" s="222"/>
      <c r="AV9143" s="564"/>
      <c r="AW9143" s="60"/>
      <c r="AX9143" s="60"/>
      <c r="AY9143" s="60"/>
      <c r="AZ9143" s="283"/>
      <c r="BA9143" s="283"/>
      <c r="BB9143" s="283"/>
      <c r="BC9143" s="34"/>
      <c r="BD9143" s="27"/>
      <c r="BF9143" s="35"/>
      <c r="BG9143" s="35"/>
      <c r="BH9143" s="35"/>
    </row>
    <row r="9144" spans="1:60" ht="15" x14ac:dyDescent="0.25">
      <c r="A9144" s="570">
        <f t="shared" si="133"/>
        <v>9138</v>
      </c>
      <c r="B9144" s="571" t="s">
        <v>11279</v>
      </c>
      <c r="C9144" s="574" t="s">
        <v>12458</v>
      </c>
      <c r="D9144" s="843">
        <v>696.15</v>
      </c>
      <c r="E9144" s="844"/>
      <c r="F9144" s="844"/>
      <c r="G9144" s="25"/>
      <c r="H9144" s="25"/>
      <c r="I9144" s="25"/>
      <c r="J9144" s="25"/>
      <c r="K9144" s="25"/>
      <c r="L9144" s="25"/>
      <c r="N9144" s="25"/>
      <c r="O9144" s="25"/>
      <c r="P9144" s="35" t="s">
        <v>2496</v>
      </c>
      <c r="AS9144" s="570"/>
      <c r="AT9144" s="391"/>
      <c r="AU9144" s="222"/>
      <c r="AV9144" s="564"/>
      <c r="AW9144" s="60"/>
      <c r="AX9144" s="60"/>
      <c r="AY9144" s="60"/>
      <c r="AZ9144" s="283"/>
      <c r="BA9144" s="283"/>
      <c r="BB9144" s="283"/>
      <c r="BC9144" s="34"/>
      <c r="BD9144" s="27"/>
      <c r="BF9144" s="35"/>
      <c r="BG9144" s="35"/>
      <c r="BH9144" s="35"/>
    </row>
    <row r="9145" spans="1:60" ht="15" x14ac:dyDescent="0.25">
      <c r="A9145" s="570">
        <f t="shared" si="133"/>
        <v>9139</v>
      </c>
      <c r="B9145" s="571" t="s">
        <v>11280</v>
      </c>
      <c r="C9145" s="574" t="s">
        <v>12458</v>
      </c>
      <c r="D9145" s="843">
        <v>909.16</v>
      </c>
      <c r="E9145" s="844"/>
      <c r="F9145" s="844"/>
      <c r="G9145" s="25"/>
      <c r="H9145" s="25"/>
      <c r="I9145" s="25"/>
      <c r="J9145" s="25"/>
      <c r="K9145" s="25"/>
      <c r="L9145" s="25"/>
      <c r="N9145" s="25"/>
      <c r="O9145" s="25"/>
      <c r="P9145" s="35" t="s">
        <v>2496</v>
      </c>
      <c r="AS9145" s="570"/>
      <c r="AT9145" s="391"/>
      <c r="AU9145" s="222"/>
      <c r="AV9145" s="564"/>
      <c r="AW9145" s="60"/>
      <c r="AX9145" s="60"/>
      <c r="AY9145" s="60"/>
      <c r="AZ9145" s="283"/>
      <c r="BA9145" s="283"/>
      <c r="BB9145" s="283"/>
      <c r="BC9145" s="34"/>
      <c r="BD9145" s="27"/>
      <c r="BF9145" s="35"/>
      <c r="BG9145" s="35"/>
      <c r="BH9145" s="35"/>
    </row>
    <row r="9146" spans="1:60" ht="15" x14ac:dyDescent="0.25">
      <c r="A9146" s="570">
        <f t="shared" si="133"/>
        <v>9140</v>
      </c>
      <c r="B9146" s="571" t="s">
        <v>11281</v>
      </c>
      <c r="C9146" s="574" t="s">
        <v>12458</v>
      </c>
      <c r="D9146" s="843">
        <v>1071</v>
      </c>
      <c r="E9146" s="844"/>
      <c r="F9146" s="844"/>
      <c r="G9146" s="25"/>
      <c r="H9146" s="25"/>
      <c r="I9146" s="25"/>
      <c r="J9146" s="25"/>
      <c r="K9146" s="25"/>
      <c r="L9146" s="25"/>
      <c r="N9146" s="25"/>
      <c r="O9146" s="25"/>
      <c r="P9146" s="35" t="s">
        <v>2496</v>
      </c>
      <c r="AS9146" s="570"/>
      <c r="AT9146" s="391"/>
      <c r="AU9146" s="222"/>
      <c r="AV9146" s="564"/>
      <c r="AW9146" s="60"/>
      <c r="AX9146" s="60"/>
      <c r="AY9146" s="60"/>
      <c r="AZ9146" s="283"/>
      <c r="BA9146" s="283"/>
      <c r="BB9146" s="283"/>
      <c r="BC9146" s="34"/>
      <c r="BD9146" s="27"/>
      <c r="BF9146" s="35"/>
      <c r="BG9146" s="35"/>
      <c r="BH9146" s="35"/>
    </row>
    <row r="9147" spans="1:60" ht="15" x14ac:dyDescent="0.25">
      <c r="A9147" s="570">
        <f t="shared" si="133"/>
        <v>9141</v>
      </c>
      <c r="B9147" s="571" t="s">
        <v>11282</v>
      </c>
      <c r="C9147" s="574" t="s">
        <v>12458</v>
      </c>
      <c r="D9147" s="843">
        <v>1175.72</v>
      </c>
      <c r="E9147" s="844"/>
      <c r="F9147" s="844"/>
      <c r="G9147" s="25"/>
      <c r="H9147" s="25"/>
      <c r="I9147" s="25"/>
      <c r="J9147" s="25"/>
      <c r="K9147" s="25"/>
      <c r="L9147" s="25"/>
      <c r="N9147" s="25"/>
      <c r="O9147" s="25"/>
      <c r="P9147" s="35" t="s">
        <v>2496</v>
      </c>
      <c r="AS9147" s="570"/>
      <c r="AT9147" s="391"/>
      <c r="AU9147" s="222"/>
      <c r="AV9147" s="564"/>
      <c r="AW9147" s="60"/>
      <c r="AX9147" s="60"/>
      <c r="AY9147" s="60"/>
      <c r="AZ9147" s="283"/>
      <c r="BA9147" s="283"/>
      <c r="BB9147" s="283"/>
      <c r="BC9147" s="34"/>
      <c r="BD9147" s="27"/>
      <c r="BF9147" s="35"/>
      <c r="BG9147" s="35"/>
      <c r="BH9147" s="35"/>
    </row>
    <row r="9148" spans="1:60" ht="15" x14ac:dyDescent="0.25">
      <c r="A9148" s="570">
        <f t="shared" si="133"/>
        <v>9142</v>
      </c>
      <c r="B9148" s="571" t="s">
        <v>11283</v>
      </c>
      <c r="C9148" s="574" t="s">
        <v>12458</v>
      </c>
      <c r="D9148" s="843">
        <v>1375.64</v>
      </c>
      <c r="E9148" s="844"/>
      <c r="F9148" s="844"/>
      <c r="G9148" s="25"/>
      <c r="H9148" s="25"/>
      <c r="I9148" s="25"/>
      <c r="J9148" s="25"/>
      <c r="K9148" s="25"/>
      <c r="L9148" s="25"/>
      <c r="N9148" s="25"/>
      <c r="O9148" s="25"/>
      <c r="P9148" s="35" t="s">
        <v>2496</v>
      </c>
      <c r="AS9148" s="570"/>
      <c r="AT9148" s="391"/>
      <c r="AU9148" s="222"/>
      <c r="AV9148" s="564"/>
      <c r="AW9148" s="60"/>
      <c r="AX9148" s="60"/>
      <c r="AY9148" s="60"/>
      <c r="AZ9148" s="283"/>
      <c r="BA9148" s="283"/>
      <c r="BB9148" s="283"/>
      <c r="BC9148" s="34"/>
      <c r="BD9148" s="27"/>
      <c r="BF9148" s="35"/>
      <c r="BG9148" s="35"/>
      <c r="BH9148" s="35"/>
    </row>
    <row r="9149" spans="1:60" ht="15" x14ac:dyDescent="0.25">
      <c r="A9149" s="570">
        <f t="shared" si="133"/>
        <v>9143</v>
      </c>
      <c r="B9149" s="571" t="s">
        <v>11284</v>
      </c>
      <c r="C9149" s="574" t="s">
        <v>12458</v>
      </c>
      <c r="D9149" s="843">
        <v>1725.5</v>
      </c>
      <c r="E9149" s="844"/>
      <c r="F9149" s="844"/>
      <c r="G9149" s="25"/>
      <c r="H9149" s="25"/>
      <c r="I9149" s="25"/>
      <c r="J9149" s="25"/>
      <c r="K9149" s="25"/>
      <c r="L9149" s="25"/>
      <c r="N9149" s="25"/>
      <c r="O9149" s="25"/>
      <c r="P9149" s="35" t="s">
        <v>2496</v>
      </c>
      <c r="AS9149" s="570"/>
      <c r="AT9149" s="391"/>
      <c r="AU9149" s="222"/>
      <c r="AV9149" s="564"/>
      <c r="AW9149" s="60"/>
      <c r="AX9149" s="60"/>
      <c r="AY9149" s="60"/>
      <c r="AZ9149" s="283"/>
      <c r="BA9149" s="283"/>
      <c r="BB9149" s="283"/>
      <c r="BC9149" s="34"/>
      <c r="BD9149" s="27"/>
      <c r="BF9149" s="35"/>
      <c r="BG9149" s="35"/>
      <c r="BH9149" s="35"/>
    </row>
    <row r="9150" spans="1:60" ht="15" x14ac:dyDescent="0.25">
      <c r="A9150" s="570">
        <f t="shared" si="133"/>
        <v>9144</v>
      </c>
      <c r="B9150" s="571" t="s">
        <v>11285</v>
      </c>
      <c r="C9150" s="574" t="s">
        <v>12458</v>
      </c>
      <c r="D9150" s="843">
        <v>134.47</v>
      </c>
      <c r="E9150" s="844"/>
      <c r="F9150" s="844"/>
      <c r="G9150" s="25"/>
      <c r="H9150" s="25"/>
      <c r="I9150" s="25"/>
      <c r="J9150" s="25"/>
      <c r="K9150" s="25"/>
      <c r="L9150" s="25"/>
      <c r="N9150" s="25"/>
      <c r="O9150" s="25"/>
      <c r="P9150" s="35" t="s">
        <v>2496</v>
      </c>
      <c r="AS9150" s="570"/>
      <c r="AT9150" s="391"/>
      <c r="AU9150" s="222"/>
      <c r="AV9150" s="564"/>
      <c r="AW9150" s="60"/>
      <c r="AX9150" s="60"/>
      <c r="AY9150" s="60"/>
      <c r="AZ9150" s="283"/>
      <c r="BA9150" s="283"/>
      <c r="BB9150" s="283"/>
      <c r="BC9150" s="34"/>
      <c r="BD9150" s="27"/>
      <c r="BF9150" s="35"/>
      <c r="BG9150" s="35"/>
      <c r="BH9150" s="35"/>
    </row>
    <row r="9151" spans="1:60" ht="15" x14ac:dyDescent="0.25">
      <c r="A9151" s="570">
        <f t="shared" si="133"/>
        <v>9145</v>
      </c>
      <c r="B9151" s="571" t="s">
        <v>11286</v>
      </c>
      <c r="C9151" s="574" t="s">
        <v>12458</v>
      </c>
      <c r="D9151" s="843">
        <v>188.02</v>
      </c>
      <c r="E9151" s="844"/>
      <c r="F9151" s="844"/>
      <c r="G9151" s="25"/>
      <c r="H9151" s="25"/>
      <c r="I9151" s="25"/>
      <c r="J9151" s="25"/>
      <c r="K9151" s="25"/>
      <c r="L9151" s="25"/>
      <c r="N9151" s="25"/>
      <c r="O9151" s="25"/>
      <c r="P9151" s="35" t="s">
        <v>2496</v>
      </c>
      <c r="AS9151" s="570"/>
      <c r="AT9151" s="391"/>
      <c r="AU9151" s="222"/>
      <c r="AV9151" s="564"/>
      <c r="AW9151" s="60"/>
      <c r="AX9151" s="60"/>
      <c r="AY9151" s="60"/>
      <c r="AZ9151" s="283"/>
      <c r="BA9151" s="283"/>
      <c r="BB9151" s="283"/>
      <c r="BC9151" s="34"/>
      <c r="BD9151" s="27"/>
      <c r="BF9151" s="35"/>
      <c r="BG9151" s="35"/>
      <c r="BH9151" s="35"/>
    </row>
    <row r="9152" spans="1:60" ht="15" x14ac:dyDescent="0.25">
      <c r="A9152" s="570">
        <f t="shared" si="133"/>
        <v>9146</v>
      </c>
      <c r="B9152" s="571" t="s">
        <v>11287</v>
      </c>
      <c r="C9152" s="574" t="s">
        <v>12458</v>
      </c>
      <c r="D9152" s="843">
        <v>193.97</v>
      </c>
      <c r="E9152" s="844"/>
      <c r="F9152" s="844"/>
      <c r="G9152" s="25"/>
      <c r="H9152" s="25"/>
      <c r="I9152" s="25"/>
      <c r="J9152" s="25"/>
      <c r="K9152" s="25"/>
      <c r="L9152" s="25"/>
      <c r="N9152" s="25"/>
      <c r="O9152" s="25"/>
      <c r="P9152" s="35" t="s">
        <v>2496</v>
      </c>
      <c r="AS9152" s="570"/>
      <c r="AT9152" s="391"/>
      <c r="AU9152" s="222"/>
      <c r="AV9152" s="564"/>
      <c r="AW9152" s="60"/>
      <c r="AX9152" s="60"/>
      <c r="AY9152" s="60"/>
      <c r="AZ9152" s="283"/>
      <c r="BA9152" s="283"/>
      <c r="BB9152" s="283"/>
      <c r="BC9152" s="34"/>
      <c r="BD9152" s="27"/>
      <c r="BF9152" s="35"/>
      <c r="BG9152" s="35"/>
      <c r="BH9152" s="35"/>
    </row>
    <row r="9153" spans="1:60" ht="15" x14ac:dyDescent="0.25">
      <c r="A9153" s="570">
        <f t="shared" si="133"/>
        <v>9147</v>
      </c>
      <c r="B9153" s="571" t="s">
        <v>11288</v>
      </c>
      <c r="C9153" s="574" t="s">
        <v>12458</v>
      </c>
      <c r="D9153" s="843">
        <v>198.73</v>
      </c>
      <c r="E9153" s="844"/>
      <c r="F9153" s="844"/>
      <c r="G9153" s="25"/>
      <c r="H9153" s="25"/>
      <c r="I9153" s="25"/>
      <c r="J9153" s="25"/>
      <c r="K9153" s="25"/>
      <c r="L9153" s="25"/>
      <c r="N9153" s="25"/>
      <c r="O9153" s="25"/>
      <c r="P9153" s="35" t="s">
        <v>2496</v>
      </c>
      <c r="AS9153" s="570"/>
      <c r="AT9153" s="391"/>
      <c r="AU9153" s="222"/>
      <c r="AV9153" s="564"/>
      <c r="AW9153" s="60"/>
      <c r="AX9153" s="60"/>
      <c r="AY9153" s="60"/>
      <c r="AZ9153" s="283"/>
      <c r="BA9153" s="283"/>
      <c r="BB9153" s="283"/>
      <c r="BC9153" s="34"/>
      <c r="BD9153" s="27"/>
      <c r="BF9153" s="35"/>
      <c r="BG9153" s="35"/>
      <c r="BH9153" s="35"/>
    </row>
    <row r="9154" spans="1:60" ht="15" x14ac:dyDescent="0.25">
      <c r="A9154" s="570">
        <f t="shared" si="133"/>
        <v>9148</v>
      </c>
      <c r="B9154" s="571" t="s">
        <v>11289</v>
      </c>
      <c r="C9154" s="574" t="s">
        <v>12458</v>
      </c>
      <c r="D9154" s="843">
        <v>114.24</v>
      </c>
      <c r="E9154" s="844"/>
      <c r="F9154" s="844"/>
      <c r="G9154" s="25"/>
      <c r="H9154" s="25"/>
      <c r="I9154" s="25"/>
      <c r="J9154" s="25"/>
      <c r="K9154" s="25"/>
      <c r="L9154" s="25"/>
      <c r="N9154" s="25"/>
      <c r="O9154" s="25"/>
      <c r="P9154" s="35" t="s">
        <v>2496</v>
      </c>
      <c r="AS9154" s="570"/>
      <c r="AT9154" s="391"/>
      <c r="AU9154" s="222"/>
      <c r="AV9154" s="564"/>
      <c r="AW9154" s="60"/>
      <c r="AX9154" s="60"/>
      <c r="AY9154" s="60"/>
      <c r="AZ9154" s="283"/>
      <c r="BA9154" s="283"/>
      <c r="BB9154" s="283"/>
      <c r="BC9154" s="34"/>
      <c r="BD9154" s="27"/>
      <c r="BF9154" s="35"/>
      <c r="BG9154" s="35"/>
      <c r="BH9154" s="35"/>
    </row>
    <row r="9155" spans="1:60" ht="15" x14ac:dyDescent="0.25">
      <c r="A9155" s="570">
        <f t="shared" si="133"/>
        <v>9149</v>
      </c>
      <c r="B9155" s="571" t="s">
        <v>11290</v>
      </c>
      <c r="C9155" s="574" t="s">
        <v>12458</v>
      </c>
      <c r="D9155" s="843">
        <v>282.02999999999997</v>
      </c>
      <c r="E9155" s="844"/>
      <c r="F9155" s="844"/>
      <c r="G9155" s="25"/>
      <c r="H9155" s="25"/>
      <c r="I9155" s="25"/>
      <c r="J9155" s="25"/>
      <c r="K9155" s="25"/>
      <c r="L9155" s="25"/>
      <c r="N9155" s="25"/>
      <c r="O9155" s="25"/>
      <c r="P9155" s="35" t="s">
        <v>2496</v>
      </c>
      <c r="AS9155" s="570"/>
      <c r="AT9155" s="391"/>
      <c r="AU9155" s="222"/>
      <c r="AV9155" s="564"/>
      <c r="AW9155" s="60"/>
      <c r="AX9155" s="60"/>
      <c r="AY9155" s="60"/>
      <c r="AZ9155" s="283"/>
      <c r="BA9155" s="283"/>
      <c r="BB9155" s="283"/>
      <c r="BC9155" s="34"/>
      <c r="BD9155" s="27"/>
      <c r="BF9155" s="35"/>
      <c r="BG9155" s="35"/>
      <c r="BH9155" s="35"/>
    </row>
    <row r="9156" spans="1:60" ht="15" x14ac:dyDescent="0.25">
      <c r="A9156" s="570">
        <f t="shared" si="133"/>
        <v>9150</v>
      </c>
      <c r="B9156" s="571" t="s">
        <v>11291</v>
      </c>
      <c r="C9156" s="574" t="s">
        <v>12458</v>
      </c>
      <c r="D9156" s="843">
        <v>264.18</v>
      </c>
      <c r="E9156" s="844"/>
      <c r="F9156" s="844"/>
      <c r="G9156" s="25"/>
      <c r="H9156" s="25"/>
      <c r="I9156" s="25"/>
      <c r="J9156" s="25"/>
      <c r="K9156" s="25"/>
      <c r="L9156" s="25"/>
      <c r="N9156" s="25"/>
      <c r="O9156" s="25"/>
      <c r="P9156" s="35" t="s">
        <v>2496</v>
      </c>
      <c r="AS9156" s="570"/>
      <c r="AT9156" s="391"/>
      <c r="AU9156" s="222"/>
      <c r="AV9156" s="564"/>
      <c r="AW9156" s="60"/>
      <c r="AX9156" s="60"/>
      <c r="AY9156" s="60"/>
      <c r="AZ9156" s="283"/>
      <c r="BA9156" s="283"/>
      <c r="BB9156" s="283"/>
      <c r="BC9156" s="34"/>
      <c r="BD9156" s="27"/>
      <c r="BF9156" s="35"/>
      <c r="BG9156" s="35"/>
      <c r="BH9156" s="35"/>
    </row>
    <row r="9157" spans="1:60" ht="15" x14ac:dyDescent="0.25">
      <c r="A9157" s="570">
        <f t="shared" si="133"/>
        <v>9151</v>
      </c>
      <c r="B9157" s="571" t="s">
        <v>11292</v>
      </c>
      <c r="C9157" s="574" t="s">
        <v>12458</v>
      </c>
      <c r="D9157" s="843">
        <v>233.24</v>
      </c>
      <c r="E9157" s="844"/>
      <c r="F9157" s="844"/>
      <c r="G9157" s="25"/>
      <c r="H9157" s="25"/>
      <c r="I9157" s="25"/>
      <c r="J9157" s="25"/>
      <c r="K9157" s="25"/>
      <c r="L9157" s="25"/>
      <c r="N9157" s="25"/>
      <c r="O9157" s="25"/>
      <c r="P9157" s="35" t="s">
        <v>2496</v>
      </c>
      <c r="AS9157" s="570"/>
      <c r="AT9157" s="391"/>
      <c r="AU9157" s="222"/>
      <c r="AV9157" s="564"/>
      <c r="AW9157" s="60"/>
      <c r="AX9157" s="60"/>
      <c r="AY9157" s="60"/>
      <c r="AZ9157" s="283"/>
      <c r="BA9157" s="283"/>
      <c r="BB9157" s="283"/>
      <c r="BC9157" s="34"/>
      <c r="BD9157" s="27"/>
      <c r="BF9157" s="35"/>
      <c r="BG9157" s="35"/>
      <c r="BH9157" s="35"/>
    </row>
    <row r="9158" spans="1:60" ht="15" x14ac:dyDescent="0.25">
      <c r="A9158" s="570">
        <f t="shared" si="133"/>
        <v>9152</v>
      </c>
      <c r="B9158" s="571" t="s">
        <v>11293</v>
      </c>
      <c r="C9158" s="574" t="s">
        <v>12458</v>
      </c>
      <c r="D9158" s="843">
        <v>355.81</v>
      </c>
      <c r="E9158" s="844"/>
      <c r="F9158" s="844"/>
      <c r="G9158" s="25"/>
      <c r="H9158" s="25"/>
      <c r="I9158" s="25"/>
      <c r="J9158" s="25"/>
      <c r="K9158" s="25"/>
      <c r="L9158" s="25"/>
      <c r="N9158" s="25"/>
      <c r="O9158" s="25"/>
      <c r="P9158" s="35" t="s">
        <v>2496</v>
      </c>
      <c r="AS9158" s="570"/>
      <c r="AT9158" s="391"/>
      <c r="AU9158" s="222"/>
      <c r="AV9158" s="564"/>
      <c r="AW9158" s="60"/>
      <c r="AX9158" s="60"/>
      <c r="AY9158" s="60"/>
      <c r="AZ9158" s="283"/>
      <c r="BA9158" s="283"/>
      <c r="BB9158" s="283"/>
      <c r="BC9158" s="34"/>
      <c r="BD9158" s="27"/>
      <c r="BF9158" s="35"/>
      <c r="BG9158" s="35"/>
      <c r="BH9158" s="35"/>
    </row>
    <row r="9159" spans="1:60" ht="15" x14ac:dyDescent="0.25">
      <c r="A9159" s="570">
        <f t="shared" si="133"/>
        <v>9153</v>
      </c>
      <c r="B9159" s="571" t="s">
        <v>11294</v>
      </c>
      <c r="C9159" s="574" t="s">
        <v>12458</v>
      </c>
      <c r="D9159" s="843">
        <v>395.08</v>
      </c>
      <c r="E9159" s="844"/>
      <c r="F9159" s="844"/>
      <c r="G9159" s="25"/>
      <c r="H9159" s="25"/>
      <c r="I9159" s="25"/>
      <c r="J9159" s="25"/>
      <c r="K9159" s="25"/>
      <c r="L9159" s="25"/>
      <c r="N9159" s="25"/>
      <c r="O9159" s="25"/>
      <c r="P9159" s="35" t="s">
        <v>2496</v>
      </c>
      <c r="AS9159" s="570"/>
      <c r="AT9159" s="391"/>
      <c r="AU9159" s="222"/>
      <c r="AV9159" s="564"/>
      <c r="AW9159" s="60"/>
      <c r="AX9159" s="60"/>
      <c r="AY9159" s="60"/>
      <c r="AZ9159" s="283"/>
      <c r="BA9159" s="283"/>
      <c r="BB9159" s="283"/>
      <c r="BC9159" s="34"/>
      <c r="BD9159" s="27"/>
      <c r="BF9159" s="35"/>
      <c r="BG9159" s="35"/>
      <c r="BH9159" s="35"/>
    </row>
    <row r="9160" spans="1:60" ht="15" x14ac:dyDescent="0.25">
      <c r="A9160" s="570">
        <f t="shared" si="133"/>
        <v>9154</v>
      </c>
      <c r="B9160" s="571" t="s">
        <v>11295</v>
      </c>
      <c r="C9160" s="574" t="s">
        <v>12458</v>
      </c>
      <c r="D9160" s="843">
        <v>120.19</v>
      </c>
      <c r="E9160" s="844"/>
      <c r="F9160" s="844"/>
      <c r="G9160" s="25"/>
      <c r="H9160" s="25"/>
      <c r="I9160" s="25"/>
      <c r="J9160" s="25"/>
      <c r="K9160" s="25"/>
      <c r="L9160" s="25"/>
      <c r="N9160" s="25"/>
      <c r="O9160" s="25"/>
      <c r="P9160" s="35" t="s">
        <v>2496</v>
      </c>
      <c r="AS9160" s="570"/>
      <c r="AT9160" s="391"/>
      <c r="AU9160" s="222"/>
      <c r="AV9160" s="564"/>
      <c r="AW9160" s="60"/>
      <c r="AX9160" s="60"/>
      <c r="AY9160" s="60"/>
      <c r="AZ9160" s="283"/>
      <c r="BA9160" s="283"/>
      <c r="BB9160" s="283"/>
      <c r="BC9160" s="34"/>
      <c r="BD9160" s="27"/>
      <c r="BF9160" s="35"/>
      <c r="BG9160" s="35"/>
      <c r="BH9160" s="35"/>
    </row>
    <row r="9161" spans="1:60" ht="15" x14ac:dyDescent="0.25">
      <c r="A9161" s="570">
        <f t="shared" si="133"/>
        <v>9155</v>
      </c>
      <c r="B9161" s="571" t="s">
        <v>11296</v>
      </c>
      <c r="C9161" s="574" t="s">
        <v>12458</v>
      </c>
      <c r="D9161" s="843">
        <v>364.14</v>
      </c>
      <c r="E9161" s="844"/>
      <c r="F9161" s="844"/>
      <c r="G9161" s="25"/>
      <c r="H9161" s="25"/>
      <c r="I9161" s="25"/>
      <c r="J9161" s="25"/>
      <c r="K9161" s="25"/>
      <c r="L9161" s="25"/>
      <c r="N9161" s="25"/>
      <c r="O9161" s="25"/>
      <c r="P9161" s="35" t="s">
        <v>2496</v>
      </c>
      <c r="AS9161" s="570"/>
      <c r="AT9161" s="391"/>
      <c r="AU9161" s="222"/>
      <c r="AV9161" s="564"/>
      <c r="AW9161" s="60"/>
      <c r="AX9161" s="60"/>
      <c r="AY9161" s="60"/>
      <c r="AZ9161" s="283"/>
      <c r="BA9161" s="283"/>
      <c r="BB9161" s="283"/>
      <c r="BC9161" s="34"/>
      <c r="BD9161" s="27"/>
      <c r="BF9161" s="35"/>
      <c r="BG9161" s="35"/>
      <c r="BH9161" s="35"/>
    </row>
    <row r="9162" spans="1:60" ht="15" x14ac:dyDescent="0.25">
      <c r="A9162" s="570">
        <f t="shared" si="133"/>
        <v>9156</v>
      </c>
      <c r="B9162" s="571" t="s">
        <v>11297</v>
      </c>
      <c r="C9162" s="574" t="s">
        <v>12458</v>
      </c>
      <c r="D9162" s="843">
        <v>386.75</v>
      </c>
      <c r="E9162" s="844"/>
      <c r="F9162" s="844"/>
      <c r="G9162" s="25"/>
      <c r="H9162" s="25"/>
      <c r="I9162" s="25"/>
      <c r="J9162" s="25"/>
      <c r="K9162" s="25"/>
      <c r="L9162" s="25"/>
      <c r="N9162" s="25"/>
      <c r="O9162" s="25"/>
      <c r="P9162" s="35" t="s">
        <v>2496</v>
      </c>
      <c r="AS9162" s="570"/>
      <c r="AT9162" s="391"/>
      <c r="AU9162" s="222"/>
      <c r="AV9162" s="564"/>
      <c r="AW9162" s="60"/>
      <c r="AX9162" s="60"/>
      <c r="AY9162" s="60"/>
      <c r="AZ9162" s="283"/>
      <c r="BA9162" s="283"/>
      <c r="BB9162" s="283"/>
      <c r="BC9162" s="34"/>
      <c r="BD9162" s="27"/>
      <c r="BF9162" s="35"/>
      <c r="BG9162" s="35"/>
      <c r="BH9162" s="35"/>
    </row>
    <row r="9163" spans="1:60" ht="15" x14ac:dyDescent="0.25">
      <c r="A9163" s="570">
        <f t="shared" si="133"/>
        <v>9157</v>
      </c>
      <c r="B9163" s="571" t="s">
        <v>11298</v>
      </c>
      <c r="C9163" s="574" t="s">
        <v>12458</v>
      </c>
      <c r="D9163" s="843">
        <v>561.67999999999995</v>
      </c>
      <c r="E9163" s="844"/>
      <c r="F9163" s="844"/>
      <c r="G9163" s="25"/>
      <c r="H9163" s="25"/>
      <c r="I9163" s="25"/>
      <c r="J9163" s="25"/>
      <c r="K9163" s="25"/>
      <c r="L9163" s="25"/>
      <c r="N9163" s="25"/>
      <c r="O9163" s="25"/>
      <c r="P9163" s="35" t="s">
        <v>2496</v>
      </c>
      <c r="AS9163" s="570"/>
      <c r="AT9163" s="391"/>
      <c r="AU9163" s="222"/>
      <c r="AV9163" s="564"/>
      <c r="AW9163" s="60"/>
      <c r="AX9163" s="60"/>
      <c r="AY9163" s="60"/>
      <c r="AZ9163" s="283"/>
      <c r="BA9163" s="283"/>
      <c r="BB9163" s="283"/>
      <c r="BC9163" s="34"/>
      <c r="BD9163" s="27"/>
      <c r="BF9163" s="35"/>
      <c r="BG9163" s="35"/>
      <c r="BH9163" s="35"/>
    </row>
    <row r="9164" spans="1:60" ht="15" x14ac:dyDescent="0.25">
      <c r="A9164" s="570">
        <f t="shared" si="133"/>
        <v>9158</v>
      </c>
      <c r="B9164" s="571" t="s">
        <v>11299</v>
      </c>
      <c r="C9164" s="574" t="s">
        <v>12458</v>
      </c>
      <c r="D9164" s="843">
        <v>476</v>
      </c>
      <c r="E9164" s="844"/>
      <c r="F9164" s="844"/>
      <c r="G9164" s="25"/>
      <c r="H9164" s="25"/>
      <c r="I9164" s="25"/>
      <c r="J9164" s="25"/>
      <c r="K9164" s="25"/>
      <c r="L9164" s="25"/>
      <c r="N9164" s="25"/>
      <c r="O9164" s="25"/>
      <c r="P9164" s="35" t="s">
        <v>2496</v>
      </c>
      <c r="AS9164" s="570"/>
      <c r="AT9164" s="391"/>
      <c r="AU9164" s="222"/>
      <c r="AV9164" s="564"/>
      <c r="AW9164" s="60"/>
      <c r="AX9164" s="60"/>
      <c r="AY9164" s="60"/>
      <c r="AZ9164" s="283"/>
      <c r="BA9164" s="283"/>
      <c r="BB9164" s="283"/>
      <c r="BC9164" s="34"/>
      <c r="BD9164" s="27"/>
      <c r="BF9164" s="35"/>
      <c r="BG9164" s="35"/>
      <c r="BH9164" s="35"/>
    </row>
    <row r="9165" spans="1:60" ht="15" x14ac:dyDescent="0.25">
      <c r="A9165" s="570">
        <f t="shared" si="133"/>
        <v>9159</v>
      </c>
      <c r="B9165" s="571" t="s">
        <v>11300</v>
      </c>
      <c r="C9165" s="574" t="s">
        <v>12458</v>
      </c>
      <c r="D9165" s="843">
        <v>568.82000000000005</v>
      </c>
      <c r="E9165" s="844"/>
      <c r="F9165" s="844"/>
      <c r="G9165" s="25"/>
      <c r="H9165" s="25"/>
      <c r="I9165" s="25"/>
      <c r="J9165" s="25"/>
      <c r="K9165" s="25"/>
      <c r="L9165" s="25"/>
      <c r="N9165" s="25"/>
      <c r="O9165" s="25"/>
      <c r="P9165" s="35" t="s">
        <v>2496</v>
      </c>
      <c r="AS9165" s="570"/>
      <c r="AT9165" s="391"/>
      <c r="AU9165" s="222"/>
      <c r="AV9165" s="564"/>
      <c r="AW9165" s="60"/>
      <c r="AX9165" s="60"/>
      <c r="AY9165" s="60"/>
      <c r="AZ9165" s="283"/>
      <c r="BA9165" s="283"/>
      <c r="BB9165" s="283"/>
      <c r="BC9165" s="34"/>
      <c r="BD9165" s="27"/>
      <c r="BF9165" s="35"/>
      <c r="BG9165" s="35"/>
      <c r="BH9165" s="35"/>
    </row>
    <row r="9166" spans="1:60" ht="15" x14ac:dyDescent="0.25">
      <c r="A9166" s="570">
        <f t="shared" si="133"/>
        <v>9160</v>
      </c>
      <c r="B9166" s="571" t="s">
        <v>11301</v>
      </c>
      <c r="C9166" s="574" t="s">
        <v>12458</v>
      </c>
      <c r="D9166" s="843">
        <v>690.2</v>
      </c>
      <c r="E9166" s="844"/>
      <c r="F9166" s="844"/>
      <c r="G9166" s="25"/>
      <c r="H9166" s="25"/>
      <c r="I9166" s="25"/>
      <c r="J9166" s="25"/>
      <c r="K9166" s="25"/>
      <c r="L9166" s="25"/>
      <c r="N9166" s="25"/>
      <c r="O9166" s="25"/>
      <c r="P9166" s="35" t="s">
        <v>2496</v>
      </c>
      <c r="AS9166" s="570"/>
      <c r="AT9166" s="391"/>
      <c r="AU9166" s="222"/>
      <c r="AV9166" s="564"/>
      <c r="AW9166" s="60"/>
      <c r="AX9166" s="60"/>
      <c r="AY9166" s="60"/>
      <c r="AZ9166" s="283"/>
      <c r="BA9166" s="283"/>
      <c r="BB9166" s="283"/>
      <c r="BC9166" s="34"/>
      <c r="BD9166" s="27"/>
      <c r="BF9166" s="35"/>
      <c r="BG9166" s="35"/>
      <c r="BH9166" s="35"/>
    </row>
    <row r="9167" spans="1:60" ht="15" x14ac:dyDescent="0.25">
      <c r="A9167" s="570">
        <f t="shared" ref="A9167:A9230" si="134">A9166+1</f>
        <v>9161</v>
      </c>
      <c r="B9167" s="571" t="s">
        <v>11302</v>
      </c>
      <c r="C9167" s="574" t="s">
        <v>12458</v>
      </c>
      <c r="D9167" s="843">
        <v>571.20000000000005</v>
      </c>
      <c r="E9167" s="844"/>
      <c r="F9167" s="844"/>
      <c r="G9167" s="25"/>
      <c r="H9167" s="25"/>
      <c r="I9167" s="25"/>
      <c r="J9167" s="25"/>
      <c r="K9167" s="25"/>
      <c r="L9167" s="25"/>
      <c r="N9167" s="25"/>
      <c r="O9167" s="25"/>
      <c r="P9167" s="35" t="s">
        <v>2496</v>
      </c>
      <c r="AS9167" s="570"/>
      <c r="AT9167" s="391"/>
      <c r="AU9167" s="222"/>
      <c r="AV9167" s="564"/>
      <c r="AW9167" s="60"/>
      <c r="AX9167" s="60"/>
      <c r="AY9167" s="60"/>
      <c r="AZ9167" s="283"/>
      <c r="BA9167" s="283"/>
      <c r="BB9167" s="283"/>
      <c r="BC9167" s="34"/>
      <c r="BD9167" s="27"/>
      <c r="BF9167" s="35"/>
      <c r="BG9167" s="35"/>
      <c r="BH9167" s="35"/>
    </row>
    <row r="9168" spans="1:60" ht="15" x14ac:dyDescent="0.25">
      <c r="A9168" s="570">
        <f t="shared" si="134"/>
        <v>9162</v>
      </c>
      <c r="B9168" s="571" t="s">
        <v>11303</v>
      </c>
      <c r="C9168" s="574" t="s">
        <v>12458</v>
      </c>
      <c r="D9168" s="843">
        <v>1404.2</v>
      </c>
      <c r="E9168" s="844"/>
      <c r="F9168" s="844"/>
      <c r="G9168" s="25"/>
      <c r="H9168" s="25"/>
      <c r="I9168" s="25"/>
      <c r="J9168" s="25"/>
      <c r="K9168" s="25"/>
      <c r="L9168" s="25"/>
      <c r="N9168" s="25"/>
      <c r="O9168" s="25"/>
      <c r="P9168" s="35" t="s">
        <v>2496</v>
      </c>
      <c r="AS9168" s="570"/>
      <c r="AT9168" s="391"/>
      <c r="AU9168" s="222"/>
      <c r="AV9168" s="564"/>
      <c r="AW9168" s="60"/>
      <c r="AX9168" s="60"/>
      <c r="AY9168" s="60"/>
      <c r="AZ9168" s="283"/>
      <c r="BA9168" s="283"/>
      <c r="BB9168" s="283"/>
      <c r="BC9168" s="34"/>
      <c r="BD9168" s="27"/>
      <c r="BF9168" s="35"/>
      <c r="BG9168" s="35"/>
      <c r="BH9168" s="35"/>
    </row>
    <row r="9169" spans="1:60" ht="15" x14ac:dyDescent="0.25">
      <c r="A9169" s="570">
        <f t="shared" si="134"/>
        <v>9163</v>
      </c>
      <c r="B9169" s="571" t="s">
        <v>11304</v>
      </c>
      <c r="C9169" s="574" t="s">
        <v>12458</v>
      </c>
      <c r="D9169" s="843">
        <v>925.82</v>
      </c>
      <c r="E9169" s="844"/>
      <c r="F9169" s="844"/>
      <c r="G9169" s="25"/>
      <c r="H9169" s="25"/>
      <c r="I9169" s="25"/>
      <c r="J9169" s="25"/>
      <c r="K9169" s="25"/>
      <c r="L9169" s="25"/>
      <c r="N9169" s="25"/>
      <c r="O9169" s="25"/>
      <c r="P9169" s="35" t="s">
        <v>2496</v>
      </c>
      <c r="AS9169" s="570"/>
      <c r="AT9169" s="391"/>
      <c r="AU9169" s="222"/>
      <c r="AV9169" s="564"/>
      <c r="AW9169" s="60"/>
      <c r="AX9169" s="60"/>
      <c r="AY9169" s="60"/>
      <c r="AZ9169" s="283"/>
      <c r="BA9169" s="283"/>
      <c r="BB9169" s="283"/>
      <c r="BC9169" s="34"/>
      <c r="BD9169" s="27"/>
      <c r="BF9169" s="35"/>
      <c r="BG9169" s="35"/>
      <c r="BH9169" s="35"/>
    </row>
    <row r="9170" spans="1:60" ht="15" x14ac:dyDescent="0.25">
      <c r="A9170" s="570">
        <f t="shared" si="134"/>
        <v>9164</v>
      </c>
      <c r="B9170" s="571" t="s">
        <v>11305</v>
      </c>
      <c r="C9170" s="574" t="s">
        <v>12458</v>
      </c>
      <c r="D9170" s="843">
        <v>890.12</v>
      </c>
      <c r="E9170" s="844"/>
      <c r="F9170" s="844"/>
      <c r="G9170" s="25"/>
      <c r="H9170" s="25"/>
      <c r="I9170" s="25"/>
      <c r="J9170" s="25"/>
      <c r="K9170" s="25"/>
      <c r="L9170" s="25"/>
      <c r="N9170" s="25"/>
      <c r="O9170" s="25"/>
      <c r="P9170" s="35" t="s">
        <v>2496</v>
      </c>
      <c r="AS9170" s="570"/>
      <c r="AT9170" s="391"/>
      <c r="AU9170" s="222"/>
      <c r="AV9170" s="564"/>
      <c r="AW9170" s="60"/>
      <c r="AX9170" s="60"/>
      <c r="AY9170" s="60"/>
      <c r="AZ9170" s="283"/>
      <c r="BA9170" s="283"/>
      <c r="BB9170" s="283"/>
      <c r="BC9170" s="34"/>
      <c r="BD9170" s="27"/>
      <c r="BF9170" s="35"/>
      <c r="BG9170" s="35"/>
      <c r="BH9170" s="35"/>
    </row>
    <row r="9171" spans="1:60" ht="15" x14ac:dyDescent="0.25">
      <c r="A9171" s="570">
        <f t="shared" si="134"/>
        <v>9165</v>
      </c>
      <c r="B9171" s="571" t="s">
        <v>11306</v>
      </c>
      <c r="C9171" s="574" t="s">
        <v>12458</v>
      </c>
      <c r="D9171" s="843">
        <v>1126.93</v>
      </c>
      <c r="E9171" s="844"/>
      <c r="F9171" s="844"/>
      <c r="G9171" s="25"/>
      <c r="H9171" s="25"/>
      <c r="I9171" s="25"/>
      <c r="J9171" s="25"/>
      <c r="K9171" s="25"/>
      <c r="L9171" s="25"/>
      <c r="N9171" s="25"/>
      <c r="O9171" s="25"/>
      <c r="P9171" s="35" t="s">
        <v>2496</v>
      </c>
      <c r="AS9171" s="570"/>
      <c r="AT9171" s="391"/>
      <c r="AU9171" s="222"/>
      <c r="AV9171" s="564"/>
      <c r="AW9171" s="60"/>
      <c r="AX9171" s="60"/>
      <c r="AY9171" s="60"/>
      <c r="AZ9171" s="283"/>
      <c r="BA9171" s="283"/>
      <c r="BB9171" s="283"/>
      <c r="BC9171" s="34"/>
      <c r="BD9171" s="27"/>
      <c r="BF9171" s="35"/>
      <c r="BG9171" s="35"/>
      <c r="BH9171" s="35"/>
    </row>
    <row r="9172" spans="1:60" ht="15" x14ac:dyDescent="0.25">
      <c r="A9172" s="570">
        <f t="shared" si="134"/>
        <v>9166</v>
      </c>
      <c r="B9172" s="571" t="s">
        <v>11307</v>
      </c>
      <c r="C9172" s="574" t="s">
        <v>12458</v>
      </c>
      <c r="D9172" s="843">
        <v>1285.2</v>
      </c>
      <c r="E9172" s="844"/>
      <c r="F9172" s="844"/>
      <c r="G9172" s="25"/>
      <c r="H9172" s="25"/>
      <c r="I9172" s="25"/>
      <c r="J9172" s="25"/>
      <c r="K9172" s="25"/>
      <c r="L9172" s="25"/>
      <c r="N9172" s="25"/>
      <c r="O9172" s="25"/>
      <c r="P9172" s="35" t="s">
        <v>2496</v>
      </c>
      <c r="AS9172" s="570"/>
      <c r="AT9172" s="391"/>
      <c r="AU9172" s="222"/>
      <c r="AV9172" s="564"/>
      <c r="AW9172" s="60"/>
      <c r="AX9172" s="60"/>
      <c r="AY9172" s="60"/>
      <c r="AZ9172" s="283"/>
      <c r="BA9172" s="283"/>
      <c r="BB9172" s="283"/>
      <c r="BC9172" s="34"/>
      <c r="BD9172" s="27"/>
      <c r="BF9172" s="35"/>
      <c r="BG9172" s="35"/>
      <c r="BH9172" s="35"/>
    </row>
    <row r="9173" spans="1:60" ht="15" x14ac:dyDescent="0.25">
      <c r="A9173" s="570">
        <f t="shared" si="134"/>
        <v>9167</v>
      </c>
      <c r="B9173" s="571" t="s">
        <v>11308</v>
      </c>
      <c r="C9173" s="574" t="s">
        <v>12458</v>
      </c>
      <c r="D9173" s="843">
        <v>1320.9</v>
      </c>
      <c r="E9173" s="844"/>
      <c r="F9173" s="844"/>
      <c r="G9173" s="25"/>
      <c r="H9173" s="25"/>
      <c r="I9173" s="25"/>
      <c r="J9173" s="25"/>
      <c r="K9173" s="25"/>
      <c r="L9173" s="25"/>
      <c r="N9173" s="25"/>
      <c r="O9173" s="25"/>
      <c r="P9173" s="35" t="s">
        <v>2496</v>
      </c>
      <c r="AS9173" s="570"/>
      <c r="AT9173" s="391"/>
      <c r="AU9173" s="222"/>
      <c r="AV9173" s="564"/>
      <c r="AW9173" s="60"/>
      <c r="AX9173" s="60"/>
      <c r="AY9173" s="60"/>
      <c r="AZ9173" s="283"/>
      <c r="BA9173" s="283"/>
      <c r="BB9173" s="283"/>
      <c r="BC9173" s="34"/>
      <c r="BD9173" s="27"/>
      <c r="BF9173" s="35"/>
      <c r="BG9173" s="35"/>
      <c r="BH9173" s="35"/>
    </row>
    <row r="9174" spans="1:60" ht="15" x14ac:dyDescent="0.25">
      <c r="A9174" s="570">
        <f t="shared" si="134"/>
        <v>9168</v>
      </c>
      <c r="B9174" s="571" t="s">
        <v>11309</v>
      </c>
      <c r="C9174" s="574" t="s">
        <v>12458</v>
      </c>
      <c r="D9174" s="843">
        <v>1350.65</v>
      </c>
      <c r="E9174" s="844"/>
      <c r="F9174" s="844"/>
      <c r="G9174" s="25"/>
      <c r="H9174" s="25"/>
      <c r="I9174" s="25"/>
      <c r="J9174" s="25"/>
      <c r="K9174" s="25"/>
      <c r="L9174" s="25"/>
      <c r="N9174" s="25"/>
      <c r="O9174" s="25"/>
      <c r="P9174" s="35" t="s">
        <v>2496</v>
      </c>
      <c r="AS9174" s="570"/>
      <c r="AT9174" s="391"/>
      <c r="AU9174" s="222"/>
      <c r="AV9174" s="564"/>
      <c r="AW9174" s="60"/>
      <c r="AX9174" s="60"/>
      <c r="AY9174" s="60"/>
      <c r="AZ9174" s="283"/>
      <c r="BA9174" s="283"/>
      <c r="BB9174" s="283"/>
      <c r="BC9174" s="34"/>
      <c r="BD9174" s="27"/>
      <c r="BF9174" s="35"/>
      <c r="BG9174" s="35"/>
      <c r="BH9174" s="35"/>
    </row>
    <row r="9175" spans="1:60" ht="15" x14ac:dyDescent="0.25">
      <c r="A9175" s="570">
        <f t="shared" si="134"/>
        <v>9169</v>
      </c>
      <c r="B9175" s="571" t="s">
        <v>11310</v>
      </c>
      <c r="C9175" s="574" t="s">
        <v>12458</v>
      </c>
      <c r="D9175" s="843">
        <v>1649.34</v>
      </c>
      <c r="E9175" s="844"/>
      <c r="F9175" s="844"/>
      <c r="G9175" s="25"/>
      <c r="H9175" s="25"/>
      <c r="I9175" s="25"/>
      <c r="J9175" s="25"/>
      <c r="K9175" s="25"/>
      <c r="L9175" s="25"/>
      <c r="N9175" s="25"/>
      <c r="O9175" s="25"/>
      <c r="P9175" s="35" t="s">
        <v>2496</v>
      </c>
      <c r="AS9175" s="570"/>
      <c r="AT9175" s="391"/>
      <c r="AU9175" s="222"/>
      <c r="AV9175" s="564"/>
      <c r="AW9175" s="60"/>
      <c r="AX9175" s="60"/>
      <c r="AY9175" s="60"/>
      <c r="AZ9175" s="283"/>
      <c r="BA9175" s="283"/>
      <c r="BB9175" s="283"/>
      <c r="BC9175" s="34"/>
      <c r="BD9175" s="27"/>
      <c r="BF9175" s="35"/>
      <c r="BG9175" s="35"/>
      <c r="BH9175" s="35"/>
    </row>
    <row r="9176" spans="1:60" ht="15" x14ac:dyDescent="0.25">
      <c r="A9176" s="570">
        <f t="shared" si="134"/>
        <v>9170</v>
      </c>
      <c r="B9176" s="571" t="s">
        <v>11311</v>
      </c>
      <c r="C9176" s="574" t="s">
        <v>12458</v>
      </c>
      <c r="D9176" s="843">
        <v>2168.1799999999998</v>
      </c>
      <c r="E9176" s="844"/>
      <c r="F9176" s="844"/>
      <c r="G9176" s="25"/>
      <c r="H9176" s="25"/>
      <c r="I9176" s="25"/>
      <c r="J9176" s="25"/>
      <c r="K9176" s="25"/>
      <c r="L9176" s="25"/>
      <c r="N9176" s="25"/>
      <c r="O9176" s="25"/>
      <c r="P9176" s="35" t="s">
        <v>2496</v>
      </c>
      <c r="AS9176" s="570"/>
      <c r="AT9176" s="391"/>
      <c r="AU9176" s="222"/>
      <c r="AV9176" s="564"/>
      <c r="AW9176" s="60"/>
      <c r="AX9176" s="60"/>
      <c r="AY9176" s="60"/>
      <c r="AZ9176" s="283"/>
      <c r="BA9176" s="283"/>
      <c r="BB9176" s="283"/>
      <c r="BC9176" s="34"/>
      <c r="BD9176" s="27"/>
      <c r="BF9176" s="35"/>
      <c r="BG9176" s="35"/>
      <c r="BH9176" s="35"/>
    </row>
    <row r="9177" spans="1:60" ht="15" x14ac:dyDescent="0.25">
      <c r="A9177" s="570">
        <f t="shared" si="134"/>
        <v>9171</v>
      </c>
      <c r="B9177" s="571" t="s">
        <v>11312</v>
      </c>
      <c r="C9177" s="574" t="s">
        <v>12458</v>
      </c>
      <c r="D9177" s="843">
        <v>2099.16</v>
      </c>
      <c r="E9177" s="844"/>
      <c r="F9177" s="844"/>
      <c r="G9177" s="25"/>
      <c r="H9177" s="25"/>
      <c r="I9177" s="25"/>
      <c r="J9177" s="25"/>
      <c r="K9177" s="25"/>
      <c r="L9177" s="25"/>
      <c r="N9177" s="25"/>
      <c r="O9177" s="25"/>
      <c r="P9177" s="35" t="s">
        <v>2496</v>
      </c>
      <c r="AS9177" s="570"/>
      <c r="AT9177" s="391"/>
      <c r="AU9177" s="222"/>
      <c r="AV9177" s="564"/>
      <c r="AW9177" s="60"/>
      <c r="AX9177" s="60"/>
      <c r="AY9177" s="60"/>
      <c r="AZ9177" s="283"/>
      <c r="BA9177" s="283"/>
      <c r="BB9177" s="283"/>
      <c r="BC9177" s="34"/>
      <c r="BD9177" s="27"/>
      <c r="BF9177" s="35"/>
      <c r="BG9177" s="35"/>
      <c r="BH9177" s="35"/>
    </row>
    <row r="9178" spans="1:60" ht="15" x14ac:dyDescent="0.25">
      <c r="A9178" s="570">
        <f t="shared" si="134"/>
        <v>9172</v>
      </c>
      <c r="B9178" s="571" t="s">
        <v>11313</v>
      </c>
      <c r="C9178" s="574" t="s">
        <v>12458</v>
      </c>
      <c r="D9178" s="843">
        <v>357</v>
      </c>
      <c r="E9178" s="844"/>
      <c r="F9178" s="844"/>
      <c r="G9178" s="25"/>
      <c r="H9178" s="25"/>
      <c r="I9178" s="25"/>
      <c r="J9178" s="25"/>
      <c r="K9178" s="25"/>
      <c r="L9178" s="25"/>
      <c r="N9178" s="25"/>
      <c r="O9178" s="25"/>
      <c r="P9178" s="35" t="s">
        <v>2496</v>
      </c>
      <c r="AS9178" s="570"/>
      <c r="AT9178" s="391"/>
      <c r="AU9178" s="222"/>
      <c r="AV9178" s="564"/>
      <c r="AW9178" s="60"/>
      <c r="AX9178" s="60"/>
      <c r="AY9178" s="60"/>
      <c r="AZ9178" s="283"/>
      <c r="BA9178" s="283"/>
      <c r="BB9178" s="283"/>
      <c r="BC9178" s="34"/>
      <c r="BD9178" s="27"/>
      <c r="BF9178" s="35"/>
      <c r="BG9178" s="35"/>
      <c r="BH9178" s="35"/>
    </row>
    <row r="9179" spans="1:60" ht="15" x14ac:dyDescent="0.25">
      <c r="A9179" s="570">
        <f t="shared" si="134"/>
        <v>9173</v>
      </c>
      <c r="B9179" s="571" t="s">
        <v>11314</v>
      </c>
      <c r="C9179" s="574" t="s">
        <v>12458</v>
      </c>
      <c r="D9179" s="843">
        <v>357</v>
      </c>
      <c r="E9179" s="844"/>
      <c r="F9179" s="844"/>
      <c r="G9179" s="25"/>
      <c r="H9179" s="25"/>
      <c r="I9179" s="25"/>
      <c r="J9179" s="25"/>
      <c r="K9179" s="25"/>
      <c r="L9179" s="25"/>
      <c r="N9179" s="25"/>
      <c r="O9179" s="25"/>
      <c r="P9179" s="35" t="s">
        <v>2496</v>
      </c>
      <c r="AS9179" s="570"/>
      <c r="AT9179" s="391"/>
      <c r="AU9179" s="222"/>
      <c r="AV9179" s="564"/>
      <c r="AW9179" s="60"/>
      <c r="AX9179" s="60"/>
      <c r="AY9179" s="60"/>
      <c r="AZ9179" s="283"/>
      <c r="BA9179" s="283"/>
      <c r="BB9179" s="283"/>
      <c r="BC9179" s="34"/>
      <c r="BD9179" s="27"/>
      <c r="BF9179" s="35"/>
      <c r="BG9179" s="35"/>
      <c r="BH9179" s="35"/>
    </row>
    <row r="9180" spans="1:60" ht="15" x14ac:dyDescent="0.25">
      <c r="A9180" s="570">
        <f t="shared" si="134"/>
        <v>9174</v>
      </c>
      <c r="B9180" s="571" t="s">
        <v>11315</v>
      </c>
      <c r="C9180" s="574" t="s">
        <v>12458</v>
      </c>
      <c r="D9180" s="843">
        <v>464.1</v>
      </c>
      <c r="E9180" s="844"/>
      <c r="F9180" s="844"/>
      <c r="G9180" s="25"/>
      <c r="H9180" s="25"/>
      <c r="I9180" s="25"/>
      <c r="J9180" s="25"/>
      <c r="K9180" s="25"/>
      <c r="L9180" s="25"/>
      <c r="N9180" s="25"/>
      <c r="O9180" s="25"/>
      <c r="P9180" s="35" t="s">
        <v>2496</v>
      </c>
      <c r="AS9180" s="570"/>
      <c r="AT9180" s="391"/>
      <c r="AU9180" s="222"/>
      <c r="AV9180" s="564"/>
      <c r="AW9180" s="60"/>
      <c r="AX9180" s="60"/>
      <c r="AY9180" s="60"/>
      <c r="AZ9180" s="283"/>
      <c r="BA9180" s="283"/>
      <c r="BB9180" s="283"/>
      <c r="BC9180" s="34"/>
      <c r="BD9180" s="27"/>
      <c r="BF9180" s="35"/>
      <c r="BG9180" s="35"/>
      <c r="BH9180" s="35"/>
    </row>
    <row r="9181" spans="1:60" ht="15" x14ac:dyDescent="0.25">
      <c r="A9181" s="570">
        <f t="shared" si="134"/>
        <v>9175</v>
      </c>
      <c r="B9181" s="571" t="s">
        <v>11316</v>
      </c>
      <c r="C9181" s="574" t="s">
        <v>12458</v>
      </c>
      <c r="D9181" s="843">
        <v>690.2</v>
      </c>
      <c r="E9181" s="844"/>
      <c r="F9181" s="844"/>
      <c r="G9181" s="25"/>
      <c r="H9181" s="25"/>
      <c r="I9181" s="25"/>
      <c r="J9181" s="25"/>
      <c r="K9181" s="25"/>
      <c r="L9181" s="25"/>
      <c r="N9181" s="25"/>
      <c r="O9181" s="25"/>
      <c r="P9181" s="35" t="s">
        <v>2496</v>
      </c>
      <c r="AS9181" s="570"/>
      <c r="AT9181" s="391"/>
      <c r="AU9181" s="222"/>
      <c r="AV9181" s="564"/>
      <c r="AW9181" s="60"/>
      <c r="AX9181" s="60"/>
      <c r="AY9181" s="60"/>
      <c r="AZ9181" s="283"/>
      <c r="BA9181" s="283"/>
      <c r="BB9181" s="283"/>
      <c r="BC9181" s="34"/>
      <c r="BD9181" s="27"/>
      <c r="BF9181" s="35"/>
      <c r="BG9181" s="35"/>
      <c r="BH9181" s="35"/>
    </row>
    <row r="9182" spans="1:60" ht="15" x14ac:dyDescent="0.25">
      <c r="A9182" s="570">
        <f t="shared" si="134"/>
        <v>9176</v>
      </c>
      <c r="B9182" s="571" t="s">
        <v>11317</v>
      </c>
      <c r="C9182" s="574" t="s">
        <v>12458</v>
      </c>
      <c r="D9182" s="843">
        <v>714</v>
      </c>
      <c r="E9182" s="844"/>
      <c r="F9182" s="844"/>
      <c r="G9182" s="25"/>
      <c r="H9182" s="25"/>
      <c r="I9182" s="25"/>
      <c r="J9182" s="25"/>
      <c r="K9182" s="25"/>
      <c r="L9182" s="25"/>
      <c r="N9182" s="25"/>
      <c r="O9182" s="25"/>
      <c r="P9182" s="35" t="s">
        <v>2496</v>
      </c>
      <c r="AS9182" s="570"/>
      <c r="AT9182" s="391"/>
      <c r="AU9182" s="222"/>
      <c r="AV9182" s="564"/>
      <c r="AW9182" s="60"/>
      <c r="AX9182" s="60"/>
      <c r="AY9182" s="60"/>
      <c r="AZ9182" s="283"/>
      <c r="BA9182" s="283"/>
      <c r="BB9182" s="283"/>
      <c r="BC9182" s="34"/>
      <c r="BD9182" s="27"/>
      <c r="BF9182" s="35"/>
      <c r="BG9182" s="35"/>
      <c r="BH9182" s="35"/>
    </row>
    <row r="9183" spans="1:60" ht="15" x14ac:dyDescent="0.25">
      <c r="A9183" s="570">
        <f t="shared" si="134"/>
        <v>9177</v>
      </c>
      <c r="B9183" s="571" t="s">
        <v>11318</v>
      </c>
      <c r="C9183" s="574" t="s">
        <v>12458</v>
      </c>
      <c r="D9183" s="843">
        <v>1249.5</v>
      </c>
      <c r="E9183" s="844"/>
      <c r="F9183" s="844"/>
      <c r="G9183" s="25"/>
      <c r="H9183" s="25"/>
      <c r="I9183" s="25"/>
      <c r="J9183" s="25"/>
      <c r="K9183" s="25"/>
      <c r="L9183" s="25"/>
      <c r="N9183" s="25"/>
      <c r="O9183" s="25"/>
      <c r="P9183" s="35" t="s">
        <v>2496</v>
      </c>
      <c r="AS9183" s="570"/>
      <c r="AT9183" s="391"/>
      <c r="AU9183" s="222"/>
      <c r="AV9183" s="564"/>
      <c r="AW9183" s="60"/>
      <c r="AX9183" s="60"/>
      <c r="AY9183" s="60"/>
      <c r="AZ9183" s="283"/>
      <c r="BA9183" s="283"/>
      <c r="BB9183" s="283"/>
      <c r="BC9183" s="34"/>
      <c r="BD9183" s="27"/>
      <c r="BF9183" s="35"/>
      <c r="BG9183" s="35"/>
      <c r="BH9183" s="35"/>
    </row>
    <row r="9184" spans="1:60" ht="15" x14ac:dyDescent="0.25">
      <c r="A9184" s="570">
        <f t="shared" si="134"/>
        <v>9178</v>
      </c>
      <c r="B9184" s="571" t="s">
        <v>11319</v>
      </c>
      <c r="C9184" s="574" t="s">
        <v>12458</v>
      </c>
      <c r="D9184" s="843">
        <v>871.08</v>
      </c>
      <c r="E9184" s="844"/>
      <c r="F9184" s="844"/>
      <c r="G9184" s="25"/>
      <c r="H9184" s="25"/>
      <c r="I9184" s="25"/>
      <c r="J9184" s="25"/>
      <c r="K9184" s="25"/>
      <c r="L9184" s="25"/>
      <c r="N9184" s="25"/>
      <c r="O9184" s="25"/>
      <c r="P9184" s="35" t="s">
        <v>2496</v>
      </c>
      <c r="AS9184" s="570"/>
      <c r="AT9184" s="391"/>
      <c r="AU9184" s="222"/>
      <c r="AV9184" s="564"/>
      <c r="AW9184" s="60"/>
      <c r="AX9184" s="60"/>
      <c r="AY9184" s="60"/>
      <c r="AZ9184" s="283"/>
      <c r="BA9184" s="283"/>
      <c r="BB9184" s="283"/>
      <c r="BC9184" s="34"/>
      <c r="BD9184" s="27"/>
      <c r="BF9184" s="35"/>
      <c r="BG9184" s="35"/>
      <c r="BH9184" s="35"/>
    </row>
    <row r="9185" spans="1:60" ht="15" x14ac:dyDescent="0.25">
      <c r="A9185" s="570">
        <f t="shared" si="134"/>
        <v>9179</v>
      </c>
      <c r="B9185" s="571" t="s">
        <v>11320</v>
      </c>
      <c r="C9185" s="574" t="s">
        <v>12458</v>
      </c>
      <c r="D9185" s="843">
        <v>8996.4</v>
      </c>
      <c r="E9185" s="844"/>
      <c r="F9185" s="844"/>
      <c r="G9185" s="25"/>
      <c r="H9185" s="25"/>
      <c r="I9185" s="25"/>
      <c r="J9185" s="25"/>
      <c r="K9185" s="25"/>
      <c r="L9185" s="25"/>
      <c r="N9185" s="25"/>
      <c r="O9185" s="25"/>
      <c r="P9185" s="35" t="s">
        <v>2496</v>
      </c>
      <c r="AS9185" s="570"/>
      <c r="AT9185" s="391"/>
      <c r="AU9185" s="222"/>
      <c r="AV9185" s="564"/>
      <c r="AW9185" s="60"/>
      <c r="AX9185" s="60"/>
      <c r="AY9185" s="60"/>
      <c r="AZ9185" s="283"/>
      <c r="BA9185" s="283"/>
      <c r="BB9185" s="283"/>
      <c r="BC9185" s="34"/>
      <c r="BD9185" s="27"/>
      <c r="BF9185" s="35"/>
      <c r="BG9185" s="35"/>
      <c r="BH9185" s="35"/>
    </row>
    <row r="9186" spans="1:60" ht="15" x14ac:dyDescent="0.25">
      <c r="A9186" s="570">
        <f t="shared" si="134"/>
        <v>9180</v>
      </c>
      <c r="B9186" s="571" t="s">
        <v>11321</v>
      </c>
      <c r="C9186" s="574" t="s">
        <v>12458</v>
      </c>
      <c r="D9186" s="843">
        <v>2570.4</v>
      </c>
      <c r="E9186" s="844"/>
      <c r="F9186" s="844"/>
      <c r="G9186" s="25"/>
      <c r="H9186" s="25"/>
      <c r="I9186" s="25"/>
      <c r="J9186" s="25"/>
      <c r="K9186" s="25"/>
      <c r="L9186" s="25"/>
      <c r="N9186" s="25"/>
      <c r="O9186" s="25"/>
      <c r="P9186" s="35" t="s">
        <v>2496</v>
      </c>
      <c r="AS9186" s="570"/>
      <c r="AT9186" s="391"/>
      <c r="AU9186" s="222"/>
      <c r="AV9186" s="564"/>
      <c r="AW9186" s="60"/>
      <c r="AX9186" s="60"/>
      <c r="AY9186" s="60"/>
      <c r="AZ9186" s="283"/>
      <c r="BA9186" s="283"/>
      <c r="BB9186" s="283"/>
      <c r="BC9186" s="34"/>
      <c r="BD9186" s="27"/>
      <c r="BF9186" s="35"/>
      <c r="BG9186" s="35"/>
      <c r="BH9186" s="35"/>
    </row>
    <row r="9187" spans="1:60" ht="15" x14ac:dyDescent="0.25">
      <c r="A9187" s="570">
        <f t="shared" si="134"/>
        <v>9181</v>
      </c>
      <c r="B9187" s="571" t="s">
        <v>11322</v>
      </c>
      <c r="C9187" s="574" t="s">
        <v>12458</v>
      </c>
      <c r="D9187" s="843">
        <v>3445.05</v>
      </c>
      <c r="E9187" s="844"/>
      <c r="F9187" s="844"/>
      <c r="G9187" s="25"/>
      <c r="H9187" s="25"/>
      <c r="I9187" s="25"/>
      <c r="J9187" s="25"/>
      <c r="K9187" s="25"/>
      <c r="L9187" s="25"/>
      <c r="N9187" s="25"/>
      <c r="O9187" s="25"/>
      <c r="P9187" s="35" t="s">
        <v>2496</v>
      </c>
      <c r="AS9187" s="570"/>
      <c r="AT9187" s="391"/>
      <c r="AU9187" s="222"/>
      <c r="AV9187" s="564"/>
      <c r="AW9187" s="60"/>
      <c r="AX9187" s="60"/>
      <c r="AY9187" s="60"/>
      <c r="AZ9187" s="283"/>
      <c r="BA9187" s="283"/>
      <c r="BB9187" s="283"/>
      <c r="BC9187" s="34"/>
      <c r="BD9187" s="27"/>
      <c r="BF9187" s="35"/>
      <c r="BG9187" s="35"/>
      <c r="BH9187" s="35"/>
    </row>
    <row r="9188" spans="1:60" ht="15" x14ac:dyDescent="0.25">
      <c r="A9188" s="570">
        <f t="shared" si="134"/>
        <v>9182</v>
      </c>
      <c r="B9188" s="571" t="s">
        <v>11323</v>
      </c>
      <c r="C9188" s="574" t="s">
        <v>12458</v>
      </c>
      <c r="D9188" s="843">
        <v>4419.66</v>
      </c>
      <c r="E9188" s="844"/>
      <c r="F9188" s="844"/>
      <c r="G9188" s="25"/>
      <c r="H9188" s="25"/>
      <c r="I9188" s="25"/>
      <c r="J9188" s="25"/>
      <c r="K9188" s="25"/>
      <c r="L9188" s="25"/>
      <c r="N9188" s="25"/>
      <c r="O9188" s="25"/>
      <c r="P9188" s="35" t="s">
        <v>2496</v>
      </c>
      <c r="AS9188" s="570"/>
      <c r="AT9188" s="391"/>
      <c r="AU9188" s="222"/>
      <c r="AV9188" s="564"/>
      <c r="AW9188" s="60"/>
      <c r="AX9188" s="60"/>
      <c r="AY9188" s="60"/>
      <c r="AZ9188" s="283"/>
      <c r="BA9188" s="283"/>
      <c r="BB9188" s="283"/>
      <c r="BC9188" s="34"/>
      <c r="BD9188" s="27"/>
      <c r="BF9188" s="35"/>
      <c r="BG9188" s="35"/>
      <c r="BH9188" s="35"/>
    </row>
    <row r="9189" spans="1:60" ht="15" x14ac:dyDescent="0.25">
      <c r="A9189" s="570">
        <f t="shared" si="134"/>
        <v>9183</v>
      </c>
      <c r="B9189" s="571" t="s">
        <v>11324</v>
      </c>
      <c r="C9189" s="574" t="s">
        <v>12458</v>
      </c>
      <c r="D9189" s="843">
        <v>1041.25</v>
      </c>
      <c r="E9189" s="844"/>
      <c r="F9189" s="844"/>
      <c r="G9189" s="25"/>
      <c r="H9189" s="25"/>
      <c r="I9189" s="25"/>
      <c r="J9189" s="25"/>
      <c r="K9189" s="25"/>
      <c r="L9189" s="25"/>
      <c r="N9189" s="25"/>
      <c r="O9189" s="25"/>
      <c r="P9189" s="35" t="s">
        <v>2496</v>
      </c>
      <c r="AS9189" s="570"/>
      <c r="AT9189" s="391"/>
      <c r="AU9189" s="222"/>
      <c r="AV9189" s="564"/>
      <c r="AW9189" s="60"/>
      <c r="AX9189" s="60"/>
      <c r="AY9189" s="60"/>
      <c r="AZ9189" s="283"/>
      <c r="BA9189" s="283"/>
      <c r="BB9189" s="283"/>
      <c r="BC9189" s="34"/>
      <c r="BD9189" s="27"/>
      <c r="BF9189" s="35"/>
      <c r="BG9189" s="35"/>
      <c r="BH9189" s="35"/>
    </row>
    <row r="9190" spans="1:60" ht="15" x14ac:dyDescent="0.25">
      <c r="A9190" s="570">
        <f t="shared" si="134"/>
        <v>9184</v>
      </c>
      <c r="B9190" s="571" t="s">
        <v>11325</v>
      </c>
      <c r="C9190" s="574" t="s">
        <v>12458</v>
      </c>
      <c r="D9190" s="843">
        <v>5388.32</v>
      </c>
      <c r="E9190" s="844"/>
      <c r="F9190" s="844"/>
      <c r="G9190" s="25"/>
      <c r="H9190" s="25"/>
      <c r="I9190" s="25"/>
      <c r="J9190" s="25"/>
      <c r="K9190" s="25"/>
      <c r="L9190" s="25"/>
      <c r="N9190" s="25"/>
      <c r="O9190" s="25"/>
      <c r="P9190" s="35" t="s">
        <v>2496</v>
      </c>
      <c r="AS9190" s="570"/>
      <c r="AT9190" s="391"/>
      <c r="AU9190" s="222"/>
      <c r="AV9190" s="564"/>
      <c r="AW9190" s="60"/>
      <c r="AX9190" s="60"/>
      <c r="AY9190" s="60"/>
      <c r="AZ9190" s="283"/>
      <c r="BA9190" s="283"/>
      <c r="BB9190" s="283"/>
      <c r="BC9190" s="34"/>
      <c r="BD9190" s="27"/>
      <c r="BF9190" s="35"/>
      <c r="BG9190" s="35"/>
      <c r="BH9190" s="35"/>
    </row>
    <row r="9191" spans="1:60" ht="15" x14ac:dyDescent="0.25">
      <c r="A9191" s="570">
        <f t="shared" si="134"/>
        <v>9185</v>
      </c>
      <c r="B9191" s="571" t="s">
        <v>11326</v>
      </c>
      <c r="C9191" s="574" t="s">
        <v>12458</v>
      </c>
      <c r="D9191" s="843">
        <v>267.75</v>
      </c>
      <c r="E9191" s="844"/>
      <c r="F9191" s="844"/>
      <c r="G9191" s="25"/>
      <c r="H9191" s="25"/>
      <c r="I9191" s="25"/>
      <c r="J9191" s="25"/>
      <c r="K9191" s="25"/>
      <c r="L9191" s="25"/>
      <c r="N9191" s="25"/>
      <c r="O9191" s="25"/>
      <c r="P9191" s="35" t="s">
        <v>2496</v>
      </c>
      <c r="AS9191" s="570"/>
      <c r="AT9191" s="391"/>
      <c r="AU9191" s="222"/>
      <c r="AV9191" s="564"/>
      <c r="AW9191" s="60"/>
      <c r="AX9191" s="60"/>
      <c r="AY9191" s="60"/>
      <c r="AZ9191" s="283"/>
      <c r="BA9191" s="283"/>
      <c r="BB9191" s="283"/>
      <c r="BC9191" s="34"/>
      <c r="BD9191" s="27"/>
      <c r="BF9191" s="35"/>
      <c r="BG9191" s="35"/>
      <c r="BH9191" s="35"/>
    </row>
    <row r="9192" spans="1:60" ht="15" x14ac:dyDescent="0.25">
      <c r="A9192" s="570">
        <f t="shared" si="134"/>
        <v>9186</v>
      </c>
      <c r="B9192" s="571" t="s">
        <v>11327</v>
      </c>
      <c r="C9192" s="574" t="s">
        <v>12458</v>
      </c>
      <c r="D9192" s="843">
        <v>401.03</v>
      </c>
      <c r="E9192" s="844"/>
      <c r="F9192" s="844"/>
      <c r="G9192" s="25"/>
      <c r="H9192" s="25"/>
      <c r="I9192" s="25"/>
      <c r="J9192" s="25"/>
      <c r="K9192" s="25"/>
      <c r="L9192" s="25"/>
      <c r="N9192" s="25"/>
      <c r="O9192" s="25"/>
      <c r="P9192" s="35" t="s">
        <v>2496</v>
      </c>
      <c r="AS9192" s="570"/>
      <c r="AT9192" s="391"/>
      <c r="AU9192" s="222"/>
      <c r="AV9192" s="564"/>
      <c r="AW9192" s="60"/>
      <c r="AX9192" s="60"/>
      <c r="AY9192" s="60"/>
      <c r="AZ9192" s="283"/>
      <c r="BA9192" s="283"/>
      <c r="BB9192" s="283"/>
      <c r="BC9192" s="34"/>
      <c r="BD9192" s="27"/>
      <c r="BF9192" s="35"/>
      <c r="BG9192" s="35"/>
      <c r="BH9192" s="35"/>
    </row>
    <row r="9193" spans="1:60" ht="15" x14ac:dyDescent="0.25">
      <c r="A9193" s="570">
        <f t="shared" si="134"/>
        <v>9187</v>
      </c>
      <c r="B9193" s="571" t="s">
        <v>11328</v>
      </c>
      <c r="C9193" s="574" t="s">
        <v>12458</v>
      </c>
      <c r="D9193" s="843">
        <v>2377.62</v>
      </c>
      <c r="E9193" s="844"/>
      <c r="F9193" s="844"/>
      <c r="G9193" s="25"/>
      <c r="H9193" s="25"/>
      <c r="I9193" s="25"/>
      <c r="J9193" s="25"/>
      <c r="K9193" s="25"/>
      <c r="L9193" s="25"/>
      <c r="N9193" s="25"/>
      <c r="O9193" s="25"/>
      <c r="P9193" s="35" t="s">
        <v>2496</v>
      </c>
      <c r="AS9193" s="570"/>
      <c r="AT9193" s="391"/>
      <c r="AU9193" s="222"/>
      <c r="AV9193" s="564"/>
      <c r="AW9193" s="60"/>
      <c r="AX9193" s="60"/>
      <c r="AY9193" s="60"/>
      <c r="AZ9193" s="283"/>
      <c r="BA9193" s="283"/>
      <c r="BB9193" s="283"/>
      <c r="BC9193" s="34"/>
      <c r="BD9193" s="27"/>
      <c r="BF9193" s="35"/>
      <c r="BG9193" s="35"/>
      <c r="BH9193" s="35"/>
    </row>
    <row r="9194" spans="1:60" ht="15" x14ac:dyDescent="0.25">
      <c r="A9194" s="570">
        <f t="shared" si="134"/>
        <v>9188</v>
      </c>
      <c r="B9194" s="571" t="s">
        <v>11329</v>
      </c>
      <c r="C9194" s="574" t="s">
        <v>12458</v>
      </c>
      <c r="D9194" s="843">
        <v>833</v>
      </c>
      <c r="E9194" s="844"/>
      <c r="F9194" s="844"/>
      <c r="G9194" s="25"/>
      <c r="H9194" s="25"/>
      <c r="I9194" s="25"/>
      <c r="J9194" s="25"/>
      <c r="K9194" s="25"/>
      <c r="L9194" s="25"/>
      <c r="N9194" s="25"/>
      <c r="O9194" s="25"/>
      <c r="P9194" s="35" t="s">
        <v>2496</v>
      </c>
      <c r="AS9194" s="570"/>
      <c r="AT9194" s="391"/>
      <c r="AU9194" s="222"/>
      <c r="AV9194" s="564"/>
      <c r="AW9194" s="60"/>
      <c r="AX9194" s="60"/>
      <c r="AY9194" s="60"/>
      <c r="AZ9194" s="283"/>
      <c r="BA9194" s="283"/>
      <c r="BB9194" s="283"/>
      <c r="BC9194" s="34"/>
      <c r="BD9194" s="27"/>
      <c r="BF9194" s="35"/>
      <c r="BG9194" s="35"/>
      <c r="BH9194" s="35"/>
    </row>
    <row r="9195" spans="1:60" ht="15" x14ac:dyDescent="0.25">
      <c r="A9195" s="570">
        <f t="shared" si="134"/>
        <v>9189</v>
      </c>
      <c r="B9195" s="571" t="s">
        <v>11330</v>
      </c>
      <c r="C9195" s="574" t="s">
        <v>12458</v>
      </c>
      <c r="D9195" s="843">
        <v>1460.13</v>
      </c>
      <c r="E9195" s="844"/>
      <c r="F9195" s="844"/>
      <c r="G9195" s="25"/>
      <c r="H9195" s="25"/>
      <c r="I9195" s="25"/>
      <c r="J9195" s="25"/>
      <c r="K9195" s="25"/>
      <c r="L9195" s="25"/>
      <c r="N9195" s="25"/>
      <c r="O9195" s="25"/>
      <c r="P9195" s="35" t="s">
        <v>2496</v>
      </c>
      <c r="AS9195" s="570"/>
      <c r="AT9195" s="391"/>
      <c r="AU9195" s="222"/>
      <c r="AV9195" s="564"/>
      <c r="AW9195" s="60"/>
      <c r="AX9195" s="60"/>
      <c r="AY9195" s="60"/>
      <c r="AZ9195" s="283"/>
      <c r="BA9195" s="283"/>
      <c r="BB9195" s="283"/>
      <c r="BC9195" s="34"/>
      <c r="BD9195" s="27"/>
      <c r="BF9195" s="35"/>
      <c r="BG9195" s="35"/>
      <c r="BH9195" s="35"/>
    </row>
    <row r="9196" spans="1:60" ht="15" x14ac:dyDescent="0.25">
      <c r="A9196" s="570">
        <f t="shared" si="134"/>
        <v>9190</v>
      </c>
      <c r="B9196" s="571" t="s">
        <v>11331</v>
      </c>
      <c r="C9196" s="574" t="s">
        <v>12458</v>
      </c>
      <c r="D9196" s="843">
        <v>1550.57</v>
      </c>
      <c r="E9196" s="844"/>
      <c r="F9196" s="844"/>
      <c r="G9196" s="25"/>
      <c r="H9196" s="25"/>
      <c r="I9196" s="25"/>
      <c r="J9196" s="25"/>
      <c r="K9196" s="25"/>
      <c r="L9196" s="25"/>
      <c r="N9196" s="25"/>
      <c r="O9196" s="25"/>
      <c r="P9196" s="35" t="s">
        <v>2496</v>
      </c>
      <c r="AS9196" s="570"/>
      <c r="AT9196" s="391"/>
      <c r="AU9196" s="222"/>
      <c r="AV9196" s="564"/>
      <c r="AW9196" s="60"/>
      <c r="AX9196" s="60"/>
      <c r="AY9196" s="60"/>
      <c r="AZ9196" s="283"/>
      <c r="BA9196" s="283"/>
      <c r="BB9196" s="283"/>
      <c r="BC9196" s="34"/>
      <c r="BD9196" s="27"/>
      <c r="BF9196" s="35"/>
      <c r="BG9196" s="35"/>
      <c r="BH9196" s="35"/>
    </row>
    <row r="9197" spans="1:60" ht="15" x14ac:dyDescent="0.25">
      <c r="A9197" s="570">
        <f t="shared" si="134"/>
        <v>9191</v>
      </c>
      <c r="B9197" s="571" t="s">
        <v>11332</v>
      </c>
      <c r="C9197" s="574" t="s">
        <v>12458</v>
      </c>
      <c r="D9197" s="843">
        <v>1660.05</v>
      </c>
      <c r="E9197" s="844"/>
      <c r="F9197" s="844"/>
      <c r="G9197" s="25"/>
      <c r="H9197" s="25"/>
      <c r="I9197" s="25"/>
      <c r="J9197" s="25"/>
      <c r="K9197" s="25"/>
      <c r="L9197" s="25"/>
      <c r="N9197" s="25"/>
      <c r="O9197" s="25"/>
      <c r="P9197" s="35" t="s">
        <v>2496</v>
      </c>
      <c r="AS9197" s="570"/>
      <c r="AT9197" s="391"/>
      <c r="AU9197" s="222"/>
      <c r="AV9197" s="564"/>
      <c r="AW9197" s="60"/>
      <c r="AX9197" s="60"/>
      <c r="AY9197" s="60"/>
      <c r="AZ9197" s="283"/>
      <c r="BA9197" s="283"/>
      <c r="BB9197" s="283"/>
      <c r="BC9197" s="34"/>
      <c r="BD9197" s="27"/>
      <c r="BF9197" s="35"/>
      <c r="BG9197" s="35"/>
      <c r="BH9197" s="35"/>
    </row>
    <row r="9198" spans="1:60" ht="15" x14ac:dyDescent="0.25">
      <c r="A9198" s="570">
        <f t="shared" si="134"/>
        <v>9192</v>
      </c>
      <c r="B9198" s="571" t="s">
        <v>11333</v>
      </c>
      <c r="C9198" s="574" t="s">
        <v>12458</v>
      </c>
      <c r="D9198" s="843">
        <v>1156.68</v>
      </c>
      <c r="E9198" s="844"/>
      <c r="F9198" s="844"/>
      <c r="G9198" s="25"/>
      <c r="H9198" s="25"/>
      <c r="I9198" s="25"/>
      <c r="J9198" s="25"/>
      <c r="K9198" s="25"/>
      <c r="L9198" s="25"/>
      <c r="N9198" s="25"/>
      <c r="O9198" s="25"/>
      <c r="P9198" s="35" t="s">
        <v>2496</v>
      </c>
      <c r="AS9198" s="570"/>
      <c r="AT9198" s="391"/>
      <c r="AU9198" s="222"/>
      <c r="AV9198" s="564"/>
      <c r="AW9198" s="60"/>
      <c r="AX9198" s="60"/>
      <c r="AY9198" s="60"/>
      <c r="AZ9198" s="283"/>
      <c r="BA9198" s="283"/>
      <c r="BB9198" s="283"/>
      <c r="BC9198" s="34"/>
      <c r="BD9198" s="27"/>
      <c r="BF9198" s="35"/>
      <c r="BG9198" s="35"/>
      <c r="BH9198" s="35"/>
    </row>
    <row r="9199" spans="1:60" ht="15" x14ac:dyDescent="0.25">
      <c r="A9199" s="570">
        <f t="shared" si="134"/>
        <v>9193</v>
      </c>
      <c r="B9199" s="571" t="s">
        <v>11334</v>
      </c>
      <c r="C9199" s="574" t="s">
        <v>12458</v>
      </c>
      <c r="D9199" s="843">
        <v>683.06</v>
      </c>
      <c r="E9199" s="844"/>
      <c r="F9199" s="844"/>
      <c r="G9199" s="25"/>
      <c r="H9199" s="25"/>
      <c r="I9199" s="25"/>
      <c r="J9199" s="25"/>
      <c r="K9199" s="25"/>
      <c r="L9199" s="25"/>
      <c r="N9199" s="25"/>
      <c r="O9199" s="25"/>
      <c r="P9199" s="35" t="s">
        <v>2496</v>
      </c>
      <c r="AS9199" s="570"/>
      <c r="AT9199" s="391"/>
      <c r="AU9199" s="222"/>
      <c r="AV9199" s="564"/>
      <c r="AW9199" s="60"/>
      <c r="AX9199" s="60"/>
      <c r="AY9199" s="60"/>
      <c r="AZ9199" s="283"/>
      <c r="BA9199" s="283"/>
      <c r="BB9199" s="283"/>
      <c r="BC9199" s="34"/>
      <c r="BD9199" s="27"/>
      <c r="BF9199" s="35"/>
      <c r="BG9199" s="35"/>
      <c r="BH9199" s="35"/>
    </row>
    <row r="9200" spans="1:60" ht="15" x14ac:dyDescent="0.25">
      <c r="A9200" s="570">
        <f t="shared" si="134"/>
        <v>9194</v>
      </c>
      <c r="B9200" s="571" t="s">
        <v>11335</v>
      </c>
      <c r="C9200" s="574" t="s">
        <v>12458</v>
      </c>
      <c r="D9200" s="843">
        <v>17850</v>
      </c>
      <c r="E9200" s="844"/>
      <c r="F9200" s="844"/>
      <c r="G9200" s="25"/>
      <c r="H9200" s="25"/>
      <c r="I9200" s="25"/>
      <c r="J9200" s="25"/>
      <c r="K9200" s="25"/>
      <c r="L9200" s="25"/>
      <c r="N9200" s="25"/>
      <c r="O9200" s="25"/>
      <c r="P9200" s="35" t="s">
        <v>2496</v>
      </c>
      <c r="AS9200" s="570"/>
      <c r="AT9200" s="391"/>
      <c r="AU9200" s="222"/>
      <c r="AV9200" s="564"/>
      <c r="AW9200" s="60"/>
      <c r="AX9200" s="60"/>
      <c r="AY9200" s="60"/>
      <c r="AZ9200" s="283"/>
      <c r="BA9200" s="283"/>
      <c r="BB9200" s="283"/>
      <c r="BC9200" s="34"/>
      <c r="BD9200" s="27"/>
      <c r="BF9200" s="35"/>
      <c r="BG9200" s="35"/>
      <c r="BH9200" s="35"/>
    </row>
    <row r="9201" spans="1:60" ht="15" x14ac:dyDescent="0.25">
      <c r="A9201" s="570">
        <f t="shared" si="134"/>
        <v>9195</v>
      </c>
      <c r="B9201" s="571" t="s">
        <v>11336</v>
      </c>
      <c r="C9201" s="574" t="s">
        <v>12458</v>
      </c>
      <c r="D9201" s="843">
        <v>85.68</v>
      </c>
      <c r="E9201" s="844"/>
      <c r="F9201" s="844"/>
      <c r="G9201" s="25"/>
      <c r="H9201" s="25"/>
      <c r="I9201" s="25"/>
      <c r="J9201" s="25"/>
      <c r="K9201" s="25"/>
      <c r="L9201" s="25"/>
      <c r="N9201" s="25"/>
      <c r="O9201" s="25"/>
      <c r="P9201" s="35" t="s">
        <v>2496</v>
      </c>
      <c r="AS9201" s="570"/>
      <c r="AT9201" s="391"/>
      <c r="AU9201" s="222"/>
      <c r="AV9201" s="564"/>
      <c r="AW9201" s="60"/>
      <c r="AX9201" s="60"/>
      <c r="AY9201" s="60"/>
      <c r="AZ9201" s="283"/>
      <c r="BA9201" s="283"/>
      <c r="BB9201" s="283"/>
      <c r="BC9201" s="34"/>
      <c r="BD9201" s="27"/>
      <c r="BF9201" s="35"/>
      <c r="BG9201" s="35"/>
      <c r="BH9201" s="35"/>
    </row>
    <row r="9202" spans="1:60" ht="15" x14ac:dyDescent="0.25">
      <c r="A9202" s="570">
        <f t="shared" si="134"/>
        <v>9196</v>
      </c>
      <c r="B9202" s="571" t="s">
        <v>11337</v>
      </c>
      <c r="C9202" s="574" t="s">
        <v>12458</v>
      </c>
      <c r="D9202" s="843">
        <v>49.98</v>
      </c>
      <c r="E9202" s="844"/>
      <c r="F9202" s="844"/>
      <c r="G9202" s="25"/>
      <c r="H9202" s="25"/>
      <c r="I9202" s="25"/>
      <c r="J9202" s="25"/>
      <c r="K9202" s="25"/>
      <c r="L9202" s="25"/>
      <c r="N9202" s="25"/>
      <c r="O9202" s="25"/>
      <c r="P9202" s="35" t="s">
        <v>2496</v>
      </c>
      <c r="AS9202" s="570"/>
      <c r="AT9202" s="391"/>
      <c r="AU9202" s="222"/>
      <c r="AV9202" s="564"/>
      <c r="AW9202" s="60"/>
      <c r="AX9202" s="60"/>
      <c r="AY9202" s="60"/>
      <c r="AZ9202" s="283"/>
      <c r="BA9202" s="283"/>
      <c r="BB9202" s="283"/>
      <c r="BC9202" s="34"/>
      <c r="BD9202" s="27"/>
      <c r="BF9202" s="35"/>
      <c r="BG9202" s="35"/>
      <c r="BH9202" s="35"/>
    </row>
    <row r="9203" spans="1:60" ht="15" x14ac:dyDescent="0.25">
      <c r="A9203" s="570">
        <f t="shared" si="134"/>
        <v>9197</v>
      </c>
      <c r="B9203" s="571" t="s">
        <v>11338</v>
      </c>
      <c r="C9203" s="574" t="s">
        <v>12458</v>
      </c>
      <c r="D9203" s="843">
        <v>82.11</v>
      </c>
      <c r="E9203" s="844"/>
      <c r="F9203" s="844"/>
      <c r="G9203" s="25"/>
      <c r="H9203" s="25"/>
      <c r="I9203" s="25"/>
      <c r="J9203" s="25"/>
      <c r="K9203" s="25"/>
      <c r="L9203" s="25"/>
      <c r="N9203" s="25"/>
      <c r="O9203" s="25"/>
      <c r="P9203" s="35" t="s">
        <v>2496</v>
      </c>
      <c r="AS9203" s="570"/>
      <c r="AT9203" s="391"/>
      <c r="AU9203" s="222"/>
      <c r="AV9203" s="564"/>
      <c r="AW9203" s="60"/>
      <c r="AX9203" s="60"/>
      <c r="AY9203" s="60"/>
      <c r="AZ9203" s="283"/>
      <c r="BA9203" s="283"/>
      <c r="BB9203" s="283"/>
      <c r="BC9203" s="34"/>
      <c r="BD9203" s="27"/>
      <c r="BF9203" s="35"/>
      <c r="BG9203" s="35"/>
      <c r="BH9203" s="35"/>
    </row>
    <row r="9204" spans="1:60" ht="15" x14ac:dyDescent="0.25">
      <c r="A9204" s="570">
        <f t="shared" si="134"/>
        <v>9198</v>
      </c>
      <c r="B9204" s="571" t="s">
        <v>11339</v>
      </c>
      <c r="C9204" s="574" t="s">
        <v>12458</v>
      </c>
      <c r="D9204" s="843">
        <v>99.96</v>
      </c>
      <c r="E9204" s="844"/>
      <c r="F9204" s="844"/>
      <c r="G9204" s="25"/>
      <c r="H9204" s="25"/>
      <c r="I9204" s="25"/>
      <c r="J9204" s="25"/>
      <c r="K9204" s="25"/>
      <c r="L9204" s="25"/>
      <c r="N9204" s="25"/>
      <c r="O9204" s="25"/>
      <c r="P9204" s="35" t="s">
        <v>2496</v>
      </c>
      <c r="AS9204" s="570"/>
      <c r="AT9204" s="391"/>
      <c r="AU9204" s="222"/>
      <c r="AV9204" s="564"/>
      <c r="AW9204" s="60"/>
      <c r="AX9204" s="60"/>
      <c r="AY9204" s="60"/>
      <c r="AZ9204" s="283"/>
      <c r="BA9204" s="283"/>
      <c r="BB9204" s="283"/>
      <c r="BC9204" s="34"/>
      <c r="BD9204" s="27"/>
      <c r="BF9204" s="35"/>
      <c r="BG9204" s="35"/>
      <c r="BH9204" s="35"/>
    </row>
    <row r="9205" spans="1:60" ht="15" x14ac:dyDescent="0.25">
      <c r="A9205" s="570">
        <f t="shared" si="134"/>
        <v>9199</v>
      </c>
      <c r="B9205" s="571" t="s">
        <v>11340</v>
      </c>
      <c r="C9205" s="574" t="s">
        <v>12458</v>
      </c>
      <c r="D9205" s="843">
        <v>115.31100000000001</v>
      </c>
      <c r="E9205" s="844"/>
      <c r="F9205" s="844"/>
      <c r="G9205" s="25"/>
      <c r="H9205" s="25"/>
      <c r="I9205" s="25"/>
      <c r="J9205" s="25"/>
      <c r="K9205" s="25"/>
      <c r="L9205" s="25"/>
      <c r="N9205" s="25"/>
      <c r="O9205" s="25"/>
      <c r="P9205" s="35" t="s">
        <v>2496</v>
      </c>
      <c r="AS9205" s="570"/>
      <c r="AT9205" s="391"/>
      <c r="AU9205" s="222"/>
      <c r="AV9205" s="564"/>
      <c r="AW9205" s="60"/>
      <c r="AX9205" s="60"/>
      <c r="AY9205" s="60"/>
      <c r="AZ9205" s="283"/>
      <c r="BA9205" s="283"/>
      <c r="BB9205" s="283"/>
      <c r="BC9205" s="34"/>
      <c r="BD9205" s="27"/>
      <c r="BF9205" s="35"/>
      <c r="BG9205" s="35"/>
      <c r="BH9205" s="35"/>
    </row>
    <row r="9206" spans="1:60" ht="15" x14ac:dyDescent="0.25">
      <c r="A9206" s="570">
        <f t="shared" si="134"/>
        <v>9200</v>
      </c>
      <c r="B9206" s="571" t="s">
        <v>11341</v>
      </c>
      <c r="C9206" s="574" t="s">
        <v>12458</v>
      </c>
      <c r="D9206" s="843">
        <v>135.66</v>
      </c>
      <c r="E9206" s="844"/>
      <c r="F9206" s="844"/>
      <c r="G9206" s="25"/>
      <c r="H9206" s="25"/>
      <c r="I9206" s="25"/>
      <c r="J9206" s="25"/>
      <c r="K9206" s="25"/>
      <c r="L9206" s="25"/>
      <c r="N9206" s="25"/>
      <c r="O9206" s="25"/>
      <c r="P9206" s="35" t="s">
        <v>2496</v>
      </c>
      <c r="AS9206" s="570"/>
      <c r="AT9206" s="391"/>
      <c r="AU9206" s="222"/>
      <c r="AV9206" s="564"/>
      <c r="AW9206" s="60"/>
      <c r="AX9206" s="60"/>
      <c r="AY9206" s="60"/>
      <c r="AZ9206" s="283"/>
      <c r="BA9206" s="283"/>
      <c r="BB9206" s="283"/>
      <c r="BC9206" s="34"/>
      <c r="BD9206" s="27"/>
      <c r="BF9206" s="35"/>
      <c r="BG9206" s="35"/>
      <c r="BH9206" s="35"/>
    </row>
    <row r="9207" spans="1:60" ht="15" x14ac:dyDescent="0.25">
      <c r="A9207" s="570">
        <f t="shared" si="134"/>
        <v>9201</v>
      </c>
      <c r="B9207" s="571" t="s">
        <v>11342</v>
      </c>
      <c r="C9207" s="574" t="s">
        <v>12458</v>
      </c>
      <c r="D9207" s="843">
        <v>154.69999999999999</v>
      </c>
      <c r="E9207" s="844"/>
      <c r="F9207" s="844"/>
      <c r="G9207" s="25"/>
      <c r="H9207" s="25"/>
      <c r="I9207" s="25"/>
      <c r="J9207" s="25"/>
      <c r="K9207" s="25"/>
      <c r="L9207" s="25"/>
      <c r="N9207" s="25"/>
      <c r="O9207" s="25"/>
      <c r="P9207" s="35" t="s">
        <v>2496</v>
      </c>
      <c r="AS9207" s="570"/>
      <c r="AT9207" s="391"/>
      <c r="AU9207" s="222"/>
      <c r="AV9207" s="564"/>
      <c r="AW9207" s="60"/>
      <c r="AX9207" s="60"/>
      <c r="AY9207" s="60"/>
      <c r="AZ9207" s="283"/>
      <c r="BA9207" s="283"/>
      <c r="BB9207" s="283"/>
      <c r="BC9207" s="34"/>
      <c r="BD9207" s="27"/>
      <c r="BF9207" s="35"/>
      <c r="BG9207" s="35"/>
      <c r="BH9207" s="35"/>
    </row>
    <row r="9208" spans="1:60" ht="15" x14ac:dyDescent="0.25">
      <c r="A9208" s="570">
        <f t="shared" si="134"/>
        <v>9202</v>
      </c>
      <c r="B9208" s="571" t="s">
        <v>11343</v>
      </c>
      <c r="C9208" s="574" t="s">
        <v>12458</v>
      </c>
      <c r="D9208" s="843">
        <v>176.12</v>
      </c>
      <c r="E9208" s="844"/>
      <c r="F9208" s="844"/>
      <c r="G9208" s="25"/>
      <c r="H9208" s="25"/>
      <c r="I9208" s="25"/>
      <c r="J9208" s="25"/>
      <c r="K9208" s="25"/>
      <c r="L9208" s="25"/>
      <c r="N9208" s="25"/>
      <c r="O9208" s="25"/>
      <c r="P9208" s="35" t="s">
        <v>2496</v>
      </c>
      <c r="AS9208" s="570"/>
      <c r="AT9208" s="391"/>
      <c r="AU9208" s="222"/>
      <c r="AV9208" s="564"/>
      <c r="AW9208" s="60"/>
      <c r="AX9208" s="60"/>
      <c r="AY9208" s="60"/>
      <c r="AZ9208" s="283"/>
      <c r="BA9208" s="283"/>
      <c r="BB9208" s="283"/>
      <c r="BC9208" s="34"/>
      <c r="BD9208" s="27"/>
      <c r="BF9208" s="35"/>
      <c r="BG9208" s="35"/>
      <c r="BH9208" s="35"/>
    </row>
    <row r="9209" spans="1:60" ht="15" x14ac:dyDescent="0.25">
      <c r="A9209" s="570">
        <f t="shared" si="134"/>
        <v>9203</v>
      </c>
      <c r="B9209" s="571" t="s">
        <v>11344</v>
      </c>
      <c r="C9209" s="574" t="s">
        <v>12458</v>
      </c>
      <c r="D9209" s="843">
        <v>14.28</v>
      </c>
      <c r="E9209" s="844"/>
      <c r="F9209" s="844"/>
      <c r="G9209" s="25"/>
      <c r="H9209" s="25"/>
      <c r="I9209" s="25"/>
      <c r="J9209" s="25"/>
      <c r="K9209" s="25"/>
      <c r="L9209" s="25"/>
      <c r="N9209" s="25"/>
      <c r="O9209" s="25"/>
      <c r="P9209" s="35" t="s">
        <v>2496</v>
      </c>
      <c r="AS9209" s="570"/>
      <c r="AT9209" s="391"/>
      <c r="AU9209" s="222"/>
      <c r="AV9209" s="564"/>
      <c r="AW9209" s="60"/>
      <c r="AX9209" s="60"/>
      <c r="AY9209" s="60"/>
      <c r="AZ9209" s="283"/>
      <c r="BA9209" s="283"/>
      <c r="BB9209" s="283"/>
      <c r="BC9209" s="34"/>
      <c r="BD9209" s="27"/>
      <c r="BF9209" s="35"/>
      <c r="BG9209" s="35"/>
      <c r="BH9209" s="35"/>
    </row>
    <row r="9210" spans="1:60" ht="15" x14ac:dyDescent="0.25">
      <c r="A9210" s="570">
        <f t="shared" si="134"/>
        <v>9204</v>
      </c>
      <c r="B9210" s="571" t="s">
        <v>11345</v>
      </c>
      <c r="C9210" s="574" t="s">
        <v>12458</v>
      </c>
      <c r="D9210" s="843">
        <v>17.850000000000001</v>
      </c>
      <c r="E9210" s="844"/>
      <c r="F9210" s="844"/>
      <c r="G9210" s="25"/>
      <c r="H9210" s="25"/>
      <c r="I9210" s="25"/>
      <c r="J9210" s="25"/>
      <c r="K9210" s="25"/>
      <c r="L9210" s="25"/>
      <c r="N9210" s="25"/>
      <c r="O9210" s="25"/>
      <c r="P9210" s="35" t="s">
        <v>2496</v>
      </c>
      <c r="AS9210" s="570"/>
      <c r="AT9210" s="391"/>
      <c r="AU9210" s="222"/>
      <c r="AV9210" s="564"/>
      <c r="AW9210" s="60"/>
      <c r="AX9210" s="60"/>
      <c r="AY9210" s="60"/>
      <c r="AZ9210" s="283"/>
      <c r="BA9210" s="283"/>
      <c r="BB9210" s="283"/>
      <c r="BC9210" s="34"/>
      <c r="BD9210" s="27"/>
      <c r="BF9210" s="35"/>
      <c r="BG9210" s="35"/>
      <c r="BH9210" s="35"/>
    </row>
    <row r="9211" spans="1:60" ht="15" x14ac:dyDescent="0.25">
      <c r="A9211" s="570">
        <f t="shared" si="134"/>
        <v>9205</v>
      </c>
      <c r="B9211" s="571" t="s">
        <v>11346</v>
      </c>
      <c r="C9211" s="574" t="s">
        <v>12458</v>
      </c>
      <c r="D9211" s="843">
        <v>38.08</v>
      </c>
      <c r="E9211" s="844"/>
      <c r="F9211" s="844"/>
      <c r="G9211" s="25"/>
      <c r="H9211" s="25"/>
      <c r="I9211" s="25"/>
      <c r="J9211" s="25"/>
      <c r="K9211" s="25"/>
      <c r="L9211" s="25"/>
      <c r="N9211" s="25"/>
      <c r="O9211" s="25"/>
      <c r="P9211" s="35" t="s">
        <v>2496</v>
      </c>
      <c r="AS9211" s="570"/>
      <c r="AT9211" s="391"/>
      <c r="AU9211" s="222"/>
      <c r="AV9211" s="564"/>
      <c r="AW9211" s="60"/>
      <c r="AX9211" s="60"/>
      <c r="AY9211" s="60"/>
      <c r="AZ9211" s="283"/>
      <c r="BA9211" s="283"/>
      <c r="BB9211" s="283"/>
      <c r="BC9211" s="34"/>
      <c r="BD9211" s="27"/>
      <c r="BF9211" s="35"/>
      <c r="BG9211" s="35"/>
      <c r="BH9211" s="35"/>
    </row>
    <row r="9212" spans="1:60" ht="15" x14ac:dyDescent="0.25">
      <c r="A9212" s="570">
        <f t="shared" si="134"/>
        <v>9206</v>
      </c>
      <c r="B9212" s="571" t="s">
        <v>11347</v>
      </c>
      <c r="C9212" s="574" t="s">
        <v>12458</v>
      </c>
      <c r="D9212" s="843">
        <v>32.011000000000003</v>
      </c>
      <c r="E9212" s="844"/>
      <c r="F9212" s="844"/>
      <c r="G9212" s="25"/>
      <c r="H9212" s="25"/>
      <c r="I9212" s="25"/>
      <c r="J9212" s="25"/>
      <c r="K9212" s="25"/>
      <c r="L9212" s="25"/>
      <c r="N9212" s="25"/>
      <c r="O9212" s="25"/>
      <c r="P9212" s="35" t="s">
        <v>2496</v>
      </c>
      <c r="AS9212" s="570"/>
      <c r="AT9212" s="391"/>
      <c r="AU9212" s="222"/>
      <c r="AV9212" s="564"/>
      <c r="AW9212" s="60"/>
      <c r="AX9212" s="60"/>
      <c r="AY9212" s="60"/>
      <c r="AZ9212" s="283"/>
      <c r="BA9212" s="283"/>
      <c r="BB9212" s="283"/>
      <c r="BC9212" s="34"/>
      <c r="BD9212" s="27"/>
      <c r="BF9212" s="35"/>
      <c r="BG9212" s="35"/>
      <c r="BH9212" s="35"/>
    </row>
    <row r="9213" spans="1:60" ht="15" x14ac:dyDescent="0.25">
      <c r="A9213" s="570">
        <f t="shared" si="134"/>
        <v>9207</v>
      </c>
      <c r="B9213" s="571" t="s">
        <v>11348</v>
      </c>
      <c r="C9213" s="574" t="s">
        <v>12458</v>
      </c>
      <c r="D9213" s="843">
        <v>60.69</v>
      </c>
      <c r="E9213" s="844"/>
      <c r="F9213" s="844"/>
      <c r="G9213" s="25"/>
      <c r="H9213" s="25"/>
      <c r="I9213" s="25"/>
      <c r="J9213" s="25"/>
      <c r="K9213" s="25"/>
      <c r="L9213" s="25"/>
      <c r="N9213" s="25"/>
      <c r="O9213" s="25"/>
      <c r="P9213" s="35" t="s">
        <v>2496</v>
      </c>
      <c r="AS9213" s="570"/>
      <c r="AT9213" s="391"/>
      <c r="AU9213" s="222"/>
      <c r="AV9213" s="564"/>
      <c r="AW9213" s="60"/>
      <c r="AX9213" s="60"/>
      <c r="AY9213" s="60"/>
      <c r="AZ9213" s="283"/>
      <c r="BA9213" s="283"/>
      <c r="BB9213" s="283"/>
      <c r="BC9213" s="34"/>
      <c r="BD9213" s="27"/>
      <c r="BF9213" s="35"/>
      <c r="BG9213" s="35"/>
      <c r="BH9213" s="35"/>
    </row>
    <row r="9214" spans="1:60" ht="15" x14ac:dyDescent="0.25">
      <c r="A9214" s="570">
        <f t="shared" si="134"/>
        <v>9208</v>
      </c>
      <c r="B9214" s="571" t="s">
        <v>11349</v>
      </c>
      <c r="C9214" s="574" t="s">
        <v>12458</v>
      </c>
      <c r="D9214" s="843">
        <v>36.89</v>
      </c>
      <c r="E9214" s="844"/>
      <c r="F9214" s="844"/>
      <c r="G9214" s="25"/>
      <c r="H9214" s="25"/>
      <c r="I9214" s="25"/>
      <c r="J9214" s="25"/>
      <c r="K9214" s="25"/>
      <c r="L9214" s="25"/>
      <c r="N9214" s="25"/>
      <c r="O9214" s="25"/>
      <c r="P9214" s="35" t="s">
        <v>2496</v>
      </c>
      <c r="AS9214" s="570"/>
      <c r="AT9214" s="391"/>
      <c r="AU9214" s="222"/>
      <c r="AV9214" s="564"/>
      <c r="AW9214" s="60"/>
      <c r="AX9214" s="60"/>
      <c r="AY9214" s="60"/>
      <c r="AZ9214" s="283"/>
      <c r="BA9214" s="283"/>
      <c r="BB9214" s="283"/>
      <c r="BC9214" s="34"/>
      <c r="BD9214" s="27"/>
      <c r="BF9214" s="35"/>
      <c r="BG9214" s="35"/>
      <c r="BH9214" s="35"/>
    </row>
    <row r="9215" spans="1:60" ht="15" x14ac:dyDescent="0.25">
      <c r="A9215" s="570">
        <f t="shared" si="134"/>
        <v>9209</v>
      </c>
      <c r="B9215" s="571" t="s">
        <v>11350</v>
      </c>
      <c r="C9215" s="574" t="s">
        <v>12458</v>
      </c>
      <c r="D9215" s="843">
        <v>41.65</v>
      </c>
      <c r="E9215" s="844"/>
      <c r="F9215" s="844"/>
      <c r="G9215" s="25"/>
      <c r="H9215" s="25"/>
      <c r="I9215" s="25"/>
      <c r="J9215" s="25"/>
      <c r="K9215" s="25"/>
      <c r="L9215" s="25"/>
      <c r="N9215" s="25"/>
      <c r="O9215" s="25"/>
      <c r="P9215" s="35" t="s">
        <v>2496</v>
      </c>
      <c r="AS9215" s="570"/>
      <c r="AT9215" s="391"/>
      <c r="AU9215" s="222"/>
      <c r="AV9215" s="564"/>
      <c r="AW9215" s="60"/>
      <c r="AX9215" s="60"/>
      <c r="AY9215" s="60"/>
      <c r="AZ9215" s="283"/>
      <c r="BA9215" s="283"/>
      <c r="BB9215" s="283"/>
      <c r="BC9215" s="34"/>
      <c r="BD9215" s="27"/>
      <c r="BF9215" s="35"/>
      <c r="BG9215" s="35"/>
      <c r="BH9215" s="35"/>
    </row>
    <row r="9216" spans="1:60" ht="15" x14ac:dyDescent="0.25">
      <c r="A9216" s="570">
        <f t="shared" si="134"/>
        <v>9210</v>
      </c>
      <c r="B9216" s="571" t="s">
        <v>11351</v>
      </c>
      <c r="C9216" s="574" t="s">
        <v>12458</v>
      </c>
      <c r="D9216" s="843">
        <v>53.55</v>
      </c>
      <c r="E9216" s="844"/>
      <c r="F9216" s="844"/>
      <c r="G9216" s="25"/>
      <c r="H9216" s="25"/>
      <c r="I9216" s="25"/>
      <c r="J9216" s="25"/>
      <c r="K9216" s="25"/>
      <c r="L9216" s="25"/>
      <c r="N9216" s="25"/>
      <c r="O9216" s="25"/>
      <c r="P9216" s="35" t="s">
        <v>2496</v>
      </c>
      <c r="AS9216" s="570"/>
      <c r="AT9216" s="391"/>
      <c r="AU9216" s="222"/>
      <c r="AV9216" s="564"/>
      <c r="AW9216" s="60"/>
      <c r="AX9216" s="60"/>
      <c r="AY9216" s="60"/>
      <c r="AZ9216" s="283"/>
      <c r="BA9216" s="283"/>
      <c r="BB9216" s="283"/>
      <c r="BC9216" s="34"/>
      <c r="BD9216" s="27"/>
      <c r="BF9216" s="35"/>
      <c r="BG9216" s="35"/>
      <c r="BH9216" s="35"/>
    </row>
    <row r="9217" spans="1:60" ht="15" x14ac:dyDescent="0.25">
      <c r="A9217" s="570">
        <f t="shared" si="134"/>
        <v>9211</v>
      </c>
      <c r="B9217" s="571" t="s">
        <v>11352</v>
      </c>
      <c r="C9217" s="574" t="s">
        <v>12458</v>
      </c>
      <c r="D9217" s="843">
        <v>90.44</v>
      </c>
      <c r="E9217" s="844"/>
      <c r="F9217" s="844"/>
      <c r="G9217" s="25"/>
      <c r="H9217" s="25"/>
      <c r="I9217" s="25"/>
      <c r="J9217" s="25"/>
      <c r="K9217" s="25"/>
      <c r="L9217" s="25"/>
      <c r="N9217" s="25"/>
      <c r="O9217" s="25"/>
      <c r="P9217" s="35" t="s">
        <v>2496</v>
      </c>
      <c r="AS9217" s="570"/>
      <c r="AT9217" s="391"/>
      <c r="AU9217" s="222"/>
      <c r="AV9217" s="564"/>
      <c r="AW9217" s="60"/>
      <c r="AX9217" s="60"/>
      <c r="AY9217" s="60"/>
      <c r="AZ9217" s="283"/>
      <c r="BA9217" s="283"/>
      <c r="BB9217" s="283"/>
      <c r="BC9217" s="34"/>
      <c r="BD9217" s="27"/>
      <c r="BF9217" s="35"/>
      <c r="BG9217" s="35"/>
      <c r="BH9217" s="35"/>
    </row>
    <row r="9218" spans="1:60" ht="15" x14ac:dyDescent="0.25">
      <c r="A9218" s="570">
        <f t="shared" si="134"/>
        <v>9212</v>
      </c>
      <c r="B9218" s="571" t="s">
        <v>11353</v>
      </c>
      <c r="C9218" s="574" t="s">
        <v>12458</v>
      </c>
      <c r="D9218" s="843">
        <v>59.5</v>
      </c>
      <c r="E9218" s="844"/>
      <c r="F9218" s="844"/>
      <c r="G9218" s="25"/>
      <c r="H9218" s="25"/>
      <c r="I9218" s="25"/>
      <c r="J9218" s="25"/>
      <c r="K9218" s="25"/>
      <c r="L9218" s="25"/>
      <c r="N9218" s="25"/>
      <c r="O9218" s="25"/>
      <c r="P9218" s="35" t="s">
        <v>2496</v>
      </c>
      <c r="AS9218" s="570"/>
      <c r="AT9218" s="391"/>
      <c r="AU9218" s="222"/>
      <c r="AV9218" s="564"/>
      <c r="AW9218" s="60"/>
      <c r="AX9218" s="60"/>
      <c r="AY9218" s="60"/>
      <c r="AZ9218" s="283"/>
      <c r="BA9218" s="283"/>
      <c r="BB9218" s="283"/>
      <c r="BC9218" s="34"/>
      <c r="BD9218" s="27"/>
      <c r="BF9218" s="35"/>
      <c r="BG9218" s="35"/>
      <c r="BH9218" s="35"/>
    </row>
    <row r="9219" spans="1:60" ht="15" x14ac:dyDescent="0.25">
      <c r="A9219" s="570">
        <f t="shared" si="134"/>
        <v>9213</v>
      </c>
      <c r="B9219" s="571" t="s">
        <v>11354</v>
      </c>
      <c r="C9219" s="574" t="s">
        <v>12458</v>
      </c>
      <c r="D9219" s="843">
        <v>86.275000000000006</v>
      </c>
      <c r="E9219" s="844"/>
      <c r="F9219" s="844"/>
      <c r="G9219" s="25"/>
      <c r="H9219" s="25"/>
      <c r="I9219" s="25"/>
      <c r="J9219" s="25"/>
      <c r="K9219" s="25"/>
      <c r="L9219" s="25"/>
      <c r="N9219" s="25"/>
      <c r="O9219" s="25"/>
      <c r="P9219" s="35" t="s">
        <v>2496</v>
      </c>
      <c r="AS9219" s="570"/>
      <c r="AT9219" s="391"/>
      <c r="AU9219" s="222"/>
      <c r="AV9219" s="564"/>
      <c r="AW9219" s="60"/>
      <c r="AX9219" s="60"/>
      <c r="AY9219" s="60"/>
      <c r="AZ9219" s="283"/>
      <c r="BA9219" s="283"/>
      <c r="BB9219" s="283"/>
      <c r="BC9219" s="34"/>
      <c r="BD9219" s="27"/>
      <c r="BF9219" s="35"/>
      <c r="BG9219" s="35"/>
      <c r="BH9219" s="35"/>
    </row>
    <row r="9220" spans="1:60" ht="15" x14ac:dyDescent="0.25">
      <c r="A9220" s="570">
        <f t="shared" si="134"/>
        <v>9214</v>
      </c>
      <c r="B9220" s="571" t="s">
        <v>11355</v>
      </c>
      <c r="C9220" s="574" t="s">
        <v>12458</v>
      </c>
      <c r="D9220" s="843">
        <v>109.48</v>
      </c>
      <c r="E9220" s="844"/>
      <c r="F9220" s="844"/>
      <c r="G9220" s="25"/>
      <c r="H9220" s="25"/>
      <c r="I9220" s="25"/>
      <c r="J9220" s="25"/>
      <c r="K9220" s="25"/>
      <c r="L9220" s="25"/>
      <c r="N9220" s="25"/>
      <c r="O9220" s="25"/>
      <c r="P9220" s="35" t="s">
        <v>2496</v>
      </c>
      <c r="AS9220" s="570"/>
      <c r="AT9220" s="391"/>
      <c r="AU9220" s="222"/>
      <c r="AV9220" s="564"/>
      <c r="AW9220" s="60"/>
      <c r="AX9220" s="60"/>
      <c r="AY9220" s="60"/>
      <c r="AZ9220" s="283"/>
      <c r="BA9220" s="283"/>
      <c r="BB9220" s="283"/>
      <c r="BC9220" s="34"/>
      <c r="BD9220" s="27"/>
      <c r="BF9220" s="35"/>
      <c r="BG9220" s="35"/>
      <c r="BH9220" s="35"/>
    </row>
    <row r="9221" spans="1:60" ht="15" x14ac:dyDescent="0.25">
      <c r="A9221" s="570">
        <f t="shared" si="134"/>
        <v>9215</v>
      </c>
      <c r="B9221" s="571" t="s">
        <v>11356</v>
      </c>
      <c r="C9221" s="574" t="s">
        <v>12458</v>
      </c>
      <c r="D9221" s="843">
        <v>119</v>
      </c>
      <c r="E9221" s="844"/>
      <c r="F9221" s="844"/>
      <c r="G9221" s="25"/>
      <c r="H9221" s="25"/>
      <c r="I9221" s="25"/>
      <c r="J9221" s="25"/>
      <c r="K9221" s="25"/>
      <c r="L9221" s="25"/>
      <c r="N9221" s="25"/>
      <c r="O9221" s="25"/>
      <c r="P9221" s="35" t="s">
        <v>2496</v>
      </c>
      <c r="AS9221" s="570"/>
      <c r="AT9221" s="391"/>
      <c r="AU9221" s="222"/>
      <c r="AV9221" s="564"/>
      <c r="AW9221" s="60"/>
      <c r="AX9221" s="60"/>
      <c r="AY9221" s="60"/>
      <c r="AZ9221" s="283"/>
      <c r="BA9221" s="283"/>
      <c r="BB9221" s="283"/>
      <c r="BC9221" s="34"/>
      <c r="BD9221" s="27"/>
      <c r="BF9221" s="35"/>
      <c r="BG9221" s="35"/>
      <c r="BH9221" s="35"/>
    </row>
    <row r="9222" spans="1:60" ht="15" x14ac:dyDescent="0.25">
      <c r="A9222" s="570">
        <f t="shared" si="134"/>
        <v>9216</v>
      </c>
      <c r="B9222" s="571" t="s">
        <v>11357</v>
      </c>
      <c r="C9222" s="574" t="s">
        <v>12458</v>
      </c>
      <c r="D9222" s="843">
        <v>21.42</v>
      </c>
      <c r="E9222" s="844"/>
      <c r="F9222" s="844"/>
      <c r="G9222" s="25"/>
      <c r="H9222" s="25"/>
      <c r="I9222" s="25"/>
      <c r="J9222" s="25"/>
      <c r="K9222" s="25"/>
      <c r="L9222" s="25"/>
      <c r="N9222" s="25"/>
      <c r="O9222" s="25"/>
      <c r="P9222" s="35" t="s">
        <v>2496</v>
      </c>
      <c r="AS9222" s="570"/>
      <c r="AT9222" s="391"/>
      <c r="AU9222" s="222"/>
      <c r="AV9222" s="564"/>
      <c r="AW9222" s="60"/>
      <c r="AX9222" s="60"/>
      <c r="AY9222" s="60"/>
      <c r="AZ9222" s="283"/>
      <c r="BA9222" s="283"/>
      <c r="BB9222" s="283"/>
      <c r="BC9222" s="34"/>
      <c r="BD9222" s="27"/>
      <c r="BF9222" s="35"/>
      <c r="BG9222" s="35"/>
      <c r="BH9222" s="35"/>
    </row>
    <row r="9223" spans="1:60" ht="15" x14ac:dyDescent="0.25">
      <c r="A9223" s="570">
        <f t="shared" si="134"/>
        <v>9217</v>
      </c>
      <c r="B9223" s="571" t="s">
        <v>11358</v>
      </c>
      <c r="C9223" s="574" t="s">
        <v>12458</v>
      </c>
      <c r="D9223" s="843">
        <v>45.22</v>
      </c>
      <c r="E9223" s="844"/>
      <c r="F9223" s="844"/>
      <c r="G9223" s="25"/>
      <c r="H9223" s="25"/>
      <c r="I9223" s="25"/>
      <c r="J9223" s="25"/>
      <c r="K9223" s="25"/>
      <c r="L9223" s="25"/>
      <c r="N9223" s="25"/>
      <c r="O9223" s="25"/>
      <c r="P9223" s="35" t="s">
        <v>2496</v>
      </c>
      <c r="AS9223" s="570"/>
      <c r="AT9223" s="391"/>
      <c r="AU9223" s="222"/>
      <c r="AV9223" s="564"/>
      <c r="AW9223" s="60"/>
      <c r="AX9223" s="60"/>
      <c r="AY9223" s="60"/>
      <c r="AZ9223" s="283"/>
      <c r="BA9223" s="283"/>
      <c r="BB9223" s="283"/>
      <c r="BC9223" s="34"/>
      <c r="BD9223" s="27"/>
      <c r="BF9223" s="35"/>
      <c r="BG9223" s="35"/>
      <c r="BH9223" s="35"/>
    </row>
    <row r="9224" spans="1:60" ht="15" x14ac:dyDescent="0.25">
      <c r="A9224" s="570">
        <f t="shared" si="134"/>
        <v>9218</v>
      </c>
      <c r="B9224" s="571" t="s">
        <v>11359</v>
      </c>
      <c r="C9224" s="574" t="s">
        <v>12458</v>
      </c>
      <c r="D9224" s="843">
        <v>61.88</v>
      </c>
      <c r="E9224" s="844"/>
      <c r="F9224" s="844"/>
      <c r="G9224" s="25"/>
      <c r="H9224" s="25"/>
      <c r="I9224" s="25"/>
      <c r="J9224" s="25"/>
      <c r="K9224" s="25"/>
      <c r="L9224" s="25"/>
      <c r="N9224" s="25"/>
      <c r="O9224" s="25"/>
      <c r="P9224" s="35" t="s">
        <v>2496</v>
      </c>
      <c r="AS9224" s="570"/>
      <c r="AT9224" s="391"/>
      <c r="AU9224" s="222"/>
      <c r="AV9224" s="564"/>
      <c r="AW9224" s="60"/>
      <c r="AX9224" s="60"/>
      <c r="AY9224" s="60"/>
      <c r="AZ9224" s="283"/>
      <c r="BA9224" s="283"/>
      <c r="BB9224" s="283"/>
      <c r="BC9224" s="34"/>
      <c r="BD9224" s="27"/>
      <c r="BF9224" s="35"/>
      <c r="BG9224" s="35"/>
      <c r="BH9224" s="35"/>
    </row>
    <row r="9225" spans="1:60" ht="15" x14ac:dyDescent="0.25">
      <c r="A9225" s="570">
        <f t="shared" si="134"/>
        <v>9219</v>
      </c>
      <c r="B9225" s="571" t="s">
        <v>11360</v>
      </c>
      <c r="C9225" s="574" t="s">
        <v>12458</v>
      </c>
      <c r="D9225" s="843">
        <v>77.349999999999994</v>
      </c>
      <c r="E9225" s="844"/>
      <c r="F9225" s="844"/>
      <c r="G9225" s="25"/>
      <c r="H9225" s="25"/>
      <c r="I9225" s="25"/>
      <c r="J9225" s="25"/>
      <c r="K9225" s="25"/>
      <c r="L9225" s="25"/>
      <c r="N9225" s="25"/>
      <c r="O9225" s="25"/>
      <c r="P9225" s="35" t="s">
        <v>2496</v>
      </c>
      <c r="AS9225" s="570"/>
      <c r="AT9225" s="391"/>
      <c r="AU9225" s="222"/>
      <c r="AV9225" s="564"/>
      <c r="AW9225" s="60"/>
      <c r="AX9225" s="60"/>
      <c r="AY9225" s="60"/>
      <c r="AZ9225" s="283"/>
      <c r="BA9225" s="283"/>
      <c r="BB9225" s="283"/>
      <c r="BC9225" s="34"/>
      <c r="BD9225" s="27"/>
      <c r="BF9225" s="35"/>
      <c r="BG9225" s="35"/>
      <c r="BH9225" s="35"/>
    </row>
    <row r="9226" spans="1:60" ht="15" x14ac:dyDescent="0.25">
      <c r="A9226" s="570">
        <f t="shared" si="134"/>
        <v>9220</v>
      </c>
      <c r="B9226" s="571" t="s">
        <v>11361</v>
      </c>
      <c r="C9226" s="574" t="s">
        <v>12458</v>
      </c>
      <c r="D9226" s="843">
        <v>89.25</v>
      </c>
      <c r="E9226" s="844"/>
      <c r="F9226" s="844"/>
      <c r="G9226" s="25"/>
      <c r="H9226" s="25"/>
      <c r="I9226" s="25"/>
      <c r="J9226" s="25"/>
      <c r="K9226" s="25"/>
      <c r="L9226" s="25"/>
      <c r="N9226" s="25"/>
      <c r="O9226" s="25"/>
      <c r="P9226" s="35" t="s">
        <v>2496</v>
      </c>
      <c r="AS9226" s="570"/>
      <c r="AT9226" s="391"/>
      <c r="AU9226" s="222"/>
      <c r="AV9226" s="564"/>
      <c r="AW9226" s="60"/>
      <c r="AX9226" s="60"/>
      <c r="AY9226" s="60"/>
      <c r="AZ9226" s="283"/>
      <c r="BA9226" s="283"/>
      <c r="BB9226" s="283"/>
      <c r="BC9226" s="34"/>
      <c r="BD9226" s="27"/>
      <c r="BF9226" s="35"/>
      <c r="BG9226" s="35"/>
      <c r="BH9226" s="35"/>
    </row>
    <row r="9227" spans="1:60" ht="15" x14ac:dyDescent="0.25">
      <c r="A9227" s="570">
        <f t="shared" si="134"/>
        <v>9221</v>
      </c>
      <c r="B9227" s="571" t="s">
        <v>11362</v>
      </c>
      <c r="C9227" s="574" t="s">
        <v>12458</v>
      </c>
      <c r="D9227" s="843">
        <v>95.2</v>
      </c>
      <c r="E9227" s="844"/>
      <c r="F9227" s="844"/>
      <c r="G9227" s="25"/>
      <c r="H9227" s="25"/>
      <c r="I9227" s="25"/>
      <c r="J9227" s="25"/>
      <c r="K9227" s="25"/>
      <c r="L9227" s="25"/>
      <c r="N9227" s="25"/>
      <c r="O9227" s="25"/>
      <c r="P9227" s="35" t="s">
        <v>2496</v>
      </c>
      <c r="AS9227" s="570"/>
      <c r="AT9227" s="391"/>
      <c r="AU9227" s="222"/>
      <c r="AV9227" s="564"/>
      <c r="AW9227" s="60"/>
      <c r="AX9227" s="60"/>
      <c r="AY9227" s="60"/>
      <c r="AZ9227" s="283"/>
      <c r="BA9227" s="283"/>
      <c r="BB9227" s="283"/>
      <c r="BC9227" s="34"/>
      <c r="BD9227" s="27"/>
      <c r="BF9227" s="35"/>
      <c r="BG9227" s="35"/>
      <c r="BH9227" s="35"/>
    </row>
    <row r="9228" spans="1:60" ht="15" x14ac:dyDescent="0.25">
      <c r="A9228" s="570">
        <f t="shared" si="134"/>
        <v>9222</v>
      </c>
      <c r="B9228" s="571" t="s">
        <v>11363</v>
      </c>
      <c r="C9228" s="574" t="s">
        <v>12458</v>
      </c>
      <c r="D9228" s="843">
        <v>251.09</v>
      </c>
      <c r="E9228" s="844"/>
      <c r="F9228" s="844"/>
      <c r="G9228" s="25"/>
      <c r="H9228" s="25"/>
      <c r="I9228" s="25"/>
      <c r="J9228" s="25"/>
      <c r="K9228" s="25"/>
      <c r="L9228" s="25"/>
      <c r="N9228" s="25"/>
      <c r="O9228" s="25"/>
      <c r="P9228" s="35" t="s">
        <v>2496</v>
      </c>
      <c r="AS9228" s="570"/>
      <c r="AT9228" s="391"/>
      <c r="AU9228" s="222"/>
      <c r="AV9228" s="564"/>
      <c r="AW9228" s="60"/>
      <c r="AX9228" s="60"/>
      <c r="AY9228" s="60"/>
      <c r="AZ9228" s="283"/>
      <c r="BA9228" s="283"/>
      <c r="BB9228" s="283"/>
      <c r="BC9228" s="34"/>
      <c r="BD9228" s="27"/>
      <c r="BF9228" s="35"/>
      <c r="BG9228" s="35"/>
      <c r="BH9228" s="35"/>
    </row>
    <row r="9229" spans="1:60" ht="15" x14ac:dyDescent="0.25">
      <c r="A9229" s="570">
        <f t="shared" si="134"/>
        <v>9223</v>
      </c>
      <c r="B9229" s="571" t="s">
        <v>11364</v>
      </c>
      <c r="C9229" s="574" t="s">
        <v>12458</v>
      </c>
      <c r="D9229" s="843">
        <v>258.23</v>
      </c>
      <c r="E9229" s="844"/>
      <c r="F9229" s="844"/>
      <c r="G9229" s="25"/>
      <c r="H9229" s="25"/>
      <c r="I9229" s="25"/>
      <c r="J9229" s="25"/>
      <c r="K9229" s="25"/>
      <c r="L9229" s="25"/>
      <c r="N9229" s="25"/>
      <c r="O9229" s="25"/>
      <c r="P9229" s="35" t="s">
        <v>2496</v>
      </c>
      <c r="AS9229" s="570"/>
      <c r="AT9229" s="391"/>
      <c r="AU9229" s="222"/>
      <c r="AV9229" s="564"/>
      <c r="AW9229" s="60"/>
      <c r="AX9229" s="60"/>
      <c r="AY9229" s="60"/>
      <c r="AZ9229" s="283"/>
      <c r="BA9229" s="283"/>
      <c r="BB9229" s="283"/>
      <c r="BC9229" s="34"/>
      <c r="BD9229" s="27"/>
      <c r="BF9229" s="35"/>
      <c r="BG9229" s="35"/>
      <c r="BH9229" s="35"/>
    </row>
    <row r="9230" spans="1:60" ht="15" x14ac:dyDescent="0.25">
      <c r="A9230" s="570">
        <f t="shared" si="134"/>
        <v>9224</v>
      </c>
      <c r="B9230" s="571" t="s">
        <v>11365</v>
      </c>
      <c r="C9230" s="574" t="s">
        <v>12458</v>
      </c>
      <c r="D9230" s="843">
        <v>113.05</v>
      </c>
      <c r="E9230" s="844"/>
      <c r="F9230" s="844"/>
      <c r="G9230" s="25"/>
      <c r="H9230" s="25"/>
      <c r="I9230" s="25"/>
      <c r="J9230" s="25"/>
      <c r="K9230" s="25"/>
      <c r="L9230" s="25"/>
      <c r="N9230" s="25"/>
      <c r="O9230" s="25"/>
      <c r="P9230" s="35" t="s">
        <v>2496</v>
      </c>
      <c r="AS9230" s="570"/>
      <c r="AT9230" s="391"/>
      <c r="AU9230" s="222"/>
      <c r="AV9230" s="564"/>
      <c r="AW9230" s="60"/>
      <c r="AX9230" s="60"/>
      <c r="AY9230" s="60"/>
      <c r="AZ9230" s="283"/>
      <c r="BA9230" s="283"/>
      <c r="BB9230" s="283"/>
      <c r="BC9230" s="34"/>
      <c r="BD9230" s="27"/>
      <c r="BF9230" s="35"/>
      <c r="BG9230" s="35"/>
      <c r="BH9230" s="35"/>
    </row>
    <row r="9231" spans="1:60" ht="15" x14ac:dyDescent="0.25">
      <c r="A9231" s="570">
        <f t="shared" ref="A9231:A9294" si="135">A9230+1</f>
        <v>9225</v>
      </c>
      <c r="B9231" s="571" t="s">
        <v>11366</v>
      </c>
      <c r="C9231" s="574" t="s">
        <v>12458</v>
      </c>
      <c r="D9231" s="843">
        <v>151.13</v>
      </c>
      <c r="E9231" s="844"/>
      <c r="F9231" s="844"/>
      <c r="G9231" s="25"/>
      <c r="H9231" s="25"/>
      <c r="I9231" s="25"/>
      <c r="J9231" s="25"/>
      <c r="K9231" s="25"/>
      <c r="L9231" s="25"/>
      <c r="N9231" s="25"/>
      <c r="O9231" s="25"/>
      <c r="P9231" s="35" t="s">
        <v>2496</v>
      </c>
      <c r="AS9231" s="570"/>
      <c r="AT9231" s="391"/>
      <c r="AU9231" s="222"/>
      <c r="AV9231" s="564"/>
      <c r="AW9231" s="60"/>
      <c r="AX9231" s="60"/>
      <c r="AY9231" s="60"/>
      <c r="AZ9231" s="283"/>
      <c r="BA9231" s="283"/>
      <c r="BB9231" s="283"/>
      <c r="BC9231" s="34"/>
      <c r="BD9231" s="27"/>
      <c r="BF9231" s="35"/>
      <c r="BG9231" s="35"/>
      <c r="BH9231" s="35"/>
    </row>
    <row r="9232" spans="1:60" ht="15" x14ac:dyDescent="0.25">
      <c r="A9232" s="570">
        <f t="shared" si="135"/>
        <v>9226</v>
      </c>
      <c r="B9232" s="571" t="s">
        <v>11367</v>
      </c>
      <c r="C9232" s="574" t="s">
        <v>12458</v>
      </c>
      <c r="D9232" s="843">
        <v>234.43</v>
      </c>
      <c r="E9232" s="844"/>
      <c r="F9232" s="844"/>
      <c r="G9232" s="25"/>
      <c r="H9232" s="25"/>
      <c r="I9232" s="25"/>
      <c r="J9232" s="25"/>
      <c r="K9232" s="25"/>
      <c r="L9232" s="25"/>
      <c r="N9232" s="25"/>
      <c r="O9232" s="25"/>
      <c r="P9232" s="35" t="s">
        <v>2496</v>
      </c>
      <c r="AS9232" s="570"/>
      <c r="AT9232" s="391"/>
      <c r="AU9232" s="222"/>
      <c r="AV9232" s="564"/>
      <c r="AW9232" s="60"/>
      <c r="AX9232" s="60"/>
      <c r="AY9232" s="60"/>
      <c r="AZ9232" s="283"/>
      <c r="BA9232" s="283"/>
      <c r="BB9232" s="283"/>
      <c r="BC9232" s="34"/>
      <c r="BD9232" s="27"/>
      <c r="BF9232" s="35"/>
      <c r="BG9232" s="35"/>
      <c r="BH9232" s="35"/>
    </row>
    <row r="9233" spans="1:60" ht="15" x14ac:dyDescent="0.25">
      <c r="A9233" s="570">
        <f t="shared" si="135"/>
        <v>9227</v>
      </c>
      <c r="B9233" s="571" t="s">
        <v>11368</v>
      </c>
      <c r="C9233" s="574" t="s">
        <v>12458</v>
      </c>
      <c r="D9233" s="843">
        <v>184.45</v>
      </c>
      <c r="E9233" s="844"/>
      <c r="F9233" s="844"/>
      <c r="G9233" s="25"/>
      <c r="H9233" s="25"/>
      <c r="I9233" s="25"/>
      <c r="J9233" s="25"/>
      <c r="K9233" s="25"/>
      <c r="L9233" s="25"/>
      <c r="N9233" s="25"/>
      <c r="O9233" s="25"/>
      <c r="P9233" s="35" t="s">
        <v>2496</v>
      </c>
      <c r="AS9233" s="570"/>
      <c r="AT9233" s="391"/>
      <c r="AU9233" s="222"/>
      <c r="AV9233" s="564"/>
      <c r="AW9233" s="60"/>
      <c r="AX9233" s="60"/>
      <c r="AY9233" s="60"/>
      <c r="AZ9233" s="283"/>
      <c r="BA9233" s="283"/>
      <c r="BB9233" s="283"/>
      <c r="BC9233" s="34"/>
      <c r="BD9233" s="27"/>
      <c r="BF9233" s="35"/>
      <c r="BG9233" s="35"/>
      <c r="BH9233" s="35"/>
    </row>
    <row r="9234" spans="1:60" ht="15" x14ac:dyDescent="0.25">
      <c r="A9234" s="570">
        <f t="shared" si="135"/>
        <v>9228</v>
      </c>
      <c r="B9234" s="571" t="s">
        <v>11369</v>
      </c>
      <c r="C9234" s="574" t="s">
        <v>12458</v>
      </c>
      <c r="D9234" s="843">
        <v>345.1</v>
      </c>
      <c r="E9234" s="844"/>
      <c r="F9234" s="844"/>
      <c r="G9234" s="25"/>
      <c r="H9234" s="25"/>
      <c r="I9234" s="25"/>
      <c r="J9234" s="25"/>
      <c r="K9234" s="25"/>
      <c r="L9234" s="25"/>
      <c r="N9234" s="25"/>
      <c r="O9234" s="25"/>
      <c r="P9234" s="35" t="s">
        <v>2496</v>
      </c>
      <c r="AS9234" s="570"/>
      <c r="AT9234" s="391"/>
      <c r="AU9234" s="222"/>
      <c r="AV9234" s="564"/>
      <c r="AW9234" s="60"/>
      <c r="AX9234" s="60"/>
      <c r="AY9234" s="60"/>
      <c r="AZ9234" s="283"/>
      <c r="BA9234" s="283"/>
      <c r="BB9234" s="283"/>
      <c r="BC9234" s="34"/>
      <c r="BD9234" s="27"/>
      <c r="BF9234" s="35"/>
      <c r="BG9234" s="35"/>
      <c r="BH9234" s="35"/>
    </row>
    <row r="9235" spans="1:60" ht="15" x14ac:dyDescent="0.25">
      <c r="A9235" s="570">
        <f t="shared" si="135"/>
        <v>9229</v>
      </c>
      <c r="B9235" s="571" t="s">
        <v>11370</v>
      </c>
      <c r="C9235" s="574" t="s">
        <v>12458</v>
      </c>
      <c r="D9235" s="843">
        <v>368.9</v>
      </c>
      <c r="E9235" s="844"/>
      <c r="F9235" s="844"/>
      <c r="G9235" s="25"/>
      <c r="H9235" s="25"/>
      <c r="I9235" s="25"/>
      <c r="J9235" s="25"/>
      <c r="K9235" s="25"/>
      <c r="L9235" s="25"/>
      <c r="N9235" s="25"/>
      <c r="O9235" s="25"/>
      <c r="P9235" s="35" t="s">
        <v>2496</v>
      </c>
      <c r="AS9235" s="570"/>
      <c r="AT9235" s="391"/>
      <c r="AU9235" s="222"/>
      <c r="AV9235" s="564"/>
      <c r="AW9235" s="60"/>
      <c r="AX9235" s="60"/>
      <c r="AY9235" s="60"/>
      <c r="AZ9235" s="283"/>
      <c r="BA9235" s="283"/>
      <c r="BB9235" s="283"/>
      <c r="BC9235" s="34"/>
      <c r="BD9235" s="27"/>
      <c r="BF9235" s="35"/>
      <c r="BG9235" s="35"/>
      <c r="BH9235" s="35"/>
    </row>
    <row r="9236" spans="1:60" ht="15" x14ac:dyDescent="0.25">
      <c r="A9236" s="570">
        <f t="shared" si="135"/>
        <v>9230</v>
      </c>
      <c r="B9236" s="571" t="s">
        <v>11371</v>
      </c>
      <c r="C9236" s="574" t="s">
        <v>12458</v>
      </c>
      <c r="D9236" s="843">
        <v>4946.83</v>
      </c>
      <c r="E9236" s="844"/>
      <c r="F9236" s="844"/>
      <c r="G9236" s="25"/>
      <c r="H9236" s="25"/>
      <c r="I9236" s="25"/>
      <c r="J9236" s="25"/>
      <c r="K9236" s="25"/>
      <c r="L9236" s="25"/>
      <c r="N9236" s="25"/>
      <c r="O9236" s="25"/>
      <c r="P9236" s="35" t="s">
        <v>2496</v>
      </c>
      <c r="AS9236" s="570"/>
      <c r="AT9236" s="391"/>
      <c r="AU9236" s="222"/>
      <c r="AV9236" s="564"/>
      <c r="AW9236" s="60"/>
      <c r="AX9236" s="60"/>
      <c r="AY9236" s="60"/>
      <c r="AZ9236" s="283"/>
      <c r="BA9236" s="283"/>
      <c r="BB9236" s="283"/>
      <c r="BC9236" s="34"/>
      <c r="BD9236" s="27"/>
      <c r="BF9236" s="35"/>
      <c r="BG9236" s="35"/>
      <c r="BH9236" s="35"/>
    </row>
    <row r="9237" spans="1:60" ht="15" x14ac:dyDescent="0.25">
      <c r="A9237" s="570">
        <f t="shared" si="135"/>
        <v>9231</v>
      </c>
      <c r="B9237" s="571" t="s">
        <v>11372</v>
      </c>
      <c r="C9237" s="574" t="s">
        <v>12458</v>
      </c>
      <c r="D9237" s="843">
        <v>595</v>
      </c>
      <c r="E9237" s="844"/>
      <c r="F9237" s="844"/>
      <c r="G9237" s="25"/>
      <c r="H9237" s="25"/>
      <c r="I9237" s="25"/>
      <c r="J9237" s="25"/>
      <c r="K9237" s="25"/>
      <c r="L9237" s="25"/>
      <c r="N9237" s="25"/>
      <c r="O9237" s="25"/>
      <c r="P9237" s="35" t="s">
        <v>2496</v>
      </c>
      <c r="AS9237" s="570"/>
      <c r="AT9237" s="391"/>
      <c r="AU9237" s="222"/>
      <c r="AV9237" s="564"/>
      <c r="AW9237" s="60"/>
      <c r="AX9237" s="60"/>
      <c r="AY9237" s="60"/>
      <c r="AZ9237" s="283"/>
      <c r="BA9237" s="283"/>
      <c r="BB9237" s="283"/>
      <c r="BC9237" s="34"/>
      <c r="BD9237" s="27"/>
      <c r="BF9237" s="35"/>
      <c r="BG9237" s="35"/>
      <c r="BH9237" s="35"/>
    </row>
    <row r="9238" spans="1:60" ht="15" x14ac:dyDescent="0.25">
      <c r="A9238" s="570">
        <f t="shared" si="135"/>
        <v>9232</v>
      </c>
      <c r="B9238" s="571" t="s">
        <v>11373</v>
      </c>
      <c r="C9238" s="574" t="s">
        <v>12458</v>
      </c>
      <c r="D9238" s="843">
        <v>539.07000000000005</v>
      </c>
      <c r="E9238" s="844"/>
      <c r="F9238" s="844"/>
      <c r="G9238" s="25"/>
      <c r="H9238" s="25"/>
      <c r="I9238" s="25"/>
      <c r="J9238" s="25"/>
      <c r="K9238" s="25"/>
      <c r="L9238" s="25"/>
      <c r="N9238" s="25"/>
      <c r="O9238" s="25"/>
      <c r="P9238" s="35" t="s">
        <v>2496</v>
      </c>
      <c r="AS9238" s="570"/>
      <c r="AT9238" s="391"/>
      <c r="AU9238" s="222"/>
      <c r="AV9238" s="564"/>
      <c r="AW9238" s="60"/>
      <c r="AX9238" s="60"/>
      <c r="AY9238" s="60"/>
      <c r="AZ9238" s="283"/>
      <c r="BA9238" s="283"/>
      <c r="BB9238" s="283"/>
      <c r="BC9238" s="34"/>
      <c r="BD9238" s="27"/>
      <c r="BF9238" s="35"/>
      <c r="BG9238" s="35"/>
      <c r="BH9238" s="35"/>
    </row>
    <row r="9239" spans="1:60" ht="15" x14ac:dyDescent="0.25">
      <c r="A9239" s="570">
        <f t="shared" si="135"/>
        <v>9233</v>
      </c>
      <c r="B9239" s="571" t="s">
        <v>11374</v>
      </c>
      <c r="C9239" s="574" t="s">
        <v>12458</v>
      </c>
      <c r="D9239" s="843">
        <v>690.2</v>
      </c>
      <c r="E9239" s="844"/>
      <c r="F9239" s="844"/>
      <c r="G9239" s="25"/>
      <c r="H9239" s="25"/>
      <c r="I9239" s="25"/>
      <c r="J9239" s="25"/>
      <c r="K9239" s="25"/>
      <c r="L9239" s="25"/>
      <c r="N9239" s="25"/>
      <c r="O9239" s="25"/>
      <c r="P9239" s="35" t="s">
        <v>2496</v>
      </c>
      <c r="AS9239" s="570"/>
      <c r="AT9239" s="391"/>
      <c r="AU9239" s="222"/>
      <c r="AV9239" s="564"/>
      <c r="AW9239" s="60"/>
      <c r="AX9239" s="60"/>
      <c r="AY9239" s="60"/>
      <c r="AZ9239" s="283"/>
      <c r="BA9239" s="283"/>
      <c r="BB9239" s="283"/>
      <c r="BC9239" s="34"/>
      <c r="BD9239" s="27"/>
      <c r="BF9239" s="35"/>
      <c r="BG9239" s="35"/>
      <c r="BH9239" s="35"/>
    </row>
    <row r="9240" spans="1:60" ht="15" x14ac:dyDescent="0.25">
      <c r="A9240" s="570">
        <f t="shared" si="135"/>
        <v>9234</v>
      </c>
      <c r="B9240" s="571" t="s">
        <v>11375</v>
      </c>
      <c r="C9240" s="574" t="s">
        <v>12458</v>
      </c>
      <c r="D9240" s="843">
        <v>1047.2</v>
      </c>
      <c r="E9240" s="844"/>
      <c r="F9240" s="844"/>
      <c r="G9240" s="25"/>
      <c r="H9240" s="25"/>
      <c r="I9240" s="25"/>
      <c r="J9240" s="25"/>
      <c r="K9240" s="25"/>
      <c r="L9240" s="25"/>
      <c r="N9240" s="25"/>
      <c r="O9240" s="25"/>
      <c r="P9240" s="35" t="s">
        <v>2496</v>
      </c>
      <c r="AS9240" s="570"/>
      <c r="AT9240" s="391"/>
      <c r="AU9240" s="222"/>
      <c r="AV9240" s="564"/>
      <c r="AW9240" s="60"/>
      <c r="AX9240" s="60"/>
      <c r="AY9240" s="60"/>
      <c r="AZ9240" s="283"/>
      <c r="BA9240" s="283"/>
      <c r="BB9240" s="283"/>
      <c r="BC9240" s="34"/>
      <c r="BD9240" s="27"/>
      <c r="BF9240" s="35"/>
      <c r="BG9240" s="35"/>
      <c r="BH9240" s="35"/>
    </row>
    <row r="9241" spans="1:60" ht="15" x14ac:dyDescent="0.25">
      <c r="A9241" s="570">
        <f t="shared" si="135"/>
        <v>9235</v>
      </c>
      <c r="B9241" s="571" t="s">
        <v>11376</v>
      </c>
      <c r="C9241" s="574" t="s">
        <v>12458</v>
      </c>
      <c r="D9241" s="843">
        <v>1166.2</v>
      </c>
      <c r="E9241" s="844"/>
      <c r="F9241" s="844"/>
      <c r="G9241" s="25"/>
      <c r="H9241" s="25"/>
      <c r="I9241" s="25"/>
      <c r="J9241" s="25"/>
      <c r="K9241" s="25"/>
      <c r="L9241" s="25"/>
      <c r="N9241" s="25"/>
      <c r="O9241" s="25"/>
      <c r="P9241" s="35" t="s">
        <v>2496</v>
      </c>
      <c r="AS9241" s="570"/>
      <c r="AT9241" s="391"/>
      <c r="AU9241" s="222"/>
      <c r="AV9241" s="564"/>
      <c r="AW9241" s="60"/>
      <c r="AX9241" s="60"/>
      <c r="AY9241" s="60"/>
      <c r="AZ9241" s="283"/>
      <c r="BA9241" s="283"/>
      <c r="BB9241" s="283"/>
      <c r="BC9241" s="34"/>
      <c r="BD9241" s="27"/>
      <c r="BF9241" s="35"/>
      <c r="BG9241" s="35"/>
      <c r="BH9241" s="35"/>
    </row>
    <row r="9242" spans="1:60" ht="15" x14ac:dyDescent="0.25">
      <c r="A9242" s="570">
        <f t="shared" si="135"/>
        <v>9236</v>
      </c>
      <c r="B9242" s="571" t="s">
        <v>11377</v>
      </c>
      <c r="C9242" s="574" t="s">
        <v>12458</v>
      </c>
      <c r="D9242" s="843">
        <v>1487.5</v>
      </c>
      <c r="E9242" s="844"/>
      <c r="F9242" s="844"/>
      <c r="G9242" s="25"/>
      <c r="H9242" s="25"/>
      <c r="I9242" s="25"/>
      <c r="J9242" s="25"/>
      <c r="K9242" s="25"/>
      <c r="L9242" s="25"/>
      <c r="N9242" s="25"/>
      <c r="O9242" s="25"/>
      <c r="P9242" s="35" t="s">
        <v>2496</v>
      </c>
      <c r="AS9242" s="570"/>
      <c r="AT9242" s="391"/>
      <c r="AU9242" s="222"/>
      <c r="AV9242" s="564"/>
      <c r="AW9242" s="60"/>
      <c r="AX9242" s="60"/>
      <c r="AY9242" s="60"/>
      <c r="AZ9242" s="283"/>
      <c r="BA9242" s="283"/>
      <c r="BB9242" s="283"/>
      <c r="BC9242" s="34"/>
      <c r="BD9242" s="27"/>
      <c r="BF9242" s="35"/>
      <c r="BG9242" s="35"/>
      <c r="BH9242" s="35"/>
    </row>
    <row r="9243" spans="1:60" ht="15" x14ac:dyDescent="0.25">
      <c r="A9243" s="570">
        <f t="shared" si="135"/>
        <v>9237</v>
      </c>
      <c r="B9243" s="571" t="s">
        <v>11378</v>
      </c>
      <c r="C9243" s="574" t="s">
        <v>12458</v>
      </c>
      <c r="D9243" s="843">
        <v>555.73</v>
      </c>
      <c r="E9243" s="844"/>
      <c r="F9243" s="844"/>
      <c r="G9243" s="25"/>
      <c r="H9243" s="25"/>
      <c r="I9243" s="25"/>
      <c r="J9243" s="25"/>
      <c r="K9243" s="25"/>
      <c r="L9243" s="25"/>
      <c r="N9243" s="25"/>
      <c r="O9243" s="25"/>
      <c r="P9243" s="35" t="s">
        <v>2496</v>
      </c>
      <c r="AS9243" s="570"/>
      <c r="AT9243" s="391"/>
      <c r="AU9243" s="222"/>
      <c r="AV9243" s="564"/>
      <c r="AW9243" s="60"/>
      <c r="AX9243" s="60"/>
      <c r="AY9243" s="60"/>
      <c r="AZ9243" s="283"/>
      <c r="BA9243" s="283"/>
      <c r="BB9243" s="283"/>
      <c r="BC9243" s="34"/>
      <c r="BD9243" s="27"/>
      <c r="BF9243" s="35"/>
      <c r="BG9243" s="35"/>
      <c r="BH9243" s="35"/>
    </row>
    <row r="9244" spans="1:60" ht="15" x14ac:dyDescent="0.25">
      <c r="A9244" s="570">
        <f t="shared" si="135"/>
        <v>9238</v>
      </c>
      <c r="B9244" s="571" t="s">
        <v>11379</v>
      </c>
      <c r="C9244" s="574" t="s">
        <v>12458</v>
      </c>
      <c r="D9244" s="843">
        <v>124.95</v>
      </c>
      <c r="E9244" s="844"/>
      <c r="F9244" s="844"/>
      <c r="G9244" s="25"/>
      <c r="H9244" s="25"/>
      <c r="I9244" s="25"/>
      <c r="J9244" s="25"/>
      <c r="K9244" s="25"/>
      <c r="L9244" s="25"/>
      <c r="N9244" s="25"/>
      <c r="O9244" s="25"/>
      <c r="P9244" s="35" t="s">
        <v>2496</v>
      </c>
      <c r="AS9244" s="570"/>
      <c r="AT9244" s="391"/>
      <c r="AU9244" s="222"/>
      <c r="AV9244" s="564"/>
      <c r="AW9244" s="60"/>
      <c r="AX9244" s="60"/>
      <c r="AY9244" s="60"/>
      <c r="AZ9244" s="283"/>
      <c r="BA9244" s="283"/>
      <c r="BB9244" s="283"/>
      <c r="BC9244" s="34"/>
      <c r="BD9244" s="27"/>
      <c r="BF9244" s="35"/>
      <c r="BG9244" s="35"/>
      <c r="BH9244" s="35"/>
    </row>
    <row r="9245" spans="1:60" ht="15" x14ac:dyDescent="0.25">
      <c r="A9245" s="570">
        <f t="shared" si="135"/>
        <v>9239</v>
      </c>
      <c r="B9245" s="571" t="s">
        <v>11380</v>
      </c>
      <c r="C9245" s="574" t="s">
        <v>12458</v>
      </c>
      <c r="D9245" s="843">
        <v>60.69</v>
      </c>
      <c r="E9245" s="844"/>
      <c r="F9245" s="844"/>
      <c r="G9245" s="25"/>
      <c r="H9245" s="25"/>
      <c r="I9245" s="25"/>
      <c r="J9245" s="25"/>
      <c r="K9245" s="25"/>
      <c r="L9245" s="25"/>
      <c r="N9245" s="25"/>
      <c r="O9245" s="25"/>
      <c r="P9245" s="35" t="s">
        <v>2496</v>
      </c>
      <c r="AS9245" s="570"/>
      <c r="AT9245" s="391"/>
      <c r="AU9245" s="222"/>
      <c r="AV9245" s="564"/>
      <c r="AW9245" s="60"/>
      <c r="AX9245" s="60"/>
      <c r="AY9245" s="60"/>
      <c r="AZ9245" s="283"/>
      <c r="BA9245" s="283"/>
      <c r="BB9245" s="283"/>
      <c r="BC9245" s="34"/>
      <c r="BD9245" s="27"/>
      <c r="BF9245" s="35"/>
      <c r="BG9245" s="35"/>
      <c r="BH9245" s="35"/>
    </row>
    <row r="9246" spans="1:60" ht="15" x14ac:dyDescent="0.25">
      <c r="A9246" s="570">
        <f t="shared" si="135"/>
        <v>9240</v>
      </c>
      <c r="B9246" s="571" t="s">
        <v>11381</v>
      </c>
      <c r="C9246" s="574" t="s">
        <v>12458</v>
      </c>
      <c r="D9246" s="843">
        <v>154.69999999999999</v>
      </c>
      <c r="E9246" s="844"/>
      <c r="F9246" s="844"/>
      <c r="G9246" s="25"/>
      <c r="H9246" s="25"/>
      <c r="I9246" s="25"/>
      <c r="J9246" s="25"/>
      <c r="K9246" s="25"/>
      <c r="L9246" s="25"/>
      <c r="N9246" s="25"/>
      <c r="O9246" s="25"/>
      <c r="P9246" s="35" t="s">
        <v>2496</v>
      </c>
      <c r="AS9246" s="570"/>
      <c r="AT9246" s="391"/>
      <c r="AU9246" s="222"/>
      <c r="AV9246" s="564"/>
      <c r="AW9246" s="60"/>
      <c r="AX9246" s="60"/>
      <c r="AY9246" s="60"/>
      <c r="AZ9246" s="283"/>
      <c r="BA9246" s="283"/>
      <c r="BB9246" s="283"/>
      <c r="BC9246" s="34"/>
      <c r="BD9246" s="27"/>
      <c r="BF9246" s="35"/>
      <c r="BG9246" s="35"/>
      <c r="BH9246" s="35"/>
    </row>
    <row r="9247" spans="1:60" ht="15" x14ac:dyDescent="0.25">
      <c r="A9247" s="570">
        <f t="shared" si="135"/>
        <v>9241</v>
      </c>
      <c r="B9247" s="571" t="s">
        <v>11382</v>
      </c>
      <c r="C9247" s="574" t="s">
        <v>12458</v>
      </c>
      <c r="D9247" s="843">
        <v>85.68</v>
      </c>
      <c r="E9247" s="844"/>
      <c r="F9247" s="844"/>
      <c r="G9247" s="25"/>
      <c r="H9247" s="25"/>
      <c r="I9247" s="25"/>
      <c r="J9247" s="25"/>
      <c r="K9247" s="25"/>
      <c r="L9247" s="25"/>
      <c r="N9247" s="25"/>
      <c r="O9247" s="25"/>
      <c r="P9247" s="35" t="s">
        <v>2496</v>
      </c>
      <c r="AS9247" s="570"/>
      <c r="AT9247" s="391"/>
      <c r="AU9247" s="222"/>
      <c r="AV9247" s="564"/>
      <c r="AW9247" s="60"/>
      <c r="AX9247" s="60"/>
      <c r="AY9247" s="60"/>
      <c r="AZ9247" s="283"/>
      <c r="BA9247" s="283"/>
      <c r="BB9247" s="283"/>
      <c r="BC9247" s="34"/>
      <c r="BD9247" s="27"/>
      <c r="BF9247" s="35"/>
      <c r="BG9247" s="35"/>
      <c r="BH9247" s="35"/>
    </row>
    <row r="9248" spans="1:60" ht="15" x14ac:dyDescent="0.25">
      <c r="A9248" s="570">
        <f t="shared" si="135"/>
        <v>9242</v>
      </c>
      <c r="B9248" s="571" t="s">
        <v>11383</v>
      </c>
      <c r="C9248" s="574" t="s">
        <v>12458</v>
      </c>
      <c r="D9248" s="843">
        <v>102.34</v>
      </c>
      <c r="E9248" s="844"/>
      <c r="F9248" s="844"/>
      <c r="G9248" s="25"/>
      <c r="H9248" s="25"/>
      <c r="I9248" s="25"/>
      <c r="J9248" s="25"/>
      <c r="K9248" s="25"/>
      <c r="L9248" s="25"/>
      <c r="N9248" s="25"/>
      <c r="O9248" s="25"/>
      <c r="P9248" s="35" t="s">
        <v>2496</v>
      </c>
      <c r="AS9248" s="570"/>
      <c r="AT9248" s="391"/>
      <c r="AU9248" s="222"/>
      <c r="AV9248" s="564"/>
      <c r="AW9248" s="60"/>
      <c r="AX9248" s="60"/>
      <c r="AY9248" s="60"/>
      <c r="AZ9248" s="283"/>
      <c r="BA9248" s="283"/>
      <c r="BB9248" s="283"/>
      <c r="BC9248" s="34"/>
      <c r="BD9248" s="27"/>
      <c r="BF9248" s="35"/>
      <c r="BG9248" s="35"/>
      <c r="BH9248" s="35"/>
    </row>
    <row r="9249" spans="1:60" ht="15" x14ac:dyDescent="0.25">
      <c r="A9249" s="570">
        <f t="shared" si="135"/>
        <v>9243</v>
      </c>
      <c r="B9249" s="571" t="s">
        <v>11384</v>
      </c>
      <c r="C9249" s="574" t="s">
        <v>12458</v>
      </c>
      <c r="D9249" s="843">
        <v>120.19</v>
      </c>
      <c r="E9249" s="844"/>
      <c r="F9249" s="844"/>
      <c r="G9249" s="25"/>
      <c r="H9249" s="25"/>
      <c r="I9249" s="25"/>
      <c r="J9249" s="25"/>
      <c r="K9249" s="25"/>
      <c r="L9249" s="25"/>
      <c r="N9249" s="25"/>
      <c r="O9249" s="25"/>
      <c r="P9249" s="35" t="s">
        <v>2496</v>
      </c>
      <c r="AS9249" s="570"/>
      <c r="AT9249" s="391"/>
      <c r="AU9249" s="222"/>
      <c r="AV9249" s="564"/>
      <c r="AW9249" s="60"/>
      <c r="AX9249" s="60"/>
      <c r="AY9249" s="60"/>
      <c r="AZ9249" s="283"/>
      <c r="BA9249" s="283"/>
      <c r="BB9249" s="283"/>
      <c r="BC9249" s="34"/>
      <c r="BD9249" s="27"/>
      <c r="BF9249" s="35"/>
      <c r="BG9249" s="35"/>
      <c r="BH9249" s="35"/>
    </row>
    <row r="9250" spans="1:60" ht="15" x14ac:dyDescent="0.25">
      <c r="A9250" s="570">
        <f t="shared" si="135"/>
        <v>9244</v>
      </c>
      <c r="B9250" s="571" t="s">
        <v>11385</v>
      </c>
      <c r="C9250" s="574" t="s">
        <v>12458</v>
      </c>
      <c r="D9250" s="843">
        <v>1506.54</v>
      </c>
      <c r="E9250" s="844"/>
      <c r="F9250" s="844"/>
      <c r="G9250" s="25"/>
      <c r="H9250" s="25"/>
      <c r="I9250" s="25"/>
      <c r="J9250" s="25"/>
      <c r="K9250" s="25"/>
      <c r="L9250" s="25"/>
      <c r="N9250" s="25"/>
      <c r="O9250" s="25"/>
      <c r="P9250" s="35" t="s">
        <v>2496</v>
      </c>
      <c r="AS9250" s="570"/>
      <c r="AT9250" s="391"/>
      <c r="AU9250" s="222"/>
      <c r="AV9250" s="564"/>
      <c r="AW9250" s="60"/>
      <c r="AX9250" s="60"/>
      <c r="AY9250" s="60"/>
      <c r="AZ9250" s="283"/>
      <c r="BA9250" s="283"/>
      <c r="BB9250" s="283"/>
      <c r="BC9250" s="34"/>
      <c r="BD9250" s="27"/>
      <c r="BF9250" s="35"/>
      <c r="BG9250" s="35"/>
      <c r="BH9250" s="35"/>
    </row>
    <row r="9251" spans="1:60" ht="15" x14ac:dyDescent="0.25">
      <c r="A9251" s="570">
        <f t="shared" si="135"/>
        <v>9245</v>
      </c>
      <c r="B9251" s="571" t="s">
        <v>11386</v>
      </c>
      <c r="C9251" s="574" t="s">
        <v>12458</v>
      </c>
      <c r="D9251" s="843">
        <v>1880.2</v>
      </c>
      <c r="E9251" s="844"/>
      <c r="F9251" s="844"/>
      <c r="G9251" s="25"/>
      <c r="H9251" s="25"/>
      <c r="I9251" s="25"/>
      <c r="J9251" s="25"/>
      <c r="K9251" s="25"/>
      <c r="L9251" s="25"/>
      <c r="N9251" s="25"/>
      <c r="O9251" s="25"/>
      <c r="P9251" s="35" t="s">
        <v>2496</v>
      </c>
      <c r="AS9251" s="570"/>
      <c r="AT9251" s="391"/>
      <c r="AU9251" s="222"/>
      <c r="AV9251" s="564"/>
      <c r="AW9251" s="60"/>
      <c r="AX9251" s="60"/>
      <c r="AY9251" s="60"/>
      <c r="AZ9251" s="283"/>
      <c r="BA9251" s="283"/>
      <c r="BB9251" s="283"/>
      <c r="BC9251" s="34"/>
      <c r="BD9251" s="27"/>
      <c r="BF9251" s="35"/>
      <c r="BG9251" s="35"/>
      <c r="BH9251" s="35"/>
    </row>
    <row r="9252" spans="1:60" ht="15" x14ac:dyDescent="0.25">
      <c r="A9252" s="570">
        <f t="shared" si="135"/>
        <v>9246</v>
      </c>
      <c r="B9252" s="571" t="s">
        <v>11387</v>
      </c>
      <c r="C9252" s="574" t="s">
        <v>12458</v>
      </c>
      <c r="D9252" s="843">
        <v>2012.29</v>
      </c>
      <c r="E9252" s="844"/>
      <c r="F9252" s="844"/>
      <c r="G9252" s="25"/>
      <c r="H9252" s="25"/>
      <c r="I9252" s="25"/>
      <c r="J9252" s="25"/>
      <c r="K9252" s="25"/>
      <c r="L9252" s="25"/>
      <c r="N9252" s="25"/>
      <c r="O9252" s="25"/>
      <c r="P9252" s="35" t="s">
        <v>2496</v>
      </c>
      <c r="AS9252" s="570"/>
      <c r="AT9252" s="391"/>
      <c r="AU9252" s="222"/>
      <c r="AV9252" s="564"/>
      <c r="AW9252" s="60"/>
      <c r="AX9252" s="60"/>
      <c r="AY9252" s="60"/>
      <c r="AZ9252" s="283"/>
      <c r="BA9252" s="283"/>
      <c r="BB9252" s="283"/>
      <c r="BC9252" s="34"/>
      <c r="BD9252" s="27"/>
      <c r="BF9252" s="35"/>
      <c r="BG9252" s="35"/>
      <c r="BH9252" s="35"/>
    </row>
    <row r="9253" spans="1:60" ht="15" x14ac:dyDescent="0.25">
      <c r="A9253" s="570">
        <f t="shared" si="135"/>
        <v>9247</v>
      </c>
      <c r="B9253" s="571" t="s">
        <v>11388</v>
      </c>
      <c r="C9253" s="574" t="s">
        <v>12458</v>
      </c>
      <c r="D9253" s="843">
        <v>2239.58</v>
      </c>
      <c r="E9253" s="844"/>
      <c r="F9253" s="844"/>
      <c r="G9253" s="25"/>
      <c r="H9253" s="25"/>
      <c r="I9253" s="25"/>
      <c r="J9253" s="25"/>
      <c r="K9253" s="25"/>
      <c r="L9253" s="25"/>
      <c r="N9253" s="25"/>
      <c r="O9253" s="25"/>
      <c r="P9253" s="35" t="s">
        <v>2496</v>
      </c>
      <c r="AS9253" s="570"/>
      <c r="AT9253" s="391"/>
      <c r="AU9253" s="222"/>
      <c r="AV9253" s="564"/>
      <c r="AW9253" s="60"/>
      <c r="AX9253" s="60"/>
      <c r="AY9253" s="60"/>
      <c r="AZ9253" s="283"/>
      <c r="BA9253" s="283"/>
      <c r="BB9253" s="283"/>
      <c r="BC9253" s="34"/>
      <c r="BD9253" s="27"/>
      <c r="BF9253" s="35"/>
      <c r="BG9253" s="35"/>
      <c r="BH9253" s="35"/>
    </row>
    <row r="9254" spans="1:60" ht="15" x14ac:dyDescent="0.25">
      <c r="A9254" s="570">
        <f t="shared" si="135"/>
        <v>9248</v>
      </c>
      <c r="B9254" s="571" t="s">
        <v>11389</v>
      </c>
      <c r="C9254" s="574" t="s">
        <v>12458</v>
      </c>
      <c r="D9254" s="843">
        <v>2506.14</v>
      </c>
      <c r="E9254" s="844"/>
      <c r="F9254" s="844"/>
      <c r="G9254" s="25"/>
      <c r="H9254" s="25"/>
      <c r="I9254" s="25"/>
      <c r="J9254" s="25"/>
      <c r="K9254" s="25"/>
      <c r="L9254" s="25"/>
      <c r="N9254" s="25"/>
      <c r="O9254" s="25"/>
      <c r="P9254" s="35" t="s">
        <v>2496</v>
      </c>
      <c r="AS9254" s="570"/>
      <c r="AT9254" s="391"/>
      <c r="AU9254" s="222"/>
      <c r="AV9254" s="564"/>
      <c r="AW9254" s="60"/>
      <c r="AX9254" s="60"/>
      <c r="AY9254" s="60"/>
      <c r="AZ9254" s="283"/>
      <c r="BA9254" s="283"/>
      <c r="BB9254" s="283"/>
      <c r="BC9254" s="34"/>
      <c r="BD9254" s="27"/>
      <c r="BF9254" s="35"/>
      <c r="BG9254" s="35"/>
      <c r="BH9254" s="35"/>
    </row>
    <row r="9255" spans="1:60" ht="15" x14ac:dyDescent="0.25">
      <c r="A9255" s="570">
        <f t="shared" si="135"/>
        <v>9249</v>
      </c>
      <c r="B9255" s="571" t="s">
        <v>11390</v>
      </c>
      <c r="C9255" s="574" t="s">
        <v>12458</v>
      </c>
      <c r="D9255" s="843">
        <v>362.95</v>
      </c>
      <c r="E9255" s="844"/>
      <c r="F9255" s="844"/>
      <c r="G9255" s="25"/>
      <c r="H9255" s="25"/>
      <c r="I9255" s="25"/>
      <c r="J9255" s="25"/>
      <c r="K9255" s="25"/>
      <c r="L9255" s="25"/>
      <c r="N9255" s="25"/>
      <c r="O9255" s="25"/>
      <c r="P9255" s="35" t="s">
        <v>2496</v>
      </c>
      <c r="AS9255" s="570"/>
      <c r="AT9255" s="391"/>
      <c r="AU9255" s="222"/>
      <c r="AV9255" s="564"/>
      <c r="AW9255" s="60"/>
      <c r="AX9255" s="60"/>
      <c r="AY9255" s="60"/>
      <c r="AZ9255" s="283"/>
      <c r="BA9255" s="283"/>
      <c r="BB9255" s="283"/>
      <c r="BC9255" s="34"/>
      <c r="BD9255" s="27"/>
      <c r="BF9255" s="35"/>
      <c r="BG9255" s="35"/>
      <c r="BH9255" s="35"/>
    </row>
    <row r="9256" spans="1:60" ht="15" x14ac:dyDescent="0.25">
      <c r="A9256" s="570">
        <f t="shared" si="135"/>
        <v>9250</v>
      </c>
      <c r="B9256" s="571" t="s">
        <v>11391</v>
      </c>
      <c r="C9256" s="574" t="s">
        <v>12458</v>
      </c>
      <c r="D9256" s="843">
        <v>466.48</v>
      </c>
      <c r="E9256" s="844"/>
      <c r="F9256" s="844"/>
      <c r="G9256" s="25"/>
      <c r="H9256" s="25"/>
      <c r="I9256" s="25"/>
      <c r="J9256" s="25"/>
      <c r="K9256" s="25"/>
      <c r="L9256" s="25"/>
      <c r="N9256" s="25"/>
      <c r="O9256" s="25"/>
      <c r="P9256" s="35" t="s">
        <v>2496</v>
      </c>
      <c r="AS9256" s="570"/>
      <c r="AT9256" s="391"/>
      <c r="AU9256" s="222"/>
      <c r="AV9256" s="564"/>
      <c r="AW9256" s="60"/>
      <c r="AX9256" s="60"/>
      <c r="AY9256" s="60"/>
      <c r="AZ9256" s="283"/>
      <c r="BA9256" s="283"/>
      <c r="BB9256" s="283"/>
      <c r="BC9256" s="34"/>
      <c r="BD9256" s="27"/>
      <c r="BF9256" s="35"/>
      <c r="BG9256" s="35"/>
      <c r="BH9256" s="35"/>
    </row>
    <row r="9257" spans="1:60" ht="15" x14ac:dyDescent="0.25">
      <c r="A9257" s="570">
        <f t="shared" si="135"/>
        <v>9251</v>
      </c>
      <c r="B9257" s="571" t="s">
        <v>11392</v>
      </c>
      <c r="C9257" s="574" t="s">
        <v>12458</v>
      </c>
      <c r="D9257" s="843">
        <v>610.47</v>
      </c>
      <c r="E9257" s="844"/>
      <c r="F9257" s="844"/>
      <c r="G9257" s="25"/>
      <c r="H9257" s="25"/>
      <c r="I9257" s="25"/>
      <c r="J9257" s="25"/>
      <c r="K9257" s="25"/>
      <c r="L9257" s="25"/>
      <c r="N9257" s="25"/>
      <c r="O9257" s="25"/>
      <c r="P9257" s="35" t="s">
        <v>2496</v>
      </c>
      <c r="AS9257" s="570"/>
      <c r="AT9257" s="391"/>
      <c r="AU9257" s="222"/>
      <c r="AV9257" s="564"/>
      <c r="AW9257" s="60"/>
      <c r="AX9257" s="60"/>
      <c r="AY9257" s="60"/>
      <c r="AZ9257" s="283"/>
      <c r="BA9257" s="283"/>
      <c r="BB9257" s="283"/>
      <c r="BC9257" s="34"/>
      <c r="BD9257" s="27"/>
      <c r="BF9257" s="35"/>
      <c r="BG9257" s="35"/>
      <c r="BH9257" s="35"/>
    </row>
    <row r="9258" spans="1:60" ht="15" x14ac:dyDescent="0.25">
      <c r="A9258" s="570">
        <f t="shared" si="135"/>
        <v>9252</v>
      </c>
      <c r="B9258" s="571" t="s">
        <v>11393</v>
      </c>
      <c r="C9258" s="574" t="s">
        <v>12458</v>
      </c>
      <c r="D9258" s="843">
        <v>981.75</v>
      </c>
      <c r="E9258" s="844"/>
      <c r="F9258" s="844"/>
      <c r="G9258" s="25"/>
      <c r="H9258" s="25"/>
      <c r="I9258" s="25"/>
      <c r="J9258" s="25"/>
      <c r="K9258" s="25"/>
      <c r="L9258" s="25"/>
      <c r="N9258" s="25"/>
      <c r="O9258" s="25"/>
      <c r="P9258" s="35" t="s">
        <v>2496</v>
      </c>
      <c r="AS9258" s="570"/>
      <c r="AT9258" s="391"/>
      <c r="AU9258" s="222"/>
      <c r="AV9258" s="564"/>
      <c r="AW9258" s="60"/>
      <c r="AX9258" s="60"/>
      <c r="AY9258" s="60"/>
      <c r="AZ9258" s="283"/>
      <c r="BA9258" s="283"/>
      <c r="BB9258" s="283"/>
      <c r="BC9258" s="34"/>
      <c r="BD9258" s="27"/>
      <c r="BF9258" s="35"/>
      <c r="BG9258" s="35"/>
      <c r="BH9258" s="35"/>
    </row>
    <row r="9259" spans="1:60" ht="15" x14ac:dyDescent="0.25">
      <c r="A9259" s="570">
        <f t="shared" si="135"/>
        <v>9253</v>
      </c>
      <c r="B9259" s="571" t="s">
        <v>11394</v>
      </c>
      <c r="C9259" s="574" t="s">
        <v>12458</v>
      </c>
      <c r="D9259" s="843">
        <v>357</v>
      </c>
      <c r="E9259" s="844"/>
      <c r="F9259" s="844"/>
      <c r="G9259" s="25"/>
      <c r="H9259" s="25"/>
      <c r="I9259" s="25"/>
      <c r="J9259" s="25"/>
      <c r="K9259" s="25"/>
      <c r="L9259" s="25"/>
      <c r="N9259" s="25"/>
      <c r="O9259" s="25"/>
      <c r="P9259" s="35" t="s">
        <v>2496</v>
      </c>
      <c r="AS9259" s="570"/>
      <c r="AT9259" s="391"/>
      <c r="AU9259" s="222"/>
      <c r="AV9259" s="564"/>
      <c r="AW9259" s="60"/>
      <c r="AX9259" s="60"/>
      <c r="AY9259" s="60"/>
      <c r="AZ9259" s="283"/>
      <c r="BA9259" s="283"/>
      <c r="BB9259" s="283"/>
      <c r="BC9259" s="34"/>
      <c r="BD9259" s="27"/>
      <c r="BF9259" s="35"/>
      <c r="BG9259" s="35"/>
      <c r="BH9259" s="35"/>
    </row>
    <row r="9260" spans="1:60" ht="15" x14ac:dyDescent="0.25">
      <c r="A9260" s="570">
        <f t="shared" si="135"/>
        <v>9254</v>
      </c>
      <c r="B9260" s="571" t="s">
        <v>11395</v>
      </c>
      <c r="C9260" s="574" t="s">
        <v>12458</v>
      </c>
      <c r="D9260" s="843">
        <v>416.5</v>
      </c>
      <c r="E9260" s="844"/>
      <c r="F9260" s="844"/>
      <c r="G9260" s="25"/>
      <c r="H9260" s="25"/>
      <c r="I9260" s="25"/>
      <c r="J9260" s="25"/>
      <c r="K9260" s="25"/>
      <c r="L9260" s="25"/>
      <c r="N9260" s="25"/>
      <c r="O9260" s="25"/>
      <c r="P9260" s="35" t="s">
        <v>2496</v>
      </c>
      <c r="AS9260" s="570"/>
      <c r="AT9260" s="391"/>
      <c r="AU9260" s="222"/>
      <c r="AV9260" s="564"/>
      <c r="AW9260" s="60"/>
      <c r="AX9260" s="60"/>
      <c r="AY9260" s="60"/>
      <c r="AZ9260" s="283"/>
      <c r="BA9260" s="283"/>
      <c r="BB9260" s="283"/>
      <c r="BC9260" s="34"/>
      <c r="BD9260" s="27"/>
      <c r="BF9260" s="35"/>
      <c r="BG9260" s="35"/>
      <c r="BH9260" s="35"/>
    </row>
    <row r="9261" spans="1:60" ht="15" x14ac:dyDescent="0.25">
      <c r="A9261" s="570">
        <f t="shared" si="135"/>
        <v>9255</v>
      </c>
      <c r="B9261" s="571" t="s">
        <v>11396</v>
      </c>
      <c r="C9261" s="574" t="s">
        <v>12458</v>
      </c>
      <c r="D9261" s="843">
        <v>182.07</v>
      </c>
      <c r="E9261" s="844"/>
      <c r="F9261" s="844"/>
      <c r="G9261" s="25"/>
      <c r="H9261" s="25"/>
      <c r="I9261" s="25"/>
      <c r="J9261" s="25"/>
      <c r="K9261" s="25"/>
      <c r="L9261" s="25"/>
      <c r="N9261" s="25"/>
      <c r="O9261" s="25"/>
      <c r="P9261" s="35" t="s">
        <v>2496</v>
      </c>
      <c r="AS9261" s="570"/>
      <c r="AT9261" s="391"/>
      <c r="AU9261" s="222"/>
      <c r="AV9261" s="564"/>
      <c r="AW9261" s="60"/>
      <c r="AX9261" s="60"/>
      <c r="AY9261" s="60"/>
      <c r="AZ9261" s="283"/>
      <c r="BA9261" s="283"/>
      <c r="BB9261" s="283"/>
      <c r="BC9261" s="34"/>
      <c r="BD9261" s="27"/>
      <c r="BF9261" s="35"/>
      <c r="BG9261" s="35"/>
      <c r="BH9261" s="35"/>
    </row>
    <row r="9262" spans="1:60" ht="15" x14ac:dyDescent="0.25">
      <c r="A9262" s="570">
        <f t="shared" si="135"/>
        <v>9256</v>
      </c>
      <c r="B9262" s="571" t="s">
        <v>11397</v>
      </c>
      <c r="C9262" s="574" t="s">
        <v>12458</v>
      </c>
      <c r="D9262" s="843">
        <v>289.17</v>
      </c>
      <c r="E9262" s="844"/>
      <c r="F9262" s="844"/>
      <c r="G9262" s="25"/>
      <c r="H9262" s="25"/>
      <c r="I9262" s="25"/>
      <c r="J9262" s="25"/>
      <c r="K9262" s="25"/>
      <c r="L9262" s="25"/>
      <c r="N9262" s="25"/>
      <c r="O9262" s="25"/>
      <c r="P9262" s="35" t="s">
        <v>2496</v>
      </c>
      <c r="AS9262" s="570"/>
      <c r="AT9262" s="391"/>
      <c r="AU9262" s="222"/>
      <c r="AV9262" s="564"/>
      <c r="AW9262" s="60"/>
      <c r="AX9262" s="60"/>
      <c r="AY9262" s="60"/>
      <c r="AZ9262" s="283"/>
      <c r="BA9262" s="283"/>
      <c r="BB9262" s="283"/>
      <c r="BC9262" s="34"/>
      <c r="BD9262" s="27"/>
      <c r="BF9262" s="35"/>
      <c r="BG9262" s="35"/>
      <c r="BH9262" s="35"/>
    </row>
    <row r="9263" spans="1:60" ht="15" x14ac:dyDescent="0.25">
      <c r="A9263" s="570">
        <f t="shared" si="135"/>
        <v>9257</v>
      </c>
      <c r="B9263" s="571" t="s">
        <v>11398</v>
      </c>
      <c r="C9263" s="574" t="s">
        <v>12458</v>
      </c>
      <c r="D9263" s="843">
        <v>1541.05</v>
      </c>
      <c r="E9263" s="844"/>
      <c r="F9263" s="844"/>
      <c r="G9263" s="25"/>
      <c r="H9263" s="25"/>
      <c r="I9263" s="25"/>
      <c r="J9263" s="25"/>
      <c r="K9263" s="25"/>
      <c r="L9263" s="25"/>
      <c r="N9263" s="25"/>
      <c r="O9263" s="25"/>
      <c r="P9263" s="35" t="s">
        <v>2496</v>
      </c>
      <c r="AS9263" s="570"/>
      <c r="AT9263" s="391"/>
      <c r="AU9263" s="222"/>
      <c r="AV9263" s="564"/>
      <c r="AW9263" s="60"/>
      <c r="AX9263" s="60"/>
      <c r="AY9263" s="60"/>
      <c r="AZ9263" s="283"/>
      <c r="BA9263" s="283"/>
      <c r="BB9263" s="283"/>
      <c r="BC9263" s="34"/>
      <c r="BD9263" s="27"/>
      <c r="BF9263" s="35"/>
      <c r="BG9263" s="35"/>
      <c r="BH9263" s="35"/>
    </row>
    <row r="9264" spans="1:60" ht="15" x14ac:dyDescent="0.25">
      <c r="A9264" s="570">
        <f t="shared" si="135"/>
        <v>9258</v>
      </c>
      <c r="B9264" s="571" t="s">
        <v>11399</v>
      </c>
      <c r="C9264" s="574" t="s">
        <v>12458</v>
      </c>
      <c r="D9264" s="843">
        <v>980.56</v>
      </c>
      <c r="E9264" s="844"/>
      <c r="F9264" s="844"/>
      <c r="G9264" s="25"/>
      <c r="H9264" s="25"/>
      <c r="I9264" s="25"/>
      <c r="J9264" s="25"/>
      <c r="K9264" s="25"/>
      <c r="L9264" s="25"/>
      <c r="N9264" s="25"/>
      <c r="O9264" s="25"/>
      <c r="P9264" s="35" t="s">
        <v>2496</v>
      </c>
      <c r="AS9264" s="570"/>
      <c r="AT9264" s="391"/>
      <c r="AU9264" s="222"/>
      <c r="AV9264" s="564"/>
      <c r="AW9264" s="60"/>
      <c r="AX9264" s="60"/>
      <c r="AY9264" s="60"/>
      <c r="AZ9264" s="283"/>
      <c r="BA9264" s="283"/>
      <c r="BB9264" s="283"/>
      <c r="BC9264" s="34"/>
      <c r="BD9264" s="27"/>
      <c r="BF9264" s="35"/>
      <c r="BG9264" s="35"/>
      <c r="BH9264" s="35"/>
    </row>
    <row r="9265" spans="1:60" ht="15" x14ac:dyDescent="0.25">
      <c r="A9265" s="570">
        <f t="shared" si="135"/>
        <v>9259</v>
      </c>
      <c r="B9265" s="571" t="s">
        <v>11400</v>
      </c>
      <c r="C9265" s="574" t="s">
        <v>12458</v>
      </c>
      <c r="D9265" s="843">
        <v>1342.32</v>
      </c>
      <c r="E9265" s="844"/>
      <c r="F9265" s="844"/>
      <c r="G9265" s="25"/>
      <c r="H9265" s="25"/>
      <c r="I9265" s="25"/>
      <c r="J9265" s="25"/>
      <c r="K9265" s="25"/>
      <c r="L9265" s="25"/>
      <c r="N9265" s="25"/>
      <c r="O9265" s="25"/>
      <c r="P9265" s="35" t="s">
        <v>2496</v>
      </c>
      <c r="AS9265" s="570"/>
      <c r="AT9265" s="391"/>
      <c r="AU9265" s="222"/>
      <c r="AV9265" s="564"/>
      <c r="AW9265" s="60"/>
      <c r="AX9265" s="60"/>
      <c r="AY9265" s="60"/>
      <c r="AZ9265" s="283"/>
      <c r="BA9265" s="283"/>
      <c r="BB9265" s="283"/>
      <c r="BC9265" s="34"/>
      <c r="BD9265" s="27"/>
      <c r="BF9265" s="35"/>
      <c r="BG9265" s="35"/>
      <c r="BH9265" s="35"/>
    </row>
    <row r="9266" spans="1:60" ht="15" x14ac:dyDescent="0.25">
      <c r="A9266" s="570">
        <f t="shared" si="135"/>
        <v>9260</v>
      </c>
      <c r="B9266" s="571" t="s">
        <v>11401</v>
      </c>
      <c r="C9266" s="574" t="s">
        <v>12458</v>
      </c>
      <c r="D9266" s="843">
        <v>1533.91</v>
      </c>
      <c r="E9266" s="844"/>
      <c r="F9266" s="844"/>
      <c r="G9266" s="25"/>
      <c r="H9266" s="25"/>
      <c r="I9266" s="25"/>
      <c r="J9266" s="25"/>
      <c r="K9266" s="25"/>
      <c r="L9266" s="25"/>
      <c r="N9266" s="25"/>
      <c r="O9266" s="25"/>
      <c r="P9266" s="35" t="s">
        <v>2496</v>
      </c>
      <c r="AS9266" s="570"/>
      <c r="AT9266" s="391"/>
      <c r="AU9266" s="222"/>
      <c r="AV9266" s="564"/>
      <c r="AW9266" s="60"/>
      <c r="AX9266" s="60"/>
      <c r="AY9266" s="60"/>
      <c r="AZ9266" s="283"/>
      <c r="BA9266" s="283"/>
      <c r="BB9266" s="283"/>
      <c r="BC9266" s="34"/>
      <c r="BD9266" s="27"/>
      <c r="BF9266" s="35"/>
      <c r="BG9266" s="35"/>
      <c r="BH9266" s="35"/>
    </row>
    <row r="9267" spans="1:60" ht="15" x14ac:dyDescent="0.25">
      <c r="A9267" s="570">
        <f t="shared" si="135"/>
        <v>9261</v>
      </c>
      <c r="B9267" s="571" t="s">
        <v>11402</v>
      </c>
      <c r="C9267" s="574" t="s">
        <v>12458</v>
      </c>
      <c r="D9267" s="843">
        <v>3570</v>
      </c>
      <c r="E9267" s="844"/>
      <c r="F9267" s="844"/>
      <c r="G9267" s="25"/>
      <c r="H9267" s="25"/>
      <c r="I9267" s="25"/>
      <c r="J9267" s="25"/>
      <c r="K9267" s="25"/>
      <c r="L9267" s="25"/>
      <c r="N9267" s="25"/>
      <c r="O9267" s="25"/>
      <c r="P9267" s="35" t="s">
        <v>2496</v>
      </c>
      <c r="AS9267" s="570"/>
      <c r="AT9267" s="391"/>
      <c r="AU9267" s="222"/>
      <c r="AV9267" s="564"/>
      <c r="AW9267" s="60"/>
      <c r="AX9267" s="60"/>
      <c r="AY9267" s="60"/>
      <c r="AZ9267" s="283"/>
      <c r="BA9267" s="283"/>
      <c r="BB9267" s="283"/>
      <c r="BC9267" s="34"/>
      <c r="BD9267" s="27"/>
      <c r="BF9267" s="35"/>
      <c r="BG9267" s="35"/>
      <c r="BH9267" s="35"/>
    </row>
    <row r="9268" spans="1:60" ht="15" x14ac:dyDescent="0.25">
      <c r="A9268" s="570">
        <f t="shared" si="135"/>
        <v>9262</v>
      </c>
      <c r="B9268" s="571" t="s">
        <v>11403</v>
      </c>
      <c r="C9268" s="574" t="s">
        <v>12458</v>
      </c>
      <c r="D9268" s="843">
        <v>458.15</v>
      </c>
      <c r="E9268" s="844"/>
      <c r="F9268" s="844"/>
      <c r="G9268" s="25"/>
      <c r="H9268" s="25"/>
      <c r="I9268" s="25"/>
      <c r="J9268" s="25"/>
      <c r="K9268" s="25"/>
      <c r="L9268" s="25"/>
      <c r="N9268" s="25"/>
      <c r="O9268" s="25"/>
      <c r="P9268" s="35" t="s">
        <v>2496</v>
      </c>
      <c r="AS9268" s="570"/>
      <c r="AT9268" s="391"/>
      <c r="AU9268" s="222"/>
      <c r="AV9268" s="564"/>
      <c r="AW9268" s="60"/>
      <c r="AX9268" s="60"/>
      <c r="AY9268" s="60"/>
      <c r="AZ9268" s="283"/>
      <c r="BA9268" s="283"/>
      <c r="BB9268" s="283"/>
      <c r="BC9268" s="34"/>
      <c r="BD9268" s="27"/>
      <c r="BF9268" s="35"/>
      <c r="BG9268" s="35"/>
      <c r="BH9268" s="35"/>
    </row>
    <row r="9269" spans="1:60" ht="15" x14ac:dyDescent="0.25">
      <c r="A9269" s="570">
        <f t="shared" si="135"/>
        <v>9263</v>
      </c>
      <c r="B9269" s="571" t="s">
        <v>11404</v>
      </c>
      <c r="C9269" s="574" t="s">
        <v>12458</v>
      </c>
      <c r="D9269" s="843">
        <v>485.52</v>
      </c>
      <c r="E9269" s="844"/>
      <c r="F9269" s="844"/>
      <c r="G9269" s="25"/>
      <c r="H9269" s="25"/>
      <c r="I9269" s="25"/>
      <c r="J9269" s="25"/>
      <c r="K9269" s="25"/>
      <c r="L9269" s="25"/>
      <c r="N9269" s="25"/>
      <c r="O9269" s="25"/>
      <c r="P9269" s="35" t="s">
        <v>2496</v>
      </c>
      <c r="AS9269" s="570"/>
      <c r="AT9269" s="391"/>
      <c r="AU9269" s="222"/>
      <c r="AV9269" s="564"/>
      <c r="AW9269" s="60"/>
      <c r="AX9269" s="60"/>
      <c r="AY9269" s="60"/>
      <c r="AZ9269" s="283"/>
      <c r="BA9269" s="283"/>
      <c r="BB9269" s="283"/>
      <c r="BC9269" s="34"/>
      <c r="BD9269" s="27"/>
      <c r="BF9269" s="35"/>
      <c r="BG9269" s="35"/>
      <c r="BH9269" s="35"/>
    </row>
    <row r="9270" spans="1:60" ht="15" x14ac:dyDescent="0.25">
      <c r="A9270" s="570">
        <f t="shared" si="135"/>
        <v>9264</v>
      </c>
      <c r="B9270" s="571" t="s">
        <v>11405</v>
      </c>
      <c r="C9270" s="574" t="s">
        <v>12458</v>
      </c>
      <c r="D9270" s="843">
        <v>505.75</v>
      </c>
      <c r="E9270" s="844"/>
      <c r="F9270" s="844"/>
      <c r="G9270" s="25"/>
      <c r="H9270" s="25"/>
      <c r="I9270" s="25"/>
      <c r="J9270" s="25"/>
      <c r="K9270" s="25"/>
      <c r="L9270" s="25"/>
      <c r="N9270" s="25"/>
      <c r="O9270" s="25"/>
      <c r="P9270" s="35" t="s">
        <v>2496</v>
      </c>
      <c r="AS9270" s="570"/>
      <c r="AT9270" s="391"/>
      <c r="AU9270" s="222"/>
      <c r="AV9270" s="564"/>
      <c r="AW9270" s="60"/>
      <c r="AX9270" s="60"/>
      <c r="AY9270" s="60"/>
      <c r="AZ9270" s="283"/>
      <c r="BA9270" s="283"/>
      <c r="BB9270" s="283"/>
      <c r="BC9270" s="34"/>
      <c r="BD9270" s="27"/>
      <c r="BF9270" s="35"/>
      <c r="BG9270" s="35"/>
      <c r="BH9270" s="35"/>
    </row>
    <row r="9271" spans="1:60" ht="15" x14ac:dyDescent="0.25">
      <c r="A9271" s="570">
        <f t="shared" si="135"/>
        <v>9265</v>
      </c>
      <c r="B9271" s="571" t="s">
        <v>11406</v>
      </c>
      <c r="C9271" s="574" t="s">
        <v>12458</v>
      </c>
      <c r="D9271" s="843">
        <v>571.20000000000005</v>
      </c>
      <c r="E9271" s="844"/>
      <c r="F9271" s="844"/>
      <c r="G9271" s="25"/>
      <c r="H9271" s="25"/>
      <c r="I9271" s="25"/>
      <c r="J9271" s="25"/>
      <c r="K9271" s="25"/>
      <c r="L9271" s="25"/>
      <c r="N9271" s="25"/>
      <c r="O9271" s="25"/>
      <c r="P9271" s="35" t="s">
        <v>2496</v>
      </c>
      <c r="AS9271" s="570"/>
      <c r="AT9271" s="391"/>
      <c r="AU9271" s="222"/>
      <c r="AV9271" s="564"/>
      <c r="AW9271" s="60"/>
      <c r="AX9271" s="60"/>
      <c r="AY9271" s="60"/>
      <c r="AZ9271" s="283"/>
      <c r="BA9271" s="283"/>
      <c r="BB9271" s="283"/>
      <c r="BC9271" s="34"/>
      <c r="BD9271" s="27"/>
      <c r="BF9271" s="35"/>
      <c r="BG9271" s="35"/>
      <c r="BH9271" s="35"/>
    </row>
    <row r="9272" spans="1:60" ht="15" x14ac:dyDescent="0.25">
      <c r="A9272" s="570">
        <f t="shared" si="135"/>
        <v>9266</v>
      </c>
      <c r="B9272" s="571" t="s">
        <v>11407</v>
      </c>
      <c r="C9272" s="574" t="s">
        <v>12458</v>
      </c>
      <c r="D9272" s="843">
        <v>4462.5</v>
      </c>
      <c r="E9272" s="844"/>
      <c r="F9272" s="844"/>
      <c r="G9272" s="25"/>
      <c r="H9272" s="25"/>
      <c r="I9272" s="25"/>
      <c r="J9272" s="25"/>
      <c r="K9272" s="25"/>
      <c r="L9272" s="25"/>
      <c r="N9272" s="25"/>
      <c r="O9272" s="25"/>
      <c r="P9272" s="35" t="s">
        <v>2496</v>
      </c>
      <c r="AS9272" s="570"/>
      <c r="AT9272" s="391"/>
      <c r="AU9272" s="222"/>
      <c r="AV9272" s="564"/>
      <c r="AW9272" s="60"/>
      <c r="AX9272" s="60"/>
      <c r="AY9272" s="60"/>
      <c r="AZ9272" s="283"/>
      <c r="BA9272" s="283"/>
      <c r="BB9272" s="283"/>
      <c r="BC9272" s="34"/>
      <c r="BD9272" s="27"/>
      <c r="BF9272" s="35"/>
      <c r="BG9272" s="35"/>
      <c r="BH9272" s="35"/>
    </row>
    <row r="9273" spans="1:60" ht="15" x14ac:dyDescent="0.25">
      <c r="A9273" s="570">
        <f t="shared" si="135"/>
        <v>9267</v>
      </c>
      <c r="B9273" s="571" t="s">
        <v>11408</v>
      </c>
      <c r="C9273" s="574" t="s">
        <v>12458</v>
      </c>
      <c r="D9273" s="843">
        <v>361.76</v>
      </c>
      <c r="E9273" s="844"/>
      <c r="F9273" s="844"/>
      <c r="G9273" s="25"/>
      <c r="H9273" s="25"/>
      <c r="I9273" s="25"/>
      <c r="J9273" s="25"/>
      <c r="K9273" s="25"/>
      <c r="L9273" s="25"/>
      <c r="N9273" s="25"/>
      <c r="O9273" s="25"/>
      <c r="P9273" s="35" t="s">
        <v>2496</v>
      </c>
      <c r="AS9273" s="570"/>
      <c r="AT9273" s="391"/>
      <c r="AU9273" s="222"/>
      <c r="AV9273" s="564"/>
      <c r="AW9273" s="60"/>
      <c r="AX9273" s="60"/>
      <c r="AY9273" s="60"/>
      <c r="AZ9273" s="283"/>
      <c r="BA9273" s="283"/>
      <c r="BB9273" s="283"/>
      <c r="BC9273" s="34"/>
      <c r="BD9273" s="27"/>
      <c r="BF9273" s="35"/>
      <c r="BG9273" s="35"/>
      <c r="BH9273" s="35"/>
    </row>
    <row r="9274" spans="1:60" ht="15" x14ac:dyDescent="0.25">
      <c r="A9274" s="570">
        <f t="shared" si="135"/>
        <v>9268</v>
      </c>
      <c r="B9274" s="571" t="s">
        <v>11409</v>
      </c>
      <c r="C9274" s="574" t="s">
        <v>12458</v>
      </c>
      <c r="D9274" s="843">
        <v>992.46</v>
      </c>
      <c r="E9274" s="844"/>
      <c r="F9274" s="844"/>
      <c r="G9274" s="25"/>
      <c r="H9274" s="25"/>
      <c r="I9274" s="25"/>
      <c r="J9274" s="25"/>
      <c r="K9274" s="25"/>
      <c r="L9274" s="25"/>
      <c r="N9274" s="25"/>
      <c r="O9274" s="25"/>
      <c r="P9274" s="35" t="s">
        <v>2496</v>
      </c>
      <c r="AS9274" s="570"/>
      <c r="AT9274" s="391"/>
      <c r="AU9274" s="222"/>
      <c r="AV9274" s="564"/>
      <c r="AW9274" s="60"/>
      <c r="AX9274" s="60"/>
      <c r="AY9274" s="60"/>
      <c r="AZ9274" s="283"/>
      <c r="BA9274" s="283"/>
      <c r="BB9274" s="283"/>
      <c r="BC9274" s="34"/>
      <c r="BD9274" s="27"/>
      <c r="BF9274" s="35"/>
      <c r="BG9274" s="35"/>
      <c r="BH9274" s="35"/>
    </row>
    <row r="9275" spans="1:60" ht="15" x14ac:dyDescent="0.25">
      <c r="A9275" s="570">
        <f t="shared" si="135"/>
        <v>9269</v>
      </c>
      <c r="B9275" s="571" t="s">
        <v>11410</v>
      </c>
      <c r="C9275" s="574" t="s">
        <v>12458</v>
      </c>
      <c r="D9275" s="843">
        <v>468.86</v>
      </c>
      <c r="E9275" s="844"/>
      <c r="F9275" s="844"/>
      <c r="G9275" s="25"/>
      <c r="H9275" s="25"/>
      <c r="I9275" s="25"/>
      <c r="J9275" s="25"/>
      <c r="K9275" s="25"/>
      <c r="L9275" s="25"/>
      <c r="N9275" s="25"/>
      <c r="O9275" s="25"/>
      <c r="P9275" s="35" t="s">
        <v>2496</v>
      </c>
      <c r="AS9275" s="570"/>
      <c r="AT9275" s="391"/>
      <c r="AU9275" s="222"/>
      <c r="AV9275" s="564"/>
      <c r="AW9275" s="60"/>
      <c r="AX9275" s="60"/>
      <c r="AY9275" s="60"/>
      <c r="AZ9275" s="283"/>
      <c r="BA9275" s="283"/>
      <c r="BB9275" s="283"/>
      <c r="BC9275" s="34"/>
      <c r="BD9275" s="27"/>
      <c r="BF9275" s="35"/>
      <c r="BG9275" s="35"/>
      <c r="BH9275" s="35"/>
    </row>
    <row r="9276" spans="1:60" ht="15" x14ac:dyDescent="0.25">
      <c r="A9276" s="570">
        <f t="shared" si="135"/>
        <v>9270</v>
      </c>
      <c r="B9276" s="571" t="s">
        <v>11411</v>
      </c>
      <c r="C9276" s="574" t="s">
        <v>12458</v>
      </c>
      <c r="D9276" s="843">
        <v>541.45000000000005</v>
      </c>
      <c r="E9276" s="844"/>
      <c r="F9276" s="844"/>
      <c r="G9276" s="25"/>
      <c r="H9276" s="25"/>
      <c r="I9276" s="25"/>
      <c r="J9276" s="25"/>
      <c r="K9276" s="25"/>
      <c r="L9276" s="25"/>
      <c r="N9276" s="25"/>
      <c r="O9276" s="25"/>
      <c r="P9276" s="35" t="s">
        <v>2496</v>
      </c>
      <c r="AS9276" s="570"/>
      <c r="AT9276" s="391"/>
      <c r="AU9276" s="222"/>
      <c r="AV9276" s="564"/>
      <c r="AW9276" s="60"/>
      <c r="AX9276" s="60"/>
      <c r="AY9276" s="60"/>
      <c r="AZ9276" s="283"/>
      <c r="BA9276" s="283"/>
      <c r="BB9276" s="283"/>
      <c r="BC9276" s="34"/>
      <c r="BD9276" s="27"/>
      <c r="BF9276" s="35"/>
      <c r="BG9276" s="35"/>
      <c r="BH9276" s="35"/>
    </row>
    <row r="9277" spans="1:60" ht="15" x14ac:dyDescent="0.25">
      <c r="A9277" s="570">
        <f t="shared" si="135"/>
        <v>9271</v>
      </c>
      <c r="B9277" s="571" t="s">
        <v>11412</v>
      </c>
      <c r="C9277" s="574" t="s">
        <v>12458</v>
      </c>
      <c r="D9277" s="843">
        <v>621.17999999999995</v>
      </c>
      <c r="E9277" s="844"/>
      <c r="F9277" s="844"/>
      <c r="G9277" s="25"/>
      <c r="H9277" s="25"/>
      <c r="I9277" s="25"/>
      <c r="J9277" s="25"/>
      <c r="K9277" s="25"/>
      <c r="L9277" s="25"/>
      <c r="N9277" s="25"/>
      <c r="O9277" s="25"/>
      <c r="P9277" s="35" t="s">
        <v>2496</v>
      </c>
      <c r="AS9277" s="570"/>
      <c r="AT9277" s="391"/>
      <c r="AU9277" s="222"/>
      <c r="AV9277" s="564"/>
      <c r="AW9277" s="60"/>
      <c r="AX9277" s="60"/>
      <c r="AY9277" s="60"/>
      <c r="AZ9277" s="283"/>
      <c r="BA9277" s="283"/>
      <c r="BB9277" s="283"/>
      <c r="BC9277" s="34"/>
      <c r="BD9277" s="27"/>
      <c r="BF9277" s="35"/>
      <c r="BG9277" s="35"/>
      <c r="BH9277" s="35"/>
    </row>
    <row r="9278" spans="1:60" ht="15" x14ac:dyDescent="0.25">
      <c r="A9278" s="570">
        <f t="shared" si="135"/>
        <v>9272</v>
      </c>
      <c r="B9278" s="571" t="s">
        <v>11413</v>
      </c>
      <c r="C9278" s="574" t="s">
        <v>12458</v>
      </c>
      <c r="D9278" s="843">
        <v>1148.3499999999999</v>
      </c>
      <c r="E9278" s="844"/>
      <c r="F9278" s="844"/>
      <c r="G9278" s="25"/>
      <c r="H9278" s="25"/>
      <c r="I9278" s="25"/>
      <c r="J9278" s="25"/>
      <c r="K9278" s="25"/>
      <c r="L9278" s="25"/>
      <c r="N9278" s="25"/>
      <c r="O9278" s="25"/>
      <c r="P9278" s="35" t="s">
        <v>2496</v>
      </c>
      <c r="AS9278" s="570"/>
      <c r="AT9278" s="391"/>
      <c r="AU9278" s="222"/>
      <c r="AV9278" s="564"/>
      <c r="AW9278" s="60"/>
      <c r="AX9278" s="60"/>
      <c r="AY9278" s="60"/>
      <c r="AZ9278" s="283"/>
      <c r="BA9278" s="283"/>
      <c r="BB9278" s="283"/>
      <c r="BC9278" s="34"/>
      <c r="BD9278" s="27"/>
      <c r="BF9278" s="35"/>
      <c r="BG9278" s="35"/>
      <c r="BH9278" s="35"/>
    </row>
    <row r="9279" spans="1:60" ht="15" x14ac:dyDescent="0.25">
      <c r="A9279" s="570">
        <f t="shared" si="135"/>
        <v>9273</v>
      </c>
      <c r="B9279" s="571" t="s">
        <v>11414</v>
      </c>
      <c r="C9279" s="574" t="s">
        <v>12458</v>
      </c>
      <c r="D9279" s="843">
        <v>1328.04</v>
      </c>
      <c r="E9279" s="844"/>
      <c r="F9279" s="844"/>
      <c r="G9279" s="25"/>
      <c r="H9279" s="25"/>
      <c r="I9279" s="25"/>
      <c r="J9279" s="25"/>
      <c r="K9279" s="25"/>
      <c r="L9279" s="25"/>
      <c r="N9279" s="25"/>
      <c r="O9279" s="25"/>
      <c r="P9279" s="35" t="s">
        <v>2496</v>
      </c>
      <c r="AS9279" s="570"/>
      <c r="AT9279" s="391"/>
      <c r="AU9279" s="222"/>
      <c r="AV9279" s="564"/>
      <c r="AW9279" s="60"/>
      <c r="AX9279" s="60"/>
      <c r="AY9279" s="60"/>
      <c r="AZ9279" s="283"/>
      <c r="BA9279" s="283"/>
      <c r="BB9279" s="283"/>
      <c r="BC9279" s="34"/>
      <c r="BD9279" s="27"/>
      <c r="BF9279" s="35"/>
      <c r="BG9279" s="35"/>
      <c r="BH9279" s="35"/>
    </row>
    <row r="9280" spans="1:60" ht="15" x14ac:dyDescent="0.25">
      <c r="A9280" s="570">
        <f t="shared" si="135"/>
        <v>9274</v>
      </c>
      <c r="B9280" s="571" t="s">
        <v>11415</v>
      </c>
      <c r="C9280" s="574" t="s">
        <v>12458</v>
      </c>
      <c r="D9280" s="843">
        <v>1135.26</v>
      </c>
      <c r="E9280" s="844"/>
      <c r="F9280" s="844"/>
      <c r="G9280" s="25"/>
      <c r="H9280" s="25"/>
      <c r="I9280" s="25"/>
      <c r="J9280" s="25"/>
      <c r="K9280" s="25"/>
      <c r="L9280" s="25"/>
      <c r="N9280" s="25"/>
      <c r="O9280" s="25"/>
      <c r="P9280" s="35" t="s">
        <v>2496</v>
      </c>
      <c r="AS9280" s="570"/>
      <c r="AT9280" s="391"/>
      <c r="AU9280" s="222"/>
      <c r="AV9280" s="564"/>
      <c r="AW9280" s="60"/>
      <c r="AX9280" s="60"/>
      <c r="AY9280" s="60"/>
      <c r="AZ9280" s="283"/>
      <c r="BA9280" s="283"/>
      <c r="BB9280" s="283"/>
      <c r="BC9280" s="34"/>
      <c r="BD9280" s="27"/>
      <c r="BF9280" s="35"/>
      <c r="BG9280" s="35"/>
      <c r="BH9280" s="35"/>
    </row>
    <row r="9281" spans="1:60" ht="15" x14ac:dyDescent="0.25">
      <c r="A9281" s="570">
        <f t="shared" si="135"/>
        <v>9275</v>
      </c>
      <c r="B9281" s="571" t="s">
        <v>11416</v>
      </c>
      <c r="C9281" s="574" t="s">
        <v>12458</v>
      </c>
      <c r="D9281" s="843">
        <v>4958.7299999999996</v>
      </c>
      <c r="E9281" s="844"/>
      <c r="F9281" s="844"/>
      <c r="G9281" s="25"/>
      <c r="H9281" s="25"/>
      <c r="I9281" s="25"/>
      <c r="J9281" s="25"/>
      <c r="K9281" s="25"/>
      <c r="L9281" s="25"/>
      <c r="N9281" s="25"/>
      <c r="O9281" s="25"/>
      <c r="P9281" s="35" t="s">
        <v>2496</v>
      </c>
      <c r="AS9281" s="570"/>
      <c r="AT9281" s="391"/>
      <c r="AU9281" s="222"/>
      <c r="AV9281" s="564"/>
      <c r="AW9281" s="60"/>
      <c r="AX9281" s="60"/>
      <c r="AY9281" s="60"/>
      <c r="AZ9281" s="283"/>
      <c r="BA9281" s="283"/>
      <c r="BB9281" s="283"/>
      <c r="BC9281" s="34"/>
      <c r="BD9281" s="27"/>
      <c r="BF9281" s="35"/>
      <c r="BG9281" s="35"/>
      <c r="BH9281" s="35"/>
    </row>
    <row r="9282" spans="1:60" ht="15" x14ac:dyDescent="0.25">
      <c r="A9282" s="570">
        <f t="shared" si="135"/>
        <v>9276</v>
      </c>
      <c r="B9282" s="571" t="s">
        <v>11417</v>
      </c>
      <c r="C9282" s="574" t="s">
        <v>12458</v>
      </c>
      <c r="D9282" s="843">
        <v>221.34</v>
      </c>
      <c r="E9282" s="844"/>
      <c r="F9282" s="844"/>
      <c r="G9282" s="25"/>
      <c r="H9282" s="25"/>
      <c r="I9282" s="25"/>
      <c r="J9282" s="25"/>
      <c r="K9282" s="25"/>
      <c r="L9282" s="25"/>
      <c r="N9282" s="25"/>
      <c r="O9282" s="25"/>
      <c r="P9282" s="35" t="s">
        <v>2496</v>
      </c>
      <c r="AS9282" s="570"/>
      <c r="AT9282" s="391"/>
      <c r="AU9282" s="222"/>
      <c r="AV9282" s="564"/>
      <c r="AW9282" s="60"/>
      <c r="AX9282" s="60"/>
      <c r="AY9282" s="60"/>
      <c r="AZ9282" s="283"/>
      <c r="BA9282" s="283"/>
      <c r="BB9282" s="283"/>
      <c r="BC9282" s="34"/>
      <c r="BD9282" s="27"/>
      <c r="BF9282" s="35"/>
      <c r="BG9282" s="35"/>
      <c r="BH9282" s="35"/>
    </row>
    <row r="9283" spans="1:60" ht="15" x14ac:dyDescent="0.25">
      <c r="A9283" s="570">
        <f t="shared" si="135"/>
        <v>9277</v>
      </c>
      <c r="B9283" s="571" t="s">
        <v>11418</v>
      </c>
      <c r="C9283" s="574" t="s">
        <v>12458</v>
      </c>
      <c r="D9283" s="843">
        <v>333.2</v>
      </c>
      <c r="E9283" s="844"/>
      <c r="F9283" s="844"/>
      <c r="G9283" s="25"/>
      <c r="H9283" s="25"/>
      <c r="I9283" s="25"/>
      <c r="J9283" s="25"/>
      <c r="K9283" s="25"/>
      <c r="L9283" s="25"/>
      <c r="N9283" s="25"/>
      <c r="O9283" s="25"/>
      <c r="P9283" s="35" t="s">
        <v>2496</v>
      </c>
      <c r="AS9283" s="570"/>
      <c r="AT9283" s="391"/>
      <c r="AU9283" s="222"/>
      <c r="AV9283" s="564"/>
      <c r="AW9283" s="60"/>
      <c r="AX9283" s="60"/>
      <c r="AY9283" s="60"/>
      <c r="AZ9283" s="283"/>
      <c r="BA9283" s="283"/>
      <c r="BB9283" s="283"/>
      <c r="BC9283" s="34"/>
      <c r="BD9283" s="27"/>
      <c r="BF9283" s="35"/>
      <c r="BG9283" s="35"/>
      <c r="BH9283" s="35"/>
    </row>
    <row r="9284" spans="1:60" ht="15" x14ac:dyDescent="0.25">
      <c r="A9284" s="570">
        <f t="shared" si="135"/>
        <v>9278</v>
      </c>
      <c r="B9284" s="571" t="s">
        <v>11419</v>
      </c>
      <c r="C9284" s="574" t="s">
        <v>12458</v>
      </c>
      <c r="D9284" s="843">
        <v>355.81</v>
      </c>
      <c r="E9284" s="844"/>
      <c r="F9284" s="844"/>
      <c r="G9284" s="25"/>
      <c r="H9284" s="25"/>
      <c r="I9284" s="25"/>
      <c r="J9284" s="25"/>
      <c r="K9284" s="25"/>
      <c r="L9284" s="25"/>
      <c r="N9284" s="25"/>
      <c r="O9284" s="25"/>
      <c r="P9284" s="35" t="s">
        <v>2496</v>
      </c>
      <c r="AS9284" s="570"/>
      <c r="AT9284" s="391"/>
      <c r="AU9284" s="222"/>
      <c r="AV9284" s="564"/>
      <c r="AW9284" s="60"/>
      <c r="AX9284" s="60"/>
      <c r="AY9284" s="60"/>
      <c r="AZ9284" s="283"/>
      <c r="BA9284" s="283"/>
      <c r="BB9284" s="283"/>
      <c r="BC9284" s="34"/>
      <c r="BD9284" s="27"/>
      <c r="BF9284" s="35"/>
      <c r="BG9284" s="35"/>
      <c r="BH9284" s="35"/>
    </row>
    <row r="9285" spans="1:60" ht="15" x14ac:dyDescent="0.25">
      <c r="A9285" s="570">
        <f t="shared" si="135"/>
        <v>9279</v>
      </c>
      <c r="B9285" s="571" t="s">
        <v>11420</v>
      </c>
      <c r="C9285" s="574" t="s">
        <v>12458</v>
      </c>
      <c r="D9285" s="843">
        <v>499.8</v>
      </c>
      <c r="E9285" s="844"/>
      <c r="F9285" s="844"/>
      <c r="G9285" s="25"/>
      <c r="H9285" s="25"/>
      <c r="I9285" s="25"/>
      <c r="J9285" s="25"/>
      <c r="K9285" s="25"/>
      <c r="L9285" s="25"/>
      <c r="N9285" s="25"/>
      <c r="O9285" s="25"/>
      <c r="P9285" s="35" t="s">
        <v>2496</v>
      </c>
      <c r="AS9285" s="570"/>
      <c r="AT9285" s="391"/>
      <c r="AU9285" s="222"/>
      <c r="AV9285" s="564"/>
      <c r="AW9285" s="60"/>
      <c r="AX9285" s="60"/>
      <c r="AY9285" s="60"/>
      <c r="AZ9285" s="283"/>
      <c r="BA9285" s="283"/>
      <c r="BB9285" s="283"/>
      <c r="BC9285" s="34"/>
      <c r="BD9285" s="27"/>
      <c r="BF9285" s="35"/>
      <c r="BG9285" s="35"/>
      <c r="BH9285" s="35"/>
    </row>
    <row r="9286" spans="1:60" ht="15" x14ac:dyDescent="0.25">
      <c r="A9286" s="570">
        <f t="shared" si="135"/>
        <v>9280</v>
      </c>
      <c r="B9286" s="571" t="s">
        <v>11421</v>
      </c>
      <c r="C9286" s="574" t="s">
        <v>12458</v>
      </c>
      <c r="D9286" s="843">
        <v>539.07000000000005</v>
      </c>
      <c r="E9286" s="844"/>
      <c r="F9286" s="844"/>
      <c r="G9286" s="25"/>
      <c r="H9286" s="25"/>
      <c r="I9286" s="25"/>
      <c r="J9286" s="25"/>
      <c r="K9286" s="25"/>
      <c r="L9286" s="25"/>
      <c r="N9286" s="25"/>
      <c r="O9286" s="25"/>
      <c r="P9286" s="35" t="s">
        <v>2496</v>
      </c>
      <c r="AS9286" s="570"/>
      <c r="AT9286" s="391"/>
      <c r="AU9286" s="222"/>
      <c r="AV9286" s="564"/>
      <c r="AW9286" s="60"/>
      <c r="AX9286" s="60"/>
      <c r="AY9286" s="60"/>
      <c r="AZ9286" s="283"/>
      <c r="BA9286" s="283"/>
      <c r="BB9286" s="283"/>
      <c r="BC9286" s="34"/>
      <c r="BD9286" s="27"/>
      <c r="BF9286" s="35"/>
      <c r="BG9286" s="35"/>
      <c r="BH9286" s="35"/>
    </row>
    <row r="9287" spans="1:60" ht="15" x14ac:dyDescent="0.25">
      <c r="A9287" s="570">
        <f t="shared" si="135"/>
        <v>9281</v>
      </c>
      <c r="B9287" s="571" t="s">
        <v>11422</v>
      </c>
      <c r="C9287" s="574" t="s">
        <v>12458</v>
      </c>
      <c r="D9287" s="843">
        <v>101.15</v>
      </c>
      <c r="E9287" s="844"/>
      <c r="F9287" s="844"/>
      <c r="G9287" s="25"/>
      <c r="H9287" s="25"/>
      <c r="I9287" s="25"/>
      <c r="J9287" s="25"/>
      <c r="K9287" s="25"/>
      <c r="L9287" s="25"/>
      <c r="N9287" s="25"/>
      <c r="O9287" s="25"/>
      <c r="P9287" s="35" t="s">
        <v>2496</v>
      </c>
      <c r="AS9287" s="570"/>
      <c r="AT9287" s="391"/>
      <c r="AU9287" s="222"/>
      <c r="AV9287" s="564"/>
      <c r="AW9287" s="60"/>
      <c r="AX9287" s="60"/>
      <c r="AY9287" s="60"/>
      <c r="AZ9287" s="283"/>
      <c r="BA9287" s="283"/>
      <c r="BB9287" s="283"/>
      <c r="BC9287" s="34"/>
      <c r="BD9287" s="27"/>
      <c r="BF9287" s="35"/>
      <c r="BG9287" s="35"/>
      <c r="BH9287" s="35"/>
    </row>
    <row r="9288" spans="1:60" ht="15" x14ac:dyDescent="0.25">
      <c r="A9288" s="570">
        <f t="shared" si="135"/>
        <v>9282</v>
      </c>
      <c r="B9288" s="571" t="s">
        <v>11423</v>
      </c>
      <c r="C9288" s="574" t="s">
        <v>12458</v>
      </c>
      <c r="D9288" s="843">
        <v>5295.5</v>
      </c>
      <c r="E9288" s="844"/>
      <c r="F9288" s="844"/>
      <c r="G9288" s="25"/>
      <c r="H9288" s="25"/>
      <c r="I9288" s="25"/>
      <c r="J9288" s="25"/>
      <c r="K9288" s="25"/>
      <c r="L9288" s="25"/>
      <c r="N9288" s="25"/>
      <c r="O9288" s="25"/>
      <c r="P9288" s="35" t="s">
        <v>2496</v>
      </c>
      <c r="AS9288" s="570"/>
      <c r="AT9288" s="391"/>
      <c r="AU9288" s="222"/>
      <c r="AV9288" s="564"/>
      <c r="AW9288" s="60"/>
      <c r="AX9288" s="60"/>
      <c r="AY9288" s="60"/>
      <c r="AZ9288" s="283"/>
      <c r="BA9288" s="283"/>
      <c r="BB9288" s="283"/>
      <c r="BC9288" s="34"/>
      <c r="BD9288" s="27"/>
      <c r="BF9288" s="35"/>
      <c r="BG9288" s="35"/>
      <c r="BH9288" s="35"/>
    </row>
    <row r="9289" spans="1:60" ht="15" x14ac:dyDescent="0.25">
      <c r="A9289" s="570">
        <f t="shared" si="135"/>
        <v>9283</v>
      </c>
      <c r="B9289" s="571" t="s">
        <v>11424</v>
      </c>
      <c r="C9289" s="574" t="s">
        <v>12458</v>
      </c>
      <c r="D9289" s="843">
        <v>2712.01</v>
      </c>
      <c r="E9289" s="844"/>
      <c r="F9289" s="844"/>
      <c r="G9289" s="25"/>
      <c r="H9289" s="25"/>
      <c r="I9289" s="25"/>
      <c r="J9289" s="25"/>
      <c r="K9289" s="25"/>
      <c r="L9289" s="25"/>
      <c r="N9289" s="25"/>
      <c r="O9289" s="25"/>
      <c r="P9289" s="35" t="s">
        <v>2496</v>
      </c>
      <c r="AS9289" s="570"/>
      <c r="AT9289" s="391"/>
      <c r="AU9289" s="222"/>
      <c r="AV9289" s="564"/>
      <c r="AW9289" s="60"/>
      <c r="AX9289" s="60"/>
      <c r="AY9289" s="60"/>
      <c r="AZ9289" s="283"/>
      <c r="BA9289" s="283"/>
      <c r="BB9289" s="283"/>
      <c r="BC9289" s="34"/>
      <c r="BD9289" s="27"/>
      <c r="BF9289" s="35"/>
      <c r="BG9289" s="35"/>
      <c r="BH9289" s="35"/>
    </row>
    <row r="9290" spans="1:60" ht="15" x14ac:dyDescent="0.25">
      <c r="A9290" s="570">
        <f t="shared" si="135"/>
        <v>9284</v>
      </c>
      <c r="B9290" s="571" t="s">
        <v>11425</v>
      </c>
      <c r="C9290" s="574" t="s">
        <v>12458</v>
      </c>
      <c r="D9290" s="843">
        <v>3017.84</v>
      </c>
      <c r="E9290" s="844"/>
      <c r="F9290" s="844"/>
      <c r="G9290" s="25"/>
      <c r="H9290" s="25"/>
      <c r="I9290" s="25"/>
      <c r="J9290" s="25"/>
      <c r="K9290" s="25"/>
      <c r="L9290" s="25"/>
      <c r="N9290" s="25"/>
      <c r="O9290" s="25"/>
      <c r="P9290" s="35" t="s">
        <v>2496</v>
      </c>
      <c r="AS9290" s="570"/>
      <c r="AT9290" s="391"/>
      <c r="AU9290" s="222"/>
      <c r="AV9290" s="564"/>
      <c r="AW9290" s="60"/>
      <c r="AX9290" s="60"/>
      <c r="AY9290" s="60"/>
      <c r="AZ9290" s="283"/>
      <c r="BA9290" s="283"/>
      <c r="BB9290" s="283"/>
      <c r="BC9290" s="34"/>
      <c r="BD9290" s="27"/>
      <c r="BF9290" s="35"/>
      <c r="BG9290" s="35"/>
      <c r="BH9290" s="35"/>
    </row>
    <row r="9291" spans="1:60" ht="15" x14ac:dyDescent="0.25">
      <c r="A9291" s="570">
        <f t="shared" si="135"/>
        <v>9285</v>
      </c>
      <c r="B9291" s="571" t="s">
        <v>11426</v>
      </c>
      <c r="C9291" s="574" t="s">
        <v>12458</v>
      </c>
      <c r="D9291" s="843">
        <v>426.02</v>
      </c>
      <c r="E9291" s="844"/>
      <c r="F9291" s="844"/>
      <c r="G9291" s="25"/>
      <c r="H9291" s="25"/>
      <c r="I9291" s="25"/>
      <c r="J9291" s="25"/>
      <c r="K9291" s="25"/>
      <c r="L9291" s="25"/>
      <c r="N9291" s="25"/>
      <c r="O9291" s="25"/>
      <c r="P9291" s="35" t="s">
        <v>2496</v>
      </c>
      <c r="AS9291" s="570"/>
      <c r="AT9291" s="391"/>
      <c r="AU9291" s="222"/>
      <c r="AV9291" s="564"/>
      <c r="AW9291" s="60"/>
      <c r="AX9291" s="60"/>
      <c r="AY9291" s="60"/>
      <c r="AZ9291" s="283"/>
      <c r="BA9291" s="283"/>
      <c r="BB9291" s="283"/>
      <c r="BC9291" s="34"/>
      <c r="BD9291" s="27"/>
      <c r="BF9291" s="35"/>
      <c r="BG9291" s="35"/>
      <c r="BH9291" s="35"/>
    </row>
    <row r="9292" spans="1:60" ht="15" x14ac:dyDescent="0.25">
      <c r="A9292" s="570">
        <f t="shared" si="135"/>
        <v>9286</v>
      </c>
      <c r="B9292" s="571" t="s">
        <v>11427</v>
      </c>
      <c r="C9292" s="574" t="s">
        <v>12458</v>
      </c>
      <c r="D9292" s="843">
        <v>458.15</v>
      </c>
      <c r="E9292" s="844"/>
      <c r="F9292" s="844"/>
      <c r="G9292" s="25"/>
      <c r="H9292" s="25"/>
      <c r="I9292" s="25"/>
      <c r="J9292" s="25"/>
      <c r="K9292" s="25"/>
      <c r="L9292" s="25"/>
      <c r="N9292" s="25"/>
      <c r="O9292" s="25"/>
      <c r="P9292" s="35" t="s">
        <v>2496</v>
      </c>
      <c r="AS9292" s="570"/>
      <c r="AT9292" s="391"/>
      <c r="AU9292" s="222"/>
      <c r="AV9292" s="564"/>
      <c r="AW9292" s="60"/>
      <c r="AX9292" s="60"/>
      <c r="AY9292" s="60"/>
      <c r="AZ9292" s="283"/>
      <c r="BA9292" s="283"/>
      <c r="BB9292" s="283"/>
      <c r="BC9292" s="34"/>
      <c r="BD9292" s="27"/>
      <c r="BF9292" s="35"/>
      <c r="BG9292" s="35"/>
      <c r="BH9292" s="35"/>
    </row>
    <row r="9293" spans="1:60" ht="15" x14ac:dyDescent="0.25">
      <c r="A9293" s="570">
        <f t="shared" si="135"/>
        <v>9287</v>
      </c>
      <c r="B9293" s="571" t="s">
        <v>11428</v>
      </c>
      <c r="C9293" s="574" t="s">
        <v>12458</v>
      </c>
      <c r="D9293" s="843">
        <v>1487.5</v>
      </c>
      <c r="E9293" s="844"/>
      <c r="F9293" s="844"/>
      <c r="G9293" s="25"/>
      <c r="H9293" s="25"/>
      <c r="I9293" s="25"/>
      <c r="J9293" s="25"/>
      <c r="K9293" s="25"/>
      <c r="L9293" s="25"/>
      <c r="N9293" s="25"/>
      <c r="O9293" s="25"/>
      <c r="P9293" s="35" t="s">
        <v>2496</v>
      </c>
      <c r="AS9293" s="570"/>
      <c r="AT9293" s="391"/>
      <c r="AU9293" s="222"/>
      <c r="AV9293" s="564"/>
      <c r="AW9293" s="60"/>
      <c r="AX9293" s="60"/>
      <c r="AY9293" s="60"/>
      <c r="AZ9293" s="283"/>
      <c r="BA9293" s="283"/>
      <c r="BB9293" s="283"/>
      <c r="BC9293" s="34"/>
      <c r="BD9293" s="27"/>
      <c r="BF9293" s="35"/>
      <c r="BG9293" s="35"/>
      <c r="BH9293" s="35"/>
    </row>
    <row r="9294" spans="1:60" ht="15" x14ac:dyDescent="0.25">
      <c r="A9294" s="570">
        <f t="shared" si="135"/>
        <v>9288</v>
      </c>
      <c r="B9294" s="571" t="s">
        <v>11429</v>
      </c>
      <c r="C9294" s="574" t="s">
        <v>12458</v>
      </c>
      <c r="D9294" s="843">
        <v>809.2</v>
      </c>
      <c r="E9294" s="844"/>
      <c r="F9294" s="844"/>
      <c r="G9294" s="25"/>
      <c r="H9294" s="25"/>
      <c r="I9294" s="25"/>
      <c r="J9294" s="25"/>
      <c r="K9294" s="25"/>
      <c r="L9294" s="25"/>
      <c r="N9294" s="25"/>
      <c r="O9294" s="25"/>
      <c r="P9294" s="35" t="s">
        <v>2496</v>
      </c>
      <c r="AS9294" s="570"/>
      <c r="AT9294" s="391"/>
      <c r="AU9294" s="222"/>
      <c r="AV9294" s="564"/>
      <c r="AW9294" s="60"/>
      <c r="AX9294" s="60"/>
      <c r="AY9294" s="60"/>
      <c r="AZ9294" s="283"/>
      <c r="BA9294" s="283"/>
      <c r="BB9294" s="283"/>
      <c r="BC9294" s="34"/>
      <c r="BD9294" s="27"/>
      <c r="BF9294" s="35"/>
      <c r="BG9294" s="35"/>
      <c r="BH9294" s="35"/>
    </row>
    <row r="9295" spans="1:60" ht="15" x14ac:dyDescent="0.25">
      <c r="A9295" s="570">
        <f t="shared" ref="A9295:A9358" si="136">A9294+1</f>
        <v>9289</v>
      </c>
      <c r="B9295" s="571" t="s">
        <v>11430</v>
      </c>
      <c r="C9295" s="574" t="s">
        <v>12458</v>
      </c>
      <c r="D9295" s="843">
        <v>837.76</v>
      </c>
      <c r="E9295" s="844"/>
      <c r="F9295" s="844"/>
      <c r="G9295" s="25"/>
      <c r="H9295" s="25"/>
      <c r="I9295" s="25"/>
      <c r="J9295" s="25"/>
      <c r="K9295" s="25"/>
      <c r="L9295" s="25"/>
      <c r="N9295" s="25"/>
      <c r="O9295" s="25"/>
      <c r="P9295" s="35" t="s">
        <v>2496</v>
      </c>
      <c r="AS9295" s="570"/>
      <c r="AT9295" s="391"/>
      <c r="AU9295" s="222"/>
      <c r="AV9295" s="564"/>
      <c r="AW9295" s="60"/>
      <c r="AX9295" s="60"/>
      <c r="AY9295" s="60"/>
      <c r="AZ9295" s="283"/>
      <c r="BA9295" s="283"/>
      <c r="BB9295" s="283"/>
      <c r="BC9295" s="34"/>
      <c r="BD9295" s="27"/>
      <c r="BF9295" s="35"/>
      <c r="BG9295" s="35"/>
      <c r="BH9295" s="35"/>
    </row>
    <row r="9296" spans="1:60" ht="15" x14ac:dyDescent="0.25">
      <c r="A9296" s="570">
        <f t="shared" si="136"/>
        <v>9290</v>
      </c>
      <c r="B9296" s="571" t="s">
        <v>11431</v>
      </c>
      <c r="C9296" s="574" t="s">
        <v>12458</v>
      </c>
      <c r="D9296" s="843">
        <v>821.1</v>
      </c>
      <c r="E9296" s="844"/>
      <c r="F9296" s="844"/>
      <c r="G9296" s="25"/>
      <c r="H9296" s="25"/>
      <c r="I9296" s="25"/>
      <c r="J9296" s="25"/>
      <c r="K9296" s="25"/>
      <c r="L9296" s="25"/>
      <c r="N9296" s="25"/>
      <c r="O9296" s="25"/>
      <c r="P9296" s="35" t="s">
        <v>2496</v>
      </c>
      <c r="AS9296" s="570"/>
      <c r="AT9296" s="391"/>
      <c r="AU9296" s="222"/>
      <c r="AV9296" s="564"/>
      <c r="AW9296" s="60"/>
      <c r="AX9296" s="60"/>
      <c r="AY9296" s="60"/>
      <c r="AZ9296" s="283"/>
      <c r="BA9296" s="283"/>
      <c r="BB9296" s="283"/>
      <c r="BC9296" s="34"/>
      <c r="BD9296" s="27"/>
      <c r="BF9296" s="35"/>
      <c r="BG9296" s="35"/>
      <c r="BH9296" s="35"/>
    </row>
    <row r="9297" spans="1:60" ht="15" x14ac:dyDescent="0.25">
      <c r="A9297" s="570">
        <f t="shared" si="136"/>
        <v>9291</v>
      </c>
      <c r="B9297" s="571" t="s">
        <v>11432</v>
      </c>
      <c r="C9297" s="574" t="s">
        <v>12458</v>
      </c>
      <c r="D9297" s="843">
        <v>1082.9000000000001</v>
      </c>
      <c r="E9297" s="844"/>
      <c r="F9297" s="844"/>
      <c r="G9297" s="25"/>
      <c r="H9297" s="25"/>
      <c r="I9297" s="25"/>
      <c r="J9297" s="25"/>
      <c r="K9297" s="25"/>
      <c r="L9297" s="25"/>
      <c r="N9297" s="25"/>
      <c r="O9297" s="25"/>
      <c r="P9297" s="35" t="s">
        <v>2496</v>
      </c>
      <c r="AS9297" s="570"/>
      <c r="AT9297" s="391"/>
      <c r="AU9297" s="222"/>
      <c r="AV9297" s="564"/>
      <c r="AW9297" s="60"/>
      <c r="AX9297" s="60"/>
      <c r="AY9297" s="60"/>
      <c r="AZ9297" s="283"/>
      <c r="BA9297" s="283"/>
      <c r="BB9297" s="283"/>
      <c r="BC9297" s="34"/>
      <c r="BD9297" s="27"/>
      <c r="BF9297" s="35"/>
      <c r="BG9297" s="35"/>
      <c r="BH9297" s="35"/>
    </row>
    <row r="9298" spans="1:60" ht="15" x14ac:dyDescent="0.25">
      <c r="A9298" s="570">
        <f t="shared" si="136"/>
        <v>9292</v>
      </c>
      <c r="B9298" s="571" t="s">
        <v>11433</v>
      </c>
      <c r="C9298" s="574" t="s">
        <v>12458</v>
      </c>
      <c r="D9298" s="843">
        <v>1410.15</v>
      </c>
      <c r="E9298" s="844"/>
      <c r="F9298" s="844"/>
      <c r="G9298" s="25"/>
      <c r="H9298" s="25"/>
      <c r="I9298" s="25"/>
      <c r="J9298" s="25"/>
      <c r="K9298" s="25"/>
      <c r="L9298" s="25"/>
      <c r="N9298" s="25"/>
      <c r="O9298" s="25"/>
      <c r="P9298" s="35" t="s">
        <v>2496</v>
      </c>
      <c r="AS9298" s="570"/>
      <c r="AT9298" s="391"/>
      <c r="AU9298" s="222"/>
      <c r="AV9298" s="564"/>
      <c r="AW9298" s="60"/>
      <c r="AX9298" s="60"/>
      <c r="AY9298" s="60"/>
      <c r="AZ9298" s="283"/>
      <c r="BA9298" s="283"/>
      <c r="BB9298" s="283"/>
      <c r="BC9298" s="34"/>
      <c r="BD9298" s="27"/>
      <c r="BF9298" s="35"/>
      <c r="BG9298" s="35"/>
      <c r="BH9298" s="35"/>
    </row>
    <row r="9299" spans="1:60" ht="15" x14ac:dyDescent="0.25">
      <c r="A9299" s="570">
        <f t="shared" si="136"/>
        <v>9293</v>
      </c>
      <c r="B9299" s="571" t="s">
        <v>11434</v>
      </c>
      <c r="C9299" s="574" t="s">
        <v>12458</v>
      </c>
      <c r="D9299" s="843">
        <v>340.34</v>
      </c>
      <c r="E9299" s="844"/>
      <c r="F9299" s="844"/>
      <c r="G9299" s="25"/>
      <c r="H9299" s="25"/>
      <c r="I9299" s="25"/>
      <c r="J9299" s="25"/>
      <c r="K9299" s="25"/>
      <c r="L9299" s="25"/>
      <c r="N9299" s="25"/>
      <c r="O9299" s="25"/>
      <c r="P9299" s="35" t="s">
        <v>2496</v>
      </c>
      <c r="AS9299" s="570"/>
      <c r="AT9299" s="391"/>
      <c r="AU9299" s="222"/>
      <c r="AV9299" s="564"/>
      <c r="AW9299" s="60"/>
      <c r="AX9299" s="60"/>
      <c r="AY9299" s="60"/>
      <c r="AZ9299" s="283"/>
      <c r="BA9299" s="283"/>
      <c r="BB9299" s="283"/>
      <c r="BC9299" s="34"/>
      <c r="BD9299" s="27"/>
      <c r="BF9299" s="35"/>
      <c r="BG9299" s="35"/>
      <c r="BH9299" s="35"/>
    </row>
    <row r="9300" spans="1:60" ht="15" x14ac:dyDescent="0.25">
      <c r="A9300" s="570">
        <f t="shared" si="136"/>
        <v>9294</v>
      </c>
      <c r="B9300" s="571" t="s">
        <v>11435</v>
      </c>
      <c r="C9300" s="574" t="s">
        <v>12458</v>
      </c>
      <c r="D9300" s="843">
        <v>448.63</v>
      </c>
      <c r="E9300" s="844"/>
      <c r="F9300" s="844"/>
      <c r="G9300" s="25"/>
      <c r="H9300" s="25"/>
      <c r="I9300" s="25"/>
      <c r="J9300" s="25"/>
      <c r="K9300" s="25"/>
      <c r="L9300" s="25"/>
      <c r="N9300" s="25"/>
      <c r="O9300" s="25"/>
      <c r="P9300" s="35" t="s">
        <v>2496</v>
      </c>
      <c r="AS9300" s="570"/>
      <c r="AT9300" s="391"/>
      <c r="AU9300" s="222"/>
      <c r="AV9300" s="564"/>
      <c r="AW9300" s="60"/>
      <c r="AX9300" s="60"/>
      <c r="AY9300" s="60"/>
      <c r="AZ9300" s="283"/>
      <c r="BA9300" s="283"/>
      <c r="BB9300" s="283"/>
      <c r="BC9300" s="34"/>
      <c r="BD9300" s="27"/>
      <c r="BF9300" s="35"/>
      <c r="BG9300" s="35"/>
      <c r="BH9300" s="35"/>
    </row>
    <row r="9301" spans="1:60" ht="15" x14ac:dyDescent="0.25">
      <c r="A9301" s="570">
        <f t="shared" si="136"/>
        <v>9295</v>
      </c>
      <c r="B9301" s="571" t="s">
        <v>11436</v>
      </c>
      <c r="C9301" s="574" t="s">
        <v>12458</v>
      </c>
      <c r="D9301" s="843">
        <v>524.79</v>
      </c>
      <c r="E9301" s="844"/>
      <c r="F9301" s="844"/>
      <c r="G9301" s="25"/>
      <c r="H9301" s="25"/>
      <c r="I9301" s="25"/>
      <c r="J9301" s="25"/>
      <c r="K9301" s="25"/>
      <c r="L9301" s="25"/>
      <c r="N9301" s="25"/>
      <c r="O9301" s="25"/>
      <c r="P9301" s="35" t="s">
        <v>2496</v>
      </c>
      <c r="AS9301" s="570"/>
      <c r="AT9301" s="391"/>
      <c r="AU9301" s="222"/>
      <c r="AV9301" s="564"/>
      <c r="AW9301" s="60"/>
      <c r="AX9301" s="60"/>
      <c r="AY9301" s="60"/>
      <c r="AZ9301" s="283"/>
      <c r="BA9301" s="283"/>
      <c r="BB9301" s="283"/>
      <c r="BC9301" s="34"/>
      <c r="BD9301" s="27"/>
      <c r="BF9301" s="35"/>
      <c r="BG9301" s="35"/>
      <c r="BH9301" s="35"/>
    </row>
    <row r="9302" spans="1:60" ht="15" x14ac:dyDescent="0.25">
      <c r="A9302" s="570">
        <f t="shared" si="136"/>
        <v>9296</v>
      </c>
      <c r="B9302" s="571" t="s">
        <v>11437</v>
      </c>
      <c r="C9302" s="574" t="s">
        <v>12458</v>
      </c>
      <c r="D9302" s="843">
        <v>666.4</v>
      </c>
      <c r="E9302" s="844"/>
      <c r="F9302" s="844"/>
      <c r="G9302" s="25"/>
      <c r="H9302" s="25"/>
      <c r="I9302" s="25"/>
      <c r="J9302" s="25"/>
      <c r="K9302" s="25"/>
      <c r="L9302" s="25"/>
      <c r="N9302" s="25"/>
      <c r="O9302" s="25"/>
      <c r="P9302" s="35" t="s">
        <v>2496</v>
      </c>
      <c r="AS9302" s="570"/>
      <c r="AT9302" s="391"/>
      <c r="AU9302" s="222"/>
      <c r="AV9302" s="564"/>
      <c r="AW9302" s="60"/>
      <c r="AX9302" s="60"/>
      <c r="AY9302" s="60"/>
      <c r="AZ9302" s="283"/>
      <c r="BA9302" s="283"/>
      <c r="BB9302" s="283"/>
      <c r="BC9302" s="34"/>
      <c r="BD9302" s="27"/>
      <c r="BF9302" s="35"/>
      <c r="BG9302" s="35"/>
      <c r="BH9302" s="35"/>
    </row>
    <row r="9303" spans="1:60" ht="15" x14ac:dyDescent="0.25">
      <c r="A9303" s="570">
        <f t="shared" si="136"/>
        <v>9297</v>
      </c>
      <c r="B9303" s="571" t="s">
        <v>11438</v>
      </c>
      <c r="C9303" s="574" t="s">
        <v>12458</v>
      </c>
      <c r="D9303" s="843">
        <v>709.24</v>
      </c>
      <c r="E9303" s="844"/>
      <c r="F9303" s="844"/>
      <c r="G9303" s="25"/>
      <c r="H9303" s="25"/>
      <c r="I9303" s="25"/>
      <c r="J9303" s="25"/>
      <c r="K9303" s="25"/>
      <c r="L9303" s="25"/>
      <c r="N9303" s="25"/>
      <c r="O9303" s="25"/>
      <c r="P9303" s="35" t="s">
        <v>2496</v>
      </c>
      <c r="AS9303" s="570"/>
      <c r="AT9303" s="391"/>
      <c r="AU9303" s="222"/>
      <c r="AV9303" s="564"/>
      <c r="AW9303" s="60"/>
      <c r="AX9303" s="60"/>
      <c r="AY9303" s="60"/>
      <c r="AZ9303" s="283"/>
      <c r="BA9303" s="283"/>
      <c r="BB9303" s="283"/>
      <c r="BC9303" s="34"/>
      <c r="BD9303" s="27"/>
      <c r="BF9303" s="35"/>
      <c r="BG9303" s="35"/>
      <c r="BH9303" s="35"/>
    </row>
    <row r="9304" spans="1:60" ht="15" x14ac:dyDescent="0.25">
      <c r="A9304" s="570">
        <f t="shared" si="136"/>
        <v>9298</v>
      </c>
      <c r="B9304" s="571" t="s">
        <v>11439</v>
      </c>
      <c r="C9304" s="574" t="s">
        <v>12458</v>
      </c>
      <c r="D9304" s="843">
        <v>2023</v>
      </c>
      <c r="E9304" s="844"/>
      <c r="F9304" s="844"/>
      <c r="G9304" s="25"/>
      <c r="H9304" s="25"/>
      <c r="I9304" s="25"/>
      <c r="J9304" s="25"/>
      <c r="K9304" s="25"/>
      <c r="L9304" s="25"/>
      <c r="N9304" s="25"/>
      <c r="O9304" s="25"/>
      <c r="P9304" s="35" t="s">
        <v>2496</v>
      </c>
      <c r="AS9304" s="570"/>
      <c r="AT9304" s="391"/>
      <c r="AU9304" s="222"/>
      <c r="AV9304" s="564"/>
      <c r="AW9304" s="60"/>
      <c r="AX9304" s="60"/>
      <c r="AY9304" s="60"/>
      <c r="AZ9304" s="283"/>
      <c r="BA9304" s="283"/>
      <c r="BB9304" s="283"/>
      <c r="BC9304" s="34"/>
      <c r="BD9304" s="27"/>
      <c r="BF9304" s="35"/>
      <c r="BG9304" s="35"/>
      <c r="BH9304" s="35"/>
    </row>
    <row r="9305" spans="1:60" ht="15" x14ac:dyDescent="0.25">
      <c r="A9305" s="570">
        <f t="shared" si="136"/>
        <v>9299</v>
      </c>
      <c r="B9305" s="571" t="s">
        <v>11440</v>
      </c>
      <c r="C9305" s="574" t="s">
        <v>12458</v>
      </c>
      <c r="D9305" s="843">
        <v>5256.23</v>
      </c>
      <c r="E9305" s="844"/>
      <c r="F9305" s="844"/>
      <c r="G9305" s="25"/>
      <c r="H9305" s="25"/>
      <c r="I9305" s="25"/>
      <c r="J9305" s="25"/>
      <c r="K9305" s="25"/>
      <c r="L9305" s="25"/>
      <c r="N9305" s="25"/>
      <c r="O9305" s="25"/>
      <c r="P9305" s="35" t="s">
        <v>2496</v>
      </c>
      <c r="AS9305" s="570"/>
      <c r="AT9305" s="391"/>
      <c r="AU9305" s="222"/>
      <c r="AV9305" s="564"/>
      <c r="AW9305" s="60"/>
      <c r="AX9305" s="60"/>
      <c r="AY9305" s="60"/>
      <c r="AZ9305" s="283"/>
      <c r="BA9305" s="283"/>
      <c r="BB9305" s="283"/>
      <c r="BC9305" s="34"/>
      <c r="BD9305" s="27"/>
      <c r="BF9305" s="35"/>
      <c r="BG9305" s="35"/>
      <c r="BH9305" s="35"/>
    </row>
    <row r="9306" spans="1:60" ht="15" x14ac:dyDescent="0.25">
      <c r="A9306" s="570">
        <f t="shared" si="136"/>
        <v>9300</v>
      </c>
      <c r="B9306" s="571" t="s">
        <v>11441</v>
      </c>
      <c r="C9306" s="574" t="s">
        <v>12458</v>
      </c>
      <c r="D9306" s="843">
        <v>1720.74</v>
      </c>
      <c r="E9306" s="844"/>
      <c r="F9306" s="844"/>
      <c r="G9306" s="25"/>
      <c r="H9306" s="25"/>
      <c r="I9306" s="25"/>
      <c r="J9306" s="25"/>
      <c r="K9306" s="25"/>
      <c r="L9306" s="25"/>
      <c r="N9306" s="25"/>
      <c r="O9306" s="25"/>
      <c r="P9306" s="35" t="s">
        <v>2496</v>
      </c>
      <c r="AS9306" s="570"/>
      <c r="AT9306" s="391"/>
      <c r="AU9306" s="222"/>
      <c r="AV9306" s="564"/>
      <c r="AW9306" s="60"/>
      <c r="AX9306" s="60"/>
      <c r="AY9306" s="60"/>
      <c r="AZ9306" s="283"/>
      <c r="BA9306" s="283"/>
      <c r="BB9306" s="283"/>
      <c r="BC9306" s="34"/>
      <c r="BD9306" s="27"/>
      <c r="BF9306" s="35"/>
      <c r="BG9306" s="35"/>
      <c r="BH9306" s="35"/>
    </row>
    <row r="9307" spans="1:60" ht="15" x14ac:dyDescent="0.25">
      <c r="A9307" s="570">
        <f t="shared" si="136"/>
        <v>9301</v>
      </c>
      <c r="B9307" s="571" t="s">
        <v>11442</v>
      </c>
      <c r="C9307" s="574" t="s">
        <v>12458</v>
      </c>
      <c r="D9307" s="843">
        <v>1907.57</v>
      </c>
      <c r="E9307" s="844"/>
      <c r="F9307" s="844"/>
      <c r="G9307" s="25"/>
      <c r="H9307" s="25"/>
      <c r="I9307" s="25"/>
      <c r="J9307" s="25"/>
      <c r="K9307" s="25"/>
      <c r="L9307" s="25"/>
      <c r="N9307" s="25"/>
      <c r="O9307" s="25"/>
      <c r="P9307" s="35" t="s">
        <v>2496</v>
      </c>
      <c r="AS9307" s="570"/>
      <c r="AT9307" s="391"/>
      <c r="AU9307" s="222"/>
      <c r="AV9307" s="564"/>
      <c r="AW9307" s="60"/>
      <c r="AX9307" s="60"/>
      <c r="AY9307" s="60"/>
      <c r="AZ9307" s="283"/>
      <c r="BA9307" s="283"/>
      <c r="BB9307" s="283"/>
      <c r="BC9307" s="34"/>
      <c r="BD9307" s="27"/>
      <c r="BF9307" s="35"/>
      <c r="BG9307" s="35"/>
      <c r="BH9307" s="35"/>
    </row>
    <row r="9308" spans="1:60" ht="15" x14ac:dyDescent="0.25">
      <c r="A9308" s="570">
        <f t="shared" si="136"/>
        <v>9302</v>
      </c>
      <c r="B9308" s="571" t="s">
        <v>11443</v>
      </c>
      <c r="C9308" s="574" t="s">
        <v>12458</v>
      </c>
      <c r="D9308" s="843">
        <v>1826.65</v>
      </c>
      <c r="E9308" s="844"/>
      <c r="F9308" s="844"/>
      <c r="G9308" s="25"/>
      <c r="H9308" s="25"/>
      <c r="I9308" s="25"/>
      <c r="J9308" s="25"/>
      <c r="K9308" s="25"/>
      <c r="L9308" s="25"/>
      <c r="N9308" s="25"/>
      <c r="O9308" s="25"/>
      <c r="P9308" s="35" t="s">
        <v>2496</v>
      </c>
      <c r="AS9308" s="570"/>
      <c r="AT9308" s="391"/>
      <c r="AU9308" s="222"/>
      <c r="AV9308" s="564"/>
      <c r="AW9308" s="60"/>
      <c r="AX9308" s="60"/>
      <c r="AY9308" s="60"/>
      <c r="AZ9308" s="283"/>
      <c r="BA9308" s="283"/>
      <c r="BB9308" s="283"/>
      <c r="BC9308" s="34"/>
      <c r="BD9308" s="27"/>
      <c r="BF9308" s="35"/>
      <c r="BG9308" s="35"/>
      <c r="BH9308" s="35"/>
    </row>
    <row r="9309" spans="1:60" ht="15" x14ac:dyDescent="0.25">
      <c r="A9309" s="570">
        <f t="shared" si="136"/>
        <v>9303</v>
      </c>
      <c r="B9309" s="571" t="s">
        <v>11444</v>
      </c>
      <c r="C9309" s="574" t="s">
        <v>12458</v>
      </c>
      <c r="D9309" s="843">
        <v>1950.41</v>
      </c>
      <c r="E9309" s="844"/>
      <c r="F9309" s="844"/>
      <c r="G9309" s="25"/>
      <c r="H9309" s="25"/>
      <c r="I9309" s="25"/>
      <c r="J9309" s="25"/>
      <c r="K9309" s="25"/>
      <c r="L9309" s="25"/>
      <c r="N9309" s="25"/>
      <c r="O9309" s="25"/>
      <c r="P9309" s="35" t="s">
        <v>2496</v>
      </c>
      <c r="AS9309" s="570"/>
      <c r="AT9309" s="391"/>
      <c r="AU9309" s="222"/>
      <c r="AV9309" s="564"/>
      <c r="AW9309" s="60"/>
      <c r="AX9309" s="60"/>
      <c r="AY9309" s="60"/>
      <c r="AZ9309" s="283"/>
      <c r="BA9309" s="283"/>
      <c r="BB9309" s="283"/>
      <c r="BC9309" s="34"/>
      <c r="BD9309" s="27"/>
      <c r="BF9309" s="35"/>
      <c r="BG9309" s="35"/>
      <c r="BH9309" s="35"/>
    </row>
    <row r="9310" spans="1:60" ht="15" x14ac:dyDescent="0.25">
      <c r="A9310" s="570">
        <f t="shared" si="136"/>
        <v>9304</v>
      </c>
      <c r="B9310" s="571" t="s">
        <v>11445</v>
      </c>
      <c r="C9310" s="574" t="s">
        <v>12458</v>
      </c>
      <c r="D9310" s="843">
        <v>884.17</v>
      </c>
      <c r="E9310" s="844"/>
      <c r="F9310" s="844"/>
      <c r="G9310" s="25"/>
      <c r="H9310" s="25"/>
      <c r="I9310" s="25"/>
      <c r="J9310" s="25"/>
      <c r="K9310" s="25"/>
      <c r="L9310" s="25"/>
      <c r="N9310" s="25"/>
      <c r="O9310" s="25"/>
      <c r="P9310" s="35" t="s">
        <v>2496</v>
      </c>
      <c r="AS9310" s="570"/>
      <c r="AT9310" s="391"/>
      <c r="AU9310" s="222"/>
      <c r="AV9310" s="564"/>
      <c r="AW9310" s="60"/>
      <c r="AX9310" s="60"/>
      <c r="AY9310" s="60"/>
      <c r="AZ9310" s="283"/>
      <c r="BA9310" s="283"/>
      <c r="BB9310" s="283"/>
      <c r="BC9310" s="34"/>
      <c r="BD9310" s="27"/>
      <c r="BF9310" s="35"/>
      <c r="BG9310" s="35"/>
      <c r="BH9310" s="35"/>
    </row>
    <row r="9311" spans="1:60" ht="15" x14ac:dyDescent="0.25">
      <c r="A9311" s="570">
        <f t="shared" si="136"/>
        <v>9305</v>
      </c>
      <c r="B9311" s="571" t="s">
        <v>11446</v>
      </c>
      <c r="C9311" s="574" t="s">
        <v>12458</v>
      </c>
      <c r="D9311" s="843">
        <v>1166.2</v>
      </c>
      <c r="E9311" s="844"/>
      <c r="F9311" s="844"/>
      <c r="G9311" s="25"/>
      <c r="H9311" s="25"/>
      <c r="I9311" s="25"/>
      <c r="J9311" s="25"/>
      <c r="K9311" s="25"/>
      <c r="L9311" s="25"/>
      <c r="N9311" s="25"/>
      <c r="O9311" s="25"/>
      <c r="P9311" s="35" t="s">
        <v>2496</v>
      </c>
      <c r="AS9311" s="570"/>
      <c r="AT9311" s="391"/>
      <c r="AU9311" s="222"/>
      <c r="AV9311" s="564"/>
      <c r="AW9311" s="60"/>
      <c r="AX9311" s="60"/>
      <c r="AY9311" s="60"/>
      <c r="AZ9311" s="283"/>
      <c r="BA9311" s="283"/>
      <c r="BB9311" s="283"/>
      <c r="BC9311" s="34"/>
      <c r="BD9311" s="27"/>
      <c r="BF9311" s="35"/>
      <c r="BG9311" s="35"/>
      <c r="BH9311" s="35"/>
    </row>
    <row r="9312" spans="1:60" ht="15" x14ac:dyDescent="0.25">
      <c r="A9312" s="570">
        <f t="shared" si="136"/>
        <v>9306</v>
      </c>
      <c r="B9312" s="571" t="s">
        <v>11447</v>
      </c>
      <c r="C9312" s="574" t="s">
        <v>12458</v>
      </c>
      <c r="D9312" s="843">
        <v>4363.7299999999996</v>
      </c>
      <c r="E9312" s="844"/>
      <c r="F9312" s="844"/>
      <c r="G9312" s="25"/>
      <c r="H9312" s="25"/>
      <c r="I9312" s="25"/>
      <c r="J9312" s="25"/>
      <c r="K9312" s="25"/>
      <c r="L9312" s="25"/>
      <c r="N9312" s="25"/>
      <c r="O9312" s="25"/>
      <c r="P9312" s="35" t="s">
        <v>2496</v>
      </c>
      <c r="AS9312" s="570"/>
      <c r="AT9312" s="391"/>
      <c r="AU9312" s="222"/>
      <c r="AV9312" s="564"/>
      <c r="AW9312" s="60"/>
      <c r="AX9312" s="60"/>
      <c r="AY9312" s="60"/>
      <c r="AZ9312" s="283"/>
      <c r="BA9312" s="283"/>
      <c r="BB9312" s="283"/>
      <c r="BC9312" s="34"/>
      <c r="BD9312" s="27"/>
      <c r="BF9312" s="35"/>
      <c r="BG9312" s="35"/>
      <c r="BH9312" s="35"/>
    </row>
    <row r="9313" spans="1:60" ht="15" x14ac:dyDescent="0.25">
      <c r="A9313" s="570">
        <f t="shared" si="136"/>
        <v>9307</v>
      </c>
      <c r="B9313" s="571" t="s">
        <v>11448</v>
      </c>
      <c r="C9313" s="574" t="s">
        <v>12458</v>
      </c>
      <c r="D9313" s="843">
        <v>5057.5</v>
      </c>
      <c r="E9313" s="844"/>
      <c r="F9313" s="844"/>
      <c r="G9313" s="25"/>
      <c r="H9313" s="25"/>
      <c r="I9313" s="25"/>
      <c r="J9313" s="25"/>
      <c r="K9313" s="25"/>
      <c r="L9313" s="25"/>
      <c r="N9313" s="25"/>
      <c r="O9313" s="25"/>
      <c r="P9313" s="35" t="s">
        <v>2496</v>
      </c>
      <c r="AS9313" s="570"/>
      <c r="AT9313" s="391"/>
      <c r="AU9313" s="222"/>
      <c r="AV9313" s="564"/>
      <c r="AW9313" s="60"/>
      <c r="AX9313" s="60"/>
      <c r="AY9313" s="60"/>
      <c r="AZ9313" s="283"/>
      <c r="BA9313" s="283"/>
      <c r="BB9313" s="283"/>
      <c r="BC9313" s="34"/>
      <c r="BD9313" s="27"/>
      <c r="BF9313" s="35"/>
      <c r="BG9313" s="35"/>
      <c r="BH9313" s="35"/>
    </row>
    <row r="9314" spans="1:60" ht="15" x14ac:dyDescent="0.25">
      <c r="A9314" s="570">
        <f t="shared" si="136"/>
        <v>9308</v>
      </c>
      <c r="B9314" s="571" t="s">
        <v>11449</v>
      </c>
      <c r="C9314" s="574" t="s">
        <v>12458</v>
      </c>
      <c r="D9314" s="843">
        <v>4163.8100000000004</v>
      </c>
      <c r="E9314" s="844"/>
      <c r="F9314" s="844"/>
      <c r="G9314" s="25"/>
      <c r="H9314" s="25"/>
      <c r="I9314" s="25"/>
      <c r="J9314" s="25"/>
      <c r="K9314" s="25"/>
      <c r="L9314" s="25"/>
      <c r="N9314" s="25"/>
      <c r="O9314" s="25"/>
      <c r="P9314" s="35" t="s">
        <v>2496</v>
      </c>
      <c r="AS9314" s="570"/>
      <c r="AT9314" s="391"/>
      <c r="AU9314" s="222"/>
      <c r="AV9314" s="564"/>
      <c r="AW9314" s="60"/>
      <c r="AX9314" s="60"/>
      <c r="AY9314" s="60"/>
      <c r="AZ9314" s="283"/>
      <c r="BA9314" s="283"/>
      <c r="BB9314" s="283"/>
      <c r="BC9314" s="34"/>
      <c r="BD9314" s="27"/>
      <c r="BF9314" s="35"/>
      <c r="BG9314" s="35"/>
      <c r="BH9314" s="35"/>
    </row>
    <row r="9315" spans="1:60" ht="15" x14ac:dyDescent="0.25">
      <c r="A9315" s="570">
        <f t="shared" si="136"/>
        <v>9309</v>
      </c>
      <c r="B9315" s="571" t="s">
        <v>11450</v>
      </c>
      <c r="C9315" s="574" t="s">
        <v>12458</v>
      </c>
      <c r="D9315" s="843">
        <v>49.98</v>
      </c>
      <c r="E9315" s="844"/>
      <c r="F9315" s="844"/>
      <c r="G9315" s="25"/>
      <c r="H9315" s="25"/>
      <c r="I9315" s="25"/>
      <c r="J9315" s="25"/>
      <c r="K9315" s="25"/>
      <c r="L9315" s="25"/>
      <c r="N9315" s="25"/>
      <c r="O9315" s="25"/>
      <c r="P9315" s="35" t="s">
        <v>2496</v>
      </c>
      <c r="AS9315" s="570"/>
      <c r="AT9315" s="391"/>
      <c r="AU9315" s="222"/>
      <c r="AV9315" s="564"/>
      <c r="AW9315" s="60"/>
      <c r="AX9315" s="60"/>
      <c r="AY9315" s="60"/>
      <c r="AZ9315" s="283"/>
      <c r="BA9315" s="283"/>
      <c r="BB9315" s="283"/>
      <c r="BC9315" s="34"/>
      <c r="BD9315" s="27"/>
      <c r="BF9315" s="35"/>
      <c r="BG9315" s="35"/>
      <c r="BH9315" s="35"/>
    </row>
    <row r="9316" spans="1:60" ht="15" x14ac:dyDescent="0.25">
      <c r="A9316" s="570">
        <f t="shared" si="136"/>
        <v>9310</v>
      </c>
      <c r="B9316" s="571" t="s">
        <v>11451</v>
      </c>
      <c r="C9316" s="574" t="s">
        <v>12458</v>
      </c>
      <c r="D9316" s="843">
        <v>29.274000000000001</v>
      </c>
      <c r="E9316" s="844"/>
      <c r="F9316" s="844"/>
      <c r="G9316" s="25"/>
      <c r="H9316" s="25"/>
      <c r="I9316" s="25"/>
      <c r="J9316" s="25"/>
      <c r="K9316" s="25"/>
      <c r="L9316" s="25"/>
      <c r="N9316" s="25"/>
      <c r="O9316" s="25"/>
      <c r="P9316" s="35" t="s">
        <v>2496</v>
      </c>
      <c r="AS9316" s="570"/>
      <c r="AT9316" s="391"/>
      <c r="AU9316" s="222"/>
      <c r="AV9316" s="564"/>
      <c r="AW9316" s="60"/>
      <c r="AX9316" s="60"/>
      <c r="AY9316" s="60"/>
      <c r="AZ9316" s="283"/>
      <c r="BA9316" s="283"/>
      <c r="BB9316" s="283"/>
      <c r="BC9316" s="34"/>
      <c r="BD9316" s="27"/>
      <c r="BF9316" s="35"/>
      <c r="BG9316" s="35"/>
      <c r="BH9316" s="35"/>
    </row>
    <row r="9317" spans="1:60" ht="15" x14ac:dyDescent="0.25">
      <c r="A9317" s="570">
        <f t="shared" si="136"/>
        <v>9311</v>
      </c>
      <c r="B9317" s="571" t="s">
        <v>11452</v>
      </c>
      <c r="C9317" s="574" t="s">
        <v>12458</v>
      </c>
      <c r="D9317" s="843">
        <v>49.98</v>
      </c>
      <c r="E9317" s="844"/>
      <c r="F9317" s="844"/>
      <c r="G9317" s="25"/>
      <c r="H9317" s="25"/>
      <c r="I9317" s="25"/>
      <c r="J9317" s="25"/>
      <c r="K9317" s="25"/>
      <c r="L9317" s="25"/>
      <c r="N9317" s="25"/>
      <c r="O9317" s="25"/>
      <c r="P9317" s="35" t="s">
        <v>2496</v>
      </c>
      <c r="AS9317" s="570"/>
      <c r="AT9317" s="391"/>
      <c r="AU9317" s="222"/>
      <c r="AV9317" s="564"/>
      <c r="AW9317" s="60"/>
      <c r="AX9317" s="60"/>
      <c r="AY9317" s="60"/>
      <c r="AZ9317" s="283"/>
      <c r="BA9317" s="283"/>
      <c r="BB9317" s="283"/>
      <c r="BC9317" s="34"/>
      <c r="BD9317" s="27"/>
      <c r="BF9317" s="35"/>
      <c r="BG9317" s="35"/>
      <c r="BH9317" s="35"/>
    </row>
    <row r="9318" spans="1:60" ht="15" x14ac:dyDescent="0.25">
      <c r="A9318" s="570">
        <f t="shared" si="136"/>
        <v>9312</v>
      </c>
      <c r="B9318" s="571" t="s">
        <v>11453</v>
      </c>
      <c r="C9318" s="574" t="s">
        <v>12458</v>
      </c>
      <c r="D9318" s="843">
        <v>60.69</v>
      </c>
      <c r="E9318" s="844"/>
      <c r="F9318" s="844"/>
      <c r="G9318" s="25"/>
      <c r="H9318" s="25"/>
      <c r="I9318" s="25"/>
      <c r="J9318" s="25"/>
      <c r="K9318" s="25"/>
      <c r="L9318" s="25"/>
      <c r="N9318" s="25"/>
      <c r="O9318" s="25"/>
      <c r="P9318" s="35" t="s">
        <v>2496</v>
      </c>
      <c r="AS9318" s="570"/>
      <c r="AT9318" s="391"/>
      <c r="AU9318" s="222"/>
      <c r="AV9318" s="564"/>
      <c r="AW9318" s="60"/>
      <c r="AX9318" s="60"/>
      <c r="AY9318" s="60"/>
      <c r="AZ9318" s="283"/>
      <c r="BA9318" s="283"/>
      <c r="BB9318" s="283"/>
      <c r="BC9318" s="34"/>
      <c r="BD9318" s="27"/>
      <c r="BF9318" s="35"/>
      <c r="BG9318" s="35"/>
      <c r="BH9318" s="35"/>
    </row>
    <row r="9319" spans="1:60" ht="15" x14ac:dyDescent="0.25">
      <c r="A9319" s="570">
        <f t="shared" si="136"/>
        <v>9313</v>
      </c>
      <c r="B9319" s="571" t="s">
        <v>11454</v>
      </c>
      <c r="C9319" s="574" t="s">
        <v>12458</v>
      </c>
      <c r="D9319" s="843">
        <v>17.850000000000001</v>
      </c>
      <c r="E9319" s="844"/>
      <c r="F9319" s="844"/>
      <c r="G9319" s="25"/>
      <c r="H9319" s="25"/>
      <c r="I9319" s="25"/>
      <c r="J9319" s="25"/>
      <c r="K9319" s="25"/>
      <c r="L9319" s="25"/>
      <c r="N9319" s="25"/>
      <c r="O9319" s="25"/>
      <c r="P9319" s="35" t="s">
        <v>2496</v>
      </c>
      <c r="AS9319" s="570"/>
      <c r="AT9319" s="391"/>
      <c r="AU9319" s="222"/>
      <c r="AV9319" s="564"/>
      <c r="AW9319" s="60"/>
      <c r="AX9319" s="60"/>
      <c r="AY9319" s="60"/>
      <c r="AZ9319" s="283"/>
      <c r="BA9319" s="283"/>
      <c r="BB9319" s="283"/>
      <c r="BC9319" s="34"/>
      <c r="BD9319" s="27"/>
      <c r="BF9319" s="35"/>
      <c r="BG9319" s="35"/>
      <c r="BH9319" s="35"/>
    </row>
    <row r="9320" spans="1:60" ht="15" x14ac:dyDescent="0.25">
      <c r="A9320" s="570">
        <f t="shared" si="136"/>
        <v>9314</v>
      </c>
      <c r="B9320" s="571" t="s">
        <v>11455</v>
      </c>
      <c r="C9320" s="574" t="s">
        <v>12458</v>
      </c>
      <c r="D9320" s="843">
        <v>45.22</v>
      </c>
      <c r="E9320" s="844"/>
      <c r="F9320" s="844"/>
      <c r="G9320" s="25"/>
      <c r="H9320" s="25"/>
      <c r="I9320" s="25"/>
      <c r="J9320" s="25"/>
      <c r="K9320" s="25"/>
      <c r="L9320" s="25"/>
      <c r="N9320" s="25"/>
      <c r="O9320" s="25"/>
      <c r="P9320" s="35" t="s">
        <v>2496</v>
      </c>
      <c r="AS9320" s="570"/>
      <c r="AT9320" s="391"/>
      <c r="AU9320" s="222"/>
      <c r="AV9320" s="564"/>
      <c r="AW9320" s="60"/>
      <c r="AX9320" s="60"/>
      <c r="AY9320" s="60"/>
      <c r="AZ9320" s="283"/>
      <c r="BA9320" s="283"/>
      <c r="BB9320" s="283"/>
      <c r="BC9320" s="34"/>
      <c r="BD9320" s="27"/>
      <c r="BF9320" s="35"/>
      <c r="BG9320" s="35"/>
      <c r="BH9320" s="35"/>
    </row>
    <row r="9321" spans="1:60" ht="15" x14ac:dyDescent="0.25">
      <c r="A9321" s="570">
        <f t="shared" si="136"/>
        <v>9315</v>
      </c>
      <c r="B9321" s="571" t="s">
        <v>11456</v>
      </c>
      <c r="C9321" s="574" t="s">
        <v>12458</v>
      </c>
      <c r="D9321" s="843">
        <v>55.93</v>
      </c>
      <c r="E9321" s="844"/>
      <c r="F9321" s="844"/>
      <c r="G9321" s="25"/>
      <c r="H9321" s="25"/>
      <c r="I9321" s="25"/>
      <c r="J9321" s="25"/>
      <c r="K9321" s="25"/>
      <c r="L9321" s="25"/>
      <c r="N9321" s="25"/>
      <c r="O9321" s="25"/>
      <c r="P9321" s="35" t="s">
        <v>2496</v>
      </c>
      <c r="AS9321" s="570"/>
      <c r="AT9321" s="391"/>
      <c r="AU9321" s="222"/>
      <c r="AV9321" s="564"/>
      <c r="AW9321" s="60"/>
      <c r="AX9321" s="60"/>
      <c r="AY9321" s="60"/>
      <c r="AZ9321" s="283"/>
      <c r="BA9321" s="283"/>
      <c r="BB9321" s="283"/>
      <c r="BC9321" s="34"/>
      <c r="BD9321" s="27"/>
      <c r="BF9321" s="35"/>
      <c r="BG9321" s="35"/>
      <c r="BH9321" s="35"/>
    </row>
    <row r="9322" spans="1:60" ht="15" x14ac:dyDescent="0.25">
      <c r="A9322" s="570">
        <f t="shared" si="136"/>
        <v>9316</v>
      </c>
      <c r="B9322" s="571" t="s">
        <v>11457</v>
      </c>
      <c r="C9322" s="574" t="s">
        <v>12458</v>
      </c>
      <c r="D9322" s="843">
        <v>161.84</v>
      </c>
      <c r="E9322" s="844"/>
      <c r="F9322" s="844"/>
      <c r="G9322" s="25"/>
      <c r="H9322" s="25"/>
      <c r="I9322" s="25"/>
      <c r="J9322" s="25"/>
      <c r="K9322" s="25"/>
      <c r="L9322" s="25"/>
      <c r="N9322" s="25"/>
      <c r="O9322" s="25"/>
      <c r="P9322" s="35" t="s">
        <v>2496</v>
      </c>
      <c r="AS9322" s="570"/>
      <c r="AT9322" s="391"/>
      <c r="AU9322" s="222"/>
      <c r="AV9322" s="564"/>
      <c r="AW9322" s="60"/>
      <c r="AX9322" s="60"/>
      <c r="AY9322" s="60"/>
      <c r="AZ9322" s="283"/>
      <c r="BA9322" s="283"/>
      <c r="BB9322" s="283"/>
      <c r="BC9322" s="34"/>
      <c r="BD9322" s="27"/>
      <c r="BF9322" s="35"/>
      <c r="BG9322" s="35"/>
      <c r="BH9322" s="35"/>
    </row>
    <row r="9323" spans="1:60" ht="15" x14ac:dyDescent="0.25">
      <c r="A9323" s="570">
        <f t="shared" si="136"/>
        <v>9317</v>
      </c>
      <c r="B9323" s="571" t="s">
        <v>11458</v>
      </c>
      <c r="C9323" s="574" t="s">
        <v>12458</v>
      </c>
      <c r="D9323" s="843">
        <v>73.78</v>
      </c>
      <c r="E9323" s="844"/>
      <c r="F9323" s="844"/>
      <c r="G9323" s="25"/>
      <c r="H9323" s="25"/>
      <c r="I9323" s="25"/>
      <c r="J9323" s="25"/>
      <c r="K9323" s="25"/>
      <c r="L9323" s="25"/>
      <c r="N9323" s="25"/>
      <c r="O9323" s="25"/>
      <c r="P9323" s="35" t="s">
        <v>2496</v>
      </c>
      <c r="AS9323" s="570"/>
      <c r="AT9323" s="391"/>
      <c r="AU9323" s="222"/>
      <c r="AV9323" s="564"/>
      <c r="AW9323" s="60"/>
      <c r="AX9323" s="60"/>
      <c r="AY9323" s="60"/>
      <c r="AZ9323" s="283"/>
      <c r="BA9323" s="283"/>
      <c r="BB9323" s="283"/>
      <c r="BC9323" s="34"/>
      <c r="BD9323" s="27"/>
      <c r="BF9323" s="35"/>
      <c r="BG9323" s="35"/>
      <c r="BH9323" s="35"/>
    </row>
    <row r="9324" spans="1:60" ht="15" x14ac:dyDescent="0.25">
      <c r="A9324" s="570">
        <f t="shared" si="136"/>
        <v>9318</v>
      </c>
      <c r="B9324" s="571" t="s">
        <v>11459</v>
      </c>
      <c r="C9324" s="574" t="s">
        <v>12458</v>
      </c>
      <c r="D9324" s="843">
        <v>36.89</v>
      </c>
      <c r="E9324" s="844"/>
      <c r="F9324" s="844"/>
      <c r="G9324" s="25"/>
      <c r="H9324" s="25"/>
      <c r="I9324" s="25"/>
      <c r="J9324" s="25"/>
      <c r="K9324" s="25"/>
      <c r="L9324" s="25"/>
      <c r="N9324" s="25"/>
      <c r="O9324" s="25"/>
      <c r="P9324" s="35" t="s">
        <v>2496</v>
      </c>
      <c r="AS9324" s="570"/>
      <c r="AT9324" s="391"/>
      <c r="AU9324" s="222"/>
      <c r="AV9324" s="564"/>
      <c r="AW9324" s="60"/>
      <c r="AX9324" s="60"/>
      <c r="AY9324" s="60"/>
      <c r="AZ9324" s="283"/>
      <c r="BA9324" s="283"/>
      <c r="BB9324" s="283"/>
      <c r="BC9324" s="34"/>
      <c r="BD9324" s="27"/>
      <c r="BF9324" s="35"/>
      <c r="BG9324" s="35"/>
      <c r="BH9324" s="35"/>
    </row>
    <row r="9325" spans="1:60" ht="15" x14ac:dyDescent="0.25">
      <c r="A9325" s="570">
        <f t="shared" si="136"/>
        <v>9319</v>
      </c>
      <c r="B9325" s="571" t="s">
        <v>11460</v>
      </c>
      <c r="C9325" s="574" t="s">
        <v>12458</v>
      </c>
      <c r="D9325" s="843">
        <v>54.74</v>
      </c>
      <c r="E9325" s="844"/>
      <c r="F9325" s="844"/>
      <c r="G9325" s="25"/>
      <c r="H9325" s="25"/>
      <c r="I9325" s="25"/>
      <c r="J9325" s="25"/>
      <c r="K9325" s="25"/>
      <c r="L9325" s="25"/>
      <c r="N9325" s="25"/>
      <c r="O9325" s="25"/>
      <c r="P9325" s="35" t="s">
        <v>2496</v>
      </c>
      <c r="AS9325" s="570"/>
      <c r="AT9325" s="391"/>
      <c r="AU9325" s="222"/>
      <c r="AV9325" s="564"/>
      <c r="AW9325" s="60"/>
      <c r="AX9325" s="60"/>
      <c r="AY9325" s="60"/>
      <c r="AZ9325" s="283"/>
      <c r="BA9325" s="283"/>
      <c r="BB9325" s="283"/>
      <c r="BC9325" s="34"/>
      <c r="BD9325" s="27"/>
      <c r="BF9325" s="35"/>
      <c r="BG9325" s="35"/>
      <c r="BH9325" s="35"/>
    </row>
    <row r="9326" spans="1:60" ht="15" x14ac:dyDescent="0.25">
      <c r="A9326" s="570">
        <f t="shared" si="136"/>
        <v>9320</v>
      </c>
      <c r="B9326" s="571" t="s">
        <v>11461</v>
      </c>
      <c r="C9326" s="574" t="s">
        <v>12458</v>
      </c>
      <c r="D9326" s="843">
        <v>22.61</v>
      </c>
      <c r="E9326" s="844"/>
      <c r="F9326" s="844"/>
      <c r="G9326" s="25"/>
      <c r="H9326" s="25"/>
      <c r="I9326" s="25"/>
      <c r="J9326" s="25"/>
      <c r="K9326" s="25"/>
      <c r="L9326" s="25"/>
      <c r="N9326" s="25"/>
      <c r="O9326" s="25"/>
      <c r="P9326" s="35" t="s">
        <v>2496</v>
      </c>
      <c r="AS9326" s="570"/>
      <c r="AT9326" s="391"/>
      <c r="AU9326" s="222"/>
      <c r="AV9326" s="564"/>
      <c r="AW9326" s="60"/>
      <c r="AX9326" s="60"/>
      <c r="AY9326" s="60"/>
      <c r="AZ9326" s="283"/>
      <c r="BA9326" s="283"/>
      <c r="BB9326" s="283"/>
      <c r="BC9326" s="34"/>
      <c r="BD9326" s="27"/>
      <c r="BF9326" s="35"/>
      <c r="BG9326" s="35"/>
      <c r="BH9326" s="35"/>
    </row>
    <row r="9327" spans="1:60" ht="15" x14ac:dyDescent="0.25">
      <c r="A9327" s="570">
        <f t="shared" si="136"/>
        <v>9321</v>
      </c>
      <c r="B9327" s="571" t="s">
        <v>11462</v>
      </c>
      <c r="C9327" s="574" t="s">
        <v>12458</v>
      </c>
      <c r="D9327" s="843">
        <v>29.75</v>
      </c>
      <c r="E9327" s="844"/>
      <c r="F9327" s="844"/>
      <c r="G9327" s="25"/>
      <c r="H9327" s="25"/>
      <c r="I9327" s="25"/>
      <c r="J9327" s="25"/>
      <c r="K9327" s="25"/>
      <c r="L9327" s="25"/>
      <c r="N9327" s="25"/>
      <c r="O9327" s="25"/>
      <c r="P9327" s="35" t="s">
        <v>2496</v>
      </c>
      <c r="AS9327" s="570"/>
      <c r="AT9327" s="391"/>
      <c r="AU9327" s="222"/>
      <c r="AV9327" s="564"/>
      <c r="AW9327" s="60"/>
      <c r="AX9327" s="60"/>
      <c r="AY9327" s="60"/>
      <c r="AZ9327" s="283"/>
      <c r="BA9327" s="283"/>
      <c r="BB9327" s="283"/>
      <c r="BC9327" s="34"/>
      <c r="BD9327" s="27"/>
      <c r="BF9327" s="35"/>
      <c r="BG9327" s="35"/>
      <c r="BH9327" s="35"/>
    </row>
    <row r="9328" spans="1:60" ht="15" x14ac:dyDescent="0.25">
      <c r="A9328" s="570">
        <f t="shared" si="136"/>
        <v>9322</v>
      </c>
      <c r="B9328" s="571" t="s">
        <v>11463</v>
      </c>
      <c r="C9328" s="574" t="s">
        <v>12458</v>
      </c>
      <c r="D9328" s="843">
        <v>10.71</v>
      </c>
      <c r="E9328" s="844"/>
      <c r="F9328" s="844"/>
      <c r="G9328" s="25"/>
      <c r="H9328" s="25"/>
      <c r="I9328" s="25"/>
      <c r="J9328" s="25"/>
      <c r="K9328" s="25"/>
      <c r="L9328" s="25"/>
      <c r="N9328" s="25"/>
      <c r="O9328" s="25"/>
      <c r="P9328" s="35" t="s">
        <v>2496</v>
      </c>
      <c r="AS9328" s="570"/>
      <c r="AT9328" s="391"/>
      <c r="AU9328" s="222"/>
      <c r="AV9328" s="564"/>
      <c r="AW9328" s="60"/>
      <c r="AX9328" s="60"/>
      <c r="AY9328" s="60"/>
      <c r="AZ9328" s="283"/>
      <c r="BA9328" s="283"/>
      <c r="BB9328" s="283"/>
      <c r="BC9328" s="34"/>
      <c r="BD9328" s="27"/>
      <c r="BF9328" s="35"/>
      <c r="BG9328" s="35"/>
      <c r="BH9328" s="35"/>
    </row>
    <row r="9329" spans="1:60" ht="15" x14ac:dyDescent="0.25">
      <c r="A9329" s="570">
        <f t="shared" si="136"/>
        <v>9323</v>
      </c>
      <c r="B9329" s="571" t="s">
        <v>11464</v>
      </c>
      <c r="C9329" s="574" t="s">
        <v>12458</v>
      </c>
      <c r="D9329" s="843">
        <v>23.8</v>
      </c>
      <c r="E9329" s="844"/>
      <c r="F9329" s="844"/>
      <c r="G9329" s="25"/>
      <c r="H9329" s="25"/>
      <c r="I9329" s="25"/>
      <c r="J9329" s="25"/>
      <c r="K9329" s="25"/>
      <c r="L9329" s="25"/>
      <c r="N9329" s="25"/>
      <c r="O9329" s="25"/>
      <c r="P9329" s="35" t="s">
        <v>2496</v>
      </c>
      <c r="AS9329" s="570"/>
      <c r="AT9329" s="391"/>
      <c r="AU9329" s="222"/>
      <c r="AV9329" s="564"/>
      <c r="AW9329" s="60"/>
      <c r="AX9329" s="60"/>
      <c r="AY9329" s="60"/>
      <c r="AZ9329" s="283"/>
      <c r="BA9329" s="283"/>
      <c r="BB9329" s="283"/>
      <c r="BC9329" s="34"/>
      <c r="BD9329" s="27"/>
      <c r="BF9329" s="35"/>
      <c r="BG9329" s="35"/>
      <c r="BH9329" s="35"/>
    </row>
    <row r="9330" spans="1:60" ht="15" x14ac:dyDescent="0.25">
      <c r="A9330" s="570">
        <f t="shared" si="136"/>
        <v>9324</v>
      </c>
      <c r="B9330" s="571" t="s">
        <v>11465</v>
      </c>
      <c r="C9330" s="574" t="s">
        <v>12458</v>
      </c>
      <c r="D9330" s="843">
        <v>34.51</v>
      </c>
      <c r="E9330" s="844"/>
      <c r="F9330" s="844"/>
      <c r="G9330" s="25"/>
      <c r="H9330" s="25"/>
      <c r="I9330" s="25"/>
      <c r="J9330" s="25"/>
      <c r="K9330" s="25"/>
      <c r="L9330" s="25"/>
      <c r="N9330" s="25"/>
      <c r="O9330" s="25"/>
      <c r="P9330" s="35" t="s">
        <v>2496</v>
      </c>
      <c r="AS9330" s="570"/>
      <c r="AT9330" s="391"/>
      <c r="AU9330" s="222"/>
      <c r="AV9330" s="564"/>
      <c r="AW9330" s="60"/>
      <c r="AX9330" s="60"/>
      <c r="AY9330" s="60"/>
      <c r="AZ9330" s="283"/>
      <c r="BA9330" s="283"/>
      <c r="BB9330" s="283"/>
      <c r="BC9330" s="34"/>
      <c r="BD9330" s="27"/>
      <c r="BF9330" s="35"/>
      <c r="BG9330" s="35"/>
      <c r="BH9330" s="35"/>
    </row>
    <row r="9331" spans="1:60" ht="15" x14ac:dyDescent="0.25">
      <c r="A9331" s="570">
        <f t="shared" si="136"/>
        <v>9325</v>
      </c>
      <c r="B9331" s="571" t="s">
        <v>11466</v>
      </c>
      <c r="C9331" s="574" t="s">
        <v>12458</v>
      </c>
      <c r="D9331" s="843">
        <v>29.75</v>
      </c>
      <c r="E9331" s="844"/>
      <c r="F9331" s="844"/>
      <c r="G9331" s="25"/>
      <c r="H9331" s="25"/>
      <c r="I9331" s="25"/>
      <c r="J9331" s="25"/>
      <c r="K9331" s="25"/>
      <c r="L9331" s="25"/>
      <c r="N9331" s="25"/>
      <c r="O9331" s="25"/>
      <c r="P9331" s="35" t="s">
        <v>2496</v>
      </c>
      <c r="AS9331" s="570"/>
      <c r="AT9331" s="391"/>
      <c r="AU9331" s="222"/>
      <c r="AV9331" s="564"/>
      <c r="AW9331" s="60"/>
      <c r="AX9331" s="60"/>
      <c r="AY9331" s="60"/>
      <c r="AZ9331" s="283"/>
      <c r="BA9331" s="283"/>
      <c r="BB9331" s="283"/>
      <c r="BC9331" s="34"/>
      <c r="BD9331" s="27"/>
      <c r="BF9331" s="35"/>
      <c r="BG9331" s="35"/>
      <c r="BH9331" s="35"/>
    </row>
    <row r="9332" spans="1:60" ht="15" x14ac:dyDescent="0.25">
      <c r="A9332" s="570">
        <f t="shared" si="136"/>
        <v>9326</v>
      </c>
      <c r="B9332" s="571" t="s">
        <v>11467</v>
      </c>
      <c r="C9332" s="574" t="s">
        <v>12458</v>
      </c>
      <c r="D9332" s="843">
        <v>27.37</v>
      </c>
      <c r="E9332" s="844"/>
      <c r="F9332" s="844"/>
      <c r="G9332" s="25"/>
      <c r="H9332" s="25"/>
      <c r="I9332" s="25"/>
      <c r="J9332" s="25"/>
      <c r="K9332" s="25"/>
      <c r="L9332" s="25"/>
      <c r="N9332" s="25"/>
      <c r="O9332" s="25"/>
      <c r="P9332" s="35" t="s">
        <v>2496</v>
      </c>
      <c r="AS9332" s="570"/>
      <c r="AT9332" s="391"/>
      <c r="AU9332" s="222"/>
      <c r="AV9332" s="564"/>
      <c r="AW9332" s="60"/>
      <c r="AX9332" s="60"/>
      <c r="AY9332" s="60"/>
      <c r="AZ9332" s="283"/>
      <c r="BA9332" s="283"/>
      <c r="BB9332" s="283"/>
      <c r="BC9332" s="34"/>
      <c r="BD9332" s="27"/>
      <c r="BF9332" s="35"/>
      <c r="BG9332" s="35"/>
      <c r="BH9332" s="35"/>
    </row>
    <row r="9333" spans="1:60" ht="15" x14ac:dyDescent="0.25">
      <c r="A9333" s="570">
        <f t="shared" si="136"/>
        <v>9327</v>
      </c>
      <c r="B9333" s="571" t="s">
        <v>11468</v>
      </c>
      <c r="C9333" s="574" t="s">
        <v>12458</v>
      </c>
      <c r="D9333" s="843">
        <v>28.56</v>
      </c>
      <c r="E9333" s="844"/>
      <c r="F9333" s="844"/>
      <c r="G9333" s="25"/>
      <c r="H9333" s="25"/>
      <c r="I9333" s="25"/>
      <c r="J9333" s="25"/>
      <c r="K9333" s="25"/>
      <c r="L9333" s="25"/>
      <c r="N9333" s="25"/>
      <c r="O9333" s="25"/>
      <c r="P9333" s="35" t="s">
        <v>2496</v>
      </c>
      <c r="AS9333" s="570"/>
      <c r="AT9333" s="391"/>
      <c r="AU9333" s="222"/>
      <c r="AV9333" s="564"/>
      <c r="AW9333" s="60"/>
      <c r="AX9333" s="60"/>
      <c r="AY9333" s="60"/>
      <c r="AZ9333" s="283"/>
      <c r="BA9333" s="283"/>
      <c r="BB9333" s="283"/>
      <c r="BC9333" s="34"/>
      <c r="BD9333" s="27"/>
      <c r="BF9333" s="35"/>
      <c r="BG9333" s="35"/>
      <c r="BH9333" s="35"/>
    </row>
    <row r="9334" spans="1:60" ht="15" x14ac:dyDescent="0.25">
      <c r="A9334" s="570">
        <f t="shared" si="136"/>
        <v>9328</v>
      </c>
      <c r="B9334" s="571" t="s">
        <v>11469</v>
      </c>
      <c r="C9334" s="574" t="s">
        <v>12458</v>
      </c>
      <c r="D9334" s="843">
        <v>26.18</v>
      </c>
      <c r="E9334" s="844"/>
      <c r="F9334" s="844"/>
      <c r="G9334" s="25"/>
      <c r="H9334" s="25"/>
      <c r="I9334" s="25"/>
      <c r="J9334" s="25"/>
      <c r="K9334" s="25"/>
      <c r="L9334" s="25"/>
      <c r="N9334" s="25"/>
      <c r="O9334" s="25"/>
      <c r="P9334" s="35" t="s">
        <v>2496</v>
      </c>
      <c r="AS9334" s="570"/>
      <c r="AT9334" s="391"/>
      <c r="AU9334" s="222"/>
      <c r="AV9334" s="564"/>
      <c r="AW9334" s="60"/>
      <c r="AX9334" s="60"/>
      <c r="AY9334" s="60"/>
      <c r="AZ9334" s="283"/>
      <c r="BA9334" s="283"/>
      <c r="BB9334" s="283"/>
      <c r="BC9334" s="34"/>
      <c r="BD9334" s="27"/>
      <c r="BF9334" s="35"/>
      <c r="BG9334" s="35"/>
      <c r="BH9334" s="35"/>
    </row>
    <row r="9335" spans="1:60" ht="15" x14ac:dyDescent="0.25">
      <c r="A9335" s="570">
        <f t="shared" si="136"/>
        <v>9329</v>
      </c>
      <c r="B9335" s="571" t="s">
        <v>11470</v>
      </c>
      <c r="C9335" s="574" t="s">
        <v>12458</v>
      </c>
      <c r="D9335" s="843">
        <v>33.32</v>
      </c>
      <c r="E9335" s="844"/>
      <c r="F9335" s="844"/>
      <c r="G9335" s="25"/>
      <c r="H9335" s="25"/>
      <c r="I9335" s="25"/>
      <c r="J9335" s="25"/>
      <c r="K9335" s="25"/>
      <c r="L9335" s="25"/>
      <c r="N9335" s="25"/>
      <c r="O9335" s="25"/>
      <c r="P9335" s="35" t="s">
        <v>2496</v>
      </c>
      <c r="AS9335" s="570"/>
      <c r="AT9335" s="391"/>
      <c r="AU9335" s="222"/>
      <c r="AV9335" s="564"/>
      <c r="AW9335" s="60"/>
      <c r="AX9335" s="60"/>
      <c r="AY9335" s="60"/>
      <c r="AZ9335" s="283"/>
      <c r="BA9335" s="283"/>
      <c r="BB9335" s="283"/>
      <c r="BC9335" s="34"/>
      <c r="BD9335" s="27"/>
      <c r="BF9335" s="35"/>
      <c r="BG9335" s="35"/>
      <c r="BH9335" s="35"/>
    </row>
    <row r="9336" spans="1:60" ht="15" x14ac:dyDescent="0.25">
      <c r="A9336" s="570">
        <f t="shared" si="136"/>
        <v>9330</v>
      </c>
      <c r="B9336" s="571" t="s">
        <v>11471</v>
      </c>
      <c r="C9336" s="574" t="s">
        <v>12458</v>
      </c>
      <c r="D9336" s="843">
        <v>30.94</v>
      </c>
      <c r="E9336" s="844"/>
      <c r="F9336" s="844"/>
      <c r="G9336" s="25"/>
      <c r="H9336" s="25"/>
      <c r="I9336" s="25"/>
      <c r="J9336" s="25"/>
      <c r="K9336" s="25"/>
      <c r="L9336" s="25"/>
      <c r="N9336" s="25"/>
      <c r="O9336" s="25"/>
      <c r="P9336" s="35" t="s">
        <v>2496</v>
      </c>
      <c r="AS9336" s="570"/>
      <c r="AT9336" s="391"/>
      <c r="AU9336" s="222"/>
      <c r="AV9336" s="564"/>
      <c r="AW9336" s="60"/>
      <c r="AX9336" s="60"/>
      <c r="AY9336" s="60"/>
      <c r="AZ9336" s="283"/>
      <c r="BA9336" s="283"/>
      <c r="BB9336" s="283"/>
      <c r="BC9336" s="34"/>
      <c r="BD9336" s="27"/>
      <c r="BF9336" s="35"/>
      <c r="BG9336" s="35"/>
      <c r="BH9336" s="35"/>
    </row>
    <row r="9337" spans="1:60" ht="15" x14ac:dyDescent="0.25">
      <c r="A9337" s="570">
        <f t="shared" si="136"/>
        <v>9331</v>
      </c>
      <c r="B9337" s="571" t="s">
        <v>11472</v>
      </c>
      <c r="C9337" s="574" t="s">
        <v>12458</v>
      </c>
      <c r="D9337" s="843">
        <v>41.65</v>
      </c>
      <c r="E9337" s="844"/>
      <c r="F9337" s="844"/>
      <c r="G9337" s="25"/>
      <c r="H9337" s="25"/>
      <c r="I9337" s="25"/>
      <c r="J9337" s="25"/>
      <c r="K9337" s="25"/>
      <c r="L9337" s="25"/>
      <c r="N9337" s="25"/>
      <c r="O9337" s="25"/>
      <c r="P9337" s="35" t="s">
        <v>2496</v>
      </c>
      <c r="AS9337" s="570"/>
      <c r="AT9337" s="391"/>
      <c r="AU9337" s="222"/>
      <c r="AV9337" s="564"/>
      <c r="AW9337" s="60"/>
      <c r="AX9337" s="60"/>
      <c r="AY9337" s="60"/>
      <c r="AZ9337" s="283"/>
      <c r="BA9337" s="283"/>
      <c r="BB9337" s="283"/>
      <c r="BC9337" s="34"/>
      <c r="BD9337" s="27"/>
      <c r="BF9337" s="35"/>
      <c r="BG9337" s="35"/>
      <c r="BH9337" s="35"/>
    </row>
    <row r="9338" spans="1:60" ht="15" x14ac:dyDescent="0.25">
      <c r="A9338" s="570">
        <f t="shared" si="136"/>
        <v>9332</v>
      </c>
      <c r="B9338" s="571" t="s">
        <v>11473</v>
      </c>
      <c r="C9338" s="574" t="s">
        <v>12458</v>
      </c>
      <c r="D9338" s="843">
        <v>67.83</v>
      </c>
      <c r="E9338" s="844"/>
      <c r="F9338" s="844"/>
      <c r="G9338" s="25"/>
      <c r="H9338" s="25"/>
      <c r="I9338" s="25"/>
      <c r="J9338" s="25"/>
      <c r="K9338" s="25"/>
      <c r="L9338" s="25"/>
      <c r="N9338" s="25"/>
      <c r="O9338" s="25"/>
      <c r="P9338" s="35" t="s">
        <v>2496</v>
      </c>
      <c r="AS9338" s="570"/>
      <c r="AT9338" s="391"/>
      <c r="AU9338" s="222"/>
      <c r="AV9338" s="564"/>
      <c r="AW9338" s="60"/>
      <c r="AX9338" s="60"/>
      <c r="AY9338" s="60"/>
      <c r="AZ9338" s="283"/>
      <c r="BA9338" s="283"/>
      <c r="BB9338" s="283"/>
      <c r="BC9338" s="34"/>
      <c r="BD9338" s="27"/>
      <c r="BF9338" s="35"/>
      <c r="BG9338" s="35"/>
      <c r="BH9338" s="35"/>
    </row>
    <row r="9339" spans="1:60" ht="15" x14ac:dyDescent="0.25">
      <c r="A9339" s="570">
        <f t="shared" si="136"/>
        <v>9333</v>
      </c>
      <c r="B9339" s="571" t="s">
        <v>11474</v>
      </c>
      <c r="C9339" s="574" t="s">
        <v>12458</v>
      </c>
      <c r="D9339" s="843">
        <v>55.93</v>
      </c>
      <c r="E9339" s="844"/>
      <c r="F9339" s="844"/>
      <c r="G9339" s="25"/>
      <c r="H9339" s="25"/>
      <c r="I9339" s="25"/>
      <c r="J9339" s="25"/>
      <c r="K9339" s="25"/>
      <c r="L9339" s="25"/>
      <c r="N9339" s="25"/>
      <c r="O9339" s="25"/>
      <c r="P9339" s="35" t="s">
        <v>2496</v>
      </c>
      <c r="AS9339" s="570"/>
      <c r="AT9339" s="391"/>
      <c r="AU9339" s="222"/>
      <c r="AV9339" s="564"/>
      <c r="AW9339" s="60"/>
      <c r="AX9339" s="60"/>
      <c r="AY9339" s="60"/>
      <c r="AZ9339" s="283"/>
      <c r="BA9339" s="283"/>
      <c r="BB9339" s="283"/>
      <c r="BC9339" s="34"/>
      <c r="BD9339" s="27"/>
      <c r="BF9339" s="35"/>
      <c r="BG9339" s="35"/>
      <c r="BH9339" s="35"/>
    </row>
    <row r="9340" spans="1:60" ht="15" x14ac:dyDescent="0.25">
      <c r="A9340" s="570">
        <f t="shared" si="136"/>
        <v>9334</v>
      </c>
      <c r="B9340" s="571" t="s">
        <v>11475</v>
      </c>
      <c r="C9340" s="574" t="s">
        <v>12458</v>
      </c>
      <c r="D9340" s="843">
        <v>63.07</v>
      </c>
      <c r="E9340" s="844"/>
      <c r="F9340" s="844"/>
      <c r="G9340" s="25"/>
      <c r="H9340" s="25"/>
      <c r="I9340" s="25"/>
      <c r="J9340" s="25"/>
      <c r="K9340" s="25"/>
      <c r="L9340" s="25"/>
      <c r="N9340" s="25"/>
      <c r="O9340" s="25"/>
      <c r="P9340" s="35" t="s">
        <v>2496</v>
      </c>
      <c r="AS9340" s="570"/>
      <c r="AT9340" s="391"/>
      <c r="AU9340" s="222"/>
      <c r="AV9340" s="564"/>
      <c r="AW9340" s="60"/>
      <c r="AX9340" s="60"/>
      <c r="AY9340" s="60"/>
      <c r="AZ9340" s="283"/>
      <c r="BA9340" s="283"/>
      <c r="BB9340" s="283"/>
      <c r="BC9340" s="34"/>
      <c r="BD9340" s="27"/>
      <c r="BF9340" s="35"/>
      <c r="BG9340" s="35"/>
      <c r="BH9340" s="35"/>
    </row>
    <row r="9341" spans="1:60" ht="15" x14ac:dyDescent="0.25">
      <c r="A9341" s="570">
        <f t="shared" si="136"/>
        <v>9335</v>
      </c>
      <c r="B9341" s="571" t="s">
        <v>11476</v>
      </c>
      <c r="C9341" s="574" t="s">
        <v>12458</v>
      </c>
      <c r="D9341" s="843">
        <v>95.2</v>
      </c>
      <c r="E9341" s="844"/>
      <c r="F9341" s="844"/>
      <c r="G9341" s="25"/>
      <c r="H9341" s="25"/>
      <c r="I9341" s="25"/>
      <c r="J9341" s="25"/>
      <c r="K9341" s="25"/>
      <c r="L9341" s="25"/>
      <c r="N9341" s="25"/>
      <c r="O9341" s="25"/>
      <c r="P9341" s="35" t="s">
        <v>2496</v>
      </c>
      <c r="AS9341" s="570"/>
      <c r="AT9341" s="391"/>
      <c r="AU9341" s="222"/>
      <c r="AV9341" s="564"/>
      <c r="AW9341" s="60"/>
      <c r="AX9341" s="60"/>
      <c r="AY9341" s="60"/>
      <c r="AZ9341" s="283"/>
      <c r="BA9341" s="283"/>
      <c r="BB9341" s="283"/>
      <c r="BC9341" s="34"/>
      <c r="BD9341" s="27"/>
      <c r="BF9341" s="35"/>
      <c r="BG9341" s="35"/>
      <c r="BH9341" s="35"/>
    </row>
    <row r="9342" spans="1:60" ht="15" x14ac:dyDescent="0.25">
      <c r="A9342" s="570">
        <f t="shared" si="136"/>
        <v>9336</v>
      </c>
      <c r="B9342" s="571" t="s">
        <v>11477</v>
      </c>
      <c r="C9342" s="574" t="s">
        <v>12458</v>
      </c>
      <c r="D9342" s="843">
        <v>92.82</v>
      </c>
      <c r="E9342" s="844"/>
      <c r="F9342" s="844"/>
      <c r="G9342" s="25"/>
      <c r="H9342" s="25"/>
      <c r="I9342" s="25"/>
      <c r="J9342" s="25"/>
      <c r="K9342" s="25"/>
      <c r="L9342" s="25"/>
      <c r="N9342" s="25"/>
      <c r="O9342" s="25"/>
      <c r="P9342" s="35" t="s">
        <v>2496</v>
      </c>
      <c r="AS9342" s="570"/>
      <c r="AT9342" s="391"/>
      <c r="AU9342" s="222"/>
      <c r="AV9342" s="564"/>
      <c r="AW9342" s="60"/>
      <c r="AX9342" s="60"/>
      <c r="AY9342" s="60"/>
      <c r="AZ9342" s="283"/>
      <c r="BA9342" s="283"/>
      <c r="BB9342" s="283"/>
      <c r="BC9342" s="34"/>
      <c r="BD9342" s="27"/>
      <c r="BF9342" s="35"/>
      <c r="BG9342" s="35"/>
      <c r="BH9342" s="35"/>
    </row>
    <row r="9343" spans="1:60" ht="15" x14ac:dyDescent="0.25">
      <c r="A9343" s="570">
        <f t="shared" si="136"/>
        <v>9337</v>
      </c>
      <c r="B9343" s="571" t="s">
        <v>11478</v>
      </c>
      <c r="C9343" s="574" t="s">
        <v>12458</v>
      </c>
      <c r="D9343" s="843">
        <v>38.08</v>
      </c>
      <c r="E9343" s="844"/>
      <c r="F9343" s="844"/>
      <c r="G9343" s="25"/>
      <c r="H9343" s="25"/>
      <c r="I9343" s="25"/>
      <c r="J9343" s="25"/>
      <c r="K9343" s="25"/>
      <c r="L9343" s="25"/>
      <c r="N9343" s="25"/>
      <c r="O9343" s="25"/>
      <c r="P9343" s="35" t="s">
        <v>2496</v>
      </c>
      <c r="AS9343" s="570"/>
      <c r="AT9343" s="391"/>
      <c r="AU9343" s="222"/>
      <c r="AV9343" s="564"/>
      <c r="AW9343" s="60"/>
      <c r="AX9343" s="60"/>
      <c r="AY9343" s="60"/>
      <c r="AZ9343" s="283"/>
      <c r="BA9343" s="283"/>
      <c r="BB9343" s="283"/>
      <c r="BC9343" s="34"/>
      <c r="BD9343" s="27"/>
      <c r="BF9343" s="35"/>
      <c r="BG9343" s="35"/>
      <c r="BH9343" s="35"/>
    </row>
    <row r="9344" spans="1:60" ht="15" x14ac:dyDescent="0.25">
      <c r="A9344" s="570">
        <f t="shared" si="136"/>
        <v>9338</v>
      </c>
      <c r="B9344" s="571" t="s">
        <v>11479</v>
      </c>
      <c r="C9344" s="574" t="s">
        <v>12458</v>
      </c>
      <c r="D9344" s="843">
        <v>65.45</v>
      </c>
      <c r="E9344" s="844"/>
      <c r="F9344" s="844"/>
      <c r="G9344" s="25"/>
      <c r="H9344" s="25"/>
      <c r="I9344" s="25"/>
      <c r="J9344" s="25"/>
      <c r="K9344" s="25"/>
      <c r="L9344" s="25"/>
      <c r="N9344" s="25"/>
      <c r="O9344" s="25"/>
      <c r="P9344" s="35" t="s">
        <v>2496</v>
      </c>
      <c r="AS9344" s="570"/>
      <c r="AT9344" s="391"/>
      <c r="AU9344" s="222"/>
      <c r="AV9344" s="564"/>
      <c r="AW9344" s="60"/>
      <c r="AX9344" s="60"/>
      <c r="AY9344" s="60"/>
      <c r="AZ9344" s="283"/>
      <c r="BA9344" s="283"/>
      <c r="BB9344" s="283"/>
      <c r="BC9344" s="34"/>
      <c r="BD9344" s="27"/>
      <c r="BF9344" s="35"/>
      <c r="BG9344" s="35"/>
      <c r="BH9344" s="35"/>
    </row>
    <row r="9345" spans="1:60" ht="15" x14ac:dyDescent="0.25">
      <c r="A9345" s="570">
        <f t="shared" si="136"/>
        <v>9339</v>
      </c>
      <c r="B9345" s="571" t="s">
        <v>11480</v>
      </c>
      <c r="C9345" s="574" t="s">
        <v>12458</v>
      </c>
      <c r="D9345" s="843">
        <v>23.8</v>
      </c>
      <c r="E9345" s="844"/>
      <c r="F9345" s="844"/>
      <c r="G9345" s="25"/>
      <c r="H9345" s="25"/>
      <c r="I9345" s="25"/>
      <c r="J9345" s="25"/>
      <c r="K9345" s="25"/>
      <c r="L9345" s="25"/>
      <c r="N9345" s="25"/>
      <c r="O9345" s="25"/>
      <c r="P9345" s="35" t="s">
        <v>2496</v>
      </c>
      <c r="AS9345" s="570"/>
      <c r="AT9345" s="391"/>
      <c r="AU9345" s="222"/>
      <c r="AV9345" s="564"/>
      <c r="AW9345" s="60"/>
      <c r="AX9345" s="60"/>
      <c r="AY9345" s="60"/>
      <c r="AZ9345" s="283"/>
      <c r="BA9345" s="283"/>
      <c r="BB9345" s="283"/>
      <c r="BC9345" s="34"/>
      <c r="BD9345" s="27"/>
      <c r="BF9345" s="35"/>
      <c r="BG9345" s="35"/>
      <c r="BH9345" s="35"/>
    </row>
    <row r="9346" spans="1:60" ht="15" x14ac:dyDescent="0.25">
      <c r="A9346" s="570">
        <f t="shared" si="136"/>
        <v>9340</v>
      </c>
      <c r="B9346" s="571" t="s">
        <v>11481</v>
      </c>
      <c r="C9346" s="574" t="s">
        <v>12458</v>
      </c>
      <c r="D9346" s="843">
        <v>41.65</v>
      </c>
      <c r="E9346" s="844"/>
      <c r="F9346" s="844"/>
      <c r="G9346" s="25"/>
      <c r="H9346" s="25"/>
      <c r="I9346" s="25"/>
      <c r="J9346" s="25"/>
      <c r="K9346" s="25"/>
      <c r="L9346" s="25"/>
      <c r="N9346" s="25"/>
      <c r="O9346" s="25"/>
      <c r="P9346" s="35" t="s">
        <v>2496</v>
      </c>
      <c r="AS9346" s="570"/>
      <c r="AT9346" s="391"/>
      <c r="AU9346" s="222"/>
      <c r="AV9346" s="564"/>
      <c r="AW9346" s="60"/>
      <c r="AX9346" s="60"/>
      <c r="AY9346" s="60"/>
      <c r="AZ9346" s="283"/>
      <c r="BA9346" s="283"/>
      <c r="BB9346" s="283"/>
      <c r="BC9346" s="34"/>
      <c r="BD9346" s="27"/>
      <c r="BF9346" s="35"/>
      <c r="BG9346" s="35"/>
      <c r="BH9346" s="35"/>
    </row>
    <row r="9347" spans="1:60" ht="15" x14ac:dyDescent="0.25">
      <c r="A9347" s="570">
        <f t="shared" si="136"/>
        <v>9341</v>
      </c>
      <c r="B9347" s="571" t="s">
        <v>11482</v>
      </c>
      <c r="C9347" s="574" t="s">
        <v>12458</v>
      </c>
      <c r="D9347" s="843">
        <v>59.5</v>
      </c>
      <c r="E9347" s="844"/>
      <c r="F9347" s="844"/>
      <c r="G9347" s="25"/>
      <c r="H9347" s="25"/>
      <c r="I9347" s="25"/>
      <c r="J9347" s="25"/>
      <c r="K9347" s="25"/>
      <c r="L9347" s="25"/>
      <c r="N9347" s="25"/>
      <c r="O9347" s="25"/>
      <c r="P9347" s="35" t="s">
        <v>2496</v>
      </c>
      <c r="AS9347" s="570"/>
      <c r="AT9347" s="391"/>
      <c r="AU9347" s="222"/>
      <c r="AV9347" s="564"/>
      <c r="AW9347" s="60"/>
      <c r="AX9347" s="60"/>
      <c r="AY9347" s="60"/>
      <c r="AZ9347" s="283"/>
      <c r="BA9347" s="283"/>
      <c r="BB9347" s="283"/>
      <c r="BC9347" s="34"/>
      <c r="BD9347" s="27"/>
      <c r="BF9347" s="35"/>
      <c r="BG9347" s="35"/>
      <c r="BH9347" s="35"/>
    </row>
    <row r="9348" spans="1:60" ht="15" x14ac:dyDescent="0.25">
      <c r="A9348" s="570">
        <f t="shared" si="136"/>
        <v>9342</v>
      </c>
      <c r="B9348" s="571" t="s">
        <v>11483</v>
      </c>
      <c r="C9348" s="574" t="s">
        <v>12458</v>
      </c>
      <c r="D9348" s="843">
        <v>92.82</v>
      </c>
      <c r="E9348" s="844"/>
      <c r="F9348" s="844"/>
      <c r="G9348" s="25"/>
      <c r="H9348" s="25"/>
      <c r="I9348" s="25"/>
      <c r="J9348" s="25"/>
      <c r="K9348" s="25"/>
      <c r="L9348" s="25"/>
      <c r="N9348" s="25"/>
      <c r="O9348" s="25"/>
      <c r="P9348" s="35" t="s">
        <v>2496</v>
      </c>
      <c r="AS9348" s="570"/>
      <c r="AT9348" s="391"/>
      <c r="AU9348" s="222"/>
      <c r="AV9348" s="564"/>
      <c r="AW9348" s="60"/>
      <c r="AX9348" s="60"/>
      <c r="AY9348" s="60"/>
      <c r="AZ9348" s="283"/>
      <c r="BA9348" s="283"/>
      <c r="BB9348" s="283"/>
      <c r="BC9348" s="34"/>
      <c r="BD9348" s="27"/>
      <c r="BF9348" s="35"/>
      <c r="BG9348" s="35"/>
      <c r="BH9348" s="35"/>
    </row>
    <row r="9349" spans="1:60" ht="15" x14ac:dyDescent="0.25">
      <c r="A9349" s="570">
        <f t="shared" si="136"/>
        <v>9343</v>
      </c>
      <c r="B9349" s="571" t="s">
        <v>11484</v>
      </c>
      <c r="C9349" s="574" t="s">
        <v>12458</v>
      </c>
      <c r="D9349" s="843">
        <v>83.3</v>
      </c>
      <c r="E9349" s="844"/>
      <c r="F9349" s="844"/>
      <c r="G9349" s="25"/>
      <c r="H9349" s="25"/>
      <c r="I9349" s="25"/>
      <c r="J9349" s="25"/>
      <c r="K9349" s="25"/>
      <c r="L9349" s="25"/>
      <c r="N9349" s="25"/>
      <c r="O9349" s="25"/>
      <c r="P9349" s="35" t="s">
        <v>2496</v>
      </c>
      <c r="AS9349" s="570"/>
      <c r="AT9349" s="391"/>
      <c r="AU9349" s="222"/>
      <c r="AV9349" s="564"/>
      <c r="AW9349" s="60"/>
      <c r="AX9349" s="60"/>
      <c r="AY9349" s="60"/>
      <c r="AZ9349" s="283"/>
      <c r="BA9349" s="283"/>
      <c r="BB9349" s="283"/>
      <c r="BC9349" s="34"/>
      <c r="BD9349" s="27"/>
      <c r="BF9349" s="35"/>
      <c r="BG9349" s="35"/>
      <c r="BH9349" s="35"/>
    </row>
    <row r="9350" spans="1:60" ht="15" x14ac:dyDescent="0.25">
      <c r="A9350" s="570">
        <f t="shared" si="136"/>
        <v>9344</v>
      </c>
      <c r="B9350" s="571" t="s">
        <v>11485</v>
      </c>
      <c r="C9350" s="574" t="s">
        <v>12458</v>
      </c>
      <c r="D9350" s="843">
        <v>103.53</v>
      </c>
      <c r="E9350" s="844"/>
      <c r="F9350" s="844"/>
      <c r="G9350" s="25"/>
      <c r="H9350" s="25"/>
      <c r="I9350" s="25"/>
      <c r="J9350" s="25"/>
      <c r="K9350" s="25"/>
      <c r="L9350" s="25"/>
      <c r="N9350" s="25"/>
      <c r="O9350" s="25"/>
      <c r="P9350" s="35" t="s">
        <v>2496</v>
      </c>
      <c r="AS9350" s="570"/>
      <c r="AT9350" s="391"/>
      <c r="AU9350" s="222"/>
      <c r="AV9350" s="564"/>
      <c r="AW9350" s="60"/>
      <c r="AX9350" s="60"/>
      <c r="AY9350" s="60"/>
      <c r="AZ9350" s="283"/>
      <c r="BA9350" s="283"/>
      <c r="BB9350" s="283"/>
      <c r="BC9350" s="34"/>
      <c r="BD9350" s="27"/>
      <c r="BF9350" s="35"/>
      <c r="BG9350" s="35"/>
      <c r="BH9350" s="35"/>
    </row>
    <row r="9351" spans="1:60" ht="15" x14ac:dyDescent="0.25">
      <c r="A9351" s="570">
        <f t="shared" si="136"/>
        <v>9345</v>
      </c>
      <c r="B9351" s="571" t="s">
        <v>11486</v>
      </c>
      <c r="C9351" s="574" t="s">
        <v>12458</v>
      </c>
      <c r="D9351" s="843">
        <v>221.34</v>
      </c>
      <c r="E9351" s="844"/>
      <c r="F9351" s="844"/>
      <c r="G9351" s="25"/>
      <c r="H9351" s="25"/>
      <c r="I9351" s="25"/>
      <c r="J9351" s="25"/>
      <c r="K9351" s="25"/>
      <c r="L9351" s="25"/>
      <c r="N9351" s="25"/>
      <c r="O9351" s="25"/>
      <c r="P9351" s="35" t="s">
        <v>2496</v>
      </c>
      <c r="AS9351" s="570"/>
      <c r="AT9351" s="391"/>
      <c r="AU9351" s="222"/>
      <c r="AV9351" s="564"/>
      <c r="AW9351" s="60"/>
      <c r="AX9351" s="60"/>
      <c r="AY9351" s="60"/>
      <c r="AZ9351" s="283"/>
      <c r="BA9351" s="283"/>
      <c r="BB9351" s="283"/>
      <c r="BC9351" s="34"/>
      <c r="BD9351" s="27"/>
      <c r="BF9351" s="35"/>
      <c r="BG9351" s="35"/>
      <c r="BH9351" s="35"/>
    </row>
    <row r="9352" spans="1:60" ht="15" x14ac:dyDescent="0.25">
      <c r="A9352" s="570">
        <f t="shared" si="136"/>
        <v>9346</v>
      </c>
      <c r="B9352" s="571" t="s">
        <v>11487</v>
      </c>
      <c r="C9352" s="574" t="s">
        <v>12458</v>
      </c>
      <c r="D9352" s="843">
        <v>53.55</v>
      </c>
      <c r="E9352" s="844"/>
      <c r="F9352" s="844"/>
      <c r="G9352" s="25"/>
      <c r="H9352" s="25"/>
      <c r="I9352" s="25"/>
      <c r="J9352" s="25"/>
      <c r="K9352" s="25"/>
      <c r="L9352" s="25"/>
      <c r="N9352" s="25"/>
      <c r="O9352" s="25"/>
      <c r="P9352" s="35" t="s">
        <v>2496</v>
      </c>
      <c r="AS9352" s="570"/>
      <c r="AT9352" s="391"/>
      <c r="AU9352" s="222"/>
      <c r="AV9352" s="564"/>
      <c r="AW9352" s="60"/>
      <c r="AX9352" s="60"/>
      <c r="AY9352" s="60"/>
      <c r="AZ9352" s="283"/>
      <c r="BA9352" s="283"/>
      <c r="BB9352" s="283"/>
      <c r="BC9352" s="34"/>
      <c r="BD9352" s="27"/>
      <c r="BF9352" s="35"/>
      <c r="BG9352" s="35"/>
      <c r="BH9352" s="35"/>
    </row>
    <row r="9353" spans="1:60" ht="15" x14ac:dyDescent="0.25">
      <c r="A9353" s="570">
        <f t="shared" si="136"/>
        <v>9347</v>
      </c>
      <c r="B9353" s="571" t="s">
        <v>11488</v>
      </c>
      <c r="C9353" s="574" t="s">
        <v>12458</v>
      </c>
      <c r="D9353" s="843">
        <v>70.209999999999994</v>
      </c>
      <c r="E9353" s="844"/>
      <c r="F9353" s="844"/>
      <c r="G9353" s="25"/>
      <c r="H9353" s="25"/>
      <c r="I9353" s="25"/>
      <c r="J9353" s="25"/>
      <c r="K9353" s="25"/>
      <c r="L9353" s="25"/>
      <c r="N9353" s="25"/>
      <c r="O9353" s="25"/>
      <c r="P9353" s="35" t="s">
        <v>2496</v>
      </c>
      <c r="AS9353" s="570"/>
      <c r="AT9353" s="391"/>
      <c r="AU9353" s="222"/>
      <c r="AV9353" s="564"/>
      <c r="AW9353" s="60"/>
      <c r="AX9353" s="60"/>
      <c r="AY9353" s="60"/>
      <c r="AZ9353" s="283"/>
      <c r="BA9353" s="283"/>
      <c r="BB9353" s="283"/>
      <c r="BC9353" s="34"/>
      <c r="BD9353" s="27"/>
      <c r="BF9353" s="35"/>
      <c r="BG9353" s="35"/>
      <c r="BH9353" s="35"/>
    </row>
    <row r="9354" spans="1:60" ht="15" x14ac:dyDescent="0.25">
      <c r="A9354" s="570">
        <f t="shared" si="136"/>
        <v>9348</v>
      </c>
      <c r="B9354" s="571" t="s">
        <v>11489</v>
      </c>
      <c r="C9354" s="574" t="s">
        <v>12458</v>
      </c>
      <c r="D9354" s="843">
        <v>71.400000000000006</v>
      </c>
      <c r="E9354" s="844"/>
      <c r="F9354" s="844"/>
      <c r="G9354" s="25"/>
      <c r="H9354" s="25"/>
      <c r="I9354" s="25"/>
      <c r="J9354" s="25"/>
      <c r="K9354" s="25"/>
      <c r="L9354" s="25"/>
      <c r="N9354" s="25"/>
      <c r="O9354" s="25"/>
      <c r="P9354" s="35" t="s">
        <v>2496</v>
      </c>
      <c r="AS9354" s="570"/>
      <c r="AT9354" s="391"/>
      <c r="AU9354" s="222"/>
      <c r="AV9354" s="564"/>
      <c r="AW9354" s="60"/>
      <c r="AX9354" s="60"/>
      <c r="AY9354" s="60"/>
      <c r="AZ9354" s="283"/>
      <c r="BA9354" s="283"/>
      <c r="BB9354" s="283"/>
      <c r="BC9354" s="34"/>
      <c r="BD9354" s="27"/>
      <c r="BF9354" s="35"/>
      <c r="BG9354" s="35"/>
      <c r="BH9354" s="35"/>
    </row>
    <row r="9355" spans="1:60" ht="15" x14ac:dyDescent="0.25">
      <c r="A9355" s="570">
        <f t="shared" si="136"/>
        <v>9349</v>
      </c>
      <c r="B9355" s="571" t="s">
        <v>11490</v>
      </c>
      <c r="C9355" s="574" t="s">
        <v>12458</v>
      </c>
      <c r="D9355" s="843">
        <v>85.68</v>
      </c>
      <c r="E9355" s="844"/>
      <c r="F9355" s="844"/>
      <c r="G9355" s="25"/>
      <c r="H9355" s="25"/>
      <c r="I9355" s="25"/>
      <c r="J9355" s="25"/>
      <c r="K9355" s="25"/>
      <c r="L9355" s="25"/>
      <c r="N9355" s="25"/>
      <c r="O9355" s="25"/>
      <c r="P9355" s="35" t="s">
        <v>2496</v>
      </c>
      <c r="AS9355" s="570"/>
      <c r="AT9355" s="391"/>
      <c r="AU9355" s="222"/>
      <c r="AV9355" s="564"/>
      <c r="AW9355" s="60"/>
      <c r="AX9355" s="60"/>
      <c r="AY9355" s="60"/>
      <c r="AZ9355" s="283"/>
      <c r="BA9355" s="283"/>
      <c r="BB9355" s="283"/>
      <c r="BC9355" s="34"/>
      <c r="BD9355" s="27"/>
      <c r="BF9355" s="35"/>
      <c r="BG9355" s="35"/>
      <c r="BH9355" s="35"/>
    </row>
    <row r="9356" spans="1:60" ht="15" x14ac:dyDescent="0.25">
      <c r="A9356" s="570">
        <f t="shared" si="136"/>
        <v>9350</v>
      </c>
      <c r="B9356" s="571" t="s">
        <v>11491</v>
      </c>
      <c r="C9356" s="574" t="s">
        <v>12458</v>
      </c>
      <c r="D9356" s="843">
        <v>109.48</v>
      </c>
      <c r="E9356" s="844"/>
      <c r="F9356" s="844"/>
      <c r="G9356" s="25"/>
      <c r="H9356" s="25"/>
      <c r="I9356" s="25"/>
      <c r="J9356" s="25"/>
      <c r="K9356" s="25"/>
      <c r="L9356" s="25"/>
      <c r="N9356" s="25"/>
      <c r="O9356" s="25"/>
      <c r="P9356" s="35" t="s">
        <v>2496</v>
      </c>
      <c r="AS9356" s="570"/>
      <c r="AT9356" s="391"/>
      <c r="AU9356" s="222"/>
      <c r="AV9356" s="564"/>
      <c r="AW9356" s="60"/>
      <c r="AX9356" s="60"/>
      <c r="AY9356" s="60"/>
      <c r="AZ9356" s="283"/>
      <c r="BA9356" s="283"/>
      <c r="BB9356" s="283"/>
      <c r="BC9356" s="34"/>
      <c r="BD9356" s="27"/>
      <c r="BF9356" s="35"/>
      <c r="BG9356" s="35"/>
      <c r="BH9356" s="35"/>
    </row>
    <row r="9357" spans="1:60" ht="15" x14ac:dyDescent="0.25">
      <c r="A9357" s="570">
        <f t="shared" si="136"/>
        <v>9351</v>
      </c>
      <c r="B9357" s="571" t="s">
        <v>11492</v>
      </c>
      <c r="C9357" s="574" t="s">
        <v>12458</v>
      </c>
      <c r="D9357" s="843">
        <v>89.25</v>
      </c>
      <c r="E9357" s="844"/>
      <c r="F9357" s="844"/>
      <c r="G9357" s="25"/>
      <c r="H9357" s="25"/>
      <c r="I9357" s="25"/>
      <c r="J9357" s="25"/>
      <c r="K9357" s="25"/>
      <c r="L9357" s="25"/>
      <c r="N9357" s="25"/>
      <c r="O9357" s="25"/>
      <c r="P9357" s="35" t="s">
        <v>2496</v>
      </c>
      <c r="AS9357" s="570"/>
      <c r="AT9357" s="391"/>
      <c r="AU9357" s="222"/>
      <c r="AV9357" s="564"/>
      <c r="AW9357" s="60"/>
      <c r="AX9357" s="60"/>
      <c r="AY9357" s="60"/>
      <c r="AZ9357" s="283"/>
      <c r="BA9357" s="283"/>
      <c r="BB9357" s="283"/>
      <c r="BC9357" s="34"/>
      <c r="BD9357" s="27"/>
      <c r="BF9357" s="35"/>
      <c r="BG9357" s="35"/>
      <c r="BH9357" s="35"/>
    </row>
    <row r="9358" spans="1:60" ht="15" x14ac:dyDescent="0.25">
      <c r="A9358" s="570">
        <f t="shared" si="136"/>
        <v>9352</v>
      </c>
      <c r="B9358" s="571" t="s">
        <v>11493</v>
      </c>
      <c r="C9358" s="574" t="s">
        <v>12458</v>
      </c>
      <c r="D9358" s="843">
        <v>148.75</v>
      </c>
      <c r="E9358" s="844"/>
      <c r="F9358" s="844"/>
      <c r="G9358" s="25"/>
      <c r="H9358" s="25"/>
      <c r="I9358" s="25"/>
      <c r="J9358" s="25"/>
      <c r="K9358" s="25"/>
      <c r="L9358" s="25"/>
      <c r="N9358" s="25"/>
      <c r="O9358" s="25"/>
      <c r="P9358" s="35" t="s">
        <v>2496</v>
      </c>
      <c r="AS9358" s="570"/>
      <c r="AT9358" s="391"/>
      <c r="AU9358" s="222"/>
      <c r="AV9358" s="564"/>
      <c r="AW9358" s="60"/>
      <c r="AX9358" s="60"/>
      <c r="AY9358" s="60"/>
      <c r="AZ9358" s="283"/>
      <c r="BA9358" s="283"/>
      <c r="BB9358" s="283"/>
      <c r="BC9358" s="34"/>
      <c r="BD9358" s="27"/>
      <c r="BF9358" s="35"/>
      <c r="BG9358" s="35"/>
      <c r="BH9358" s="35"/>
    </row>
    <row r="9359" spans="1:60" ht="15" x14ac:dyDescent="0.25">
      <c r="A9359" s="570">
        <f t="shared" ref="A9359:A9422" si="137">A9358+1</f>
        <v>9353</v>
      </c>
      <c r="B9359" s="571" t="s">
        <v>11494</v>
      </c>
      <c r="C9359" s="574" t="s">
        <v>12458</v>
      </c>
      <c r="D9359" s="843">
        <v>214.2</v>
      </c>
      <c r="E9359" s="844"/>
      <c r="F9359" s="844"/>
      <c r="G9359" s="25"/>
      <c r="H9359" s="25"/>
      <c r="I9359" s="25"/>
      <c r="J9359" s="25"/>
      <c r="K9359" s="25"/>
      <c r="L9359" s="25"/>
      <c r="N9359" s="25"/>
      <c r="O9359" s="25"/>
      <c r="P9359" s="35" t="s">
        <v>2496</v>
      </c>
      <c r="AS9359" s="570"/>
      <c r="AT9359" s="391"/>
      <c r="AU9359" s="222"/>
      <c r="AV9359" s="564"/>
      <c r="AW9359" s="60"/>
      <c r="AX9359" s="60"/>
      <c r="AY9359" s="60"/>
      <c r="AZ9359" s="283"/>
      <c r="BA9359" s="283"/>
      <c r="BB9359" s="283"/>
      <c r="BC9359" s="34"/>
      <c r="BD9359" s="27"/>
      <c r="BF9359" s="35"/>
      <c r="BG9359" s="35"/>
      <c r="BH9359" s="35"/>
    </row>
    <row r="9360" spans="1:60" ht="15" x14ac:dyDescent="0.25">
      <c r="A9360" s="570">
        <f t="shared" si="137"/>
        <v>9354</v>
      </c>
      <c r="B9360" s="571" t="s">
        <v>11495</v>
      </c>
      <c r="C9360" s="574" t="s">
        <v>12458</v>
      </c>
      <c r="D9360" s="843">
        <v>83.3</v>
      </c>
      <c r="E9360" s="844"/>
      <c r="F9360" s="844"/>
      <c r="G9360" s="25"/>
      <c r="H9360" s="25"/>
      <c r="I9360" s="25"/>
      <c r="J9360" s="25"/>
      <c r="K9360" s="25"/>
      <c r="L9360" s="25"/>
      <c r="N9360" s="25"/>
      <c r="O9360" s="25"/>
      <c r="P9360" s="35" t="s">
        <v>2496</v>
      </c>
      <c r="AS9360" s="570"/>
      <c r="AT9360" s="391"/>
      <c r="AU9360" s="222"/>
      <c r="AV9360" s="564"/>
      <c r="AW9360" s="60"/>
      <c r="AX9360" s="60"/>
      <c r="AY9360" s="60"/>
      <c r="AZ9360" s="283"/>
      <c r="BA9360" s="283"/>
      <c r="BB9360" s="283"/>
      <c r="BC9360" s="34"/>
      <c r="BD9360" s="27"/>
      <c r="BF9360" s="35"/>
      <c r="BG9360" s="35"/>
      <c r="BH9360" s="35"/>
    </row>
    <row r="9361" spans="1:60" ht="15" x14ac:dyDescent="0.25">
      <c r="A9361" s="570">
        <f t="shared" si="137"/>
        <v>9355</v>
      </c>
      <c r="B9361" s="571" t="s">
        <v>11496</v>
      </c>
      <c r="C9361" s="574" t="s">
        <v>12458</v>
      </c>
      <c r="D9361" s="843">
        <v>130.9</v>
      </c>
      <c r="E9361" s="844"/>
      <c r="F9361" s="844"/>
      <c r="G9361" s="25"/>
      <c r="H9361" s="25"/>
      <c r="I9361" s="25"/>
      <c r="J9361" s="25"/>
      <c r="K9361" s="25"/>
      <c r="L9361" s="25"/>
      <c r="N9361" s="25"/>
      <c r="O9361" s="25"/>
      <c r="P9361" s="35" t="s">
        <v>2496</v>
      </c>
      <c r="AS9361" s="570"/>
      <c r="AT9361" s="391"/>
      <c r="AU9361" s="222"/>
      <c r="AV9361" s="564"/>
      <c r="AW9361" s="60"/>
      <c r="AX9361" s="60"/>
      <c r="AY9361" s="60"/>
      <c r="AZ9361" s="283"/>
      <c r="BA9361" s="283"/>
      <c r="BB9361" s="283"/>
      <c r="BC9361" s="34"/>
      <c r="BD9361" s="27"/>
      <c r="BF9361" s="35"/>
      <c r="BG9361" s="35"/>
      <c r="BH9361" s="35"/>
    </row>
    <row r="9362" spans="1:60" ht="15" x14ac:dyDescent="0.25">
      <c r="A9362" s="570">
        <f t="shared" si="137"/>
        <v>9356</v>
      </c>
      <c r="B9362" s="571" t="s">
        <v>11497</v>
      </c>
      <c r="C9362" s="574" t="s">
        <v>12458</v>
      </c>
      <c r="D9362" s="843">
        <v>95.2</v>
      </c>
      <c r="E9362" s="844"/>
      <c r="F9362" s="844"/>
      <c r="G9362" s="25"/>
      <c r="H9362" s="25"/>
      <c r="I9362" s="25"/>
      <c r="J9362" s="25"/>
      <c r="K9362" s="25"/>
      <c r="L9362" s="25"/>
      <c r="N9362" s="25"/>
      <c r="O9362" s="25"/>
      <c r="P9362" s="35" t="s">
        <v>2496</v>
      </c>
      <c r="AS9362" s="570"/>
      <c r="AT9362" s="391"/>
      <c r="AU9362" s="222"/>
      <c r="AV9362" s="564"/>
      <c r="AW9362" s="60"/>
      <c r="AX9362" s="60"/>
      <c r="AY9362" s="60"/>
      <c r="AZ9362" s="283"/>
      <c r="BA9362" s="283"/>
      <c r="BB9362" s="283"/>
      <c r="BC9362" s="34"/>
      <c r="BD9362" s="27"/>
      <c r="BF9362" s="35"/>
      <c r="BG9362" s="35"/>
      <c r="BH9362" s="35"/>
    </row>
    <row r="9363" spans="1:60" ht="15" x14ac:dyDescent="0.25">
      <c r="A9363" s="570">
        <f t="shared" si="137"/>
        <v>9357</v>
      </c>
      <c r="B9363" s="571" t="s">
        <v>11498</v>
      </c>
      <c r="C9363" s="574" t="s">
        <v>12458</v>
      </c>
      <c r="D9363" s="843">
        <v>151.13</v>
      </c>
      <c r="E9363" s="844"/>
      <c r="F9363" s="844"/>
      <c r="G9363" s="25"/>
      <c r="H9363" s="25"/>
      <c r="I9363" s="25"/>
      <c r="J9363" s="25"/>
      <c r="K9363" s="25"/>
      <c r="L9363" s="25"/>
      <c r="N9363" s="25"/>
      <c r="O9363" s="25"/>
      <c r="P9363" s="35" t="s">
        <v>2496</v>
      </c>
      <c r="AS9363" s="570"/>
      <c r="AT9363" s="391"/>
      <c r="AU9363" s="222"/>
      <c r="AV9363" s="564"/>
      <c r="AW9363" s="60"/>
      <c r="AX9363" s="60"/>
      <c r="AY9363" s="60"/>
      <c r="AZ9363" s="283"/>
      <c r="BA9363" s="283"/>
      <c r="BB9363" s="283"/>
      <c r="BC9363" s="34"/>
      <c r="BD9363" s="27"/>
      <c r="BF9363" s="35"/>
      <c r="BG9363" s="35"/>
      <c r="BH9363" s="35"/>
    </row>
    <row r="9364" spans="1:60" ht="15" x14ac:dyDescent="0.25">
      <c r="A9364" s="570">
        <f t="shared" si="137"/>
        <v>9358</v>
      </c>
      <c r="B9364" s="571" t="s">
        <v>11499</v>
      </c>
      <c r="C9364" s="574" t="s">
        <v>12458</v>
      </c>
      <c r="D9364" s="843">
        <v>148.75</v>
      </c>
      <c r="E9364" s="844"/>
      <c r="F9364" s="844"/>
      <c r="G9364" s="25"/>
      <c r="H9364" s="25"/>
      <c r="I9364" s="25"/>
      <c r="J9364" s="25"/>
      <c r="K9364" s="25"/>
      <c r="L9364" s="25"/>
      <c r="N9364" s="25"/>
      <c r="O9364" s="25"/>
      <c r="P9364" s="35" t="s">
        <v>2496</v>
      </c>
      <c r="AS9364" s="570"/>
      <c r="AT9364" s="391"/>
      <c r="AU9364" s="222"/>
      <c r="AV9364" s="564"/>
      <c r="AW9364" s="60"/>
      <c r="AX9364" s="60"/>
      <c r="AY9364" s="60"/>
      <c r="AZ9364" s="283"/>
      <c r="BA9364" s="283"/>
      <c r="BB9364" s="283"/>
      <c r="BC9364" s="34"/>
      <c r="BD9364" s="27"/>
      <c r="BF9364" s="35"/>
      <c r="BG9364" s="35"/>
      <c r="BH9364" s="35"/>
    </row>
    <row r="9365" spans="1:60" ht="15" x14ac:dyDescent="0.25">
      <c r="A9365" s="570">
        <f t="shared" si="137"/>
        <v>9359</v>
      </c>
      <c r="B9365" s="571" t="s">
        <v>11500</v>
      </c>
      <c r="C9365" s="574" t="s">
        <v>12458</v>
      </c>
      <c r="D9365" s="843">
        <v>83.3</v>
      </c>
      <c r="E9365" s="844"/>
      <c r="F9365" s="844"/>
      <c r="G9365" s="25"/>
      <c r="H9365" s="25"/>
      <c r="I9365" s="25"/>
      <c r="J9365" s="25"/>
      <c r="K9365" s="25"/>
      <c r="L9365" s="25"/>
      <c r="N9365" s="25"/>
      <c r="O9365" s="25"/>
      <c r="P9365" s="35" t="s">
        <v>2496</v>
      </c>
      <c r="AS9365" s="570"/>
      <c r="AT9365" s="391"/>
      <c r="AU9365" s="222"/>
      <c r="AV9365" s="564"/>
      <c r="AW9365" s="60"/>
      <c r="AX9365" s="60"/>
      <c r="AY9365" s="60"/>
      <c r="AZ9365" s="283"/>
      <c r="BA9365" s="283"/>
      <c r="BB9365" s="283"/>
      <c r="BC9365" s="34"/>
      <c r="BD9365" s="27"/>
      <c r="BF9365" s="35"/>
      <c r="BG9365" s="35"/>
      <c r="BH9365" s="35"/>
    </row>
    <row r="9366" spans="1:60" ht="15" x14ac:dyDescent="0.25">
      <c r="A9366" s="570">
        <f t="shared" si="137"/>
        <v>9360</v>
      </c>
      <c r="B9366" s="571" t="s">
        <v>11501</v>
      </c>
      <c r="C9366" s="574" t="s">
        <v>12458</v>
      </c>
      <c r="D9366" s="843">
        <v>178.5</v>
      </c>
      <c r="E9366" s="844"/>
      <c r="F9366" s="844"/>
      <c r="G9366" s="25"/>
      <c r="H9366" s="25"/>
      <c r="I9366" s="25"/>
      <c r="J9366" s="25"/>
      <c r="K9366" s="25"/>
      <c r="L9366" s="25"/>
      <c r="N9366" s="25"/>
      <c r="O9366" s="25"/>
      <c r="P9366" s="35" t="s">
        <v>2496</v>
      </c>
      <c r="AS9366" s="570"/>
      <c r="AT9366" s="391"/>
      <c r="AU9366" s="222"/>
      <c r="AV9366" s="564"/>
      <c r="AW9366" s="60"/>
      <c r="AX9366" s="60"/>
      <c r="AY9366" s="60"/>
      <c r="AZ9366" s="283"/>
      <c r="BA9366" s="283"/>
      <c r="BB9366" s="283"/>
      <c r="BC9366" s="34"/>
      <c r="BD9366" s="27"/>
      <c r="BF9366" s="35"/>
      <c r="BG9366" s="35"/>
      <c r="BH9366" s="35"/>
    </row>
    <row r="9367" spans="1:60" ht="15" x14ac:dyDescent="0.25">
      <c r="A9367" s="570">
        <f t="shared" si="137"/>
        <v>9361</v>
      </c>
      <c r="B9367" s="571" t="s">
        <v>11502</v>
      </c>
      <c r="C9367" s="574" t="s">
        <v>12458</v>
      </c>
      <c r="D9367" s="843">
        <v>89.25</v>
      </c>
      <c r="E9367" s="844"/>
      <c r="F9367" s="844"/>
      <c r="G9367" s="25"/>
      <c r="H9367" s="25"/>
      <c r="I9367" s="25"/>
      <c r="J9367" s="25"/>
      <c r="K9367" s="25"/>
      <c r="L9367" s="25"/>
      <c r="N9367" s="25"/>
      <c r="O9367" s="25"/>
      <c r="P9367" s="35" t="s">
        <v>2496</v>
      </c>
      <c r="AS9367" s="570"/>
      <c r="AT9367" s="391"/>
      <c r="AU9367" s="222"/>
      <c r="AV9367" s="564"/>
      <c r="AW9367" s="60"/>
      <c r="AX9367" s="60"/>
      <c r="AY9367" s="60"/>
      <c r="AZ9367" s="283"/>
      <c r="BA9367" s="283"/>
      <c r="BB9367" s="283"/>
      <c r="BC9367" s="34"/>
      <c r="BD9367" s="27"/>
      <c r="BF9367" s="35"/>
      <c r="BG9367" s="35"/>
      <c r="BH9367" s="35"/>
    </row>
    <row r="9368" spans="1:60" ht="15" x14ac:dyDescent="0.25">
      <c r="A9368" s="570">
        <f t="shared" si="137"/>
        <v>9362</v>
      </c>
      <c r="B9368" s="571" t="s">
        <v>11503</v>
      </c>
      <c r="C9368" s="574" t="s">
        <v>12458</v>
      </c>
      <c r="D9368" s="843">
        <v>180.88</v>
      </c>
      <c r="E9368" s="844"/>
      <c r="F9368" s="844"/>
      <c r="G9368" s="25"/>
      <c r="H9368" s="25"/>
      <c r="I9368" s="25"/>
      <c r="J9368" s="25"/>
      <c r="K9368" s="25"/>
      <c r="L9368" s="25"/>
      <c r="N9368" s="25"/>
      <c r="O9368" s="25"/>
      <c r="P9368" s="35" t="s">
        <v>2496</v>
      </c>
      <c r="AS9368" s="570"/>
      <c r="AT9368" s="391"/>
      <c r="AU9368" s="222"/>
      <c r="AV9368" s="564"/>
      <c r="AW9368" s="60"/>
      <c r="AX9368" s="60"/>
      <c r="AY9368" s="60"/>
      <c r="AZ9368" s="283"/>
      <c r="BA9368" s="283"/>
      <c r="BB9368" s="283"/>
      <c r="BC9368" s="34"/>
      <c r="BD9368" s="27"/>
      <c r="BF9368" s="35"/>
      <c r="BG9368" s="35"/>
      <c r="BH9368" s="35"/>
    </row>
    <row r="9369" spans="1:60" ht="15" x14ac:dyDescent="0.25">
      <c r="A9369" s="570">
        <f t="shared" si="137"/>
        <v>9363</v>
      </c>
      <c r="B9369" s="571" t="s">
        <v>11504</v>
      </c>
      <c r="C9369" s="574" t="s">
        <v>12458</v>
      </c>
      <c r="D9369" s="843">
        <v>479.57</v>
      </c>
      <c r="E9369" s="844"/>
      <c r="F9369" s="844"/>
      <c r="G9369" s="25"/>
      <c r="H9369" s="25"/>
      <c r="I9369" s="25"/>
      <c r="J9369" s="25"/>
      <c r="K9369" s="25"/>
      <c r="L9369" s="25"/>
      <c r="N9369" s="25"/>
      <c r="O9369" s="25"/>
      <c r="P9369" s="35" t="s">
        <v>2496</v>
      </c>
      <c r="AS9369" s="570"/>
      <c r="AT9369" s="391"/>
      <c r="AU9369" s="222"/>
      <c r="AV9369" s="564"/>
      <c r="AW9369" s="60"/>
      <c r="AX9369" s="60"/>
      <c r="AY9369" s="60"/>
      <c r="AZ9369" s="283"/>
      <c r="BA9369" s="283"/>
      <c r="BB9369" s="283"/>
      <c r="BC9369" s="34"/>
      <c r="BD9369" s="27"/>
      <c r="BF9369" s="35"/>
      <c r="BG9369" s="35"/>
      <c r="BH9369" s="35"/>
    </row>
    <row r="9370" spans="1:60" ht="15" x14ac:dyDescent="0.25">
      <c r="A9370" s="570">
        <f t="shared" si="137"/>
        <v>9364</v>
      </c>
      <c r="B9370" s="571" t="s">
        <v>11505</v>
      </c>
      <c r="C9370" s="574" t="s">
        <v>12458</v>
      </c>
      <c r="D9370" s="843">
        <v>51.17</v>
      </c>
      <c r="E9370" s="844"/>
      <c r="F9370" s="844"/>
      <c r="G9370" s="25"/>
      <c r="H9370" s="25"/>
      <c r="I9370" s="25"/>
      <c r="J9370" s="25"/>
      <c r="K9370" s="25"/>
      <c r="L9370" s="25"/>
      <c r="N9370" s="25"/>
      <c r="O9370" s="25"/>
      <c r="P9370" s="35" t="s">
        <v>2496</v>
      </c>
      <c r="AS9370" s="570"/>
      <c r="AT9370" s="391"/>
      <c r="AU9370" s="222"/>
      <c r="AV9370" s="564"/>
      <c r="AW9370" s="60"/>
      <c r="AX9370" s="60"/>
      <c r="AY9370" s="60"/>
      <c r="AZ9370" s="283"/>
      <c r="BA9370" s="283"/>
      <c r="BB9370" s="283"/>
      <c r="BC9370" s="34"/>
      <c r="BD9370" s="27"/>
      <c r="BF9370" s="35"/>
      <c r="BG9370" s="35"/>
      <c r="BH9370" s="35"/>
    </row>
    <row r="9371" spans="1:60" ht="15" x14ac:dyDescent="0.25">
      <c r="A9371" s="570">
        <f t="shared" si="137"/>
        <v>9365</v>
      </c>
      <c r="B9371" s="571" t="s">
        <v>11506</v>
      </c>
      <c r="C9371" s="574" t="s">
        <v>12458</v>
      </c>
      <c r="D9371" s="843">
        <v>41.65</v>
      </c>
      <c r="E9371" s="844"/>
      <c r="F9371" s="844"/>
      <c r="G9371" s="25"/>
      <c r="H9371" s="25"/>
      <c r="I9371" s="25"/>
      <c r="J9371" s="25"/>
      <c r="K9371" s="25"/>
      <c r="L9371" s="25"/>
      <c r="N9371" s="25"/>
      <c r="O9371" s="25"/>
      <c r="P9371" s="35" t="s">
        <v>2496</v>
      </c>
      <c r="AS9371" s="570"/>
      <c r="AT9371" s="391"/>
      <c r="AU9371" s="222"/>
      <c r="AV9371" s="564"/>
      <c r="AW9371" s="60"/>
      <c r="AX9371" s="60"/>
      <c r="AY9371" s="60"/>
      <c r="AZ9371" s="283"/>
      <c r="BA9371" s="283"/>
      <c r="BB9371" s="283"/>
      <c r="BC9371" s="34"/>
      <c r="BD9371" s="27"/>
      <c r="BF9371" s="35"/>
      <c r="BG9371" s="35"/>
      <c r="BH9371" s="35"/>
    </row>
    <row r="9372" spans="1:60" ht="15" x14ac:dyDescent="0.25">
      <c r="A9372" s="570">
        <f t="shared" si="137"/>
        <v>9366</v>
      </c>
      <c r="B9372" s="571" t="s">
        <v>11507</v>
      </c>
      <c r="C9372" s="574" t="s">
        <v>12458</v>
      </c>
      <c r="D9372" s="843">
        <v>5.95</v>
      </c>
      <c r="E9372" s="844"/>
      <c r="F9372" s="844"/>
      <c r="G9372" s="25"/>
      <c r="H9372" s="25"/>
      <c r="I9372" s="25"/>
      <c r="J9372" s="25"/>
      <c r="K9372" s="25"/>
      <c r="L9372" s="25"/>
      <c r="N9372" s="25"/>
      <c r="O9372" s="25"/>
      <c r="P9372" s="35" t="s">
        <v>2496</v>
      </c>
      <c r="AS9372" s="570"/>
      <c r="AT9372" s="391"/>
      <c r="AU9372" s="222"/>
      <c r="AV9372" s="564"/>
      <c r="AW9372" s="60"/>
      <c r="AX9372" s="60"/>
      <c r="AY9372" s="60"/>
      <c r="AZ9372" s="283"/>
      <c r="BA9372" s="283"/>
      <c r="BB9372" s="283"/>
      <c r="BC9372" s="34"/>
      <c r="BD9372" s="27"/>
      <c r="BF9372" s="35"/>
      <c r="BG9372" s="35"/>
      <c r="BH9372" s="35"/>
    </row>
    <row r="9373" spans="1:60" ht="15" x14ac:dyDescent="0.25">
      <c r="A9373" s="570">
        <f t="shared" si="137"/>
        <v>9367</v>
      </c>
      <c r="B9373" s="571" t="s">
        <v>11508</v>
      </c>
      <c r="C9373" s="574" t="s">
        <v>12458</v>
      </c>
      <c r="D9373" s="843">
        <v>23.8</v>
      </c>
      <c r="E9373" s="844"/>
      <c r="F9373" s="844"/>
      <c r="G9373" s="25"/>
      <c r="H9373" s="25"/>
      <c r="I9373" s="25"/>
      <c r="J9373" s="25"/>
      <c r="K9373" s="25"/>
      <c r="L9373" s="25"/>
      <c r="N9373" s="25"/>
      <c r="O9373" s="25"/>
      <c r="P9373" s="35" t="s">
        <v>2496</v>
      </c>
      <c r="AS9373" s="570"/>
      <c r="AT9373" s="391"/>
      <c r="AU9373" s="222"/>
      <c r="AV9373" s="564"/>
      <c r="AW9373" s="60"/>
      <c r="AX9373" s="60"/>
      <c r="AY9373" s="60"/>
      <c r="AZ9373" s="283"/>
      <c r="BA9373" s="283"/>
      <c r="BB9373" s="283"/>
      <c r="BC9373" s="34"/>
      <c r="BD9373" s="27"/>
      <c r="BF9373" s="35"/>
      <c r="BG9373" s="35"/>
      <c r="BH9373" s="35"/>
    </row>
    <row r="9374" spans="1:60" ht="15" x14ac:dyDescent="0.25">
      <c r="A9374" s="570">
        <f t="shared" si="137"/>
        <v>9368</v>
      </c>
      <c r="B9374" s="571" t="s">
        <v>11509</v>
      </c>
      <c r="C9374" s="574" t="s">
        <v>12458</v>
      </c>
      <c r="D9374" s="843">
        <v>28.56</v>
      </c>
      <c r="E9374" s="844"/>
      <c r="F9374" s="844"/>
      <c r="G9374" s="25"/>
      <c r="H9374" s="25"/>
      <c r="I9374" s="25"/>
      <c r="J9374" s="25"/>
      <c r="K9374" s="25"/>
      <c r="L9374" s="25"/>
      <c r="N9374" s="25"/>
      <c r="O9374" s="25"/>
      <c r="P9374" s="35" t="s">
        <v>2496</v>
      </c>
      <c r="AS9374" s="570"/>
      <c r="AT9374" s="391"/>
      <c r="AU9374" s="222"/>
      <c r="AV9374" s="564"/>
      <c r="AW9374" s="60"/>
      <c r="AX9374" s="60"/>
      <c r="AY9374" s="60"/>
      <c r="AZ9374" s="283"/>
      <c r="BA9374" s="283"/>
      <c r="BB9374" s="283"/>
      <c r="BC9374" s="34"/>
      <c r="BD9374" s="27"/>
      <c r="BF9374" s="35"/>
      <c r="BG9374" s="35"/>
      <c r="BH9374" s="35"/>
    </row>
    <row r="9375" spans="1:60" ht="15" x14ac:dyDescent="0.25">
      <c r="A9375" s="570">
        <f t="shared" si="137"/>
        <v>9369</v>
      </c>
      <c r="B9375" s="571" t="s">
        <v>11510</v>
      </c>
      <c r="C9375" s="574" t="s">
        <v>12458</v>
      </c>
      <c r="D9375" s="843">
        <v>9.52</v>
      </c>
      <c r="E9375" s="844"/>
      <c r="F9375" s="844"/>
      <c r="G9375" s="25"/>
      <c r="H9375" s="25"/>
      <c r="I9375" s="25"/>
      <c r="J9375" s="25"/>
      <c r="K9375" s="25"/>
      <c r="L9375" s="25"/>
      <c r="N9375" s="25"/>
      <c r="O9375" s="25"/>
      <c r="P9375" s="35" t="s">
        <v>2496</v>
      </c>
      <c r="AS9375" s="570"/>
      <c r="AT9375" s="391"/>
      <c r="AU9375" s="222"/>
      <c r="AV9375" s="564"/>
      <c r="AW9375" s="60"/>
      <c r="AX9375" s="60"/>
      <c r="AY9375" s="60"/>
      <c r="AZ9375" s="283"/>
      <c r="BA9375" s="283"/>
      <c r="BB9375" s="283"/>
      <c r="BC9375" s="34"/>
      <c r="BD9375" s="27"/>
      <c r="BF9375" s="35"/>
      <c r="BG9375" s="35"/>
      <c r="BH9375" s="35"/>
    </row>
    <row r="9376" spans="1:60" ht="15" x14ac:dyDescent="0.25">
      <c r="A9376" s="570">
        <f t="shared" si="137"/>
        <v>9370</v>
      </c>
      <c r="B9376" s="571" t="s">
        <v>11511</v>
      </c>
      <c r="C9376" s="574" t="s">
        <v>12458</v>
      </c>
      <c r="D9376" s="843">
        <v>30.94</v>
      </c>
      <c r="E9376" s="844"/>
      <c r="F9376" s="844"/>
      <c r="G9376" s="25"/>
      <c r="H9376" s="25"/>
      <c r="I9376" s="25"/>
      <c r="J9376" s="25"/>
      <c r="K9376" s="25"/>
      <c r="L9376" s="25"/>
      <c r="N9376" s="25"/>
      <c r="O9376" s="25"/>
      <c r="P9376" s="35" t="s">
        <v>2496</v>
      </c>
      <c r="AS9376" s="570"/>
      <c r="AT9376" s="391"/>
      <c r="AU9376" s="222"/>
      <c r="AV9376" s="564"/>
      <c r="AW9376" s="60"/>
      <c r="AX9376" s="60"/>
      <c r="AY9376" s="60"/>
      <c r="AZ9376" s="283"/>
      <c r="BA9376" s="283"/>
      <c r="BB9376" s="283"/>
      <c r="BC9376" s="34"/>
      <c r="BD9376" s="27"/>
      <c r="BF9376" s="35"/>
      <c r="BG9376" s="35"/>
      <c r="BH9376" s="35"/>
    </row>
    <row r="9377" spans="1:60" ht="15" x14ac:dyDescent="0.25">
      <c r="A9377" s="570">
        <f t="shared" si="137"/>
        <v>9371</v>
      </c>
      <c r="B9377" s="571" t="s">
        <v>11512</v>
      </c>
      <c r="C9377" s="574" t="s">
        <v>12458</v>
      </c>
      <c r="D9377" s="843">
        <v>41.65</v>
      </c>
      <c r="E9377" s="844"/>
      <c r="F9377" s="844"/>
      <c r="G9377" s="25"/>
      <c r="H9377" s="25"/>
      <c r="I9377" s="25"/>
      <c r="J9377" s="25"/>
      <c r="K9377" s="25"/>
      <c r="L9377" s="25"/>
      <c r="N9377" s="25"/>
      <c r="O9377" s="25"/>
      <c r="P9377" s="35" t="s">
        <v>2496</v>
      </c>
      <c r="AS9377" s="570"/>
      <c r="AT9377" s="391"/>
      <c r="AU9377" s="222"/>
      <c r="AV9377" s="564"/>
      <c r="AW9377" s="60"/>
      <c r="AX9377" s="60"/>
      <c r="AY9377" s="60"/>
      <c r="AZ9377" s="283"/>
      <c r="BA9377" s="283"/>
      <c r="BB9377" s="283"/>
      <c r="BC9377" s="34"/>
      <c r="BD9377" s="27"/>
      <c r="BF9377" s="35"/>
      <c r="BG9377" s="35"/>
      <c r="BH9377" s="35"/>
    </row>
    <row r="9378" spans="1:60" ht="15" x14ac:dyDescent="0.25">
      <c r="A9378" s="570">
        <f t="shared" si="137"/>
        <v>9372</v>
      </c>
      <c r="B9378" s="571" t="s">
        <v>11513</v>
      </c>
      <c r="C9378" s="574" t="s">
        <v>12458</v>
      </c>
      <c r="D9378" s="843">
        <v>33.32</v>
      </c>
      <c r="E9378" s="844"/>
      <c r="F9378" s="844"/>
      <c r="G9378" s="25"/>
      <c r="H9378" s="25"/>
      <c r="I9378" s="25"/>
      <c r="J9378" s="25"/>
      <c r="K9378" s="25"/>
      <c r="L9378" s="25"/>
      <c r="N9378" s="25"/>
      <c r="O9378" s="25"/>
      <c r="P9378" s="35" t="s">
        <v>2496</v>
      </c>
      <c r="AS9378" s="570"/>
      <c r="AT9378" s="391"/>
      <c r="AU9378" s="222"/>
      <c r="AV9378" s="564"/>
      <c r="AW9378" s="60"/>
      <c r="AX9378" s="60"/>
      <c r="AY9378" s="60"/>
      <c r="AZ9378" s="283"/>
      <c r="BA9378" s="283"/>
      <c r="BB9378" s="283"/>
      <c r="BC9378" s="34"/>
      <c r="BD9378" s="27"/>
      <c r="BF9378" s="35"/>
      <c r="BG9378" s="35"/>
      <c r="BH9378" s="35"/>
    </row>
    <row r="9379" spans="1:60" ht="15" x14ac:dyDescent="0.25">
      <c r="A9379" s="570">
        <f t="shared" si="137"/>
        <v>9373</v>
      </c>
      <c r="B9379" s="571" t="s">
        <v>11514</v>
      </c>
      <c r="C9379" s="574" t="s">
        <v>12458</v>
      </c>
      <c r="D9379" s="843">
        <v>53.55</v>
      </c>
      <c r="E9379" s="844"/>
      <c r="F9379" s="844"/>
      <c r="G9379" s="25"/>
      <c r="H9379" s="25"/>
      <c r="I9379" s="25"/>
      <c r="J9379" s="25"/>
      <c r="K9379" s="25"/>
      <c r="L9379" s="25"/>
      <c r="N9379" s="25"/>
      <c r="O9379" s="25"/>
      <c r="P9379" s="35" t="s">
        <v>2496</v>
      </c>
      <c r="AS9379" s="570"/>
      <c r="AT9379" s="391"/>
      <c r="AU9379" s="222"/>
      <c r="AV9379" s="564"/>
      <c r="AW9379" s="60"/>
      <c r="AX9379" s="60"/>
      <c r="AY9379" s="60"/>
      <c r="AZ9379" s="283"/>
      <c r="BA9379" s="283"/>
      <c r="BB9379" s="283"/>
      <c r="BC9379" s="34"/>
      <c r="BD9379" s="27"/>
      <c r="BF9379" s="35"/>
      <c r="BG9379" s="35"/>
      <c r="BH9379" s="35"/>
    </row>
    <row r="9380" spans="1:60" ht="15" x14ac:dyDescent="0.25">
      <c r="A9380" s="570">
        <f t="shared" si="137"/>
        <v>9374</v>
      </c>
      <c r="B9380" s="571" t="s">
        <v>11515</v>
      </c>
      <c r="C9380" s="574" t="s">
        <v>12458</v>
      </c>
      <c r="D9380" s="843">
        <v>45.22</v>
      </c>
      <c r="E9380" s="844"/>
      <c r="F9380" s="844"/>
      <c r="G9380" s="25"/>
      <c r="H9380" s="25"/>
      <c r="I9380" s="25"/>
      <c r="J9380" s="25"/>
      <c r="K9380" s="25"/>
      <c r="L9380" s="25"/>
      <c r="N9380" s="25"/>
      <c r="O9380" s="25"/>
      <c r="P9380" s="35" t="s">
        <v>2496</v>
      </c>
      <c r="AS9380" s="570"/>
      <c r="AT9380" s="391"/>
      <c r="AU9380" s="222"/>
      <c r="AV9380" s="564"/>
      <c r="AW9380" s="60"/>
      <c r="AX9380" s="60"/>
      <c r="AY9380" s="60"/>
      <c r="AZ9380" s="283"/>
      <c r="BA9380" s="283"/>
      <c r="BB9380" s="283"/>
      <c r="BC9380" s="34"/>
      <c r="BD9380" s="27"/>
      <c r="BF9380" s="35"/>
      <c r="BG9380" s="35"/>
      <c r="BH9380" s="35"/>
    </row>
    <row r="9381" spans="1:60" ht="15" x14ac:dyDescent="0.25">
      <c r="A9381" s="570">
        <f t="shared" si="137"/>
        <v>9375</v>
      </c>
      <c r="B9381" s="571" t="s">
        <v>11516</v>
      </c>
      <c r="C9381" s="574" t="s">
        <v>12458</v>
      </c>
      <c r="D9381" s="843">
        <v>65.45</v>
      </c>
      <c r="E9381" s="844"/>
      <c r="F9381" s="844"/>
      <c r="G9381" s="25"/>
      <c r="H9381" s="25"/>
      <c r="I9381" s="25"/>
      <c r="J9381" s="25"/>
      <c r="K9381" s="25"/>
      <c r="L9381" s="25"/>
      <c r="N9381" s="25"/>
      <c r="O9381" s="25"/>
      <c r="P9381" s="35" t="s">
        <v>2496</v>
      </c>
      <c r="AS9381" s="570"/>
      <c r="AT9381" s="391"/>
      <c r="AU9381" s="222"/>
      <c r="AV9381" s="564"/>
      <c r="AW9381" s="60"/>
      <c r="AX9381" s="60"/>
      <c r="AY9381" s="60"/>
      <c r="AZ9381" s="283"/>
      <c r="BA9381" s="283"/>
      <c r="BB9381" s="283"/>
      <c r="BC9381" s="34"/>
      <c r="BD9381" s="27"/>
      <c r="BF9381" s="35"/>
      <c r="BG9381" s="35"/>
      <c r="BH9381" s="35"/>
    </row>
    <row r="9382" spans="1:60" ht="15" x14ac:dyDescent="0.25">
      <c r="A9382" s="570">
        <f t="shared" si="137"/>
        <v>9376</v>
      </c>
      <c r="B9382" s="571" t="s">
        <v>11517</v>
      </c>
      <c r="C9382" s="574" t="s">
        <v>12458</v>
      </c>
      <c r="D9382" s="843">
        <v>59.5</v>
      </c>
      <c r="E9382" s="844"/>
      <c r="F9382" s="844"/>
      <c r="G9382" s="25"/>
      <c r="H9382" s="25"/>
      <c r="I9382" s="25"/>
      <c r="J9382" s="25"/>
      <c r="K9382" s="25"/>
      <c r="L9382" s="25"/>
      <c r="N9382" s="25"/>
      <c r="O9382" s="25"/>
      <c r="P9382" s="35" t="s">
        <v>2496</v>
      </c>
      <c r="AS9382" s="570"/>
      <c r="AT9382" s="391"/>
      <c r="AU9382" s="222"/>
      <c r="AV9382" s="564"/>
      <c r="AW9382" s="60"/>
      <c r="AX9382" s="60"/>
      <c r="AY9382" s="60"/>
      <c r="AZ9382" s="283"/>
      <c r="BA9382" s="283"/>
      <c r="BB9382" s="283"/>
      <c r="BC9382" s="34"/>
      <c r="BD9382" s="27"/>
      <c r="BF9382" s="35"/>
      <c r="BG9382" s="35"/>
      <c r="BH9382" s="35"/>
    </row>
    <row r="9383" spans="1:60" ht="15" x14ac:dyDescent="0.25">
      <c r="A9383" s="570">
        <f t="shared" si="137"/>
        <v>9377</v>
      </c>
      <c r="B9383" s="571" t="s">
        <v>11518</v>
      </c>
      <c r="C9383" s="574" t="s">
        <v>12458</v>
      </c>
      <c r="D9383" s="843">
        <v>41.65</v>
      </c>
      <c r="E9383" s="844"/>
      <c r="F9383" s="844"/>
      <c r="G9383" s="25"/>
      <c r="H9383" s="25"/>
      <c r="I9383" s="25"/>
      <c r="J9383" s="25"/>
      <c r="K9383" s="25"/>
      <c r="L9383" s="25"/>
      <c r="N9383" s="25"/>
      <c r="O9383" s="25"/>
      <c r="P9383" s="35" t="s">
        <v>2496</v>
      </c>
      <c r="AS9383" s="570"/>
      <c r="AT9383" s="391"/>
      <c r="AU9383" s="222"/>
      <c r="AV9383" s="564"/>
      <c r="AW9383" s="60"/>
      <c r="AX9383" s="60"/>
      <c r="AY9383" s="60"/>
      <c r="AZ9383" s="283"/>
      <c r="BA9383" s="283"/>
      <c r="BB9383" s="283"/>
      <c r="BC9383" s="34"/>
      <c r="BD9383" s="27"/>
      <c r="BF9383" s="35"/>
      <c r="BG9383" s="35"/>
      <c r="BH9383" s="35"/>
    </row>
    <row r="9384" spans="1:60" ht="15" x14ac:dyDescent="0.25">
      <c r="A9384" s="570">
        <f t="shared" si="137"/>
        <v>9378</v>
      </c>
      <c r="B9384" s="571" t="s">
        <v>11519</v>
      </c>
      <c r="C9384" s="574" t="s">
        <v>12458</v>
      </c>
      <c r="D9384" s="843">
        <v>71.400000000000006</v>
      </c>
      <c r="E9384" s="844"/>
      <c r="F9384" s="844"/>
      <c r="G9384" s="25"/>
      <c r="H9384" s="25"/>
      <c r="I9384" s="25"/>
      <c r="J9384" s="25"/>
      <c r="K9384" s="25"/>
      <c r="L9384" s="25"/>
      <c r="N9384" s="25"/>
      <c r="O9384" s="25"/>
      <c r="P9384" s="35" t="s">
        <v>2496</v>
      </c>
      <c r="AS9384" s="570"/>
      <c r="AT9384" s="391"/>
      <c r="AU9384" s="222"/>
      <c r="AV9384" s="564"/>
      <c r="AW9384" s="60"/>
      <c r="AX9384" s="60"/>
      <c r="AY9384" s="60"/>
      <c r="AZ9384" s="283"/>
      <c r="BA9384" s="283"/>
      <c r="BB9384" s="283"/>
      <c r="BC9384" s="34"/>
      <c r="BD9384" s="27"/>
      <c r="BF9384" s="35"/>
      <c r="BG9384" s="35"/>
      <c r="BH9384" s="35"/>
    </row>
    <row r="9385" spans="1:60" ht="15" x14ac:dyDescent="0.25">
      <c r="A9385" s="570">
        <f t="shared" si="137"/>
        <v>9379</v>
      </c>
      <c r="B9385" s="571" t="s">
        <v>11520</v>
      </c>
      <c r="C9385" s="574" t="s">
        <v>12458</v>
      </c>
      <c r="D9385" s="843">
        <v>148.75</v>
      </c>
      <c r="E9385" s="844"/>
      <c r="F9385" s="844"/>
      <c r="G9385" s="25"/>
      <c r="H9385" s="25"/>
      <c r="I9385" s="25"/>
      <c r="J9385" s="25"/>
      <c r="K9385" s="25"/>
      <c r="L9385" s="25"/>
      <c r="N9385" s="25"/>
      <c r="O9385" s="25"/>
      <c r="P9385" s="35" t="s">
        <v>2496</v>
      </c>
      <c r="AS9385" s="570"/>
      <c r="AT9385" s="391"/>
      <c r="AU9385" s="222"/>
      <c r="AV9385" s="564"/>
      <c r="AW9385" s="60"/>
      <c r="AX9385" s="60"/>
      <c r="AY9385" s="60"/>
      <c r="AZ9385" s="283"/>
      <c r="BA9385" s="283"/>
      <c r="BB9385" s="283"/>
      <c r="BC9385" s="34"/>
      <c r="BD9385" s="27"/>
      <c r="BF9385" s="35"/>
      <c r="BG9385" s="35"/>
      <c r="BH9385" s="35"/>
    </row>
    <row r="9386" spans="1:60" ht="15" x14ac:dyDescent="0.25">
      <c r="A9386" s="570">
        <f t="shared" si="137"/>
        <v>9380</v>
      </c>
      <c r="B9386" s="571" t="s">
        <v>11521</v>
      </c>
      <c r="C9386" s="574" t="s">
        <v>12458</v>
      </c>
      <c r="D9386" s="843">
        <v>130.9</v>
      </c>
      <c r="E9386" s="844"/>
      <c r="F9386" s="844"/>
      <c r="G9386" s="25"/>
      <c r="H9386" s="25"/>
      <c r="I9386" s="25"/>
      <c r="J9386" s="25"/>
      <c r="K9386" s="25"/>
      <c r="L9386" s="25"/>
      <c r="N9386" s="25"/>
      <c r="O9386" s="25"/>
      <c r="P9386" s="35" t="s">
        <v>2496</v>
      </c>
      <c r="AS9386" s="570"/>
      <c r="AT9386" s="391"/>
      <c r="AU9386" s="222"/>
      <c r="AV9386" s="564"/>
      <c r="AW9386" s="60"/>
      <c r="AX9386" s="60"/>
      <c r="AY9386" s="60"/>
      <c r="AZ9386" s="283"/>
      <c r="BA9386" s="283"/>
      <c r="BB9386" s="283"/>
      <c r="BC9386" s="34"/>
      <c r="BD9386" s="27"/>
      <c r="BF9386" s="35"/>
      <c r="BG9386" s="35"/>
      <c r="BH9386" s="35"/>
    </row>
    <row r="9387" spans="1:60" ht="15" x14ac:dyDescent="0.25">
      <c r="A9387" s="570">
        <f t="shared" si="137"/>
        <v>9381</v>
      </c>
      <c r="B9387" s="571" t="s">
        <v>11522</v>
      </c>
      <c r="C9387" s="574" t="s">
        <v>12458</v>
      </c>
      <c r="D9387" s="843">
        <v>142.80000000000001</v>
      </c>
      <c r="E9387" s="844"/>
      <c r="F9387" s="844"/>
      <c r="G9387" s="25"/>
      <c r="H9387" s="25"/>
      <c r="I9387" s="25"/>
      <c r="J9387" s="25"/>
      <c r="K9387" s="25"/>
      <c r="L9387" s="25"/>
      <c r="N9387" s="25"/>
      <c r="O9387" s="25"/>
      <c r="P9387" s="35" t="s">
        <v>2496</v>
      </c>
      <c r="AS9387" s="570"/>
      <c r="AT9387" s="391"/>
      <c r="AU9387" s="222"/>
      <c r="AV9387" s="564"/>
      <c r="AW9387" s="60"/>
      <c r="AX9387" s="60"/>
      <c r="AY9387" s="60"/>
      <c r="AZ9387" s="283"/>
      <c r="BA9387" s="283"/>
      <c r="BB9387" s="283"/>
      <c r="BC9387" s="34"/>
      <c r="BD9387" s="27"/>
      <c r="BF9387" s="35"/>
      <c r="BG9387" s="35"/>
      <c r="BH9387" s="35"/>
    </row>
    <row r="9388" spans="1:60" ht="15" x14ac:dyDescent="0.25">
      <c r="A9388" s="570">
        <f t="shared" si="137"/>
        <v>9382</v>
      </c>
      <c r="B9388" s="571" t="s">
        <v>11523</v>
      </c>
      <c r="C9388" s="574" t="s">
        <v>12458</v>
      </c>
      <c r="D9388" s="843">
        <v>9.52</v>
      </c>
      <c r="E9388" s="844"/>
      <c r="F9388" s="844"/>
      <c r="G9388" s="25"/>
      <c r="H9388" s="25"/>
      <c r="I9388" s="25"/>
      <c r="J9388" s="25"/>
      <c r="K9388" s="25"/>
      <c r="L9388" s="25"/>
      <c r="N9388" s="25"/>
      <c r="O9388" s="25"/>
      <c r="P9388" s="35" t="s">
        <v>2496</v>
      </c>
      <c r="AS9388" s="570"/>
      <c r="AT9388" s="391"/>
      <c r="AU9388" s="222"/>
      <c r="AV9388" s="564"/>
      <c r="AW9388" s="60"/>
      <c r="AX9388" s="60"/>
      <c r="AY9388" s="60"/>
      <c r="AZ9388" s="283"/>
      <c r="BA9388" s="283"/>
      <c r="BB9388" s="283"/>
      <c r="BC9388" s="34"/>
      <c r="BD9388" s="27"/>
      <c r="BF9388" s="35"/>
      <c r="BG9388" s="35"/>
      <c r="BH9388" s="35"/>
    </row>
    <row r="9389" spans="1:60" ht="15" x14ac:dyDescent="0.25">
      <c r="A9389" s="570">
        <f t="shared" si="137"/>
        <v>9383</v>
      </c>
      <c r="B9389" s="571" t="s">
        <v>11524</v>
      </c>
      <c r="C9389" s="574" t="s">
        <v>12458</v>
      </c>
      <c r="D9389" s="843">
        <v>21.42</v>
      </c>
      <c r="E9389" s="844"/>
      <c r="F9389" s="844"/>
      <c r="G9389" s="25"/>
      <c r="H9389" s="25"/>
      <c r="I9389" s="25"/>
      <c r="J9389" s="25"/>
      <c r="K9389" s="25"/>
      <c r="L9389" s="25"/>
      <c r="N9389" s="25"/>
      <c r="O9389" s="25"/>
      <c r="P9389" s="35" t="s">
        <v>2496</v>
      </c>
      <c r="AS9389" s="570"/>
      <c r="AT9389" s="391"/>
      <c r="AU9389" s="222"/>
      <c r="AV9389" s="564"/>
      <c r="AW9389" s="60"/>
      <c r="AX9389" s="60"/>
      <c r="AY9389" s="60"/>
      <c r="AZ9389" s="283"/>
      <c r="BA9389" s="283"/>
      <c r="BB9389" s="283"/>
      <c r="BC9389" s="34"/>
      <c r="BD9389" s="27"/>
      <c r="BF9389" s="35"/>
      <c r="BG9389" s="35"/>
      <c r="BH9389" s="35"/>
    </row>
    <row r="9390" spans="1:60" ht="15" x14ac:dyDescent="0.25">
      <c r="A9390" s="570">
        <f t="shared" si="137"/>
        <v>9384</v>
      </c>
      <c r="B9390" s="571" t="s">
        <v>11525</v>
      </c>
      <c r="C9390" s="574" t="s">
        <v>12458</v>
      </c>
      <c r="D9390" s="843">
        <v>5.95</v>
      </c>
      <c r="E9390" s="844"/>
      <c r="F9390" s="844"/>
      <c r="G9390" s="25"/>
      <c r="H9390" s="25"/>
      <c r="I9390" s="25"/>
      <c r="J9390" s="25"/>
      <c r="K9390" s="25"/>
      <c r="L9390" s="25"/>
      <c r="N9390" s="25"/>
      <c r="O9390" s="25"/>
      <c r="P9390" s="35" t="s">
        <v>2496</v>
      </c>
      <c r="AS9390" s="570"/>
      <c r="AT9390" s="391"/>
      <c r="AU9390" s="222"/>
      <c r="AV9390" s="564"/>
      <c r="AW9390" s="60"/>
      <c r="AX9390" s="60"/>
      <c r="AY9390" s="60"/>
      <c r="AZ9390" s="283"/>
      <c r="BA9390" s="283"/>
      <c r="BB9390" s="283"/>
      <c r="BC9390" s="34"/>
      <c r="BD9390" s="27"/>
      <c r="BF9390" s="35"/>
      <c r="BG9390" s="35"/>
      <c r="BH9390" s="35"/>
    </row>
    <row r="9391" spans="1:60" ht="15" x14ac:dyDescent="0.25">
      <c r="A9391" s="570">
        <f t="shared" si="137"/>
        <v>9385</v>
      </c>
      <c r="B9391" s="571" t="s">
        <v>11526</v>
      </c>
      <c r="C9391" s="574" t="s">
        <v>12458</v>
      </c>
      <c r="D9391" s="843">
        <v>9.52</v>
      </c>
      <c r="E9391" s="844"/>
      <c r="F9391" s="844"/>
      <c r="G9391" s="25"/>
      <c r="H9391" s="25"/>
      <c r="I9391" s="25"/>
      <c r="J9391" s="25"/>
      <c r="K9391" s="25"/>
      <c r="L9391" s="25"/>
      <c r="N9391" s="25"/>
      <c r="O9391" s="25"/>
      <c r="P9391" s="35" t="s">
        <v>2496</v>
      </c>
      <c r="AS9391" s="570"/>
      <c r="AT9391" s="391"/>
      <c r="AU9391" s="222"/>
      <c r="AV9391" s="564"/>
      <c r="AW9391" s="60"/>
      <c r="AX9391" s="60"/>
      <c r="AY9391" s="60"/>
      <c r="AZ9391" s="283"/>
      <c r="BA9391" s="283"/>
      <c r="BB9391" s="283"/>
      <c r="BC9391" s="34"/>
      <c r="BD9391" s="27"/>
      <c r="BF9391" s="35"/>
      <c r="BG9391" s="35"/>
      <c r="BH9391" s="35"/>
    </row>
    <row r="9392" spans="1:60" ht="15" x14ac:dyDescent="0.25">
      <c r="A9392" s="570">
        <f t="shared" si="137"/>
        <v>9386</v>
      </c>
      <c r="B9392" s="571" t="s">
        <v>11527</v>
      </c>
      <c r="C9392" s="574" t="s">
        <v>12458</v>
      </c>
      <c r="D9392" s="843">
        <v>23.8</v>
      </c>
      <c r="E9392" s="844"/>
      <c r="F9392" s="844"/>
      <c r="G9392" s="25"/>
      <c r="H9392" s="25"/>
      <c r="I9392" s="25"/>
      <c r="J9392" s="25"/>
      <c r="K9392" s="25"/>
      <c r="L9392" s="25"/>
      <c r="N9392" s="25"/>
      <c r="O9392" s="25"/>
      <c r="P9392" s="35" t="s">
        <v>2496</v>
      </c>
      <c r="AS9392" s="570"/>
      <c r="AT9392" s="391"/>
      <c r="AU9392" s="222"/>
      <c r="AV9392" s="564"/>
      <c r="AW9392" s="60"/>
      <c r="AX9392" s="60"/>
      <c r="AY9392" s="60"/>
      <c r="AZ9392" s="283"/>
      <c r="BA9392" s="283"/>
      <c r="BB9392" s="283"/>
      <c r="BC9392" s="34"/>
      <c r="BD9392" s="27"/>
      <c r="BF9392" s="35"/>
      <c r="BG9392" s="35"/>
      <c r="BH9392" s="35"/>
    </row>
    <row r="9393" spans="1:60" ht="15" x14ac:dyDescent="0.25">
      <c r="A9393" s="570">
        <f t="shared" si="137"/>
        <v>9387</v>
      </c>
      <c r="B9393" s="571" t="s">
        <v>11528</v>
      </c>
      <c r="C9393" s="574" t="s">
        <v>12458</v>
      </c>
      <c r="D9393" s="843">
        <v>17.850000000000001</v>
      </c>
      <c r="E9393" s="844"/>
      <c r="F9393" s="844"/>
      <c r="G9393" s="25"/>
      <c r="H9393" s="25"/>
      <c r="I9393" s="25"/>
      <c r="J9393" s="25"/>
      <c r="K9393" s="25"/>
      <c r="L9393" s="25"/>
      <c r="N9393" s="25"/>
      <c r="O9393" s="25"/>
      <c r="P9393" s="35" t="s">
        <v>2496</v>
      </c>
      <c r="AS9393" s="570"/>
      <c r="AT9393" s="391"/>
      <c r="AU9393" s="222"/>
      <c r="AV9393" s="564"/>
      <c r="AW9393" s="60"/>
      <c r="AX9393" s="60"/>
      <c r="AY9393" s="60"/>
      <c r="AZ9393" s="283"/>
      <c r="BA9393" s="283"/>
      <c r="BB9393" s="283"/>
      <c r="BC9393" s="34"/>
      <c r="BD9393" s="27"/>
      <c r="BF9393" s="35"/>
      <c r="BG9393" s="35"/>
      <c r="BH9393" s="35"/>
    </row>
    <row r="9394" spans="1:60" ht="15" x14ac:dyDescent="0.25">
      <c r="A9394" s="570">
        <f t="shared" si="137"/>
        <v>9388</v>
      </c>
      <c r="B9394" s="571" t="s">
        <v>11529</v>
      </c>
      <c r="C9394" s="574" t="s">
        <v>12458</v>
      </c>
      <c r="D9394" s="843">
        <v>36.89</v>
      </c>
      <c r="E9394" s="844"/>
      <c r="F9394" s="844"/>
      <c r="G9394" s="25"/>
      <c r="H9394" s="25"/>
      <c r="I9394" s="25"/>
      <c r="J9394" s="25"/>
      <c r="K9394" s="25"/>
      <c r="L9394" s="25"/>
      <c r="N9394" s="25"/>
      <c r="O9394" s="25"/>
      <c r="P9394" s="35" t="s">
        <v>2496</v>
      </c>
      <c r="AS9394" s="570"/>
      <c r="AT9394" s="391"/>
      <c r="AU9394" s="222"/>
      <c r="AV9394" s="564"/>
      <c r="AW9394" s="60"/>
      <c r="AX9394" s="60"/>
      <c r="AY9394" s="60"/>
      <c r="AZ9394" s="283"/>
      <c r="BA9394" s="283"/>
      <c r="BB9394" s="283"/>
      <c r="BC9394" s="34"/>
      <c r="BD9394" s="27"/>
      <c r="BF9394" s="35"/>
      <c r="BG9394" s="35"/>
      <c r="BH9394" s="35"/>
    </row>
    <row r="9395" spans="1:60" ht="15" x14ac:dyDescent="0.25">
      <c r="A9395" s="570">
        <f t="shared" si="137"/>
        <v>9389</v>
      </c>
      <c r="B9395" s="571" t="s">
        <v>11530</v>
      </c>
      <c r="C9395" s="574" t="s">
        <v>12458</v>
      </c>
      <c r="D9395" s="843">
        <v>71.400000000000006</v>
      </c>
      <c r="E9395" s="844"/>
      <c r="F9395" s="844"/>
      <c r="G9395" s="25"/>
      <c r="H9395" s="25"/>
      <c r="I9395" s="25"/>
      <c r="J9395" s="25"/>
      <c r="K9395" s="25"/>
      <c r="L9395" s="25"/>
      <c r="N9395" s="25"/>
      <c r="O9395" s="25"/>
      <c r="P9395" s="35" t="s">
        <v>2496</v>
      </c>
      <c r="AS9395" s="570"/>
      <c r="AT9395" s="391"/>
      <c r="AU9395" s="222"/>
      <c r="AV9395" s="564"/>
      <c r="AW9395" s="60"/>
      <c r="AX9395" s="60"/>
      <c r="AY9395" s="60"/>
      <c r="AZ9395" s="283"/>
      <c r="BA9395" s="283"/>
      <c r="BB9395" s="283"/>
      <c r="BC9395" s="34"/>
      <c r="BD9395" s="27"/>
      <c r="BF9395" s="35"/>
      <c r="BG9395" s="35"/>
      <c r="BH9395" s="35"/>
    </row>
    <row r="9396" spans="1:60" ht="15" x14ac:dyDescent="0.25">
      <c r="A9396" s="570">
        <f t="shared" si="137"/>
        <v>9390</v>
      </c>
      <c r="B9396" s="571" t="s">
        <v>11531</v>
      </c>
      <c r="C9396" s="574" t="s">
        <v>12458</v>
      </c>
      <c r="D9396" s="843">
        <v>54.74</v>
      </c>
      <c r="E9396" s="844"/>
      <c r="F9396" s="844"/>
      <c r="G9396" s="25"/>
      <c r="H9396" s="25"/>
      <c r="I9396" s="25"/>
      <c r="J9396" s="25"/>
      <c r="K9396" s="25"/>
      <c r="L9396" s="25"/>
      <c r="N9396" s="25"/>
      <c r="O9396" s="25"/>
      <c r="P9396" s="35" t="s">
        <v>2496</v>
      </c>
      <c r="AS9396" s="570"/>
      <c r="AT9396" s="391"/>
      <c r="AU9396" s="222"/>
      <c r="AV9396" s="564"/>
      <c r="AW9396" s="60"/>
      <c r="AX9396" s="60"/>
      <c r="AY9396" s="60"/>
      <c r="AZ9396" s="283"/>
      <c r="BA9396" s="283"/>
      <c r="BB9396" s="283"/>
      <c r="BC9396" s="34"/>
      <c r="BD9396" s="27"/>
      <c r="BF9396" s="35"/>
      <c r="BG9396" s="35"/>
      <c r="BH9396" s="35"/>
    </row>
    <row r="9397" spans="1:60" ht="15" x14ac:dyDescent="0.25">
      <c r="A9397" s="570">
        <f t="shared" si="137"/>
        <v>9391</v>
      </c>
      <c r="B9397" s="571" t="s">
        <v>11532</v>
      </c>
      <c r="C9397" s="574" t="s">
        <v>12458</v>
      </c>
      <c r="D9397" s="843">
        <v>77.349999999999994</v>
      </c>
      <c r="E9397" s="844"/>
      <c r="F9397" s="844"/>
      <c r="G9397" s="25"/>
      <c r="H9397" s="25"/>
      <c r="I9397" s="25"/>
      <c r="J9397" s="25"/>
      <c r="K9397" s="25"/>
      <c r="L9397" s="25"/>
      <c r="N9397" s="25"/>
      <c r="O9397" s="25"/>
      <c r="P9397" s="35" t="s">
        <v>2496</v>
      </c>
      <c r="AS9397" s="570"/>
      <c r="AT9397" s="391"/>
      <c r="AU9397" s="222"/>
      <c r="AV9397" s="564"/>
      <c r="AW9397" s="60"/>
      <c r="AX9397" s="60"/>
      <c r="AY9397" s="60"/>
      <c r="AZ9397" s="283"/>
      <c r="BA9397" s="283"/>
      <c r="BB9397" s="283"/>
      <c r="BC9397" s="34"/>
      <c r="BD9397" s="27"/>
      <c r="BF9397" s="35"/>
      <c r="BG9397" s="35"/>
      <c r="BH9397" s="35"/>
    </row>
    <row r="9398" spans="1:60" ht="15" x14ac:dyDescent="0.25">
      <c r="A9398" s="570">
        <f t="shared" si="137"/>
        <v>9392</v>
      </c>
      <c r="B9398" s="571" t="s">
        <v>11533</v>
      </c>
      <c r="C9398" s="574" t="s">
        <v>12458</v>
      </c>
      <c r="D9398" s="843">
        <v>111.86</v>
      </c>
      <c r="E9398" s="844"/>
      <c r="F9398" s="844"/>
      <c r="G9398" s="25"/>
      <c r="H9398" s="25"/>
      <c r="I9398" s="25"/>
      <c r="J9398" s="25"/>
      <c r="K9398" s="25"/>
      <c r="L9398" s="25"/>
      <c r="N9398" s="25"/>
      <c r="O9398" s="25"/>
      <c r="P9398" s="35" t="s">
        <v>2496</v>
      </c>
      <c r="AS9398" s="570"/>
      <c r="AT9398" s="391"/>
      <c r="AU9398" s="222"/>
      <c r="AV9398" s="564"/>
      <c r="AW9398" s="60"/>
      <c r="AX9398" s="60"/>
      <c r="AY9398" s="60"/>
      <c r="AZ9398" s="283"/>
      <c r="BA9398" s="283"/>
      <c r="BB9398" s="283"/>
      <c r="BC9398" s="34"/>
      <c r="BD9398" s="27"/>
      <c r="BF9398" s="35"/>
      <c r="BG9398" s="35"/>
      <c r="BH9398" s="35"/>
    </row>
    <row r="9399" spans="1:60" ht="15" x14ac:dyDescent="0.25">
      <c r="A9399" s="570">
        <f t="shared" si="137"/>
        <v>9393</v>
      </c>
      <c r="B9399" s="571" t="s">
        <v>11534</v>
      </c>
      <c r="C9399" s="574" t="s">
        <v>12458</v>
      </c>
      <c r="D9399" s="843">
        <v>99.96</v>
      </c>
      <c r="E9399" s="844"/>
      <c r="F9399" s="844"/>
      <c r="G9399" s="25"/>
      <c r="H9399" s="25"/>
      <c r="I9399" s="25"/>
      <c r="J9399" s="25"/>
      <c r="K9399" s="25"/>
      <c r="L9399" s="25"/>
      <c r="N9399" s="25"/>
      <c r="O9399" s="25"/>
      <c r="P9399" s="35" t="s">
        <v>2496</v>
      </c>
      <c r="AS9399" s="570"/>
      <c r="AT9399" s="391"/>
      <c r="AU9399" s="222"/>
      <c r="AV9399" s="564"/>
      <c r="AW9399" s="60"/>
      <c r="AX9399" s="60"/>
      <c r="AY9399" s="60"/>
      <c r="AZ9399" s="283"/>
      <c r="BA9399" s="283"/>
      <c r="BB9399" s="283"/>
      <c r="BC9399" s="34"/>
      <c r="BD9399" s="27"/>
      <c r="BF9399" s="35"/>
      <c r="BG9399" s="35"/>
      <c r="BH9399" s="35"/>
    </row>
    <row r="9400" spans="1:60" ht="15" x14ac:dyDescent="0.25">
      <c r="A9400" s="570">
        <f t="shared" si="137"/>
        <v>9394</v>
      </c>
      <c r="B9400" s="571" t="s">
        <v>11535</v>
      </c>
      <c r="C9400" s="574" t="s">
        <v>12458</v>
      </c>
      <c r="D9400" s="843">
        <v>203.49</v>
      </c>
      <c r="E9400" s="844"/>
      <c r="F9400" s="844"/>
      <c r="G9400" s="25"/>
      <c r="H9400" s="25"/>
      <c r="I9400" s="25"/>
      <c r="J9400" s="25"/>
      <c r="K9400" s="25"/>
      <c r="L9400" s="25"/>
      <c r="N9400" s="25"/>
      <c r="O9400" s="25"/>
      <c r="P9400" s="35" t="s">
        <v>2496</v>
      </c>
      <c r="AS9400" s="570"/>
      <c r="AT9400" s="391"/>
      <c r="AU9400" s="222"/>
      <c r="AV9400" s="564"/>
      <c r="AW9400" s="60"/>
      <c r="AX9400" s="60"/>
      <c r="AY9400" s="60"/>
      <c r="AZ9400" s="283"/>
      <c r="BA9400" s="283"/>
      <c r="BB9400" s="283"/>
      <c r="BC9400" s="34"/>
      <c r="BD9400" s="27"/>
      <c r="BF9400" s="35"/>
      <c r="BG9400" s="35"/>
      <c r="BH9400" s="35"/>
    </row>
    <row r="9401" spans="1:60" ht="15" x14ac:dyDescent="0.25">
      <c r="A9401" s="570">
        <f t="shared" si="137"/>
        <v>9395</v>
      </c>
      <c r="B9401" s="571" t="s">
        <v>11536</v>
      </c>
      <c r="C9401" s="574" t="s">
        <v>12458</v>
      </c>
      <c r="D9401" s="843">
        <v>227.29</v>
      </c>
      <c r="E9401" s="844"/>
      <c r="F9401" s="844"/>
      <c r="G9401" s="25"/>
      <c r="H9401" s="25"/>
      <c r="I9401" s="25"/>
      <c r="J9401" s="25"/>
      <c r="K9401" s="25"/>
      <c r="L9401" s="25"/>
      <c r="N9401" s="25"/>
      <c r="O9401" s="25"/>
      <c r="P9401" s="35" t="s">
        <v>2496</v>
      </c>
      <c r="AS9401" s="570"/>
      <c r="AT9401" s="391"/>
      <c r="AU9401" s="222"/>
      <c r="AV9401" s="564"/>
      <c r="AW9401" s="60"/>
      <c r="AX9401" s="60"/>
      <c r="AY9401" s="60"/>
      <c r="AZ9401" s="283"/>
      <c r="BA9401" s="283"/>
      <c r="BB9401" s="283"/>
      <c r="BC9401" s="34"/>
      <c r="BD9401" s="27"/>
      <c r="BF9401" s="35"/>
      <c r="BG9401" s="35"/>
      <c r="BH9401" s="35"/>
    </row>
    <row r="9402" spans="1:60" ht="15" x14ac:dyDescent="0.25">
      <c r="A9402" s="570">
        <f t="shared" si="137"/>
        <v>9396</v>
      </c>
      <c r="B9402" s="571" t="s">
        <v>11537</v>
      </c>
      <c r="C9402" s="574" t="s">
        <v>12458</v>
      </c>
      <c r="D9402" s="843">
        <v>261.8</v>
      </c>
      <c r="E9402" s="844"/>
      <c r="F9402" s="844"/>
      <c r="G9402" s="25"/>
      <c r="H9402" s="25"/>
      <c r="I9402" s="25"/>
      <c r="J9402" s="25"/>
      <c r="K9402" s="25"/>
      <c r="L9402" s="25"/>
      <c r="N9402" s="25"/>
      <c r="O9402" s="25"/>
      <c r="P9402" s="35" t="s">
        <v>2496</v>
      </c>
      <c r="AS9402" s="570"/>
      <c r="AT9402" s="391"/>
      <c r="AU9402" s="222"/>
      <c r="AV9402" s="564"/>
      <c r="AW9402" s="60"/>
      <c r="AX9402" s="60"/>
      <c r="AY9402" s="60"/>
      <c r="AZ9402" s="283"/>
      <c r="BA9402" s="283"/>
      <c r="BB9402" s="283"/>
      <c r="BC9402" s="34"/>
      <c r="BD9402" s="27"/>
      <c r="BF9402" s="35"/>
      <c r="BG9402" s="35"/>
      <c r="BH9402" s="35"/>
    </row>
    <row r="9403" spans="1:60" ht="15" x14ac:dyDescent="0.25">
      <c r="A9403" s="570">
        <f t="shared" si="137"/>
        <v>9397</v>
      </c>
      <c r="B9403" s="571" t="s">
        <v>11538</v>
      </c>
      <c r="C9403" s="574" t="s">
        <v>12458</v>
      </c>
      <c r="D9403" s="843">
        <v>273.7</v>
      </c>
      <c r="E9403" s="844"/>
      <c r="F9403" s="844"/>
      <c r="G9403" s="25"/>
      <c r="H9403" s="25"/>
      <c r="I9403" s="25"/>
      <c r="J9403" s="25"/>
      <c r="K9403" s="25"/>
      <c r="L9403" s="25"/>
      <c r="N9403" s="25"/>
      <c r="O9403" s="25"/>
      <c r="P9403" s="35" t="s">
        <v>2496</v>
      </c>
      <c r="AS9403" s="570"/>
      <c r="AT9403" s="391"/>
      <c r="AU9403" s="222"/>
      <c r="AV9403" s="564"/>
      <c r="AW9403" s="60"/>
      <c r="AX9403" s="60"/>
      <c r="AY9403" s="60"/>
      <c r="AZ9403" s="283"/>
      <c r="BA9403" s="283"/>
      <c r="BB9403" s="283"/>
      <c r="BC9403" s="34"/>
      <c r="BD9403" s="27"/>
      <c r="BF9403" s="35"/>
      <c r="BG9403" s="35"/>
      <c r="BH9403" s="35"/>
    </row>
    <row r="9404" spans="1:60" ht="15" x14ac:dyDescent="0.25">
      <c r="A9404" s="570">
        <f t="shared" si="137"/>
        <v>9398</v>
      </c>
      <c r="B9404" s="571" t="s">
        <v>11539</v>
      </c>
      <c r="C9404" s="574" t="s">
        <v>12458</v>
      </c>
      <c r="D9404" s="843">
        <v>76.16</v>
      </c>
      <c r="E9404" s="844"/>
      <c r="F9404" s="844"/>
      <c r="G9404" s="25"/>
      <c r="H9404" s="25"/>
      <c r="I9404" s="25"/>
      <c r="J9404" s="25"/>
      <c r="K9404" s="25"/>
      <c r="L9404" s="25"/>
      <c r="N9404" s="25"/>
      <c r="O9404" s="25"/>
      <c r="P9404" s="35" t="s">
        <v>2496</v>
      </c>
      <c r="AS9404" s="570"/>
      <c r="AT9404" s="391"/>
      <c r="AU9404" s="222"/>
      <c r="AV9404" s="564"/>
      <c r="AW9404" s="60"/>
      <c r="AX9404" s="60"/>
      <c r="AY9404" s="60"/>
      <c r="AZ9404" s="283"/>
      <c r="BA9404" s="283"/>
      <c r="BB9404" s="283"/>
      <c r="BC9404" s="34"/>
      <c r="BD9404" s="27"/>
      <c r="BF9404" s="35"/>
      <c r="BG9404" s="35"/>
      <c r="BH9404" s="35"/>
    </row>
    <row r="9405" spans="1:60" ht="15" x14ac:dyDescent="0.25">
      <c r="A9405" s="570">
        <f t="shared" si="137"/>
        <v>9399</v>
      </c>
      <c r="B9405" s="571" t="s">
        <v>11540</v>
      </c>
      <c r="C9405" s="574" t="s">
        <v>12458</v>
      </c>
      <c r="D9405" s="843">
        <v>88.06</v>
      </c>
      <c r="E9405" s="844"/>
      <c r="F9405" s="844"/>
      <c r="G9405" s="25"/>
      <c r="H9405" s="25"/>
      <c r="I9405" s="25"/>
      <c r="J9405" s="25"/>
      <c r="K9405" s="25"/>
      <c r="L9405" s="25"/>
      <c r="N9405" s="25"/>
      <c r="O9405" s="25"/>
      <c r="P9405" s="35" t="s">
        <v>2496</v>
      </c>
      <c r="AS9405" s="570"/>
      <c r="AT9405" s="391"/>
      <c r="AU9405" s="222"/>
      <c r="AV9405" s="564"/>
      <c r="AW9405" s="60"/>
      <c r="AX9405" s="60"/>
      <c r="AY9405" s="60"/>
      <c r="AZ9405" s="283"/>
      <c r="BA9405" s="283"/>
      <c r="BB9405" s="283"/>
      <c r="BC9405" s="34"/>
      <c r="BD9405" s="27"/>
      <c r="BF9405" s="35"/>
      <c r="BG9405" s="35"/>
      <c r="BH9405" s="35"/>
    </row>
    <row r="9406" spans="1:60" ht="15" x14ac:dyDescent="0.25">
      <c r="A9406" s="570">
        <f t="shared" si="137"/>
        <v>9400</v>
      </c>
      <c r="B9406" s="571" t="s">
        <v>11541</v>
      </c>
      <c r="C9406" s="574" t="s">
        <v>12458</v>
      </c>
      <c r="D9406" s="843">
        <v>33.32</v>
      </c>
      <c r="E9406" s="844"/>
      <c r="F9406" s="844"/>
      <c r="G9406" s="25"/>
      <c r="H9406" s="25"/>
      <c r="I9406" s="25"/>
      <c r="J9406" s="25"/>
      <c r="K9406" s="25"/>
      <c r="L9406" s="25"/>
      <c r="N9406" s="25"/>
      <c r="O9406" s="25"/>
      <c r="P9406" s="35" t="s">
        <v>2496</v>
      </c>
      <c r="AS9406" s="570"/>
      <c r="AT9406" s="391"/>
      <c r="AU9406" s="222"/>
      <c r="AV9406" s="564"/>
      <c r="AW9406" s="60"/>
      <c r="AX9406" s="60"/>
      <c r="AY9406" s="60"/>
      <c r="AZ9406" s="283"/>
      <c r="BA9406" s="283"/>
      <c r="BB9406" s="283"/>
      <c r="BC9406" s="34"/>
      <c r="BD9406" s="27"/>
      <c r="BF9406" s="35"/>
      <c r="BG9406" s="35"/>
      <c r="BH9406" s="35"/>
    </row>
    <row r="9407" spans="1:60" ht="15" x14ac:dyDescent="0.25">
      <c r="A9407" s="570">
        <f t="shared" si="137"/>
        <v>9401</v>
      </c>
      <c r="B9407" s="571" t="s">
        <v>11542</v>
      </c>
      <c r="C9407" s="574" t="s">
        <v>12458</v>
      </c>
      <c r="D9407" s="843">
        <v>53.55</v>
      </c>
      <c r="E9407" s="844"/>
      <c r="F9407" s="844"/>
      <c r="G9407" s="25"/>
      <c r="H9407" s="25"/>
      <c r="I9407" s="25"/>
      <c r="J9407" s="25"/>
      <c r="K9407" s="25"/>
      <c r="L9407" s="25"/>
      <c r="N9407" s="25"/>
      <c r="O9407" s="25"/>
      <c r="P9407" s="35" t="s">
        <v>2496</v>
      </c>
      <c r="AS9407" s="570"/>
      <c r="AT9407" s="391"/>
      <c r="AU9407" s="222"/>
      <c r="AV9407" s="564"/>
      <c r="AW9407" s="60"/>
      <c r="AX9407" s="60"/>
      <c r="AY9407" s="60"/>
      <c r="AZ9407" s="283"/>
      <c r="BA9407" s="283"/>
      <c r="BB9407" s="283"/>
      <c r="BC9407" s="34"/>
      <c r="BD9407" s="27"/>
      <c r="BF9407" s="35"/>
      <c r="BG9407" s="35"/>
      <c r="BH9407" s="35"/>
    </row>
    <row r="9408" spans="1:60" ht="15" x14ac:dyDescent="0.25">
      <c r="A9408" s="570">
        <f t="shared" si="137"/>
        <v>9402</v>
      </c>
      <c r="B9408" s="571" t="s">
        <v>11543</v>
      </c>
      <c r="C9408" s="574" t="s">
        <v>12458</v>
      </c>
      <c r="D9408" s="843">
        <v>77.349999999999994</v>
      </c>
      <c r="E9408" s="844"/>
      <c r="F9408" s="844"/>
      <c r="G9408" s="25"/>
      <c r="H9408" s="25"/>
      <c r="I9408" s="25"/>
      <c r="J9408" s="25"/>
      <c r="K9408" s="25"/>
      <c r="L9408" s="25"/>
      <c r="N9408" s="25"/>
      <c r="O9408" s="25"/>
      <c r="P9408" s="35" t="s">
        <v>2496</v>
      </c>
      <c r="AS9408" s="570"/>
      <c r="AT9408" s="391"/>
      <c r="AU9408" s="222"/>
      <c r="AV9408" s="564"/>
      <c r="AW9408" s="60"/>
      <c r="AX9408" s="60"/>
      <c r="AY9408" s="60"/>
      <c r="AZ9408" s="283"/>
      <c r="BA9408" s="283"/>
      <c r="BB9408" s="283"/>
      <c r="BC9408" s="34"/>
      <c r="BD9408" s="27"/>
      <c r="BF9408" s="35"/>
      <c r="BG9408" s="35"/>
      <c r="BH9408" s="35"/>
    </row>
    <row r="9409" spans="1:60" ht="15" x14ac:dyDescent="0.25">
      <c r="A9409" s="570">
        <f t="shared" si="137"/>
        <v>9403</v>
      </c>
      <c r="B9409" s="571" t="s">
        <v>11544</v>
      </c>
      <c r="C9409" s="574" t="s">
        <v>12458</v>
      </c>
      <c r="D9409" s="843">
        <v>274.89</v>
      </c>
      <c r="E9409" s="844"/>
      <c r="F9409" s="844"/>
      <c r="G9409" s="25"/>
      <c r="H9409" s="25"/>
      <c r="I9409" s="25"/>
      <c r="J9409" s="25"/>
      <c r="K9409" s="25"/>
      <c r="L9409" s="25"/>
      <c r="N9409" s="25"/>
      <c r="O9409" s="25"/>
      <c r="P9409" s="35" t="s">
        <v>2496</v>
      </c>
      <c r="AS9409" s="570"/>
      <c r="AT9409" s="391"/>
      <c r="AU9409" s="222"/>
      <c r="AV9409" s="564"/>
      <c r="AW9409" s="60"/>
      <c r="AX9409" s="60"/>
      <c r="AY9409" s="60"/>
      <c r="AZ9409" s="283"/>
      <c r="BA9409" s="283"/>
      <c r="BB9409" s="283"/>
      <c r="BC9409" s="34"/>
      <c r="BD9409" s="27"/>
      <c r="BF9409" s="35"/>
      <c r="BG9409" s="35"/>
      <c r="BH9409" s="35"/>
    </row>
    <row r="9410" spans="1:60" ht="15" x14ac:dyDescent="0.25">
      <c r="A9410" s="570">
        <f t="shared" si="137"/>
        <v>9404</v>
      </c>
      <c r="B9410" s="571" t="s">
        <v>11545</v>
      </c>
      <c r="C9410" s="574" t="s">
        <v>12458</v>
      </c>
      <c r="D9410" s="843">
        <v>367.71</v>
      </c>
      <c r="E9410" s="844"/>
      <c r="F9410" s="844"/>
      <c r="G9410" s="25"/>
      <c r="H9410" s="25"/>
      <c r="I9410" s="25"/>
      <c r="J9410" s="25"/>
      <c r="K9410" s="25"/>
      <c r="L9410" s="25"/>
      <c r="N9410" s="25"/>
      <c r="O9410" s="25"/>
      <c r="P9410" s="35" t="s">
        <v>2496</v>
      </c>
      <c r="AS9410" s="570"/>
      <c r="AT9410" s="391"/>
      <c r="AU9410" s="222"/>
      <c r="AV9410" s="564"/>
      <c r="AW9410" s="60"/>
      <c r="AX9410" s="60"/>
      <c r="AY9410" s="60"/>
      <c r="AZ9410" s="283"/>
      <c r="BA9410" s="283"/>
      <c r="BB9410" s="283"/>
      <c r="BC9410" s="34"/>
      <c r="BD9410" s="27"/>
      <c r="BF9410" s="35"/>
      <c r="BG9410" s="35"/>
      <c r="BH9410" s="35"/>
    </row>
    <row r="9411" spans="1:60" ht="15" x14ac:dyDescent="0.25">
      <c r="A9411" s="570">
        <f t="shared" si="137"/>
        <v>9405</v>
      </c>
      <c r="B9411" s="571" t="s">
        <v>11546</v>
      </c>
      <c r="C9411" s="574" t="s">
        <v>12458</v>
      </c>
      <c r="D9411" s="843">
        <v>468.86</v>
      </c>
      <c r="E9411" s="844"/>
      <c r="F9411" s="844"/>
      <c r="G9411" s="25"/>
      <c r="H9411" s="25"/>
      <c r="I9411" s="25"/>
      <c r="J9411" s="25"/>
      <c r="K9411" s="25"/>
      <c r="L9411" s="25"/>
      <c r="N9411" s="25"/>
      <c r="O9411" s="25"/>
      <c r="P9411" s="35" t="s">
        <v>2496</v>
      </c>
      <c r="AS9411" s="570"/>
      <c r="AT9411" s="391"/>
      <c r="AU9411" s="222"/>
      <c r="AV9411" s="564"/>
      <c r="AW9411" s="60"/>
      <c r="AX9411" s="60"/>
      <c r="AY9411" s="60"/>
      <c r="AZ9411" s="283"/>
      <c r="BA9411" s="283"/>
      <c r="BB9411" s="283"/>
      <c r="BC9411" s="34"/>
      <c r="BD9411" s="27"/>
      <c r="BF9411" s="35"/>
      <c r="BG9411" s="35"/>
      <c r="BH9411" s="35"/>
    </row>
    <row r="9412" spans="1:60" ht="15" x14ac:dyDescent="0.25">
      <c r="A9412" s="570">
        <f t="shared" si="137"/>
        <v>9406</v>
      </c>
      <c r="B9412" s="571" t="s">
        <v>11547</v>
      </c>
      <c r="C9412" s="574" t="s">
        <v>12458</v>
      </c>
      <c r="D9412" s="843">
        <v>504.56</v>
      </c>
      <c r="E9412" s="844"/>
      <c r="F9412" s="844"/>
      <c r="G9412" s="25"/>
      <c r="H9412" s="25"/>
      <c r="I9412" s="25"/>
      <c r="J9412" s="25"/>
      <c r="K9412" s="25"/>
      <c r="L9412" s="25"/>
      <c r="N9412" s="25"/>
      <c r="O9412" s="25"/>
      <c r="P9412" s="35" t="s">
        <v>2496</v>
      </c>
      <c r="AS9412" s="570"/>
      <c r="AT9412" s="391"/>
      <c r="AU9412" s="222"/>
      <c r="AV9412" s="564"/>
      <c r="AW9412" s="60"/>
      <c r="AX9412" s="60"/>
      <c r="AY9412" s="60"/>
      <c r="AZ9412" s="283"/>
      <c r="BA9412" s="283"/>
      <c r="BB9412" s="283"/>
      <c r="BC9412" s="34"/>
      <c r="BD9412" s="27"/>
      <c r="BF9412" s="35"/>
      <c r="BG9412" s="35"/>
      <c r="BH9412" s="35"/>
    </row>
    <row r="9413" spans="1:60" ht="15" x14ac:dyDescent="0.25">
      <c r="A9413" s="570">
        <f t="shared" si="137"/>
        <v>9407</v>
      </c>
      <c r="B9413" s="571" t="s">
        <v>11548</v>
      </c>
      <c r="C9413" s="574" t="s">
        <v>12458</v>
      </c>
      <c r="D9413" s="843">
        <v>548.59</v>
      </c>
      <c r="E9413" s="844"/>
      <c r="F9413" s="844"/>
      <c r="G9413" s="25"/>
      <c r="H9413" s="25"/>
      <c r="I9413" s="25"/>
      <c r="J9413" s="25"/>
      <c r="K9413" s="25"/>
      <c r="L9413" s="25"/>
      <c r="N9413" s="25"/>
      <c r="O9413" s="25"/>
      <c r="P9413" s="35" t="s">
        <v>2496</v>
      </c>
      <c r="AS9413" s="570"/>
      <c r="AT9413" s="391"/>
      <c r="AU9413" s="222"/>
      <c r="AV9413" s="564"/>
      <c r="AW9413" s="60"/>
      <c r="AX9413" s="60"/>
      <c r="AY9413" s="60"/>
      <c r="AZ9413" s="283"/>
      <c r="BA9413" s="283"/>
      <c r="BB9413" s="283"/>
      <c r="BC9413" s="34"/>
      <c r="BD9413" s="27"/>
      <c r="BF9413" s="35"/>
      <c r="BG9413" s="35"/>
      <c r="BH9413" s="35"/>
    </row>
    <row r="9414" spans="1:60" ht="15" x14ac:dyDescent="0.25">
      <c r="A9414" s="570">
        <f t="shared" si="137"/>
        <v>9408</v>
      </c>
      <c r="B9414" s="571" t="s">
        <v>11549</v>
      </c>
      <c r="C9414" s="574" t="s">
        <v>12458</v>
      </c>
      <c r="D9414" s="843">
        <v>600.95000000000005</v>
      </c>
      <c r="E9414" s="844"/>
      <c r="F9414" s="844"/>
      <c r="G9414" s="25"/>
      <c r="H9414" s="25"/>
      <c r="I9414" s="25"/>
      <c r="J9414" s="25"/>
      <c r="K9414" s="25"/>
      <c r="L9414" s="25"/>
      <c r="N9414" s="25"/>
      <c r="O9414" s="25"/>
      <c r="P9414" s="35" t="s">
        <v>2496</v>
      </c>
      <c r="AS9414" s="570"/>
      <c r="AT9414" s="391"/>
      <c r="AU9414" s="222"/>
      <c r="AV9414" s="564"/>
      <c r="AW9414" s="60"/>
      <c r="AX9414" s="60"/>
      <c r="AY9414" s="60"/>
      <c r="AZ9414" s="283"/>
      <c r="BA9414" s="283"/>
      <c r="BB9414" s="283"/>
      <c r="BC9414" s="34"/>
      <c r="BD9414" s="27"/>
      <c r="BF9414" s="35"/>
      <c r="BG9414" s="35"/>
      <c r="BH9414" s="35"/>
    </row>
    <row r="9415" spans="1:60" ht="15" x14ac:dyDescent="0.25">
      <c r="A9415" s="570">
        <f t="shared" si="137"/>
        <v>9409</v>
      </c>
      <c r="B9415" s="571" t="s">
        <v>11550</v>
      </c>
      <c r="C9415" s="574" t="s">
        <v>12458</v>
      </c>
      <c r="D9415" s="843">
        <v>646.16999999999996</v>
      </c>
      <c r="E9415" s="844"/>
      <c r="F9415" s="844"/>
      <c r="G9415" s="25"/>
      <c r="H9415" s="25"/>
      <c r="I9415" s="25"/>
      <c r="J9415" s="25"/>
      <c r="K9415" s="25"/>
      <c r="L9415" s="25"/>
      <c r="N9415" s="25"/>
      <c r="O9415" s="25"/>
      <c r="P9415" s="35" t="s">
        <v>2496</v>
      </c>
      <c r="AS9415" s="570"/>
      <c r="AT9415" s="391"/>
      <c r="AU9415" s="222"/>
      <c r="AV9415" s="564"/>
      <c r="AW9415" s="60"/>
      <c r="AX9415" s="60"/>
      <c r="AY9415" s="60"/>
      <c r="AZ9415" s="283"/>
      <c r="BA9415" s="283"/>
      <c r="BB9415" s="283"/>
      <c r="BC9415" s="34"/>
      <c r="BD9415" s="27"/>
      <c r="BF9415" s="35"/>
      <c r="BG9415" s="35"/>
      <c r="BH9415" s="35"/>
    </row>
    <row r="9416" spans="1:60" ht="15" x14ac:dyDescent="0.25">
      <c r="A9416" s="570">
        <f t="shared" si="137"/>
        <v>9410</v>
      </c>
      <c r="B9416" s="571" t="s">
        <v>11551</v>
      </c>
      <c r="C9416" s="574" t="s">
        <v>12458</v>
      </c>
      <c r="D9416" s="843">
        <v>4075.75</v>
      </c>
      <c r="E9416" s="844"/>
      <c r="F9416" s="844"/>
      <c r="G9416" s="25"/>
      <c r="H9416" s="25"/>
      <c r="I9416" s="25"/>
      <c r="J9416" s="25"/>
      <c r="K9416" s="25"/>
      <c r="L9416" s="25"/>
      <c r="N9416" s="25"/>
      <c r="O9416" s="25"/>
      <c r="P9416" s="35" t="s">
        <v>2496</v>
      </c>
      <c r="AS9416" s="570"/>
      <c r="AT9416" s="391"/>
      <c r="AU9416" s="222"/>
      <c r="AV9416" s="564"/>
      <c r="AW9416" s="60"/>
      <c r="AX9416" s="60"/>
      <c r="AY9416" s="60"/>
      <c r="AZ9416" s="283"/>
      <c r="BA9416" s="283"/>
      <c r="BB9416" s="283"/>
      <c r="BC9416" s="34"/>
      <c r="BD9416" s="27"/>
      <c r="BF9416" s="35"/>
      <c r="BG9416" s="35"/>
      <c r="BH9416" s="35"/>
    </row>
    <row r="9417" spans="1:60" ht="15" x14ac:dyDescent="0.25">
      <c r="A9417" s="570">
        <f t="shared" si="137"/>
        <v>9411</v>
      </c>
      <c r="B9417" s="571" t="s">
        <v>11552</v>
      </c>
      <c r="C9417" s="574" t="s">
        <v>12458</v>
      </c>
      <c r="D9417" s="843">
        <v>53.55</v>
      </c>
      <c r="E9417" s="844"/>
      <c r="F9417" s="844"/>
      <c r="G9417" s="25"/>
      <c r="H9417" s="25"/>
      <c r="I9417" s="25"/>
      <c r="J9417" s="25"/>
      <c r="K9417" s="25"/>
      <c r="L9417" s="25"/>
      <c r="N9417" s="25"/>
      <c r="O9417" s="25"/>
      <c r="P9417" s="35" t="s">
        <v>2496</v>
      </c>
      <c r="AS9417" s="570"/>
      <c r="AT9417" s="391"/>
      <c r="AU9417" s="222"/>
      <c r="AV9417" s="564"/>
      <c r="AW9417" s="60"/>
      <c r="AX9417" s="60"/>
      <c r="AY9417" s="60"/>
      <c r="AZ9417" s="283"/>
      <c r="BA9417" s="283"/>
      <c r="BB9417" s="283"/>
      <c r="BC9417" s="34"/>
      <c r="BD9417" s="27"/>
      <c r="BF9417" s="35"/>
      <c r="BG9417" s="35"/>
      <c r="BH9417" s="35"/>
    </row>
    <row r="9418" spans="1:60" ht="15" x14ac:dyDescent="0.25">
      <c r="A9418" s="570">
        <f t="shared" si="137"/>
        <v>9412</v>
      </c>
      <c r="B9418" s="571" t="s">
        <v>11553</v>
      </c>
      <c r="C9418" s="574" t="s">
        <v>12458</v>
      </c>
      <c r="D9418" s="843">
        <v>655.69</v>
      </c>
      <c r="E9418" s="844"/>
      <c r="F9418" s="844"/>
      <c r="G9418" s="25"/>
      <c r="H9418" s="25"/>
      <c r="I9418" s="25"/>
      <c r="J9418" s="25"/>
      <c r="K9418" s="25"/>
      <c r="L9418" s="25"/>
      <c r="N9418" s="25"/>
      <c r="O9418" s="25"/>
      <c r="P9418" s="35" t="s">
        <v>2496</v>
      </c>
      <c r="AS9418" s="570"/>
      <c r="AT9418" s="391"/>
      <c r="AU9418" s="222"/>
      <c r="AV9418" s="564"/>
      <c r="AW9418" s="60"/>
      <c r="AX9418" s="60"/>
      <c r="AY9418" s="60"/>
      <c r="AZ9418" s="283"/>
      <c r="BA9418" s="283"/>
      <c r="BB9418" s="283"/>
      <c r="BC9418" s="34"/>
      <c r="BD9418" s="27"/>
      <c r="BF9418" s="35"/>
      <c r="BG9418" s="35"/>
      <c r="BH9418" s="35"/>
    </row>
    <row r="9419" spans="1:60" ht="15" x14ac:dyDescent="0.25">
      <c r="A9419" s="570">
        <f t="shared" si="137"/>
        <v>9413</v>
      </c>
      <c r="B9419" s="571" t="s">
        <v>11554</v>
      </c>
      <c r="C9419" s="574" t="s">
        <v>12458</v>
      </c>
      <c r="D9419" s="843">
        <v>180.88</v>
      </c>
      <c r="E9419" s="844"/>
      <c r="F9419" s="844"/>
      <c r="G9419" s="25"/>
      <c r="H9419" s="25"/>
      <c r="I9419" s="25"/>
      <c r="J9419" s="25"/>
      <c r="K9419" s="25"/>
      <c r="L9419" s="25"/>
      <c r="N9419" s="25"/>
      <c r="O9419" s="25"/>
      <c r="P9419" s="35" t="s">
        <v>2496</v>
      </c>
      <c r="AS9419" s="570"/>
      <c r="AT9419" s="391"/>
      <c r="AU9419" s="222"/>
      <c r="AV9419" s="564"/>
      <c r="AW9419" s="60"/>
      <c r="AX9419" s="60"/>
      <c r="AY9419" s="60"/>
      <c r="AZ9419" s="283"/>
      <c r="BA9419" s="283"/>
      <c r="BB9419" s="283"/>
      <c r="BC9419" s="34"/>
      <c r="BD9419" s="27"/>
      <c r="BF9419" s="35"/>
      <c r="BG9419" s="35"/>
      <c r="BH9419" s="35"/>
    </row>
    <row r="9420" spans="1:60" ht="15" x14ac:dyDescent="0.25">
      <c r="A9420" s="570">
        <f t="shared" si="137"/>
        <v>9414</v>
      </c>
      <c r="B9420" s="571" t="s">
        <v>11555</v>
      </c>
      <c r="C9420" s="574" t="s">
        <v>12458</v>
      </c>
      <c r="D9420" s="843">
        <v>121.38</v>
      </c>
      <c r="E9420" s="844"/>
      <c r="F9420" s="844"/>
      <c r="G9420" s="25"/>
      <c r="H9420" s="25"/>
      <c r="I9420" s="25"/>
      <c r="J9420" s="25"/>
      <c r="K9420" s="25"/>
      <c r="L9420" s="25"/>
      <c r="N9420" s="25"/>
      <c r="O9420" s="25"/>
      <c r="P9420" s="35" t="s">
        <v>2496</v>
      </c>
      <c r="AS9420" s="570"/>
      <c r="AT9420" s="391"/>
      <c r="AU9420" s="222"/>
      <c r="AV9420" s="564"/>
      <c r="AW9420" s="60"/>
      <c r="AX9420" s="60"/>
      <c r="AY9420" s="60"/>
      <c r="AZ9420" s="283"/>
      <c r="BA9420" s="283"/>
      <c r="BB9420" s="283"/>
      <c r="BC9420" s="34"/>
      <c r="BD9420" s="27"/>
      <c r="BF9420" s="35"/>
      <c r="BG9420" s="35"/>
      <c r="BH9420" s="35"/>
    </row>
    <row r="9421" spans="1:60" ht="15" x14ac:dyDescent="0.25">
      <c r="A9421" s="570">
        <f t="shared" si="137"/>
        <v>9415</v>
      </c>
      <c r="B9421" s="571" t="s">
        <v>11556</v>
      </c>
      <c r="C9421" s="574" t="s">
        <v>12458</v>
      </c>
      <c r="D9421" s="843">
        <v>45.22</v>
      </c>
      <c r="E9421" s="844"/>
      <c r="F9421" s="844"/>
      <c r="G9421" s="25"/>
      <c r="H9421" s="25"/>
      <c r="I9421" s="25"/>
      <c r="J9421" s="25"/>
      <c r="K9421" s="25"/>
      <c r="L9421" s="25"/>
      <c r="N9421" s="25"/>
      <c r="O9421" s="25"/>
      <c r="P9421" s="35" t="s">
        <v>2496</v>
      </c>
      <c r="AS9421" s="570"/>
      <c r="AT9421" s="391"/>
      <c r="AU9421" s="222"/>
      <c r="AV9421" s="564"/>
      <c r="AW9421" s="60"/>
      <c r="AX9421" s="60"/>
      <c r="AY9421" s="60"/>
      <c r="AZ9421" s="283"/>
      <c r="BA9421" s="283"/>
      <c r="BB9421" s="283"/>
      <c r="BC9421" s="34"/>
      <c r="BD9421" s="27"/>
      <c r="BF9421" s="35"/>
      <c r="BG9421" s="35"/>
      <c r="BH9421" s="35"/>
    </row>
    <row r="9422" spans="1:60" ht="15" x14ac:dyDescent="0.25">
      <c r="A9422" s="570">
        <f t="shared" si="137"/>
        <v>9416</v>
      </c>
      <c r="B9422" s="571" t="s">
        <v>11557</v>
      </c>
      <c r="C9422" s="574" t="s">
        <v>12458</v>
      </c>
      <c r="D9422" s="843">
        <v>53.55</v>
      </c>
      <c r="E9422" s="844"/>
      <c r="F9422" s="844"/>
      <c r="G9422" s="25"/>
      <c r="H9422" s="25"/>
      <c r="I9422" s="25"/>
      <c r="J9422" s="25"/>
      <c r="K9422" s="25"/>
      <c r="L9422" s="25"/>
      <c r="N9422" s="25"/>
      <c r="O9422" s="25"/>
      <c r="P9422" s="35" t="s">
        <v>2496</v>
      </c>
      <c r="AS9422" s="570"/>
      <c r="AT9422" s="391"/>
      <c r="AU9422" s="222"/>
      <c r="AV9422" s="564"/>
      <c r="AW9422" s="60"/>
      <c r="AX9422" s="60"/>
      <c r="AY9422" s="60"/>
      <c r="AZ9422" s="283"/>
      <c r="BA9422" s="283"/>
      <c r="BB9422" s="283"/>
      <c r="BC9422" s="34"/>
      <c r="BD9422" s="27"/>
      <c r="BF9422" s="35"/>
      <c r="BG9422" s="35"/>
      <c r="BH9422" s="35"/>
    </row>
    <row r="9423" spans="1:60" ht="15" x14ac:dyDescent="0.25">
      <c r="A9423" s="570">
        <f t="shared" ref="A9423:A9486" si="138">A9422+1</f>
        <v>9417</v>
      </c>
      <c r="B9423" s="571" t="s">
        <v>11558</v>
      </c>
      <c r="C9423" s="574" t="s">
        <v>12458</v>
      </c>
      <c r="D9423" s="843">
        <v>61.88</v>
      </c>
      <c r="E9423" s="844"/>
      <c r="F9423" s="844"/>
      <c r="G9423" s="25"/>
      <c r="H9423" s="25"/>
      <c r="I9423" s="25"/>
      <c r="J9423" s="25"/>
      <c r="K9423" s="25"/>
      <c r="L9423" s="25"/>
      <c r="N9423" s="25"/>
      <c r="O9423" s="25"/>
      <c r="P9423" s="35" t="s">
        <v>2496</v>
      </c>
      <c r="AS9423" s="570"/>
      <c r="AT9423" s="391"/>
      <c r="AU9423" s="222"/>
      <c r="AV9423" s="564"/>
      <c r="AW9423" s="60"/>
      <c r="AX9423" s="60"/>
      <c r="AY9423" s="60"/>
      <c r="AZ9423" s="283"/>
      <c r="BA9423" s="283"/>
      <c r="BB9423" s="283"/>
      <c r="BC9423" s="34"/>
      <c r="BD9423" s="27"/>
      <c r="BF9423" s="35"/>
      <c r="BG9423" s="35"/>
      <c r="BH9423" s="35"/>
    </row>
    <row r="9424" spans="1:60" ht="15" x14ac:dyDescent="0.25">
      <c r="A9424" s="570">
        <f t="shared" si="138"/>
        <v>9418</v>
      </c>
      <c r="B9424" s="571" t="s">
        <v>11559</v>
      </c>
      <c r="C9424" s="574" t="s">
        <v>12458</v>
      </c>
      <c r="D9424" s="843">
        <v>69.02</v>
      </c>
      <c r="E9424" s="844"/>
      <c r="F9424" s="844"/>
      <c r="G9424" s="25"/>
      <c r="H9424" s="25"/>
      <c r="I9424" s="25"/>
      <c r="J9424" s="25"/>
      <c r="K9424" s="25"/>
      <c r="L9424" s="25"/>
      <c r="N9424" s="25"/>
      <c r="O9424" s="25"/>
      <c r="P9424" s="35" t="s">
        <v>2496</v>
      </c>
      <c r="AS9424" s="570"/>
      <c r="AT9424" s="391"/>
      <c r="AU9424" s="222"/>
      <c r="AV9424" s="564"/>
      <c r="AW9424" s="60"/>
      <c r="AX9424" s="60"/>
      <c r="AY9424" s="60"/>
      <c r="AZ9424" s="283"/>
      <c r="BA9424" s="283"/>
      <c r="BB9424" s="283"/>
      <c r="BC9424" s="34"/>
      <c r="BD9424" s="27"/>
      <c r="BF9424" s="35"/>
      <c r="BG9424" s="35"/>
      <c r="BH9424" s="35"/>
    </row>
    <row r="9425" spans="1:60" ht="15" x14ac:dyDescent="0.25">
      <c r="A9425" s="570">
        <f t="shared" si="138"/>
        <v>9419</v>
      </c>
      <c r="B9425" s="571" t="s">
        <v>11560</v>
      </c>
      <c r="C9425" s="574" t="s">
        <v>12458</v>
      </c>
      <c r="D9425" s="843">
        <v>89.25</v>
      </c>
      <c r="E9425" s="844"/>
      <c r="F9425" s="844"/>
      <c r="G9425" s="25"/>
      <c r="H9425" s="25"/>
      <c r="I9425" s="25"/>
      <c r="J9425" s="25"/>
      <c r="K9425" s="25"/>
      <c r="L9425" s="25"/>
      <c r="N9425" s="25"/>
      <c r="O9425" s="25"/>
      <c r="P9425" s="35" t="s">
        <v>2496</v>
      </c>
      <c r="AS9425" s="570"/>
      <c r="AT9425" s="391"/>
      <c r="AU9425" s="222"/>
      <c r="AV9425" s="564"/>
      <c r="AW9425" s="60"/>
      <c r="AX9425" s="60"/>
      <c r="AY9425" s="60"/>
      <c r="AZ9425" s="283"/>
      <c r="BA9425" s="283"/>
      <c r="BB9425" s="283"/>
      <c r="BC9425" s="34"/>
      <c r="BD9425" s="27"/>
      <c r="BF9425" s="35"/>
      <c r="BG9425" s="35"/>
      <c r="BH9425" s="35"/>
    </row>
    <row r="9426" spans="1:60" ht="15" x14ac:dyDescent="0.25">
      <c r="A9426" s="570">
        <f t="shared" si="138"/>
        <v>9420</v>
      </c>
      <c r="B9426" s="571" t="s">
        <v>11561</v>
      </c>
      <c r="C9426" s="574" t="s">
        <v>12458</v>
      </c>
      <c r="D9426" s="843">
        <v>120.19</v>
      </c>
      <c r="E9426" s="844"/>
      <c r="F9426" s="844"/>
      <c r="G9426" s="25"/>
      <c r="H9426" s="25"/>
      <c r="I9426" s="25"/>
      <c r="J9426" s="25"/>
      <c r="K9426" s="25"/>
      <c r="L9426" s="25"/>
      <c r="N9426" s="25"/>
      <c r="O9426" s="25"/>
      <c r="P9426" s="35" t="s">
        <v>2496</v>
      </c>
      <c r="AS9426" s="570"/>
      <c r="AT9426" s="391"/>
      <c r="AU9426" s="222"/>
      <c r="AV9426" s="564"/>
      <c r="AW9426" s="60"/>
      <c r="AX9426" s="60"/>
      <c r="AY9426" s="60"/>
      <c r="AZ9426" s="283"/>
      <c r="BA9426" s="283"/>
      <c r="BB9426" s="283"/>
      <c r="BC9426" s="34"/>
      <c r="BD9426" s="27"/>
      <c r="BF9426" s="35"/>
      <c r="BG9426" s="35"/>
      <c r="BH9426" s="35"/>
    </row>
    <row r="9427" spans="1:60" ht="15" x14ac:dyDescent="0.25">
      <c r="A9427" s="570">
        <f t="shared" si="138"/>
        <v>9421</v>
      </c>
      <c r="B9427" s="571" t="s">
        <v>11562</v>
      </c>
      <c r="C9427" s="574" t="s">
        <v>12458</v>
      </c>
      <c r="D9427" s="843">
        <v>184.45</v>
      </c>
      <c r="E9427" s="844"/>
      <c r="F9427" s="844"/>
      <c r="G9427" s="25"/>
      <c r="H9427" s="25"/>
      <c r="I9427" s="25"/>
      <c r="J9427" s="25"/>
      <c r="K9427" s="25"/>
      <c r="L9427" s="25"/>
      <c r="N9427" s="25"/>
      <c r="O9427" s="25"/>
      <c r="P9427" s="35" t="s">
        <v>2496</v>
      </c>
      <c r="AS9427" s="570"/>
      <c r="AT9427" s="391"/>
      <c r="AU9427" s="222"/>
      <c r="AV9427" s="564"/>
      <c r="AW9427" s="60"/>
      <c r="AX9427" s="60"/>
      <c r="AY9427" s="60"/>
      <c r="AZ9427" s="283"/>
      <c r="BA9427" s="283"/>
      <c r="BB9427" s="283"/>
      <c r="BC9427" s="34"/>
      <c r="BD9427" s="27"/>
      <c r="BF9427" s="35"/>
      <c r="BG9427" s="35"/>
      <c r="BH9427" s="35"/>
    </row>
    <row r="9428" spans="1:60" ht="15" x14ac:dyDescent="0.25">
      <c r="A9428" s="570">
        <f t="shared" si="138"/>
        <v>9422</v>
      </c>
      <c r="B9428" s="571" t="s">
        <v>11563</v>
      </c>
      <c r="C9428" s="574" t="s">
        <v>12458</v>
      </c>
      <c r="D9428" s="843">
        <v>241.57</v>
      </c>
      <c r="E9428" s="844"/>
      <c r="F9428" s="844"/>
      <c r="G9428" s="25"/>
      <c r="H9428" s="25"/>
      <c r="I9428" s="25"/>
      <c r="J9428" s="25"/>
      <c r="K9428" s="25"/>
      <c r="L9428" s="25"/>
      <c r="N9428" s="25"/>
      <c r="O9428" s="25"/>
      <c r="P9428" s="35" t="s">
        <v>2496</v>
      </c>
      <c r="AS9428" s="570"/>
      <c r="AT9428" s="391"/>
      <c r="AU9428" s="222"/>
      <c r="AV9428" s="564"/>
      <c r="AW9428" s="60"/>
      <c r="AX9428" s="60"/>
      <c r="AY9428" s="60"/>
      <c r="AZ9428" s="283"/>
      <c r="BA9428" s="283"/>
      <c r="BB9428" s="283"/>
      <c r="BC9428" s="34"/>
      <c r="BD9428" s="27"/>
      <c r="BF9428" s="35"/>
      <c r="BG9428" s="35"/>
      <c r="BH9428" s="35"/>
    </row>
    <row r="9429" spans="1:60" ht="15" x14ac:dyDescent="0.25">
      <c r="A9429" s="570">
        <f t="shared" si="138"/>
        <v>9423</v>
      </c>
      <c r="B9429" s="571" t="s">
        <v>11564</v>
      </c>
      <c r="C9429" s="574" t="s">
        <v>12458</v>
      </c>
      <c r="D9429" s="843">
        <v>315.35000000000002</v>
      </c>
      <c r="E9429" s="844"/>
      <c r="F9429" s="844"/>
      <c r="G9429" s="25"/>
      <c r="H9429" s="25"/>
      <c r="I9429" s="25"/>
      <c r="J9429" s="25"/>
      <c r="K9429" s="25"/>
      <c r="L9429" s="25"/>
      <c r="N9429" s="25"/>
      <c r="O9429" s="25"/>
      <c r="P9429" s="35" t="s">
        <v>2496</v>
      </c>
      <c r="AS9429" s="570"/>
      <c r="AT9429" s="391"/>
      <c r="AU9429" s="222"/>
      <c r="AV9429" s="564"/>
      <c r="AW9429" s="60"/>
      <c r="AX9429" s="60"/>
      <c r="AY9429" s="60"/>
      <c r="AZ9429" s="283"/>
      <c r="BA9429" s="283"/>
      <c r="BB9429" s="283"/>
      <c r="BC9429" s="34"/>
      <c r="BD9429" s="27"/>
      <c r="BF9429" s="35"/>
      <c r="BG9429" s="35"/>
      <c r="BH9429" s="35"/>
    </row>
    <row r="9430" spans="1:60" ht="15" x14ac:dyDescent="0.25">
      <c r="A9430" s="570">
        <f t="shared" si="138"/>
        <v>9424</v>
      </c>
      <c r="B9430" s="571" t="s">
        <v>11565</v>
      </c>
      <c r="C9430" s="574" t="s">
        <v>12458</v>
      </c>
      <c r="D9430" s="843">
        <v>57.12</v>
      </c>
      <c r="E9430" s="844"/>
      <c r="F9430" s="844"/>
      <c r="G9430" s="25"/>
      <c r="H9430" s="25"/>
      <c r="I9430" s="25"/>
      <c r="J9430" s="25"/>
      <c r="K9430" s="25"/>
      <c r="L9430" s="25"/>
      <c r="N9430" s="25"/>
      <c r="O9430" s="25"/>
      <c r="P9430" s="35" t="s">
        <v>2496</v>
      </c>
      <c r="AS9430" s="570"/>
      <c r="AT9430" s="391"/>
      <c r="AU9430" s="222"/>
      <c r="AV9430" s="564"/>
      <c r="AW9430" s="60"/>
      <c r="AX9430" s="60"/>
      <c r="AY9430" s="60"/>
      <c r="AZ9430" s="283"/>
      <c r="BA9430" s="283"/>
      <c r="BB9430" s="283"/>
      <c r="BC9430" s="34"/>
      <c r="BD9430" s="27"/>
      <c r="BF9430" s="35"/>
      <c r="BG9430" s="35"/>
      <c r="BH9430" s="35"/>
    </row>
    <row r="9431" spans="1:60" ht="15" x14ac:dyDescent="0.25">
      <c r="A9431" s="570">
        <f t="shared" si="138"/>
        <v>9425</v>
      </c>
      <c r="B9431" s="571" t="s">
        <v>11566</v>
      </c>
      <c r="C9431" s="574" t="s">
        <v>12458</v>
      </c>
      <c r="D9431" s="843">
        <v>86.87</v>
      </c>
      <c r="E9431" s="844"/>
      <c r="F9431" s="844"/>
      <c r="G9431" s="25"/>
      <c r="H9431" s="25"/>
      <c r="I9431" s="25"/>
      <c r="J9431" s="25"/>
      <c r="K9431" s="25"/>
      <c r="L9431" s="25"/>
      <c r="N9431" s="25"/>
      <c r="O9431" s="25"/>
      <c r="P9431" s="35" t="s">
        <v>2496</v>
      </c>
      <c r="AS9431" s="570"/>
      <c r="AT9431" s="391"/>
      <c r="AU9431" s="222"/>
      <c r="AV9431" s="564"/>
      <c r="AW9431" s="60"/>
      <c r="AX9431" s="60"/>
      <c r="AY9431" s="60"/>
      <c r="AZ9431" s="283"/>
      <c r="BA9431" s="283"/>
      <c r="BB9431" s="283"/>
      <c r="BC9431" s="34"/>
      <c r="BD9431" s="27"/>
      <c r="BF9431" s="35"/>
      <c r="BG9431" s="35"/>
      <c r="BH9431" s="35"/>
    </row>
    <row r="9432" spans="1:60" ht="15" x14ac:dyDescent="0.25">
      <c r="A9432" s="570">
        <f t="shared" si="138"/>
        <v>9426</v>
      </c>
      <c r="B9432" s="571" t="s">
        <v>11567</v>
      </c>
      <c r="C9432" s="574" t="s">
        <v>12458</v>
      </c>
      <c r="D9432" s="843">
        <v>101.15</v>
      </c>
      <c r="E9432" s="844"/>
      <c r="F9432" s="844"/>
      <c r="G9432" s="25"/>
      <c r="H9432" s="25"/>
      <c r="I9432" s="25"/>
      <c r="J9432" s="25"/>
      <c r="K9432" s="25"/>
      <c r="L9432" s="25"/>
      <c r="N9432" s="25"/>
      <c r="O9432" s="25"/>
      <c r="P9432" s="35" t="s">
        <v>2496</v>
      </c>
      <c r="AS9432" s="570"/>
      <c r="AT9432" s="391"/>
      <c r="AU9432" s="222"/>
      <c r="AV9432" s="564"/>
      <c r="AW9432" s="60"/>
      <c r="AX9432" s="60"/>
      <c r="AY9432" s="60"/>
      <c r="AZ9432" s="283"/>
      <c r="BA9432" s="283"/>
      <c r="BB9432" s="283"/>
      <c r="BC9432" s="34"/>
      <c r="BD9432" s="27"/>
      <c r="BF9432" s="35"/>
      <c r="BG9432" s="35"/>
      <c r="BH9432" s="35"/>
    </row>
    <row r="9433" spans="1:60" ht="15" x14ac:dyDescent="0.25">
      <c r="A9433" s="570">
        <f t="shared" si="138"/>
        <v>9427</v>
      </c>
      <c r="B9433" s="571" t="s">
        <v>11568</v>
      </c>
      <c r="C9433" s="574" t="s">
        <v>12458</v>
      </c>
      <c r="D9433" s="843">
        <v>114.24</v>
      </c>
      <c r="E9433" s="844"/>
      <c r="F9433" s="844"/>
      <c r="G9433" s="25"/>
      <c r="H9433" s="25"/>
      <c r="I9433" s="25"/>
      <c r="J9433" s="25"/>
      <c r="K9433" s="25"/>
      <c r="L9433" s="25"/>
      <c r="N9433" s="25"/>
      <c r="O9433" s="25"/>
      <c r="P9433" s="35" t="s">
        <v>2496</v>
      </c>
      <c r="AS9433" s="570"/>
      <c r="AT9433" s="391"/>
      <c r="AU9433" s="222"/>
      <c r="AV9433" s="564"/>
      <c r="AW9433" s="60"/>
      <c r="AX9433" s="60"/>
      <c r="AY9433" s="60"/>
      <c r="AZ9433" s="283"/>
      <c r="BA9433" s="283"/>
      <c r="BB9433" s="283"/>
      <c r="BC9433" s="34"/>
      <c r="BD9433" s="27"/>
      <c r="BF9433" s="35"/>
      <c r="BG9433" s="35"/>
      <c r="BH9433" s="35"/>
    </row>
    <row r="9434" spans="1:60" ht="15" x14ac:dyDescent="0.25">
      <c r="A9434" s="570">
        <f t="shared" si="138"/>
        <v>9428</v>
      </c>
      <c r="B9434" s="571" t="s">
        <v>11569</v>
      </c>
      <c r="C9434" s="574" t="s">
        <v>12458</v>
      </c>
      <c r="D9434" s="843">
        <v>134.47</v>
      </c>
      <c r="E9434" s="844"/>
      <c r="F9434" s="844"/>
      <c r="G9434" s="25"/>
      <c r="H9434" s="25"/>
      <c r="I9434" s="25"/>
      <c r="J9434" s="25"/>
      <c r="K9434" s="25"/>
      <c r="L9434" s="25"/>
      <c r="N9434" s="25"/>
      <c r="O9434" s="25"/>
      <c r="P9434" s="35" t="s">
        <v>2496</v>
      </c>
      <c r="AS9434" s="570"/>
      <c r="AT9434" s="391"/>
      <c r="AU9434" s="222"/>
      <c r="AV9434" s="564"/>
      <c r="AW9434" s="60"/>
      <c r="AX9434" s="60"/>
      <c r="AY9434" s="60"/>
      <c r="AZ9434" s="283"/>
      <c r="BA9434" s="283"/>
      <c r="BB9434" s="283"/>
      <c r="BC9434" s="34"/>
      <c r="BD9434" s="27"/>
      <c r="BF9434" s="35"/>
      <c r="BG9434" s="35"/>
      <c r="BH9434" s="35"/>
    </row>
    <row r="9435" spans="1:60" ht="15" x14ac:dyDescent="0.25">
      <c r="A9435" s="570">
        <f t="shared" si="138"/>
        <v>9429</v>
      </c>
      <c r="B9435" s="571" t="s">
        <v>11570</v>
      </c>
      <c r="C9435" s="574" t="s">
        <v>12458</v>
      </c>
      <c r="D9435" s="843">
        <v>149.94</v>
      </c>
      <c r="E9435" s="844"/>
      <c r="F9435" s="844"/>
      <c r="G9435" s="25"/>
      <c r="H9435" s="25"/>
      <c r="I9435" s="25"/>
      <c r="J9435" s="25"/>
      <c r="K9435" s="25"/>
      <c r="L9435" s="25"/>
      <c r="N9435" s="25"/>
      <c r="O9435" s="25"/>
      <c r="P9435" s="35" t="s">
        <v>2496</v>
      </c>
      <c r="AS9435" s="570"/>
      <c r="AT9435" s="391"/>
      <c r="AU9435" s="222"/>
      <c r="AV9435" s="564"/>
      <c r="AW9435" s="60"/>
      <c r="AX9435" s="60"/>
      <c r="AY9435" s="60"/>
      <c r="AZ9435" s="283"/>
      <c r="BA9435" s="283"/>
      <c r="BB9435" s="283"/>
      <c r="BC9435" s="34"/>
      <c r="BD9435" s="27"/>
      <c r="BF9435" s="35"/>
      <c r="BG9435" s="35"/>
      <c r="BH9435" s="35"/>
    </row>
    <row r="9436" spans="1:60" ht="15" x14ac:dyDescent="0.25">
      <c r="A9436" s="570">
        <f t="shared" si="138"/>
        <v>9430</v>
      </c>
      <c r="B9436" s="571" t="s">
        <v>11571</v>
      </c>
      <c r="C9436" s="574" t="s">
        <v>12458</v>
      </c>
      <c r="D9436" s="843">
        <v>147.56</v>
      </c>
      <c r="E9436" s="844"/>
      <c r="F9436" s="844"/>
      <c r="G9436" s="25"/>
      <c r="H9436" s="25"/>
      <c r="I9436" s="25"/>
      <c r="J9436" s="25"/>
      <c r="K9436" s="25"/>
      <c r="L9436" s="25"/>
      <c r="N9436" s="25"/>
      <c r="O9436" s="25"/>
      <c r="P9436" s="35" t="s">
        <v>2496</v>
      </c>
      <c r="AS9436" s="570"/>
      <c r="AT9436" s="391"/>
      <c r="AU9436" s="222"/>
      <c r="AV9436" s="564"/>
      <c r="AW9436" s="60"/>
      <c r="AX9436" s="60"/>
      <c r="AY9436" s="60"/>
      <c r="AZ9436" s="283"/>
      <c r="BA9436" s="283"/>
      <c r="BB9436" s="283"/>
      <c r="BC9436" s="34"/>
      <c r="BD9436" s="27"/>
      <c r="BF9436" s="35"/>
      <c r="BG9436" s="35"/>
      <c r="BH9436" s="35"/>
    </row>
    <row r="9437" spans="1:60" ht="15" x14ac:dyDescent="0.25">
      <c r="A9437" s="570">
        <f t="shared" si="138"/>
        <v>9431</v>
      </c>
      <c r="B9437" s="571" t="s">
        <v>11572</v>
      </c>
      <c r="C9437" s="574" t="s">
        <v>12458</v>
      </c>
      <c r="D9437" s="843">
        <v>190.4</v>
      </c>
      <c r="E9437" s="844"/>
      <c r="F9437" s="844"/>
      <c r="G9437" s="25"/>
      <c r="H9437" s="25"/>
      <c r="I9437" s="25"/>
      <c r="J9437" s="25"/>
      <c r="K9437" s="25"/>
      <c r="L9437" s="25"/>
      <c r="N9437" s="25"/>
      <c r="O9437" s="25"/>
      <c r="P9437" s="35" t="s">
        <v>2496</v>
      </c>
      <c r="AS9437" s="570"/>
      <c r="AT9437" s="391"/>
      <c r="AU9437" s="222"/>
      <c r="AV9437" s="564"/>
      <c r="AW9437" s="60"/>
      <c r="AX9437" s="60"/>
      <c r="AY9437" s="60"/>
      <c r="AZ9437" s="283"/>
      <c r="BA9437" s="283"/>
      <c r="BB9437" s="283"/>
      <c r="BC9437" s="34"/>
      <c r="BD9437" s="27"/>
      <c r="BF9437" s="35"/>
      <c r="BG9437" s="35"/>
      <c r="BH9437" s="35"/>
    </row>
    <row r="9438" spans="1:60" ht="15" x14ac:dyDescent="0.25">
      <c r="A9438" s="570">
        <f t="shared" si="138"/>
        <v>9432</v>
      </c>
      <c r="B9438" s="571" t="s">
        <v>11573</v>
      </c>
      <c r="C9438" s="574" t="s">
        <v>12458</v>
      </c>
      <c r="D9438" s="843">
        <v>863.94</v>
      </c>
      <c r="E9438" s="844"/>
      <c r="F9438" s="844"/>
      <c r="G9438" s="25"/>
      <c r="H9438" s="25"/>
      <c r="I9438" s="25"/>
      <c r="J9438" s="25"/>
      <c r="K9438" s="25"/>
      <c r="L9438" s="25"/>
      <c r="N9438" s="25"/>
      <c r="O9438" s="25"/>
      <c r="P9438" s="35" t="s">
        <v>2496</v>
      </c>
      <c r="AS9438" s="570"/>
      <c r="AT9438" s="391"/>
      <c r="AU9438" s="222"/>
      <c r="AV9438" s="564"/>
      <c r="AW9438" s="60"/>
      <c r="AX9438" s="60"/>
      <c r="AY9438" s="60"/>
      <c r="AZ9438" s="283"/>
      <c r="BA9438" s="283"/>
      <c r="BB9438" s="283"/>
      <c r="BC9438" s="34"/>
      <c r="BD9438" s="27"/>
      <c r="BF9438" s="35"/>
      <c r="BG9438" s="35"/>
      <c r="BH9438" s="35"/>
    </row>
    <row r="9439" spans="1:60" ht="15" x14ac:dyDescent="0.25">
      <c r="A9439" s="570">
        <f t="shared" si="138"/>
        <v>9433</v>
      </c>
      <c r="B9439" s="571" t="s">
        <v>11574</v>
      </c>
      <c r="C9439" s="574" t="s">
        <v>12458</v>
      </c>
      <c r="D9439" s="843">
        <v>936.53</v>
      </c>
      <c r="E9439" s="844"/>
      <c r="F9439" s="844"/>
      <c r="G9439" s="25"/>
      <c r="H9439" s="25"/>
      <c r="I9439" s="25"/>
      <c r="J9439" s="25"/>
      <c r="K9439" s="25"/>
      <c r="L9439" s="25"/>
      <c r="N9439" s="25"/>
      <c r="O9439" s="25"/>
      <c r="P9439" s="35" t="s">
        <v>2496</v>
      </c>
      <c r="AS9439" s="570"/>
      <c r="AT9439" s="391"/>
      <c r="AU9439" s="222"/>
      <c r="AV9439" s="564"/>
      <c r="AW9439" s="60"/>
      <c r="AX9439" s="60"/>
      <c r="AY9439" s="60"/>
      <c r="AZ9439" s="283"/>
      <c r="BA9439" s="283"/>
      <c r="BB9439" s="283"/>
      <c r="BC9439" s="34"/>
      <c r="BD9439" s="27"/>
      <c r="BF9439" s="35"/>
      <c r="BG9439" s="35"/>
      <c r="BH9439" s="35"/>
    </row>
    <row r="9440" spans="1:60" ht="15" x14ac:dyDescent="0.25">
      <c r="A9440" s="570">
        <f t="shared" si="138"/>
        <v>9434</v>
      </c>
      <c r="B9440" s="571" t="s">
        <v>11575</v>
      </c>
      <c r="C9440" s="574" t="s">
        <v>12458</v>
      </c>
      <c r="D9440" s="843">
        <v>1016.26</v>
      </c>
      <c r="E9440" s="844"/>
      <c r="F9440" s="844"/>
      <c r="G9440" s="25"/>
      <c r="H9440" s="25"/>
      <c r="I9440" s="25"/>
      <c r="J9440" s="25"/>
      <c r="K9440" s="25"/>
      <c r="L9440" s="25"/>
      <c r="N9440" s="25"/>
      <c r="O9440" s="25"/>
      <c r="P9440" s="35" t="s">
        <v>2496</v>
      </c>
      <c r="AS9440" s="570"/>
      <c r="AT9440" s="391"/>
      <c r="AU9440" s="222"/>
      <c r="AV9440" s="564"/>
      <c r="AW9440" s="60"/>
      <c r="AX9440" s="60"/>
      <c r="AY9440" s="60"/>
      <c r="AZ9440" s="283"/>
      <c r="BA9440" s="283"/>
      <c r="BB9440" s="283"/>
      <c r="BC9440" s="34"/>
      <c r="BD9440" s="27"/>
      <c r="BF9440" s="35"/>
      <c r="BG9440" s="35"/>
      <c r="BH9440" s="35"/>
    </row>
    <row r="9441" spans="1:60" ht="15" x14ac:dyDescent="0.25">
      <c r="A9441" s="570">
        <f t="shared" si="138"/>
        <v>9435</v>
      </c>
      <c r="B9441" s="571" t="s">
        <v>11576</v>
      </c>
      <c r="C9441" s="574" t="s">
        <v>12458</v>
      </c>
      <c r="D9441" s="843">
        <v>1038.8699999999999</v>
      </c>
      <c r="E9441" s="844"/>
      <c r="F9441" s="844"/>
      <c r="G9441" s="25"/>
      <c r="H9441" s="25"/>
      <c r="I9441" s="25"/>
      <c r="J9441" s="25"/>
      <c r="K9441" s="25"/>
      <c r="L9441" s="25"/>
      <c r="N9441" s="25"/>
      <c r="O9441" s="25"/>
      <c r="P9441" s="35" t="s">
        <v>2496</v>
      </c>
      <c r="AS9441" s="570"/>
      <c r="AT9441" s="391"/>
      <c r="AU9441" s="222"/>
      <c r="AV9441" s="564"/>
      <c r="AW9441" s="60"/>
      <c r="AX9441" s="60"/>
      <c r="AY9441" s="60"/>
      <c r="AZ9441" s="283"/>
      <c r="BA9441" s="283"/>
      <c r="BB9441" s="283"/>
      <c r="BC9441" s="34"/>
      <c r="BD9441" s="27"/>
      <c r="BF9441" s="35"/>
      <c r="BG9441" s="35"/>
      <c r="BH9441" s="35"/>
    </row>
    <row r="9442" spans="1:60" ht="15" x14ac:dyDescent="0.25">
      <c r="A9442" s="570">
        <f t="shared" si="138"/>
        <v>9436</v>
      </c>
      <c r="B9442" s="571" t="s">
        <v>11577</v>
      </c>
      <c r="C9442" s="574" t="s">
        <v>12458</v>
      </c>
      <c r="D9442" s="843">
        <v>1248.31</v>
      </c>
      <c r="E9442" s="844"/>
      <c r="F9442" s="844"/>
      <c r="G9442" s="25"/>
      <c r="H9442" s="25"/>
      <c r="I9442" s="25"/>
      <c r="J9442" s="25"/>
      <c r="K9442" s="25"/>
      <c r="L9442" s="25"/>
      <c r="N9442" s="25"/>
      <c r="O9442" s="25"/>
      <c r="P9442" s="35" t="s">
        <v>2496</v>
      </c>
      <c r="AS9442" s="570"/>
      <c r="AT9442" s="391"/>
      <c r="AU9442" s="222"/>
      <c r="AV9442" s="564"/>
      <c r="AW9442" s="60"/>
      <c r="AX9442" s="60"/>
      <c r="AY9442" s="60"/>
      <c r="AZ9442" s="283"/>
      <c r="BA9442" s="283"/>
      <c r="BB9442" s="283"/>
      <c r="BC9442" s="34"/>
      <c r="BD9442" s="27"/>
      <c r="BF9442" s="35"/>
      <c r="BG9442" s="35"/>
      <c r="BH9442" s="35"/>
    </row>
    <row r="9443" spans="1:60" ht="15" x14ac:dyDescent="0.25">
      <c r="A9443" s="570">
        <f t="shared" si="138"/>
        <v>9437</v>
      </c>
      <c r="B9443" s="571" t="s">
        <v>11578</v>
      </c>
      <c r="C9443" s="574" t="s">
        <v>12458</v>
      </c>
      <c r="D9443" s="843">
        <v>1555.33</v>
      </c>
      <c r="E9443" s="844"/>
      <c r="F9443" s="844"/>
      <c r="G9443" s="25"/>
      <c r="H9443" s="25"/>
      <c r="I9443" s="25"/>
      <c r="J9443" s="25"/>
      <c r="K9443" s="25"/>
      <c r="L9443" s="25"/>
      <c r="N9443" s="25"/>
      <c r="O9443" s="25"/>
      <c r="P9443" s="35" t="s">
        <v>2496</v>
      </c>
      <c r="AS9443" s="570"/>
      <c r="AT9443" s="391"/>
      <c r="AU9443" s="222"/>
      <c r="AV9443" s="564"/>
      <c r="AW9443" s="60"/>
      <c r="AX9443" s="60"/>
      <c r="AY9443" s="60"/>
      <c r="AZ9443" s="283"/>
      <c r="BA9443" s="283"/>
      <c r="BB9443" s="283"/>
      <c r="BC9443" s="34"/>
      <c r="BD9443" s="27"/>
      <c r="BF9443" s="35"/>
      <c r="BG9443" s="35"/>
      <c r="BH9443" s="35"/>
    </row>
    <row r="9444" spans="1:60" ht="15" x14ac:dyDescent="0.25">
      <c r="A9444" s="570">
        <f t="shared" si="138"/>
        <v>9438</v>
      </c>
      <c r="B9444" s="571" t="s">
        <v>11579</v>
      </c>
      <c r="C9444" s="574" t="s">
        <v>12458</v>
      </c>
      <c r="D9444" s="843">
        <v>119</v>
      </c>
      <c r="E9444" s="844"/>
      <c r="F9444" s="844"/>
      <c r="G9444" s="25"/>
      <c r="H9444" s="25"/>
      <c r="I9444" s="25"/>
      <c r="J9444" s="25"/>
      <c r="K9444" s="25"/>
      <c r="L9444" s="25"/>
      <c r="N9444" s="25"/>
      <c r="O9444" s="25"/>
      <c r="P9444" s="35" t="s">
        <v>2496</v>
      </c>
      <c r="AS9444" s="570"/>
      <c r="AT9444" s="391"/>
      <c r="AU9444" s="222"/>
      <c r="AV9444" s="564"/>
      <c r="AW9444" s="60"/>
      <c r="AX9444" s="60"/>
      <c r="AY9444" s="60"/>
      <c r="AZ9444" s="283"/>
      <c r="BA9444" s="283"/>
      <c r="BB9444" s="283"/>
      <c r="BC9444" s="34"/>
      <c r="BD9444" s="27"/>
      <c r="BF9444" s="35"/>
      <c r="BG9444" s="35"/>
      <c r="BH9444" s="35"/>
    </row>
    <row r="9445" spans="1:60" ht="15" x14ac:dyDescent="0.25">
      <c r="A9445" s="570">
        <f t="shared" si="138"/>
        <v>9439</v>
      </c>
      <c r="B9445" s="571" t="s">
        <v>11580</v>
      </c>
      <c r="C9445" s="574" t="s">
        <v>12458</v>
      </c>
      <c r="D9445" s="843">
        <v>226.1</v>
      </c>
      <c r="E9445" s="844"/>
      <c r="F9445" s="844"/>
      <c r="G9445" s="25"/>
      <c r="H9445" s="25"/>
      <c r="I9445" s="25"/>
      <c r="J9445" s="25"/>
      <c r="K9445" s="25"/>
      <c r="L9445" s="25"/>
      <c r="N9445" s="25"/>
      <c r="O9445" s="25"/>
      <c r="P9445" s="35" t="s">
        <v>2496</v>
      </c>
      <c r="AS9445" s="570"/>
      <c r="AT9445" s="391"/>
      <c r="AU9445" s="222"/>
      <c r="AV9445" s="564"/>
      <c r="AW9445" s="60"/>
      <c r="AX9445" s="60"/>
      <c r="AY9445" s="60"/>
      <c r="AZ9445" s="283"/>
      <c r="BA9445" s="283"/>
      <c r="BB9445" s="283"/>
      <c r="BC9445" s="34"/>
      <c r="BD9445" s="27"/>
      <c r="BF9445" s="35"/>
      <c r="BG9445" s="35"/>
      <c r="BH9445" s="35"/>
    </row>
    <row r="9446" spans="1:60" ht="15" x14ac:dyDescent="0.25">
      <c r="A9446" s="570">
        <f t="shared" si="138"/>
        <v>9440</v>
      </c>
      <c r="B9446" s="571" t="s">
        <v>11581</v>
      </c>
      <c r="C9446" s="574" t="s">
        <v>12458</v>
      </c>
      <c r="D9446" s="843">
        <v>285.60000000000002</v>
      </c>
      <c r="E9446" s="844"/>
      <c r="F9446" s="844"/>
      <c r="G9446" s="25"/>
      <c r="H9446" s="25"/>
      <c r="I9446" s="25"/>
      <c r="J9446" s="25"/>
      <c r="K9446" s="25"/>
      <c r="L9446" s="25"/>
      <c r="N9446" s="25"/>
      <c r="O9446" s="25"/>
      <c r="P9446" s="35" t="s">
        <v>2496</v>
      </c>
      <c r="AS9446" s="570"/>
      <c r="AT9446" s="391"/>
      <c r="AU9446" s="222"/>
      <c r="AV9446" s="564"/>
      <c r="AW9446" s="60"/>
      <c r="AX9446" s="60"/>
      <c r="AY9446" s="60"/>
      <c r="AZ9446" s="283"/>
      <c r="BA9446" s="283"/>
      <c r="BB9446" s="283"/>
      <c r="BC9446" s="34"/>
      <c r="BD9446" s="27"/>
      <c r="BF9446" s="35"/>
      <c r="BG9446" s="35"/>
      <c r="BH9446" s="35"/>
    </row>
    <row r="9447" spans="1:60" ht="15" x14ac:dyDescent="0.25">
      <c r="A9447" s="570">
        <f t="shared" si="138"/>
        <v>9441</v>
      </c>
      <c r="B9447" s="571" t="s">
        <v>11582</v>
      </c>
      <c r="C9447" s="574" t="s">
        <v>12458</v>
      </c>
      <c r="D9447" s="843">
        <v>833</v>
      </c>
      <c r="E9447" s="844"/>
      <c r="F9447" s="844"/>
      <c r="G9447" s="25"/>
      <c r="H9447" s="25"/>
      <c r="I9447" s="25"/>
      <c r="J9447" s="25"/>
      <c r="K9447" s="25"/>
      <c r="L9447" s="25"/>
      <c r="N9447" s="25"/>
      <c r="O9447" s="25"/>
      <c r="P9447" s="35" t="s">
        <v>2496</v>
      </c>
      <c r="AS9447" s="570"/>
      <c r="AT9447" s="391"/>
      <c r="AU9447" s="222"/>
      <c r="AV9447" s="564"/>
      <c r="AW9447" s="60"/>
      <c r="AX9447" s="60"/>
      <c r="AY9447" s="60"/>
      <c r="AZ9447" s="283"/>
      <c r="BA9447" s="283"/>
      <c r="BB9447" s="283"/>
      <c r="BC9447" s="34"/>
      <c r="BD9447" s="27"/>
      <c r="BF9447" s="35"/>
      <c r="BG9447" s="35"/>
      <c r="BH9447" s="35"/>
    </row>
    <row r="9448" spans="1:60" ht="15" x14ac:dyDescent="0.25">
      <c r="A9448" s="570">
        <f t="shared" si="138"/>
        <v>9442</v>
      </c>
      <c r="B9448" s="571" t="s">
        <v>11583</v>
      </c>
      <c r="C9448" s="574" t="s">
        <v>12458</v>
      </c>
      <c r="D9448" s="843">
        <v>952</v>
      </c>
      <c r="E9448" s="844"/>
      <c r="F9448" s="844"/>
      <c r="G9448" s="25"/>
      <c r="H9448" s="25"/>
      <c r="I9448" s="25"/>
      <c r="J9448" s="25"/>
      <c r="K9448" s="25"/>
      <c r="L9448" s="25"/>
      <c r="N9448" s="25"/>
      <c r="O9448" s="25"/>
      <c r="P9448" s="35" t="s">
        <v>2496</v>
      </c>
      <c r="AS9448" s="570"/>
      <c r="AT9448" s="391"/>
      <c r="AU9448" s="222"/>
      <c r="AV9448" s="564"/>
      <c r="AW9448" s="60"/>
      <c r="AX9448" s="60"/>
      <c r="AY9448" s="60"/>
      <c r="AZ9448" s="283"/>
      <c r="BA9448" s="283"/>
      <c r="BB9448" s="283"/>
      <c r="BC9448" s="34"/>
      <c r="BD9448" s="27"/>
      <c r="BF9448" s="35"/>
      <c r="BG9448" s="35"/>
      <c r="BH9448" s="35"/>
    </row>
    <row r="9449" spans="1:60" ht="15" x14ac:dyDescent="0.25">
      <c r="A9449" s="570">
        <f t="shared" si="138"/>
        <v>9443</v>
      </c>
      <c r="B9449" s="571" t="s">
        <v>11584</v>
      </c>
      <c r="C9449" s="574" t="s">
        <v>12458</v>
      </c>
      <c r="D9449" s="843">
        <v>1125.74</v>
      </c>
      <c r="E9449" s="844"/>
      <c r="F9449" s="844"/>
      <c r="G9449" s="25"/>
      <c r="H9449" s="25"/>
      <c r="I9449" s="25"/>
      <c r="J9449" s="25"/>
      <c r="K9449" s="25"/>
      <c r="L9449" s="25"/>
      <c r="N9449" s="25"/>
      <c r="O9449" s="25"/>
      <c r="P9449" s="35" t="s">
        <v>2496</v>
      </c>
      <c r="AS9449" s="570"/>
      <c r="AT9449" s="391"/>
      <c r="AU9449" s="222"/>
      <c r="AV9449" s="564"/>
      <c r="AW9449" s="60"/>
      <c r="AX9449" s="60"/>
      <c r="AY9449" s="60"/>
      <c r="AZ9449" s="283"/>
      <c r="BA9449" s="283"/>
      <c r="BB9449" s="283"/>
      <c r="BC9449" s="34"/>
      <c r="BD9449" s="27"/>
      <c r="BF9449" s="35"/>
      <c r="BG9449" s="35"/>
      <c r="BH9449" s="35"/>
    </row>
    <row r="9450" spans="1:60" ht="15" x14ac:dyDescent="0.25">
      <c r="A9450" s="570">
        <f t="shared" si="138"/>
        <v>9444</v>
      </c>
      <c r="B9450" s="571" t="s">
        <v>11585</v>
      </c>
      <c r="C9450" s="574" t="s">
        <v>12458</v>
      </c>
      <c r="D9450" s="843">
        <v>1220.94</v>
      </c>
      <c r="E9450" s="844"/>
      <c r="F9450" s="844"/>
      <c r="G9450" s="25"/>
      <c r="H9450" s="25"/>
      <c r="I9450" s="25"/>
      <c r="J9450" s="25"/>
      <c r="K9450" s="25"/>
      <c r="L9450" s="25"/>
      <c r="N9450" s="25"/>
      <c r="O9450" s="25"/>
      <c r="P9450" s="35" t="s">
        <v>2496</v>
      </c>
      <c r="AS9450" s="570"/>
      <c r="AT9450" s="391"/>
      <c r="AU9450" s="222"/>
      <c r="AV9450" s="564"/>
      <c r="AW9450" s="60"/>
      <c r="AX9450" s="60"/>
      <c r="AY9450" s="60"/>
      <c r="AZ9450" s="283"/>
      <c r="BA9450" s="283"/>
      <c r="BB9450" s="283"/>
      <c r="BC9450" s="34"/>
      <c r="BD9450" s="27"/>
      <c r="BF9450" s="35"/>
      <c r="BG9450" s="35"/>
      <c r="BH9450" s="35"/>
    </row>
    <row r="9451" spans="1:60" ht="15" x14ac:dyDescent="0.25">
      <c r="A9451" s="570">
        <f t="shared" si="138"/>
        <v>9445</v>
      </c>
      <c r="B9451" s="571" t="s">
        <v>11586</v>
      </c>
      <c r="C9451" s="574" t="s">
        <v>12458</v>
      </c>
      <c r="D9451" s="843">
        <v>1309</v>
      </c>
      <c r="E9451" s="844"/>
      <c r="F9451" s="844"/>
      <c r="G9451" s="25"/>
      <c r="H9451" s="25"/>
      <c r="I9451" s="25"/>
      <c r="J9451" s="25"/>
      <c r="K9451" s="25"/>
      <c r="L9451" s="25"/>
      <c r="N9451" s="25"/>
      <c r="O9451" s="25"/>
      <c r="P9451" s="35" t="s">
        <v>2496</v>
      </c>
      <c r="AS9451" s="570"/>
      <c r="AT9451" s="391"/>
      <c r="AU9451" s="222"/>
      <c r="AV9451" s="564"/>
      <c r="AW9451" s="60"/>
      <c r="AX9451" s="60"/>
      <c r="AY9451" s="60"/>
      <c r="AZ9451" s="283"/>
      <c r="BA9451" s="283"/>
      <c r="BB9451" s="283"/>
      <c r="BC9451" s="34"/>
      <c r="BD9451" s="27"/>
      <c r="BF9451" s="35"/>
      <c r="BG9451" s="35"/>
      <c r="BH9451" s="35"/>
    </row>
    <row r="9452" spans="1:60" ht="15" x14ac:dyDescent="0.25">
      <c r="A9452" s="570">
        <f t="shared" si="138"/>
        <v>9446</v>
      </c>
      <c r="B9452" s="571" t="s">
        <v>11587</v>
      </c>
      <c r="C9452" s="574" t="s">
        <v>12458</v>
      </c>
      <c r="D9452" s="843">
        <v>2142</v>
      </c>
      <c r="E9452" s="844"/>
      <c r="F9452" s="844"/>
      <c r="G9452" s="25"/>
      <c r="H9452" s="25"/>
      <c r="I9452" s="25"/>
      <c r="J9452" s="25"/>
      <c r="K9452" s="25"/>
      <c r="L9452" s="25"/>
      <c r="N9452" s="25"/>
      <c r="O9452" s="25"/>
      <c r="P9452" s="35" t="s">
        <v>2496</v>
      </c>
      <c r="AS9452" s="570"/>
      <c r="AT9452" s="391"/>
      <c r="AU9452" s="222"/>
      <c r="AV9452" s="564"/>
      <c r="AW9452" s="60"/>
      <c r="AX9452" s="60"/>
      <c r="AY9452" s="60"/>
      <c r="AZ9452" s="283"/>
      <c r="BA9452" s="283"/>
      <c r="BB9452" s="283"/>
      <c r="BC9452" s="34"/>
      <c r="BD9452" s="27"/>
      <c r="BF9452" s="35"/>
      <c r="BG9452" s="35"/>
      <c r="BH9452" s="35"/>
    </row>
    <row r="9453" spans="1:60" ht="15" x14ac:dyDescent="0.25">
      <c r="A9453" s="570">
        <f t="shared" si="138"/>
        <v>9447</v>
      </c>
      <c r="B9453" s="571" t="s">
        <v>11588</v>
      </c>
      <c r="C9453" s="574" t="s">
        <v>12458</v>
      </c>
      <c r="D9453" s="843">
        <v>1613.64</v>
      </c>
      <c r="E9453" s="844"/>
      <c r="F9453" s="844"/>
      <c r="G9453" s="25"/>
      <c r="H9453" s="25"/>
      <c r="I9453" s="25"/>
      <c r="J9453" s="25"/>
      <c r="K9453" s="25"/>
      <c r="L9453" s="25"/>
      <c r="N9453" s="25"/>
      <c r="O9453" s="25"/>
      <c r="P9453" s="35" t="s">
        <v>2496</v>
      </c>
      <c r="AS9453" s="570"/>
      <c r="AT9453" s="391"/>
      <c r="AU9453" s="222"/>
      <c r="AV9453" s="564"/>
      <c r="AW9453" s="60"/>
      <c r="AX9453" s="60"/>
      <c r="AY9453" s="60"/>
      <c r="AZ9453" s="283"/>
      <c r="BA9453" s="283"/>
      <c r="BB9453" s="283"/>
      <c r="BC9453" s="34"/>
      <c r="BD9453" s="27"/>
      <c r="BF9453" s="35"/>
      <c r="BG9453" s="35"/>
      <c r="BH9453" s="35"/>
    </row>
    <row r="9454" spans="1:60" ht="15" x14ac:dyDescent="0.25">
      <c r="A9454" s="570">
        <f t="shared" si="138"/>
        <v>9448</v>
      </c>
      <c r="B9454" s="571" t="s">
        <v>11589</v>
      </c>
      <c r="C9454" s="574" t="s">
        <v>12458</v>
      </c>
      <c r="D9454" s="843">
        <v>3080.91</v>
      </c>
      <c r="E9454" s="844"/>
      <c r="F9454" s="844"/>
      <c r="G9454" s="25"/>
      <c r="H9454" s="25"/>
      <c r="I9454" s="25"/>
      <c r="J9454" s="25"/>
      <c r="K9454" s="25"/>
      <c r="L9454" s="25"/>
      <c r="N9454" s="25"/>
      <c r="O9454" s="25"/>
      <c r="P9454" s="35" t="s">
        <v>2496</v>
      </c>
      <c r="AS9454" s="570"/>
      <c r="AT9454" s="391"/>
      <c r="AU9454" s="222"/>
      <c r="AV9454" s="564"/>
      <c r="AW9454" s="60"/>
      <c r="AX9454" s="60"/>
      <c r="AY9454" s="60"/>
      <c r="AZ9454" s="283"/>
      <c r="BA9454" s="283"/>
      <c r="BB9454" s="283"/>
      <c r="BC9454" s="34"/>
      <c r="BD9454" s="27"/>
      <c r="BF9454" s="35"/>
      <c r="BG9454" s="35"/>
      <c r="BH9454" s="35"/>
    </row>
    <row r="9455" spans="1:60" ht="15" x14ac:dyDescent="0.25">
      <c r="A9455" s="570">
        <f t="shared" si="138"/>
        <v>9449</v>
      </c>
      <c r="B9455" s="571" t="s">
        <v>11590</v>
      </c>
      <c r="C9455" s="574" t="s">
        <v>12458</v>
      </c>
      <c r="D9455" s="843">
        <v>537.88</v>
      </c>
      <c r="E9455" s="844"/>
      <c r="F9455" s="844"/>
      <c r="G9455" s="25"/>
      <c r="H9455" s="25"/>
      <c r="I9455" s="25"/>
      <c r="J9455" s="25"/>
      <c r="K9455" s="25"/>
      <c r="L9455" s="25"/>
      <c r="N9455" s="25"/>
      <c r="O9455" s="25"/>
      <c r="P9455" s="35" t="s">
        <v>2496</v>
      </c>
      <c r="AS9455" s="570"/>
      <c r="AT9455" s="391"/>
      <c r="AU9455" s="222"/>
      <c r="AV9455" s="564"/>
      <c r="AW9455" s="60"/>
      <c r="AX9455" s="60"/>
      <c r="AY9455" s="60"/>
      <c r="AZ9455" s="283"/>
      <c r="BA9455" s="283"/>
      <c r="BB9455" s="283"/>
      <c r="BC9455" s="34"/>
      <c r="BD9455" s="27"/>
      <c r="BF9455" s="35"/>
      <c r="BG9455" s="35"/>
      <c r="BH9455" s="35"/>
    </row>
    <row r="9456" spans="1:60" ht="15" x14ac:dyDescent="0.25">
      <c r="A9456" s="570">
        <f t="shared" si="138"/>
        <v>9450</v>
      </c>
      <c r="B9456" s="571" t="s">
        <v>11591</v>
      </c>
      <c r="C9456" s="574" t="s">
        <v>12458</v>
      </c>
      <c r="D9456" s="843">
        <v>359.38</v>
      </c>
      <c r="E9456" s="844"/>
      <c r="F9456" s="844"/>
      <c r="G9456" s="25"/>
      <c r="H9456" s="25"/>
      <c r="I9456" s="25"/>
      <c r="J9456" s="25"/>
      <c r="K9456" s="25"/>
      <c r="L9456" s="25"/>
      <c r="N9456" s="25"/>
      <c r="O9456" s="25"/>
      <c r="P9456" s="35" t="s">
        <v>2496</v>
      </c>
      <c r="AS9456" s="570"/>
      <c r="AT9456" s="391"/>
      <c r="AU9456" s="222"/>
      <c r="AV9456" s="564"/>
      <c r="AW9456" s="60"/>
      <c r="AX9456" s="60"/>
      <c r="AY9456" s="60"/>
      <c r="AZ9456" s="283"/>
      <c r="BA9456" s="283"/>
      <c r="BB9456" s="283"/>
      <c r="BC9456" s="34"/>
      <c r="BD9456" s="27"/>
      <c r="BF9456" s="35"/>
      <c r="BG9456" s="35"/>
      <c r="BH9456" s="35"/>
    </row>
    <row r="9457" spans="1:60" ht="15" x14ac:dyDescent="0.25">
      <c r="A9457" s="570">
        <f t="shared" si="138"/>
        <v>9451</v>
      </c>
      <c r="B9457" s="571" t="s">
        <v>11592</v>
      </c>
      <c r="C9457" s="574" t="s">
        <v>12458</v>
      </c>
      <c r="D9457" s="843">
        <v>160.65</v>
      </c>
      <c r="E9457" s="844"/>
      <c r="F9457" s="844"/>
      <c r="G9457" s="25"/>
      <c r="H9457" s="25"/>
      <c r="I9457" s="25"/>
      <c r="J9457" s="25"/>
      <c r="K9457" s="25"/>
      <c r="L9457" s="25"/>
      <c r="N9457" s="25"/>
      <c r="O9457" s="25"/>
      <c r="P9457" s="35" t="s">
        <v>2496</v>
      </c>
      <c r="AS9457" s="570"/>
      <c r="AT9457" s="391"/>
      <c r="AU9457" s="222"/>
      <c r="AV9457" s="564"/>
      <c r="AW9457" s="60"/>
      <c r="AX9457" s="60"/>
      <c r="AY9457" s="60"/>
      <c r="AZ9457" s="283"/>
      <c r="BA9457" s="283"/>
      <c r="BB9457" s="283"/>
      <c r="BC9457" s="34"/>
      <c r="BD9457" s="27"/>
      <c r="BF9457" s="35"/>
      <c r="BG9457" s="35"/>
      <c r="BH9457" s="35"/>
    </row>
    <row r="9458" spans="1:60" ht="15" x14ac:dyDescent="0.25">
      <c r="A9458" s="570">
        <f t="shared" si="138"/>
        <v>9452</v>
      </c>
      <c r="B9458" s="571" t="s">
        <v>11593</v>
      </c>
      <c r="C9458" s="574" t="s">
        <v>12458</v>
      </c>
      <c r="D9458" s="843">
        <v>4278.05</v>
      </c>
      <c r="E9458" s="844"/>
      <c r="F9458" s="844"/>
      <c r="G9458" s="25"/>
      <c r="H9458" s="25"/>
      <c r="I9458" s="25"/>
      <c r="J9458" s="25"/>
      <c r="K9458" s="25"/>
      <c r="L9458" s="25"/>
      <c r="N9458" s="25"/>
      <c r="O9458" s="25"/>
      <c r="P9458" s="35" t="s">
        <v>2496</v>
      </c>
      <c r="AS9458" s="570"/>
      <c r="AT9458" s="391"/>
      <c r="AU9458" s="222"/>
      <c r="AV9458" s="564"/>
      <c r="AW9458" s="60"/>
      <c r="AX9458" s="60"/>
      <c r="AY9458" s="60"/>
      <c r="AZ9458" s="283"/>
      <c r="BA9458" s="283"/>
      <c r="BB9458" s="283"/>
      <c r="BC9458" s="34"/>
      <c r="BD9458" s="27"/>
      <c r="BF9458" s="35"/>
      <c r="BG9458" s="35"/>
      <c r="BH9458" s="35"/>
    </row>
    <row r="9459" spans="1:60" ht="15" x14ac:dyDescent="0.25">
      <c r="A9459" s="570">
        <f t="shared" si="138"/>
        <v>9453</v>
      </c>
      <c r="B9459" s="571" t="s">
        <v>11594</v>
      </c>
      <c r="C9459" s="574" t="s">
        <v>12458</v>
      </c>
      <c r="D9459" s="843">
        <v>267.75</v>
      </c>
      <c r="E9459" s="844"/>
      <c r="F9459" s="844"/>
      <c r="G9459" s="25"/>
      <c r="H9459" s="25"/>
      <c r="I9459" s="25"/>
      <c r="J9459" s="25"/>
      <c r="K9459" s="25"/>
      <c r="L9459" s="25"/>
      <c r="N9459" s="25"/>
      <c r="O9459" s="25"/>
      <c r="P9459" s="35" t="s">
        <v>2496</v>
      </c>
      <c r="AS9459" s="570"/>
      <c r="AT9459" s="391"/>
      <c r="AU9459" s="222"/>
      <c r="AV9459" s="564"/>
      <c r="AW9459" s="60"/>
      <c r="AX9459" s="60"/>
      <c r="AY9459" s="60"/>
      <c r="AZ9459" s="283"/>
      <c r="BA9459" s="283"/>
      <c r="BB9459" s="283"/>
      <c r="BC9459" s="34"/>
      <c r="BD9459" s="27"/>
      <c r="BF9459" s="35"/>
      <c r="BG9459" s="35"/>
      <c r="BH9459" s="35"/>
    </row>
    <row r="9460" spans="1:60" ht="15" x14ac:dyDescent="0.25">
      <c r="A9460" s="570">
        <f t="shared" si="138"/>
        <v>9454</v>
      </c>
      <c r="B9460" s="571" t="s">
        <v>11595</v>
      </c>
      <c r="C9460" s="574" t="s">
        <v>12458</v>
      </c>
      <c r="D9460" s="843">
        <v>333.2</v>
      </c>
      <c r="E9460" s="844"/>
      <c r="F9460" s="844"/>
      <c r="G9460" s="25"/>
      <c r="H9460" s="25"/>
      <c r="I9460" s="25"/>
      <c r="J9460" s="25"/>
      <c r="K9460" s="25"/>
      <c r="L9460" s="25"/>
      <c r="N9460" s="25"/>
      <c r="O9460" s="25"/>
      <c r="P9460" s="35" t="s">
        <v>2496</v>
      </c>
      <c r="AS9460" s="570"/>
      <c r="AT9460" s="391"/>
      <c r="AU9460" s="222"/>
      <c r="AV9460" s="564"/>
      <c r="AW9460" s="60"/>
      <c r="AX9460" s="60"/>
      <c r="AY9460" s="60"/>
      <c r="AZ9460" s="283"/>
      <c r="BA9460" s="283"/>
      <c r="BB9460" s="283"/>
      <c r="BC9460" s="34"/>
      <c r="BD9460" s="27"/>
      <c r="BF9460" s="35"/>
      <c r="BG9460" s="35"/>
      <c r="BH9460" s="35"/>
    </row>
    <row r="9461" spans="1:60" ht="15" x14ac:dyDescent="0.25">
      <c r="A9461" s="570">
        <f t="shared" si="138"/>
        <v>9455</v>
      </c>
      <c r="B9461" s="571" t="s">
        <v>11596</v>
      </c>
      <c r="C9461" s="574" t="s">
        <v>12458</v>
      </c>
      <c r="D9461" s="843">
        <v>446.25</v>
      </c>
      <c r="E9461" s="844"/>
      <c r="F9461" s="844"/>
      <c r="G9461" s="25"/>
      <c r="H9461" s="25"/>
      <c r="I9461" s="25"/>
      <c r="J9461" s="25"/>
      <c r="K9461" s="25"/>
      <c r="L9461" s="25"/>
      <c r="N9461" s="25"/>
      <c r="O9461" s="25"/>
      <c r="P9461" s="35" t="s">
        <v>2496</v>
      </c>
      <c r="AS9461" s="570"/>
      <c r="AT9461" s="391"/>
      <c r="AU9461" s="222"/>
      <c r="AV9461" s="564"/>
      <c r="AW9461" s="60"/>
      <c r="AX9461" s="60"/>
      <c r="AY9461" s="60"/>
      <c r="AZ9461" s="283"/>
      <c r="BA9461" s="283"/>
      <c r="BB9461" s="283"/>
      <c r="BC9461" s="34"/>
      <c r="BD9461" s="27"/>
      <c r="BF9461" s="35"/>
      <c r="BG9461" s="35"/>
      <c r="BH9461" s="35"/>
    </row>
    <row r="9462" spans="1:60" ht="15" x14ac:dyDescent="0.25">
      <c r="A9462" s="570">
        <f t="shared" si="138"/>
        <v>9456</v>
      </c>
      <c r="B9462" s="571" t="s">
        <v>11597</v>
      </c>
      <c r="C9462" s="574" t="s">
        <v>12458</v>
      </c>
      <c r="D9462" s="843">
        <v>309.39999999999998</v>
      </c>
      <c r="E9462" s="844"/>
      <c r="F9462" s="844"/>
      <c r="G9462" s="25"/>
      <c r="H9462" s="25"/>
      <c r="I9462" s="25"/>
      <c r="J9462" s="25"/>
      <c r="K9462" s="25"/>
      <c r="L9462" s="25"/>
      <c r="N9462" s="25"/>
      <c r="O9462" s="25"/>
      <c r="P9462" s="35" t="s">
        <v>2496</v>
      </c>
      <c r="AS9462" s="570"/>
      <c r="AT9462" s="391"/>
      <c r="AU9462" s="222"/>
      <c r="AV9462" s="564"/>
      <c r="AW9462" s="60"/>
      <c r="AX9462" s="60"/>
      <c r="AY9462" s="60"/>
      <c r="AZ9462" s="283"/>
      <c r="BA9462" s="283"/>
      <c r="BB9462" s="283"/>
      <c r="BC9462" s="34"/>
      <c r="BD9462" s="27"/>
      <c r="BF9462" s="35"/>
      <c r="BG9462" s="35"/>
      <c r="BH9462" s="35"/>
    </row>
    <row r="9463" spans="1:60" ht="15" x14ac:dyDescent="0.25">
      <c r="A9463" s="570">
        <f t="shared" si="138"/>
        <v>9457</v>
      </c>
      <c r="B9463" s="571" t="s">
        <v>11598</v>
      </c>
      <c r="C9463" s="574" t="s">
        <v>12458</v>
      </c>
      <c r="D9463" s="843">
        <v>265.37</v>
      </c>
      <c r="E9463" s="844"/>
      <c r="F9463" s="844"/>
      <c r="G9463" s="25"/>
      <c r="H9463" s="25"/>
      <c r="I9463" s="25"/>
      <c r="J9463" s="25"/>
      <c r="K9463" s="25"/>
      <c r="L9463" s="25"/>
      <c r="N9463" s="25"/>
      <c r="O9463" s="25"/>
      <c r="P9463" s="35" t="s">
        <v>2496</v>
      </c>
      <c r="AS9463" s="570"/>
      <c r="AT9463" s="391"/>
      <c r="AU9463" s="222"/>
      <c r="AV9463" s="564"/>
      <c r="AW9463" s="60"/>
      <c r="AX9463" s="60"/>
      <c r="AY9463" s="60"/>
      <c r="AZ9463" s="283"/>
      <c r="BA9463" s="283"/>
      <c r="BB9463" s="283"/>
      <c r="BC9463" s="34"/>
      <c r="BD9463" s="27"/>
      <c r="BF9463" s="35"/>
      <c r="BG9463" s="35"/>
      <c r="BH9463" s="35"/>
    </row>
    <row r="9464" spans="1:60" ht="15" x14ac:dyDescent="0.25">
      <c r="A9464" s="570">
        <f t="shared" si="138"/>
        <v>9458</v>
      </c>
      <c r="B9464" s="571" t="s">
        <v>11599</v>
      </c>
      <c r="C9464" s="574" t="s">
        <v>12458</v>
      </c>
      <c r="D9464" s="843">
        <v>642.6</v>
      </c>
      <c r="E9464" s="844"/>
      <c r="F9464" s="844"/>
      <c r="G9464" s="25"/>
      <c r="H9464" s="25"/>
      <c r="I9464" s="25"/>
      <c r="J9464" s="25"/>
      <c r="K9464" s="25"/>
      <c r="L9464" s="25"/>
      <c r="N9464" s="25"/>
      <c r="O9464" s="25"/>
      <c r="P9464" s="35" t="s">
        <v>2496</v>
      </c>
      <c r="AS9464" s="570"/>
      <c r="AT9464" s="391"/>
      <c r="AU9464" s="222"/>
      <c r="AV9464" s="564"/>
      <c r="AW9464" s="60"/>
      <c r="AX9464" s="60"/>
      <c r="AY9464" s="60"/>
      <c r="AZ9464" s="283"/>
      <c r="BA9464" s="283"/>
      <c r="BB9464" s="283"/>
      <c r="BC9464" s="34"/>
      <c r="BD9464" s="27"/>
      <c r="BF9464" s="35"/>
      <c r="BG9464" s="35"/>
      <c r="BH9464" s="35"/>
    </row>
    <row r="9465" spans="1:60" ht="15" x14ac:dyDescent="0.25">
      <c r="A9465" s="570">
        <f t="shared" si="138"/>
        <v>9459</v>
      </c>
      <c r="B9465" s="571" t="s">
        <v>11600</v>
      </c>
      <c r="C9465" s="574" t="s">
        <v>12458</v>
      </c>
      <c r="D9465" s="843">
        <v>666.4</v>
      </c>
      <c r="E9465" s="844"/>
      <c r="F9465" s="844"/>
      <c r="G9465" s="25"/>
      <c r="H9465" s="25"/>
      <c r="I9465" s="25"/>
      <c r="J9465" s="25"/>
      <c r="K9465" s="25"/>
      <c r="L9465" s="25"/>
      <c r="N9465" s="25"/>
      <c r="O9465" s="25"/>
      <c r="P9465" s="35" t="s">
        <v>2496</v>
      </c>
      <c r="AS9465" s="570"/>
      <c r="AT9465" s="391"/>
      <c r="AU9465" s="222"/>
      <c r="AV9465" s="564"/>
      <c r="AW9465" s="60"/>
      <c r="AX9465" s="60"/>
      <c r="AY9465" s="60"/>
      <c r="AZ9465" s="283"/>
      <c r="BA9465" s="283"/>
      <c r="BB9465" s="283"/>
      <c r="BC9465" s="34"/>
      <c r="BD9465" s="27"/>
      <c r="BF9465" s="35"/>
      <c r="BG9465" s="35"/>
      <c r="BH9465" s="35"/>
    </row>
    <row r="9466" spans="1:60" ht="15" x14ac:dyDescent="0.25">
      <c r="A9466" s="570">
        <f t="shared" si="138"/>
        <v>9460</v>
      </c>
      <c r="B9466" s="571" t="s">
        <v>11601</v>
      </c>
      <c r="C9466" s="574" t="s">
        <v>12458</v>
      </c>
      <c r="D9466" s="843">
        <v>505.75</v>
      </c>
      <c r="E9466" s="844"/>
      <c r="F9466" s="844"/>
      <c r="G9466" s="25"/>
      <c r="H9466" s="25"/>
      <c r="I9466" s="25"/>
      <c r="J9466" s="25"/>
      <c r="K9466" s="25"/>
      <c r="L9466" s="25"/>
      <c r="N9466" s="25"/>
      <c r="O9466" s="25"/>
      <c r="P9466" s="35" t="s">
        <v>2496</v>
      </c>
      <c r="AS9466" s="570"/>
      <c r="AT9466" s="391"/>
      <c r="AU9466" s="222"/>
      <c r="AV9466" s="564"/>
      <c r="AW9466" s="60"/>
      <c r="AX9466" s="60"/>
      <c r="AY9466" s="60"/>
      <c r="AZ9466" s="283"/>
      <c r="BA9466" s="283"/>
      <c r="BB9466" s="283"/>
      <c r="BC9466" s="34"/>
      <c r="BD9466" s="27"/>
      <c r="BF9466" s="35"/>
      <c r="BG9466" s="35"/>
      <c r="BH9466" s="35"/>
    </row>
    <row r="9467" spans="1:60" ht="15" x14ac:dyDescent="0.25">
      <c r="A9467" s="570">
        <f t="shared" si="138"/>
        <v>9461</v>
      </c>
      <c r="B9467" s="571" t="s">
        <v>11602</v>
      </c>
      <c r="C9467" s="574" t="s">
        <v>12458</v>
      </c>
      <c r="D9467" s="843">
        <v>403.41</v>
      </c>
      <c r="E9467" s="844"/>
      <c r="F9467" s="844"/>
      <c r="G9467" s="25"/>
      <c r="H9467" s="25"/>
      <c r="I9467" s="25"/>
      <c r="J9467" s="25"/>
      <c r="K9467" s="25"/>
      <c r="L9467" s="25"/>
      <c r="N9467" s="25"/>
      <c r="O9467" s="25"/>
      <c r="P9467" s="35" t="s">
        <v>2496</v>
      </c>
      <c r="AS9467" s="570"/>
      <c r="AT9467" s="391"/>
      <c r="AU9467" s="222"/>
      <c r="AV9467" s="564"/>
      <c r="AW9467" s="60"/>
      <c r="AX9467" s="60"/>
      <c r="AY9467" s="60"/>
      <c r="AZ9467" s="283"/>
      <c r="BA9467" s="283"/>
      <c r="BB9467" s="283"/>
      <c r="BC9467" s="34"/>
      <c r="BD9467" s="27"/>
      <c r="BF9467" s="35"/>
      <c r="BG9467" s="35"/>
      <c r="BH9467" s="35"/>
    </row>
    <row r="9468" spans="1:60" ht="15" x14ac:dyDescent="0.25">
      <c r="A9468" s="570">
        <f t="shared" si="138"/>
        <v>9462</v>
      </c>
      <c r="B9468" s="571" t="s">
        <v>11603</v>
      </c>
      <c r="C9468" s="574" t="s">
        <v>12458</v>
      </c>
      <c r="D9468" s="843">
        <v>403.41</v>
      </c>
      <c r="E9468" s="844"/>
      <c r="F9468" s="844"/>
      <c r="G9468" s="25"/>
      <c r="H9468" s="25"/>
      <c r="I9468" s="25"/>
      <c r="J9468" s="25"/>
      <c r="K9468" s="25"/>
      <c r="L9468" s="25"/>
      <c r="N9468" s="25"/>
      <c r="O9468" s="25"/>
      <c r="P9468" s="35" t="s">
        <v>2496</v>
      </c>
      <c r="AS9468" s="570"/>
      <c r="AT9468" s="391"/>
      <c r="AU9468" s="222"/>
      <c r="AV9468" s="564"/>
      <c r="AW9468" s="60"/>
      <c r="AX9468" s="60"/>
      <c r="AY9468" s="60"/>
      <c r="AZ9468" s="283"/>
      <c r="BA9468" s="283"/>
      <c r="BB9468" s="283"/>
      <c r="BC9468" s="34"/>
      <c r="BD9468" s="27"/>
      <c r="BF9468" s="35"/>
      <c r="BG9468" s="35"/>
      <c r="BH9468" s="35"/>
    </row>
    <row r="9469" spans="1:60" ht="15" x14ac:dyDescent="0.25">
      <c r="A9469" s="570">
        <f t="shared" si="138"/>
        <v>9463</v>
      </c>
      <c r="B9469" s="571" t="s">
        <v>11604</v>
      </c>
      <c r="C9469" s="574" t="s">
        <v>12458</v>
      </c>
      <c r="D9469" s="843">
        <v>403.41</v>
      </c>
      <c r="E9469" s="844"/>
      <c r="F9469" s="844"/>
      <c r="G9469" s="25"/>
      <c r="H9469" s="25"/>
      <c r="I9469" s="25"/>
      <c r="J9469" s="25"/>
      <c r="K9469" s="25"/>
      <c r="L9469" s="25"/>
      <c r="N9469" s="25"/>
      <c r="O9469" s="25"/>
      <c r="P9469" s="35" t="s">
        <v>2496</v>
      </c>
      <c r="AS9469" s="570"/>
      <c r="AT9469" s="391"/>
      <c r="AU9469" s="222"/>
      <c r="AV9469" s="564"/>
      <c r="AW9469" s="60"/>
      <c r="AX9469" s="60"/>
      <c r="AY9469" s="60"/>
      <c r="AZ9469" s="283"/>
      <c r="BA9469" s="283"/>
      <c r="BB9469" s="283"/>
      <c r="BC9469" s="34"/>
      <c r="BD9469" s="27"/>
      <c r="BF9469" s="35"/>
      <c r="BG9469" s="35"/>
      <c r="BH9469" s="35"/>
    </row>
    <row r="9470" spans="1:60" ht="15" x14ac:dyDescent="0.25">
      <c r="A9470" s="570">
        <f t="shared" si="138"/>
        <v>9464</v>
      </c>
      <c r="B9470" s="571" t="s">
        <v>11605</v>
      </c>
      <c r="C9470" s="574" t="s">
        <v>12458</v>
      </c>
      <c r="D9470" s="843">
        <v>403.41</v>
      </c>
      <c r="E9470" s="844"/>
      <c r="F9470" s="844"/>
      <c r="G9470" s="25"/>
      <c r="H9470" s="25"/>
      <c r="I9470" s="25"/>
      <c r="J9470" s="25"/>
      <c r="K9470" s="25"/>
      <c r="L9470" s="25"/>
      <c r="N9470" s="25"/>
      <c r="O9470" s="25"/>
      <c r="P9470" s="35" t="s">
        <v>2496</v>
      </c>
      <c r="AS9470" s="570"/>
      <c r="AT9470" s="391"/>
      <c r="AU9470" s="222"/>
      <c r="AV9470" s="564"/>
      <c r="AW9470" s="60"/>
      <c r="AX9470" s="60"/>
      <c r="AY9470" s="60"/>
      <c r="AZ9470" s="283"/>
      <c r="BA9470" s="283"/>
      <c r="BB9470" s="283"/>
      <c r="BC9470" s="34"/>
      <c r="BD9470" s="27"/>
      <c r="BF9470" s="35"/>
      <c r="BG9470" s="35"/>
      <c r="BH9470" s="35"/>
    </row>
    <row r="9471" spans="1:60" ht="15" x14ac:dyDescent="0.25">
      <c r="A9471" s="570">
        <f t="shared" si="138"/>
        <v>9465</v>
      </c>
      <c r="B9471" s="571" t="s">
        <v>11606</v>
      </c>
      <c r="C9471" s="574" t="s">
        <v>12458</v>
      </c>
      <c r="D9471" s="843">
        <v>16.66</v>
      </c>
      <c r="E9471" s="844"/>
      <c r="F9471" s="844"/>
      <c r="G9471" s="25"/>
      <c r="H9471" s="25"/>
      <c r="I9471" s="25"/>
      <c r="J9471" s="25"/>
      <c r="K9471" s="25"/>
      <c r="L9471" s="25"/>
      <c r="N9471" s="25"/>
      <c r="O9471" s="25"/>
      <c r="P9471" s="35" t="s">
        <v>2496</v>
      </c>
      <c r="AS9471" s="570"/>
      <c r="AT9471" s="391"/>
      <c r="AU9471" s="222"/>
      <c r="AV9471" s="564"/>
      <c r="AW9471" s="60"/>
      <c r="AX9471" s="60"/>
      <c r="AY9471" s="60"/>
      <c r="AZ9471" s="283"/>
      <c r="BA9471" s="283"/>
      <c r="BB9471" s="283"/>
      <c r="BC9471" s="34"/>
      <c r="BD9471" s="27"/>
      <c r="BF9471" s="35"/>
      <c r="BG9471" s="35"/>
      <c r="BH9471" s="35"/>
    </row>
    <row r="9472" spans="1:60" ht="15" x14ac:dyDescent="0.25">
      <c r="A9472" s="570">
        <f t="shared" si="138"/>
        <v>9466</v>
      </c>
      <c r="B9472" s="571" t="s">
        <v>11607</v>
      </c>
      <c r="C9472" s="574" t="s">
        <v>12458</v>
      </c>
      <c r="D9472" s="843">
        <v>1025.78</v>
      </c>
      <c r="E9472" s="844"/>
      <c r="F9472" s="844"/>
      <c r="G9472" s="25"/>
      <c r="H9472" s="25"/>
      <c r="I9472" s="25"/>
      <c r="J9472" s="25"/>
      <c r="K9472" s="25"/>
      <c r="L9472" s="25"/>
      <c r="N9472" s="25"/>
      <c r="O9472" s="25"/>
      <c r="P9472" s="35" t="s">
        <v>2496</v>
      </c>
      <c r="AS9472" s="570"/>
      <c r="AT9472" s="391"/>
      <c r="AU9472" s="222"/>
      <c r="AV9472" s="564"/>
      <c r="AW9472" s="60"/>
      <c r="AX9472" s="60"/>
      <c r="AY9472" s="60"/>
      <c r="AZ9472" s="283"/>
      <c r="BA9472" s="283"/>
      <c r="BB9472" s="283"/>
      <c r="BC9472" s="34"/>
      <c r="BD9472" s="27"/>
      <c r="BF9472" s="35"/>
      <c r="BG9472" s="35"/>
      <c r="BH9472" s="35"/>
    </row>
    <row r="9473" spans="1:60" ht="15" x14ac:dyDescent="0.25">
      <c r="A9473" s="570">
        <f t="shared" si="138"/>
        <v>9467</v>
      </c>
      <c r="B9473" s="571" t="s">
        <v>11608</v>
      </c>
      <c r="C9473" s="574" t="s">
        <v>12458</v>
      </c>
      <c r="D9473" s="843">
        <v>16.66</v>
      </c>
      <c r="E9473" s="844"/>
      <c r="F9473" s="844"/>
      <c r="G9473" s="25"/>
      <c r="H9473" s="25"/>
      <c r="I9473" s="25"/>
      <c r="J9473" s="25"/>
      <c r="K9473" s="25"/>
      <c r="L9473" s="25"/>
      <c r="N9473" s="25"/>
      <c r="O9473" s="25"/>
      <c r="P9473" s="35" t="s">
        <v>2496</v>
      </c>
      <c r="AS9473" s="570"/>
      <c r="AT9473" s="391"/>
      <c r="AU9473" s="222"/>
      <c r="AV9473" s="564"/>
      <c r="AW9473" s="60"/>
      <c r="AX9473" s="60"/>
      <c r="AY9473" s="60"/>
      <c r="AZ9473" s="283"/>
      <c r="BA9473" s="283"/>
      <c r="BB9473" s="283"/>
      <c r="BC9473" s="34"/>
      <c r="BD9473" s="27"/>
      <c r="BF9473" s="35"/>
      <c r="BG9473" s="35"/>
      <c r="BH9473" s="35"/>
    </row>
    <row r="9474" spans="1:60" ht="15" x14ac:dyDescent="0.25">
      <c r="A9474" s="570">
        <f t="shared" si="138"/>
        <v>9468</v>
      </c>
      <c r="B9474" s="571" t="s">
        <v>11609</v>
      </c>
      <c r="C9474" s="574" t="s">
        <v>12458</v>
      </c>
      <c r="D9474" s="843">
        <v>504393.4</v>
      </c>
      <c r="E9474" s="844"/>
      <c r="F9474" s="844"/>
      <c r="G9474" s="25"/>
      <c r="H9474" s="25"/>
      <c r="I9474" s="25"/>
      <c r="J9474" s="25"/>
      <c r="K9474" s="25"/>
      <c r="L9474" s="25"/>
      <c r="N9474" s="25"/>
      <c r="O9474" s="25"/>
      <c r="P9474" s="35" t="s">
        <v>2496</v>
      </c>
      <c r="AS9474" s="570"/>
      <c r="AT9474" s="391"/>
      <c r="AU9474" s="222"/>
      <c r="AV9474" s="564"/>
      <c r="AW9474" s="60"/>
      <c r="AX9474" s="60"/>
      <c r="AY9474" s="60"/>
      <c r="AZ9474" s="283"/>
      <c r="BA9474" s="283"/>
      <c r="BB9474" s="283"/>
      <c r="BC9474" s="34"/>
      <c r="BD9474" s="27"/>
      <c r="BF9474" s="35"/>
      <c r="BG9474" s="35"/>
      <c r="BH9474" s="35"/>
    </row>
    <row r="9475" spans="1:60" ht="15" x14ac:dyDescent="0.25">
      <c r="A9475" s="570">
        <f t="shared" si="138"/>
        <v>9469</v>
      </c>
      <c r="B9475" s="571" t="s">
        <v>11610</v>
      </c>
      <c r="C9475" s="574" t="s">
        <v>12458</v>
      </c>
      <c r="D9475" s="843">
        <v>411216.4</v>
      </c>
      <c r="E9475" s="844"/>
      <c r="F9475" s="844"/>
      <c r="G9475" s="25"/>
      <c r="H9475" s="25"/>
      <c r="I9475" s="25"/>
      <c r="J9475" s="25"/>
      <c r="K9475" s="25"/>
      <c r="L9475" s="25"/>
      <c r="N9475" s="25"/>
      <c r="O9475" s="25"/>
      <c r="P9475" s="35" t="s">
        <v>2496</v>
      </c>
      <c r="AS9475" s="570"/>
      <c r="AT9475" s="391"/>
      <c r="AU9475" s="222"/>
      <c r="AV9475" s="564"/>
      <c r="AW9475" s="60"/>
      <c r="AX9475" s="60"/>
      <c r="AY9475" s="60"/>
      <c r="AZ9475" s="283"/>
      <c r="BA9475" s="283"/>
      <c r="BB9475" s="283"/>
      <c r="BC9475" s="34"/>
      <c r="BD9475" s="27"/>
      <c r="BF9475" s="35"/>
      <c r="BG9475" s="35"/>
      <c r="BH9475" s="35"/>
    </row>
    <row r="9476" spans="1:60" ht="15" x14ac:dyDescent="0.25">
      <c r="A9476" s="570">
        <f t="shared" si="138"/>
        <v>9470</v>
      </c>
      <c r="B9476" s="571" t="s">
        <v>11611</v>
      </c>
      <c r="C9476" s="574" t="s">
        <v>12458</v>
      </c>
      <c r="D9476" s="843">
        <v>41253.730000000003</v>
      </c>
      <c r="E9476" s="844"/>
      <c r="F9476" s="844"/>
      <c r="G9476" s="25"/>
      <c r="H9476" s="25"/>
      <c r="I9476" s="25"/>
      <c r="J9476" s="25"/>
      <c r="K9476" s="25"/>
      <c r="L9476" s="25"/>
      <c r="N9476" s="25"/>
      <c r="O9476" s="25"/>
      <c r="P9476" s="35" t="s">
        <v>2496</v>
      </c>
      <c r="AS9476" s="570"/>
      <c r="AT9476" s="391"/>
      <c r="AU9476" s="222"/>
      <c r="AV9476" s="564"/>
      <c r="AW9476" s="60"/>
      <c r="AX9476" s="60"/>
      <c r="AY9476" s="60"/>
      <c r="AZ9476" s="283"/>
      <c r="BA9476" s="283"/>
      <c r="BB9476" s="283"/>
      <c r="BC9476" s="34"/>
      <c r="BD9476" s="27"/>
      <c r="BF9476" s="35"/>
      <c r="BG9476" s="35"/>
      <c r="BH9476" s="35"/>
    </row>
    <row r="9477" spans="1:60" ht="15" x14ac:dyDescent="0.25">
      <c r="A9477" s="570">
        <f t="shared" si="138"/>
        <v>9471</v>
      </c>
      <c r="B9477" s="571" t="s">
        <v>11612</v>
      </c>
      <c r="C9477" s="574" t="s">
        <v>12458</v>
      </c>
      <c r="D9477" s="843">
        <v>180880</v>
      </c>
      <c r="E9477" s="844"/>
      <c r="F9477" s="844"/>
      <c r="G9477" s="25"/>
      <c r="H9477" s="25"/>
      <c r="I9477" s="25"/>
      <c r="J9477" s="25"/>
      <c r="K9477" s="25"/>
      <c r="L9477" s="25"/>
      <c r="N9477" s="25"/>
      <c r="O9477" s="25"/>
      <c r="P9477" s="35" t="s">
        <v>2496</v>
      </c>
      <c r="AS9477" s="570"/>
      <c r="AT9477" s="391"/>
      <c r="AU9477" s="222"/>
      <c r="AV9477" s="564"/>
      <c r="AW9477" s="60"/>
      <c r="AX9477" s="60"/>
      <c r="AY9477" s="60"/>
      <c r="AZ9477" s="283"/>
      <c r="BA9477" s="283"/>
      <c r="BB9477" s="283"/>
      <c r="BC9477" s="34"/>
      <c r="BD9477" s="27"/>
      <c r="BF9477" s="35"/>
      <c r="BG9477" s="35"/>
      <c r="BH9477" s="35"/>
    </row>
    <row r="9478" spans="1:60" ht="15" x14ac:dyDescent="0.25">
      <c r="A9478" s="570">
        <f t="shared" si="138"/>
        <v>9472</v>
      </c>
      <c r="B9478" s="571" t="s">
        <v>11613</v>
      </c>
      <c r="C9478" s="574" t="s">
        <v>12467</v>
      </c>
      <c r="D9478" s="843">
        <v>4232592</v>
      </c>
      <c r="E9478" s="844"/>
      <c r="F9478" s="844"/>
      <c r="G9478" s="25"/>
      <c r="H9478" s="25"/>
      <c r="I9478" s="25"/>
      <c r="J9478" s="25"/>
      <c r="K9478" s="25"/>
      <c r="L9478" s="25"/>
      <c r="N9478" s="25"/>
      <c r="O9478" s="25"/>
      <c r="P9478" s="35" t="s">
        <v>2496</v>
      </c>
      <c r="AS9478" s="570"/>
      <c r="AT9478" s="391"/>
      <c r="AU9478" s="222"/>
      <c r="AV9478" s="564"/>
      <c r="AW9478" s="60"/>
      <c r="AX9478" s="60"/>
      <c r="AY9478" s="60"/>
      <c r="AZ9478" s="283"/>
      <c r="BA9478" s="283"/>
      <c r="BB9478" s="283"/>
      <c r="BC9478" s="34"/>
      <c r="BD9478" s="27"/>
      <c r="BF9478" s="35"/>
      <c r="BG9478" s="35"/>
      <c r="BH9478" s="35"/>
    </row>
    <row r="9479" spans="1:60" ht="15" x14ac:dyDescent="0.25">
      <c r="A9479" s="570">
        <f t="shared" si="138"/>
        <v>9473</v>
      </c>
      <c r="B9479" s="571" t="s">
        <v>11614</v>
      </c>
      <c r="C9479" s="574" t="s">
        <v>12463</v>
      </c>
      <c r="D9479" s="843">
        <v>197580.46</v>
      </c>
      <c r="E9479" s="844"/>
      <c r="F9479" s="844"/>
      <c r="G9479" s="25"/>
      <c r="H9479" s="25"/>
      <c r="I9479" s="25"/>
      <c r="J9479" s="25"/>
      <c r="K9479" s="25"/>
      <c r="L9479" s="25"/>
      <c r="N9479" s="25"/>
      <c r="O9479" s="25"/>
      <c r="P9479" s="35" t="s">
        <v>2496</v>
      </c>
      <c r="AS9479" s="570"/>
      <c r="AT9479" s="391"/>
      <c r="AU9479" s="222"/>
      <c r="AV9479" s="564"/>
      <c r="AW9479" s="60"/>
      <c r="AX9479" s="60"/>
      <c r="AY9479" s="60"/>
      <c r="AZ9479" s="283"/>
      <c r="BA9479" s="283"/>
      <c r="BB9479" s="283"/>
      <c r="BC9479" s="34"/>
      <c r="BD9479" s="27"/>
      <c r="BF9479" s="35"/>
      <c r="BG9479" s="35"/>
      <c r="BH9479" s="35"/>
    </row>
    <row r="9480" spans="1:60" ht="15" x14ac:dyDescent="0.25">
      <c r="A9480" s="570">
        <f t="shared" si="138"/>
        <v>9474</v>
      </c>
      <c r="B9480" s="571" t="s">
        <v>11615</v>
      </c>
      <c r="C9480" s="574" t="s">
        <v>12460</v>
      </c>
      <c r="D9480" s="843">
        <v>45546.06</v>
      </c>
      <c r="E9480" s="844"/>
      <c r="F9480" s="844"/>
      <c r="G9480" s="25"/>
      <c r="H9480" s="25"/>
      <c r="I9480" s="25"/>
      <c r="J9480" s="25"/>
      <c r="K9480" s="25"/>
      <c r="L9480" s="25"/>
      <c r="N9480" s="25"/>
      <c r="O9480" s="25"/>
      <c r="P9480" s="35" t="s">
        <v>2496</v>
      </c>
      <c r="AS9480" s="570"/>
      <c r="AT9480" s="391"/>
      <c r="AU9480" s="222"/>
      <c r="AV9480" s="564"/>
      <c r="AW9480" s="60"/>
      <c r="AX9480" s="60"/>
      <c r="AY9480" s="60"/>
      <c r="AZ9480" s="283"/>
      <c r="BA9480" s="283"/>
      <c r="BB9480" s="283"/>
      <c r="BC9480" s="34"/>
      <c r="BD9480" s="27"/>
      <c r="BF9480" s="35"/>
      <c r="BG9480" s="35"/>
      <c r="BH9480" s="35"/>
    </row>
    <row r="9481" spans="1:60" ht="15" x14ac:dyDescent="0.25">
      <c r="A9481" s="570">
        <f t="shared" si="138"/>
        <v>9475</v>
      </c>
      <c r="B9481" s="571" t="s">
        <v>11616</v>
      </c>
      <c r="C9481" s="574" t="s">
        <v>12463</v>
      </c>
      <c r="D9481" s="843">
        <v>223720</v>
      </c>
      <c r="E9481" s="844"/>
      <c r="F9481" s="844"/>
      <c r="G9481" s="25"/>
      <c r="H9481" s="25"/>
      <c r="I9481" s="25"/>
      <c r="J9481" s="25"/>
      <c r="K9481" s="25"/>
      <c r="L9481" s="25"/>
      <c r="N9481" s="25"/>
      <c r="O9481" s="25"/>
      <c r="P9481" s="35" t="s">
        <v>2496</v>
      </c>
      <c r="AS9481" s="570"/>
      <c r="AT9481" s="391"/>
      <c r="AU9481" s="222"/>
      <c r="AV9481" s="564"/>
      <c r="AW9481" s="60"/>
      <c r="AX9481" s="60"/>
      <c r="AY9481" s="60"/>
      <c r="AZ9481" s="283"/>
      <c r="BA9481" s="283"/>
      <c r="BB9481" s="283"/>
      <c r="BC9481" s="34"/>
      <c r="BD9481" s="27"/>
      <c r="BF9481" s="35"/>
      <c r="BG9481" s="35"/>
      <c r="BH9481" s="35"/>
    </row>
    <row r="9482" spans="1:60" ht="15" x14ac:dyDescent="0.25">
      <c r="A9482" s="570">
        <f t="shared" si="138"/>
        <v>9476</v>
      </c>
      <c r="B9482" s="571" t="s">
        <v>11617</v>
      </c>
      <c r="C9482" s="574" t="s">
        <v>12460</v>
      </c>
      <c r="D9482" s="843">
        <v>66937.5</v>
      </c>
      <c r="E9482" s="844"/>
      <c r="F9482" s="844"/>
      <c r="G9482" s="25"/>
      <c r="H9482" s="25"/>
      <c r="I9482" s="25"/>
      <c r="J9482" s="25"/>
      <c r="K9482" s="25"/>
      <c r="L9482" s="25"/>
      <c r="N9482" s="25"/>
      <c r="O9482" s="25"/>
      <c r="P9482" s="35" t="s">
        <v>2496</v>
      </c>
      <c r="AS9482" s="570"/>
      <c r="AT9482" s="391"/>
      <c r="AU9482" s="222"/>
      <c r="AV9482" s="564"/>
      <c r="AW9482" s="60"/>
      <c r="AX9482" s="60"/>
      <c r="AY9482" s="60"/>
      <c r="AZ9482" s="283"/>
      <c r="BA9482" s="283"/>
      <c r="BB9482" s="283"/>
      <c r="BC9482" s="34"/>
      <c r="BD9482" s="27"/>
      <c r="BF9482" s="35"/>
      <c r="BG9482" s="35"/>
      <c r="BH9482" s="35"/>
    </row>
    <row r="9483" spans="1:60" ht="15" x14ac:dyDescent="0.25">
      <c r="A9483" s="570">
        <f t="shared" si="138"/>
        <v>9477</v>
      </c>
      <c r="B9483" s="571" t="s">
        <v>11618</v>
      </c>
      <c r="C9483" s="574" t="s">
        <v>12463</v>
      </c>
      <c r="D9483" s="843">
        <v>198927.54</v>
      </c>
      <c r="E9483" s="844"/>
      <c r="F9483" s="844"/>
      <c r="G9483" s="25"/>
      <c r="H9483" s="25"/>
      <c r="I9483" s="25"/>
      <c r="J9483" s="25"/>
      <c r="K9483" s="25"/>
      <c r="L9483" s="25"/>
      <c r="N9483" s="25"/>
      <c r="O9483" s="25"/>
      <c r="P9483" s="35" t="s">
        <v>2496</v>
      </c>
      <c r="AS9483" s="570"/>
      <c r="AT9483" s="391"/>
      <c r="AU9483" s="222"/>
      <c r="AV9483" s="564"/>
      <c r="AW9483" s="60"/>
      <c r="AX9483" s="60"/>
      <c r="AY9483" s="60"/>
      <c r="AZ9483" s="283"/>
      <c r="BA9483" s="283"/>
      <c r="BB9483" s="283"/>
      <c r="BC9483" s="34"/>
      <c r="BD9483" s="27"/>
      <c r="BF9483" s="35"/>
      <c r="BG9483" s="35"/>
      <c r="BH9483" s="35"/>
    </row>
    <row r="9484" spans="1:60" ht="15" x14ac:dyDescent="0.25">
      <c r="A9484" s="570">
        <f t="shared" si="138"/>
        <v>9478</v>
      </c>
      <c r="B9484" s="571" t="s">
        <v>11619</v>
      </c>
      <c r="C9484" s="574" t="s">
        <v>12470</v>
      </c>
      <c r="D9484" s="843">
        <v>666340.5</v>
      </c>
      <c r="E9484" s="844"/>
      <c r="F9484" s="844"/>
      <c r="G9484" s="25"/>
      <c r="H9484" s="25"/>
      <c r="I9484" s="25"/>
      <c r="J9484" s="25"/>
      <c r="K9484" s="25"/>
      <c r="L9484" s="25"/>
      <c r="N9484" s="25"/>
      <c r="O9484" s="25"/>
      <c r="P9484" s="35" t="s">
        <v>2496</v>
      </c>
      <c r="AS9484" s="570"/>
      <c r="AT9484" s="391"/>
      <c r="AU9484" s="222"/>
      <c r="AV9484" s="564"/>
      <c r="AW9484" s="60"/>
      <c r="AX9484" s="60"/>
      <c r="AY9484" s="60"/>
      <c r="AZ9484" s="283"/>
      <c r="BA9484" s="283"/>
      <c r="BB9484" s="283"/>
      <c r="BC9484" s="34"/>
      <c r="BD9484" s="27"/>
      <c r="BF9484" s="35"/>
      <c r="BG9484" s="35"/>
      <c r="BH9484" s="35"/>
    </row>
    <row r="9485" spans="1:60" ht="15" x14ac:dyDescent="0.25">
      <c r="A9485" s="570">
        <f t="shared" si="138"/>
        <v>9479</v>
      </c>
      <c r="B9485" s="571" t="s">
        <v>11620</v>
      </c>
      <c r="C9485" s="574" t="s">
        <v>12470</v>
      </c>
      <c r="D9485" s="843">
        <v>579321.75</v>
      </c>
      <c r="E9485" s="844"/>
      <c r="F9485" s="844"/>
      <c r="G9485" s="25"/>
      <c r="H9485" s="25"/>
      <c r="I9485" s="25"/>
      <c r="J9485" s="25"/>
      <c r="K9485" s="25"/>
      <c r="L9485" s="25"/>
      <c r="N9485" s="25"/>
      <c r="O9485" s="25"/>
      <c r="P9485" s="35" t="s">
        <v>2496</v>
      </c>
      <c r="AS9485" s="570"/>
      <c r="AT9485" s="391"/>
      <c r="AU9485" s="222"/>
      <c r="AV9485" s="564"/>
      <c r="AW9485" s="60"/>
      <c r="AX9485" s="60"/>
      <c r="AY9485" s="60"/>
      <c r="AZ9485" s="283"/>
      <c r="BA9485" s="283"/>
      <c r="BB9485" s="283"/>
      <c r="BC9485" s="34"/>
      <c r="BD9485" s="27"/>
      <c r="BF9485" s="35"/>
      <c r="BG9485" s="35"/>
      <c r="BH9485" s="35"/>
    </row>
    <row r="9486" spans="1:60" ht="15" x14ac:dyDescent="0.25">
      <c r="A9486" s="570">
        <f t="shared" si="138"/>
        <v>9480</v>
      </c>
      <c r="B9486" s="571" t="s">
        <v>11621</v>
      </c>
      <c r="C9486" s="574" t="s">
        <v>12463</v>
      </c>
      <c r="D9486" s="843">
        <v>103958.39999999999</v>
      </c>
      <c r="E9486" s="844"/>
      <c r="F9486" s="844"/>
      <c r="G9486" s="25"/>
      <c r="H9486" s="25"/>
      <c r="I9486" s="25"/>
      <c r="J9486" s="25"/>
      <c r="K9486" s="25"/>
      <c r="L9486" s="25"/>
      <c r="N9486" s="25"/>
      <c r="O9486" s="25"/>
      <c r="P9486" s="35" t="s">
        <v>2496</v>
      </c>
      <c r="AS9486" s="570"/>
      <c r="AT9486" s="391"/>
      <c r="AU9486" s="222"/>
      <c r="AV9486" s="564"/>
      <c r="AW9486" s="60"/>
      <c r="AX9486" s="60"/>
      <c r="AY9486" s="60"/>
      <c r="AZ9486" s="283"/>
      <c r="BA9486" s="283"/>
      <c r="BB9486" s="283"/>
      <c r="BC9486" s="34"/>
      <c r="BD9486" s="27"/>
      <c r="BF9486" s="35"/>
      <c r="BG9486" s="35"/>
      <c r="BH9486" s="35"/>
    </row>
    <row r="9487" spans="1:60" ht="15" x14ac:dyDescent="0.25">
      <c r="A9487" s="570">
        <f t="shared" ref="A9487:A9550" si="139">A9486+1</f>
        <v>9481</v>
      </c>
      <c r="B9487" s="571" t="s">
        <v>11622</v>
      </c>
      <c r="C9487" s="574" t="s">
        <v>12463</v>
      </c>
      <c r="D9487" s="843">
        <v>244644.96</v>
      </c>
      <c r="E9487" s="844"/>
      <c r="F9487" s="844"/>
      <c r="G9487" s="25"/>
      <c r="H9487" s="25"/>
      <c r="I9487" s="25"/>
      <c r="J9487" s="25"/>
      <c r="K9487" s="25"/>
      <c r="L9487" s="25"/>
      <c r="N9487" s="25"/>
      <c r="O9487" s="25"/>
      <c r="P9487" s="35" t="s">
        <v>2496</v>
      </c>
      <c r="AS9487" s="570"/>
      <c r="AT9487" s="391"/>
      <c r="AU9487" s="222"/>
      <c r="AV9487" s="564"/>
      <c r="AW9487" s="60"/>
      <c r="AX9487" s="60"/>
      <c r="AY9487" s="60"/>
      <c r="AZ9487" s="283"/>
      <c r="BA9487" s="283"/>
      <c r="BB9487" s="283"/>
      <c r="BC9487" s="34"/>
      <c r="BD9487" s="27"/>
      <c r="BF9487" s="35"/>
      <c r="BG9487" s="35"/>
      <c r="BH9487" s="35"/>
    </row>
    <row r="9488" spans="1:60" ht="15" x14ac:dyDescent="0.25">
      <c r="A9488" s="570">
        <f t="shared" si="139"/>
        <v>9482</v>
      </c>
      <c r="B9488" s="571" t="s">
        <v>11623</v>
      </c>
      <c r="C9488" s="574" t="s">
        <v>12467</v>
      </c>
      <c r="D9488" s="843">
        <v>1998724</v>
      </c>
      <c r="E9488" s="844"/>
      <c r="F9488" s="844"/>
      <c r="G9488" s="25"/>
      <c r="H9488" s="25"/>
      <c r="I9488" s="25"/>
      <c r="J9488" s="25"/>
      <c r="K9488" s="25"/>
      <c r="L9488" s="25"/>
      <c r="N9488" s="25"/>
      <c r="O9488" s="25"/>
      <c r="P9488" s="35" t="s">
        <v>2496</v>
      </c>
      <c r="AS9488" s="570"/>
      <c r="AT9488" s="391"/>
      <c r="AU9488" s="222"/>
      <c r="AV9488" s="564"/>
      <c r="AW9488" s="60"/>
      <c r="AX9488" s="60"/>
      <c r="AY9488" s="60"/>
      <c r="AZ9488" s="283"/>
      <c r="BA9488" s="283"/>
      <c r="BB9488" s="283"/>
      <c r="BC9488" s="34"/>
      <c r="BD9488" s="27"/>
      <c r="BF9488" s="35"/>
      <c r="BG9488" s="35"/>
      <c r="BH9488" s="35"/>
    </row>
    <row r="9489" spans="1:60" ht="15" x14ac:dyDescent="0.25">
      <c r="A9489" s="570">
        <f t="shared" si="139"/>
        <v>9483</v>
      </c>
      <c r="B9489" s="571" t="s">
        <v>11624</v>
      </c>
      <c r="C9489" s="574" t="s">
        <v>12458</v>
      </c>
      <c r="D9489" s="843">
        <v>69275.850000000006</v>
      </c>
      <c r="E9489" s="844"/>
      <c r="F9489" s="844"/>
      <c r="G9489" s="25"/>
      <c r="H9489" s="25"/>
      <c r="I9489" s="25"/>
      <c r="J9489" s="25"/>
      <c r="K9489" s="25"/>
      <c r="L9489" s="25"/>
      <c r="N9489" s="25"/>
      <c r="O9489" s="25"/>
      <c r="P9489" s="35" t="s">
        <v>2496</v>
      </c>
      <c r="AS9489" s="570"/>
      <c r="AT9489" s="391"/>
      <c r="AU9489" s="222"/>
      <c r="AV9489" s="564"/>
      <c r="AW9489" s="60"/>
      <c r="AX9489" s="60"/>
      <c r="AY9489" s="60"/>
      <c r="AZ9489" s="283"/>
      <c r="BA9489" s="283"/>
      <c r="BB9489" s="283"/>
      <c r="BC9489" s="34"/>
      <c r="BD9489" s="27"/>
      <c r="BF9489" s="35"/>
      <c r="BG9489" s="35"/>
      <c r="BH9489" s="35"/>
    </row>
    <row r="9490" spans="1:60" ht="15" x14ac:dyDescent="0.25">
      <c r="A9490" s="570">
        <f t="shared" si="139"/>
        <v>9484</v>
      </c>
      <c r="B9490" s="571" t="s">
        <v>11625</v>
      </c>
      <c r="C9490" s="574" t="s">
        <v>12458</v>
      </c>
      <c r="D9490" s="843">
        <v>130966.64</v>
      </c>
      <c r="E9490" s="844"/>
      <c r="F9490" s="844"/>
      <c r="G9490" s="25"/>
      <c r="H9490" s="25"/>
      <c r="I9490" s="25"/>
      <c r="J9490" s="25"/>
      <c r="K9490" s="25"/>
      <c r="L9490" s="25"/>
      <c r="N9490" s="25"/>
      <c r="O9490" s="25"/>
      <c r="P9490" s="35" t="s">
        <v>2496</v>
      </c>
      <c r="AS9490" s="570"/>
      <c r="AT9490" s="391"/>
      <c r="AU9490" s="222"/>
      <c r="AV9490" s="564"/>
      <c r="AW9490" s="60"/>
      <c r="AX9490" s="60"/>
      <c r="AY9490" s="60"/>
      <c r="AZ9490" s="283"/>
      <c r="BA9490" s="283"/>
      <c r="BB9490" s="283"/>
      <c r="BC9490" s="34"/>
      <c r="BD9490" s="27"/>
      <c r="BF9490" s="35"/>
      <c r="BG9490" s="35"/>
      <c r="BH9490" s="35"/>
    </row>
    <row r="9491" spans="1:60" ht="15" x14ac:dyDescent="0.25">
      <c r="A9491" s="570">
        <f t="shared" si="139"/>
        <v>9485</v>
      </c>
      <c r="B9491" s="571" t="s">
        <v>11626</v>
      </c>
      <c r="C9491" s="574" t="s">
        <v>12458</v>
      </c>
      <c r="D9491" s="843">
        <v>77945</v>
      </c>
      <c r="E9491" s="844"/>
      <c r="F9491" s="844"/>
      <c r="G9491" s="25"/>
      <c r="H9491" s="25"/>
      <c r="I9491" s="25"/>
      <c r="J9491" s="25"/>
      <c r="K9491" s="25"/>
      <c r="L9491" s="25"/>
      <c r="N9491" s="25"/>
      <c r="O9491" s="25"/>
      <c r="P9491" s="35" t="s">
        <v>2496</v>
      </c>
      <c r="AS9491" s="570"/>
      <c r="AT9491" s="391"/>
      <c r="AU9491" s="222"/>
      <c r="AV9491" s="564"/>
      <c r="AW9491" s="60"/>
      <c r="AX9491" s="60"/>
      <c r="AY9491" s="60"/>
      <c r="AZ9491" s="283"/>
      <c r="BA9491" s="283"/>
      <c r="BB9491" s="283"/>
      <c r="BC9491" s="34"/>
      <c r="BD9491" s="27"/>
      <c r="BF9491" s="35"/>
      <c r="BG9491" s="35"/>
      <c r="BH9491" s="35"/>
    </row>
    <row r="9492" spans="1:60" ht="15" x14ac:dyDescent="0.25">
      <c r="A9492" s="570">
        <f t="shared" si="139"/>
        <v>9486</v>
      </c>
      <c r="B9492" s="571" t="s">
        <v>11627</v>
      </c>
      <c r="C9492" s="574" t="s">
        <v>12463</v>
      </c>
      <c r="D9492" s="843">
        <v>448177.8</v>
      </c>
      <c r="E9492" s="844"/>
      <c r="F9492" s="844"/>
      <c r="G9492" s="25"/>
      <c r="H9492" s="25"/>
      <c r="I9492" s="25"/>
      <c r="J9492" s="25"/>
      <c r="K9492" s="25"/>
      <c r="L9492" s="25"/>
      <c r="N9492" s="25"/>
      <c r="O9492" s="25"/>
      <c r="P9492" s="35" t="s">
        <v>2496</v>
      </c>
      <c r="AS9492" s="570"/>
      <c r="AT9492" s="391"/>
      <c r="AU9492" s="222"/>
      <c r="AV9492" s="564"/>
      <c r="AW9492" s="60"/>
      <c r="AX9492" s="60"/>
      <c r="AY9492" s="60"/>
      <c r="AZ9492" s="283"/>
      <c r="BA9492" s="283"/>
      <c r="BB9492" s="283"/>
      <c r="BC9492" s="34"/>
      <c r="BD9492" s="27"/>
      <c r="BF9492" s="35"/>
      <c r="BG9492" s="35"/>
      <c r="BH9492" s="35"/>
    </row>
    <row r="9493" spans="1:60" ht="15" x14ac:dyDescent="0.25">
      <c r="A9493" s="570">
        <f t="shared" si="139"/>
        <v>9487</v>
      </c>
      <c r="B9493" s="571" t="s">
        <v>11628</v>
      </c>
      <c r="C9493" s="574" t="s">
        <v>12460</v>
      </c>
      <c r="D9493" s="843">
        <v>94086.16</v>
      </c>
      <c r="E9493" s="844"/>
      <c r="F9493" s="844"/>
      <c r="G9493" s="25"/>
      <c r="H9493" s="25"/>
      <c r="I9493" s="25"/>
      <c r="J9493" s="25"/>
      <c r="K9493" s="25"/>
      <c r="L9493" s="25"/>
      <c r="N9493" s="25"/>
      <c r="O9493" s="25"/>
      <c r="P9493" s="35" t="s">
        <v>2496</v>
      </c>
      <c r="AS9493" s="570"/>
      <c r="AT9493" s="391"/>
      <c r="AU9493" s="222"/>
      <c r="AV9493" s="564"/>
      <c r="AW9493" s="60"/>
      <c r="AX9493" s="60"/>
      <c r="AY9493" s="60"/>
      <c r="AZ9493" s="283"/>
      <c r="BA9493" s="283"/>
      <c r="BB9493" s="283"/>
      <c r="BC9493" s="34"/>
      <c r="BD9493" s="27"/>
      <c r="BF9493" s="35"/>
      <c r="BG9493" s="35"/>
      <c r="BH9493" s="35"/>
    </row>
    <row r="9494" spans="1:60" ht="15" x14ac:dyDescent="0.25">
      <c r="A9494" s="570">
        <f t="shared" si="139"/>
        <v>9488</v>
      </c>
      <c r="B9494" s="571" t="s">
        <v>11629</v>
      </c>
      <c r="C9494" s="574" t="s">
        <v>12467</v>
      </c>
      <c r="D9494" s="843">
        <v>1170293.6000000001</v>
      </c>
      <c r="E9494" s="844"/>
      <c r="F9494" s="844"/>
      <c r="G9494" s="25"/>
      <c r="H9494" s="25"/>
      <c r="I9494" s="25"/>
      <c r="J9494" s="25"/>
      <c r="K9494" s="25"/>
      <c r="L9494" s="25"/>
      <c r="N9494" s="25"/>
      <c r="O9494" s="25"/>
      <c r="P9494" s="35" t="s">
        <v>2496</v>
      </c>
      <c r="AS9494" s="570"/>
      <c r="AT9494" s="391"/>
      <c r="AU9494" s="222"/>
      <c r="AV9494" s="564"/>
      <c r="AW9494" s="60"/>
      <c r="AX9494" s="60"/>
      <c r="AY9494" s="60"/>
      <c r="AZ9494" s="283"/>
      <c r="BA9494" s="283"/>
      <c r="BB9494" s="283"/>
      <c r="BC9494" s="34"/>
      <c r="BD9494" s="27"/>
      <c r="BF9494" s="35"/>
      <c r="BG9494" s="35"/>
      <c r="BH9494" s="35"/>
    </row>
    <row r="9495" spans="1:60" ht="15" x14ac:dyDescent="0.25">
      <c r="A9495" s="570">
        <f t="shared" si="139"/>
        <v>9489</v>
      </c>
      <c r="B9495" s="571" t="s">
        <v>11630</v>
      </c>
      <c r="C9495" s="574" t="s">
        <v>12472</v>
      </c>
      <c r="D9495" s="843">
        <v>133917.84</v>
      </c>
      <c r="E9495" s="844"/>
      <c r="F9495" s="844"/>
      <c r="G9495" s="25"/>
      <c r="H9495" s="25"/>
      <c r="I9495" s="25"/>
      <c r="J9495" s="25"/>
      <c r="K9495" s="25"/>
      <c r="L9495" s="25"/>
      <c r="N9495" s="25"/>
      <c r="O9495" s="25"/>
      <c r="P9495" s="35" t="s">
        <v>2496</v>
      </c>
      <c r="AS9495" s="570"/>
      <c r="AT9495" s="391"/>
      <c r="AU9495" s="222"/>
      <c r="AV9495" s="564"/>
      <c r="AW9495" s="60"/>
      <c r="AX9495" s="60"/>
      <c r="AY9495" s="60"/>
      <c r="AZ9495" s="283"/>
      <c r="BA9495" s="283"/>
      <c r="BB9495" s="283"/>
      <c r="BC9495" s="34"/>
      <c r="BD9495" s="27"/>
      <c r="BF9495" s="35"/>
      <c r="BG9495" s="35"/>
      <c r="BH9495" s="35"/>
    </row>
    <row r="9496" spans="1:60" ht="15" x14ac:dyDescent="0.25">
      <c r="A9496" s="570">
        <f t="shared" si="139"/>
        <v>9490</v>
      </c>
      <c r="B9496" s="571" t="s">
        <v>11631</v>
      </c>
      <c r="C9496" s="574" t="s">
        <v>12472</v>
      </c>
      <c r="D9496" s="843">
        <v>141943.20000000001</v>
      </c>
      <c r="E9496" s="844"/>
      <c r="F9496" s="844"/>
      <c r="G9496" s="25"/>
      <c r="H9496" s="25"/>
      <c r="I9496" s="25"/>
      <c r="J9496" s="25"/>
      <c r="K9496" s="25"/>
      <c r="L9496" s="25"/>
      <c r="N9496" s="25"/>
      <c r="O9496" s="25"/>
      <c r="P9496" s="35" t="s">
        <v>2496</v>
      </c>
      <c r="AS9496" s="570"/>
      <c r="AT9496" s="391"/>
      <c r="AU9496" s="222"/>
      <c r="AV9496" s="564"/>
      <c r="AW9496" s="60"/>
      <c r="AX9496" s="60"/>
      <c r="AY9496" s="60"/>
      <c r="AZ9496" s="283"/>
      <c r="BA9496" s="283"/>
      <c r="BB9496" s="283"/>
      <c r="BC9496" s="34"/>
      <c r="BD9496" s="27"/>
      <c r="BF9496" s="35"/>
      <c r="BG9496" s="35"/>
      <c r="BH9496" s="35"/>
    </row>
    <row r="9497" spans="1:60" ht="15" x14ac:dyDescent="0.25">
      <c r="A9497" s="570">
        <f t="shared" si="139"/>
        <v>9491</v>
      </c>
      <c r="B9497" s="571" t="s">
        <v>11632</v>
      </c>
      <c r="C9497" s="574" t="s">
        <v>2526</v>
      </c>
      <c r="D9497" s="843">
        <v>92820</v>
      </c>
      <c r="E9497" s="844"/>
      <c r="F9497" s="844"/>
      <c r="G9497" s="25"/>
      <c r="H9497" s="25"/>
      <c r="I9497" s="25"/>
      <c r="J9497" s="25"/>
      <c r="K9497" s="25"/>
      <c r="L9497" s="25"/>
      <c r="N9497" s="25"/>
      <c r="O9497" s="25"/>
      <c r="P9497" s="35" t="s">
        <v>2496</v>
      </c>
      <c r="AS9497" s="570"/>
      <c r="AT9497" s="391"/>
      <c r="AU9497" s="222"/>
      <c r="AV9497" s="564"/>
      <c r="AW9497" s="60"/>
      <c r="AX9497" s="60"/>
      <c r="AY9497" s="60"/>
      <c r="AZ9497" s="283"/>
      <c r="BA9497" s="283"/>
      <c r="BB9497" s="283"/>
      <c r="BC9497" s="34"/>
      <c r="BD9497" s="27"/>
      <c r="BF9497" s="35"/>
      <c r="BG9497" s="35"/>
      <c r="BH9497" s="35"/>
    </row>
    <row r="9498" spans="1:60" ht="15" x14ac:dyDescent="0.25">
      <c r="A9498" s="570">
        <f t="shared" si="139"/>
        <v>9492</v>
      </c>
      <c r="B9498" s="571" t="s">
        <v>11633</v>
      </c>
      <c r="C9498" s="574" t="s">
        <v>12472</v>
      </c>
      <c r="D9498" s="843">
        <v>35271.599999999999</v>
      </c>
      <c r="E9498" s="844"/>
      <c r="F9498" s="844"/>
      <c r="G9498" s="25"/>
      <c r="H9498" s="25"/>
      <c r="I9498" s="25"/>
      <c r="J9498" s="25"/>
      <c r="K9498" s="25"/>
      <c r="L9498" s="25"/>
      <c r="N9498" s="25"/>
      <c r="O9498" s="25"/>
      <c r="P9498" s="35" t="s">
        <v>2496</v>
      </c>
      <c r="AS9498" s="570"/>
      <c r="AT9498" s="391"/>
      <c r="AU9498" s="222"/>
      <c r="AV9498" s="564"/>
      <c r="AW9498" s="60"/>
      <c r="AX9498" s="60"/>
      <c r="AY9498" s="60"/>
      <c r="AZ9498" s="283"/>
      <c r="BA9498" s="283"/>
      <c r="BB9498" s="283"/>
      <c r="BC9498" s="34"/>
      <c r="BD9498" s="27"/>
      <c r="BF9498" s="35"/>
      <c r="BG9498" s="35"/>
      <c r="BH9498" s="35"/>
    </row>
    <row r="9499" spans="1:60" ht="15" x14ac:dyDescent="0.25">
      <c r="A9499" s="570">
        <f t="shared" si="139"/>
        <v>9493</v>
      </c>
      <c r="B9499" s="571" t="s">
        <v>11634</v>
      </c>
      <c r="C9499" s="574" t="s">
        <v>12469</v>
      </c>
      <c r="D9499" s="843">
        <v>717.57</v>
      </c>
      <c r="E9499" s="844"/>
      <c r="F9499" s="844"/>
      <c r="G9499" s="25"/>
      <c r="H9499" s="25"/>
      <c r="I9499" s="25"/>
      <c r="J9499" s="25"/>
      <c r="K9499" s="25"/>
      <c r="L9499" s="25"/>
      <c r="N9499" s="25"/>
      <c r="O9499" s="25"/>
      <c r="P9499" s="35" t="s">
        <v>2496</v>
      </c>
      <c r="AS9499" s="570"/>
      <c r="AT9499" s="391"/>
      <c r="AU9499" s="222"/>
      <c r="AV9499" s="564"/>
      <c r="AW9499" s="60"/>
      <c r="AX9499" s="60"/>
      <c r="AY9499" s="60"/>
      <c r="AZ9499" s="283"/>
      <c r="BA9499" s="283"/>
      <c r="BB9499" s="283"/>
      <c r="BC9499" s="34"/>
      <c r="BD9499" s="27"/>
      <c r="BF9499" s="35"/>
      <c r="BG9499" s="35"/>
      <c r="BH9499" s="35"/>
    </row>
    <row r="9500" spans="1:60" ht="15" x14ac:dyDescent="0.25">
      <c r="A9500" s="570">
        <f t="shared" si="139"/>
        <v>9494</v>
      </c>
      <c r="B9500" s="571" t="s">
        <v>11635</v>
      </c>
      <c r="C9500" s="574" t="s">
        <v>12469</v>
      </c>
      <c r="D9500" s="843">
        <v>717.57</v>
      </c>
      <c r="E9500" s="844"/>
      <c r="F9500" s="844"/>
      <c r="G9500" s="25"/>
      <c r="H9500" s="25"/>
      <c r="I9500" s="25"/>
      <c r="J9500" s="25"/>
      <c r="K9500" s="25"/>
      <c r="L9500" s="25"/>
      <c r="N9500" s="25"/>
      <c r="O9500" s="25"/>
      <c r="P9500" s="35" t="s">
        <v>2496</v>
      </c>
      <c r="AS9500" s="570"/>
      <c r="AT9500" s="391"/>
      <c r="AU9500" s="222"/>
      <c r="AV9500" s="564"/>
      <c r="AW9500" s="60"/>
      <c r="AX9500" s="60"/>
      <c r="AY9500" s="60"/>
      <c r="AZ9500" s="283"/>
      <c r="BA9500" s="283"/>
      <c r="BB9500" s="283"/>
      <c r="BC9500" s="34"/>
      <c r="BD9500" s="27"/>
      <c r="BF9500" s="35"/>
      <c r="BG9500" s="35"/>
      <c r="BH9500" s="35"/>
    </row>
    <row r="9501" spans="1:60" ht="15" x14ac:dyDescent="0.25">
      <c r="A9501" s="570">
        <f t="shared" si="139"/>
        <v>9495</v>
      </c>
      <c r="B9501" s="571" t="s">
        <v>11636</v>
      </c>
      <c r="C9501" s="574" t="s">
        <v>12472</v>
      </c>
      <c r="D9501" s="843">
        <v>64706.25</v>
      </c>
      <c r="E9501" s="844"/>
      <c r="F9501" s="844"/>
      <c r="G9501" s="25"/>
      <c r="H9501" s="25"/>
      <c r="I9501" s="25"/>
      <c r="J9501" s="25"/>
      <c r="K9501" s="25"/>
      <c r="L9501" s="25"/>
      <c r="N9501" s="25"/>
      <c r="O9501" s="25"/>
      <c r="P9501" s="35" t="s">
        <v>2496</v>
      </c>
      <c r="AS9501" s="570"/>
      <c r="AT9501" s="391"/>
      <c r="AU9501" s="222"/>
      <c r="AV9501" s="564"/>
      <c r="AW9501" s="60"/>
      <c r="AX9501" s="60"/>
      <c r="AY9501" s="60"/>
      <c r="AZ9501" s="283"/>
      <c r="BA9501" s="283"/>
      <c r="BB9501" s="283"/>
      <c r="BC9501" s="34"/>
      <c r="BD9501" s="27"/>
      <c r="BF9501" s="35"/>
      <c r="BG9501" s="35"/>
      <c r="BH9501" s="35"/>
    </row>
    <row r="9502" spans="1:60" ht="15" x14ac:dyDescent="0.25">
      <c r="A9502" s="570">
        <f t="shared" si="139"/>
        <v>9496</v>
      </c>
      <c r="B9502" s="571" t="s">
        <v>11637</v>
      </c>
      <c r="C9502" s="574" t="s">
        <v>12458</v>
      </c>
      <c r="D9502" s="843">
        <v>165405.24</v>
      </c>
      <c r="E9502" s="844"/>
      <c r="F9502" s="844"/>
      <c r="G9502" s="25"/>
      <c r="H9502" s="25"/>
      <c r="I9502" s="25"/>
      <c r="J9502" s="25"/>
      <c r="K9502" s="25"/>
      <c r="L9502" s="25"/>
      <c r="N9502" s="25"/>
      <c r="O9502" s="25"/>
      <c r="P9502" s="35" t="s">
        <v>2496</v>
      </c>
      <c r="AS9502" s="570"/>
      <c r="AT9502" s="391"/>
      <c r="AU9502" s="222"/>
      <c r="AV9502" s="564"/>
      <c r="AW9502" s="60"/>
      <c r="AX9502" s="60"/>
      <c r="AY9502" s="60"/>
      <c r="AZ9502" s="283"/>
      <c r="BA9502" s="283"/>
      <c r="BB9502" s="283"/>
      <c r="BC9502" s="34"/>
      <c r="BD9502" s="27"/>
      <c r="BF9502" s="35"/>
      <c r="BG9502" s="35"/>
      <c r="BH9502" s="35"/>
    </row>
    <row r="9503" spans="1:60" ht="15" x14ac:dyDescent="0.25">
      <c r="A9503" s="570">
        <f t="shared" si="139"/>
        <v>9497</v>
      </c>
      <c r="B9503" s="571" t="s">
        <v>11638</v>
      </c>
      <c r="C9503" s="574" t="s">
        <v>12472</v>
      </c>
      <c r="D9503" s="843">
        <v>137980.5</v>
      </c>
      <c r="E9503" s="844"/>
      <c r="F9503" s="844"/>
      <c r="G9503" s="25"/>
      <c r="H9503" s="25"/>
      <c r="I9503" s="25"/>
      <c r="J9503" s="25"/>
      <c r="K9503" s="25"/>
      <c r="L9503" s="25"/>
      <c r="N9503" s="25"/>
      <c r="O9503" s="25"/>
      <c r="P9503" s="35" t="s">
        <v>2496</v>
      </c>
      <c r="AS9503" s="570"/>
      <c r="AT9503" s="391"/>
      <c r="AU9503" s="222"/>
      <c r="AV9503" s="564"/>
      <c r="AW9503" s="60"/>
      <c r="AX9503" s="60"/>
      <c r="AY9503" s="60"/>
      <c r="AZ9503" s="283"/>
      <c r="BA9503" s="283"/>
      <c r="BB9503" s="283"/>
      <c r="BC9503" s="34"/>
      <c r="BD9503" s="27"/>
      <c r="BF9503" s="35"/>
      <c r="BG9503" s="35"/>
      <c r="BH9503" s="35"/>
    </row>
    <row r="9504" spans="1:60" ht="15" x14ac:dyDescent="0.25">
      <c r="A9504" s="570">
        <f t="shared" si="139"/>
        <v>9498</v>
      </c>
      <c r="B9504" s="571" t="s">
        <v>11639</v>
      </c>
      <c r="C9504" s="574" t="s">
        <v>12458</v>
      </c>
      <c r="D9504" s="843">
        <v>24990</v>
      </c>
      <c r="E9504" s="844"/>
      <c r="F9504" s="844"/>
      <c r="G9504" s="25"/>
      <c r="H9504" s="25"/>
      <c r="I9504" s="25"/>
      <c r="J9504" s="25"/>
      <c r="K9504" s="25"/>
      <c r="L9504" s="25"/>
      <c r="N9504" s="25"/>
      <c r="O9504" s="25"/>
      <c r="P9504" s="35" t="s">
        <v>2496</v>
      </c>
      <c r="AS9504" s="570"/>
      <c r="AT9504" s="391"/>
      <c r="AU9504" s="222"/>
      <c r="AV9504" s="564"/>
      <c r="AW9504" s="60"/>
      <c r="AX9504" s="60"/>
      <c r="AY9504" s="60"/>
      <c r="AZ9504" s="283"/>
      <c r="BA9504" s="283"/>
      <c r="BB9504" s="283"/>
      <c r="BC9504" s="34"/>
      <c r="BD9504" s="27"/>
      <c r="BF9504" s="35"/>
      <c r="BG9504" s="35"/>
      <c r="BH9504" s="35"/>
    </row>
    <row r="9505" spans="1:60" ht="28.5" x14ac:dyDescent="0.25">
      <c r="A9505" s="570">
        <f t="shared" si="139"/>
        <v>9499</v>
      </c>
      <c r="B9505" s="571" t="s">
        <v>11640</v>
      </c>
      <c r="C9505" s="574" t="s">
        <v>12500</v>
      </c>
      <c r="D9505" s="843">
        <v>32425.119999999999</v>
      </c>
      <c r="E9505" s="844"/>
      <c r="F9505" s="844"/>
      <c r="G9505" s="25"/>
      <c r="H9505" s="25"/>
      <c r="I9505" s="25"/>
      <c r="J9505" s="25"/>
      <c r="K9505" s="25"/>
      <c r="L9505" s="25"/>
      <c r="N9505" s="25"/>
      <c r="O9505" s="25"/>
      <c r="P9505" s="35" t="s">
        <v>2496</v>
      </c>
      <c r="AS9505" s="570"/>
      <c r="AT9505" s="391"/>
      <c r="AU9505" s="222"/>
      <c r="AV9505" s="564"/>
      <c r="AW9505" s="60"/>
      <c r="AX9505" s="60"/>
      <c r="AY9505" s="60"/>
      <c r="AZ9505" s="283"/>
      <c r="BA9505" s="283"/>
      <c r="BB9505" s="283"/>
      <c r="BC9505" s="34"/>
      <c r="BD9505" s="27"/>
      <c r="BF9505" s="35"/>
      <c r="BG9505" s="35"/>
      <c r="BH9505" s="35"/>
    </row>
    <row r="9506" spans="1:60" ht="15" x14ac:dyDescent="0.25">
      <c r="A9506" s="570">
        <f t="shared" si="139"/>
        <v>9500</v>
      </c>
      <c r="B9506" s="571" t="s">
        <v>11641</v>
      </c>
      <c r="C9506" s="574" t="s">
        <v>12463</v>
      </c>
      <c r="D9506" s="843">
        <v>891131.5</v>
      </c>
      <c r="E9506" s="844"/>
      <c r="F9506" s="844"/>
      <c r="G9506" s="25"/>
      <c r="H9506" s="25"/>
      <c r="I9506" s="25"/>
      <c r="J9506" s="25"/>
      <c r="K9506" s="25"/>
      <c r="L9506" s="25"/>
      <c r="N9506" s="25"/>
      <c r="O9506" s="25"/>
      <c r="P9506" s="35" t="s">
        <v>2496</v>
      </c>
      <c r="AS9506" s="570"/>
      <c r="AT9506" s="391"/>
      <c r="AU9506" s="222"/>
      <c r="AV9506" s="564"/>
      <c r="AW9506" s="60"/>
      <c r="AX9506" s="60"/>
      <c r="AY9506" s="60"/>
      <c r="AZ9506" s="283"/>
      <c r="BA9506" s="283"/>
      <c r="BB9506" s="283"/>
      <c r="BC9506" s="34"/>
      <c r="BD9506" s="27"/>
      <c r="BF9506" s="35"/>
      <c r="BG9506" s="35"/>
      <c r="BH9506" s="35"/>
    </row>
    <row r="9507" spans="1:60" ht="15" x14ac:dyDescent="0.25">
      <c r="A9507" s="570">
        <f t="shared" si="139"/>
        <v>9501</v>
      </c>
      <c r="B9507" s="571" t="s">
        <v>11642</v>
      </c>
      <c r="C9507" s="574" t="s">
        <v>12458</v>
      </c>
      <c r="D9507" s="843">
        <v>9305.7999999999993</v>
      </c>
      <c r="E9507" s="844"/>
      <c r="F9507" s="844"/>
      <c r="G9507" s="25"/>
      <c r="H9507" s="25"/>
      <c r="I9507" s="25"/>
      <c r="J9507" s="25"/>
      <c r="K9507" s="25"/>
      <c r="L9507" s="25"/>
      <c r="N9507" s="25"/>
      <c r="O9507" s="25"/>
      <c r="P9507" s="35" t="s">
        <v>2496</v>
      </c>
      <c r="AS9507" s="570"/>
      <c r="AT9507" s="391"/>
      <c r="AU9507" s="222"/>
      <c r="AV9507" s="564"/>
      <c r="AW9507" s="60"/>
      <c r="AX9507" s="60"/>
      <c r="AY9507" s="60"/>
      <c r="AZ9507" s="283"/>
      <c r="BA9507" s="283"/>
      <c r="BB9507" s="283"/>
      <c r="BC9507" s="34"/>
      <c r="BD9507" s="27"/>
      <c r="BF9507" s="35"/>
      <c r="BG9507" s="35"/>
      <c r="BH9507" s="35"/>
    </row>
    <row r="9508" spans="1:60" ht="15" x14ac:dyDescent="0.25">
      <c r="A9508" s="570">
        <f t="shared" si="139"/>
        <v>9502</v>
      </c>
      <c r="B9508" s="571" t="s">
        <v>11643</v>
      </c>
      <c r="C9508" s="574" t="s">
        <v>12458</v>
      </c>
      <c r="D9508" s="843">
        <v>18038.02</v>
      </c>
      <c r="E9508" s="844"/>
      <c r="F9508" s="844"/>
      <c r="G9508" s="25"/>
      <c r="H9508" s="25"/>
      <c r="I9508" s="25"/>
      <c r="J9508" s="25"/>
      <c r="K9508" s="25"/>
      <c r="L9508" s="25"/>
      <c r="N9508" s="25"/>
      <c r="O9508" s="25"/>
      <c r="P9508" s="35" t="s">
        <v>2496</v>
      </c>
      <c r="AS9508" s="570"/>
      <c r="AT9508" s="391"/>
      <c r="AU9508" s="222"/>
      <c r="AV9508" s="564"/>
      <c r="AW9508" s="60"/>
      <c r="AX9508" s="60"/>
      <c r="AY9508" s="60"/>
      <c r="AZ9508" s="283"/>
      <c r="BA9508" s="283"/>
      <c r="BB9508" s="283"/>
      <c r="BC9508" s="34"/>
      <c r="BD9508" s="27"/>
      <c r="BF9508" s="35"/>
      <c r="BG9508" s="35"/>
      <c r="BH9508" s="35"/>
    </row>
    <row r="9509" spans="1:60" ht="15" x14ac:dyDescent="0.25">
      <c r="A9509" s="570">
        <f t="shared" si="139"/>
        <v>9503</v>
      </c>
      <c r="B9509" s="571" t="s">
        <v>11644</v>
      </c>
      <c r="C9509" s="574" t="s">
        <v>12458</v>
      </c>
      <c r="D9509" s="843">
        <v>146060.6</v>
      </c>
      <c r="E9509" s="844"/>
      <c r="F9509" s="844"/>
      <c r="G9509" s="25"/>
      <c r="H9509" s="25"/>
      <c r="I9509" s="25"/>
      <c r="J9509" s="25"/>
      <c r="K9509" s="25"/>
      <c r="L9509" s="25"/>
      <c r="N9509" s="25"/>
      <c r="O9509" s="25"/>
      <c r="P9509" s="35" t="s">
        <v>2496</v>
      </c>
      <c r="AS9509" s="570"/>
      <c r="AT9509" s="391"/>
      <c r="AU9509" s="222"/>
      <c r="AV9509" s="564"/>
      <c r="AW9509" s="60"/>
      <c r="AX9509" s="60"/>
      <c r="AY9509" s="60"/>
      <c r="AZ9509" s="283"/>
      <c r="BA9509" s="283"/>
      <c r="BB9509" s="283"/>
      <c r="BC9509" s="34"/>
      <c r="BD9509" s="27"/>
      <c r="BF9509" s="35"/>
      <c r="BG9509" s="35"/>
      <c r="BH9509" s="35"/>
    </row>
    <row r="9510" spans="1:60" ht="15" x14ac:dyDescent="0.25">
      <c r="A9510" s="570">
        <f t="shared" si="139"/>
        <v>9504</v>
      </c>
      <c r="B9510" s="571" t="s">
        <v>11645</v>
      </c>
      <c r="C9510" s="574" t="s">
        <v>12458</v>
      </c>
      <c r="D9510" s="843">
        <v>8139.6</v>
      </c>
      <c r="E9510" s="844"/>
      <c r="F9510" s="844"/>
      <c r="G9510" s="25"/>
      <c r="H9510" s="25"/>
      <c r="I9510" s="25"/>
      <c r="J9510" s="25"/>
      <c r="K9510" s="25"/>
      <c r="L9510" s="25"/>
      <c r="N9510" s="25"/>
      <c r="O9510" s="25"/>
      <c r="P9510" s="35" t="s">
        <v>2496</v>
      </c>
      <c r="AS9510" s="570"/>
      <c r="AT9510" s="391"/>
      <c r="AU9510" s="222"/>
      <c r="AV9510" s="564"/>
      <c r="AW9510" s="60"/>
      <c r="AX9510" s="60"/>
      <c r="AY9510" s="60"/>
      <c r="AZ9510" s="283"/>
      <c r="BA9510" s="283"/>
      <c r="BB9510" s="283"/>
      <c r="BC9510" s="34"/>
      <c r="BD9510" s="27"/>
      <c r="BF9510" s="35"/>
      <c r="BG9510" s="35"/>
      <c r="BH9510" s="35"/>
    </row>
    <row r="9511" spans="1:60" ht="42.75" x14ac:dyDescent="0.25">
      <c r="A9511" s="570">
        <f t="shared" si="139"/>
        <v>9505</v>
      </c>
      <c r="B9511" s="571" t="s">
        <v>11646</v>
      </c>
      <c r="C9511" s="574" t="s">
        <v>12488</v>
      </c>
      <c r="D9511" s="843">
        <v>15648.5</v>
      </c>
      <c r="E9511" s="844"/>
      <c r="F9511" s="844"/>
      <c r="G9511" s="25"/>
      <c r="H9511" s="25"/>
      <c r="I9511" s="25"/>
      <c r="J9511" s="25"/>
      <c r="K9511" s="25"/>
      <c r="L9511" s="25"/>
      <c r="N9511" s="25"/>
      <c r="O9511" s="25"/>
      <c r="P9511" s="35" t="s">
        <v>2496</v>
      </c>
      <c r="AS9511" s="570"/>
      <c r="AT9511" s="391"/>
      <c r="AU9511" s="222"/>
      <c r="AV9511" s="564"/>
      <c r="AW9511" s="60"/>
      <c r="AX9511" s="60"/>
      <c r="AY9511" s="60"/>
      <c r="AZ9511" s="283"/>
      <c r="BA9511" s="283"/>
      <c r="BB9511" s="283"/>
      <c r="BC9511" s="34"/>
      <c r="BD9511" s="27"/>
      <c r="BF9511" s="35"/>
      <c r="BG9511" s="35"/>
      <c r="BH9511" s="35"/>
    </row>
    <row r="9512" spans="1:60" ht="15" x14ac:dyDescent="0.25">
      <c r="A9512" s="570">
        <f t="shared" si="139"/>
        <v>9506</v>
      </c>
      <c r="B9512" s="571" t="s">
        <v>11647</v>
      </c>
      <c r="C9512" s="574" t="s">
        <v>12458</v>
      </c>
      <c r="D9512" s="843">
        <v>15648.5</v>
      </c>
      <c r="E9512" s="844"/>
      <c r="F9512" s="844"/>
      <c r="G9512" s="25"/>
      <c r="H9512" s="25"/>
      <c r="I9512" s="25"/>
      <c r="J9512" s="25"/>
      <c r="K9512" s="25"/>
      <c r="L9512" s="25"/>
      <c r="N9512" s="25"/>
      <c r="O9512" s="25"/>
      <c r="P9512" s="35" t="s">
        <v>2496</v>
      </c>
      <c r="AS9512" s="570"/>
      <c r="AT9512" s="391"/>
      <c r="AU9512" s="222"/>
      <c r="AV9512" s="564"/>
      <c r="AW9512" s="60"/>
      <c r="AX9512" s="60"/>
      <c r="AY9512" s="60"/>
      <c r="AZ9512" s="283"/>
      <c r="BA9512" s="283"/>
      <c r="BB9512" s="283"/>
      <c r="BC9512" s="34"/>
      <c r="BD9512" s="27"/>
      <c r="BF9512" s="35"/>
      <c r="BG9512" s="35"/>
      <c r="BH9512" s="35"/>
    </row>
    <row r="9513" spans="1:60" ht="15" x14ac:dyDescent="0.25">
      <c r="A9513" s="570">
        <f t="shared" si="139"/>
        <v>9507</v>
      </c>
      <c r="B9513" s="571" t="s">
        <v>11648</v>
      </c>
      <c r="C9513" s="574" t="s">
        <v>12458</v>
      </c>
      <c r="D9513" s="843">
        <v>12911.5</v>
      </c>
      <c r="E9513" s="844"/>
      <c r="F9513" s="844"/>
      <c r="G9513" s="25"/>
      <c r="H9513" s="25"/>
      <c r="I9513" s="25"/>
      <c r="J9513" s="25"/>
      <c r="K9513" s="25"/>
      <c r="L9513" s="25"/>
      <c r="N9513" s="25"/>
      <c r="O9513" s="25"/>
      <c r="P9513" s="35" t="s">
        <v>2496</v>
      </c>
      <c r="AS9513" s="570"/>
      <c r="AT9513" s="391"/>
      <c r="AU9513" s="222"/>
      <c r="AV9513" s="564"/>
      <c r="AW9513" s="60"/>
      <c r="AX9513" s="60"/>
      <c r="AY9513" s="60"/>
      <c r="AZ9513" s="283"/>
      <c r="BA9513" s="283"/>
      <c r="BB9513" s="283"/>
      <c r="BC9513" s="34"/>
      <c r="BD9513" s="27"/>
      <c r="BF9513" s="35"/>
      <c r="BG9513" s="35"/>
      <c r="BH9513" s="35"/>
    </row>
    <row r="9514" spans="1:60" ht="15" x14ac:dyDescent="0.25">
      <c r="A9514" s="570">
        <f t="shared" si="139"/>
        <v>9508</v>
      </c>
      <c r="B9514" s="571" t="s">
        <v>11649</v>
      </c>
      <c r="C9514" s="574" t="s">
        <v>12458</v>
      </c>
      <c r="D9514" s="843">
        <v>24871</v>
      </c>
      <c r="E9514" s="844"/>
      <c r="F9514" s="844"/>
      <c r="G9514" s="25"/>
      <c r="H9514" s="25"/>
      <c r="I9514" s="25"/>
      <c r="J9514" s="25"/>
      <c r="K9514" s="25"/>
      <c r="L9514" s="25"/>
      <c r="N9514" s="25"/>
      <c r="O9514" s="25"/>
      <c r="P9514" s="35" t="s">
        <v>2496</v>
      </c>
      <c r="AS9514" s="570"/>
      <c r="AT9514" s="391"/>
      <c r="AU9514" s="222"/>
      <c r="AV9514" s="564"/>
      <c r="AW9514" s="60"/>
      <c r="AX9514" s="60"/>
      <c r="AY9514" s="60"/>
      <c r="AZ9514" s="283"/>
      <c r="BA9514" s="283"/>
      <c r="BB9514" s="283"/>
      <c r="BC9514" s="34"/>
      <c r="BD9514" s="27"/>
      <c r="BF9514" s="35"/>
      <c r="BG9514" s="35"/>
      <c r="BH9514" s="35"/>
    </row>
    <row r="9515" spans="1:60" ht="15" x14ac:dyDescent="0.25">
      <c r="A9515" s="570">
        <f t="shared" si="139"/>
        <v>9509</v>
      </c>
      <c r="B9515" s="571" t="s">
        <v>11650</v>
      </c>
      <c r="C9515" s="574" t="s">
        <v>12458</v>
      </c>
      <c r="D9515" s="843">
        <v>5213.3900000000003</v>
      </c>
      <c r="E9515" s="844"/>
      <c r="F9515" s="844"/>
      <c r="G9515" s="25"/>
      <c r="H9515" s="25"/>
      <c r="I9515" s="25"/>
      <c r="J9515" s="25"/>
      <c r="K9515" s="25"/>
      <c r="L9515" s="25"/>
      <c r="N9515" s="25"/>
      <c r="O9515" s="25"/>
      <c r="P9515" s="35" t="s">
        <v>2496</v>
      </c>
      <c r="AS9515" s="570"/>
      <c r="AT9515" s="391"/>
      <c r="AU9515" s="222"/>
      <c r="AV9515" s="564"/>
      <c r="AW9515" s="60"/>
      <c r="AX9515" s="60"/>
      <c r="AY9515" s="60"/>
      <c r="AZ9515" s="283"/>
      <c r="BA9515" s="283"/>
      <c r="BB9515" s="283"/>
      <c r="BC9515" s="34"/>
      <c r="BD9515" s="27"/>
      <c r="BF9515" s="35"/>
      <c r="BG9515" s="35"/>
      <c r="BH9515" s="35"/>
    </row>
    <row r="9516" spans="1:60" ht="15" x14ac:dyDescent="0.25">
      <c r="A9516" s="570">
        <f t="shared" si="139"/>
        <v>9510</v>
      </c>
      <c r="B9516" s="571" t="s">
        <v>11651</v>
      </c>
      <c r="C9516" s="574" t="s">
        <v>12458</v>
      </c>
      <c r="D9516" s="843">
        <v>5713522.0099999998</v>
      </c>
      <c r="E9516" s="844"/>
      <c r="F9516" s="844"/>
      <c r="G9516" s="25"/>
      <c r="H9516" s="25"/>
      <c r="I9516" s="25"/>
      <c r="J9516" s="25"/>
      <c r="K9516" s="25"/>
      <c r="L9516" s="25"/>
      <c r="N9516" s="25"/>
      <c r="O9516" s="25"/>
      <c r="P9516" s="35" t="s">
        <v>2496</v>
      </c>
      <c r="AS9516" s="570"/>
      <c r="AT9516" s="391"/>
      <c r="AU9516" s="222"/>
      <c r="AV9516" s="564"/>
      <c r="AW9516" s="60"/>
      <c r="AX9516" s="60"/>
      <c r="AY9516" s="60"/>
      <c r="AZ9516" s="283"/>
      <c r="BA9516" s="283"/>
      <c r="BB9516" s="283"/>
      <c r="BC9516" s="34"/>
      <c r="BD9516" s="27"/>
      <c r="BF9516" s="35"/>
      <c r="BG9516" s="35"/>
      <c r="BH9516" s="35"/>
    </row>
    <row r="9517" spans="1:60" ht="15" x14ac:dyDescent="0.25">
      <c r="A9517" s="570">
        <f t="shared" si="139"/>
        <v>9511</v>
      </c>
      <c r="B9517" s="571" t="s">
        <v>11652</v>
      </c>
      <c r="C9517" s="574" t="s">
        <v>12458</v>
      </c>
      <c r="D9517" s="843">
        <v>5117000</v>
      </c>
      <c r="E9517" s="844"/>
      <c r="F9517" s="844"/>
      <c r="G9517" s="25"/>
      <c r="H9517" s="25"/>
      <c r="I9517" s="25"/>
      <c r="J9517" s="25"/>
      <c r="K9517" s="25"/>
      <c r="L9517" s="25"/>
      <c r="N9517" s="25"/>
      <c r="O9517" s="25"/>
      <c r="P9517" s="35" t="s">
        <v>2496</v>
      </c>
      <c r="AS9517" s="570"/>
      <c r="AT9517" s="391"/>
      <c r="AU9517" s="222"/>
      <c r="AV9517" s="564"/>
      <c r="AW9517" s="60"/>
      <c r="AX9517" s="60"/>
      <c r="AY9517" s="60"/>
      <c r="AZ9517" s="283"/>
      <c r="BA9517" s="283"/>
      <c r="BB9517" s="283"/>
      <c r="BC9517" s="34"/>
      <c r="BD9517" s="27"/>
      <c r="BF9517" s="35"/>
      <c r="BG9517" s="35"/>
      <c r="BH9517" s="35"/>
    </row>
    <row r="9518" spans="1:60" ht="15" x14ac:dyDescent="0.25">
      <c r="A9518" s="570">
        <f t="shared" si="139"/>
        <v>9512</v>
      </c>
      <c r="B9518" s="571" t="s">
        <v>270</v>
      </c>
      <c r="C9518" s="574" t="s">
        <v>12458</v>
      </c>
      <c r="D9518" s="843">
        <v>30000</v>
      </c>
      <c r="E9518" s="844"/>
      <c r="F9518" s="844"/>
      <c r="G9518" s="25"/>
      <c r="H9518" s="25"/>
      <c r="I9518" s="25"/>
      <c r="J9518" s="25"/>
      <c r="K9518" s="25"/>
      <c r="L9518" s="25"/>
      <c r="N9518" s="25"/>
      <c r="O9518" s="25"/>
      <c r="P9518" s="35" t="s">
        <v>2496</v>
      </c>
      <c r="AS9518" s="570"/>
      <c r="AT9518" s="391"/>
      <c r="AU9518" s="222"/>
      <c r="AV9518" s="564"/>
      <c r="AW9518" s="60"/>
      <c r="AX9518" s="60"/>
      <c r="AY9518" s="60"/>
      <c r="AZ9518" s="283"/>
      <c r="BA9518" s="283"/>
      <c r="BB9518" s="283"/>
      <c r="BC9518" s="34"/>
      <c r="BD9518" s="27"/>
      <c r="BF9518" s="35"/>
      <c r="BG9518" s="35"/>
      <c r="BH9518" s="35"/>
    </row>
    <row r="9519" spans="1:60" ht="15" x14ac:dyDescent="0.25">
      <c r="A9519" s="570">
        <f t="shared" si="139"/>
        <v>9513</v>
      </c>
      <c r="B9519" s="571" t="s">
        <v>11653</v>
      </c>
      <c r="C9519" s="574" t="s">
        <v>12458</v>
      </c>
      <c r="D9519" s="843">
        <v>205172.42199999999</v>
      </c>
      <c r="E9519" s="844"/>
      <c r="F9519" s="844"/>
      <c r="G9519" s="25"/>
      <c r="H9519" s="25"/>
      <c r="I9519" s="25"/>
      <c r="J9519" s="25"/>
      <c r="K9519" s="25"/>
      <c r="L9519" s="25"/>
      <c r="N9519" s="25"/>
      <c r="O9519" s="25"/>
      <c r="P9519" s="35" t="s">
        <v>2496</v>
      </c>
      <c r="AS9519" s="570"/>
      <c r="AT9519" s="391"/>
      <c r="AU9519" s="222"/>
      <c r="AV9519" s="564"/>
      <c r="AW9519" s="60"/>
      <c r="AX9519" s="60"/>
      <c r="AY9519" s="60"/>
      <c r="AZ9519" s="283"/>
      <c r="BA9519" s="283"/>
      <c r="BB9519" s="283"/>
      <c r="BC9519" s="34"/>
      <c r="BD9519" s="27"/>
      <c r="BF9519" s="35"/>
      <c r="BG9519" s="35"/>
      <c r="BH9519" s="35"/>
    </row>
    <row r="9520" spans="1:60" ht="15" x14ac:dyDescent="0.25">
      <c r="A9520" s="570">
        <f t="shared" si="139"/>
        <v>9514</v>
      </c>
      <c r="B9520" s="571" t="s">
        <v>11654</v>
      </c>
      <c r="C9520" s="574" t="s">
        <v>12458</v>
      </c>
      <c r="D9520" s="843">
        <v>2968249.13</v>
      </c>
      <c r="E9520" s="844"/>
      <c r="F9520" s="844"/>
      <c r="G9520" s="25"/>
      <c r="H9520" s="25"/>
      <c r="I9520" s="25"/>
      <c r="J9520" s="25"/>
      <c r="K9520" s="25"/>
      <c r="L9520" s="25"/>
      <c r="N9520" s="25"/>
      <c r="O9520" s="25"/>
      <c r="P9520" s="35" t="s">
        <v>2496</v>
      </c>
      <c r="AS9520" s="570"/>
      <c r="AT9520" s="391"/>
      <c r="AU9520" s="222"/>
      <c r="AV9520" s="564"/>
      <c r="AW9520" s="60"/>
      <c r="AX9520" s="60"/>
      <c r="AY9520" s="60"/>
      <c r="AZ9520" s="283"/>
      <c r="BA9520" s="283"/>
      <c r="BB9520" s="283"/>
      <c r="BC9520" s="34"/>
      <c r="BD9520" s="27"/>
      <c r="BF9520" s="35"/>
      <c r="BG9520" s="35"/>
      <c r="BH9520" s="35"/>
    </row>
    <row r="9521" spans="1:60" ht="15" x14ac:dyDescent="0.25">
      <c r="A9521" s="570">
        <f t="shared" si="139"/>
        <v>9515</v>
      </c>
      <c r="B9521" s="571" t="s">
        <v>11655</v>
      </c>
      <c r="C9521" s="574" t="s">
        <v>12465</v>
      </c>
      <c r="D9521" s="843">
        <v>4760</v>
      </c>
      <c r="E9521" s="844"/>
      <c r="F9521" s="844"/>
      <c r="G9521" s="25"/>
      <c r="H9521" s="25"/>
      <c r="I9521" s="25"/>
      <c r="J9521" s="25"/>
      <c r="K9521" s="25"/>
      <c r="L9521" s="25"/>
      <c r="N9521" s="25"/>
      <c r="O9521" s="25"/>
      <c r="P9521" s="35" t="s">
        <v>2496</v>
      </c>
      <c r="AS9521" s="570"/>
      <c r="AT9521" s="391"/>
      <c r="AU9521" s="222"/>
      <c r="AV9521" s="564"/>
      <c r="AW9521" s="60"/>
      <c r="AX9521" s="60"/>
      <c r="AY9521" s="60"/>
      <c r="AZ9521" s="283"/>
      <c r="BA9521" s="283"/>
      <c r="BB9521" s="283"/>
      <c r="BC9521" s="34"/>
      <c r="BD9521" s="27"/>
      <c r="BF9521" s="35"/>
      <c r="BG9521" s="35"/>
      <c r="BH9521" s="35"/>
    </row>
    <row r="9522" spans="1:60" ht="15" x14ac:dyDescent="0.25">
      <c r="A9522" s="570">
        <f t="shared" si="139"/>
        <v>9516</v>
      </c>
      <c r="B9522" s="571" t="s">
        <v>11656</v>
      </c>
      <c r="C9522" s="574" t="s">
        <v>12472</v>
      </c>
      <c r="D9522" s="843">
        <v>124950</v>
      </c>
      <c r="E9522" s="844"/>
      <c r="F9522" s="844"/>
      <c r="G9522" s="25"/>
      <c r="H9522" s="25"/>
      <c r="I9522" s="25"/>
      <c r="J9522" s="25"/>
      <c r="K9522" s="25"/>
      <c r="L9522" s="25"/>
      <c r="N9522" s="25"/>
      <c r="O9522" s="25"/>
      <c r="P9522" s="35" t="s">
        <v>2496</v>
      </c>
      <c r="AS9522" s="570"/>
      <c r="AT9522" s="391"/>
      <c r="AU9522" s="222"/>
      <c r="AV9522" s="564"/>
      <c r="AW9522" s="60"/>
      <c r="AX9522" s="60"/>
      <c r="AY9522" s="60"/>
      <c r="AZ9522" s="283"/>
      <c r="BA9522" s="283"/>
      <c r="BB9522" s="283"/>
      <c r="BC9522" s="34"/>
      <c r="BD9522" s="27"/>
      <c r="BF9522" s="35"/>
      <c r="BG9522" s="35"/>
      <c r="BH9522" s="35"/>
    </row>
    <row r="9523" spans="1:60" ht="15" x14ac:dyDescent="0.25">
      <c r="A9523" s="570">
        <f t="shared" si="139"/>
        <v>9517</v>
      </c>
      <c r="B9523" s="571" t="s">
        <v>11657</v>
      </c>
      <c r="C9523" s="574" t="s">
        <v>12458</v>
      </c>
      <c r="D9523" s="843">
        <v>1236957.3999999999</v>
      </c>
      <c r="E9523" s="844"/>
      <c r="F9523" s="844"/>
      <c r="G9523" s="25"/>
      <c r="H9523" s="25"/>
      <c r="I9523" s="25"/>
      <c r="J9523" s="25"/>
      <c r="K9523" s="25"/>
      <c r="L9523" s="25"/>
      <c r="N9523" s="25"/>
      <c r="O9523" s="25"/>
      <c r="P9523" s="35" t="s">
        <v>2496</v>
      </c>
      <c r="AS9523" s="570"/>
      <c r="AT9523" s="391"/>
      <c r="AU9523" s="222"/>
      <c r="AV9523" s="564"/>
      <c r="AW9523" s="60"/>
      <c r="AX9523" s="60"/>
      <c r="AY9523" s="60"/>
      <c r="AZ9523" s="283"/>
      <c r="BA9523" s="283"/>
      <c r="BB9523" s="283"/>
      <c r="BC9523" s="34"/>
      <c r="BD9523" s="27"/>
      <c r="BF9523" s="35"/>
      <c r="BG9523" s="35"/>
      <c r="BH9523" s="35"/>
    </row>
    <row r="9524" spans="1:60" ht="15" x14ac:dyDescent="0.25">
      <c r="A9524" s="570">
        <f t="shared" si="139"/>
        <v>9518</v>
      </c>
      <c r="B9524" s="571" t="s">
        <v>11658</v>
      </c>
      <c r="C9524" s="574" t="s">
        <v>12458</v>
      </c>
      <c r="D9524" s="843">
        <v>3625930</v>
      </c>
      <c r="E9524" s="844"/>
      <c r="F9524" s="844"/>
      <c r="G9524" s="25"/>
      <c r="H9524" s="25"/>
      <c r="I9524" s="25"/>
      <c r="J9524" s="25"/>
      <c r="K9524" s="25"/>
      <c r="L9524" s="25"/>
      <c r="N9524" s="25"/>
      <c r="O9524" s="25"/>
      <c r="P9524" s="35" t="s">
        <v>2496</v>
      </c>
      <c r="AS9524" s="570"/>
      <c r="AT9524" s="391"/>
      <c r="AU9524" s="222"/>
      <c r="AV9524" s="564"/>
      <c r="AW9524" s="60"/>
      <c r="AX9524" s="60"/>
      <c r="AY9524" s="60"/>
      <c r="AZ9524" s="283"/>
      <c r="BA9524" s="283"/>
      <c r="BB9524" s="283"/>
      <c r="BC9524" s="34"/>
      <c r="BD9524" s="27"/>
      <c r="BF9524" s="35"/>
      <c r="BG9524" s="35"/>
      <c r="BH9524" s="35"/>
    </row>
    <row r="9525" spans="1:60" ht="15" x14ac:dyDescent="0.25">
      <c r="A9525" s="570">
        <f t="shared" si="139"/>
        <v>9519</v>
      </c>
      <c r="B9525" s="571" t="s">
        <v>11659</v>
      </c>
      <c r="C9525" s="574" t="s">
        <v>12458</v>
      </c>
      <c r="D9525" s="843">
        <v>527541.28</v>
      </c>
      <c r="E9525" s="844"/>
      <c r="F9525" s="844"/>
      <c r="G9525" s="25"/>
      <c r="H9525" s="25"/>
      <c r="I9525" s="25"/>
      <c r="J9525" s="25"/>
      <c r="K9525" s="25"/>
      <c r="L9525" s="25"/>
      <c r="N9525" s="25"/>
      <c r="O9525" s="25"/>
      <c r="P9525" s="35" t="s">
        <v>2496</v>
      </c>
      <c r="AS9525" s="570"/>
      <c r="AT9525" s="391"/>
      <c r="AU9525" s="222"/>
      <c r="AV9525" s="564"/>
      <c r="AW9525" s="60"/>
      <c r="AX9525" s="60"/>
      <c r="AY9525" s="60"/>
      <c r="AZ9525" s="283"/>
      <c r="BA9525" s="283"/>
      <c r="BB9525" s="283"/>
      <c r="BC9525" s="34"/>
      <c r="BD9525" s="27"/>
      <c r="BF9525" s="35"/>
      <c r="BG9525" s="35"/>
      <c r="BH9525" s="35"/>
    </row>
    <row r="9526" spans="1:60" ht="15" x14ac:dyDescent="0.25">
      <c r="A9526" s="570">
        <f t="shared" si="139"/>
        <v>9520</v>
      </c>
      <c r="B9526" s="571" t="s">
        <v>11660</v>
      </c>
      <c r="C9526" s="574" t="s">
        <v>12458</v>
      </c>
      <c r="D9526" s="843">
        <v>433160</v>
      </c>
      <c r="E9526" s="844"/>
      <c r="F9526" s="844"/>
      <c r="G9526" s="25"/>
      <c r="H9526" s="25"/>
      <c r="I9526" s="25"/>
      <c r="J9526" s="25"/>
      <c r="K9526" s="25"/>
      <c r="L9526" s="25"/>
      <c r="N9526" s="25"/>
      <c r="O9526" s="25"/>
      <c r="P9526" s="35" t="s">
        <v>2496</v>
      </c>
      <c r="AS9526" s="570"/>
      <c r="AT9526" s="391"/>
      <c r="AU9526" s="222"/>
      <c r="AV9526" s="564"/>
      <c r="AW9526" s="60"/>
      <c r="AX9526" s="60"/>
      <c r="AY9526" s="60"/>
      <c r="AZ9526" s="283"/>
      <c r="BA9526" s="283"/>
      <c r="BB9526" s="283"/>
      <c r="BC9526" s="34"/>
      <c r="BD9526" s="27"/>
      <c r="BF9526" s="35"/>
      <c r="BG9526" s="35"/>
      <c r="BH9526" s="35"/>
    </row>
    <row r="9527" spans="1:60" ht="15" x14ac:dyDescent="0.25">
      <c r="A9527" s="570">
        <f t="shared" si="139"/>
        <v>9521</v>
      </c>
      <c r="B9527" s="571" t="s">
        <v>11661</v>
      </c>
      <c r="C9527" s="574" t="s">
        <v>12458</v>
      </c>
      <c r="D9527" s="843">
        <v>909627.67</v>
      </c>
      <c r="E9527" s="844"/>
      <c r="F9527" s="844"/>
      <c r="G9527" s="25"/>
      <c r="H9527" s="25"/>
      <c r="I9527" s="25"/>
      <c r="J9527" s="25"/>
      <c r="K9527" s="25"/>
      <c r="L9527" s="25"/>
      <c r="N9527" s="25"/>
      <c r="O9527" s="25"/>
      <c r="P9527" s="35" t="s">
        <v>2496</v>
      </c>
      <c r="AS9527" s="570"/>
      <c r="AT9527" s="391"/>
      <c r="AU9527" s="222"/>
      <c r="AV9527" s="564"/>
      <c r="AW9527" s="60"/>
      <c r="AX9527" s="60"/>
      <c r="AY9527" s="60"/>
      <c r="AZ9527" s="283"/>
      <c r="BA9527" s="283"/>
      <c r="BB9527" s="283"/>
      <c r="BC9527" s="34"/>
      <c r="BD9527" s="27"/>
      <c r="BF9527" s="35"/>
      <c r="BG9527" s="35"/>
      <c r="BH9527" s="35"/>
    </row>
    <row r="9528" spans="1:60" ht="15" x14ac:dyDescent="0.25">
      <c r="A9528" s="570">
        <f t="shared" si="139"/>
        <v>9522</v>
      </c>
      <c r="B9528" s="571" t="s">
        <v>11662</v>
      </c>
      <c r="C9528" s="574" t="s">
        <v>12458</v>
      </c>
      <c r="D9528" s="843">
        <v>618926.14</v>
      </c>
      <c r="E9528" s="844"/>
      <c r="F9528" s="844"/>
      <c r="G9528" s="25"/>
      <c r="H9528" s="25"/>
      <c r="I9528" s="25"/>
      <c r="J9528" s="25"/>
      <c r="K9528" s="25"/>
      <c r="L9528" s="25"/>
      <c r="N9528" s="25"/>
      <c r="O9528" s="25"/>
      <c r="P9528" s="35" t="s">
        <v>2496</v>
      </c>
      <c r="AS9528" s="570"/>
      <c r="AT9528" s="391"/>
      <c r="AU9528" s="222"/>
      <c r="AV9528" s="564"/>
      <c r="AW9528" s="60"/>
      <c r="AX9528" s="60"/>
      <c r="AY9528" s="60"/>
      <c r="AZ9528" s="283"/>
      <c r="BA9528" s="283"/>
      <c r="BB9528" s="283"/>
      <c r="BC9528" s="34"/>
      <c r="BD9528" s="27"/>
      <c r="BF9528" s="35"/>
      <c r="BG9528" s="35"/>
      <c r="BH9528" s="35"/>
    </row>
    <row r="9529" spans="1:60" ht="15" x14ac:dyDescent="0.25">
      <c r="A9529" s="570">
        <f t="shared" si="139"/>
        <v>9523</v>
      </c>
      <c r="B9529" s="571" t="s">
        <v>11663</v>
      </c>
      <c r="C9529" s="574" t="s">
        <v>12458</v>
      </c>
      <c r="D9529" s="843">
        <v>952000</v>
      </c>
      <c r="E9529" s="844"/>
      <c r="F9529" s="844"/>
      <c r="G9529" s="25"/>
      <c r="H9529" s="25"/>
      <c r="I9529" s="25"/>
      <c r="J9529" s="25"/>
      <c r="K9529" s="25"/>
      <c r="L9529" s="25"/>
      <c r="N9529" s="25"/>
      <c r="O9529" s="25"/>
      <c r="P9529" s="35" t="s">
        <v>2496</v>
      </c>
      <c r="AS9529" s="570"/>
      <c r="AT9529" s="391"/>
      <c r="AU9529" s="222"/>
      <c r="AV9529" s="564"/>
      <c r="AW9529" s="60"/>
      <c r="AX9529" s="60"/>
      <c r="AY9529" s="60"/>
      <c r="AZ9529" s="283"/>
      <c r="BA9529" s="283"/>
      <c r="BB9529" s="283"/>
      <c r="BC9529" s="34"/>
      <c r="BD9529" s="27"/>
      <c r="BF9529" s="35"/>
      <c r="BG9529" s="35"/>
      <c r="BH9529" s="35"/>
    </row>
    <row r="9530" spans="1:60" ht="15" x14ac:dyDescent="0.25">
      <c r="A9530" s="570">
        <f t="shared" si="139"/>
        <v>9524</v>
      </c>
      <c r="B9530" s="571" t="s">
        <v>11664</v>
      </c>
      <c r="C9530" s="574" t="s">
        <v>12458</v>
      </c>
      <c r="D9530" s="843">
        <v>962710</v>
      </c>
      <c r="E9530" s="844"/>
      <c r="F9530" s="844"/>
      <c r="G9530" s="25"/>
      <c r="H9530" s="25"/>
      <c r="I9530" s="25"/>
      <c r="J9530" s="25"/>
      <c r="K9530" s="25"/>
      <c r="L9530" s="25"/>
      <c r="N9530" s="25"/>
      <c r="O9530" s="25"/>
      <c r="P9530" s="35" t="s">
        <v>2496</v>
      </c>
      <c r="AS9530" s="570"/>
      <c r="AT9530" s="391"/>
      <c r="AU9530" s="222"/>
      <c r="AV9530" s="564"/>
      <c r="AW9530" s="60"/>
      <c r="AX9530" s="60"/>
      <c r="AY9530" s="60"/>
      <c r="AZ9530" s="283"/>
      <c r="BA9530" s="283"/>
      <c r="BB9530" s="283"/>
      <c r="BC9530" s="34"/>
      <c r="BD9530" s="27"/>
      <c r="BF9530" s="35"/>
      <c r="BG9530" s="35"/>
      <c r="BH9530" s="35"/>
    </row>
    <row r="9531" spans="1:60" ht="15" x14ac:dyDescent="0.25">
      <c r="A9531" s="570">
        <f t="shared" si="139"/>
        <v>9525</v>
      </c>
      <c r="B9531" s="571" t="s">
        <v>11665</v>
      </c>
      <c r="C9531" s="574" t="s">
        <v>12458</v>
      </c>
      <c r="D9531" s="843">
        <v>326735.92</v>
      </c>
      <c r="E9531" s="844"/>
      <c r="F9531" s="844"/>
      <c r="G9531" s="25"/>
      <c r="H9531" s="25"/>
      <c r="I9531" s="25"/>
      <c r="J9531" s="25"/>
      <c r="K9531" s="25"/>
      <c r="L9531" s="25"/>
      <c r="N9531" s="25"/>
      <c r="O9531" s="25"/>
      <c r="P9531" s="35" t="s">
        <v>2496</v>
      </c>
      <c r="AS9531" s="570"/>
      <c r="AT9531" s="391"/>
      <c r="AU9531" s="222"/>
      <c r="AV9531" s="564"/>
      <c r="AW9531" s="60"/>
      <c r="AX9531" s="60"/>
      <c r="AY9531" s="60"/>
      <c r="AZ9531" s="283"/>
      <c r="BA9531" s="283"/>
      <c r="BB9531" s="283"/>
      <c r="BC9531" s="34"/>
      <c r="BD9531" s="27"/>
      <c r="BF9531" s="35"/>
      <c r="BG9531" s="35"/>
      <c r="BH9531" s="35"/>
    </row>
    <row r="9532" spans="1:60" ht="15" x14ac:dyDescent="0.25">
      <c r="A9532" s="570">
        <f t="shared" si="139"/>
        <v>9526</v>
      </c>
      <c r="B9532" s="571" t="s">
        <v>11666</v>
      </c>
      <c r="C9532" s="574" t="s">
        <v>12487</v>
      </c>
      <c r="D9532" s="843">
        <v>32150.23</v>
      </c>
      <c r="E9532" s="844"/>
      <c r="F9532" s="844"/>
      <c r="G9532" s="25"/>
      <c r="H9532" s="25"/>
      <c r="I9532" s="25"/>
      <c r="J9532" s="25"/>
      <c r="K9532" s="25"/>
      <c r="L9532" s="25"/>
      <c r="N9532" s="25"/>
      <c r="O9532" s="25"/>
      <c r="P9532" s="35" t="s">
        <v>2496</v>
      </c>
      <c r="AS9532" s="570"/>
      <c r="AT9532" s="391"/>
      <c r="AU9532" s="222"/>
      <c r="AV9532" s="564"/>
      <c r="AW9532" s="60"/>
      <c r="AX9532" s="60"/>
      <c r="AY9532" s="60"/>
      <c r="AZ9532" s="283"/>
      <c r="BA9532" s="283"/>
      <c r="BB9532" s="283"/>
      <c r="BC9532" s="34"/>
      <c r="BD9532" s="27"/>
      <c r="BF9532" s="35"/>
      <c r="BG9532" s="35"/>
      <c r="BH9532" s="35"/>
    </row>
    <row r="9533" spans="1:60" ht="15" x14ac:dyDescent="0.25">
      <c r="A9533" s="570">
        <f t="shared" si="139"/>
        <v>9527</v>
      </c>
      <c r="B9533" s="571" t="s">
        <v>11667</v>
      </c>
      <c r="C9533" s="574" t="s">
        <v>12487</v>
      </c>
      <c r="D9533" s="843">
        <v>54390.14</v>
      </c>
      <c r="E9533" s="844"/>
      <c r="F9533" s="844"/>
      <c r="G9533" s="25"/>
      <c r="H9533" s="25"/>
      <c r="I9533" s="25"/>
      <c r="J9533" s="25"/>
      <c r="K9533" s="25"/>
      <c r="L9533" s="25"/>
      <c r="N9533" s="25"/>
      <c r="O9533" s="25"/>
      <c r="P9533" s="35" t="s">
        <v>2496</v>
      </c>
      <c r="AS9533" s="570"/>
      <c r="AT9533" s="391"/>
      <c r="AU9533" s="222"/>
      <c r="AV9533" s="564"/>
      <c r="AW9533" s="60"/>
      <c r="AX9533" s="60"/>
      <c r="AY9533" s="60"/>
      <c r="AZ9533" s="283"/>
      <c r="BA9533" s="283"/>
      <c r="BB9533" s="283"/>
      <c r="BC9533" s="34"/>
      <c r="BD9533" s="27"/>
      <c r="BF9533" s="35"/>
      <c r="BG9533" s="35"/>
      <c r="BH9533" s="35"/>
    </row>
    <row r="9534" spans="1:60" ht="15" x14ac:dyDescent="0.25">
      <c r="A9534" s="570">
        <f t="shared" si="139"/>
        <v>9528</v>
      </c>
      <c r="B9534" s="571" t="s">
        <v>11668</v>
      </c>
      <c r="C9534" s="574" t="s">
        <v>12487</v>
      </c>
      <c r="D9534" s="843">
        <v>19563.599999999999</v>
      </c>
      <c r="E9534" s="844"/>
      <c r="F9534" s="844"/>
      <c r="G9534" s="25"/>
      <c r="H9534" s="25"/>
      <c r="I9534" s="25"/>
      <c r="J9534" s="25"/>
      <c r="K9534" s="25"/>
      <c r="L9534" s="25"/>
      <c r="N9534" s="25"/>
      <c r="O9534" s="25"/>
      <c r="P9534" s="35" t="s">
        <v>2496</v>
      </c>
      <c r="AS9534" s="570"/>
      <c r="AT9534" s="391"/>
      <c r="AU9534" s="222"/>
      <c r="AV9534" s="564"/>
      <c r="AW9534" s="60"/>
      <c r="AX9534" s="60"/>
      <c r="AY9534" s="60"/>
      <c r="AZ9534" s="283"/>
      <c r="BA9534" s="283"/>
      <c r="BB9534" s="283"/>
      <c r="BC9534" s="34"/>
      <c r="BD9534" s="27"/>
      <c r="BF9534" s="35"/>
      <c r="BG9534" s="35"/>
      <c r="BH9534" s="35"/>
    </row>
    <row r="9535" spans="1:60" ht="15" x14ac:dyDescent="0.25">
      <c r="A9535" s="570">
        <f t="shared" si="139"/>
        <v>9529</v>
      </c>
      <c r="B9535" s="571" t="s">
        <v>11669</v>
      </c>
      <c r="C9535" s="574" t="s">
        <v>12487</v>
      </c>
      <c r="D9535" s="843">
        <v>21143.919999999998</v>
      </c>
      <c r="E9535" s="844"/>
      <c r="F9535" s="844"/>
      <c r="G9535" s="25"/>
      <c r="H9535" s="25"/>
      <c r="I9535" s="25"/>
      <c r="J9535" s="25"/>
      <c r="K9535" s="25"/>
      <c r="L9535" s="25"/>
      <c r="N9535" s="25"/>
      <c r="O9535" s="25"/>
      <c r="P9535" s="35" t="s">
        <v>2496</v>
      </c>
      <c r="AS9535" s="570"/>
      <c r="AT9535" s="391"/>
      <c r="AU9535" s="222"/>
      <c r="AV9535" s="564"/>
      <c r="AW9535" s="60"/>
      <c r="AX9535" s="60"/>
      <c r="AY9535" s="60"/>
      <c r="AZ9535" s="283"/>
      <c r="BA9535" s="283"/>
      <c r="BB9535" s="283"/>
      <c r="BC9535" s="34"/>
      <c r="BD9535" s="27"/>
      <c r="BF9535" s="35"/>
      <c r="BG9535" s="35"/>
      <c r="BH9535" s="35"/>
    </row>
    <row r="9536" spans="1:60" ht="15" x14ac:dyDescent="0.25">
      <c r="A9536" s="570">
        <f t="shared" si="139"/>
        <v>9530</v>
      </c>
      <c r="B9536" s="571" t="s">
        <v>11670</v>
      </c>
      <c r="C9536" s="574" t="s">
        <v>12487</v>
      </c>
      <c r="D9536" s="843">
        <v>34775.370000000003</v>
      </c>
      <c r="E9536" s="844"/>
      <c r="F9536" s="844"/>
      <c r="G9536" s="25"/>
      <c r="H9536" s="25"/>
      <c r="I9536" s="25"/>
      <c r="J9536" s="25"/>
      <c r="K9536" s="25"/>
      <c r="L9536" s="25"/>
      <c r="N9536" s="25"/>
      <c r="O9536" s="25"/>
      <c r="P9536" s="35" t="s">
        <v>2496</v>
      </c>
      <c r="AS9536" s="570"/>
      <c r="AT9536" s="391"/>
      <c r="AU9536" s="222"/>
      <c r="AV9536" s="564"/>
      <c r="AW9536" s="60"/>
      <c r="AX9536" s="60"/>
      <c r="AY9536" s="60"/>
      <c r="AZ9536" s="283"/>
      <c r="BA9536" s="283"/>
      <c r="BB9536" s="283"/>
      <c r="BC9536" s="34"/>
      <c r="BD9536" s="27"/>
      <c r="BF9536" s="35"/>
      <c r="BG9536" s="35"/>
      <c r="BH9536" s="35"/>
    </row>
    <row r="9537" spans="1:60" ht="15" x14ac:dyDescent="0.25">
      <c r="A9537" s="570">
        <f t="shared" si="139"/>
        <v>9531</v>
      </c>
      <c r="B9537" s="571" t="s">
        <v>11671</v>
      </c>
      <c r="C9537" s="574" t="s">
        <v>12458</v>
      </c>
      <c r="D9537" s="843">
        <v>149464</v>
      </c>
      <c r="E9537" s="844"/>
      <c r="F9537" s="844"/>
      <c r="G9537" s="25"/>
      <c r="H9537" s="25"/>
      <c r="I9537" s="25"/>
      <c r="J9537" s="25"/>
      <c r="K9537" s="25"/>
      <c r="L9537" s="25"/>
      <c r="N9537" s="25"/>
      <c r="O9537" s="25"/>
      <c r="P9537" s="35" t="s">
        <v>2496</v>
      </c>
      <c r="AS9537" s="570"/>
      <c r="AT9537" s="391"/>
      <c r="AU9537" s="222"/>
      <c r="AV9537" s="564"/>
      <c r="AW9537" s="60"/>
      <c r="AX9537" s="60"/>
      <c r="AY9537" s="60"/>
      <c r="AZ9537" s="283"/>
      <c r="BA9537" s="283"/>
      <c r="BB9537" s="283"/>
      <c r="BC9537" s="34"/>
      <c r="BD9537" s="27"/>
      <c r="BF9537" s="35"/>
      <c r="BG9537" s="35"/>
      <c r="BH9537" s="35"/>
    </row>
    <row r="9538" spans="1:60" ht="15" x14ac:dyDescent="0.25">
      <c r="A9538" s="570">
        <f t="shared" si="139"/>
        <v>9532</v>
      </c>
      <c r="B9538" s="571" t="s">
        <v>11672</v>
      </c>
      <c r="C9538" s="574" t="s">
        <v>12458</v>
      </c>
      <c r="D9538" s="843">
        <v>475281.24</v>
      </c>
      <c r="E9538" s="844"/>
      <c r="F9538" s="844"/>
      <c r="G9538" s="25"/>
      <c r="H9538" s="25"/>
      <c r="I9538" s="25"/>
      <c r="J9538" s="25"/>
      <c r="K9538" s="25"/>
      <c r="L9538" s="25"/>
      <c r="N9538" s="25"/>
      <c r="O9538" s="25"/>
      <c r="P9538" s="35" t="s">
        <v>2496</v>
      </c>
      <c r="AS9538" s="570"/>
      <c r="AT9538" s="391"/>
      <c r="AU9538" s="222"/>
      <c r="AV9538" s="564"/>
      <c r="AW9538" s="60"/>
      <c r="AX9538" s="60"/>
      <c r="AY9538" s="60"/>
      <c r="AZ9538" s="283"/>
      <c r="BA9538" s="283"/>
      <c r="BB9538" s="283"/>
      <c r="BC9538" s="34"/>
      <c r="BD9538" s="27"/>
      <c r="BF9538" s="35"/>
      <c r="BG9538" s="35"/>
      <c r="BH9538" s="35"/>
    </row>
    <row r="9539" spans="1:60" ht="15" x14ac:dyDescent="0.25">
      <c r="A9539" s="570">
        <f t="shared" si="139"/>
        <v>9533</v>
      </c>
      <c r="B9539" s="571" t="s">
        <v>11673</v>
      </c>
      <c r="C9539" s="574" t="s">
        <v>12458</v>
      </c>
      <c r="D9539" s="843">
        <v>125307</v>
      </c>
      <c r="E9539" s="844"/>
      <c r="F9539" s="844"/>
      <c r="G9539" s="25"/>
      <c r="H9539" s="25"/>
      <c r="I9539" s="25"/>
      <c r="J9539" s="25"/>
      <c r="K9539" s="25"/>
      <c r="L9539" s="25"/>
      <c r="N9539" s="25"/>
      <c r="O9539" s="25"/>
      <c r="P9539" s="35" t="s">
        <v>2496</v>
      </c>
      <c r="AS9539" s="570"/>
      <c r="AT9539" s="391"/>
      <c r="AU9539" s="222"/>
      <c r="AV9539" s="564"/>
      <c r="AW9539" s="60"/>
      <c r="AX9539" s="60"/>
      <c r="AY9539" s="60"/>
      <c r="AZ9539" s="283"/>
      <c r="BA9539" s="283"/>
      <c r="BB9539" s="283"/>
      <c r="BC9539" s="34"/>
      <c r="BD9539" s="27"/>
      <c r="BF9539" s="35"/>
      <c r="BG9539" s="35"/>
      <c r="BH9539" s="35"/>
    </row>
    <row r="9540" spans="1:60" ht="15" x14ac:dyDescent="0.25">
      <c r="A9540" s="570">
        <f t="shared" si="139"/>
        <v>9534</v>
      </c>
      <c r="B9540" s="571" t="s">
        <v>11674</v>
      </c>
      <c r="C9540" s="574" t="s">
        <v>12458</v>
      </c>
      <c r="D9540" s="843">
        <v>107367.75</v>
      </c>
      <c r="E9540" s="844"/>
      <c r="F9540" s="844"/>
      <c r="G9540" s="25"/>
      <c r="H9540" s="25"/>
      <c r="I9540" s="25"/>
      <c r="J9540" s="25"/>
      <c r="K9540" s="25"/>
      <c r="L9540" s="25"/>
      <c r="N9540" s="25"/>
      <c r="O9540" s="25"/>
      <c r="P9540" s="35" t="s">
        <v>2496</v>
      </c>
      <c r="AS9540" s="570"/>
      <c r="AT9540" s="391"/>
      <c r="AU9540" s="222"/>
      <c r="AV9540" s="564"/>
      <c r="AW9540" s="60"/>
      <c r="AX9540" s="60"/>
      <c r="AY9540" s="60"/>
      <c r="AZ9540" s="283"/>
      <c r="BA9540" s="283"/>
      <c r="BB9540" s="283"/>
      <c r="BC9540" s="34"/>
      <c r="BD9540" s="27"/>
      <c r="BF9540" s="35"/>
      <c r="BG9540" s="35"/>
      <c r="BH9540" s="35"/>
    </row>
    <row r="9541" spans="1:60" ht="15" x14ac:dyDescent="0.25">
      <c r="A9541" s="570">
        <f t="shared" si="139"/>
        <v>9535</v>
      </c>
      <c r="B9541" s="571" t="s">
        <v>11675</v>
      </c>
      <c r="C9541" s="574" t="s">
        <v>12458</v>
      </c>
      <c r="D9541" s="843">
        <v>285600</v>
      </c>
      <c r="E9541" s="844"/>
      <c r="F9541" s="844"/>
      <c r="G9541" s="25"/>
      <c r="H9541" s="25"/>
      <c r="I9541" s="25"/>
      <c r="J9541" s="25"/>
      <c r="K9541" s="25"/>
      <c r="L9541" s="25"/>
      <c r="N9541" s="25"/>
      <c r="O9541" s="25"/>
      <c r="P9541" s="35" t="s">
        <v>2496</v>
      </c>
      <c r="AS9541" s="570"/>
      <c r="AT9541" s="391"/>
      <c r="AU9541" s="222"/>
      <c r="AV9541" s="564"/>
      <c r="AW9541" s="60"/>
      <c r="AX9541" s="60"/>
      <c r="AY9541" s="60"/>
      <c r="AZ9541" s="283"/>
      <c r="BA9541" s="283"/>
      <c r="BB9541" s="283"/>
      <c r="BC9541" s="34"/>
      <c r="BD9541" s="27"/>
      <c r="BF9541" s="35"/>
      <c r="BG9541" s="35"/>
      <c r="BH9541" s="35"/>
    </row>
    <row r="9542" spans="1:60" ht="15" x14ac:dyDescent="0.25">
      <c r="A9542" s="570">
        <f t="shared" si="139"/>
        <v>9536</v>
      </c>
      <c r="B9542" s="571" t="s">
        <v>11676</v>
      </c>
      <c r="C9542" s="574" t="s">
        <v>12458</v>
      </c>
      <c r="D9542" s="843">
        <v>837526.76</v>
      </c>
      <c r="E9542" s="844"/>
      <c r="F9542" s="844"/>
      <c r="G9542" s="25"/>
      <c r="H9542" s="25"/>
      <c r="I9542" s="25"/>
      <c r="J9542" s="25"/>
      <c r="K9542" s="25"/>
      <c r="L9542" s="25"/>
      <c r="N9542" s="25"/>
      <c r="O9542" s="25"/>
      <c r="P9542" s="35" t="s">
        <v>2496</v>
      </c>
      <c r="AS9542" s="570"/>
      <c r="AT9542" s="391"/>
      <c r="AU9542" s="222"/>
      <c r="AV9542" s="564"/>
      <c r="AW9542" s="60"/>
      <c r="AX9542" s="60"/>
      <c r="AY9542" s="60"/>
      <c r="AZ9542" s="283"/>
      <c r="BA9542" s="283"/>
      <c r="BB9542" s="283"/>
      <c r="BC9542" s="34"/>
      <c r="BD9542" s="27"/>
      <c r="BF9542" s="35"/>
      <c r="BG9542" s="35"/>
      <c r="BH9542" s="35"/>
    </row>
    <row r="9543" spans="1:60" ht="15" x14ac:dyDescent="0.25">
      <c r="A9543" s="570">
        <f t="shared" si="139"/>
        <v>9537</v>
      </c>
      <c r="B9543" s="571" t="s">
        <v>11677</v>
      </c>
      <c r="C9543" s="574" t="s">
        <v>12458</v>
      </c>
      <c r="D9543" s="843">
        <v>65212</v>
      </c>
      <c r="E9543" s="844"/>
      <c r="F9543" s="844"/>
      <c r="G9543" s="25"/>
      <c r="H9543" s="25"/>
      <c r="I9543" s="25"/>
      <c r="J9543" s="25"/>
      <c r="K9543" s="25"/>
      <c r="L9543" s="25"/>
      <c r="N9543" s="25"/>
      <c r="O9543" s="25"/>
      <c r="P9543" s="35" t="s">
        <v>2496</v>
      </c>
      <c r="AS9543" s="570"/>
      <c r="AT9543" s="391"/>
      <c r="AU9543" s="222"/>
      <c r="AV9543" s="564"/>
      <c r="AW9543" s="60"/>
      <c r="AX9543" s="60"/>
      <c r="AY9543" s="60"/>
      <c r="AZ9543" s="283"/>
      <c r="BA9543" s="283"/>
      <c r="BB9543" s="283"/>
      <c r="BC9543" s="34"/>
      <c r="BD9543" s="27"/>
      <c r="BF9543" s="35"/>
      <c r="BG9543" s="35"/>
      <c r="BH9543" s="35"/>
    </row>
    <row r="9544" spans="1:60" ht="15" x14ac:dyDescent="0.25">
      <c r="A9544" s="570">
        <f t="shared" si="139"/>
        <v>9538</v>
      </c>
      <c r="B9544" s="571" t="s">
        <v>11678</v>
      </c>
      <c r="C9544" s="574" t="s">
        <v>12458</v>
      </c>
      <c r="D9544" s="843">
        <v>147560</v>
      </c>
      <c r="E9544" s="844"/>
      <c r="F9544" s="844"/>
      <c r="G9544" s="25"/>
      <c r="H9544" s="25"/>
      <c r="I9544" s="25"/>
      <c r="J9544" s="25"/>
      <c r="K9544" s="25"/>
      <c r="L9544" s="25"/>
      <c r="N9544" s="25"/>
      <c r="O9544" s="25"/>
      <c r="P9544" s="35" t="s">
        <v>2496</v>
      </c>
      <c r="AS9544" s="570"/>
      <c r="AT9544" s="391"/>
      <c r="AU9544" s="222"/>
      <c r="AV9544" s="564"/>
      <c r="AW9544" s="60"/>
      <c r="AX9544" s="60"/>
      <c r="AY9544" s="60"/>
      <c r="AZ9544" s="283"/>
      <c r="BA9544" s="283"/>
      <c r="BB9544" s="283"/>
      <c r="BC9544" s="34"/>
      <c r="BD9544" s="27"/>
      <c r="BF9544" s="35"/>
      <c r="BG9544" s="35"/>
      <c r="BH9544" s="35"/>
    </row>
    <row r="9545" spans="1:60" ht="15" x14ac:dyDescent="0.25">
      <c r="A9545" s="570">
        <f t="shared" si="139"/>
        <v>9539</v>
      </c>
      <c r="B9545" s="571" t="s">
        <v>11679</v>
      </c>
      <c r="C9545" s="574" t="s">
        <v>12458</v>
      </c>
      <c r="D9545" s="843">
        <v>53014.5</v>
      </c>
      <c r="E9545" s="844"/>
      <c r="F9545" s="844"/>
      <c r="G9545" s="25"/>
      <c r="H9545" s="25"/>
      <c r="I9545" s="25"/>
      <c r="J9545" s="25"/>
      <c r="K9545" s="25"/>
      <c r="L9545" s="25"/>
      <c r="N9545" s="25"/>
      <c r="O9545" s="25"/>
      <c r="P9545" s="35" t="s">
        <v>2496</v>
      </c>
      <c r="AS9545" s="570"/>
      <c r="AT9545" s="391"/>
      <c r="AU9545" s="222"/>
      <c r="AV9545" s="564"/>
      <c r="AW9545" s="60"/>
      <c r="AX9545" s="60"/>
      <c r="AY9545" s="60"/>
      <c r="AZ9545" s="283"/>
      <c r="BA9545" s="283"/>
      <c r="BB9545" s="283"/>
      <c r="BC9545" s="34"/>
      <c r="BD9545" s="27"/>
      <c r="BF9545" s="35"/>
      <c r="BG9545" s="35"/>
      <c r="BH9545" s="35"/>
    </row>
    <row r="9546" spans="1:60" ht="15" x14ac:dyDescent="0.25">
      <c r="A9546" s="570">
        <f t="shared" si="139"/>
        <v>9540</v>
      </c>
      <c r="B9546" s="571" t="s">
        <v>11680</v>
      </c>
      <c r="C9546" s="574" t="s">
        <v>12458</v>
      </c>
      <c r="D9546" s="843">
        <v>227290</v>
      </c>
      <c r="E9546" s="844"/>
      <c r="F9546" s="844"/>
      <c r="G9546" s="25"/>
      <c r="H9546" s="25"/>
      <c r="I9546" s="25"/>
      <c r="J9546" s="25"/>
      <c r="K9546" s="25"/>
      <c r="L9546" s="25"/>
      <c r="N9546" s="25"/>
      <c r="O9546" s="25"/>
      <c r="P9546" s="35" t="s">
        <v>2496</v>
      </c>
      <c r="AS9546" s="570"/>
      <c r="AT9546" s="391"/>
      <c r="AU9546" s="222"/>
      <c r="AV9546" s="564"/>
      <c r="AW9546" s="60"/>
      <c r="AX9546" s="60"/>
      <c r="AY9546" s="60"/>
      <c r="AZ9546" s="283"/>
      <c r="BA9546" s="283"/>
      <c r="BB9546" s="283"/>
      <c r="BC9546" s="34"/>
      <c r="BD9546" s="27"/>
      <c r="BF9546" s="35"/>
      <c r="BG9546" s="35"/>
      <c r="BH9546" s="35"/>
    </row>
    <row r="9547" spans="1:60" ht="15" x14ac:dyDescent="0.25">
      <c r="A9547" s="570">
        <f t="shared" si="139"/>
        <v>9541</v>
      </c>
      <c r="B9547" s="571" t="s">
        <v>11681</v>
      </c>
      <c r="C9547" s="574" t="s">
        <v>12458</v>
      </c>
      <c r="D9547" s="843">
        <v>49028</v>
      </c>
      <c r="E9547" s="844"/>
      <c r="F9547" s="844"/>
      <c r="G9547" s="25"/>
      <c r="H9547" s="25"/>
      <c r="I9547" s="25"/>
      <c r="J9547" s="25"/>
      <c r="K9547" s="25"/>
      <c r="L9547" s="25"/>
      <c r="N9547" s="25"/>
      <c r="O9547" s="25"/>
      <c r="P9547" s="35" t="s">
        <v>2496</v>
      </c>
      <c r="AS9547" s="570"/>
      <c r="AT9547" s="391"/>
      <c r="AU9547" s="222"/>
      <c r="AV9547" s="564"/>
      <c r="AW9547" s="60"/>
      <c r="AX9547" s="60"/>
      <c r="AY9547" s="60"/>
      <c r="AZ9547" s="283"/>
      <c r="BA9547" s="283"/>
      <c r="BB9547" s="283"/>
      <c r="BC9547" s="34"/>
      <c r="BD9547" s="27"/>
      <c r="BF9547" s="35"/>
      <c r="BG9547" s="35"/>
      <c r="BH9547" s="35"/>
    </row>
    <row r="9548" spans="1:60" ht="15" x14ac:dyDescent="0.25">
      <c r="A9548" s="570">
        <f t="shared" si="139"/>
        <v>9542</v>
      </c>
      <c r="B9548" s="571" t="s">
        <v>11682</v>
      </c>
      <c r="C9548" s="574" t="s">
        <v>12458</v>
      </c>
      <c r="D9548" s="843">
        <v>23324</v>
      </c>
      <c r="E9548" s="844"/>
      <c r="F9548" s="844"/>
      <c r="G9548" s="25"/>
      <c r="H9548" s="25"/>
      <c r="I9548" s="25"/>
      <c r="J9548" s="25"/>
      <c r="K9548" s="25"/>
      <c r="L9548" s="25"/>
      <c r="N9548" s="25"/>
      <c r="O9548" s="25"/>
      <c r="P9548" s="35" t="s">
        <v>2496</v>
      </c>
      <c r="AS9548" s="570"/>
      <c r="AT9548" s="391"/>
      <c r="AU9548" s="222"/>
      <c r="AV9548" s="564"/>
      <c r="AW9548" s="60"/>
      <c r="AX9548" s="60"/>
      <c r="AY9548" s="60"/>
      <c r="AZ9548" s="283"/>
      <c r="BA9548" s="283"/>
      <c r="BB9548" s="283"/>
      <c r="BC9548" s="34"/>
      <c r="BD9548" s="27"/>
      <c r="BF9548" s="35"/>
      <c r="BG9548" s="35"/>
      <c r="BH9548" s="35"/>
    </row>
    <row r="9549" spans="1:60" ht="15" x14ac:dyDescent="0.25">
      <c r="A9549" s="570">
        <f t="shared" si="139"/>
        <v>9543</v>
      </c>
      <c r="B9549" s="571" t="s">
        <v>11683</v>
      </c>
      <c r="C9549" s="574" t="s">
        <v>12458</v>
      </c>
      <c r="D9549" s="843">
        <v>152325.95000000001</v>
      </c>
      <c r="E9549" s="844"/>
      <c r="F9549" s="844"/>
      <c r="G9549" s="25"/>
      <c r="H9549" s="25"/>
      <c r="I9549" s="25"/>
      <c r="J9549" s="25"/>
      <c r="K9549" s="25"/>
      <c r="L9549" s="25"/>
      <c r="N9549" s="25"/>
      <c r="O9549" s="25"/>
      <c r="P9549" s="35" t="s">
        <v>2496</v>
      </c>
      <c r="AS9549" s="570"/>
      <c r="AT9549" s="391"/>
      <c r="AU9549" s="222"/>
      <c r="AV9549" s="564"/>
      <c r="AW9549" s="60"/>
      <c r="AX9549" s="60"/>
      <c r="AY9549" s="60"/>
      <c r="AZ9549" s="283"/>
      <c r="BA9549" s="283"/>
      <c r="BB9549" s="283"/>
      <c r="BC9549" s="34"/>
      <c r="BD9549" s="27"/>
      <c r="BF9549" s="35"/>
      <c r="BG9549" s="35"/>
      <c r="BH9549" s="35"/>
    </row>
    <row r="9550" spans="1:60" ht="15" x14ac:dyDescent="0.25">
      <c r="A9550" s="570">
        <f t="shared" si="139"/>
        <v>9544</v>
      </c>
      <c r="B9550" s="571" t="s">
        <v>11684</v>
      </c>
      <c r="C9550" s="574" t="s">
        <v>12458</v>
      </c>
      <c r="D9550" s="843">
        <v>169991.5</v>
      </c>
      <c r="E9550" s="844"/>
      <c r="F9550" s="844"/>
      <c r="G9550" s="25"/>
      <c r="H9550" s="25"/>
      <c r="I9550" s="25"/>
      <c r="J9550" s="25"/>
      <c r="K9550" s="25"/>
      <c r="L9550" s="25"/>
      <c r="N9550" s="25"/>
      <c r="O9550" s="25"/>
      <c r="P9550" s="35" t="s">
        <v>2496</v>
      </c>
      <c r="AS9550" s="570"/>
      <c r="AT9550" s="391"/>
      <c r="AU9550" s="222"/>
      <c r="AV9550" s="564"/>
      <c r="AW9550" s="60"/>
      <c r="AX9550" s="60"/>
      <c r="AY9550" s="60"/>
      <c r="AZ9550" s="283"/>
      <c r="BA9550" s="283"/>
      <c r="BB9550" s="283"/>
      <c r="BC9550" s="34"/>
      <c r="BD9550" s="27"/>
      <c r="BF9550" s="35"/>
      <c r="BG9550" s="35"/>
      <c r="BH9550" s="35"/>
    </row>
    <row r="9551" spans="1:60" ht="15" x14ac:dyDescent="0.25">
      <c r="A9551" s="570">
        <f t="shared" ref="A9551:A9614" si="140">A9550+1</f>
        <v>9545</v>
      </c>
      <c r="B9551" s="571" t="s">
        <v>11685</v>
      </c>
      <c r="C9551" s="574" t="s">
        <v>12458</v>
      </c>
      <c r="D9551" s="843">
        <v>70900.2</v>
      </c>
      <c r="E9551" s="844"/>
      <c r="F9551" s="844"/>
      <c r="G9551" s="25"/>
      <c r="H9551" s="25"/>
      <c r="I9551" s="25"/>
      <c r="J9551" s="25"/>
      <c r="K9551" s="25"/>
      <c r="L9551" s="25"/>
      <c r="N9551" s="25"/>
      <c r="O9551" s="25"/>
      <c r="P9551" s="35" t="s">
        <v>2496</v>
      </c>
      <c r="AS9551" s="570"/>
      <c r="AT9551" s="391"/>
      <c r="AU9551" s="222"/>
      <c r="AV9551" s="564"/>
      <c r="AW9551" s="60"/>
      <c r="AX9551" s="60"/>
      <c r="AY9551" s="60"/>
      <c r="AZ9551" s="283"/>
      <c r="BA9551" s="283"/>
      <c r="BB9551" s="283"/>
      <c r="BC9551" s="34"/>
      <c r="BD9551" s="27"/>
      <c r="BF9551" s="35"/>
      <c r="BG9551" s="35"/>
      <c r="BH9551" s="35"/>
    </row>
    <row r="9552" spans="1:60" ht="15" x14ac:dyDescent="0.25">
      <c r="A9552" s="570">
        <f t="shared" si="140"/>
        <v>9546</v>
      </c>
      <c r="B9552" s="571" t="s">
        <v>11686</v>
      </c>
      <c r="C9552" s="574" t="s">
        <v>12458</v>
      </c>
      <c r="D9552" s="843">
        <v>38698.800000000003</v>
      </c>
      <c r="E9552" s="844"/>
      <c r="F9552" s="844"/>
      <c r="G9552" s="25"/>
      <c r="H9552" s="25"/>
      <c r="I9552" s="25"/>
      <c r="J9552" s="25"/>
      <c r="K9552" s="25"/>
      <c r="L9552" s="25"/>
      <c r="N9552" s="25"/>
      <c r="O9552" s="25"/>
      <c r="P9552" s="35" t="s">
        <v>2496</v>
      </c>
      <c r="AS9552" s="570"/>
      <c r="AT9552" s="391"/>
      <c r="AU9552" s="222"/>
      <c r="AV9552" s="564"/>
      <c r="AW9552" s="60"/>
      <c r="AX9552" s="60"/>
      <c r="AY9552" s="60"/>
      <c r="AZ9552" s="283"/>
      <c r="BA9552" s="283"/>
      <c r="BB9552" s="283"/>
      <c r="BC9552" s="34"/>
      <c r="BD9552" s="27"/>
      <c r="BF9552" s="35"/>
      <c r="BG9552" s="35"/>
      <c r="BH9552" s="35"/>
    </row>
    <row r="9553" spans="1:60" ht="15" x14ac:dyDescent="0.25">
      <c r="A9553" s="570">
        <f t="shared" si="140"/>
        <v>9547</v>
      </c>
      <c r="B9553" s="571" t="s">
        <v>11687</v>
      </c>
      <c r="C9553" s="574" t="s">
        <v>12458</v>
      </c>
      <c r="D9553" s="843">
        <v>61880</v>
      </c>
      <c r="E9553" s="844"/>
      <c r="F9553" s="844"/>
      <c r="G9553" s="25"/>
      <c r="H9553" s="25"/>
      <c r="I9553" s="25"/>
      <c r="J9553" s="25"/>
      <c r="K9553" s="25"/>
      <c r="L9553" s="25"/>
      <c r="N9553" s="25"/>
      <c r="O9553" s="25"/>
      <c r="P9553" s="35" t="s">
        <v>2496</v>
      </c>
      <c r="AS9553" s="570"/>
      <c r="AT9553" s="391"/>
      <c r="AU9553" s="222"/>
      <c r="AV9553" s="564"/>
      <c r="AW9553" s="60"/>
      <c r="AX9553" s="60"/>
      <c r="AY9553" s="60"/>
      <c r="AZ9553" s="283"/>
      <c r="BA9553" s="283"/>
      <c r="BB9553" s="283"/>
      <c r="BC9553" s="34"/>
      <c r="BD9553" s="27"/>
      <c r="BF9553" s="35"/>
      <c r="BG9553" s="35"/>
      <c r="BH9553" s="35"/>
    </row>
    <row r="9554" spans="1:60" ht="15" x14ac:dyDescent="0.25">
      <c r="A9554" s="570">
        <f t="shared" si="140"/>
        <v>9548</v>
      </c>
      <c r="B9554" s="571" t="s">
        <v>11688</v>
      </c>
      <c r="C9554" s="574" t="s">
        <v>12487</v>
      </c>
      <c r="D9554" s="843">
        <v>72994.600000000006</v>
      </c>
      <c r="E9554" s="844"/>
      <c r="F9554" s="844"/>
      <c r="G9554" s="25"/>
      <c r="H9554" s="25"/>
      <c r="I9554" s="25"/>
      <c r="J9554" s="25"/>
      <c r="K9554" s="25"/>
      <c r="L9554" s="25"/>
      <c r="N9554" s="25"/>
      <c r="O9554" s="25"/>
      <c r="P9554" s="35" t="s">
        <v>2496</v>
      </c>
      <c r="AS9554" s="570"/>
      <c r="AT9554" s="391"/>
      <c r="AU9554" s="222"/>
      <c r="AV9554" s="564"/>
      <c r="AW9554" s="60"/>
      <c r="AX9554" s="60"/>
      <c r="AY9554" s="60"/>
      <c r="AZ9554" s="283"/>
      <c r="BA9554" s="283"/>
      <c r="BB9554" s="283"/>
      <c r="BC9554" s="34"/>
      <c r="BD9554" s="27"/>
      <c r="BF9554" s="35"/>
      <c r="BG9554" s="35"/>
      <c r="BH9554" s="35"/>
    </row>
    <row r="9555" spans="1:60" ht="15" x14ac:dyDescent="0.25">
      <c r="A9555" s="570">
        <f t="shared" si="140"/>
        <v>9549</v>
      </c>
      <c r="B9555" s="571" t="s">
        <v>11689</v>
      </c>
      <c r="C9555" s="574" t="s">
        <v>12458</v>
      </c>
      <c r="D9555" s="843">
        <v>22253</v>
      </c>
      <c r="E9555" s="844"/>
      <c r="F9555" s="844"/>
      <c r="G9555" s="25"/>
      <c r="H9555" s="25"/>
      <c r="I9555" s="25"/>
      <c r="J9555" s="25"/>
      <c r="K9555" s="25"/>
      <c r="L9555" s="25"/>
      <c r="N9555" s="25"/>
      <c r="O9555" s="25"/>
      <c r="P9555" s="35" t="s">
        <v>2496</v>
      </c>
      <c r="AS9555" s="570"/>
      <c r="AT9555" s="391"/>
      <c r="AU9555" s="222"/>
      <c r="AV9555" s="564"/>
      <c r="AW9555" s="60"/>
      <c r="AX9555" s="60"/>
      <c r="AY9555" s="60"/>
      <c r="AZ9555" s="283"/>
      <c r="BA9555" s="283"/>
      <c r="BB9555" s="283"/>
      <c r="BC9555" s="34"/>
      <c r="BD9555" s="27"/>
      <c r="BF9555" s="35"/>
      <c r="BG9555" s="35"/>
      <c r="BH9555" s="35"/>
    </row>
    <row r="9556" spans="1:60" ht="15" x14ac:dyDescent="0.25">
      <c r="A9556" s="570">
        <f t="shared" si="140"/>
        <v>9550</v>
      </c>
      <c r="B9556" s="571" t="s">
        <v>11690</v>
      </c>
      <c r="C9556" s="574" t="s">
        <v>12487</v>
      </c>
      <c r="D9556" s="843">
        <v>126536.27</v>
      </c>
      <c r="E9556" s="844"/>
      <c r="F9556" s="844"/>
      <c r="G9556" s="25"/>
      <c r="H9556" s="25"/>
      <c r="I9556" s="25"/>
      <c r="J9556" s="25"/>
      <c r="K9556" s="25"/>
      <c r="L9556" s="25"/>
      <c r="N9556" s="25"/>
      <c r="O9556" s="25"/>
      <c r="P9556" s="35" t="s">
        <v>2496</v>
      </c>
      <c r="AS9556" s="570"/>
      <c r="AT9556" s="391"/>
      <c r="AU9556" s="222"/>
      <c r="AV9556" s="564"/>
      <c r="AW9556" s="60"/>
      <c r="AX9556" s="60"/>
      <c r="AY9556" s="60"/>
      <c r="AZ9556" s="283"/>
      <c r="BA9556" s="283"/>
      <c r="BB9556" s="283"/>
      <c r="BC9556" s="34"/>
      <c r="BD9556" s="27"/>
      <c r="BF9556" s="35"/>
      <c r="BG9556" s="35"/>
      <c r="BH9556" s="35"/>
    </row>
    <row r="9557" spans="1:60" ht="15" x14ac:dyDescent="0.25">
      <c r="A9557" s="570">
        <f t="shared" si="140"/>
        <v>9551</v>
      </c>
      <c r="B9557" s="571" t="s">
        <v>11691</v>
      </c>
      <c r="C9557" s="574" t="s">
        <v>12487</v>
      </c>
      <c r="D9557" s="843">
        <v>106842.96</v>
      </c>
      <c r="E9557" s="844"/>
      <c r="F9557" s="844"/>
      <c r="G9557" s="25"/>
      <c r="H9557" s="25"/>
      <c r="I9557" s="25"/>
      <c r="J9557" s="25"/>
      <c r="K9557" s="25"/>
      <c r="L9557" s="25"/>
      <c r="N9557" s="25"/>
      <c r="O9557" s="25"/>
      <c r="P9557" s="35" t="s">
        <v>2496</v>
      </c>
      <c r="AS9557" s="570"/>
      <c r="AT9557" s="391"/>
      <c r="AU9557" s="222"/>
      <c r="AV9557" s="564"/>
      <c r="AW9557" s="60"/>
      <c r="AX9557" s="60"/>
      <c r="AY9557" s="60"/>
      <c r="AZ9557" s="283"/>
      <c r="BA9557" s="283"/>
      <c r="BB9557" s="283"/>
      <c r="BC9557" s="34"/>
      <c r="BD9557" s="27"/>
      <c r="BF9557" s="35"/>
      <c r="BG9557" s="35"/>
      <c r="BH9557" s="35"/>
    </row>
    <row r="9558" spans="1:60" ht="15" x14ac:dyDescent="0.25">
      <c r="A9558" s="570">
        <f t="shared" si="140"/>
        <v>9552</v>
      </c>
      <c r="B9558" s="571" t="s">
        <v>11692</v>
      </c>
      <c r="C9558" s="574" t="s">
        <v>12487</v>
      </c>
      <c r="D9558" s="843">
        <v>82110</v>
      </c>
      <c r="E9558" s="844"/>
      <c r="F9558" s="844"/>
      <c r="G9558" s="25"/>
      <c r="H9558" s="25"/>
      <c r="I9558" s="25"/>
      <c r="J9558" s="25"/>
      <c r="K9558" s="25"/>
      <c r="L9558" s="25"/>
      <c r="N9558" s="25"/>
      <c r="O9558" s="25"/>
      <c r="P9558" s="35" t="s">
        <v>2496</v>
      </c>
      <c r="AS9558" s="570"/>
      <c r="AT9558" s="391"/>
      <c r="AU9558" s="222"/>
      <c r="AV9558" s="564"/>
      <c r="AW9558" s="60"/>
      <c r="AX9558" s="60"/>
      <c r="AY9558" s="60"/>
      <c r="AZ9558" s="283"/>
      <c r="BA9558" s="283"/>
      <c r="BB9558" s="283"/>
      <c r="BC9558" s="34"/>
      <c r="BD9558" s="27"/>
      <c r="BF9558" s="35"/>
      <c r="BG9558" s="35"/>
      <c r="BH9558" s="35"/>
    </row>
    <row r="9559" spans="1:60" ht="15" x14ac:dyDescent="0.25">
      <c r="A9559" s="570">
        <f t="shared" si="140"/>
        <v>9553</v>
      </c>
      <c r="B9559" s="571" t="s">
        <v>11693</v>
      </c>
      <c r="C9559" s="574" t="s">
        <v>12469</v>
      </c>
      <c r="D9559" s="843">
        <v>3855.6</v>
      </c>
      <c r="E9559" s="844"/>
      <c r="F9559" s="844"/>
      <c r="G9559" s="25"/>
      <c r="H9559" s="25"/>
      <c r="I9559" s="25"/>
      <c r="J9559" s="25"/>
      <c r="K9559" s="25"/>
      <c r="L9559" s="25"/>
      <c r="N9559" s="25"/>
      <c r="O9559" s="25"/>
      <c r="P9559" s="35" t="s">
        <v>2496</v>
      </c>
      <c r="AS9559" s="570"/>
      <c r="AT9559" s="391"/>
      <c r="AU9559" s="222"/>
      <c r="AV9559" s="564"/>
      <c r="AW9559" s="60"/>
      <c r="AX9559" s="60"/>
      <c r="AY9559" s="60"/>
      <c r="AZ9559" s="283"/>
      <c r="BA9559" s="283"/>
      <c r="BB9559" s="283"/>
      <c r="BC9559" s="34"/>
      <c r="BD9559" s="27"/>
      <c r="BF9559" s="35"/>
      <c r="BG9559" s="35"/>
      <c r="BH9559" s="35"/>
    </row>
    <row r="9560" spans="1:60" ht="15" x14ac:dyDescent="0.25">
      <c r="A9560" s="570">
        <f t="shared" si="140"/>
        <v>9554</v>
      </c>
      <c r="B9560" s="571" t="s">
        <v>11694</v>
      </c>
      <c r="C9560" s="574" t="s">
        <v>12469</v>
      </c>
      <c r="D9560" s="843">
        <v>6373.64</v>
      </c>
      <c r="E9560" s="844"/>
      <c r="F9560" s="844"/>
      <c r="G9560" s="25"/>
      <c r="H9560" s="25"/>
      <c r="I9560" s="25"/>
      <c r="J9560" s="25"/>
      <c r="K9560" s="25"/>
      <c r="L9560" s="25"/>
      <c r="N9560" s="25"/>
      <c r="O9560" s="25"/>
      <c r="P9560" s="35" t="s">
        <v>2496</v>
      </c>
      <c r="AS9560" s="570"/>
      <c r="AT9560" s="391"/>
      <c r="AU9560" s="222"/>
      <c r="AV9560" s="564"/>
      <c r="AW9560" s="60"/>
      <c r="AX9560" s="60"/>
      <c r="AY9560" s="60"/>
      <c r="AZ9560" s="283"/>
      <c r="BA9560" s="283"/>
      <c r="BB9560" s="283"/>
      <c r="BC9560" s="34"/>
      <c r="BD9560" s="27"/>
      <c r="BF9560" s="35"/>
      <c r="BG9560" s="35"/>
      <c r="BH9560" s="35"/>
    </row>
    <row r="9561" spans="1:60" ht="15" x14ac:dyDescent="0.25">
      <c r="A9561" s="570">
        <f t="shared" si="140"/>
        <v>9555</v>
      </c>
      <c r="B9561" s="571" t="s">
        <v>11695</v>
      </c>
      <c r="C9561" s="574" t="s">
        <v>12469</v>
      </c>
      <c r="D9561" s="843">
        <v>1801.66</v>
      </c>
      <c r="E9561" s="844"/>
      <c r="F9561" s="844"/>
      <c r="G9561" s="25"/>
      <c r="H9561" s="25"/>
      <c r="I9561" s="25"/>
      <c r="J9561" s="25"/>
      <c r="K9561" s="25"/>
      <c r="L9561" s="25"/>
      <c r="N9561" s="25"/>
      <c r="O9561" s="25"/>
      <c r="P9561" s="35" t="s">
        <v>2496</v>
      </c>
      <c r="AS9561" s="570"/>
      <c r="AT9561" s="391"/>
      <c r="AU9561" s="222"/>
      <c r="AV9561" s="564"/>
      <c r="AW9561" s="60"/>
      <c r="AX9561" s="60"/>
      <c r="AY9561" s="60"/>
      <c r="AZ9561" s="283"/>
      <c r="BA9561" s="283"/>
      <c r="BB9561" s="283"/>
      <c r="BC9561" s="34"/>
      <c r="BD9561" s="27"/>
      <c r="BF9561" s="35"/>
      <c r="BG9561" s="35"/>
      <c r="BH9561" s="35"/>
    </row>
    <row r="9562" spans="1:60" ht="15" x14ac:dyDescent="0.25">
      <c r="A9562" s="570">
        <f t="shared" si="140"/>
        <v>9556</v>
      </c>
      <c r="B9562" s="571" t="s">
        <v>11696</v>
      </c>
      <c r="C9562" s="574" t="s">
        <v>12469</v>
      </c>
      <c r="D9562" s="843">
        <v>4474.3999999999996</v>
      </c>
      <c r="E9562" s="844"/>
      <c r="F9562" s="844"/>
      <c r="G9562" s="25"/>
      <c r="H9562" s="25"/>
      <c r="I9562" s="25"/>
      <c r="J9562" s="25"/>
      <c r="K9562" s="25"/>
      <c r="L9562" s="25"/>
      <c r="N9562" s="25"/>
      <c r="O9562" s="25"/>
      <c r="P9562" s="35" t="s">
        <v>2496</v>
      </c>
      <c r="AS9562" s="570"/>
      <c r="AT9562" s="391"/>
      <c r="AU9562" s="222"/>
      <c r="AV9562" s="564"/>
      <c r="AW9562" s="60"/>
      <c r="AX9562" s="60"/>
      <c r="AY9562" s="60"/>
      <c r="AZ9562" s="283"/>
      <c r="BA9562" s="283"/>
      <c r="BB9562" s="283"/>
      <c r="BC9562" s="34"/>
      <c r="BD9562" s="27"/>
      <c r="BF9562" s="35"/>
      <c r="BG9562" s="35"/>
      <c r="BH9562" s="35"/>
    </row>
    <row r="9563" spans="1:60" ht="15" x14ac:dyDescent="0.25">
      <c r="A9563" s="570">
        <f t="shared" si="140"/>
        <v>9557</v>
      </c>
      <c r="B9563" s="571" t="s">
        <v>11697</v>
      </c>
      <c r="C9563" s="574" t="s">
        <v>12469</v>
      </c>
      <c r="D9563" s="843">
        <v>1586.27</v>
      </c>
      <c r="E9563" s="844"/>
      <c r="F9563" s="844"/>
      <c r="G9563" s="25"/>
      <c r="H9563" s="25"/>
      <c r="I9563" s="25"/>
      <c r="J9563" s="25"/>
      <c r="K9563" s="25"/>
      <c r="L9563" s="25"/>
      <c r="N9563" s="25"/>
      <c r="O9563" s="25"/>
      <c r="P9563" s="35" t="s">
        <v>2496</v>
      </c>
      <c r="AS9563" s="570"/>
      <c r="AT9563" s="391"/>
      <c r="AU9563" s="222"/>
      <c r="AV9563" s="564"/>
      <c r="AW9563" s="60"/>
      <c r="AX9563" s="60"/>
      <c r="AY9563" s="60"/>
      <c r="AZ9563" s="283"/>
      <c r="BA9563" s="283"/>
      <c r="BB9563" s="283"/>
      <c r="BC9563" s="34"/>
      <c r="BD9563" s="27"/>
      <c r="BF9563" s="35"/>
      <c r="BG9563" s="35"/>
      <c r="BH9563" s="35"/>
    </row>
    <row r="9564" spans="1:60" ht="15" x14ac:dyDescent="0.25">
      <c r="A9564" s="570">
        <f t="shared" si="140"/>
        <v>9558</v>
      </c>
      <c r="B9564" s="571" t="s">
        <v>11698</v>
      </c>
      <c r="C9564" s="574" t="s">
        <v>12469</v>
      </c>
      <c r="D9564" s="843">
        <v>1789.76</v>
      </c>
      <c r="E9564" s="844"/>
      <c r="F9564" s="844"/>
      <c r="G9564" s="25"/>
      <c r="H9564" s="25"/>
      <c r="I9564" s="25"/>
      <c r="J9564" s="25"/>
      <c r="K9564" s="25"/>
      <c r="L9564" s="25"/>
      <c r="N9564" s="25"/>
      <c r="O9564" s="25"/>
      <c r="P9564" s="35" t="s">
        <v>2496</v>
      </c>
      <c r="AS9564" s="570"/>
      <c r="AT9564" s="391"/>
      <c r="AU9564" s="222"/>
      <c r="AV9564" s="564"/>
      <c r="AW9564" s="60"/>
      <c r="AX9564" s="60"/>
      <c r="AY9564" s="60"/>
      <c r="AZ9564" s="283"/>
      <c r="BA9564" s="283"/>
      <c r="BB9564" s="283"/>
      <c r="BC9564" s="34"/>
      <c r="BD9564" s="27"/>
      <c r="BF9564" s="35"/>
      <c r="BG9564" s="35"/>
      <c r="BH9564" s="35"/>
    </row>
    <row r="9565" spans="1:60" ht="15" x14ac:dyDescent="0.25">
      <c r="A9565" s="570">
        <f t="shared" si="140"/>
        <v>9559</v>
      </c>
      <c r="B9565" s="571" t="s">
        <v>11699</v>
      </c>
      <c r="C9565" s="574" t="s">
        <v>12469</v>
      </c>
      <c r="D9565" s="843">
        <v>2339.54</v>
      </c>
      <c r="E9565" s="844"/>
      <c r="F9565" s="844"/>
      <c r="G9565" s="25"/>
      <c r="H9565" s="25"/>
      <c r="I9565" s="25"/>
      <c r="J9565" s="25"/>
      <c r="K9565" s="25"/>
      <c r="L9565" s="25"/>
      <c r="N9565" s="25"/>
      <c r="O9565" s="25"/>
      <c r="P9565" s="35" t="s">
        <v>2496</v>
      </c>
      <c r="AS9565" s="570"/>
      <c r="AT9565" s="391"/>
      <c r="AU9565" s="222"/>
      <c r="AV9565" s="564"/>
      <c r="AW9565" s="60"/>
      <c r="AX9565" s="60"/>
      <c r="AY9565" s="60"/>
      <c r="AZ9565" s="283"/>
      <c r="BA9565" s="283"/>
      <c r="BB9565" s="283"/>
      <c r="BC9565" s="34"/>
      <c r="BD9565" s="27"/>
      <c r="BF9565" s="35"/>
      <c r="BG9565" s="35"/>
      <c r="BH9565" s="35"/>
    </row>
    <row r="9566" spans="1:60" ht="15" x14ac:dyDescent="0.25">
      <c r="A9566" s="570">
        <f t="shared" si="140"/>
        <v>9560</v>
      </c>
      <c r="B9566" s="571" t="s">
        <v>11700</v>
      </c>
      <c r="C9566" s="574" t="s">
        <v>12469</v>
      </c>
      <c r="D9566" s="843">
        <v>5620.37</v>
      </c>
      <c r="E9566" s="844"/>
      <c r="F9566" s="844"/>
      <c r="G9566" s="25"/>
      <c r="H9566" s="25"/>
      <c r="I9566" s="25"/>
      <c r="J9566" s="25"/>
      <c r="K9566" s="25"/>
      <c r="L9566" s="25"/>
      <c r="N9566" s="25"/>
      <c r="O9566" s="25"/>
      <c r="P9566" s="35" t="s">
        <v>2496</v>
      </c>
      <c r="AS9566" s="570"/>
      <c r="AT9566" s="391"/>
      <c r="AU9566" s="222"/>
      <c r="AV9566" s="564"/>
      <c r="AW9566" s="60"/>
      <c r="AX9566" s="60"/>
      <c r="AY9566" s="60"/>
      <c r="AZ9566" s="283"/>
      <c r="BA9566" s="283"/>
      <c r="BB9566" s="283"/>
      <c r="BC9566" s="34"/>
      <c r="BD9566" s="27"/>
      <c r="BF9566" s="35"/>
      <c r="BG9566" s="35"/>
      <c r="BH9566" s="35"/>
    </row>
    <row r="9567" spans="1:60" ht="15" x14ac:dyDescent="0.25">
      <c r="A9567" s="570">
        <f t="shared" si="140"/>
        <v>9561</v>
      </c>
      <c r="B9567" s="571" t="s">
        <v>11701</v>
      </c>
      <c r="C9567" s="574" t="s">
        <v>12469</v>
      </c>
      <c r="D9567" s="843">
        <v>3733.03</v>
      </c>
      <c r="E9567" s="844"/>
      <c r="F9567" s="844"/>
      <c r="G9567" s="25"/>
      <c r="H9567" s="25"/>
      <c r="I9567" s="25"/>
      <c r="J9567" s="25"/>
      <c r="K9567" s="25"/>
      <c r="L9567" s="25"/>
      <c r="N9567" s="25"/>
      <c r="O9567" s="25"/>
      <c r="P9567" s="35" t="s">
        <v>2496</v>
      </c>
      <c r="AS9567" s="570"/>
      <c r="AT9567" s="391"/>
      <c r="AU9567" s="222"/>
      <c r="AV9567" s="564"/>
      <c r="AW9567" s="60"/>
      <c r="AX9567" s="60"/>
      <c r="AY9567" s="60"/>
      <c r="AZ9567" s="283"/>
      <c r="BA9567" s="283"/>
      <c r="BB9567" s="283"/>
      <c r="BC9567" s="34"/>
      <c r="BD9567" s="27"/>
      <c r="BF9567" s="35"/>
      <c r="BG9567" s="35"/>
      <c r="BH9567" s="35"/>
    </row>
    <row r="9568" spans="1:60" ht="15" x14ac:dyDescent="0.25">
      <c r="A9568" s="570">
        <f t="shared" si="140"/>
        <v>9562</v>
      </c>
      <c r="B9568" s="571" t="s">
        <v>11702</v>
      </c>
      <c r="C9568" s="574" t="s">
        <v>12487</v>
      </c>
      <c r="D9568" s="843">
        <v>97723.99</v>
      </c>
      <c r="E9568" s="844"/>
      <c r="F9568" s="844"/>
      <c r="G9568" s="25"/>
      <c r="H9568" s="25"/>
      <c r="I9568" s="25"/>
      <c r="J9568" s="25"/>
      <c r="K9568" s="25"/>
      <c r="L9568" s="25"/>
      <c r="N9568" s="25"/>
      <c r="O9568" s="25"/>
      <c r="P9568" s="35" t="s">
        <v>2496</v>
      </c>
      <c r="AS9568" s="570"/>
      <c r="AT9568" s="391"/>
      <c r="AU9568" s="222"/>
      <c r="AV9568" s="564"/>
      <c r="AW9568" s="60"/>
      <c r="AX9568" s="60"/>
      <c r="AY9568" s="60"/>
      <c r="AZ9568" s="283"/>
      <c r="BA9568" s="283"/>
      <c r="BB9568" s="283"/>
      <c r="BC9568" s="34"/>
      <c r="BD9568" s="27"/>
      <c r="BF9568" s="35"/>
      <c r="BG9568" s="35"/>
      <c r="BH9568" s="35"/>
    </row>
    <row r="9569" spans="1:60" ht="15" x14ac:dyDescent="0.25">
      <c r="A9569" s="570">
        <f t="shared" si="140"/>
        <v>9563</v>
      </c>
      <c r="B9569" s="571" t="s">
        <v>11703</v>
      </c>
      <c r="C9569" s="574" t="s">
        <v>12487</v>
      </c>
      <c r="D9569" s="843">
        <v>175079.94</v>
      </c>
      <c r="E9569" s="844"/>
      <c r="F9569" s="844"/>
      <c r="G9569" s="25"/>
      <c r="H9569" s="25"/>
      <c r="I9569" s="25"/>
      <c r="J9569" s="25"/>
      <c r="K9569" s="25"/>
      <c r="L9569" s="25"/>
      <c r="N9569" s="25"/>
      <c r="O9569" s="25"/>
      <c r="P9569" s="35" t="s">
        <v>2496</v>
      </c>
      <c r="AS9569" s="570"/>
      <c r="AT9569" s="391"/>
      <c r="AU9569" s="222"/>
      <c r="AV9569" s="564"/>
      <c r="AW9569" s="60"/>
      <c r="AX9569" s="60"/>
      <c r="AY9569" s="60"/>
      <c r="AZ9569" s="283"/>
      <c r="BA9569" s="283"/>
      <c r="BB9569" s="283"/>
      <c r="BC9569" s="34"/>
      <c r="BD9569" s="27"/>
      <c r="BF9569" s="35"/>
      <c r="BG9569" s="35"/>
      <c r="BH9569" s="35"/>
    </row>
    <row r="9570" spans="1:60" ht="15" x14ac:dyDescent="0.25">
      <c r="A9570" s="570">
        <f t="shared" si="140"/>
        <v>9564</v>
      </c>
      <c r="B9570" s="571" t="s">
        <v>11704</v>
      </c>
      <c r="C9570" s="574" t="s">
        <v>12487</v>
      </c>
      <c r="D9570" s="843">
        <v>190872.43</v>
      </c>
      <c r="E9570" s="844"/>
      <c r="F9570" s="844"/>
      <c r="G9570" s="25"/>
      <c r="H9570" s="25"/>
      <c r="I9570" s="25"/>
      <c r="J9570" s="25"/>
      <c r="K9570" s="25"/>
      <c r="L9570" s="25"/>
      <c r="N9570" s="25"/>
      <c r="O9570" s="25"/>
      <c r="P9570" s="35" t="s">
        <v>2496</v>
      </c>
      <c r="AS9570" s="570"/>
      <c r="AT9570" s="391"/>
      <c r="AU9570" s="222"/>
      <c r="AV9570" s="564"/>
      <c r="AW9570" s="60"/>
      <c r="AX9570" s="60"/>
      <c r="AY9570" s="60"/>
      <c r="AZ9570" s="283"/>
      <c r="BA9570" s="283"/>
      <c r="BB9570" s="283"/>
      <c r="BC9570" s="34"/>
      <c r="BD9570" s="27"/>
      <c r="BF9570" s="35"/>
      <c r="BG9570" s="35"/>
      <c r="BH9570" s="35"/>
    </row>
    <row r="9571" spans="1:60" ht="15" x14ac:dyDescent="0.25">
      <c r="A9571" s="570">
        <f t="shared" si="140"/>
        <v>9565</v>
      </c>
      <c r="B9571" s="571" t="s">
        <v>11705</v>
      </c>
      <c r="C9571" s="574" t="s">
        <v>12487</v>
      </c>
      <c r="D9571" s="843">
        <v>260671.88</v>
      </c>
      <c r="E9571" s="844"/>
      <c r="F9571" s="844"/>
      <c r="G9571" s="25"/>
      <c r="H9571" s="25"/>
      <c r="I9571" s="25"/>
      <c r="J9571" s="25"/>
      <c r="K9571" s="25"/>
      <c r="L9571" s="25"/>
      <c r="N9571" s="25"/>
      <c r="O9571" s="25"/>
      <c r="P9571" s="35" t="s">
        <v>2496</v>
      </c>
      <c r="AS9571" s="570"/>
      <c r="AT9571" s="391"/>
      <c r="AU9571" s="222"/>
      <c r="AV9571" s="564"/>
      <c r="AW9571" s="60"/>
      <c r="AX9571" s="60"/>
      <c r="AY9571" s="60"/>
      <c r="AZ9571" s="283"/>
      <c r="BA9571" s="283"/>
      <c r="BB9571" s="283"/>
      <c r="BC9571" s="34"/>
      <c r="BD9571" s="27"/>
      <c r="BF9571" s="35"/>
      <c r="BG9571" s="35"/>
      <c r="BH9571" s="35"/>
    </row>
    <row r="9572" spans="1:60" ht="15" x14ac:dyDescent="0.25">
      <c r="A9572" s="570">
        <f t="shared" si="140"/>
        <v>9566</v>
      </c>
      <c r="B9572" s="571" t="s">
        <v>11706</v>
      </c>
      <c r="C9572" s="574" t="s">
        <v>12487</v>
      </c>
      <c r="D9572" s="843">
        <v>380725.03</v>
      </c>
      <c r="E9572" s="844"/>
      <c r="F9572" s="844"/>
      <c r="G9572" s="25"/>
      <c r="H9572" s="25"/>
      <c r="I9572" s="25"/>
      <c r="J9572" s="25"/>
      <c r="K9572" s="25"/>
      <c r="L9572" s="25"/>
      <c r="N9572" s="25"/>
      <c r="O9572" s="25"/>
      <c r="P9572" s="35" t="s">
        <v>2496</v>
      </c>
      <c r="AS9572" s="570"/>
      <c r="AT9572" s="391"/>
      <c r="AU9572" s="222"/>
      <c r="AV9572" s="564"/>
      <c r="AW9572" s="60"/>
      <c r="AX9572" s="60"/>
      <c r="AY9572" s="60"/>
      <c r="AZ9572" s="283"/>
      <c r="BA9572" s="283"/>
      <c r="BB9572" s="283"/>
      <c r="BC9572" s="34"/>
      <c r="BD9572" s="27"/>
      <c r="BF9572" s="35"/>
      <c r="BG9572" s="35"/>
      <c r="BH9572" s="35"/>
    </row>
    <row r="9573" spans="1:60" ht="15" x14ac:dyDescent="0.25">
      <c r="A9573" s="570">
        <f t="shared" si="140"/>
        <v>9567</v>
      </c>
      <c r="B9573" s="571" t="s">
        <v>11707</v>
      </c>
      <c r="C9573" s="574" t="s">
        <v>12487</v>
      </c>
      <c r="D9573" s="843">
        <v>562916.41</v>
      </c>
      <c r="E9573" s="844"/>
      <c r="F9573" s="844"/>
      <c r="G9573" s="25"/>
      <c r="H9573" s="25"/>
      <c r="I9573" s="25"/>
      <c r="J9573" s="25"/>
      <c r="K9573" s="25"/>
      <c r="L9573" s="25"/>
      <c r="N9573" s="25"/>
      <c r="O9573" s="25"/>
      <c r="P9573" s="35" t="s">
        <v>2496</v>
      </c>
      <c r="AS9573" s="570"/>
      <c r="AT9573" s="391"/>
      <c r="AU9573" s="222"/>
      <c r="AV9573" s="564"/>
      <c r="AW9573" s="60"/>
      <c r="AX9573" s="60"/>
      <c r="AY9573" s="60"/>
      <c r="AZ9573" s="283"/>
      <c r="BA9573" s="283"/>
      <c r="BB9573" s="283"/>
      <c r="BC9573" s="34"/>
      <c r="BD9573" s="27"/>
      <c r="BF9573" s="35"/>
      <c r="BG9573" s="35"/>
      <c r="BH9573" s="35"/>
    </row>
    <row r="9574" spans="1:60" ht="15" x14ac:dyDescent="0.25">
      <c r="A9574" s="570">
        <f t="shared" si="140"/>
        <v>9568</v>
      </c>
      <c r="B9574" s="571" t="s">
        <v>11708</v>
      </c>
      <c r="C9574" s="574" t="s">
        <v>12458</v>
      </c>
      <c r="D9574" s="843">
        <v>806605.8</v>
      </c>
      <c r="E9574" s="844"/>
      <c r="F9574" s="844"/>
      <c r="G9574" s="25"/>
      <c r="H9574" s="25"/>
      <c r="I9574" s="25"/>
      <c r="J9574" s="25"/>
      <c r="K9574" s="25"/>
      <c r="L9574" s="25"/>
      <c r="N9574" s="25"/>
      <c r="O9574" s="25"/>
      <c r="P9574" s="35" t="s">
        <v>2496</v>
      </c>
      <c r="AS9574" s="570"/>
      <c r="AT9574" s="391"/>
      <c r="AU9574" s="222"/>
      <c r="AV9574" s="564"/>
      <c r="AW9574" s="60"/>
      <c r="AX9574" s="60"/>
      <c r="AY9574" s="60"/>
      <c r="AZ9574" s="283"/>
      <c r="BA9574" s="283"/>
      <c r="BB9574" s="283"/>
      <c r="BC9574" s="34"/>
      <c r="BD9574" s="27"/>
      <c r="BF9574" s="35"/>
      <c r="BG9574" s="35"/>
      <c r="BH9574" s="35"/>
    </row>
    <row r="9575" spans="1:60" ht="15" x14ac:dyDescent="0.25">
      <c r="A9575" s="570">
        <f t="shared" si="140"/>
        <v>9569</v>
      </c>
      <c r="B9575" s="571" t="s">
        <v>11709</v>
      </c>
      <c r="C9575" s="574" t="s">
        <v>12487</v>
      </c>
      <c r="D9575" s="843">
        <v>986565.93</v>
      </c>
      <c r="E9575" s="844"/>
      <c r="F9575" s="844"/>
      <c r="G9575" s="25"/>
      <c r="H9575" s="25"/>
      <c r="I9575" s="25"/>
      <c r="J9575" s="25"/>
      <c r="K9575" s="25"/>
      <c r="L9575" s="25"/>
      <c r="N9575" s="25"/>
      <c r="O9575" s="25"/>
      <c r="P9575" s="35" t="s">
        <v>2496</v>
      </c>
      <c r="AS9575" s="570"/>
      <c r="AT9575" s="391"/>
      <c r="AU9575" s="222"/>
      <c r="AV9575" s="564"/>
      <c r="AW9575" s="60"/>
      <c r="AX9575" s="60"/>
      <c r="AY9575" s="60"/>
      <c r="AZ9575" s="283"/>
      <c r="BA9575" s="283"/>
      <c r="BB9575" s="283"/>
      <c r="BC9575" s="34"/>
      <c r="BD9575" s="27"/>
      <c r="BF9575" s="35"/>
      <c r="BG9575" s="35"/>
      <c r="BH9575" s="35"/>
    </row>
    <row r="9576" spans="1:60" ht="15" x14ac:dyDescent="0.25">
      <c r="A9576" s="570">
        <f t="shared" si="140"/>
        <v>9570</v>
      </c>
      <c r="B9576" s="571" t="s">
        <v>11710</v>
      </c>
      <c r="C9576" s="574" t="s">
        <v>12487</v>
      </c>
      <c r="D9576" s="843">
        <v>1274149.6599999999</v>
      </c>
      <c r="E9576" s="844"/>
      <c r="F9576" s="844"/>
      <c r="G9576" s="25"/>
      <c r="H9576" s="25"/>
      <c r="I9576" s="25"/>
      <c r="J9576" s="25"/>
      <c r="K9576" s="25"/>
      <c r="L9576" s="25"/>
      <c r="N9576" s="25"/>
      <c r="O9576" s="25"/>
      <c r="P9576" s="35" t="s">
        <v>2496</v>
      </c>
      <c r="AS9576" s="570"/>
      <c r="AT9576" s="391"/>
      <c r="AU9576" s="222"/>
      <c r="AV9576" s="564"/>
      <c r="AW9576" s="60"/>
      <c r="AX9576" s="60"/>
      <c r="AY9576" s="60"/>
      <c r="AZ9576" s="283"/>
      <c r="BA9576" s="283"/>
      <c r="BB9576" s="283"/>
      <c r="BC9576" s="34"/>
      <c r="BD9576" s="27"/>
      <c r="BF9576" s="35"/>
      <c r="BG9576" s="35"/>
      <c r="BH9576" s="35"/>
    </row>
    <row r="9577" spans="1:60" ht="15" x14ac:dyDescent="0.25">
      <c r="A9577" s="570">
        <f t="shared" si="140"/>
        <v>9571</v>
      </c>
      <c r="B9577" s="571" t="s">
        <v>11711</v>
      </c>
      <c r="C9577" s="574" t="s">
        <v>12487</v>
      </c>
      <c r="D9577" s="843">
        <v>1661115.05</v>
      </c>
      <c r="E9577" s="844"/>
      <c r="F9577" s="844"/>
      <c r="G9577" s="25"/>
      <c r="H9577" s="25"/>
      <c r="I9577" s="25"/>
      <c r="J9577" s="25"/>
      <c r="K9577" s="25"/>
      <c r="L9577" s="25"/>
      <c r="N9577" s="25"/>
      <c r="O9577" s="25"/>
      <c r="P9577" s="35" t="s">
        <v>2496</v>
      </c>
      <c r="AS9577" s="570"/>
      <c r="AT9577" s="391"/>
      <c r="AU9577" s="222"/>
      <c r="AV9577" s="564"/>
      <c r="AW9577" s="60"/>
      <c r="AX9577" s="60"/>
      <c r="AY9577" s="60"/>
      <c r="AZ9577" s="283"/>
      <c r="BA9577" s="283"/>
      <c r="BB9577" s="283"/>
      <c r="BC9577" s="34"/>
      <c r="BD9577" s="27"/>
      <c r="BF9577" s="35"/>
      <c r="BG9577" s="35"/>
      <c r="BH9577" s="35"/>
    </row>
    <row r="9578" spans="1:60" ht="15" x14ac:dyDescent="0.25">
      <c r="A9578" s="570">
        <f t="shared" si="140"/>
        <v>9572</v>
      </c>
      <c r="B9578" s="571" t="s">
        <v>11712</v>
      </c>
      <c r="C9578" s="574" t="s">
        <v>12487</v>
      </c>
      <c r="D9578" s="843">
        <v>2555408.38</v>
      </c>
      <c r="E9578" s="844"/>
      <c r="F9578" s="844"/>
      <c r="G9578" s="25"/>
      <c r="H9578" s="25"/>
      <c r="I9578" s="25"/>
      <c r="J9578" s="25"/>
      <c r="K9578" s="25"/>
      <c r="L9578" s="25"/>
      <c r="N9578" s="25"/>
      <c r="O9578" s="25"/>
      <c r="P9578" s="35" t="s">
        <v>2496</v>
      </c>
      <c r="AS9578" s="570"/>
      <c r="AT9578" s="391"/>
      <c r="AU9578" s="222"/>
      <c r="AV9578" s="564"/>
      <c r="AW9578" s="60"/>
      <c r="AX9578" s="60"/>
      <c r="AY9578" s="60"/>
      <c r="AZ9578" s="283"/>
      <c r="BA9578" s="283"/>
      <c r="BB9578" s="283"/>
      <c r="BC9578" s="34"/>
      <c r="BD9578" s="27"/>
      <c r="BF9578" s="35"/>
      <c r="BG9578" s="35"/>
      <c r="BH9578" s="35"/>
    </row>
    <row r="9579" spans="1:60" ht="15" x14ac:dyDescent="0.25">
      <c r="A9579" s="570">
        <f t="shared" si="140"/>
        <v>9573</v>
      </c>
      <c r="B9579" s="571" t="s">
        <v>11713</v>
      </c>
      <c r="C9579" s="574" t="s">
        <v>12487</v>
      </c>
      <c r="D9579" s="843">
        <v>2931221.09</v>
      </c>
      <c r="E9579" s="844"/>
      <c r="F9579" s="844"/>
      <c r="G9579" s="25"/>
      <c r="H9579" s="25"/>
      <c r="I9579" s="25"/>
      <c r="J9579" s="25"/>
      <c r="K9579" s="25"/>
      <c r="L9579" s="25"/>
      <c r="N9579" s="25"/>
      <c r="O9579" s="25"/>
      <c r="P9579" s="35" t="s">
        <v>2496</v>
      </c>
      <c r="AS9579" s="570"/>
      <c r="AT9579" s="391"/>
      <c r="AU9579" s="222"/>
      <c r="AV9579" s="564"/>
      <c r="AW9579" s="60"/>
      <c r="AX9579" s="60"/>
      <c r="AY9579" s="60"/>
      <c r="AZ9579" s="283"/>
      <c r="BA9579" s="283"/>
      <c r="BB9579" s="283"/>
      <c r="BC9579" s="34"/>
      <c r="BD9579" s="27"/>
      <c r="BF9579" s="35"/>
      <c r="BG9579" s="35"/>
      <c r="BH9579" s="35"/>
    </row>
    <row r="9580" spans="1:60" ht="15" x14ac:dyDescent="0.25">
      <c r="A9580" s="570">
        <f t="shared" si="140"/>
        <v>9574</v>
      </c>
      <c r="B9580" s="571" t="s">
        <v>11714</v>
      </c>
      <c r="C9580" s="574" t="s">
        <v>12487</v>
      </c>
      <c r="D9580" s="843">
        <v>3818313.73</v>
      </c>
      <c r="E9580" s="844"/>
      <c r="F9580" s="844"/>
      <c r="G9580" s="25"/>
      <c r="H9580" s="25"/>
      <c r="I9580" s="25"/>
      <c r="J9580" s="25"/>
      <c r="K9580" s="25"/>
      <c r="L9580" s="25"/>
      <c r="N9580" s="25"/>
      <c r="O9580" s="25"/>
      <c r="P9580" s="35" t="s">
        <v>2496</v>
      </c>
      <c r="AS9580" s="570"/>
      <c r="AT9580" s="391"/>
      <c r="AU9580" s="222"/>
      <c r="AV9580" s="564"/>
      <c r="AW9580" s="60"/>
      <c r="AX9580" s="60"/>
      <c r="AY9580" s="60"/>
      <c r="AZ9580" s="283"/>
      <c r="BA9580" s="283"/>
      <c r="BB9580" s="283"/>
      <c r="BC9580" s="34"/>
      <c r="BD9580" s="27"/>
      <c r="BF9580" s="35"/>
      <c r="BG9580" s="35"/>
      <c r="BH9580" s="35"/>
    </row>
    <row r="9581" spans="1:60" ht="15" x14ac:dyDescent="0.25">
      <c r="A9581" s="570">
        <f t="shared" si="140"/>
        <v>9575</v>
      </c>
      <c r="B9581" s="571" t="s">
        <v>11715</v>
      </c>
      <c r="C9581" s="574" t="s">
        <v>12487</v>
      </c>
      <c r="D9581" s="843">
        <v>4867147.5999999996</v>
      </c>
      <c r="E9581" s="844"/>
      <c r="F9581" s="844"/>
      <c r="G9581" s="25"/>
      <c r="H9581" s="25"/>
      <c r="I9581" s="25"/>
      <c r="J9581" s="25"/>
      <c r="K9581" s="25"/>
      <c r="L9581" s="25"/>
      <c r="N9581" s="25"/>
      <c r="O9581" s="25"/>
      <c r="P9581" s="35" t="s">
        <v>2496</v>
      </c>
      <c r="AS9581" s="570"/>
      <c r="AT9581" s="391"/>
      <c r="AU9581" s="222"/>
      <c r="AV9581" s="564"/>
      <c r="AW9581" s="60"/>
      <c r="AX9581" s="60"/>
      <c r="AY9581" s="60"/>
      <c r="AZ9581" s="283"/>
      <c r="BA9581" s="283"/>
      <c r="BB9581" s="283"/>
      <c r="BC9581" s="34"/>
      <c r="BD9581" s="27"/>
      <c r="BF9581" s="35"/>
      <c r="BG9581" s="35"/>
      <c r="BH9581" s="35"/>
    </row>
    <row r="9582" spans="1:60" ht="15" x14ac:dyDescent="0.25">
      <c r="A9582" s="570">
        <f t="shared" si="140"/>
        <v>9576</v>
      </c>
      <c r="B9582" s="571" t="s">
        <v>11716</v>
      </c>
      <c r="C9582" s="574" t="s">
        <v>12487</v>
      </c>
      <c r="D9582" s="843">
        <v>7249584.7199999997</v>
      </c>
      <c r="E9582" s="844"/>
      <c r="F9582" s="844"/>
      <c r="G9582" s="25"/>
      <c r="H9582" s="25"/>
      <c r="I9582" s="25"/>
      <c r="J9582" s="25"/>
      <c r="K9582" s="25"/>
      <c r="L9582" s="25"/>
      <c r="N9582" s="25"/>
      <c r="O9582" s="25"/>
      <c r="P9582" s="35" t="s">
        <v>2496</v>
      </c>
      <c r="AS9582" s="570"/>
      <c r="AT9582" s="391"/>
      <c r="AU9582" s="222"/>
      <c r="AV9582" s="564"/>
      <c r="AW9582" s="60"/>
      <c r="AX9582" s="60"/>
      <c r="AY9582" s="60"/>
      <c r="AZ9582" s="283"/>
      <c r="BA9582" s="283"/>
      <c r="BB9582" s="283"/>
      <c r="BC9582" s="34"/>
      <c r="BD9582" s="27"/>
      <c r="BF9582" s="35"/>
      <c r="BG9582" s="35"/>
      <c r="BH9582" s="35"/>
    </row>
    <row r="9583" spans="1:60" ht="15" x14ac:dyDescent="0.25">
      <c r="A9583" s="570">
        <f t="shared" si="140"/>
        <v>9577</v>
      </c>
      <c r="B9583" s="571" t="s">
        <v>11717</v>
      </c>
      <c r="C9583" s="574" t="s">
        <v>12469</v>
      </c>
      <c r="D9583" s="843">
        <v>6078.52</v>
      </c>
      <c r="E9583" s="844"/>
      <c r="F9583" s="844"/>
      <c r="G9583" s="25"/>
      <c r="H9583" s="25"/>
      <c r="I9583" s="25"/>
      <c r="J9583" s="25"/>
      <c r="K9583" s="25"/>
      <c r="L9583" s="25"/>
      <c r="N9583" s="25"/>
      <c r="O9583" s="25"/>
      <c r="P9583" s="35" t="s">
        <v>2496</v>
      </c>
      <c r="AS9583" s="570"/>
      <c r="AT9583" s="391"/>
      <c r="AU9583" s="222"/>
      <c r="AV9583" s="564"/>
      <c r="AW9583" s="60"/>
      <c r="AX9583" s="60"/>
      <c r="AY9583" s="60"/>
      <c r="AZ9583" s="283"/>
      <c r="BA9583" s="283"/>
      <c r="BB9583" s="283"/>
      <c r="BC9583" s="34"/>
      <c r="BD9583" s="27"/>
      <c r="BF9583" s="35"/>
      <c r="BG9583" s="35"/>
      <c r="BH9583" s="35"/>
    </row>
    <row r="9584" spans="1:60" ht="15" x14ac:dyDescent="0.25">
      <c r="A9584" s="570">
        <f t="shared" si="140"/>
        <v>9578</v>
      </c>
      <c r="B9584" s="571" t="s">
        <v>11718</v>
      </c>
      <c r="C9584" s="574" t="s">
        <v>12487</v>
      </c>
      <c r="D9584" s="843">
        <v>30343.81</v>
      </c>
      <c r="E9584" s="844"/>
      <c r="F9584" s="844"/>
      <c r="G9584" s="25"/>
      <c r="H9584" s="25"/>
      <c r="I9584" s="25"/>
      <c r="J9584" s="25"/>
      <c r="K9584" s="25"/>
      <c r="L9584" s="25"/>
      <c r="N9584" s="25"/>
      <c r="O9584" s="25"/>
      <c r="P9584" s="35" t="s">
        <v>2496</v>
      </c>
      <c r="AS9584" s="570"/>
      <c r="AT9584" s="391"/>
      <c r="AU9584" s="222"/>
      <c r="AV9584" s="564"/>
      <c r="AW9584" s="60"/>
      <c r="AX9584" s="60"/>
      <c r="AY9584" s="60"/>
      <c r="AZ9584" s="283"/>
      <c r="BA9584" s="283"/>
      <c r="BB9584" s="283"/>
      <c r="BC9584" s="34"/>
      <c r="BD9584" s="27"/>
      <c r="BF9584" s="35"/>
      <c r="BG9584" s="35"/>
      <c r="BH9584" s="35"/>
    </row>
    <row r="9585" spans="1:60" ht="15" x14ac:dyDescent="0.25">
      <c r="A9585" s="570">
        <f t="shared" si="140"/>
        <v>9579</v>
      </c>
      <c r="B9585" s="571" t="s">
        <v>11719</v>
      </c>
      <c r="C9585" s="574" t="s">
        <v>12469</v>
      </c>
      <c r="D9585" s="843">
        <v>8788.15</v>
      </c>
      <c r="E9585" s="844"/>
      <c r="F9585" s="844"/>
      <c r="G9585" s="25"/>
      <c r="H9585" s="25"/>
      <c r="I9585" s="25"/>
      <c r="J9585" s="25"/>
      <c r="K9585" s="25"/>
      <c r="L9585" s="25"/>
      <c r="N9585" s="25"/>
      <c r="O9585" s="25"/>
      <c r="P9585" s="35" t="s">
        <v>2496</v>
      </c>
      <c r="AS9585" s="570"/>
      <c r="AT9585" s="391"/>
      <c r="AU9585" s="222"/>
      <c r="AV9585" s="564"/>
      <c r="AW9585" s="60"/>
      <c r="AX9585" s="60"/>
      <c r="AY9585" s="60"/>
      <c r="AZ9585" s="283"/>
      <c r="BA9585" s="283"/>
      <c r="BB9585" s="283"/>
      <c r="BC9585" s="34"/>
      <c r="BD9585" s="27"/>
      <c r="BF9585" s="35"/>
      <c r="BG9585" s="35"/>
      <c r="BH9585" s="35"/>
    </row>
    <row r="9586" spans="1:60" ht="15" x14ac:dyDescent="0.25">
      <c r="A9586" s="570">
        <f t="shared" si="140"/>
        <v>9580</v>
      </c>
      <c r="B9586" s="571" t="s">
        <v>11720</v>
      </c>
      <c r="C9586" s="574" t="s">
        <v>12487</v>
      </c>
      <c r="D9586" s="843">
        <v>43869.35</v>
      </c>
      <c r="E9586" s="844"/>
      <c r="F9586" s="844"/>
      <c r="G9586" s="25"/>
      <c r="H9586" s="25"/>
      <c r="I9586" s="25"/>
      <c r="J9586" s="25"/>
      <c r="K9586" s="25"/>
      <c r="L9586" s="25"/>
      <c r="N9586" s="25"/>
      <c r="O9586" s="25"/>
      <c r="P9586" s="35" t="s">
        <v>2496</v>
      </c>
      <c r="AS9586" s="570"/>
      <c r="AT9586" s="391"/>
      <c r="AU9586" s="222"/>
      <c r="AV9586" s="564"/>
      <c r="AW9586" s="60"/>
      <c r="AX9586" s="60"/>
      <c r="AY9586" s="60"/>
      <c r="AZ9586" s="283"/>
      <c r="BA9586" s="283"/>
      <c r="BB9586" s="283"/>
      <c r="BC9586" s="34"/>
      <c r="BD9586" s="27"/>
      <c r="BF9586" s="35"/>
      <c r="BG9586" s="35"/>
      <c r="BH9586" s="35"/>
    </row>
    <row r="9587" spans="1:60" ht="15" x14ac:dyDescent="0.25">
      <c r="A9587" s="570">
        <f t="shared" si="140"/>
        <v>9581</v>
      </c>
      <c r="B9587" s="571" t="s">
        <v>11721</v>
      </c>
      <c r="C9587" s="574" t="s">
        <v>12469</v>
      </c>
      <c r="D9587" s="843">
        <v>11728.64</v>
      </c>
      <c r="E9587" s="844"/>
      <c r="F9587" s="844"/>
      <c r="G9587" s="25"/>
      <c r="H9587" s="25"/>
      <c r="I9587" s="25"/>
      <c r="J9587" s="25"/>
      <c r="K9587" s="25"/>
      <c r="L9587" s="25"/>
      <c r="N9587" s="25"/>
      <c r="O9587" s="25"/>
      <c r="P9587" s="35" t="s">
        <v>2496</v>
      </c>
      <c r="AS9587" s="570"/>
      <c r="AT9587" s="391"/>
      <c r="AU9587" s="222"/>
      <c r="AV9587" s="564"/>
      <c r="AW9587" s="60"/>
      <c r="AX9587" s="60"/>
      <c r="AY9587" s="60"/>
      <c r="AZ9587" s="283"/>
      <c r="BA9587" s="283"/>
      <c r="BB9587" s="283"/>
      <c r="BC9587" s="34"/>
      <c r="BD9587" s="27"/>
      <c r="BF9587" s="35"/>
      <c r="BG9587" s="35"/>
      <c r="BH9587" s="35"/>
    </row>
    <row r="9588" spans="1:60" ht="15" x14ac:dyDescent="0.25">
      <c r="A9588" s="570">
        <f t="shared" si="140"/>
        <v>9582</v>
      </c>
      <c r="B9588" s="571" t="s">
        <v>11722</v>
      </c>
      <c r="C9588" s="574" t="s">
        <v>12487</v>
      </c>
      <c r="D9588" s="843">
        <v>58551.57</v>
      </c>
      <c r="E9588" s="844"/>
      <c r="F9588" s="844"/>
      <c r="G9588" s="25"/>
      <c r="H9588" s="25"/>
      <c r="I9588" s="25"/>
      <c r="J9588" s="25"/>
      <c r="K9588" s="25"/>
      <c r="L9588" s="25"/>
      <c r="N9588" s="25"/>
      <c r="O9588" s="25"/>
      <c r="P9588" s="35" t="s">
        <v>2496</v>
      </c>
      <c r="AS9588" s="570"/>
      <c r="AT9588" s="391"/>
      <c r="AU9588" s="222"/>
      <c r="AV9588" s="564"/>
      <c r="AW9588" s="60"/>
      <c r="AX9588" s="60"/>
      <c r="AY9588" s="60"/>
      <c r="AZ9588" s="283"/>
      <c r="BA9588" s="283"/>
      <c r="BB9588" s="283"/>
      <c r="BC9588" s="34"/>
      <c r="BD9588" s="27"/>
      <c r="BF9588" s="35"/>
      <c r="BG9588" s="35"/>
      <c r="BH9588" s="35"/>
    </row>
    <row r="9589" spans="1:60" ht="15" x14ac:dyDescent="0.25">
      <c r="A9589" s="570">
        <f t="shared" si="140"/>
        <v>9583</v>
      </c>
      <c r="B9589" s="571" t="s">
        <v>11723</v>
      </c>
      <c r="C9589" s="574" t="s">
        <v>12469</v>
      </c>
      <c r="D9589" s="843">
        <v>20224.05</v>
      </c>
      <c r="E9589" s="844"/>
      <c r="F9589" s="844"/>
      <c r="G9589" s="25"/>
      <c r="H9589" s="25"/>
      <c r="I9589" s="25"/>
      <c r="J9589" s="25"/>
      <c r="K9589" s="25"/>
      <c r="L9589" s="25"/>
      <c r="N9589" s="25"/>
      <c r="O9589" s="25"/>
      <c r="P9589" s="35" t="s">
        <v>2496</v>
      </c>
      <c r="AS9589" s="570"/>
      <c r="AT9589" s="391"/>
      <c r="AU9589" s="222"/>
      <c r="AV9589" s="564"/>
      <c r="AW9589" s="60"/>
      <c r="AX9589" s="60"/>
      <c r="AY9589" s="60"/>
      <c r="AZ9589" s="283"/>
      <c r="BA9589" s="283"/>
      <c r="BB9589" s="283"/>
      <c r="BC9589" s="34"/>
      <c r="BD9589" s="27"/>
      <c r="BF9589" s="35"/>
      <c r="BG9589" s="35"/>
      <c r="BH9589" s="35"/>
    </row>
    <row r="9590" spans="1:60" ht="15" x14ac:dyDescent="0.25">
      <c r="A9590" s="570">
        <f t="shared" si="140"/>
        <v>9584</v>
      </c>
      <c r="B9590" s="571" t="s">
        <v>11724</v>
      </c>
      <c r="C9590" s="574" t="s">
        <v>12487</v>
      </c>
      <c r="D9590" s="843">
        <v>100961.98</v>
      </c>
      <c r="E9590" s="844"/>
      <c r="F9590" s="844"/>
      <c r="G9590" s="25"/>
      <c r="H9590" s="25"/>
      <c r="I9590" s="25"/>
      <c r="J9590" s="25"/>
      <c r="K9590" s="25"/>
      <c r="L9590" s="25"/>
      <c r="N9590" s="25"/>
      <c r="O9590" s="25"/>
      <c r="P9590" s="35" t="s">
        <v>2496</v>
      </c>
      <c r="AS9590" s="570"/>
      <c r="AT9590" s="391"/>
      <c r="AU9590" s="222"/>
      <c r="AV9590" s="564"/>
      <c r="AW9590" s="60"/>
      <c r="AX9590" s="60"/>
      <c r="AY9590" s="60"/>
      <c r="AZ9590" s="283"/>
      <c r="BA9590" s="283"/>
      <c r="BB9590" s="283"/>
      <c r="BC9590" s="34"/>
      <c r="BD9590" s="27"/>
      <c r="BF9590" s="35"/>
      <c r="BG9590" s="35"/>
      <c r="BH9590" s="35"/>
    </row>
    <row r="9591" spans="1:60" ht="42.75" x14ac:dyDescent="0.25">
      <c r="A9591" s="570">
        <f t="shared" si="140"/>
        <v>9585</v>
      </c>
      <c r="B9591" s="571" t="s">
        <v>11725</v>
      </c>
      <c r="C9591" s="574" t="s">
        <v>12476</v>
      </c>
      <c r="D9591" s="843">
        <v>15972.18</v>
      </c>
      <c r="E9591" s="844"/>
      <c r="F9591" s="844"/>
      <c r="G9591" s="25"/>
      <c r="H9591" s="25"/>
      <c r="I9591" s="25"/>
      <c r="J9591" s="25"/>
      <c r="K9591" s="25"/>
      <c r="L9591" s="25"/>
      <c r="N9591" s="25"/>
      <c r="O9591" s="25"/>
      <c r="P9591" s="35" t="s">
        <v>2496</v>
      </c>
      <c r="AS9591" s="570"/>
      <c r="AT9591" s="391"/>
      <c r="AU9591" s="222"/>
      <c r="AV9591" s="564"/>
      <c r="AW9591" s="60"/>
      <c r="AX9591" s="60"/>
      <c r="AY9591" s="60"/>
      <c r="AZ9591" s="283"/>
      <c r="BA9591" s="283"/>
      <c r="BB9591" s="283"/>
      <c r="BC9591" s="34"/>
      <c r="BD9591" s="27"/>
      <c r="BF9591" s="35"/>
      <c r="BG9591" s="35"/>
      <c r="BH9591" s="35"/>
    </row>
    <row r="9592" spans="1:60" ht="42.75" x14ac:dyDescent="0.25">
      <c r="A9592" s="570">
        <f t="shared" si="140"/>
        <v>9586</v>
      </c>
      <c r="B9592" s="571" t="s">
        <v>11726</v>
      </c>
      <c r="C9592" s="574" t="s">
        <v>12476</v>
      </c>
      <c r="D9592" s="843">
        <v>6903.19</v>
      </c>
      <c r="E9592" s="844"/>
      <c r="F9592" s="844"/>
      <c r="G9592" s="25"/>
      <c r="H9592" s="25"/>
      <c r="I9592" s="25"/>
      <c r="J9592" s="25"/>
      <c r="K9592" s="25"/>
      <c r="L9592" s="25"/>
      <c r="N9592" s="25"/>
      <c r="O9592" s="25"/>
      <c r="P9592" s="35" t="s">
        <v>2496</v>
      </c>
      <c r="AS9592" s="570"/>
      <c r="AT9592" s="391"/>
      <c r="AU9592" s="222"/>
      <c r="AV9592" s="564"/>
      <c r="AW9592" s="60"/>
      <c r="AX9592" s="60"/>
      <c r="AY9592" s="60"/>
      <c r="AZ9592" s="283"/>
      <c r="BA9592" s="283"/>
      <c r="BB9592" s="283"/>
      <c r="BC9592" s="34"/>
      <c r="BD9592" s="27"/>
      <c r="BF9592" s="35"/>
      <c r="BG9592" s="35"/>
      <c r="BH9592" s="35"/>
    </row>
    <row r="9593" spans="1:60" ht="15" x14ac:dyDescent="0.25">
      <c r="A9593" s="570">
        <f t="shared" si="140"/>
        <v>9587</v>
      </c>
      <c r="B9593" s="571" t="s">
        <v>11727</v>
      </c>
      <c r="C9593" s="574" t="s">
        <v>12469</v>
      </c>
      <c r="D9593" s="843">
        <v>2106.3000000000002</v>
      </c>
      <c r="E9593" s="844"/>
      <c r="F9593" s="844"/>
      <c r="G9593" s="25"/>
      <c r="H9593" s="25"/>
      <c r="I9593" s="25"/>
      <c r="J9593" s="25"/>
      <c r="K9593" s="25"/>
      <c r="L9593" s="25"/>
      <c r="N9593" s="25"/>
      <c r="O9593" s="25"/>
      <c r="P9593" s="35" t="s">
        <v>2496</v>
      </c>
      <c r="AS9593" s="570"/>
      <c r="AT9593" s="391"/>
      <c r="AU9593" s="222"/>
      <c r="AV9593" s="564"/>
      <c r="AW9593" s="60"/>
      <c r="AX9593" s="60"/>
      <c r="AY9593" s="60"/>
      <c r="AZ9593" s="283"/>
      <c r="BA9593" s="283"/>
      <c r="BB9593" s="283"/>
      <c r="BC9593" s="34"/>
      <c r="BD9593" s="27"/>
      <c r="BF9593" s="35"/>
      <c r="BG9593" s="35"/>
      <c r="BH9593" s="35"/>
    </row>
    <row r="9594" spans="1:60" ht="42.75" x14ac:dyDescent="0.25">
      <c r="A9594" s="570">
        <f t="shared" si="140"/>
        <v>9588</v>
      </c>
      <c r="B9594" s="571" t="s">
        <v>11728</v>
      </c>
      <c r="C9594" s="574" t="s">
        <v>12476</v>
      </c>
      <c r="D9594" s="843">
        <v>5886.93</v>
      </c>
      <c r="E9594" s="844"/>
      <c r="F9594" s="844"/>
      <c r="G9594" s="25"/>
      <c r="H9594" s="25"/>
      <c r="I9594" s="25"/>
      <c r="J9594" s="25"/>
      <c r="K9594" s="25"/>
      <c r="L9594" s="25"/>
      <c r="N9594" s="25"/>
      <c r="O9594" s="25"/>
      <c r="P9594" s="35" t="s">
        <v>2496</v>
      </c>
      <c r="AS9594" s="570"/>
      <c r="AT9594" s="391"/>
      <c r="AU9594" s="222"/>
      <c r="AV9594" s="564"/>
      <c r="AW9594" s="60"/>
      <c r="AX9594" s="60"/>
      <c r="AY9594" s="60"/>
      <c r="AZ9594" s="283"/>
      <c r="BA9594" s="283"/>
      <c r="BB9594" s="283"/>
      <c r="BC9594" s="34"/>
      <c r="BD9594" s="27"/>
      <c r="BF9594" s="35"/>
      <c r="BG9594" s="35"/>
      <c r="BH9594" s="35"/>
    </row>
    <row r="9595" spans="1:60" ht="15" x14ac:dyDescent="0.25">
      <c r="A9595" s="570">
        <f t="shared" si="140"/>
        <v>9589</v>
      </c>
      <c r="B9595" s="571" t="s">
        <v>11729</v>
      </c>
      <c r="C9595" s="574" t="s">
        <v>12469</v>
      </c>
      <c r="D9595" s="843">
        <v>11424</v>
      </c>
      <c r="E9595" s="844"/>
      <c r="F9595" s="844"/>
      <c r="G9595" s="25"/>
      <c r="H9595" s="25"/>
      <c r="I9595" s="25"/>
      <c r="J9595" s="25"/>
      <c r="K9595" s="25"/>
      <c r="L9595" s="25"/>
      <c r="N9595" s="25"/>
      <c r="O9595" s="25"/>
      <c r="P9595" s="35" t="s">
        <v>2496</v>
      </c>
      <c r="AS9595" s="570"/>
      <c r="AT9595" s="391"/>
      <c r="AU9595" s="222"/>
      <c r="AV9595" s="564"/>
      <c r="AW9595" s="60"/>
      <c r="AX9595" s="60"/>
      <c r="AY9595" s="60"/>
      <c r="AZ9595" s="283"/>
      <c r="BA9595" s="283"/>
      <c r="BB9595" s="283"/>
      <c r="BC9595" s="34"/>
      <c r="BD9595" s="27"/>
      <c r="BF9595" s="35"/>
      <c r="BG9595" s="35"/>
      <c r="BH9595" s="35"/>
    </row>
    <row r="9596" spans="1:60" ht="15" x14ac:dyDescent="0.25">
      <c r="A9596" s="570">
        <f t="shared" si="140"/>
        <v>9590</v>
      </c>
      <c r="B9596" s="571" t="s">
        <v>11730</v>
      </c>
      <c r="C9596" s="574" t="s">
        <v>12469</v>
      </c>
      <c r="D9596" s="843">
        <v>9520</v>
      </c>
      <c r="E9596" s="844"/>
      <c r="F9596" s="844"/>
      <c r="G9596" s="25"/>
      <c r="H9596" s="25"/>
      <c r="I9596" s="25"/>
      <c r="J9596" s="25"/>
      <c r="K9596" s="25"/>
      <c r="L9596" s="25"/>
      <c r="N9596" s="25"/>
      <c r="O9596" s="25"/>
      <c r="P9596" s="35" t="s">
        <v>2496</v>
      </c>
      <c r="AS9596" s="570"/>
      <c r="AT9596" s="391"/>
      <c r="AU9596" s="222"/>
      <c r="AV9596" s="564"/>
      <c r="AW9596" s="60"/>
      <c r="AX9596" s="60"/>
      <c r="AY9596" s="60"/>
      <c r="AZ9596" s="283"/>
      <c r="BA9596" s="283"/>
      <c r="BB9596" s="283"/>
      <c r="BC9596" s="34"/>
      <c r="BD9596" s="27"/>
      <c r="BF9596" s="35"/>
      <c r="BG9596" s="35"/>
      <c r="BH9596" s="35"/>
    </row>
    <row r="9597" spans="1:60" ht="15" x14ac:dyDescent="0.25">
      <c r="A9597" s="570">
        <f t="shared" si="140"/>
        <v>9591</v>
      </c>
      <c r="B9597" s="571" t="s">
        <v>11731</v>
      </c>
      <c r="C9597" s="574" t="s">
        <v>12469</v>
      </c>
      <c r="D9597" s="843">
        <v>22637.37</v>
      </c>
      <c r="E9597" s="844"/>
      <c r="F9597" s="844"/>
      <c r="G9597" s="25"/>
      <c r="H9597" s="25"/>
      <c r="I9597" s="25"/>
      <c r="J9597" s="25"/>
      <c r="K9597" s="25"/>
      <c r="L9597" s="25"/>
      <c r="N9597" s="25"/>
      <c r="O9597" s="25"/>
      <c r="P9597" s="35" t="s">
        <v>2496</v>
      </c>
      <c r="AS9597" s="570"/>
      <c r="AT9597" s="391"/>
      <c r="AU9597" s="222"/>
      <c r="AV9597" s="564"/>
      <c r="AW9597" s="60"/>
      <c r="AX9597" s="60"/>
      <c r="AY9597" s="60"/>
      <c r="AZ9597" s="283"/>
      <c r="BA9597" s="283"/>
      <c r="BB9597" s="283"/>
      <c r="BC9597" s="34"/>
      <c r="BD9597" s="27"/>
      <c r="BF9597" s="35"/>
      <c r="BG9597" s="35"/>
      <c r="BH9597" s="35"/>
    </row>
    <row r="9598" spans="1:60" ht="15" x14ac:dyDescent="0.25">
      <c r="A9598" s="570">
        <f t="shared" si="140"/>
        <v>9592</v>
      </c>
      <c r="B9598" s="571" t="s">
        <v>11732</v>
      </c>
      <c r="C9598" s="574" t="s">
        <v>12487</v>
      </c>
      <c r="D9598" s="843">
        <v>214200</v>
      </c>
      <c r="E9598" s="844"/>
      <c r="F9598" s="844"/>
      <c r="G9598" s="25"/>
      <c r="H9598" s="25"/>
      <c r="I9598" s="25"/>
      <c r="J9598" s="25"/>
      <c r="K9598" s="25"/>
      <c r="L9598" s="25"/>
      <c r="N9598" s="25"/>
      <c r="O9598" s="25"/>
      <c r="P9598" s="35" t="s">
        <v>2496</v>
      </c>
      <c r="AS9598" s="570"/>
      <c r="AT9598" s="391"/>
      <c r="AU9598" s="222"/>
      <c r="AV9598" s="564"/>
      <c r="AW9598" s="60"/>
      <c r="AX9598" s="60"/>
      <c r="AY9598" s="60"/>
      <c r="AZ9598" s="283"/>
      <c r="BA9598" s="283"/>
      <c r="BB9598" s="283"/>
      <c r="BC9598" s="34"/>
      <c r="BD9598" s="27"/>
      <c r="BF9598" s="35"/>
      <c r="BG9598" s="35"/>
      <c r="BH9598" s="35"/>
    </row>
    <row r="9599" spans="1:60" ht="15" x14ac:dyDescent="0.25">
      <c r="A9599" s="570">
        <f t="shared" si="140"/>
        <v>9593</v>
      </c>
      <c r="B9599" s="571" t="s">
        <v>11733</v>
      </c>
      <c r="C9599" s="574" t="s">
        <v>12458</v>
      </c>
      <c r="D9599" s="843">
        <v>8199.1</v>
      </c>
      <c r="E9599" s="844"/>
      <c r="F9599" s="844"/>
      <c r="G9599" s="25"/>
      <c r="H9599" s="25"/>
      <c r="I9599" s="25"/>
      <c r="J9599" s="25"/>
      <c r="K9599" s="25"/>
      <c r="L9599" s="25"/>
      <c r="N9599" s="25"/>
      <c r="O9599" s="25"/>
      <c r="P9599" s="35" t="s">
        <v>2496</v>
      </c>
      <c r="AS9599" s="570"/>
      <c r="AT9599" s="391"/>
      <c r="AU9599" s="222"/>
      <c r="AV9599" s="564"/>
      <c r="AW9599" s="60"/>
      <c r="AX9599" s="60"/>
      <c r="AY9599" s="60"/>
      <c r="AZ9599" s="283"/>
      <c r="BA9599" s="283"/>
      <c r="BB9599" s="283"/>
      <c r="BC9599" s="34"/>
      <c r="BD9599" s="27"/>
      <c r="BF9599" s="35"/>
      <c r="BG9599" s="35"/>
      <c r="BH9599" s="35"/>
    </row>
    <row r="9600" spans="1:60" ht="15" x14ac:dyDescent="0.25">
      <c r="A9600" s="570">
        <f t="shared" si="140"/>
        <v>9594</v>
      </c>
      <c r="B9600" s="571" t="s">
        <v>11734</v>
      </c>
      <c r="C9600" s="574" t="s">
        <v>12487</v>
      </c>
      <c r="D9600" s="843">
        <v>41450.080000000002</v>
      </c>
      <c r="E9600" s="844"/>
      <c r="F9600" s="844"/>
      <c r="G9600" s="25"/>
      <c r="H9600" s="25"/>
      <c r="I9600" s="25"/>
      <c r="J9600" s="25"/>
      <c r="K9600" s="25"/>
      <c r="L9600" s="25"/>
      <c r="N9600" s="25"/>
      <c r="O9600" s="25"/>
      <c r="P9600" s="35" t="s">
        <v>2496</v>
      </c>
      <c r="AS9600" s="570"/>
      <c r="AT9600" s="391"/>
      <c r="AU9600" s="222"/>
      <c r="AV9600" s="564"/>
      <c r="AW9600" s="60"/>
      <c r="AX9600" s="60"/>
      <c r="AY9600" s="60"/>
      <c r="AZ9600" s="283"/>
      <c r="BA9600" s="283"/>
      <c r="BB9600" s="283"/>
      <c r="BC9600" s="34"/>
      <c r="BD9600" s="27"/>
      <c r="BF9600" s="35"/>
      <c r="BG9600" s="35"/>
      <c r="BH9600" s="35"/>
    </row>
    <row r="9601" spans="1:60" ht="15" x14ac:dyDescent="0.25">
      <c r="A9601" s="570">
        <f t="shared" si="140"/>
        <v>9595</v>
      </c>
      <c r="B9601" s="571" t="s">
        <v>11735</v>
      </c>
      <c r="C9601" s="574" t="s">
        <v>12487</v>
      </c>
      <c r="D9601" s="843">
        <v>31297</v>
      </c>
      <c r="E9601" s="844"/>
      <c r="F9601" s="844"/>
      <c r="G9601" s="25"/>
      <c r="H9601" s="25"/>
      <c r="I9601" s="25"/>
      <c r="J9601" s="25"/>
      <c r="K9601" s="25"/>
      <c r="L9601" s="25"/>
      <c r="N9601" s="25"/>
      <c r="O9601" s="25"/>
      <c r="P9601" s="35" t="s">
        <v>2496</v>
      </c>
      <c r="AS9601" s="570"/>
      <c r="AT9601" s="391"/>
      <c r="AU9601" s="222"/>
      <c r="AV9601" s="564"/>
      <c r="AW9601" s="60"/>
      <c r="AX9601" s="60"/>
      <c r="AY9601" s="60"/>
      <c r="AZ9601" s="283"/>
      <c r="BA9601" s="283"/>
      <c r="BB9601" s="283"/>
      <c r="BC9601" s="34"/>
      <c r="BD9601" s="27"/>
      <c r="BF9601" s="35"/>
      <c r="BG9601" s="35"/>
      <c r="BH9601" s="35"/>
    </row>
    <row r="9602" spans="1:60" ht="15" x14ac:dyDescent="0.25">
      <c r="A9602" s="570">
        <f t="shared" si="140"/>
        <v>9596</v>
      </c>
      <c r="B9602" s="571" t="s">
        <v>11736</v>
      </c>
      <c r="C9602" s="574" t="s">
        <v>12487</v>
      </c>
      <c r="D9602" s="843">
        <v>10012.66</v>
      </c>
      <c r="E9602" s="844"/>
      <c r="F9602" s="844"/>
      <c r="G9602" s="25"/>
      <c r="H9602" s="25"/>
      <c r="I9602" s="25"/>
      <c r="J9602" s="25"/>
      <c r="K9602" s="25"/>
      <c r="L9602" s="25"/>
      <c r="N9602" s="25"/>
      <c r="O9602" s="25"/>
      <c r="P9602" s="35" t="s">
        <v>2496</v>
      </c>
      <c r="AS9602" s="570"/>
      <c r="AT9602" s="391"/>
      <c r="AU9602" s="222"/>
      <c r="AV9602" s="564"/>
      <c r="AW9602" s="60"/>
      <c r="AX9602" s="60"/>
      <c r="AY9602" s="60"/>
      <c r="AZ9602" s="283"/>
      <c r="BA9602" s="283"/>
      <c r="BB9602" s="283"/>
      <c r="BC9602" s="34"/>
      <c r="BD9602" s="27"/>
      <c r="BF9602" s="35"/>
      <c r="BG9602" s="35"/>
      <c r="BH9602" s="35"/>
    </row>
    <row r="9603" spans="1:60" ht="15" x14ac:dyDescent="0.25">
      <c r="A9603" s="570">
        <f t="shared" si="140"/>
        <v>9597</v>
      </c>
      <c r="B9603" s="571" t="s">
        <v>11737</v>
      </c>
      <c r="C9603" s="574" t="s">
        <v>12487</v>
      </c>
      <c r="D9603" s="843">
        <v>5727.47</v>
      </c>
      <c r="E9603" s="844"/>
      <c r="F9603" s="844"/>
      <c r="G9603" s="25"/>
      <c r="H9603" s="25"/>
      <c r="I9603" s="25"/>
      <c r="J9603" s="25"/>
      <c r="K9603" s="25"/>
      <c r="L9603" s="25"/>
      <c r="N9603" s="25"/>
      <c r="O9603" s="25"/>
      <c r="P9603" s="35" t="s">
        <v>2496</v>
      </c>
      <c r="AS9603" s="570"/>
      <c r="AT9603" s="391"/>
      <c r="AU9603" s="222"/>
      <c r="AV9603" s="564"/>
      <c r="AW9603" s="60"/>
      <c r="AX9603" s="60"/>
      <c r="AY9603" s="60"/>
      <c r="AZ9603" s="283"/>
      <c r="BA9603" s="283"/>
      <c r="BB9603" s="283"/>
      <c r="BC9603" s="34"/>
      <c r="BD9603" s="27"/>
      <c r="BF9603" s="35"/>
      <c r="BG9603" s="35"/>
      <c r="BH9603" s="35"/>
    </row>
    <row r="9604" spans="1:60" ht="15" x14ac:dyDescent="0.25">
      <c r="A9604" s="570">
        <f t="shared" si="140"/>
        <v>9598</v>
      </c>
      <c r="B9604" s="571" t="s">
        <v>11738</v>
      </c>
      <c r="C9604" s="574" t="s">
        <v>12487</v>
      </c>
      <c r="D9604" s="843">
        <v>20759.55</v>
      </c>
      <c r="E9604" s="844"/>
      <c r="F9604" s="844"/>
      <c r="G9604" s="25"/>
      <c r="H9604" s="25"/>
      <c r="I9604" s="25"/>
      <c r="J9604" s="25"/>
      <c r="K9604" s="25"/>
      <c r="L9604" s="25"/>
      <c r="N9604" s="25"/>
      <c r="O9604" s="25"/>
      <c r="P9604" s="35" t="s">
        <v>2496</v>
      </c>
      <c r="AS9604" s="570"/>
      <c r="AT9604" s="391"/>
      <c r="AU9604" s="222"/>
      <c r="AV9604" s="564"/>
      <c r="AW9604" s="60"/>
      <c r="AX9604" s="60"/>
      <c r="AY9604" s="60"/>
      <c r="AZ9604" s="283"/>
      <c r="BA9604" s="283"/>
      <c r="BB9604" s="283"/>
      <c r="BC9604" s="34"/>
      <c r="BD9604" s="27"/>
      <c r="BF9604" s="35"/>
      <c r="BG9604" s="35"/>
      <c r="BH9604" s="35"/>
    </row>
    <row r="9605" spans="1:60" ht="15" x14ac:dyDescent="0.25">
      <c r="A9605" s="570">
        <f t="shared" si="140"/>
        <v>9599</v>
      </c>
      <c r="B9605" s="571" t="s">
        <v>11739</v>
      </c>
      <c r="C9605" s="574" t="s">
        <v>12487</v>
      </c>
      <c r="D9605" s="843">
        <v>12724.67</v>
      </c>
      <c r="E9605" s="844"/>
      <c r="F9605" s="844"/>
      <c r="G9605" s="25"/>
      <c r="H9605" s="25"/>
      <c r="I9605" s="25"/>
      <c r="J9605" s="25"/>
      <c r="K9605" s="25"/>
      <c r="L9605" s="25"/>
      <c r="N9605" s="25"/>
      <c r="O9605" s="25"/>
      <c r="P9605" s="35" t="s">
        <v>2496</v>
      </c>
      <c r="AS9605" s="570"/>
      <c r="AT9605" s="391"/>
      <c r="AU9605" s="222"/>
      <c r="AV9605" s="564"/>
      <c r="AW9605" s="60"/>
      <c r="AX9605" s="60"/>
      <c r="AY9605" s="60"/>
      <c r="AZ9605" s="283"/>
      <c r="BA9605" s="283"/>
      <c r="BB9605" s="283"/>
      <c r="BC9605" s="34"/>
      <c r="BD9605" s="27"/>
      <c r="BF9605" s="35"/>
      <c r="BG9605" s="35"/>
      <c r="BH9605" s="35"/>
    </row>
    <row r="9606" spans="1:60" ht="15" x14ac:dyDescent="0.25">
      <c r="A9606" s="570">
        <f t="shared" si="140"/>
        <v>9600</v>
      </c>
      <c r="B9606" s="571" t="s">
        <v>11740</v>
      </c>
      <c r="C9606" s="574" t="s">
        <v>12487</v>
      </c>
      <c r="D9606" s="843">
        <v>33875.730000000003</v>
      </c>
      <c r="E9606" s="844"/>
      <c r="F9606" s="844"/>
      <c r="G9606" s="25"/>
      <c r="H9606" s="25"/>
      <c r="I9606" s="25"/>
      <c r="J9606" s="25"/>
      <c r="K9606" s="25"/>
      <c r="L9606" s="25"/>
      <c r="N9606" s="25"/>
      <c r="O9606" s="25"/>
      <c r="P9606" s="35" t="s">
        <v>2496</v>
      </c>
      <c r="AS9606" s="570"/>
      <c r="AT9606" s="391"/>
      <c r="AU9606" s="222"/>
      <c r="AV9606" s="564"/>
      <c r="AW9606" s="60"/>
      <c r="AX9606" s="60"/>
      <c r="AY9606" s="60"/>
      <c r="AZ9606" s="283"/>
      <c r="BA9606" s="283"/>
      <c r="BB9606" s="283"/>
      <c r="BC9606" s="34"/>
      <c r="BD9606" s="27"/>
      <c r="BF9606" s="35"/>
      <c r="BG9606" s="35"/>
      <c r="BH9606" s="35"/>
    </row>
    <row r="9607" spans="1:60" ht="15" x14ac:dyDescent="0.25">
      <c r="A9607" s="570">
        <f t="shared" si="140"/>
        <v>9601</v>
      </c>
      <c r="B9607" s="571" t="s">
        <v>11741</v>
      </c>
      <c r="C9607" s="574" t="s">
        <v>12487</v>
      </c>
      <c r="D9607" s="843">
        <v>60928</v>
      </c>
      <c r="E9607" s="844"/>
      <c r="F9607" s="844"/>
      <c r="G9607" s="25"/>
      <c r="H9607" s="25"/>
      <c r="I9607" s="25"/>
      <c r="J9607" s="25"/>
      <c r="K9607" s="25"/>
      <c r="L9607" s="25"/>
      <c r="N9607" s="25"/>
      <c r="O9607" s="25"/>
      <c r="P9607" s="35" t="s">
        <v>2496</v>
      </c>
      <c r="AS9607" s="570"/>
      <c r="AT9607" s="391"/>
      <c r="AU9607" s="222"/>
      <c r="AV9607" s="564"/>
      <c r="AW9607" s="60"/>
      <c r="AX9607" s="60"/>
      <c r="AY9607" s="60"/>
      <c r="AZ9607" s="283"/>
      <c r="BA9607" s="283"/>
      <c r="BB9607" s="283"/>
      <c r="BC9607" s="34"/>
      <c r="BD9607" s="27"/>
      <c r="BF9607" s="35"/>
      <c r="BG9607" s="35"/>
      <c r="BH9607" s="35"/>
    </row>
    <row r="9608" spans="1:60" ht="15" x14ac:dyDescent="0.25">
      <c r="A9608" s="570">
        <f t="shared" si="140"/>
        <v>9602</v>
      </c>
      <c r="B9608" s="571" t="s">
        <v>11742</v>
      </c>
      <c r="C9608" s="574" t="s">
        <v>12487</v>
      </c>
      <c r="D9608" s="843">
        <v>19720.68</v>
      </c>
      <c r="E9608" s="844"/>
      <c r="F9608" s="844"/>
      <c r="G9608" s="25"/>
      <c r="H9608" s="25"/>
      <c r="I9608" s="25"/>
      <c r="J9608" s="25"/>
      <c r="K9608" s="25"/>
      <c r="L9608" s="25"/>
      <c r="N9608" s="25"/>
      <c r="O9608" s="25"/>
      <c r="P9608" s="35" t="s">
        <v>2496</v>
      </c>
      <c r="AS9608" s="570"/>
      <c r="AT9608" s="391"/>
      <c r="AU9608" s="222"/>
      <c r="AV9608" s="564"/>
      <c r="AW9608" s="60"/>
      <c r="AX9608" s="60"/>
      <c r="AY9608" s="60"/>
      <c r="AZ9608" s="283"/>
      <c r="BA9608" s="283"/>
      <c r="BB9608" s="283"/>
      <c r="BC9608" s="34"/>
      <c r="BD9608" s="27"/>
      <c r="BF9608" s="35"/>
      <c r="BG9608" s="35"/>
      <c r="BH9608" s="35"/>
    </row>
    <row r="9609" spans="1:60" ht="15" x14ac:dyDescent="0.25">
      <c r="A9609" s="570">
        <f t="shared" si="140"/>
        <v>9603</v>
      </c>
      <c r="B9609" s="571" t="s">
        <v>11743</v>
      </c>
      <c r="C9609" s="574" t="s">
        <v>12487</v>
      </c>
      <c r="D9609" s="843">
        <v>11277.63</v>
      </c>
      <c r="E9609" s="844"/>
      <c r="F9609" s="844"/>
      <c r="G9609" s="25"/>
      <c r="H9609" s="25"/>
      <c r="I9609" s="25"/>
      <c r="J9609" s="25"/>
      <c r="K9609" s="25"/>
      <c r="L9609" s="25"/>
      <c r="N9609" s="25"/>
      <c r="O9609" s="25"/>
      <c r="P9609" s="35" t="s">
        <v>2496</v>
      </c>
      <c r="AS9609" s="570"/>
      <c r="AT9609" s="391"/>
      <c r="AU9609" s="222"/>
      <c r="AV9609" s="564"/>
      <c r="AW9609" s="60"/>
      <c r="AX9609" s="60"/>
      <c r="AY9609" s="60"/>
      <c r="AZ9609" s="283"/>
      <c r="BA9609" s="283"/>
      <c r="BB9609" s="283"/>
      <c r="BC9609" s="34"/>
      <c r="BD9609" s="27"/>
      <c r="BF9609" s="35"/>
      <c r="BG9609" s="35"/>
      <c r="BH9609" s="35"/>
    </row>
    <row r="9610" spans="1:60" ht="15" x14ac:dyDescent="0.25">
      <c r="A9610" s="570">
        <f t="shared" si="140"/>
        <v>9604</v>
      </c>
      <c r="B9610" s="571" t="s">
        <v>11744</v>
      </c>
      <c r="C9610" s="574" t="s">
        <v>12487</v>
      </c>
      <c r="D9610" s="843">
        <v>23800</v>
      </c>
      <c r="E9610" s="844"/>
      <c r="F9610" s="844"/>
      <c r="G9610" s="25"/>
      <c r="H9610" s="25"/>
      <c r="I9610" s="25"/>
      <c r="J9610" s="25"/>
      <c r="K9610" s="25"/>
      <c r="L9610" s="25"/>
      <c r="N9610" s="25"/>
      <c r="O9610" s="25"/>
      <c r="P9610" s="35" t="s">
        <v>2496</v>
      </c>
      <c r="AS9610" s="570"/>
      <c r="AT9610" s="391"/>
      <c r="AU9610" s="222"/>
      <c r="AV9610" s="564"/>
      <c r="AW9610" s="60"/>
      <c r="AX9610" s="60"/>
      <c r="AY9610" s="60"/>
      <c r="AZ9610" s="283"/>
      <c r="BA9610" s="283"/>
      <c r="BB9610" s="283"/>
      <c r="BC9610" s="34"/>
      <c r="BD9610" s="27"/>
      <c r="BF9610" s="35"/>
      <c r="BG9610" s="35"/>
      <c r="BH9610" s="35"/>
    </row>
    <row r="9611" spans="1:60" ht="15" x14ac:dyDescent="0.25">
      <c r="A9611" s="570">
        <f t="shared" si="140"/>
        <v>9605</v>
      </c>
      <c r="B9611" s="571" t="s">
        <v>11745</v>
      </c>
      <c r="C9611" s="574" t="s">
        <v>12487</v>
      </c>
      <c r="D9611" s="843">
        <v>56980.77</v>
      </c>
      <c r="E9611" s="844"/>
      <c r="F9611" s="844"/>
      <c r="G9611" s="25"/>
      <c r="H9611" s="25"/>
      <c r="I9611" s="25"/>
      <c r="J9611" s="25"/>
      <c r="K9611" s="25"/>
      <c r="L9611" s="25"/>
      <c r="N9611" s="25"/>
      <c r="O9611" s="25"/>
      <c r="P9611" s="35" t="s">
        <v>2496</v>
      </c>
      <c r="AS9611" s="570"/>
      <c r="AT9611" s="391"/>
      <c r="AU9611" s="222"/>
      <c r="AV9611" s="564"/>
      <c r="AW9611" s="60"/>
      <c r="AX9611" s="60"/>
      <c r="AY9611" s="60"/>
      <c r="AZ9611" s="283"/>
      <c r="BA9611" s="283"/>
      <c r="BB9611" s="283"/>
      <c r="BC9611" s="34"/>
      <c r="BD9611" s="27"/>
      <c r="BF9611" s="35"/>
      <c r="BG9611" s="35"/>
      <c r="BH9611" s="35"/>
    </row>
    <row r="9612" spans="1:60" ht="15" x14ac:dyDescent="0.25">
      <c r="A9612" s="570">
        <f t="shared" si="140"/>
        <v>9606</v>
      </c>
      <c r="B9612" s="571" t="s">
        <v>11746</v>
      </c>
      <c r="C9612" s="574" t="s">
        <v>12487</v>
      </c>
      <c r="D9612" s="843">
        <v>17671.5</v>
      </c>
      <c r="E9612" s="844"/>
      <c r="F9612" s="844"/>
      <c r="G9612" s="25"/>
      <c r="H9612" s="25"/>
      <c r="I9612" s="25"/>
      <c r="J9612" s="25"/>
      <c r="K9612" s="25"/>
      <c r="L9612" s="25"/>
      <c r="N9612" s="25"/>
      <c r="O9612" s="25"/>
      <c r="P9612" s="35" t="s">
        <v>2496</v>
      </c>
      <c r="AS9612" s="570"/>
      <c r="AT9612" s="391"/>
      <c r="AU9612" s="222"/>
      <c r="AV9612" s="564"/>
      <c r="AW9612" s="60"/>
      <c r="AX9612" s="60"/>
      <c r="AY9612" s="60"/>
      <c r="AZ9612" s="283"/>
      <c r="BA9612" s="283"/>
      <c r="BB9612" s="283"/>
      <c r="BC9612" s="34"/>
      <c r="BD9612" s="27"/>
      <c r="BF9612" s="35"/>
      <c r="BG9612" s="35"/>
      <c r="BH9612" s="35"/>
    </row>
    <row r="9613" spans="1:60" ht="15" x14ac:dyDescent="0.25">
      <c r="A9613" s="570">
        <f t="shared" si="140"/>
        <v>9607</v>
      </c>
      <c r="B9613" s="571" t="s">
        <v>11747</v>
      </c>
      <c r="C9613" s="574" t="s">
        <v>12487</v>
      </c>
      <c r="D9613" s="843">
        <v>15468.81</v>
      </c>
      <c r="E9613" s="844"/>
      <c r="F9613" s="844"/>
      <c r="G9613" s="25"/>
      <c r="H9613" s="25"/>
      <c r="I9613" s="25"/>
      <c r="J9613" s="25"/>
      <c r="K9613" s="25"/>
      <c r="L9613" s="25"/>
      <c r="N9613" s="25"/>
      <c r="O9613" s="25"/>
      <c r="P9613" s="35" t="s">
        <v>2496</v>
      </c>
      <c r="AS9613" s="570"/>
      <c r="AT9613" s="391"/>
      <c r="AU9613" s="222"/>
      <c r="AV9613" s="564"/>
      <c r="AW9613" s="60"/>
      <c r="AX9613" s="60"/>
      <c r="AY9613" s="60"/>
      <c r="AZ9613" s="283"/>
      <c r="BA9613" s="283"/>
      <c r="BB9613" s="283"/>
      <c r="BC9613" s="34"/>
      <c r="BD9613" s="27"/>
      <c r="BF9613" s="35"/>
      <c r="BG9613" s="35"/>
      <c r="BH9613" s="35"/>
    </row>
    <row r="9614" spans="1:60" ht="15" x14ac:dyDescent="0.25">
      <c r="A9614" s="570">
        <f t="shared" si="140"/>
        <v>9608</v>
      </c>
      <c r="B9614" s="571" t="s">
        <v>11748</v>
      </c>
      <c r="C9614" s="574" t="s">
        <v>12458</v>
      </c>
      <c r="D9614" s="843">
        <v>2591.8200000000002</v>
      </c>
      <c r="E9614" s="844"/>
      <c r="F9614" s="844"/>
      <c r="G9614" s="25"/>
      <c r="H9614" s="25"/>
      <c r="I9614" s="25"/>
      <c r="J9614" s="25"/>
      <c r="K9614" s="25"/>
      <c r="L9614" s="25"/>
      <c r="N9614" s="25"/>
      <c r="O9614" s="25"/>
      <c r="P9614" s="35" t="s">
        <v>2496</v>
      </c>
      <c r="AS9614" s="570"/>
      <c r="AT9614" s="391"/>
      <c r="AU9614" s="222"/>
      <c r="AV9614" s="564"/>
      <c r="AW9614" s="60"/>
      <c r="AX9614" s="60"/>
      <c r="AY9614" s="60"/>
      <c r="AZ9614" s="283"/>
      <c r="BA9614" s="283"/>
      <c r="BB9614" s="283"/>
      <c r="BC9614" s="34"/>
      <c r="BD9614" s="27"/>
      <c r="BF9614" s="35"/>
      <c r="BG9614" s="35"/>
      <c r="BH9614" s="35"/>
    </row>
    <row r="9615" spans="1:60" ht="15" x14ac:dyDescent="0.25">
      <c r="A9615" s="570">
        <f t="shared" ref="A9615:A9678" si="141">A9614+1</f>
        <v>9609</v>
      </c>
      <c r="B9615" s="571" t="s">
        <v>11749</v>
      </c>
      <c r="C9615" s="574" t="s">
        <v>12487</v>
      </c>
      <c r="D9615" s="843">
        <v>20944</v>
      </c>
      <c r="E9615" s="844"/>
      <c r="F9615" s="844"/>
      <c r="G9615" s="25"/>
      <c r="H9615" s="25"/>
      <c r="I9615" s="25"/>
      <c r="J9615" s="25"/>
      <c r="K9615" s="25"/>
      <c r="L9615" s="25"/>
      <c r="N9615" s="25"/>
      <c r="O9615" s="25"/>
      <c r="P9615" s="35" t="s">
        <v>2496</v>
      </c>
      <c r="AS9615" s="570"/>
      <c r="AT9615" s="391"/>
      <c r="AU9615" s="222"/>
      <c r="AV9615" s="564"/>
      <c r="AW9615" s="60"/>
      <c r="AX9615" s="60"/>
      <c r="AY9615" s="60"/>
      <c r="AZ9615" s="283"/>
      <c r="BA9615" s="283"/>
      <c r="BB9615" s="283"/>
      <c r="BC9615" s="34"/>
      <c r="BD9615" s="27"/>
      <c r="BF9615" s="35"/>
      <c r="BG9615" s="35"/>
      <c r="BH9615" s="35"/>
    </row>
    <row r="9616" spans="1:60" ht="15" x14ac:dyDescent="0.25">
      <c r="A9616" s="570">
        <f t="shared" si="141"/>
        <v>9610</v>
      </c>
      <c r="B9616" s="571" t="s">
        <v>11750</v>
      </c>
      <c r="C9616" s="574" t="s">
        <v>12487</v>
      </c>
      <c r="D9616" s="843">
        <v>10138.799999999999</v>
      </c>
      <c r="E9616" s="844"/>
      <c r="F9616" s="844"/>
      <c r="G9616" s="25"/>
      <c r="H9616" s="25"/>
      <c r="I9616" s="25"/>
      <c r="J9616" s="25"/>
      <c r="K9616" s="25"/>
      <c r="L9616" s="25"/>
      <c r="N9616" s="25"/>
      <c r="O9616" s="25"/>
      <c r="P9616" s="35" t="s">
        <v>2496</v>
      </c>
      <c r="AS9616" s="570"/>
      <c r="AT9616" s="391"/>
      <c r="AU9616" s="222"/>
      <c r="AV9616" s="564"/>
      <c r="AW9616" s="60"/>
      <c r="AX9616" s="60"/>
      <c r="AY9616" s="60"/>
      <c r="AZ9616" s="283"/>
      <c r="BA9616" s="283"/>
      <c r="BB9616" s="283"/>
      <c r="BC9616" s="34"/>
      <c r="BD9616" s="27"/>
      <c r="BF9616" s="35"/>
      <c r="BG9616" s="35"/>
      <c r="BH9616" s="35"/>
    </row>
    <row r="9617" spans="1:60" ht="15" x14ac:dyDescent="0.25">
      <c r="A9617" s="570">
        <f t="shared" si="141"/>
        <v>9611</v>
      </c>
      <c r="B9617" s="571" t="s">
        <v>11751</v>
      </c>
      <c r="C9617" s="574" t="s">
        <v>12487</v>
      </c>
      <c r="D9617" s="843">
        <v>5516.84</v>
      </c>
      <c r="E9617" s="844"/>
      <c r="F9617" s="844"/>
      <c r="G9617" s="25"/>
      <c r="H9617" s="25"/>
      <c r="I9617" s="25"/>
      <c r="J9617" s="25"/>
      <c r="K9617" s="25"/>
      <c r="L9617" s="25"/>
      <c r="N9617" s="25"/>
      <c r="O9617" s="25"/>
      <c r="P9617" s="35" t="s">
        <v>2496</v>
      </c>
      <c r="AS9617" s="570"/>
      <c r="AT9617" s="391"/>
      <c r="AU9617" s="222"/>
      <c r="AV9617" s="564"/>
      <c r="AW9617" s="60"/>
      <c r="AX9617" s="60"/>
      <c r="AY9617" s="60"/>
      <c r="AZ9617" s="283"/>
      <c r="BA9617" s="283"/>
      <c r="BB9617" s="283"/>
      <c r="BC9617" s="34"/>
      <c r="BD9617" s="27"/>
      <c r="BF9617" s="35"/>
      <c r="BG9617" s="35"/>
      <c r="BH9617" s="35"/>
    </row>
    <row r="9618" spans="1:60" ht="15" x14ac:dyDescent="0.25">
      <c r="A9618" s="570">
        <f t="shared" si="141"/>
        <v>9612</v>
      </c>
      <c r="B9618" s="571" t="s">
        <v>11752</v>
      </c>
      <c r="C9618" s="574" t="s">
        <v>12487</v>
      </c>
      <c r="D9618" s="843">
        <v>3843.7</v>
      </c>
      <c r="E9618" s="844"/>
      <c r="F9618" s="844"/>
      <c r="G9618" s="25"/>
      <c r="H9618" s="25"/>
      <c r="I9618" s="25"/>
      <c r="J9618" s="25"/>
      <c r="K9618" s="25"/>
      <c r="L9618" s="25"/>
      <c r="N9618" s="25"/>
      <c r="O9618" s="25"/>
      <c r="P9618" s="35" t="s">
        <v>2496</v>
      </c>
      <c r="AS9618" s="570"/>
      <c r="AT9618" s="391"/>
      <c r="AU9618" s="222"/>
      <c r="AV9618" s="564"/>
      <c r="AW9618" s="60"/>
      <c r="AX9618" s="60"/>
      <c r="AY9618" s="60"/>
      <c r="AZ9618" s="283"/>
      <c r="BA9618" s="283"/>
      <c r="BB9618" s="283"/>
      <c r="BC9618" s="34"/>
      <c r="BD9618" s="27"/>
      <c r="BF9618" s="35"/>
      <c r="BG9618" s="35"/>
      <c r="BH9618" s="35"/>
    </row>
    <row r="9619" spans="1:60" ht="15" x14ac:dyDescent="0.25">
      <c r="A9619" s="570">
        <f t="shared" si="141"/>
        <v>9613</v>
      </c>
      <c r="B9619" s="571" t="s">
        <v>11753</v>
      </c>
      <c r="C9619" s="574" t="s">
        <v>12487</v>
      </c>
      <c r="D9619" s="843">
        <v>1904</v>
      </c>
      <c r="E9619" s="844"/>
      <c r="F9619" s="844"/>
      <c r="G9619" s="25"/>
      <c r="H9619" s="25"/>
      <c r="I9619" s="25"/>
      <c r="J9619" s="25"/>
      <c r="K9619" s="25"/>
      <c r="L9619" s="25"/>
      <c r="N9619" s="25"/>
      <c r="O9619" s="25"/>
      <c r="P9619" s="35" t="s">
        <v>2496</v>
      </c>
      <c r="AS9619" s="570"/>
      <c r="AT9619" s="391"/>
      <c r="AU9619" s="222"/>
      <c r="AV9619" s="564"/>
      <c r="AW9619" s="60"/>
      <c r="AX9619" s="60"/>
      <c r="AY9619" s="60"/>
      <c r="AZ9619" s="283"/>
      <c r="BA9619" s="283"/>
      <c r="BB9619" s="283"/>
      <c r="BC9619" s="34"/>
      <c r="BD9619" s="27"/>
      <c r="BF9619" s="35"/>
      <c r="BG9619" s="35"/>
      <c r="BH9619" s="35"/>
    </row>
    <row r="9620" spans="1:60" ht="15" x14ac:dyDescent="0.25">
      <c r="A9620" s="570">
        <f t="shared" si="141"/>
        <v>9614</v>
      </c>
      <c r="B9620" s="571" t="s">
        <v>11754</v>
      </c>
      <c r="C9620" s="574" t="s">
        <v>12487</v>
      </c>
      <c r="D9620" s="843">
        <v>10535.07</v>
      </c>
      <c r="E9620" s="844"/>
      <c r="F9620" s="844"/>
      <c r="G9620" s="25"/>
      <c r="H9620" s="25"/>
      <c r="I9620" s="25"/>
      <c r="J9620" s="25"/>
      <c r="K9620" s="25"/>
      <c r="L9620" s="25"/>
      <c r="N9620" s="25"/>
      <c r="O9620" s="25"/>
      <c r="P9620" s="35" t="s">
        <v>2496</v>
      </c>
      <c r="AS9620" s="570"/>
      <c r="AT9620" s="391"/>
      <c r="AU9620" s="222"/>
      <c r="AV9620" s="564"/>
      <c r="AW9620" s="60"/>
      <c r="AX9620" s="60"/>
      <c r="AY9620" s="60"/>
      <c r="AZ9620" s="283"/>
      <c r="BA9620" s="283"/>
      <c r="BB9620" s="283"/>
      <c r="BC9620" s="34"/>
      <c r="BD9620" s="27"/>
      <c r="BF9620" s="35"/>
      <c r="BG9620" s="35"/>
      <c r="BH9620" s="35"/>
    </row>
    <row r="9621" spans="1:60" ht="15" x14ac:dyDescent="0.25">
      <c r="A9621" s="570">
        <f t="shared" si="141"/>
        <v>9615</v>
      </c>
      <c r="B9621" s="571" t="s">
        <v>11755</v>
      </c>
      <c r="C9621" s="574" t="s">
        <v>12487</v>
      </c>
      <c r="D9621" s="843">
        <v>13355.37</v>
      </c>
      <c r="E9621" s="844"/>
      <c r="F9621" s="844"/>
      <c r="G9621" s="25"/>
      <c r="H9621" s="25"/>
      <c r="I9621" s="25"/>
      <c r="J9621" s="25"/>
      <c r="K9621" s="25"/>
      <c r="L9621" s="25"/>
      <c r="N9621" s="25"/>
      <c r="O9621" s="25"/>
      <c r="P9621" s="35" t="s">
        <v>2496</v>
      </c>
      <c r="AS9621" s="570"/>
      <c r="AT9621" s="391"/>
      <c r="AU9621" s="222"/>
      <c r="AV9621" s="564"/>
      <c r="AW9621" s="60"/>
      <c r="AX9621" s="60"/>
      <c r="AY9621" s="60"/>
      <c r="AZ9621" s="283"/>
      <c r="BA9621" s="283"/>
      <c r="BB9621" s="283"/>
      <c r="BC9621" s="34"/>
      <c r="BD9621" s="27"/>
      <c r="BF9621" s="35"/>
      <c r="BG9621" s="35"/>
      <c r="BH9621" s="35"/>
    </row>
    <row r="9622" spans="1:60" ht="15" x14ac:dyDescent="0.25">
      <c r="A9622" s="570">
        <f t="shared" si="141"/>
        <v>9616</v>
      </c>
      <c r="B9622" s="571" t="s">
        <v>11756</v>
      </c>
      <c r="C9622" s="574" t="s">
        <v>12487</v>
      </c>
      <c r="D9622" s="843">
        <v>7134.05</v>
      </c>
      <c r="E9622" s="844"/>
      <c r="F9622" s="844"/>
      <c r="G9622" s="25"/>
      <c r="H9622" s="25"/>
      <c r="I9622" s="25"/>
      <c r="J9622" s="25"/>
      <c r="K9622" s="25"/>
      <c r="L9622" s="25"/>
      <c r="N9622" s="25"/>
      <c r="O9622" s="25"/>
      <c r="P9622" s="35" t="s">
        <v>2496</v>
      </c>
      <c r="AS9622" s="570"/>
      <c r="AT9622" s="391"/>
      <c r="AU9622" s="222"/>
      <c r="AV9622" s="564"/>
      <c r="AW9622" s="60"/>
      <c r="AX9622" s="60"/>
      <c r="AY9622" s="60"/>
      <c r="AZ9622" s="283"/>
      <c r="BA9622" s="283"/>
      <c r="BB9622" s="283"/>
      <c r="BC9622" s="34"/>
      <c r="BD9622" s="27"/>
      <c r="BF9622" s="35"/>
      <c r="BG9622" s="35"/>
      <c r="BH9622" s="35"/>
    </row>
    <row r="9623" spans="1:60" ht="15" x14ac:dyDescent="0.25">
      <c r="A9623" s="570">
        <f t="shared" si="141"/>
        <v>9617</v>
      </c>
      <c r="B9623" s="571" t="s">
        <v>11757</v>
      </c>
      <c r="C9623" s="574" t="s">
        <v>12487</v>
      </c>
      <c r="D9623" s="843">
        <v>93613.73</v>
      </c>
      <c r="E9623" s="844"/>
      <c r="F9623" s="844"/>
      <c r="G9623" s="25"/>
      <c r="H9623" s="25"/>
      <c r="I9623" s="25"/>
      <c r="J9623" s="25"/>
      <c r="K9623" s="25"/>
      <c r="L9623" s="25"/>
      <c r="N9623" s="25"/>
      <c r="O9623" s="25"/>
      <c r="P9623" s="35" t="s">
        <v>2496</v>
      </c>
      <c r="AS9623" s="570"/>
      <c r="AT9623" s="391"/>
      <c r="AU9623" s="222"/>
      <c r="AV9623" s="564"/>
      <c r="AW9623" s="60"/>
      <c r="AX9623" s="60"/>
      <c r="AY9623" s="60"/>
      <c r="AZ9623" s="283"/>
      <c r="BA9623" s="283"/>
      <c r="BB9623" s="283"/>
      <c r="BC9623" s="34"/>
      <c r="BD9623" s="27"/>
      <c r="BF9623" s="35"/>
      <c r="BG9623" s="35"/>
      <c r="BH9623" s="35"/>
    </row>
    <row r="9624" spans="1:60" ht="15" x14ac:dyDescent="0.25">
      <c r="A9624" s="570">
        <f t="shared" si="141"/>
        <v>9618</v>
      </c>
      <c r="B9624" s="571" t="s">
        <v>11758</v>
      </c>
      <c r="C9624" s="574" t="s">
        <v>12487</v>
      </c>
      <c r="D9624" s="843">
        <v>46608.73</v>
      </c>
      <c r="E9624" s="844"/>
      <c r="F9624" s="844"/>
      <c r="G9624" s="25"/>
      <c r="H9624" s="25"/>
      <c r="I9624" s="25"/>
      <c r="J9624" s="25"/>
      <c r="K9624" s="25"/>
      <c r="L9624" s="25"/>
      <c r="N9624" s="25"/>
      <c r="O9624" s="25"/>
      <c r="P9624" s="35" t="s">
        <v>2496</v>
      </c>
      <c r="AS9624" s="570"/>
      <c r="AT9624" s="391"/>
      <c r="AU9624" s="222"/>
      <c r="AV9624" s="564"/>
      <c r="AW9624" s="60"/>
      <c r="AX9624" s="60"/>
      <c r="AY9624" s="60"/>
      <c r="AZ9624" s="283"/>
      <c r="BA9624" s="283"/>
      <c r="BB9624" s="283"/>
      <c r="BC9624" s="34"/>
      <c r="BD9624" s="27"/>
      <c r="BF9624" s="35"/>
      <c r="BG9624" s="35"/>
      <c r="BH9624" s="35"/>
    </row>
    <row r="9625" spans="1:60" ht="15" x14ac:dyDescent="0.25">
      <c r="A9625" s="570">
        <f t="shared" si="141"/>
        <v>9619</v>
      </c>
      <c r="B9625" s="571" t="s">
        <v>11759</v>
      </c>
      <c r="C9625" s="574" t="s">
        <v>12487</v>
      </c>
      <c r="D9625" s="843">
        <v>30331.91</v>
      </c>
      <c r="E9625" s="844"/>
      <c r="F9625" s="844"/>
      <c r="G9625" s="25"/>
      <c r="H9625" s="25"/>
      <c r="I9625" s="25"/>
      <c r="J9625" s="25"/>
      <c r="K9625" s="25"/>
      <c r="L9625" s="25"/>
      <c r="N9625" s="25"/>
      <c r="O9625" s="25"/>
      <c r="P9625" s="35" t="s">
        <v>2496</v>
      </c>
      <c r="AS9625" s="570"/>
      <c r="AT9625" s="391"/>
      <c r="AU9625" s="222"/>
      <c r="AV9625" s="564"/>
      <c r="AW9625" s="60"/>
      <c r="AX9625" s="60"/>
      <c r="AY9625" s="60"/>
      <c r="AZ9625" s="283"/>
      <c r="BA9625" s="283"/>
      <c r="BB9625" s="283"/>
      <c r="BC9625" s="34"/>
      <c r="BD9625" s="27"/>
      <c r="BF9625" s="35"/>
      <c r="BG9625" s="35"/>
      <c r="BH9625" s="35"/>
    </row>
    <row r="9626" spans="1:60" ht="15" x14ac:dyDescent="0.25">
      <c r="A9626" s="570">
        <f t="shared" si="141"/>
        <v>9620</v>
      </c>
      <c r="B9626" s="571" t="s">
        <v>11760</v>
      </c>
      <c r="C9626" s="574" t="s">
        <v>12487</v>
      </c>
      <c r="D9626" s="843">
        <v>19445.79</v>
      </c>
      <c r="E9626" s="844"/>
      <c r="F9626" s="844"/>
      <c r="G9626" s="25"/>
      <c r="H9626" s="25"/>
      <c r="I9626" s="25"/>
      <c r="J9626" s="25"/>
      <c r="K9626" s="25"/>
      <c r="L9626" s="25"/>
      <c r="N9626" s="25"/>
      <c r="O9626" s="25"/>
      <c r="P9626" s="35" t="s">
        <v>2496</v>
      </c>
      <c r="AS9626" s="570"/>
      <c r="AT9626" s="391"/>
      <c r="AU9626" s="222"/>
      <c r="AV9626" s="564"/>
      <c r="AW9626" s="60"/>
      <c r="AX9626" s="60"/>
      <c r="AY9626" s="60"/>
      <c r="AZ9626" s="283"/>
      <c r="BA9626" s="283"/>
      <c r="BB9626" s="283"/>
      <c r="BC9626" s="34"/>
      <c r="BD9626" s="27"/>
      <c r="BF9626" s="35"/>
      <c r="BG9626" s="35"/>
      <c r="BH9626" s="35"/>
    </row>
    <row r="9627" spans="1:60" ht="15" x14ac:dyDescent="0.25">
      <c r="A9627" s="570">
        <f t="shared" si="141"/>
        <v>9621</v>
      </c>
      <c r="B9627" s="571" t="s">
        <v>11761</v>
      </c>
      <c r="C9627" s="574" t="s">
        <v>12458</v>
      </c>
      <c r="D9627" s="843">
        <v>45076.01</v>
      </c>
      <c r="E9627" s="844"/>
      <c r="F9627" s="844"/>
      <c r="G9627" s="25"/>
      <c r="H9627" s="25"/>
      <c r="I9627" s="25"/>
      <c r="J9627" s="25"/>
      <c r="K9627" s="25"/>
      <c r="L9627" s="25"/>
      <c r="N9627" s="25"/>
      <c r="O9627" s="25"/>
      <c r="P9627" s="35" t="s">
        <v>2496</v>
      </c>
      <c r="AS9627" s="570"/>
      <c r="AT9627" s="391"/>
      <c r="AU9627" s="222"/>
      <c r="AV9627" s="564"/>
      <c r="AW9627" s="60"/>
      <c r="AX9627" s="60"/>
      <c r="AY9627" s="60"/>
      <c r="AZ9627" s="283"/>
      <c r="BA9627" s="283"/>
      <c r="BB9627" s="283"/>
      <c r="BC9627" s="34"/>
      <c r="BD9627" s="27"/>
      <c r="BF9627" s="35"/>
      <c r="BG9627" s="35"/>
      <c r="BH9627" s="35"/>
    </row>
    <row r="9628" spans="1:60" ht="15" x14ac:dyDescent="0.25">
      <c r="A9628" s="570">
        <f t="shared" si="141"/>
        <v>9622</v>
      </c>
      <c r="B9628" s="571" t="s">
        <v>11762</v>
      </c>
      <c r="C9628" s="574" t="s">
        <v>12487</v>
      </c>
      <c r="D9628" s="843">
        <v>37802.730000000003</v>
      </c>
      <c r="E9628" s="844"/>
      <c r="F9628" s="844"/>
      <c r="G9628" s="25"/>
      <c r="H9628" s="25"/>
      <c r="I9628" s="25"/>
      <c r="J9628" s="25"/>
      <c r="K9628" s="25"/>
      <c r="L9628" s="25"/>
      <c r="N9628" s="25"/>
      <c r="O9628" s="25"/>
      <c r="P9628" s="35" t="s">
        <v>2496</v>
      </c>
      <c r="AS9628" s="570"/>
      <c r="AT9628" s="391"/>
      <c r="AU9628" s="222"/>
      <c r="AV9628" s="564"/>
      <c r="AW9628" s="60"/>
      <c r="AX9628" s="60"/>
      <c r="AY9628" s="60"/>
      <c r="AZ9628" s="283"/>
      <c r="BA9628" s="283"/>
      <c r="BB9628" s="283"/>
      <c r="BC9628" s="34"/>
      <c r="BD9628" s="27"/>
      <c r="BF9628" s="35"/>
      <c r="BG9628" s="35"/>
      <c r="BH9628" s="35"/>
    </row>
    <row r="9629" spans="1:60" ht="15" x14ac:dyDescent="0.25">
      <c r="A9629" s="570">
        <f t="shared" si="141"/>
        <v>9623</v>
      </c>
      <c r="B9629" s="571" t="s">
        <v>11763</v>
      </c>
      <c r="C9629" s="574" t="s">
        <v>12487</v>
      </c>
      <c r="D9629" s="843">
        <v>219806.09</v>
      </c>
      <c r="E9629" s="844"/>
      <c r="F9629" s="844"/>
      <c r="G9629" s="25"/>
      <c r="H9629" s="25"/>
      <c r="I9629" s="25"/>
      <c r="J9629" s="25"/>
      <c r="K9629" s="25"/>
      <c r="L9629" s="25"/>
      <c r="N9629" s="25"/>
      <c r="O9629" s="25"/>
      <c r="P9629" s="35" t="s">
        <v>2496</v>
      </c>
      <c r="AS9629" s="570"/>
      <c r="AT9629" s="391"/>
      <c r="AU9629" s="222"/>
      <c r="AV9629" s="564"/>
      <c r="AW9629" s="60"/>
      <c r="AX9629" s="60"/>
      <c r="AY9629" s="60"/>
      <c r="AZ9629" s="283"/>
      <c r="BA9629" s="283"/>
      <c r="BB9629" s="283"/>
      <c r="BC9629" s="34"/>
      <c r="BD9629" s="27"/>
      <c r="BF9629" s="35"/>
      <c r="BG9629" s="35"/>
      <c r="BH9629" s="35"/>
    </row>
    <row r="9630" spans="1:60" ht="15" x14ac:dyDescent="0.25">
      <c r="A9630" s="570">
        <f t="shared" si="141"/>
        <v>9624</v>
      </c>
      <c r="B9630" s="571" t="s">
        <v>11764</v>
      </c>
      <c r="C9630" s="574" t="s">
        <v>12487</v>
      </c>
      <c r="D9630" s="843">
        <v>43093.47</v>
      </c>
      <c r="E9630" s="844"/>
      <c r="F9630" s="844"/>
      <c r="G9630" s="25"/>
      <c r="H9630" s="25"/>
      <c r="I9630" s="25"/>
      <c r="J9630" s="25"/>
      <c r="K9630" s="25"/>
      <c r="L9630" s="25"/>
      <c r="N9630" s="25"/>
      <c r="O9630" s="25"/>
      <c r="P9630" s="35" t="s">
        <v>2496</v>
      </c>
      <c r="AS9630" s="570"/>
      <c r="AT9630" s="391"/>
      <c r="AU9630" s="222"/>
      <c r="AV9630" s="564"/>
      <c r="AW9630" s="60"/>
      <c r="AX9630" s="60"/>
      <c r="AY9630" s="60"/>
      <c r="AZ9630" s="283"/>
      <c r="BA9630" s="283"/>
      <c r="BB9630" s="283"/>
      <c r="BC9630" s="34"/>
      <c r="BD9630" s="27"/>
      <c r="BF9630" s="35"/>
      <c r="BG9630" s="35"/>
      <c r="BH9630" s="35"/>
    </row>
    <row r="9631" spans="1:60" ht="15" x14ac:dyDescent="0.25">
      <c r="A9631" s="570">
        <f t="shared" si="141"/>
        <v>9625</v>
      </c>
      <c r="B9631" s="571" t="s">
        <v>11765</v>
      </c>
      <c r="C9631" s="574" t="s">
        <v>12458</v>
      </c>
      <c r="D9631" s="843">
        <v>92026.27</v>
      </c>
      <c r="E9631" s="844"/>
      <c r="F9631" s="844"/>
      <c r="G9631" s="25"/>
      <c r="H9631" s="25"/>
      <c r="I9631" s="25"/>
      <c r="J9631" s="25"/>
      <c r="K9631" s="25"/>
      <c r="L9631" s="25"/>
      <c r="N9631" s="25"/>
      <c r="O9631" s="25"/>
      <c r="P9631" s="35" t="s">
        <v>2496</v>
      </c>
      <c r="AS9631" s="570"/>
      <c r="AT9631" s="391"/>
      <c r="AU9631" s="222"/>
      <c r="AV9631" s="564"/>
      <c r="AW9631" s="60"/>
      <c r="AX9631" s="60"/>
      <c r="AY9631" s="60"/>
      <c r="AZ9631" s="283"/>
      <c r="BA9631" s="283"/>
      <c r="BB9631" s="283"/>
      <c r="BC9631" s="34"/>
      <c r="BD9631" s="27"/>
      <c r="BF9631" s="35"/>
      <c r="BG9631" s="35"/>
      <c r="BH9631" s="35"/>
    </row>
    <row r="9632" spans="1:60" ht="15" x14ac:dyDescent="0.25">
      <c r="A9632" s="570">
        <f t="shared" si="141"/>
        <v>9626</v>
      </c>
      <c r="B9632" s="571" t="s">
        <v>11766</v>
      </c>
      <c r="C9632" s="574" t="s">
        <v>12487</v>
      </c>
      <c r="D9632" s="843">
        <v>86194.08</v>
      </c>
      <c r="E9632" s="844"/>
      <c r="F9632" s="844"/>
      <c r="G9632" s="25"/>
      <c r="H9632" s="25"/>
      <c r="I9632" s="25"/>
      <c r="J9632" s="25"/>
      <c r="K9632" s="25"/>
      <c r="L9632" s="25"/>
      <c r="N9632" s="25"/>
      <c r="O9632" s="25"/>
      <c r="P9632" s="35" t="s">
        <v>2496</v>
      </c>
      <c r="AS9632" s="570"/>
      <c r="AT9632" s="391"/>
      <c r="AU9632" s="222"/>
      <c r="AV9632" s="564"/>
      <c r="AW9632" s="60"/>
      <c r="AX9632" s="60"/>
      <c r="AY9632" s="60"/>
      <c r="AZ9632" s="283"/>
      <c r="BA9632" s="283"/>
      <c r="BB9632" s="283"/>
      <c r="BC9632" s="34"/>
      <c r="BD9632" s="27"/>
      <c r="BF9632" s="35"/>
      <c r="BG9632" s="35"/>
      <c r="BH9632" s="35"/>
    </row>
    <row r="9633" spans="1:60" ht="15" x14ac:dyDescent="0.25">
      <c r="A9633" s="570">
        <f t="shared" si="141"/>
        <v>9627</v>
      </c>
      <c r="B9633" s="571" t="s">
        <v>11767</v>
      </c>
      <c r="C9633" s="574" t="s">
        <v>12487</v>
      </c>
      <c r="D9633" s="843">
        <v>79881.13</v>
      </c>
      <c r="E9633" s="844"/>
      <c r="F9633" s="844"/>
      <c r="G9633" s="25"/>
      <c r="H9633" s="25"/>
      <c r="I9633" s="25"/>
      <c r="J9633" s="25"/>
      <c r="K9633" s="25"/>
      <c r="L9633" s="25"/>
      <c r="N9633" s="25"/>
      <c r="O9633" s="25"/>
      <c r="P9633" s="35" t="s">
        <v>2496</v>
      </c>
      <c r="AS9633" s="570"/>
      <c r="AT9633" s="391"/>
      <c r="AU9633" s="222"/>
      <c r="AV9633" s="564"/>
      <c r="AW9633" s="60"/>
      <c r="AX9633" s="60"/>
      <c r="AY9633" s="60"/>
      <c r="AZ9633" s="283"/>
      <c r="BA9633" s="283"/>
      <c r="BB9633" s="283"/>
      <c r="BC9633" s="34"/>
      <c r="BD9633" s="27"/>
      <c r="BF9633" s="35"/>
      <c r="BG9633" s="35"/>
      <c r="BH9633" s="35"/>
    </row>
    <row r="9634" spans="1:60" ht="15" x14ac:dyDescent="0.25">
      <c r="A9634" s="570">
        <f t="shared" si="141"/>
        <v>9628</v>
      </c>
      <c r="B9634" s="571" t="s">
        <v>11768</v>
      </c>
      <c r="C9634" s="574" t="s">
        <v>12487</v>
      </c>
      <c r="D9634" s="843">
        <v>15073.73</v>
      </c>
      <c r="E9634" s="844"/>
      <c r="F9634" s="844"/>
      <c r="G9634" s="25"/>
      <c r="H9634" s="25"/>
      <c r="I9634" s="25"/>
      <c r="J9634" s="25"/>
      <c r="K9634" s="25"/>
      <c r="L9634" s="25"/>
      <c r="N9634" s="25"/>
      <c r="O9634" s="25"/>
      <c r="P9634" s="35" t="s">
        <v>2496</v>
      </c>
      <c r="AS9634" s="570"/>
      <c r="AT9634" s="391"/>
      <c r="AU9634" s="222"/>
      <c r="AV9634" s="564"/>
      <c r="AW9634" s="60"/>
      <c r="AX9634" s="60"/>
      <c r="AY9634" s="60"/>
      <c r="AZ9634" s="283"/>
      <c r="BA9634" s="283"/>
      <c r="BB9634" s="283"/>
      <c r="BC9634" s="34"/>
      <c r="BD9634" s="27"/>
      <c r="BF9634" s="35"/>
      <c r="BG9634" s="35"/>
      <c r="BH9634" s="35"/>
    </row>
    <row r="9635" spans="1:60" ht="15" x14ac:dyDescent="0.25">
      <c r="A9635" s="570">
        <f t="shared" si="141"/>
        <v>9629</v>
      </c>
      <c r="B9635" s="571" t="s">
        <v>11769</v>
      </c>
      <c r="C9635" s="574" t="s">
        <v>12487</v>
      </c>
      <c r="D9635" s="843">
        <v>29988</v>
      </c>
      <c r="E9635" s="844"/>
      <c r="F9635" s="844"/>
      <c r="G9635" s="25"/>
      <c r="H9635" s="25"/>
      <c r="I9635" s="25"/>
      <c r="J9635" s="25"/>
      <c r="K9635" s="25"/>
      <c r="L9635" s="25"/>
      <c r="N9635" s="25"/>
      <c r="O9635" s="25"/>
      <c r="P9635" s="35" t="s">
        <v>2496</v>
      </c>
      <c r="AS9635" s="570"/>
      <c r="AT9635" s="391"/>
      <c r="AU9635" s="222"/>
      <c r="AV9635" s="564"/>
      <c r="AW9635" s="60"/>
      <c r="AX9635" s="60"/>
      <c r="AY9635" s="60"/>
      <c r="AZ9635" s="283"/>
      <c r="BA9635" s="283"/>
      <c r="BB9635" s="283"/>
      <c r="BC9635" s="34"/>
      <c r="BD9635" s="27"/>
      <c r="BF9635" s="35"/>
      <c r="BG9635" s="35"/>
      <c r="BH9635" s="35"/>
    </row>
    <row r="9636" spans="1:60" ht="15" x14ac:dyDescent="0.25">
      <c r="A9636" s="570">
        <f t="shared" si="141"/>
        <v>9630</v>
      </c>
      <c r="B9636" s="571" t="s">
        <v>11770</v>
      </c>
      <c r="C9636" s="574" t="s">
        <v>12487</v>
      </c>
      <c r="D9636" s="843">
        <v>7224.49</v>
      </c>
      <c r="E9636" s="844"/>
      <c r="F9636" s="844"/>
      <c r="G9636" s="25"/>
      <c r="H9636" s="25"/>
      <c r="I9636" s="25"/>
      <c r="J9636" s="25"/>
      <c r="K9636" s="25"/>
      <c r="L9636" s="25"/>
      <c r="N9636" s="25"/>
      <c r="O9636" s="25"/>
      <c r="P9636" s="35" t="s">
        <v>2496</v>
      </c>
      <c r="AS9636" s="570"/>
      <c r="AT9636" s="391"/>
      <c r="AU9636" s="222"/>
      <c r="AV9636" s="564"/>
      <c r="AW9636" s="60"/>
      <c r="AX9636" s="60"/>
      <c r="AY9636" s="60"/>
      <c r="AZ9636" s="283"/>
      <c r="BA9636" s="283"/>
      <c r="BB9636" s="283"/>
      <c r="BC9636" s="34"/>
      <c r="BD9636" s="27"/>
      <c r="BF9636" s="35"/>
      <c r="BG9636" s="35"/>
      <c r="BH9636" s="35"/>
    </row>
    <row r="9637" spans="1:60" ht="15" x14ac:dyDescent="0.25">
      <c r="A9637" s="570">
        <f t="shared" si="141"/>
        <v>9631</v>
      </c>
      <c r="B9637" s="571" t="s">
        <v>11771</v>
      </c>
      <c r="C9637" s="574" t="s">
        <v>12487</v>
      </c>
      <c r="D9637" s="843">
        <v>3962.7</v>
      </c>
      <c r="E9637" s="844"/>
      <c r="F9637" s="844"/>
      <c r="G9637" s="25"/>
      <c r="H9637" s="25"/>
      <c r="I9637" s="25"/>
      <c r="J9637" s="25"/>
      <c r="K9637" s="25"/>
      <c r="L9637" s="25"/>
      <c r="N9637" s="25"/>
      <c r="O9637" s="25"/>
      <c r="P9637" s="35" t="s">
        <v>2496</v>
      </c>
      <c r="AS9637" s="570"/>
      <c r="AT9637" s="391"/>
      <c r="AU9637" s="222"/>
      <c r="AV9637" s="564"/>
      <c r="AW9637" s="60"/>
      <c r="AX9637" s="60"/>
      <c r="AY9637" s="60"/>
      <c r="AZ9637" s="283"/>
      <c r="BA9637" s="283"/>
      <c r="BB9637" s="283"/>
      <c r="BC9637" s="34"/>
      <c r="BD9637" s="27"/>
      <c r="BF9637" s="35"/>
      <c r="BG9637" s="35"/>
      <c r="BH9637" s="35"/>
    </row>
    <row r="9638" spans="1:60" ht="15" x14ac:dyDescent="0.25">
      <c r="A9638" s="570">
        <f t="shared" si="141"/>
        <v>9632</v>
      </c>
      <c r="B9638" s="571" t="s">
        <v>11772</v>
      </c>
      <c r="C9638" s="574" t="s">
        <v>12487</v>
      </c>
      <c r="D9638" s="843">
        <v>13959.89</v>
      </c>
      <c r="E9638" s="844"/>
      <c r="F9638" s="844"/>
      <c r="G9638" s="25"/>
      <c r="H9638" s="25"/>
      <c r="I9638" s="25"/>
      <c r="J9638" s="25"/>
      <c r="K9638" s="25"/>
      <c r="L9638" s="25"/>
      <c r="N9638" s="25"/>
      <c r="O9638" s="25"/>
      <c r="P9638" s="35" t="s">
        <v>2496</v>
      </c>
      <c r="AS9638" s="570"/>
      <c r="AT9638" s="391"/>
      <c r="AU9638" s="222"/>
      <c r="AV9638" s="564"/>
      <c r="AW9638" s="60"/>
      <c r="AX9638" s="60"/>
      <c r="AY9638" s="60"/>
      <c r="AZ9638" s="283"/>
      <c r="BA9638" s="283"/>
      <c r="BB9638" s="283"/>
      <c r="BC9638" s="34"/>
      <c r="BD9638" s="27"/>
      <c r="BF9638" s="35"/>
      <c r="BG9638" s="35"/>
      <c r="BH9638" s="35"/>
    </row>
    <row r="9639" spans="1:60" ht="15" x14ac:dyDescent="0.25">
      <c r="A9639" s="570">
        <f t="shared" si="141"/>
        <v>9633</v>
      </c>
      <c r="B9639" s="571" t="s">
        <v>11773</v>
      </c>
      <c r="C9639" s="574" t="s">
        <v>12487</v>
      </c>
      <c r="D9639" s="843">
        <v>17746.47</v>
      </c>
      <c r="E9639" s="844"/>
      <c r="F9639" s="844"/>
      <c r="G9639" s="25"/>
      <c r="H9639" s="25"/>
      <c r="I9639" s="25"/>
      <c r="J9639" s="25"/>
      <c r="K9639" s="25"/>
      <c r="L9639" s="25"/>
      <c r="N9639" s="25"/>
      <c r="O9639" s="25"/>
      <c r="P9639" s="35" t="s">
        <v>2496</v>
      </c>
      <c r="AS9639" s="570"/>
      <c r="AT9639" s="391"/>
      <c r="AU9639" s="222"/>
      <c r="AV9639" s="564"/>
      <c r="AW9639" s="60"/>
      <c r="AX9639" s="60"/>
      <c r="AY9639" s="60"/>
      <c r="AZ9639" s="283"/>
      <c r="BA9639" s="283"/>
      <c r="BB9639" s="283"/>
      <c r="BC9639" s="34"/>
      <c r="BD9639" s="27"/>
      <c r="BF9639" s="35"/>
      <c r="BG9639" s="35"/>
      <c r="BH9639" s="35"/>
    </row>
    <row r="9640" spans="1:60" ht="15" x14ac:dyDescent="0.25">
      <c r="A9640" s="570">
        <f t="shared" si="141"/>
        <v>9634</v>
      </c>
      <c r="B9640" s="571" t="s">
        <v>11774</v>
      </c>
      <c r="C9640" s="574" t="s">
        <v>12487</v>
      </c>
      <c r="D9640" s="843">
        <v>9468.83</v>
      </c>
      <c r="E9640" s="844"/>
      <c r="F9640" s="844"/>
      <c r="G9640" s="25"/>
      <c r="H9640" s="25"/>
      <c r="I9640" s="25"/>
      <c r="J9640" s="25"/>
      <c r="K9640" s="25"/>
      <c r="L9640" s="25"/>
      <c r="N9640" s="25"/>
      <c r="O9640" s="25"/>
      <c r="P9640" s="35" t="s">
        <v>2496</v>
      </c>
      <c r="AS9640" s="570"/>
      <c r="AT9640" s="391"/>
      <c r="AU9640" s="222"/>
      <c r="AV9640" s="564"/>
      <c r="AW9640" s="60"/>
      <c r="AX9640" s="60"/>
      <c r="AY9640" s="60"/>
      <c r="AZ9640" s="283"/>
      <c r="BA9640" s="283"/>
      <c r="BB9640" s="283"/>
      <c r="BC9640" s="34"/>
      <c r="BD9640" s="27"/>
      <c r="BF9640" s="35"/>
      <c r="BG9640" s="35"/>
      <c r="BH9640" s="35"/>
    </row>
    <row r="9641" spans="1:60" ht="15" x14ac:dyDescent="0.25">
      <c r="A9641" s="570">
        <f t="shared" si="141"/>
        <v>9635</v>
      </c>
      <c r="B9641" s="571" t="s">
        <v>11775</v>
      </c>
      <c r="C9641" s="574" t="s">
        <v>12487</v>
      </c>
      <c r="D9641" s="843">
        <v>145432.28</v>
      </c>
      <c r="E9641" s="844"/>
      <c r="F9641" s="844"/>
      <c r="G9641" s="25"/>
      <c r="H9641" s="25"/>
      <c r="I9641" s="25"/>
      <c r="J9641" s="25"/>
      <c r="K9641" s="25"/>
      <c r="L9641" s="25"/>
      <c r="N9641" s="25"/>
      <c r="O9641" s="25"/>
      <c r="P9641" s="35" t="s">
        <v>2496</v>
      </c>
      <c r="AS9641" s="570"/>
      <c r="AT9641" s="391"/>
      <c r="AU9641" s="222"/>
      <c r="AV9641" s="564"/>
      <c r="AW9641" s="60"/>
      <c r="AX9641" s="60"/>
      <c r="AY9641" s="60"/>
      <c r="AZ9641" s="283"/>
      <c r="BA9641" s="283"/>
      <c r="BB9641" s="283"/>
      <c r="BC9641" s="34"/>
      <c r="BD9641" s="27"/>
      <c r="BF9641" s="35"/>
      <c r="BG9641" s="35"/>
      <c r="BH9641" s="35"/>
    </row>
    <row r="9642" spans="1:60" ht="15" x14ac:dyDescent="0.25">
      <c r="A9642" s="570">
        <f t="shared" si="141"/>
        <v>9636</v>
      </c>
      <c r="B9642" s="571" t="s">
        <v>11776</v>
      </c>
      <c r="C9642" s="574" t="s">
        <v>12458</v>
      </c>
      <c r="D9642" s="843">
        <v>98947.31</v>
      </c>
      <c r="E9642" s="844"/>
      <c r="F9642" s="844"/>
      <c r="G9642" s="25"/>
      <c r="H9642" s="25"/>
      <c r="I9642" s="25"/>
      <c r="J9642" s="25"/>
      <c r="K9642" s="25"/>
      <c r="L9642" s="25"/>
      <c r="N9642" s="25"/>
      <c r="O9642" s="25"/>
      <c r="P9642" s="35" t="s">
        <v>2496</v>
      </c>
      <c r="AS9642" s="570"/>
      <c r="AT9642" s="391"/>
      <c r="AU9642" s="222"/>
      <c r="AV9642" s="564"/>
      <c r="AW9642" s="60"/>
      <c r="AX9642" s="60"/>
      <c r="AY9642" s="60"/>
      <c r="AZ9642" s="283"/>
      <c r="BA9642" s="283"/>
      <c r="BB9642" s="283"/>
      <c r="BC9642" s="34"/>
      <c r="BD9642" s="27"/>
      <c r="BF9642" s="35"/>
      <c r="BG9642" s="35"/>
      <c r="BH9642" s="35"/>
    </row>
    <row r="9643" spans="1:60" ht="15" x14ac:dyDescent="0.25">
      <c r="A9643" s="570">
        <f t="shared" si="141"/>
        <v>9637</v>
      </c>
      <c r="B9643" s="571" t="s">
        <v>11777</v>
      </c>
      <c r="C9643" s="574" t="s">
        <v>12458</v>
      </c>
      <c r="D9643" s="843">
        <v>223089.3</v>
      </c>
      <c r="E9643" s="844"/>
      <c r="F9643" s="844"/>
      <c r="G9643" s="25"/>
      <c r="H9643" s="25"/>
      <c r="I9643" s="25"/>
      <c r="J9643" s="25"/>
      <c r="K9643" s="25"/>
      <c r="L9643" s="25"/>
      <c r="N9643" s="25"/>
      <c r="O9643" s="25"/>
      <c r="P9643" s="35" t="s">
        <v>2496</v>
      </c>
      <c r="AS9643" s="570"/>
      <c r="AT9643" s="391"/>
      <c r="AU9643" s="222"/>
      <c r="AV9643" s="564"/>
      <c r="AW9643" s="60"/>
      <c r="AX9643" s="60"/>
      <c r="AY9643" s="60"/>
      <c r="AZ9643" s="283"/>
      <c r="BA9643" s="283"/>
      <c r="BB9643" s="283"/>
      <c r="BC9643" s="34"/>
      <c r="BD9643" s="27"/>
      <c r="BF9643" s="35"/>
      <c r="BG9643" s="35"/>
      <c r="BH9643" s="35"/>
    </row>
    <row r="9644" spans="1:60" ht="15" x14ac:dyDescent="0.25">
      <c r="A9644" s="570">
        <f t="shared" si="141"/>
        <v>9638</v>
      </c>
      <c r="B9644" s="571" t="s">
        <v>11778</v>
      </c>
      <c r="C9644" s="574" t="s">
        <v>12458</v>
      </c>
      <c r="D9644" s="843">
        <v>341044.47999999998</v>
      </c>
      <c r="E9644" s="844"/>
      <c r="F9644" s="844"/>
      <c r="G9644" s="25"/>
      <c r="H9644" s="25"/>
      <c r="I9644" s="25"/>
      <c r="J9644" s="25"/>
      <c r="K9644" s="25"/>
      <c r="L9644" s="25"/>
      <c r="N9644" s="25"/>
      <c r="O9644" s="25"/>
      <c r="P9644" s="35" t="s">
        <v>2496</v>
      </c>
      <c r="AS9644" s="570"/>
      <c r="AT9644" s="391"/>
      <c r="AU9644" s="222"/>
      <c r="AV9644" s="564"/>
      <c r="AW9644" s="60"/>
      <c r="AX9644" s="60"/>
      <c r="AY9644" s="60"/>
      <c r="AZ9644" s="283"/>
      <c r="BA9644" s="283"/>
      <c r="BB9644" s="283"/>
      <c r="BC9644" s="34"/>
      <c r="BD9644" s="27"/>
      <c r="BF9644" s="35"/>
      <c r="BG9644" s="35"/>
      <c r="BH9644" s="35"/>
    </row>
    <row r="9645" spans="1:60" ht="15" x14ac:dyDescent="0.25">
      <c r="A9645" s="570">
        <f t="shared" si="141"/>
        <v>9639</v>
      </c>
      <c r="B9645" s="571" t="s">
        <v>11779</v>
      </c>
      <c r="C9645" s="574" t="s">
        <v>12458</v>
      </c>
      <c r="D9645" s="843">
        <v>3643.78</v>
      </c>
      <c r="E9645" s="844"/>
      <c r="F9645" s="844"/>
      <c r="G9645" s="25"/>
      <c r="H9645" s="25"/>
      <c r="I9645" s="25"/>
      <c r="J9645" s="25"/>
      <c r="K9645" s="25"/>
      <c r="L9645" s="25"/>
      <c r="N9645" s="25"/>
      <c r="O9645" s="25"/>
      <c r="P9645" s="35" t="s">
        <v>2496</v>
      </c>
      <c r="AS9645" s="570"/>
      <c r="AT9645" s="391"/>
      <c r="AU9645" s="222"/>
      <c r="AV9645" s="564"/>
      <c r="AW9645" s="60"/>
      <c r="AX9645" s="60"/>
      <c r="AY9645" s="60"/>
      <c r="AZ9645" s="283"/>
      <c r="BA9645" s="283"/>
      <c r="BB9645" s="283"/>
      <c r="BC9645" s="34"/>
      <c r="BD9645" s="27"/>
      <c r="BF9645" s="35"/>
      <c r="BG9645" s="35"/>
      <c r="BH9645" s="35"/>
    </row>
    <row r="9646" spans="1:60" ht="15" x14ac:dyDescent="0.25">
      <c r="A9646" s="570">
        <f t="shared" si="141"/>
        <v>9640</v>
      </c>
      <c r="B9646" s="571" t="s">
        <v>11780</v>
      </c>
      <c r="C9646" s="574" t="s">
        <v>12</v>
      </c>
      <c r="D9646" s="843">
        <v>73738.350000000006</v>
      </c>
      <c r="E9646" s="844"/>
      <c r="F9646" s="844"/>
      <c r="G9646" s="25"/>
      <c r="H9646" s="25"/>
      <c r="I9646" s="25"/>
      <c r="J9646" s="25"/>
      <c r="K9646" s="25"/>
      <c r="L9646" s="25"/>
      <c r="N9646" s="25"/>
      <c r="O9646" s="25"/>
      <c r="P9646" s="35" t="s">
        <v>2496</v>
      </c>
      <c r="AS9646" s="570"/>
      <c r="AT9646" s="391"/>
      <c r="AU9646" s="222"/>
      <c r="AV9646" s="564"/>
      <c r="AW9646" s="60"/>
      <c r="AX9646" s="60"/>
      <c r="AY9646" s="60"/>
      <c r="AZ9646" s="283"/>
      <c r="BA9646" s="283"/>
      <c r="BB9646" s="283"/>
      <c r="BC9646" s="34"/>
      <c r="BD9646" s="27"/>
      <c r="BF9646" s="35"/>
      <c r="BG9646" s="35"/>
      <c r="BH9646" s="35"/>
    </row>
    <row r="9647" spans="1:60" ht="15" x14ac:dyDescent="0.25">
      <c r="A9647" s="570">
        <f t="shared" si="141"/>
        <v>9641</v>
      </c>
      <c r="B9647" s="571" t="s">
        <v>11781</v>
      </c>
      <c r="C9647" s="574" t="s">
        <v>12</v>
      </c>
      <c r="D9647" s="843">
        <v>15753.22</v>
      </c>
      <c r="E9647" s="844"/>
      <c r="F9647" s="844"/>
      <c r="G9647" s="25"/>
      <c r="H9647" s="25"/>
      <c r="I9647" s="25"/>
      <c r="J9647" s="25"/>
      <c r="K9647" s="25"/>
      <c r="L9647" s="25"/>
      <c r="N9647" s="25"/>
      <c r="O9647" s="25"/>
      <c r="P9647" s="35" t="s">
        <v>2496</v>
      </c>
      <c r="AS9647" s="570"/>
      <c r="AT9647" s="391"/>
      <c r="AU9647" s="222"/>
      <c r="AV9647" s="564"/>
      <c r="AW9647" s="60"/>
      <c r="AX9647" s="60"/>
      <c r="AY9647" s="60"/>
      <c r="AZ9647" s="283"/>
      <c r="BA9647" s="283"/>
      <c r="BB9647" s="283"/>
      <c r="BC9647" s="34"/>
      <c r="BD9647" s="27"/>
      <c r="BF9647" s="35"/>
      <c r="BG9647" s="35"/>
      <c r="BH9647" s="35"/>
    </row>
    <row r="9648" spans="1:60" ht="15" x14ac:dyDescent="0.25">
      <c r="A9648" s="570">
        <f t="shared" si="141"/>
        <v>9642</v>
      </c>
      <c r="B9648" s="571" t="s">
        <v>11782</v>
      </c>
      <c r="C9648" s="574" t="s">
        <v>12</v>
      </c>
      <c r="D9648" s="843">
        <v>35099.050000000003</v>
      </c>
      <c r="E9648" s="844"/>
      <c r="F9648" s="844"/>
      <c r="G9648" s="25"/>
      <c r="H9648" s="25"/>
      <c r="I9648" s="25"/>
      <c r="J9648" s="25"/>
      <c r="K9648" s="25"/>
      <c r="L9648" s="25"/>
      <c r="N9648" s="25"/>
      <c r="O9648" s="25"/>
      <c r="P9648" s="35" t="s">
        <v>2496</v>
      </c>
      <c r="AS9648" s="570"/>
      <c r="AT9648" s="391"/>
      <c r="AU9648" s="222"/>
      <c r="AV9648" s="564"/>
      <c r="AW9648" s="60"/>
      <c r="AX9648" s="60"/>
      <c r="AY9648" s="60"/>
      <c r="AZ9648" s="283"/>
      <c r="BA9648" s="283"/>
      <c r="BB9648" s="283"/>
      <c r="BC9648" s="34"/>
      <c r="BD9648" s="27"/>
      <c r="BF9648" s="35"/>
      <c r="BG9648" s="35"/>
      <c r="BH9648" s="35"/>
    </row>
    <row r="9649" spans="1:60" ht="15" x14ac:dyDescent="0.25">
      <c r="A9649" s="570">
        <f t="shared" si="141"/>
        <v>9643</v>
      </c>
      <c r="B9649" s="571" t="s">
        <v>11783</v>
      </c>
      <c r="C9649" s="574" t="s">
        <v>12</v>
      </c>
      <c r="D9649" s="843">
        <v>49108.92</v>
      </c>
      <c r="E9649" s="844"/>
      <c r="F9649" s="844"/>
      <c r="G9649" s="25"/>
      <c r="H9649" s="25"/>
      <c r="I9649" s="25"/>
      <c r="J9649" s="25"/>
      <c r="K9649" s="25"/>
      <c r="L9649" s="25"/>
      <c r="N9649" s="25"/>
      <c r="O9649" s="25"/>
      <c r="P9649" s="35" t="s">
        <v>2496</v>
      </c>
      <c r="AS9649" s="570"/>
      <c r="AT9649" s="391"/>
      <c r="AU9649" s="222"/>
      <c r="AV9649" s="564"/>
      <c r="AW9649" s="60"/>
      <c r="AX9649" s="60"/>
      <c r="AY9649" s="60"/>
      <c r="AZ9649" s="283"/>
      <c r="BA9649" s="283"/>
      <c r="BB9649" s="283"/>
      <c r="BC9649" s="34"/>
      <c r="BD9649" s="27"/>
      <c r="BF9649" s="35"/>
      <c r="BG9649" s="35"/>
      <c r="BH9649" s="35"/>
    </row>
    <row r="9650" spans="1:60" ht="15" x14ac:dyDescent="0.25">
      <c r="A9650" s="570">
        <f t="shared" si="141"/>
        <v>9644</v>
      </c>
      <c r="B9650" s="571" t="s">
        <v>11784</v>
      </c>
      <c r="C9650" s="574" t="s">
        <v>12</v>
      </c>
      <c r="D9650" s="843">
        <v>8917.86</v>
      </c>
      <c r="E9650" s="844"/>
      <c r="F9650" s="844"/>
      <c r="G9650" s="25"/>
      <c r="H9650" s="25"/>
      <c r="I9650" s="25"/>
      <c r="J9650" s="25"/>
      <c r="K9650" s="25"/>
      <c r="L9650" s="25"/>
      <c r="N9650" s="25"/>
      <c r="O9650" s="25"/>
      <c r="P9650" s="35" t="s">
        <v>2496</v>
      </c>
      <c r="AS9650" s="570"/>
      <c r="AT9650" s="391"/>
      <c r="AU9650" s="222"/>
      <c r="AV9650" s="564"/>
      <c r="AW9650" s="60"/>
      <c r="AX9650" s="60"/>
      <c r="AY9650" s="60"/>
      <c r="AZ9650" s="283"/>
      <c r="BA9650" s="283"/>
      <c r="BB9650" s="283"/>
      <c r="BC9650" s="34"/>
      <c r="BD9650" s="27"/>
      <c r="BF9650" s="35"/>
      <c r="BG9650" s="35"/>
      <c r="BH9650" s="35"/>
    </row>
    <row r="9651" spans="1:60" ht="15" x14ac:dyDescent="0.25">
      <c r="A9651" s="570">
        <f t="shared" si="141"/>
        <v>9645</v>
      </c>
      <c r="B9651" s="571" t="s">
        <v>11785</v>
      </c>
      <c r="C9651" s="574" t="s">
        <v>12458</v>
      </c>
      <c r="D9651" s="843">
        <v>59780.84</v>
      </c>
      <c r="E9651" s="844"/>
      <c r="F9651" s="844"/>
      <c r="G9651" s="25"/>
      <c r="H9651" s="25"/>
      <c r="I9651" s="25"/>
      <c r="J9651" s="25"/>
      <c r="K9651" s="25"/>
      <c r="L9651" s="25"/>
      <c r="N9651" s="25"/>
      <c r="O9651" s="25"/>
      <c r="P9651" s="35" t="s">
        <v>2496</v>
      </c>
      <c r="AS9651" s="570"/>
      <c r="AT9651" s="391"/>
      <c r="AU9651" s="222"/>
      <c r="AV9651" s="564"/>
      <c r="AW9651" s="60"/>
      <c r="AX9651" s="60"/>
      <c r="AY9651" s="60"/>
      <c r="AZ9651" s="283"/>
      <c r="BA9651" s="283"/>
      <c r="BB9651" s="283"/>
      <c r="BC9651" s="34"/>
      <c r="BD9651" s="27"/>
      <c r="BF9651" s="35"/>
      <c r="BG9651" s="35"/>
      <c r="BH9651" s="35"/>
    </row>
    <row r="9652" spans="1:60" ht="15" x14ac:dyDescent="0.25">
      <c r="A9652" s="570">
        <f t="shared" si="141"/>
        <v>9646</v>
      </c>
      <c r="B9652" s="571" t="s">
        <v>11786</v>
      </c>
      <c r="C9652" s="574" t="s">
        <v>12487</v>
      </c>
      <c r="D9652" s="843">
        <v>102918.34</v>
      </c>
      <c r="E9652" s="844"/>
      <c r="F9652" s="844"/>
      <c r="G9652" s="25"/>
      <c r="H9652" s="25"/>
      <c r="I9652" s="25"/>
      <c r="J9652" s="25"/>
      <c r="K9652" s="25"/>
      <c r="L9652" s="25"/>
      <c r="N9652" s="25"/>
      <c r="O9652" s="25"/>
      <c r="P9652" s="35" t="s">
        <v>2496</v>
      </c>
      <c r="AS9652" s="570"/>
      <c r="AT9652" s="391"/>
      <c r="AU9652" s="222"/>
      <c r="AV9652" s="564"/>
      <c r="AW9652" s="60"/>
      <c r="AX9652" s="60"/>
      <c r="AY9652" s="60"/>
      <c r="AZ9652" s="283"/>
      <c r="BA9652" s="283"/>
      <c r="BB9652" s="283"/>
      <c r="BC9652" s="34"/>
      <c r="BD9652" s="27"/>
      <c r="BF9652" s="35"/>
      <c r="BG9652" s="35"/>
      <c r="BH9652" s="35"/>
    </row>
    <row r="9653" spans="1:60" ht="15" x14ac:dyDescent="0.25">
      <c r="A9653" s="570">
        <f t="shared" si="141"/>
        <v>9647</v>
      </c>
      <c r="B9653" s="571" t="s">
        <v>11787</v>
      </c>
      <c r="C9653" s="574" t="s">
        <v>12458</v>
      </c>
      <c r="D9653" s="843">
        <v>174335</v>
      </c>
      <c r="E9653" s="844"/>
      <c r="F9653" s="844"/>
      <c r="G9653" s="25"/>
      <c r="H9653" s="25"/>
      <c r="I9653" s="25"/>
      <c r="J9653" s="25"/>
      <c r="K9653" s="25"/>
      <c r="L9653" s="25"/>
      <c r="N9653" s="25"/>
      <c r="O9653" s="25"/>
      <c r="P9653" s="35" t="s">
        <v>2496</v>
      </c>
      <c r="AS9653" s="570"/>
      <c r="AT9653" s="391"/>
      <c r="AU9653" s="222"/>
      <c r="AV9653" s="564"/>
      <c r="AW9653" s="60"/>
      <c r="AX9653" s="60"/>
      <c r="AY9653" s="60"/>
      <c r="AZ9653" s="283"/>
      <c r="BA9653" s="283"/>
      <c r="BB9653" s="283"/>
      <c r="BC9653" s="34"/>
      <c r="BD9653" s="27"/>
      <c r="BF9653" s="35"/>
      <c r="BG9653" s="35"/>
      <c r="BH9653" s="35"/>
    </row>
    <row r="9654" spans="1:60" ht="15" x14ac:dyDescent="0.25">
      <c r="A9654" s="570">
        <f t="shared" si="141"/>
        <v>9648</v>
      </c>
      <c r="B9654" s="571" t="s">
        <v>11788</v>
      </c>
      <c r="C9654" s="574" t="s">
        <v>12458</v>
      </c>
      <c r="D9654" s="843">
        <v>445827.55</v>
      </c>
      <c r="E9654" s="844"/>
      <c r="F9654" s="844"/>
      <c r="G9654" s="25"/>
      <c r="H9654" s="25"/>
      <c r="I9654" s="25"/>
      <c r="J9654" s="25"/>
      <c r="K9654" s="25"/>
      <c r="L9654" s="25"/>
      <c r="N9654" s="25"/>
      <c r="O9654" s="25"/>
      <c r="P9654" s="35" t="s">
        <v>2496</v>
      </c>
      <c r="AS9654" s="570"/>
      <c r="AT9654" s="391"/>
      <c r="AU9654" s="222"/>
      <c r="AV9654" s="564"/>
      <c r="AW9654" s="60"/>
      <c r="AX9654" s="60"/>
      <c r="AY9654" s="60"/>
      <c r="AZ9654" s="283"/>
      <c r="BA9654" s="283"/>
      <c r="BB9654" s="283"/>
      <c r="BC9654" s="34"/>
      <c r="BD9654" s="27"/>
      <c r="BF9654" s="35"/>
      <c r="BG9654" s="35"/>
      <c r="BH9654" s="35"/>
    </row>
    <row r="9655" spans="1:60" ht="15" x14ac:dyDescent="0.25">
      <c r="A9655" s="570">
        <f t="shared" si="141"/>
        <v>9649</v>
      </c>
      <c r="B9655" s="571" t="s">
        <v>11789</v>
      </c>
      <c r="C9655" s="574" t="s">
        <v>12458</v>
      </c>
      <c r="D9655" s="843">
        <v>189542.01</v>
      </c>
      <c r="E9655" s="844"/>
      <c r="F9655" s="844"/>
      <c r="G9655" s="25"/>
      <c r="H9655" s="25"/>
      <c r="I9655" s="25"/>
      <c r="J9655" s="25"/>
      <c r="K9655" s="25"/>
      <c r="L9655" s="25"/>
      <c r="N9655" s="25"/>
      <c r="O9655" s="25"/>
      <c r="P9655" s="35" t="s">
        <v>2496</v>
      </c>
      <c r="AS9655" s="570"/>
      <c r="AT9655" s="391"/>
      <c r="AU9655" s="222"/>
      <c r="AV9655" s="564"/>
      <c r="AW9655" s="60"/>
      <c r="AX9655" s="60"/>
      <c r="AY9655" s="60"/>
      <c r="AZ9655" s="283"/>
      <c r="BA9655" s="283"/>
      <c r="BB9655" s="283"/>
      <c r="BC9655" s="34"/>
      <c r="BD9655" s="27"/>
      <c r="BF9655" s="35"/>
      <c r="BG9655" s="35"/>
      <c r="BH9655" s="35"/>
    </row>
    <row r="9656" spans="1:60" ht="15" x14ac:dyDescent="0.25">
      <c r="A9656" s="570">
        <f t="shared" si="141"/>
        <v>9650</v>
      </c>
      <c r="B9656" s="571" t="s">
        <v>11790</v>
      </c>
      <c r="C9656" s="574" t="s">
        <v>12458</v>
      </c>
      <c r="D9656" s="843">
        <v>207136.16</v>
      </c>
      <c r="E9656" s="844"/>
      <c r="F9656" s="844"/>
      <c r="G9656" s="25"/>
      <c r="H9656" s="25"/>
      <c r="I9656" s="25"/>
      <c r="J9656" s="25"/>
      <c r="K9656" s="25"/>
      <c r="L9656" s="25"/>
      <c r="N9656" s="25"/>
      <c r="O9656" s="25"/>
      <c r="P9656" s="35" t="s">
        <v>2496</v>
      </c>
      <c r="AS9656" s="570"/>
      <c r="AT9656" s="391"/>
      <c r="AU9656" s="222"/>
      <c r="AV9656" s="564"/>
      <c r="AW9656" s="60"/>
      <c r="AX9656" s="60"/>
      <c r="AY9656" s="60"/>
      <c r="AZ9656" s="283"/>
      <c r="BA9656" s="283"/>
      <c r="BB9656" s="283"/>
      <c r="BC9656" s="34"/>
      <c r="BD9656" s="27"/>
      <c r="BF9656" s="35"/>
      <c r="BG9656" s="35"/>
      <c r="BH9656" s="35"/>
    </row>
    <row r="9657" spans="1:60" ht="42.75" x14ac:dyDescent="0.25">
      <c r="A9657" s="570">
        <f t="shared" si="141"/>
        <v>9651</v>
      </c>
      <c r="B9657" s="571" t="s">
        <v>11791</v>
      </c>
      <c r="C9657" s="574" t="s">
        <v>12488</v>
      </c>
      <c r="D9657" s="843">
        <v>173502</v>
      </c>
      <c r="E9657" s="844"/>
      <c r="F9657" s="844"/>
      <c r="G9657" s="25"/>
      <c r="H9657" s="25"/>
      <c r="I9657" s="25"/>
      <c r="J9657" s="25"/>
      <c r="K9657" s="25"/>
      <c r="L9657" s="25"/>
      <c r="N9657" s="25"/>
      <c r="O9657" s="25"/>
      <c r="P9657" s="35" t="s">
        <v>2496</v>
      </c>
      <c r="AS9657" s="570"/>
      <c r="AT9657" s="391"/>
      <c r="AU9657" s="222"/>
      <c r="AV9657" s="564"/>
      <c r="AW9657" s="60"/>
      <c r="AX9657" s="60"/>
      <c r="AY9657" s="60"/>
      <c r="AZ9657" s="283"/>
      <c r="BA9657" s="283"/>
      <c r="BB9657" s="283"/>
      <c r="BC9657" s="34"/>
      <c r="BD9657" s="27"/>
      <c r="BF9657" s="35"/>
      <c r="BG9657" s="35"/>
      <c r="BH9657" s="35"/>
    </row>
    <row r="9658" spans="1:60" ht="15" x14ac:dyDescent="0.25">
      <c r="A9658" s="570">
        <f t="shared" si="141"/>
        <v>9652</v>
      </c>
      <c r="B9658" s="571" t="s">
        <v>11792</v>
      </c>
      <c r="C9658" s="574" t="s">
        <v>12458</v>
      </c>
      <c r="D9658" s="843">
        <v>38675</v>
      </c>
      <c r="E9658" s="844"/>
      <c r="F9658" s="844"/>
      <c r="G9658" s="25"/>
      <c r="H9658" s="25"/>
      <c r="I9658" s="25"/>
      <c r="J9658" s="25"/>
      <c r="K9658" s="25"/>
      <c r="L9658" s="25"/>
      <c r="N9658" s="25"/>
      <c r="O9658" s="25"/>
      <c r="P9658" s="35" t="s">
        <v>2496</v>
      </c>
      <c r="AS9658" s="570"/>
      <c r="AT9658" s="391"/>
      <c r="AU9658" s="222"/>
      <c r="AV9658" s="564"/>
      <c r="AW9658" s="60"/>
      <c r="AX9658" s="60"/>
      <c r="AY9658" s="60"/>
      <c r="AZ9658" s="283"/>
      <c r="BA9658" s="283"/>
      <c r="BB9658" s="283"/>
      <c r="BC9658" s="34"/>
      <c r="BD9658" s="27"/>
      <c r="BF9658" s="35"/>
      <c r="BG9658" s="35"/>
      <c r="BH9658" s="35"/>
    </row>
    <row r="9659" spans="1:60" ht="42.75" x14ac:dyDescent="0.25">
      <c r="A9659" s="570">
        <f t="shared" si="141"/>
        <v>9653</v>
      </c>
      <c r="B9659" s="571" t="s">
        <v>11793</v>
      </c>
      <c r="C9659" s="574" t="s">
        <v>12488</v>
      </c>
      <c r="D9659" s="843">
        <v>145015.78</v>
      </c>
      <c r="E9659" s="844"/>
      <c r="F9659" s="844"/>
      <c r="G9659" s="25"/>
      <c r="H9659" s="25"/>
      <c r="I9659" s="25"/>
      <c r="J9659" s="25"/>
      <c r="K9659" s="25"/>
      <c r="L9659" s="25"/>
      <c r="N9659" s="25"/>
      <c r="O9659" s="25"/>
      <c r="P9659" s="35" t="s">
        <v>2496</v>
      </c>
      <c r="AS9659" s="570"/>
      <c r="AT9659" s="391"/>
      <c r="AU9659" s="222"/>
      <c r="AV9659" s="564"/>
      <c r="AW9659" s="60"/>
      <c r="AX9659" s="60"/>
      <c r="AY9659" s="60"/>
      <c r="AZ9659" s="283"/>
      <c r="BA9659" s="283"/>
      <c r="BB9659" s="283"/>
      <c r="BC9659" s="34"/>
      <c r="BD9659" s="27"/>
      <c r="BF9659" s="35"/>
      <c r="BG9659" s="35"/>
      <c r="BH9659" s="35"/>
    </row>
    <row r="9660" spans="1:60" ht="15" x14ac:dyDescent="0.25">
      <c r="A9660" s="570">
        <f t="shared" si="141"/>
        <v>9654</v>
      </c>
      <c r="B9660" s="571" t="s">
        <v>11794</v>
      </c>
      <c r="C9660" s="574" t="s">
        <v>12458</v>
      </c>
      <c r="D9660" s="843">
        <v>64496.405400000003</v>
      </c>
      <c r="E9660" s="844"/>
      <c r="F9660" s="844"/>
      <c r="G9660" s="25"/>
      <c r="H9660" s="25"/>
      <c r="I9660" s="25"/>
      <c r="J9660" s="25"/>
      <c r="K9660" s="25"/>
      <c r="L9660" s="25"/>
      <c r="N9660" s="25"/>
      <c r="O9660" s="25"/>
      <c r="P9660" s="35" t="s">
        <v>2496</v>
      </c>
      <c r="AS9660" s="570"/>
      <c r="AT9660" s="391"/>
      <c r="AU9660" s="222"/>
      <c r="AV9660" s="564"/>
      <c r="AW9660" s="60"/>
      <c r="AX9660" s="60"/>
      <c r="AY9660" s="60"/>
      <c r="AZ9660" s="283"/>
      <c r="BA9660" s="283"/>
      <c r="BB9660" s="283"/>
      <c r="BC9660" s="34"/>
      <c r="BD9660" s="27"/>
      <c r="BF9660" s="35"/>
      <c r="BG9660" s="35"/>
      <c r="BH9660" s="35"/>
    </row>
    <row r="9661" spans="1:60" ht="15" x14ac:dyDescent="0.25">
      <c r="A9661" s="570">
        <f t="shared" si="141"/>
        <v>9655</v>
      </c>
      <c r="B9661" s="571" t="s">
        <v>11795</v>
      </c>
      <c r="C9661" s="574" t="s">
        <v>12487</v>
      </c>
      <c r="D9661" s="843">
        <v>60452</v>
      </c>
      <c r="E9661" s="844"/>
      <c r="F9661" s="844"/>
      <c r="G9661" s="25"/>
      <c r="H9661" s="25"/>
      <c r="I9661" s="25"/>
      <c r="J9661" s="25"/>
      <c r="K9661" s="25"/>
      <c r="L9661" s="25"/>
      <c r="N9661" s="25"/>
      <c r="O9661" s="25"/>
      <c r="P9661" s="35" t="s">
        <v>2496</v>
      </c>
      <c r="AS9661" s="570"/>
      <c r="AT9661" s="391"/>
      <c r="AU9661" s="222"/>
      <c r="AV9661" s="564"/>
      <c r="AW9661" s="60"/>
      <c r="AX9661" s="60"/>
      <c r="AY9661" s="60"/>
      <c r="AZ9661" s="283"/>
      <c r="BA9661" s="283"/>
      <c r="BB9661" s="283"/>
      <c r="BC9661" s="34"/>
      <c r="BD9661" s="27"/>
      <c r="BF9661" s="35"/>
      <c r="BG9661" s="35"/>
      <c r="BH9661" s="35"/>
    </row>
    <row r="9662" spans="1:60" ht="15" x14ac:dyDescent="0.25">
      <c r="A9662" s="570">
        <f t="shared" si="141"/>
        <v>9656</v>
      </c>
      <c r="B9662" s="571" t="s">
        <v>11796</v>
      </c>
      <c r="C9662" s="574" t="s">
        <v>12487</v>
      </c>
      <c r="D9662" s="843">
        <v>76041</v>
      </c>
      <c r="E9662" s="844"/>
      <c r="F9662" s="844"/>
      <c r="G9662" s="25"/>
      <c r="H9662" s="25"/>
      <c r="I9662" s="25"/>
      <c r="J9662" s="25"/>
      <c r="K9662" s="25"/>
      <c r="L9662" s="25"/>
      <c r="N9662" s="25"/>
      <c r="O9662" s="25"/>
      <c r="P9662" s="35" t="s">
        <v>2496</v>
      </c>
      <c r="AS9662" s="570"/>
      <c r="AT9662" s="391"/>
      <c r="AU9662" s="222"/>
      <c r="AV9662" s="564"/>
      <c r="AW9662" s="60"/>
      <c r="AX9662" s="60"/>
      <c r="AY9662" s="60"/>
      <c r="AZ9662" s="283"/>
      <c r="BA9662" s="283"/>
      <c r="BB9662" s="283"/>
      <c r="BC9662" s="34"/>
      <c r="BD9662" s="27"/>
      <c r="BF9662" s="35"/>
      <c r="BG9662" s="35"/>
      <c r="BH9662" s="35"/>
    </row>
    <row r="9663" spans="1:60" ht="15" x14ac:dyDescent="0.25">
      <c r="A9663" s="570">
        <f t="shared" si="141"/>
        <v>9657</v>
      </c>
      <c r="B9663" s="571" t="s">
        <v>11797</v>
      </c>
      <c r="C9663" s="574" t="s">
        <v>12487</v>
      </c>
      <c r="D9663" s="843">
        <v>123103.12</v>
      </c>
      <c r="E9663" s="844"/>
      <c r="F9663" s="844"/>
      <c r="G9663" s="25"/>
      <c r="H9663" s="25"/>
      <c r="I9663" s="25"/>
      <c r="J9663" s="25"/>
      <c r="K9663" s="25"/>
      <c r="L9663" s="25"/>
      <c r="N9663" s="25"/>
      <c r="O9663" s="25"/>
      <c r="P9663" s="35" t="s">
        <v>2496</v>
      </c>
      <c r="AS9663" s="570"/>
      <c r="AT9663" s="391"/>
      <c r="AU9663" s="222"/>
      <c r="AV9663" s="564"/>
      <c r="AW9663" s="60"/>
      <c r="AX9663" s="60"/>
      <c r="AY9663" s="60"/>
      <c r="AZ9663" s="283"/>
      <c r="BA9663" s="283"/>
      <c r="BB9663" s="283"/>
      <c r="BC9663" s="34"/>
      <c r="BD9663" s="27"/>
      <c r="BF9663" s="35"/>
      <c r="BG9663" s="35"/>
      <c r="BH9663" s="35"/>
    </row>
    <row r="9664" spans="1:60" ht="27.75" customHeight="1" x14ac:dyDescent="0.25">
      <c r="A9664" s="570">
        <f t="shared" si="141"/>
        <v>9658</v>
      </c>
      <c r="B9664" s="571" t="s">
        <v>11798</v>
      </c>
      <c r="C9664" s="574" t="s">
        <v>12476</v>
      </c>
      <c r="D9664" s="843">
        <v>19840.87</v>
      </c>
      <c r="E9664" s="844"/>
      <c r="F9664" s="844"/>
      <c r="G9664" s="25"/>
      <c r="H9664" s="25"/>
      <c r="I9664" s="25"/>
      <c r="J9664" s="25"/>
      <c r="K9664" s="25"/>
      <c r="L9664" s="25"/>
      <c r="N9664" s="25"/>
      <c r="O9664" s="25"/>
      <c r="P9664" s="35" t="s">
        <v>2496</v>
      </c>
      <c r="AS9664" s="570"/>
      <c r="AT9664" s="391"/>
      <c r="AU9664" s="222"/>
      <c r="AV9664" s="564"/>
      <c r="AW9664" s="60"/>
      <c r="AX9664" s="60"/>
      <c r="AY9664" s="60"/>
      <c r="AZ9664" s="283"/>
      <c r="BA9664" s="283"/>
      <c r="BB9664" s="283"/>
      <c r="BC9664" s="34"/>
      <c r="BD9664" s="27"/>
      <c r="BF9664" s="35"/>
      <c r="BG9664" s="35"/>
      <c r="BH9664" s="35"/>
    </row>
    <row r="9665" spans="1:60" ht="24.75" customHeight="1" x14ac:dyDescent="0.25">
      <c r="A9665" s="570">
        <f t="shared" si="141"/>
        <v>9659</v>
      </c>
      <c r="B9665" s="571" t="s">
        <v>11799</v>
      </c>
      <c r="C9665" s="574" t="s">
        <v>12476</v>
      </c>
      <c r="D9665" s="843">
        <v>32334.68</v>
      </c>
      <c r="E9665" s="844"/>
      <c r="F9665" s="844"/>
      <c r="G9665" s="25"/>
      <c r="H9665" s="25"/>
      <c r="I9665" s="25"/>
      <c r="J9665" s="25"/>
      <c r="K9665" s="25"/>
      <c r="L9665" s="25"/>
      <c r="N9665" s="25"/>
      <c r="O9665" s="25"/>
      <c r="P9665" s="35" t="s">
        <v>2496</v>
      </c>
      <c r="AS9665" s="570"/>
      <c r="AT9665" s="391"/>
      <c r="AU9665" s="222"/>
      <c r="AV9665" s="564"/>
      <c r="AW9665" s="60"/>
      <c r="AX9665" s="60"/>
      <c r="AY9665" s="60"/>
      <c r="AZ9665" s="283"/>
      <c r="BA9665" s="283"/>
      <c r="BB9665" s="283"/>
      <c r="BC9665" s="34"/>
      <c r="BD9665" s="27"/>
      <c r="BF9665" s="35"/>
      <c r="BG9665" s="35"/>
      <c r="BH9665" s="35"/>
    </row>
    <row r="9666" spans="1:60" ht="15" x14ac:dyDescent="0.25">
      <c r="A9666" s="570">
        <f t="shared" si="141"/>
        <v>9660</v>
      </c>
      <c r="B9666" s="571" t="s">
        <v>11800</v>
      </c>
      <c r="C9666" s="574" t="s">
        <v>12469</v>
      </c>
      <c r="D9666" s="843">
        <v>18575.900000000001</v>
      </c>
      <c r="E9666" s="844"/>
      <c r="F9666" s="844"/>
      <c r="G9666" s="25"/>
      <c r="H9666" s="25"/>
      <c r="I9666" s="25"/>
      <c r="J9666" s="25"/>
      <c r="K9666" s="25"/>
      <c r="L9666" s="25"/>
      <c r="N9666" s="25"/>
      <c r="O9666" s="25"/>
      <c r="P9666" s="35" t="s">
        <v>2496</v>
      </c>
      <c r="AS9666" s="570"/>
      <c r="AT9666" s="391"/>
      <c r="AU9666" s="222"/>
      <c r="AV9666" s="564"/>
      <c r="AW9666" s="60"/>
      <c r="AX9666" s="60"/>
      <c r="AY9666" s="60"/>
      <c r="AZ9666" s="283"/>
      <c r="BA9666" s="283"/>
      <c r="BB9666" s="283"/>
      <c r="BC9666" s="34"/>
      <c r="BD9666" s="27"/>
      <c r="BF9666" s="35"/>
      <c r="BG9666" s="35"/>
      <c r="BH9666" s="35"/>
    </row>
    <row r="9667" spans="1:60" ht="20.25" customHeight="1" x14ac:dyDescent="0.25">
      <c r="A9667" s="570">
        <f t="shared" si="141"/>
        <v>9661</v>
      </c>
      <c r="B9667" s="571" t="s">
        <v>11801</v>
      </c>
      <c r="C9667" s="574" t="s">
        <v>12476</v>
      </c>
      <c r="D9667" s="843">
        <v>11638.2</v>
      </c>
      <c r="E9667" s="844"/>
      <c r="F9667" s="844"/>
      <c r="G9667" s="25"/>
      <c r="H9667" s="25"/>
      <c r="I9667" s="25"/>
      <c r="J9667" s="25"/>
      <c r="K9667" s="25"/>
      <c r="L9667" s="25"/>
      <c r="N9667" s="25"/>
      <c r="O9667" s="25"/>
      <c r="P9667" s="35" t="s">
        <v>2496</v>
      </c>
      <c r="AS9667" s="570"/>
      <c r="AT9667" s="391"/>
      <c r="AU9667" s="222"/>
      <c r="AV9667" s="564"/>
      <c r="AW9667" s="60"/>
      <c r="AX9667" s="60"/>
      <c r="AY9667" s="60"/>
      <c r="AZ9667" s="283"/>
      <c r="BA9667" s="283"/>
      <c r="BB9667" s="283"/>
      <c r="BC9667" s="34"/>
      <c r="BD9667" s="27"/>
      <c r="BF9667" s="35"/>
      <c r="BG9667" s="35"/>
      <c r="BH9667" s="35"/>
    </row>
    <row r="9668" spans="1:60" ht="18" customHeight="1" x14ac:dyDescent="0.25">
      <c r="A9668" s="570">
        <f t="shared" si="141"/>
        <v>9662</v>
      </c>
      <c r="B9668" s="571" t="s">
        <v>11802</v>
      </c>
      <c r="C9668" s="574" t="s">
        <v>12476</v>
      </c>
      <c r="D9668" s="843">
        <v>41059.760000000002</v>
      </c>
      <c r="E9668" s="844"/>
      <c r="F9668" s="844"/>
      <c r="G9668" s="25"/>
      <c r="H9668" s="25"/>
      <c r="I9668" s="25"/>
      <c r="J9668" s="25"/>
      <c r="K9668" s="25"/>
      <c r="L9668" s="25"/>
      <c r="N9668" s="25"/>
      <c r="O9668" s="25"/>
      <c r="P9668" s="35" t="s">
        <v>2496</v>
      </c>
      <c r="AS9668" s="570"/>
      <c r="AT9668" s="391"/>
      <c r="AU9668" s="222"/>
      <c r="AV9668" s="564"/>
      <c r="AW9668" s="60"/>
      <c r="AX9668" s="60"/>
      <c r="AY9668" s="60"/>
      <c r="AZ9668" s="283"/>
      <c r="BA9668" s="283"/>
      <c r="BB9668" s="283"/>
      <c r="BC9668" s="34"/>
      <c r="BD9668" s="27"/>
      <c r="BF9668" s="35"/>
      <c r="BG9668" s="35"/>
      <c r="BH9668" s="35"/>
    </row>
    <row r="9669" spans="1:60" ht="15" x14ac:dyDescent="0.25">
      <c r="A9669" s="570">
        <f t="shared" si="141"/>
        <v>9663</v>
      </c>
      <c r="B9669" s="571" t="s">
        <v>11803</v>
      </c>
      <c r="C9669" s="574" t="s">
        <v>12469</v>
      </c>
      <c r="D9669" s="843">
        <v>36534.19</v>
      </c>
      <c r="E9669" s="844"/>
      <c r="F9669" s="844"/>
      <c r="G9669" s="25"/>
      <c r="H9669" s="25"/>
      <c r="I9669" s="25"/>
      <c r="J9669" s="25"/>
      <c r="K9669" s="25"/>
      <c r="L9669" s="25"/>
      <c r="N9669" s="25"/>
      <c r="O9669" s="25"/>
      <c r="P9669" s="35" t="s">
        <v>2496</v>
      </c>
      <c r="AS9669" s="570"/>
      <c r="AT9669" s="391"/>
      <c r="AU9669" s="222"/>
      <c r="AV9669" s="564"/>
      <c r="AW9669" s="60"/>
      <c r="AX9669" s="60"/>
      <c r="AY9669" s="60"/>
      <c r="AZ9669" s="283"/>
      <c r="BA9669" s="283"/>
      <c r="BB9669" s="283"/>
      <c r="BC9669" s="34"/>
      <c r="BD9669" s="27"/>
      <c r="BF9669" s="35"/>
      <c r="BG9669" s="35"/>
      <c r="BH9669" s="35"/>
    </row>
    <row r="9670" spans="1:60" ht="21" customHeight="1" x14ac:dyDescent="0.25">
      <c r="A9670" s="570">
        <f t="shared" si="141"/>
        <v>9664</v>
      </c>
      <c r="B9670" s="571" t="s">
        <v>11804</v>
      </c>
      <c r="C9670" s="574" t="s">
        <v>12476</v>
      </c>
      <c r="D9670" s="843">
        <v>75054.490000000005</v>
      </c>
      <c r="E9670" s="844"/>
      <c r="F9670" s="844"/>
      <c r="G9670" s="25"/>
      <c r="H9670" s="25"/>
      <c r="I9670" s="25"/>
      <c r="J9670" s="25"/>
      <c r="K9670" s="25"/>
      <c r="L9670" s="25"/>
      <c r="N9670" s="25"/>
      <c r="O9670" s="25"/>
      <c r="P9670" s="35" t="s">
        <v>2496</v>
      </c>
      <c r="AS9670" s="570"/>
      <c r="AT9670" s="391"/>
      <c r="AU9670" s="222"/>
      <c r="AV9670" s="564"/>
      <c r="AW9670" s="60"/>
      <c r="AX9670" s="60"/>
      <c r="AY9670" s="60"/>
      <c r="AZ9670" s="283"/>
      <c r="BA9670" s="283"/>
      <c r="BB9670" s="283"/>
      <c r="BC9670" s="34"/>
      <c r="BD9670" s="27"/>
      <c r="BF9670" s="35"/>
      <c r="BG9670" s="35"/>
      <c r="BH9670" s="35"/>
    </row>
    <row r="9671" spans="1:60" ht="22.5" customHeight="1" x14ac:dyDescent="0.25">
      <c r="A9671" s="570">
        <f t="shared" si="141"/>
        <v>9665</v>
      </c>
      <c r="B9671" s="571" t="s">
        <v>11805</v>
      </c>
      <c r="C9671" s="574" t="s">
        <v>12476</v>
      </c>
      <c r="D9671" s="843">
        <v>14890.47</v>
      </c>
      <c r="E9671" s="844"/>
      <c r="F9671" s="844"/>
      <c r="G9671" s="25"/>
      <c r="H9671" s="25"/>
      <c r="I9671" s="25"/>
      <c r="J9671" s="25"/>
      <c r="K9671" s="25"/>
      <c r="L9671" s="25"/>
      <c r="N9671" s="25"/>
      <c r="O9671" s="25"/>
      <c r="P9671" s="35" t="s">
        <v>2496</v>
      </c>
      <c r="AS9671" s="570"/>
      <c r="AT9671" s="391"/>
      <c r="AU9671" s="222"/>
      <c r="AV9671" s="564"/>
      <c r="AW9671" s="60"/>
      <c r="AX9671" s="60"/>
      <c r="AY9671" s="60"/>
      <c r="AZ9671" s="283"/>
      <c r="BA9671" s="283"/>
      <c r="BB9671" s="283"/>
      <c r="BC9671" s="34"/>
      <c r="BD9671" s="27"/>
      <c r="BF9671" s="35"/>
      <c r="BG9671" s="35"/>
      <c r="BH9671" s="35"/>
    </row>
    <row r="9672" spans="1:60" ht="15" x14ac:dyDescent="0.25">
      <c r="A9672" s="570">
        <f t="shared" si="141"/>
        <v>9666</v>
      </c>
      <c r="B9672" s="571" t="s">
        <v>11806</v>
      </c>
      <c r="C9672" s="574" t="s">
        <v>12469</v>
      </c>
      <c r="D9672" s="843">
        <v>76743.100000000006</v>
      </c>
      <c r="E9672" s="844"/>
      <c r="F9672" s="844"/>
      <c r="G9672" s="25"/>
      <c r="H9672" s="25"/>
      <c r="I9672" s="25"/>
      <c r="J9672" s="25"/>
      <c r="K9672" s="25"/>
      <c r="L9672" s="25"/>
      <c r="N9672" s="25"/>
      <c r="O9672" s="25"/>
      <c r="P9672" s="35" t="s">
        <v>2496</v>
      </c>
      <c r="AS9672" s="570"/>
      <c r="AT9672" s="391"/>
      <c r="AU9672" s="222"/>
      <c r="AV9672" s="564"/>
      <c r="AW9672" s="60"/>
      <c r="AX9672" s="60"/>
      <c r="AY9672" s="60"/>
      <c r="AZ9672" s="283"/>
      <c r="BA9672" s="283"/>
      <c r="BB9672" s="283"/>
      <c r="BC9672" s="34"/>
      <c r="BD9672" s="27"/>
      <c r="BF9672" s="35"/>
      <c r="BG9672" s="35"/>
      <c r="BH9672" s="35"/>
    </row>
    <row r="9673" spans="1:60" ht="15" x14ac:dyDescent="0.25">
      <c r="A9673" s="570">
        <f t="shared" si="141"/>
        <v>9667</v>
      </c>
      <c r="B9673" s="571" t="s">
        <v>11807</v>
      </c>
      <c r="C9673" s="574" t="s">
        <v>12487</v>
      </c>
      <c r="D9673" s="843">
        <v>29750</v>
      </c>
      <c r="E9673" s="844"/>
      <c r="F9673" s="844"/>
      <c r="G9673" s="25"/>
      <c r="H9673" s="25"/>
      <c r="I9673" s="25"/>
      <c r="J9673" s="25"/>
      <c r="K9673" s="25"/>
      <c r="L9673" s="25"/>
      <c r="N9673" s="25"/>
      <c r="O9673" s="25"/>
      <c r="P9673" s="35" t="s">
        <v>2496</v>
      </c>
      <c r="AS9673" s="570"/>
      <c r="AT9673" s="391"/>
      <c r="AU9673" s="222"/>
      <c r="AV9673" s="564"/>
      <c r="AW9673" s="60"/>
      <c r="AX9673" s="60"/>
      <c r="AY9673" s="60"/>
      <c r="AZ9673" s="283"/>
      <c r="BA9673" s="283"/>
      <c r="BB9673" s="283"/>
      <c r="BC9673" s="34"/>
      <c r="BD9673" s="27"/>
      <c r="BF9673" s="35"/>
      <c r="BG9673" s="35"/>
      <c r="BH9673" s="35"/>
    </row>
    <row r="9674" spans="1:60" ht="15" x14ac:dyDescent="0.25">
      <c r="A9674" s="570">
        <f t="shared" si="141"/>
        <v>9668</v>
      </c>
      <c r="B9674" s="571" t="s">
        <v>11808</v>
      </c>
      <c r="C9674" s="574" t="s">
        <v>12487</v>
      </c>
      <c r="D9674" s="843">
        <v>22526.7</v>
      </c>
      <c r="E9674" s="844"/>
      <c r="F9674" s="844"/>
      <c r="G9674" s="25"/>
      <c r="H9674" s="25"/>
      <c r="I9674" s="25"/>
      <c r="J9674" s="25"/>
      <c r="K9674" s="25"/>
      <c r="L9674" s="25"/>
      <c r="N9674" s="25"/>
      <c r="O9674" s="25"/>
      <c r="P9674" s="35" t="s">
        <v>2496</v>
      </c>
      <c r="AS9674" s="570"/>
      <c r="AT9674" s="391"/>
      <c r="AU9674" s="222"/>
      <c r="AV9674" s="564"/>
      <c r="AW9674" s="60"/>
      <c r="AX9674" s="60"/>
      <c r="AY9674" s="60"/>
      <c r="AZ9674" s="283"/>
      <c r="BA9674" s="283"/>
      <c r="BB9674" s="283"/>
      <c r="BC9674" s="34"/>
      <c r="BD9674" s="27"/>
      <c r="BF9674" s="35"/>
      <c r="BG9674" s="35"/>
      <c r="BH9674" s="35"/>
    </row>
    <row r="9675" spans="1:60" ht="15" x14ac:dyDescent="0.25">
      <c r="A9675" s="570">
        <f t="shared" si="141"/>
        <v>9669</v>
      </c>
      <c r="B9675" s="571" t="s">
        <v>11809</v>
      </c>
      <c r="C9675" s="574" t="s">
        <v>12487</v>
      </c>
      <c r="D9675" s="843">
        <v>17213.349999999999</v>
      </c>
      <c r="E9675" s="844"/>
      <c r="F9675" s="844"/>
      <c r="G9675" s="25"/>
      <c r="H9675" s="25"/>
      <c r="I9675" s="25"/>
      <c r="J9675" s="25"/>
      <c r="K9675" s="25"/>
      <c r="L9675" s="25"/>
      <c r="N9675" s="25"/>
      <c r="O9675" s="25"/>
      <c r="P9675" s="35" t="s">
        <v>2496</v>
      </c>
      <c r="AS9675" s="570"/>
      <c r="AT9675" s="391"/>
      <c r="AU9675" s="222"/>
      <c r="AV9675" s="564"/>
      <c r="AW9675" s="60"/>
      <c r="AX9675" s="60"/>
      <c r="AY9675" s="60"/>
      <c r="AZ9675" s="283"/>
      <c r="BA9675" s="283"/>
      <c r="BB9675" s="283"/>
      <c r="BC9675" s="34"/>
      <c r="BD9675" s="27"/>
      <c r="BF9675" s="35"/>
      <c r="BG9675" s="35"/>
      <c r="BH9675" s="35"/>
    </row>
    <row r="9676" spans="1:60" ht="15" x14ac:dyDescent="0.25">
      <c r="A9676" s="570">
        <f t="shared" si="141"/>
        <v>9670</v>
      </c>
      <c r="B9676" s="571" t="s">
        <v>11810</v>
      </c>
      <c r="C9676" s="574" t="s">
        <v>12487</v>
      </c>
      <c r="D9676" s="843">
        <v>49387.38</v>
      </c>
      <c r="E9676" s="844"/>
      <c r="F9676" s="844"/>
      <c r="G9676" s="25"/>
      <c r="H9676" s="25"/>
      <c r="I9676" s="25"/>
      <c r="J9676" s="25"/>
      <c r="K9676" s="25"/>
      <c r="L9676" s="25"/>
      <c r="N9676" s="25"/>
      <c r="O9676" s="25"/>
      <c r="P9676" s="35" t="s">
        <v>2496</v>
      </c>
      <c r="AS9676" s="570"/>
      <c r="AT9676" s="391"/>
      <c r="AU9676" s="222"/>
      <c r="AV9676" s="564"/>
      <c r="AW9676" s="60"/>
      <c r="AX9676" s="60"/>
      <c r="AY9676" s="60"/>
      <c r="AZ9676" s="283"/>
      <c r="BA9676" s="283"/>
      <c r="BB9676" s="283"/>
      <c r="BC9676" s="34"/>
      <c r="BD9676" s="27"/>
      <c r="BF9676" s="35"/>
      <c r="BG9676" s="35"/>
      <c r="BH9676" s="35"/>
    </row>
    <row r="9677" spans="1:60" ht="15" x14ac:dyDescent="0.25">
      <c r="A9677" s="570">
        <f t="shared" si="141"/>
        <v>9671</v>
      </c>
      <c r="B9677" s="571" t="s">
        <v>11811</v>
      </c>
      <c r="C9677" s="574" t="s">
        <v>12487</v>
      </c>
      <c r="D9677" s="843">
        <v>35462</v>
      </c>
      <c r="E9677" s="844"/>
      <c r="F9677" s="844"/>
      <c r="G9677" s="25"/>
      <c r="H9677" s="25"/>
      <c r="I9677" s="25"/>
      <c r="J9677" s="25"/>
      <c r="K9677" s="25"/>
      <c r="L9677" s="25"/>
      <c r="N9677" s="25"/>
      <c r="O9677" s="25"/>
      <c r="P9677" s="35" t="s">
        <v>2496</v>
      </c>
      <c r="AS9677" s="570"/>
      <c r="AT9677" s="391"/>
      <c r="AU9677" s="222"/>
      <c r="AV9677" s="564"/>
      <c r="AW9677" s="60"/>
      <c r="AX9677" s="60"/>
      <c r="AY9677" s="60"/>
      <c r="AZ9677" s="283"/>
      <c r="BA9677" s="283"/>
      <c r="BB9677" s="283"/>
      <c r="BC9677" s="34"/>
      <c r="BD9677" s="27"/>
      <c r="BF9677" s="35"/>
      <c r="BG9677" s="35"/>
      <c r="BH9677" s="35"/>
    </row>
    <row r="9678" spans="1:60" ht="15" x14ac:dyDescent="0.25">
      <c r="A9678" s="570">
        <f t="shared" si="141"/>
        <v>9672</v>
      </c>
      <c r="B9678" s="571" t="s">
        <v>11812</v>
      </c>
      <c r="C9678" s="574" t="s">
        <v>12487</v>
      </c>
      <c r="D9678" s="843">
        <v>26894</v>
      </c>
      <c r="E9678" s="844"/>
      <c r="F9678" s="844"/>
      <c r="G9678" s="25"/>
      <c r="H9678" s="25"/>
      <c r="I9678" s="25"/>
      <c r="J9678" s="25"/>
      <c r="K9678" s="25"/>
      <c r="L9678" s="25"/>
      <c r="N9678" s="25"/>
      <c r="O9678" s="25"/>
      <c r="P9678" s="35" t="s">
        <v>2496</v>
      </c>
      <c r="AS9678" s="570"/>
      <c r="AT9678" s="391"/>
      <c r="AU9678" s="222"/>
      <c r="AV9678" s="564"/>
      <c r="AW9678" s="60"/>
      <c r="AX9678" s="60"/>
      <c r="AY9678" s="60"/>
      <c r="AZ9678" s="283"/>
      <c r="BA9678" s="283"/>
      <c r="BB9678" s="283"/>
      <c r="BC9678" s="34"/>
      <c r="BD9678" s="27"/>
      <c r="BF9678" s="35"/>
      <c r="BG9678" s="35"/>
      <c r="BH9678" s="35"/>
    </row>
    <row r="9679" spans="1:60" ht="15" x14ac:dyDescent="0.25">
      <c r="A9679" s="570">
        <f t="shared" ref="A9679:A9742" si="142">A9678+1</f>
        <v>9673</v>
      </c>
      <c r="B9679" s="571" t="s">
        <v>11813</v>
      </c>
      <c r="C9679" s="574" t="s">
        <v>12487</v>
      </c>
      <c r="D9679" s="843">
        <v>49538.51</v>
      </c>
      <c r="E9679" s="844"/>
      <c r="F9679" s="844"/>
      <c r="G9679" s="25"/>
      <c r="H9679" s="25"/>
      <c r="I9679" s="25"/>
      <c r="J9679" s="25"/>
      <c r="K9679" s="25"/>
      <c r="L9679" s="25"/>
      <c r="N9679" s="25"/>
      <c r="O9679" s="25"/>
      <c r="P9679" s="35" t="s">
        <v>2496</v>
      </c>
      <c r="AS9679" s="570"/>
      <c r="AT9679" s="391"/>
      <c r="AU9679" s="222"/>
      <c r="AV9679" s="564"/>
      <c r="AW9679" s="60"/>
      <c r="AX9679" s="60"/>
      <c r="AY9679" s="60"/>
      <c r="AZ9679" s="283"/>
      <c r="BA9679" s="283"/>
      <c r="BB9679" s="283"/>
      <c r="BC9679" s="34"/>
      <c r="BD9679" s="27"/>
      <c r="BF9679" s="35"/>
      <c r="BG9679" s="35"/>
      <c r="BH9679" s="35"/>
    </row>
    <row r="9680" spans="1:60" ht="15" x14ac:dyDescent="0.25">
      <c r="A9680" s="570">
        <f t="shared" si="142"/>
        <v>9674</v>
      </c>
      <c r="B9680" s="571" t="s">
        <v>11814</v>
      </c>
      <c r="C9680" s="574" t="s">
        <v>12487</v>
      </c>
      <c r="D9680" s="843">
        <v>18859.12</v>
      </c>
      <c r="E9680" s="844"/>
      <c r="F9680" s="844"/>
      <c r="G9680" s="25"/>
      <c r="H9680" s="25"/>
      <c r="I9680" s="25"/>
      <c r="J9680" s="25"/>
      <c r="K9680" s="25"/>
      <c r="L9680" s="25"/>
      <c r="N9680" s="25"/>
      <c r="O9680" s="25"/>
      <c r="P9680" s="35" t="s">
        <v>2496</v>
      </c>
      <c r="AS9680" s="570"/>
      <c r="AT9680" s="391"/>
      <c r="AU9680" s="222"/>
      <c r="AV9680" s="564"/>
      <c r="AW9680" s="60"/>
      <c r="AX9680" s="60"/>
      <c r="AY9680" s="60"/>
      <c r="AZ9680" s="283"/>
      <c r="BA9680" s="283"/>
      <c r="BB9680" s="283"/>
      <c r="BC9680" s="34"/>
      <c r="BD9680" s="27"/>
      <c r="BF9680" s="35"/>
      <c r="BG9680" s="35"/>
      <c r="BH9680" s="35"/>
    </row>
    <row r="9681" spans="1:60" ht="15" x14ac:dyDescent="0.25">
      <c r="A9681" s="570">
        <f t="shared" si="142"/>
        <v>9675</v>
      </c>
      <c r="B9681" s="571" t="s">
        <v>11815</v>
      </c>
      <c r="C9681" s="574" t="s">
        <v>12487</v>
      </c>
      <c r="D9681" s="843">
        <v>12346.25</v>
      </c>
      <c r="E9681" s="844"/>
      <c r="F9681" s="844"/>
      <c r="G9681" s="25"/>
      <c r="H9681" s="25"/>
      <c r="I9681" s="25"/>
      <c r="J9681" s="25"/>
      <c r="K9681" s="25"/>
      <c r="L9681" s="25"/>
      <c r="N9681" s="25"/>
      <c r="O9681" s="25"/>
      <c r="P9681" s="35" t="s">
        <v>2496</v>
      </c>
      <c r="AS9681" s="570"/>
      <c r="AT9681" s="391"/>
      <c r="AU9681" s="222"/>
      <c r="AV9681" s="564"/>
      <c r="AW9681" s="60"/>
      <c r="AX9681" s="60"/>
      <c r="AY9681" s="60"/>
      <c r="AZ9681" s="283"/>
      <c r="BA9681" s="283"/>
      <c r="BB9681" s="283"/>
      <c r="BC9681" s="34"/>
      <c r="BD9681" s="27"/>
      <c r="BF9681" s="35"/>
      <c r="BG9681" s="35"/>
      <c r="BH9681" s="35"/>
    </row>
    <row r="9682" spans="1:60" ht="15" x14ac:dyDescent="0.25">
      <c r="A9682" s="570">
        <f t="shared" si="142"/>
        <v>9676</v>
      </c>
      <c r="B9682" s="571" t="s">
        <v>11816</v>
      </c>
      <c r="C9682" s="574" t="s">
        <v>12487</v>
      </c>
      <c r="D9682" s="843">
        <v>46767</v>
      </c>
      <c r="E9682" s="844"/>
      <c r="F9682" s="844"/>
      <c r="G9682" s="25"/>
      <c r="H9682" s="25"/>
      <c r="I9682" s="25"/>
      <c r="J9682" s="25"/>
      <c r="K9682" s="25"/>
      <c r="L9682" s="25"/>
      <c r="N9682" s="25"/>
      <c r="O9682" s="25"/>
      <c r="P9682" s="35" t="s">
        <v>2496</v>
      </c>
      <c r="AS9682" s="570"/>
      <c r="AT9682" s="391"/>
      <c r="AU9682" s="222"/>
      <c r="AV9682" s="564"/>
      <c r="AW9682" s="60"/>
      <c r="AX9682" s="60"/>
      <c r="AY9682" s="60"/>
      <c r="AZ9682" s="283"/>
      <c r="BA9682" s="283"/>
      <c r="BB9682" s="283"/>
      <c r="BC9682" s="34"/>
      <c r="BD9682" s="27"/>
      <c r="BF9682" s="35"/>
      <c r="BG9682" s="35"/>
      <c r="BH9682" s="35"/>
    </row>
    <row r="9683" spans="1:60" ht="15" x14ac:dyDescent="0.25">
      <c r="A9683" s="570">
        <f t="shared" si="142"/>
        <v>9677</v>
      </c>
      <c r="B9683" s="571" t="s">
        <v>11817</v>
      </c>
      <c r="C9683" s="574" t="s">
        <v>12487</v>
      </c>
      <c r="D9683" s="843">
        <v>36295</v>
      </c>
      <c r="E9683" s="844"/>
      <c r="F9683" s="844"/>
      <c r="G9683" s="25"/>
      <c r="H9683" s="25"/>
      <c r="I9683" s="25"/>
      <c r="J9683" s="25"/>
      <c r="K9683" s="25"/>
      <c r="L9683" s="25"/>
      <c r="N9683" s="25"/>
      <c r="O9683" s="25"/>
      <c r="P9683" s="35" t="s">
        <v>2496</v>
      </c>
      <c r="AS9683" s="570"/>
      <c r="AT9683" s="391"/>
      <c r="AU9683" s="222"/>
      <c r="AV9683" s="564"/>
      <c r="AW9683" s="60"/>
      <c r="AX9683" s="60"/>
      <c r="AY9683" s="60"/>
      <c r="AZ9683" s="283"/>
      <c r="BA9683" s="283"/>
      <c r="BB9683" s="283"/>
      <c r="BC9683" s="34"/>
      <c r="BD9683" s="27"/>
      <c r="BF9683" s="35"/>
      <c r="BG9683" s="35"/>
      <c r="BH9683" s="35"/>
    </row>
    <row r="9684" spans="1:60" ht="15" x14ac:dyDescent="0.25">
      <c r="A9684" s="570">
        <f t="shared" si="142"/>
        <v>9678</v>
      </c>
      <c r="B9684" s="571" t="s">
        <v>11818</v>
      </c>
      <c r="C9684" s="574" t="s">
        <v>12487</v>
      </c>
      <c r="D9684" s="843">
        <v>27013</v>
      </c>
      <c r="E9684" s="844"/>
      <c r="F9684" s="844"/>
      <c r="G9684" s="25"/>
      <c r="H9684" s="25"/>
      <c r="I9684" s="25"/>
      <c r="J9684" s="25"/>
      <c r="K9684" s="25"/>
      <c r="L9684" s="25"/>
      <c r="N9684" s="25"/>
      <c r="O9684" s="25"/>
      <c r="P9684" s="35" t="s">
        <v>2496</v>
      </c>
      <c r="AS9684" s="570"/>
      <c r="AT9684" s="391"/>
      <c r="AU9684" s="222"/>
      <c r="AV9684" s="564"/>
      <c r="AW9684" s="60"/>
      <c r="AX9684" s="60"/>
      <c r="AY9684" s="60"/>
      <c r="AZ9684" s="283"/>
      <c r="BA9684" s="283"/>
      <c r="BB9684" s="283"/>
      <c r="BC9684" s="34"/>
      <c r="BD9684" s="27"/>
      <c r="BF9684" s="35"/>
      <c r="BG9684" s="35"/>
      <c r="BH9684" s="35"/>
    </row>
    <row r="9685" spans="1:60" ht="15" x14ac:dyDescent="0.25">
      <c r="A9685" s="570">
        <f t="shared" si="142"/>
        <v>9679</v>
      </c>
      <c r="B9685" s="571" t="s">
        <v>11819</v>
      </c>
      <c r="C9685" s="574" t="s">
        <v>12487</v>
      </c>
      <c r="D9685" s="843">
        <v>110809.23</v>
      </c>
      <c r="E9685" s="844"/>
      <c r="F9685" s="844"/>
      <c r="G9685" s="25"/>
      <c r="H9685" s="25"/>
      <c r="I9685" s="25"/>
      <c r="J9685" s="25"/>
      <c r="K9685" s="25"/>
      <c r="L9685" s="25"/>
      <c r="N9685" s="25"/>
      <c r="O9685" s="25"/>
      <c r="P9685" s="35" t="s">
        <v>2496</v>
      </c>
      <c r="AS9685" s="570"/>
      <c r="AT9685" s="391"/>
      <c r="AU9685" s="222"/>
      <c r="AV9685" s="564"/>
      <c r="AW9685" s="60"/>
      <c r="AX9685" s="60"/>
      <c r="AY9685" s="60"/>
      <c r="AZ9685" s="283"/>
      <c r="BA9685" s="283"/>
      <c r="BB9685" s="283"/>
      <c r="BC9685" s="34"/>
      <c r="BD9685" s="27"/>
      <c r="BF9685" s="35"/>
      <c r="BG9685" s="35"/>
      <c r="BH9685" s="35"/>
    </row>
    <row r="9686" spans="1:60" ht="15" x14ac:dyDescent="0.25">
      <c r="A9686" s="570">
        <f t="shared" si="142"/>
        <v>9680</v>
      </c>
      <c r="B9686" s="571" t="s">
        <v>11820</v>
      </c>
      <c r="C9686" s="574" t="s">
        <v>12487</v>
      </c>
      <c r="D9686" s="843">
        <v>51527</v>
      </c>
      <c r="E9686" s="844"/>
      <c r="F9686" s="844"/>
      <c r="G9686" s="25"/>
      <c r="H9686" s="25"/>
      <c r="I9686" s="25"/>
      <c r="J9686" s="25"/>
      <c r="K9686" s="25"/>
      <c r="L9686" s="25"/>
      <c r="N9686" s="25"/>
      <c r="O9686" s="25"/>
      <c r="P9686" s="35" t="s">
        <v>2496</v>
      </c>
      <c r="AS9686" s="570"/>
      <c r="AT9686" s="391"/>
      <c r="AU9686" s="222"/>
      <c r="AV9686" s="564"/>
      <c r="AW9686" s="60"/>
      <c r="AX9686" s="60"/>
      <c r="AY9686" s="60"/>
      <c r="AZ9686" s="283"/>
      <c r="BA9686" s="283"/>
      <c r="BB9686" s="283"/>
      <c r="BC9686" s="34"/>
      <c r="BD9686" s="27"/>
      <c r="BF9686" s="35"/>
      <c r="BG9686" s="35"/>
      <c r="BH9686" s="35"/>
    </row>
    <row r="9687" spans="1:60" ht="15" x14ac:dyDescent="0.25">
      <c r="A9687" s="570">
        <f t="shared" si="142"/>
        <v>9681</v>
      </c>
      <c r="B9687" s="571" t="s">
        <v>11821</v>
      </c>
      <c r="C9687" s="574" t="s">
        <v>12487</v>
      </c>
      <c r="D9687" s="843">
        <v>71757</v>
      </c>
      <c r="E9687" s="844"/>
      <c r="F9687" s="844"/>
      <c r="G9687" s="25"/>
      <c r="H9687" s="25"/>
      <c r="I9687" s="25"/>
      <c r="J9687" s="25"/>
      <c r="K9687" s="25"/>
      <c r="L9687" s="25"/>
      <c r="N9687" s="25"/>
      <c r="O9687" s="25"/>
      <c r="P9687" s="35" t="s">
        <v>2496</v>
      </c>
      <c r="AS9687" s="570"/>
      <c r="AT9687" s="391"/>
      <c r="AU9687" s="222"/>
      <c r="AV9687" s="564"/>
      <c r="AW9687" s="60"/>
      <c r="AX9687" s="60"/>
      <c r="AY9687" s="60"/>
      <c r="AZ9687" s="283"/>
      <c r="BA9687" s="283"/>
      <c r="BB9687" s="283"/>
      <c r="BC9687" s="34"/>
      <c r="BD9687" s="27"/>
      <c r="BF9687" s="35"/>
      <c r="BG9687" s="35"/>
      <c r="BH9687" s="35"/>
    </row>
    <row r="9688" spans="1:60" ht="15" x14ac:dyDescent="0.25">
      <c r="A9688" s="570">
        <f t="shared" si="142"/>
        <v>9682</v>
      </c>
      <c r="B9688" s="571" t="s">
        <v>11822</v>
      </c>
      <c r="C9688" s="574" t="s">
        <v>12487</v>
      </c>
      <c r="D9688" s="843">
        <v>102756.5</v>
      </c>
      <c r="E9688" s="844"/>
      <c r="F9688" s="844"/>
      <c r="G9688" s="25"/>
      <c r="H9688" s="25"/>
      <c r="I9688" s="25"/>
      <c r="J9688" s="25"/>
      <c r="K9688" s="25"/>
      <c r="L9688" s="25"/>
      <c r="N9688" s="25"/>
      <c r="O9688" s="25"/>
      <c r="P9688" s="35" t="s">
        <v>2496</v>
      </c>
      <c r="AS9688" s="570"/>
      <c r="AT9688" s="391"/>
      <c r="AU9688" s="222"/>
      <c r="AV9688" s="564"/>
      <c r="AW9688" s="60"/>
      <c r="AX9688" s="60"/>
      <c r="AY9688" s="60"/>
      <c r="AZ9688" s="283"/>
      <c r="BA9688" s="283"/>
      <c r="BB9688" s="283"/>
      <c r="BC9688" s="34"/>
      <c r="BD9688" s="27"/>
      <c r="BF9688" s="35"/>
      <c r="BG9688" s="35"/>
      <c r="BH9688" s="35"/>
    </row>
    <row r="9689" spans="1:60" ht="15" x14ac:dyDescent="0.25">
      <c r="A9689" s="570">
        <f t="shared" si="142"/>
        <v>9683</v>
      </c>
      <c r="B9689" s="571" t="s">
        <v>11823</v>
      </c>
      <c r="C9689" s="574" t="s">
        <v>12487</v>
      </c>
      <c r="D9689" s="843">
        <v>31474.31</v>
      </c>
      <c r="E9689" s="844"/>
      <c r="F9689" s="844"/>
      <c r="G9689" s="25"/>
      <c r="H9689" s="25"/>
      <c r="I9689" s="25"/>
      <c r="J9689" s="25"/>
      <c r="K9689" s="25"/>
      <c r="L9689" s="25"/>
      <c r="N9689" s="25"/>
      <c r="O9689" s="25"/>
      <c r="P9689" s="35" t="s">
        <v>2496</v>
      </c>
      <c r="AS9689" s="570"/>
      <c r="AT9689" s="391"/>
      <c r="AU9689" s="222"/>
      <c r="AV9689" s="564"/>
      <c r="AW9689" s="60"/>
      <c r="AX9689" s="60"/>
      <c r="AY9689" s="60"/>
      <c r="AZ9689" s="283"/>
      <c r="BA9689" s="283"/>
      <c r="BB9689" s="283"/>
      <c r="BC9689" s="34"/>
      <c r="BD9689" s="27"/>
      <c r="BF9689" s="35"/>
      <c r="BG9689" s="35"/>
      <c r="BH9689" s="35"/>
    </row>
    <row r="9690" spans="1:60" ht="15" x14ac:dyDescent="0.25">
      <c r="A9690" s="570">
        <f t="shared" si="142"/>
        <v>9684</v>
      </c>
      <c r="B9690" s="571" t="s">
        <v>11824</v>
      </c>
      <c r="C9690" s="574" t="s">
        <v>12487</v>
      </c>
      <c r="D9690" s="843">
        <v>86275</v>
      </c>
      <c r="E9690" s="844"/>
      <c r="F9690" s="844"/>
      <c r="G9690" s="25"/>
      <c r="H9690" s="25"/>
      <c r="I9690" s="25"/>
      <c r="J9690" s="25"/>
      <c r="K9690" s="25"/>
      <c r="L9690" s="25"/>
      <c r="N9690" s="25"/>
      <c r="O9690" s="25"/>
      <c r="P9690" s="35" t="s">
        <v>2496</v>
      </c>
      <c r="AS9690" s="570"/>
      <c r="AT9690" s="391"/>
      <c r="AU9690" s="222"/>
      <c r="AV9690" s="564"/>
      <c r="AW9690" s="60"/>
      <c r="AX9690" s="60"/>
      <c r="AY9690" s="60"/>
      <c r="AZ9690" s="283"/>
      <c r="BA9690" s="283"/>
      <c r="BB9690" s="283"/>
      <c r="BC9690" s="34"/>
      <c r="BD9690" s="27"/>
      <c r="BF9690" s="35"/>
      <c r="BG9690" s="35"/>
      <c r="BH9690" s="35"/>
    </row>
    <row r="9691" spans="1:60" ht="15" x14ac:dyDescent="0.25">
      <c r="A9691" s="570">
        <f t="shared" si="142"/>
        <v>9685</v>
      </c>
      <c r="B9691" s="571" t="s">
        <v>11825</v>
      </c>
      <c r="C9691" s="574" t="s">
        <v>12487</v>
      </c>
      <c r="D9691" s="843">
        <v>16442.23</v>
      </c>
      <c r="E9691" s="844"/>
      <c r="F9691" s="844"/>
      <c r="G9691" s="25"/>
      <c r="H9691" s="25"/>
      <c r="I9691" s="25"/>
      <c r="J9691" s="25"/>
      <c r="K9691" s="25"/>
      <c r="L9691" s="25"/>
      <c r="N9691" s="25"/>
      <c r="O9691" s="25"/>
      <c r="P9691" s="35" t="s">
        <v>2496</v>
      </c>
      <c r="AS9691" s="570"/>
      <c r="AT9691" s="391"/>
      <c r="AU9691" s="222"/>
      <c r="AV9691" s="564"/>
      <c r="AW9691" s="60"/>
      <c r="AX9691" s="60"/>
      <c r="AY9691" s="60"/>
      <c r="AZ9691" s="283"/>
      <c r="BA9691" s="283"/>
      <c r="BB9691" s="283"/>
      <c r="BC9691" s="34"/>
      <c r="BD9691" s="27"/>
      <c r="BF9691" s="35"/>
      <c r="BG9691" s="35"/>
      <c r="BH9691" s="35"/>
    </row>
    <row r="9692" spans="1:60" ht="15" x14ac:dyDescent="0.25">
      <c r="A9692" s="570">
        <f t="shared" si="142"/>
        <v>9686</v>
      </c>
      <c r="B9692" s="571" t="s">
        <v>11826</v>
      </c>
      <c r="C9692" s="574" t="s">
        <v>12487</v>
      </c>
      <c r="D9692" s="843">
        <v>13050.73</v>
      </c>
      <c r="E9692" s="844"/>
      <c r="F9692" s="844"/>
      <c r="G9692" s="25"/>
      <c r="H9692" s="25"/>
      <c r="I9692" s="25"/>
      <c r="J9692" s="25"/>
      <c r="K9692" s="25"/>
      <c r="L9692" s="25"/>
      <c r="N9692" s="25"/>
      <c r="O9692" s="25"/>
      <c r="P9692" s="35" t="s">
        <v>2496</v>
      </c>
      <c r="AS9692" s="570"/>
      <c r="AT9692" s="391"/>
      <c r="AU9692" s="222"/>
      <c r="AV9692" s="564"/>
      <c r="AW9692" s="60"/>
      <c r="AX9692" s="60"/>
      <c r="AY9692" s="60"/>
      <c r="AZ9692" s="283"/>
      <c r="BA9692" s="283"/>
      <c r="BB9692" s="283"/>
      <c r="BC9692" s="34"/>
      <c r="BD9692" s="27"/>
      <c r="BF9692" s="35"/>
      <c r="BG9692" s="35"/>
      <c r="BH9692" s="35"/>
    </row>
    <row r="9693" spans="1:60" ht="15" x14ac:dyDescent="0.25">
      <c r="A9693" s="570">
        <f t="shared" si="142"/>
        <v>9687</v>
      </c>
      <c r="B9693" s="571" t="s">
        <v>11827</v>
      </c>
      <c r="C9693" s="574" t="s">
        <v>12487</v>
      </c>
      <c r="D9693" s="843">
        <v>20468</v>
      </c>
      <c r="E9693" s="844"/>
      <c r="F9693" s="844"/>
      <c r="G9693" s="25"/>
      <c r="H9693" s="25"/>
      <c r="I9693" s="25"/>
      <c r="J9693" s="25"/>
      <c r="K9693" s="25"/>
      <c r="L9693" s="25"/>
      <c r="N9693" s="25"/>
      <c r="O9693" s="25"/>
      <c r="P9693" s="35" t="s">
        <v>2496</v>
      </c>
      <c r="AS9693" s="570"/>
      <c r="AT9693" s="391"/>
      <c r="AU9693" s="222"/>
      <c r="AV9693" s="564"/>
      <c r="AW9693" s="60"/>
      <c r="AX9693" s="60"/>
      <c r="AY9693" s="60"/>
      <c r="AZ9693" s="283"/>
      <c r="BA9693" s="283"/>
      <c r="BB9693" s="283"/>
      <c r="BC9693" s="34"/>
      <c r="BD9693" s="27"/>
      <c r="BF9693" s="35"/>
      <c r="BG9693" s="35"/>
      <c r="BH9693" s="35"/>
    </row>
    <row r="9694" spans="1:60" ht="15" x14ac:dyDescent="0.25">
      <c r="A9694" s="570">
        <f t="shared" si="142"/>
        <v>9688</v>
      </c>
      <c r="B9694" s="571" t="s">
        <v>11828</v>
      </c>
      <c r="C9694" s="574" t="s">
        <v>12487</v>
      </c>
      <c r="D9694" s="843">
        <v>13139.98</v>
      </c>
      <c r="E9694" s="844"/>
      <c r="F9694" s="844"/>
      <c r="G9694" s="25"/>
      <c r="H9694" s="25"/>
      <c r="I9694" s="25"/>
      <c r="J9694" s="25"/>
      <c r="K9694" s="25"/>
      <c r="L9694" s="25"/>
      <c r="N9694" s="25"/>
      <c r="O9694" s="25"/>
      <c r="P9694" s="35" t="s">
        <v>2496</v>
      </c>
      <c r="AS9694" s="570"/>
      <c r="AT9694" s="391"/>
      <c r="AU9694" s="222"/>
      <c r="AV9694" s="564"/>
      <c r="AW9694" s="60"/>
      <c r="AX9694" s="60"/>
      <c r="AY9694" s="60"/>
      <c r="AZ9694" s="283"/>
      <c r="BA9694" s="283"/>
      <c r="BB9694" s="283"/>
      <c r="BC9694" s="34"/>
      <c r="BD9694" s="27"/>
      <c r="BF9694" s="35"/>
      <c r="BG9694" s="35"/>
      <c r="BH9694" s="35"/>
    </row>
    <row r="9695" spans="1:60" ht="15" x14ac:dyDescent="0.25">
      <c r="A9695" s="570">
        <f t="shared" si="142"/>
        <v>9689</v>
      </c>
      <c r="B9695" s="571" t="s">
        <v>11829</v>
      </c>
      <c r="C9695" s="574" t="s">
        <v>12487</v>
      </c>
      <c r="D9695" s="843">
        <v>10188.780000000001</v>
      </c>
      <c r="E9695" s="844"/>
      <c r="F9695" s="844"/>
      <c r="G9695" s="25"/>
      <c r="H9695" s="25"/>
      <c r="I9695" s="25"/>
      <c r="J9695" s="25"/>
      <c r="K9695" s="25"/>
      <c r="L9695" s="25"/>
      <c r="N9695" s="25"/>
      <c r="O9695" s="25"/>
      <c r="P9695" s="35" t="s">
        <v>2496</v>
      </c>
      <c r="AS9695" s="570"/>
      <c r="AT9695" s="391"/>
      <c r="AU9695" s="222"/>
      <c r="AV9695" s="564"/>
      <c r="AW9695" s="60"/>
      <c r="AX9695" s="60"/>
      <c r="AY9695" s="60"/>
      <c r="AZ9695" s="283"/>
      <c r="BA9695" s="283"/>
      <c r="BB9695" s="283"/>
      <c r="BC9695" s="34"/>
      <c r="BD9695" s="27"/>
      <c r="BF9695" s="35"/>
      <c r="BG9695" s="35"/>
      <c r="BH9695" s="35"/>
    </row>
    <row r="9696" spans="1:60" ht="15" x14ac:dyDescent="0.25">
      <c r="A9696" s="570">
        <f t="shared" si="142"/>
        <v>9690</v>
      </c>
      <c r="B9696" s="571" t="s">
        <v>11830</v>
      </c>
      <c r="C9696" s="574" t="s">
        <v>12487</v>
      </c>
      <c r="D9696" s="843">
        <v>333914.74969999999</v>
      </c>
      <c r="E9696" s="844"/>
      <c r="F9696" s="844"/>
      <c r="G9696" s="25"/>
      <c r="H9696" s="25"/>
      <c r="I9696" s="25"/>
      <c r="J9696" s="25"/>
      <c r="K9696" s="25"/>
      <c r="L9696" s="25"/>
      <c r="N9696" s="25"/>
      <c r="O9696" s="25"/>
      <c r="P9696" s="35" t="s">
        <v>2496</v>
      </c>
      <c r="AS9696" s="570"/>
      <c r="AT9696" s="391"/>
      <c r="AU9696" s="222"/>
      <c r="AV9696" s="564"/>
      <c r="AW9696" s="60"/>
      <c r="AX9696" s="60"/>
      <c r="AY9696" s="60"/>
      <c r="AZ9696" s="283"/>
      <c r="BA9696" s="283"/>
      <c r="BB9696" s="283"/>
      <c r="BC9696" s="34"/>
      <c r="BD9696" s="27"/>
      <c r="BF9696" s="35"/>
      <c r="BG9696" s="35"/>
      <c r="BH9696" s="35"/>
    </row>
    <row r="9697" spans="1:60" ht="15" x14ac:dyDescent="0.25">
      <c r="A9697" s="570">
        <f t="shared" si="142"/>
        <v>9691</v>
      </c>
      <c r="B9697" s="571" t="s">
        <v>11831</v>
      </c>
      <c r="C9697" s="574" t="s">
        <v>12469</v>
      </c>
      <c r="D9697" s="843">
        <v>7361.34</v>
      </c>
      <c r="E9697" s="844"/>
      <c r="F9697" s="844"/>
      <c r="G9697" s="25"/>
      <c r="H9697" s="25"/>
      <c r="I9697" s="25"/>
      <c r="J9697" s="25"/>
      <c r="K9697" s="25"/>
      <c r="L9697" s="25"/>
      <c r="N9697" s="25"/>
      <c r="O9697" s="25"/>
      <c r="P9697" s="35" t="s">
        <v>2496</v>
      </c>
      <c r="AS9697" s="570"/>
      <c r="AT9697" s="391"/>
      <c r="AU9697" s="222"/>
      <c r="AV9697" s="564"/>
      <c r="AW9697" s="60"/>
      <c r="AX9697" s="60"/>
      <c r="AY9697" s="60"/>
      <c r="AZ9697" s="283"/>
      <c r="BA9697" s="283"/>
      <c r="BB9697" s="283"/>
      <c r="BC9697" s="34"/>
      <c r="BD9697" s="27"/>
      <c r="BF9697" s="35"/>
      <c r="BG9697" s="35"/>
      <c r="BH9697" s="35"/>
    </row>
    <row r="9698" spans="1:60" ht="15" x14ac:dyDescent="0.25">
      <c r="A9698" s="570">
        <f t="shared" si="142"/>
        <v>9692</v>
      </c>
      <c r="B9698" s="571" t="s">
        <v>11832</v>
      </c>
      <c r="C9698" s="574" t="s">
        <v>12469</v>
      </c>
      <c r="D9698" s="843">
        <v>4497.01</v>
      </c>
      <c r="E9698" s="844"/>
      <c r="F9698" s="844"/>
      <c r="G9698" s="25"/>
      <c r="H9698" s="25"/>
      <c r="I9698" s="25"/>
      <c r="J9698" s="25"/>
      <c r="K9698" s="25"/>
      <c r="L9698" s="25"/>
      <c r="N9698" s="25"/>
      <c r="O9698" s="25"/>
      <c r="P9698" s="35" t="s">
        <v>2496</v>
      </c>
      <c r="AS9698" s="570"/>
      <c r="AT9698" s="391"/>
      <c r="AU9698" s="222"/>
      <c r="AV9698" s="564"/>
      <c r="AW9698" s="60"/>
      <c r="AX9698" s="60"/>
      <c r="AY9698" s="60"/>
      <c r="AZ9698" s="283"/>
      <c r="BA9698" s="283"/>
      <c r="BB9698" s="283"/>
      <c r="BC9698" s="34"/>
      <c r="BD9698" s="27"/>
      <c r="BF9698" s="35"/>
      <c r="BG9698" s="35"/>
      <c r="BH9698" s="35"/>
    </row>
    <row r="9699" spans="1:60" ht="15" x14ac:dyDescent="0.25">
      <c r="A9699" s="570">
        <f t="shared" si="142"/>
        <v>9693</v>
      </c>
      <c r="B9699" s="571" t="s">
        <v>11833</v>
      </c>
      <c r="C9699" s="574" t="s">
        <v>12469</v>
      </c>
      <c r="D9699" s="843">
        <v>4988.4799999999996</v>
      </c>
      <c r="E9699" s="844"/>
      <c r="F9699" s="844"/>
      <c r="G9699" s="25"/>
      <c r="H9699" s="25"/>
      <c r="I9699" s="25"/>
      <c r="J9699" s="25"/>
      <c r="K9699" s="25"/>
      <c r="L9699" s="25"/>
      <c r="N9699" s="25"/>
      <c r="O9699" s="25"/>
      <c r="P9699" s="35" t="s">
        <v>2496</v>
      </c>
      <c r="AS9699" s="570"/>
      <c r="AT9699" s="391"/>
      <c r="AU9699" s="222"/>
      <c r="AV9699" s="564"/>
      <c r="AW9699" s="60"/>
      <c r="AX9699" s="60"/>
      <c r="AY9699" s="60"/>
      <c r="AZ9699" s="283"/>
      <c r="BA9699" s="283"/>
      <c r="BB9699" s="283"/>
      <c r="BC9699" s="34"/>
      <c r="BD9699" s="27"/>
      <c r="BF9699" s="35"/>
      <c r="BG9699" s="35"/>
      <c r="BH9699" s="35"/>
    </row>
    <row r="9700" spans="1:60" ht="15" x14ac:dyDescent="0.25">
      <c r="A9700" s="570">
        <f t="shared" si="142"/>
        <v>9694</v>
      </c>
      <c r="B9700" s="571" t="s">
        <v>11834</v>
      </c>
      <c r="C9700" s="574" t="s">
        <v>12487</v>
      </c>
      <c r="D9700" s="843">
        <v>38680.949999999997</v>
      </c>
      <c r="E9700" s="844"/>
      <c r="F9700" s="844"/>
      <c r="G9700" s="25"/>
      <c r="H9700" s="25"/>
      <c r="I9700" s="25"/>
      <c r="J9700" s="25"/>
      <c r="K9700" s="25"/>
      <c r="L9700" s="25"/>
      <c r="N9700" s="25"/>
      <c r="O9700" s="25"/>
      <c r="P9700" s="35" t="s">
        <v>2496</v>
      </c>
      <c r="AS9700" s="570"/>
      <c r="AT9700" s="391"/>
      <c r="AU9700" s="222"/>
      <c r="AV9700" s="564"/>
      <c r="AW9700" s="60"/>
      <c r="AX9700" s="60"/>
      <c r="AY9700" s="60"/>
      <c r="AZ9700" s="283"/>
      <c r="BA9700" s="283"/>
      <c r="BB9700" s="283"/>
      <c r="BC9700" s="34"/>
      <c r="BD9700" s="27"/>
      <c r="BF9700" s="35"/>
      <c r="BG9700" s="35"/>
      <c r="BH9700" s="35"/>
    </row>
    <row r="9701" spans="1:60" ht="15" x14ac:dyDescent="0.25">
      <c r="A9701" s="570">
        <f t="shared" si="142"/>
        <v>9695</v>
      </c>
      <c r="B9701" s="571" t="s">
        <v>11835</v>
      </c>
      <c r="C9701" s="574" t="s">
        <v>12487</v>
      </c>
      <c r="D9701" s="843">
        <v>26715.5</v>
      </c>
      <c r="E9701" s="844"/>
      <c r="F9701" s="844"/>
      <c r="G9701" s="25"/>
      <c r="H9701" s="25"/>
      <c r="I9701" s="25"/>
      <c r="J9701" s="25"/>
      <c r="K9701" s="25"/>
      <c r="L9701" s="25"/>
      <c r="N9701" s="25"/>
      <c r="O9701" s="25"/>
      <c r="P9701" s="35" t="s">
        <v>2496</v>
      </c>
      <c r="AS9701" s="570"/>
      <c r="AT9701" s="391"/>
      <c r="AU9701" s="222"/>
      <c r="AV9701" s="564"/>
      <c r="AW9701" s="60"/>
      <c r="AX9701" s="60"/>
      <c r="AY9701" s="60"/>
      <c r="AZ9701" s="283"/>
      <c r="BA9701" s="283"/>
      <c r="BB9701" s="283"/>
      <c r="BC9701" s="34"/>
      <c r="BD9701" s="27"/>
      <c r="BF9701" s="35"/>
      <c r="BG9701" s="35"/>
      <c r="BH9701" s="35"/>
    </row>
    <row r="9702" spans="1:60" ht="15" x14ac:dyDescent="0.25">
      <c r="A9702" s="570">
        <f t="shared" si="142"/>
        <v>9696</v>
      </c>
      <c r="B9702" s="571" t="s">
        <v>11836</v>
      </c>
      <c r="C9702" s="574" t="s">
        <v>12487</v>
      </c>
      <c r="D9702" s="843">
        <v>17646.509999999998</v>
      </c>
      <c r="E9702" s="844"/>
      <c r="F9702" s="844"/>
      <c r="G9702" s="25"/>
      <c r="H9702" s="25"/>
      <c r="I9702" s="25"/>
      <c r="J9702" s="25"/>
      <c r="K9702" s="25"/>
      <c r="L9702" s="25"/>
      <c r="N9702" s="25"/>
      <c r="O9702" s="25"/>
      <c r="P9702" s="35" t="s">
        <v>2496</v>
      </c>
      <c r="AS9702" s="570"/>
      <c r="AT9702" s="391"/>
      <c r="AU9702" s="222"/>
      <c r="AV9702" s="564"/>
      <c r="AW9702" s="60"/>
      <c r="AX9702" s="60"/>
      <c r="AY9702" s="60"/>
      <c r="AZ9702" s="283"/>
      <c r="BA9702" s="283"/>
      <c r="BB9702" s="283"/>
      <c r="BC9702" s="34"/>
      <c r="BD9702" s="27"/>
      <c r="BF9702" s="35"/>
      <c r="BG9702" s="35"/>
      <c r="BH9702" s="35"/>
    </row>
    <row r="9703" spans="1:60" ht="15" x14ac:dyDescent="0.25">
      <c r="A9703" s="570">
        <f t="shared" si="142"/>
        <v>9697</v>
      </c>
      <c r="B9703" s="571" t="s">
        <v>11837</v>
      </c>
      <c r="C9703" s="574" t="s">
        <v>12469</v>
      </c>
      <c r="D9703" s="843">
        <v>10576.72</v>
      </c>
      <c r="E9703" s="844"/>
      <c r="F9703" s="844"/>
      <c r="G9703" s="25"/>
      <c r="H9703" s="25"/>
      <c r="I9703" s="25"/>
      <c r="J9703" s="25"/>
      <c r="K9703" s="25"/>
      <c r="L9703" s="25"/>
      <c r="N9703" s="25"/>
      <c r="O9703" s="25"/>
      <c r="P9703" s="35" t="s">
        <v>2496</v>
      </c>
      <c r="AS9703" s="570"/>
      <c r="AT9703" s="391"/>
      <c r="AU9703" s="222"/>
      <c r="AV9703" s="564"/>
      <c r="AW9703" s="60"/>
      <c r="AX9703" s="60"/>
      <c r="AY9703" s="60"/>
      <c r="AZ9703" s="283"/>
      <c r="BA9703" s="283"/>
      <c r="BB9703" s="283"/>
      <c r="BC9703" s="34"/>
      <c r="BD9703" s="27"/>
      <c r="BF9703" s="35"/>
      <c r="BG9703" s="35"/>
      <c r="BH9703" s="35"/>
    </row>
    <row r="9704" spans="1:60" ht="15" x14ac:dyDescent="0.25">
      <c r="A9704" s="570">
        <f t="shared" si="142"/>
        <v>9698</v>
      </c>
      <c r="B9704" s="571" t="s">
        <v>11838</v>
      </c>
      <c r="C9704" s="574" t="s">
        <v>12469</v>
      </c>
      <c r="D9704" s="843">
        <v>11957.12</v>
      </c>
      <c r="E9704" s="844"/>
      <c r="F9704" s="844"/>
      <c r="G9704" s="25"/>
      <c r="H9704" s="25"/>
      <c r="I9704" s="25"/>
      <c r="J9704" s="25"/>
      <c r="K9704" s="25"/>
      <c r="L9704" s="25"/>
      <c r="N9704" s="25"/>
      <c r="O9704" s="25"/>
      <c r="P9704" s="35" t="s">
        <v>2496</v>
      </c>
      <c r="AS9704" s="570"/>
      <c r="AT9704" s="391"/>
      <c r="AU9704" s="222"/>
      <c r="AV9704" s="564"/>
      <c r="AW9704" s="60"/>
      <c r="AX9704" s="60"/>
      <c r="AY9704" s="60"/>
      <c r="AZ9704" s="283"/>
      <c r="BA9704" s="283"/>
      <c r="BB9704" s="283"/>
      <c r="BC9704" s="34"/>
      <c r="BD9704" s="27"/>
      <c r="BF9704" s="35"/>
      <c r="BG9704" s="35"/>
      <c r="BH9704" s="35"/>
    </row>
    <row r="9705" spans="1:60" ht="15" x14ac:dyDescent="0.25">
      <c r="A9705" s="570">
        <f t="shared" si="142"/>
        <v>9699</v>
      </c>
      <c r="B9705" s="571" t="s">
        <v>11839</v>
      </c>
      <c r="C9705" s="574" t="s">
        <v>12487</v>
      </c>
      <c r="D9705" s="843">
        <v>62833.19</v>
      </c>
      <c r="E9705" s="844"/>
      <c r="F9705" s="844"/>
      <c r="G9705" s="25"/>
      <c r="H9705" s="25"/>
      <c r="I9705" s="25"/>
      <c r="J9705" s="25"/>
      <c r="K9705" s="25"/>
      <c r="L9705" s="25"/>
      <c r="N9705" s="25"/>
      <c r="O9705" s="25"/>
      <c r="P9705" s="35" t="s">
        <v>2496</v>
      </c>
      <c r="AS9705" s="570"/>
      <c r="AT9705" s="391"/>
      <c r="AU9705" s="222"/>
      <c r="AV9705" s="564"/>
      <c r="AW9705" s="60"/>
      <c r="AX9705" s="60"/>
      <c r="AY9705" s="60"/>
      <c r="AZ9705" s="283"/>
      <c r="BA9705" s="283"/>
      <c r="BB9705" s="283"/>
      <c r="BC9705" s="34"/>
      <c r="BD9705" s="27"/>
      <c r="BF9705" s="35"/>
      <c r="BG9705" s="35"/>
      <c r="BH9705" s="35"/>
    </row>
    <row r="9706" spans="1:60" ht="15" x14ac:dyDescent="0.25">
      <c r="A9706" s="570">
        <f t="shared" si="142"/>
        <v>9700</v>
      </c>
      <c r="B9706" s="571" t="s">
        <v>11840</v>
      </c>
      <c r="C9706" s="574" t="s">
        <v>12487</v>
      </c>
      <c r="D9706" s="843">
        <v>44215.64</v>
      </c>
      <c r="E9706" s="844"/>
      <c r="F9706" s="844"/>
      <c r="G9706" s="25"/>
      <c r="H9706" s="25"/>
      <c r="I9706" s="25"/>
      <c r="J9706" s="25"/>
      <c r="K9706" s="25"/>
      <c r="L9706" s="25"/>
      <c r="N9706" s="25"/>
      <c r="O9706" s="25"/>
      <c r="P9706" s="35" t="s">
        <v>2496</v>
      </c>
      <c r="AS9706" s="570"/>
      <c r="AT9706" s="391"/>
      <c r="AU9706" s="222"/>
      <c r="AV9706" s="564"/>
      <c r="AW9706" s="60"/>
      <c r="AX9706" s="60"/>
      <c r="AY9706" s="60"/>
      <c r="AZ9706" s="283"/>
      <c r="BA9706" s="283"/>
      <c r="BB9706" s="283"/>
      <c r="BC9706" s="34"/>
      <c r="BD9706" s="27"/>
      <c r="BF9706" s="35"/>
      <c r="BG9706" s="35"/>
      <c r="BH9706" s="35"/>
    </row>
    <row r="9707" spans="1:60" ht="15" x14ac:dyDescent="0.25">
      <c r="A9707" s="570">
        <f t="shared" si="142"/>
        <v>9701</v>
      </c>
      <c r="B9707" s="571" t="s">
        <v>11841</v>
      </c>
      <c r="C9707" s="574" t="s">
        <v>12469</v>
      </c>
      <c r="D9707" s="843">
        <v>8100.33</v>
      </c>
      <c r="E9707" s="844"/>
      <c r="F9707" s="844"/>
      <c r="G9707" s="25"/>
      <c r="H9707" s="25"/>
      <c r="I9707" s="25"/>
      <c r="J9707" s="25"/>
      <c r="K9707" s="25"/>
      <c r="L9707" s="25"/>
      <c r="N9707" s="25"/>
      <c r="O9707" s="25"/>
      <c r="P9707" s="35" t="s">
        <v>2496</v>
      </c>
      <c r="AS9707" s="570"/>
      <c r="AT9707" s="391"/>
      <c r="AU9707" s="222"/>
      <c r="AV9707" s="564"/>
      <c r="AW9707" s="60"/>
      <c r="AX9707" s="60"/>
      <c r="AY9707" s="60"/>
      <c r="AZ9707" s="283"/>
      <c r="BA9707" s="283"/>
      <c r="BB9707" s="283"/>
      <c r="BC9707" s="34"/>
      <c r="BD9707" s="27"/>
      <c r="BF9707" s="35"/>
      <c r="BG9707" s="35"/>
      <c r="BH9707" s="35"/>
    </row>
    <row r="9708" spans="1:60" ht="15" x14ac:dyDescent="0.25">
      <c r="A9708" s="570">
        <f t="shared" si="142"/>
        <v>9702</v>
      </c>
      <c r="B9708" s="571" t="s">
        <v>11842</v>
      </c>
      <c r="C9708" s="574" t="s">
        <v>12469</v>
      </c>
      <c r="D9708" s="843">
        <v>9157.0499999999993</v>
      </c>
      <c r="E9708" s="844"/>
      <c r="F9708" s="844"/>
      <c r="G9708" s="25"/>
      <c r="H9708" s="25"/>
      <c r="I9708" s="25"/>
      <c r="J9708" s="25"/>
      <c r="K9708" s="25"/>
      <c r="L9708" s="25"/>
      <c r="N9708" s="25"/>
      <c r="O9708" s="25"/>
      <c r="P9708" s="35" t="s">
        <v>2496</v>
      </c>
      <c r="AS9708" s="570"/>
      <c r="AT9708" s="391"/>
      <c r="AU9708" s="222"/>
      <c r="AV9708" s="564"/>
      <c r="AW9708" s="60"/>
      <c r="AX9708" s="60"/>
      <c r="AY9708" s="60"/>
      <c r="AZ9708" s="283"/>
      <c r="BA9708" s="283"/>
      <c r="BB9708" s="283"/>
      <c r="BC9708" s="34"/>
      <c r="BD9708" s="27"/>
      <c r="BF9708" s="35"/>
      <c r="BG9708" s="35"/>
      <c r="BH9708" s="35"/>
    </row>
    <row r="9709" spans="1:60" ht="15" x14ac:dyDescent="0.25">
      <c r="A9709" s="570">
        <f t="shared" si="142"/>
        <v>9703</v>
      </c>
      <c r="B9709" s="571" t="s">
        <v>11843</v>
      </c>
      <c r="C9709" s="574" t="s">
        <v>12487</v>
      </c>
      <c r="D9709" s="843">
        <v>48121.22</v>
      </c>
      <c r="E9709" s="844"/>
      <c r="F9709" s="844"/>
      <c r="G9709" s="25"/>
      <c r="H9709" s="25"/>
      <c r="I9709" s="25"/>
      <c r="J9709" s="25"/>
      <c r="K9709" s="25"/>
      <c r="L9709" s="25"/>
      <c r="N9709" s="25"/>
      <c r="O9709" s="25"/>
      <c r="P9709" s="35" t="s">
        <v>2496</v>
      </c>
      <c r="AS9709" s="570"/>
      <c r="AT9709" s="391"/>
      <c r="AU9709" s="222"/>
      <c r="AV9709" s="564"/>
      <c r="AW9709" s="60"/>
      <c r="AX9709" s="60"/>
      <c r="AY9709" s="60"/>
      <c r="AZ9709" s="283"/>
      <c r="BA9709" s="283"/>
      <c r="BB9709" s="283"/>
      <c r="BC9709" s="34"/>
      <c r="BD9709" s="27"/>
      <c r="BF9709" s="35"/>
      <c r="BG9709" s="35"/>
      <c r="BH9709" s="35"/>
    </row>
    <row r="9710" spans="1:60" ht="15" x14ac:dyDescent="0.25">
      <c r="A9710" s="570">
        <f t="shared" si="142"/>
        <v>9704</v>
      </c>
      <c r="B9710" s="571" t="s">
        <v>11844</v>
      </c>
      <c r="C9710" s="574" t="s">
        <v>12487</v>
      </c>
      <c r="D9710" s="843">
        <v>31786.09</v>
      </c>
      <c r="E9710" s="844"/>
      <c r="F9710" s="844"/>
      <c r="G9710" s="25"/>
      <c r="H9710" s="25"/>
      <c r="I9710" s="25"/>
      <c r="J9710" s="25"/>
      <c r="K9710" s="25"/>
      <c r="L9710" s="25"/>
      <c r="N9710" s="25"/>
      <c r="O9710" s="25"/>
      <c r="P9710" s="35" t="s">
        <v>2496</v>
      </c>
      <c r="AS9710" s="570"/>
      <c r="AT9710" s="391"/>
      <c r="AU9710" s="222"/>
      <c r="AV9710" s="564"/>
      <c r="AW9710" s="60"/>
      <c r="AX9710" s="60"/>
      <c r="AY9710" s="60"/>
      <c r="AZ9710" s="283"/>
      <c r="BA9710" s="283"/>
      <c r="BB9710" s="283"/>
      <c r="BC9710" s="34"/>
      <c r="BD9710" s="27"/>
      <c r="BF9710" s="35"/>
      <c r="BG9710" s="35"/>
      <c r="BH9710" s="35"/>
    </row>
    <row r="9711" spans="1:60" ht="15" x14ac:dyDescent="0.25">
      <c r="A9711" s="570">
        <f t="shared" si="142"/>
        <v>9705</v>
      </c>
      <c r="B9711" s="571" t="s">
        <v>11845</v>
      </c>
      <c r="C9711" s="574" t="s">
        <v>12458</v>
      </c>
      <c r="D9711" s="843">
        <v>1050063.1399999999</v>
      </c>
      <c r="E9711" s="844"/>
      <c r="F9711" s="844"/>
      <c r="G9711" s="25"/>
      <c r="H9711" s="25"/>
      <c r="I9711" s="25"/>
      <c r="J9711" s="25"/>
      <c r="K9711" s="25"/>
      <c r="L9711" s="25"/>
      <c r="N9711" s="25"/>
      <c r="O9711" s="25"/>
      <c r="P9711" s="35" t="s">
        <v>2496</v>
      </c>
      <c r="AS9711" s="570"/>
      <c r="AT9711" s="391"/>
      <c r="AU9711" s="222"/>
      <c r="AV9711" s="564"/>
      <c r="AW9711" s="60"/>
      <c r="AX9711" s="60"/>
      <c r="AY9711" s="60"/>
      <c r="AZ9711" s="283"/>
      <c r="BA9711" s="283"/>
      <c r="BB9711" s="283"/>
      <c r="BC9711" s="34"/>
      <c r="BD9711" s="27"/>
      <c r="BF9711" s="35"/>
      <c r="BG9711" s="35"/>
      <c r="BH9711" s="35"/>
    </row>
    <row r="9712" spans="1:60" ht="15" x14ac:dyDescent="0.25">
      <c r="A9712" s="570">
        <f t="shared" si="142"/>
        <v>9706</v>
      </c>
      <c r="B9712" s="571" t="s">
        <v>11846</v>
      </c>
      <c r="C9712" s="574" t="s">
        <v>12487</v>
      </c>
      <c r="D9712" s="843">
        <v>1291036.95</v>
      </c>
      <c r="E9712" s="844"/>
      <c r="F9712" s="844"/>
      <c r="G9712" s="25"/>
      <c r="H9712" s="25"/>
      <c r="I9712" s="25"/>
      <c r="J9712" s="25"/>
      <c r="K9712" s="25"/>
      <c r="L9712" s="25"/>
      <c r="N9712" s="25"/>
      <c r="O9712" s="25"/>
      <c r="P9712" s="35" t="s">
        <v>2496</v>
      </c>
      <c r="AS9712" s="570"/>
      <c r="AT9712" s="391"/>
      <c r="AU9712" s="222"/>
      <c r="AV9712" s="564"/>
      <c r="AW9712" s="60"/>
      <c r="AX9712" s="60"/>
      <c r="AY9712" s="60"/>
      <c r="AZ9712" s="283"/>
      <c r="BA9712" s="283"/>
      <c r="BB9712" s="283"/>
      <c r="BC9712" s="34"/>
      <c r="BD9712" s="27"/>
      <c r="BF9712" s="35"/>
      <c r="BG9712" s="35"/>
      <c r="BH9712" s="35"/>
    </row>
    <row r="9713" spans="1:60" ht="15" x14ac:dyDescent="0.25">
      <c r="A9713" s="570">
        <f t="shared" si="142"/>
        <v>9707</v>
      </c>
      <c r="B9713" s="571" t="s">
        <v>11847</v>
      </c>
      <c r="C9713" s="574" t="s">
        <v>12487</v>
      </c>
      <c r="D9713" s="843">
        <v>688820.79</v>
      </c>
      <c r="E9713" s="844"/>
      <c r="F9713" s="844"/>
      <c r="G9713" s="25"/>
      <c r="H9713" s="25"/>
      <c r="I9713" s="25"/>
      <c r="J9713" s="25"/>
      <c r="K9713" s="25"/>
      <c r="L9713" s="25"/>
      <c r="N9713" s="25"/>
      <c r="O9713" s="25"/>
      <c r="P9713" s="35" t="s">
        <v>2496</v>
      </c>
      <c r="AS9713" s="570"/>
      <c r="AT9713" s="391"/>
      <c r="AU9713" s="222"/>
      <c r="AV9713" s="564"/>
      <c r="AW9713" s="60"/>
      <c r="AX9713" s="60"/>
      <c r="AY9713" s="60"/>
      <c r="AZ9713" s="283"/>
      <c r="BA9713" s="283"/>
      <c r="BB9713" s="283"/>
      <c r="BC9713" s="34"/>
      <c r="BD9713" s="27"/>
      <c r="BF9713" s="35"/>
      <c r="BG9713" s="35"/>
      <c r="BH9713" s="35"/>
    </row>
    <row r="9714" spans="1:60" ht="15" x14ac:dyDescent="0.25">
      <c r="A9714" s="570">
        <f t="shared" si="142"/>
        <v>9708</v>
      </c>
      <c r="B9714" s="571" t="s">
        <v>11848</v>
      </c>
      <c r="C9714" s="574" t="s">
        <v>12469</v>
      </c>
      <c r="D9714" s="843">
        <v>2587.06</v>
      </c>
      <c r="E9714" s="844"/>
      <c r="F9714" s="844"/>
      <c r="G9714" s="25"/>
      <c r="H9714" s="25"/>
      <c r="I9714" s="25"/>
      <c r="J9714" s="25"/>
      <c r="K9714" s="25"/>
      <c r="L9714" s="25"/>
      <c r="N9714" s="25"/>
      <c r="O9714" s="25"/>
      <c r="P9714" s="35" t="s">
        <v>2496</v>
      </c>
      <c r="AS9714" s="570"/>
      <c r="AT9714" s="391"/>
      <c r="AU9714" s="222"/>
      <c r="AV9714" s="564"/>
      <c r="AW9714" s="60"/>
      <c r="AX9714" s="60"/>
      <c r="AY9714" s="60"/>
      <c r="AZ9714" s="283"/>
      <c r="BA9714" s="283"/>
      <c r="BB9714" s="283"/>
      <c r="BC9714" s="34"/>
      <c r="BD9714" s="27"/>
      <c r="BF9714" s="35"/>
      <c r="BG9714" s="35"/>
      <c r="BH9714" s="35"/>
    </row>
    <row r="9715" spans="1:60" ht="15" x14ac:dyDescent="0.25">
      <c r="A9715" s="570">
        <f t="shared" si="142"/>
        <v>9709</v>
      </c>
      <c r="B9715" s="571" t="s">
        <v>11849</v>
      </c>
      <c r="C9715" s="574" t="s">
        <v>12469</v>
      </c>
      <c r="D9715" s="843">
        <v>1304.24</v>
      </c>
      <c r="E9715" s="844"/>
      <c r="F9715" s="844"/>
      <c r="G9715" s="25"/>
      <c r="H9715" s="25"/>
      <c r="I9715" s="25"/>
      <c r="J9715" s="25"/>
      <c r="K9715" s="25"/>
      <c r="L9715" s="25"/>
      <c r="N9715" s="25"/>
      <c r="O9715" s="25"/>
      <c r="P9715" s="35" t="s">
        <v>2496</v>
      </c>
      <c r="AS9715" s="570"/>
      <c r="AT9715" s="391"/>
      <c r="AU9715" s="222"/>
      <c r="AV9715" s="564"/>
      <c r="AW9715" s="60"/>
      <c r="AX9715" s="60"/>
      <c r="AY9715" s="60"/>
      <c r="AZ9715" s="283"/>
      <c r="BA9715" s="283"/>
      <c r="BB9715" s="283"/>
      <c r="BC9715" s="34"/>
      <c r="BD9715" s="27"/>
      <c r="BF9715" s="35"/>
      <c r="BG9715" s="35"/>
      <c r="BH9715" s="35"/>
    </row>
    <row r="9716" spans="1:60" ht="15" x14ac:dyDescent="0.25">
      <c r="A9716" s="570">
        <f t="shared" si="142"/>
        <v>9710</v>
      </c>
      <c r="B9716" s="571" t="s">
        <v>11850</v>
      </c>
      <c r="C9716" s="574" t="s">
        <v>12469</v>
      </c>
      <c r="D9716" s="843">
        <v>2870.28</v>
      </c>
      <c r="E9716" s="844"/>
      <c r="F9716" s="844"/>
      <c r="G9716" s="25"/>
      <c r="H9716" s="25"/>
      <c r="I9716" s="25"/>
      <c r="J9716" s="25"/>
      <c r="K9716" s="25"/>
      <c r="L9716" s="25"/>
      <c r="N9716" s="25"/>
      <c r="O9716" s="25"/>
      <c r="P9716" s="35" t="s">
        <v>2496</v>
      </c>
      <c r="AS9716" s="570"/>
      <c r="AT9716" s="391"/>
      <c r="AU9716" s="222"/>
      <c r="AV9716" s="564"/>
      <c r="AW9716" s="60"/>
      <c r="AX9716" s="60"/>
      <c r="AY9716" s="60"/>
      <c r="AZ9716" s="283"/>
      <c r="BA9716" s="283"/>
      <c r="BB9716" s="283"/>
      <c r="BC9716" s="34"/>
      <c r="BD9716" s="27"/>
      <c r="BF9716" s="35"/>
      <c r="BG9716" s="35"/>
      <c r="BH9716" s="35"/>
    </row>
    <row r="9717" spans="1:60" ht="15" x14ac:dyDescent="0.25">
      <c r="A9717" s="570">
        <f t="shared" si="142"/>
        <v>9711</v>
      </c>
      <c r="B9717" s="571" t="s">
        <v>11851</v>
      </c>
      <c r="C9717" s="574" t="s">
        <v>12469</v>
      </c>
      <c r="D9717" s="843">
        <v>4019.82</v>
      </c>
      <c r="E9717" s="844"/>
      <c r="F9717" s="844"/>
      <c r="G9717" s="25"/>
      <c r="H9717" s="25"/>
      <c r="I9717" s="25"/>
      <c r="J9717" s="25"/>
      <c r="K9717" s="25"/>
      <c r="L9717" s="25"/>
      <c r="N9717" s="25"/>
      <c r="O9717" s="25"/>
      <c r="P9717" s="35" t="s">
        <v>2496</v>
      </c>
      <c r="AS9717" s="570"/>
      <c r="AT9717" s="391"/>
      <c r="AU9717" s="222"/>
      <c r="AV9717" s="564"/>
      <c r="AW9717" s="60"/>
      <c r="AX9717" s="60"/>
      <c r="AY9717" s="60"/>
      <c r="AZ9717" s="283"/>
      <c r="BA9717" s="283"/>
      <c r="BB9717" s="283"/>
      <c r="BC9717" s="34"/>
      <c r="BD9717" s="27"/>
      <c r="BF9717" s="35"/>
      <c r="BG9717" s="35"/>
      <c r="BH9717" s="35"/>
    </row>
    <row r="9718" spans="1:60" ht="15" x14ac:dyDescent="0.25">
      <c r="A9718" s="570">
        <f t="shared" si="142"/>
        <v>9712</v>
      </c>
      <c r="B9718" s="571" t="s">
        <v>11852</v>
      </c>
      <c r="C9718" s="574" t="s">
        <v>12487</v>
      </c>
      <c r="D9718" s="843">
        <v>1480227.91</v>
      </c>
      <c r="E9718" s="844"/>
      <c r="F9718" s="844"/>
      <c r="G9718" s="25"/>
      <c r="H9718" s="25"/>
      <c r="I9718" s="25"/>
      <c r="J9718" s="25"/>
      <c r="K9718" s="25"/>
      <c r="L9718" s="25"/>
      <c r="N9718" s="25"/>
      <c r="O9718" s="25"/>
      <c r="P9718" s="35" t="s">
        <v>2496</v>
      </c>
      <c r="AS9718" s="570"/>
      <c r="AT9718" s="391"/>
      <c r="AU9718" s="222"/>
      <c r="AV9718" s="564"/>
      <c r="AW9718" s="60"/>
      <c r="AX9718" s="60"/>
      <c r="AY9718" s="60"/>
      <c r="AZ9718" s="283"/>
      <c r="BA9718" s="283"/>
      <c r="BB9718" s="283"/>
      <c r="BC9718" s="34"/>
      <c r="BD9718" s="27"/>
      <c r="BF9718" s="35"/>
      <c r="BG9718" s="35"/>
      <c r="BH9718" s="35"/>
    </row>
    <row r="9719" spans="1:60" ht="15" x14ac:dyDescent="0.25">
      <c r="A9719" s="570">
        <f t="shared" si="142"/>
        <v>9713</v>
      </c>
      <c r="B9719" s="571" t="s">
        <v>11853</v>
      </c>
      <c r="C9719" s="574" t="s">
        <v>12487</v>
      </c>
      <c r="D9719" s="843">
        <v>1806408.1</v>
      </c>
      <c r="E9719" s="844"/>
      <c r="F9719" s="844"/>
      <c r="G9719" s="25"/>
      <c r="H9719" s="25"/>
      <c r="I9719" s="25"/>
      <c r="J9719" s="25"/>
      <c r="K9719" s="25"/>
      <c r="L9719" s="25"/>
      <c r="N9719" s="25"/>
      <c r="O9719" s="25"/>
      <c r="P9719" s="35" t="s">
        <v>2496</v>
      </c>
      <c r="AS9719" s="570"/>
      <c r="AT9719" s="391"/>
      <c r="AU9719" s="222"/>
      <c r="AV9719" s="564"/>
      <c r="AW9719" s="60"/>
      <c r="AX9719" s="60"/>
      <c r="AY9719" s="60"/>
      <c r="AZ9719" s="283"/>
      <c r="BA9719" s="283"/>
      <c r="BB9719" s="283"/>
      <c r="BC9719" s="34"/>
      <c r="BD9719" s="27"/>
      <c r="BF9719" s="35"/>
      <c r="BG9719" s="35"/>
      <c r="BH9719" s="35"/>
    </row>
    <row r="9720" spans="1:60" ht="15" x14ac:dyDescent="0.25">
      <c r="A9720" s="570">
        <f t="shared" si="142"/>
        <v>9714</v>
      </c>
      <c r="B9720" s="571" t="s">
        <v>11854</v>
      </c>
      <c r="C9720" s="574" t="s">
        <v>12487</v>
      </c>
      <c r="D9720" s="843">
        <v>15365.28</v>
      </c>
      <c r="E9720" s="844"/>
      <c r="F9720" s="844"/>
      <c r="G9720" s="25"/>
      <c r="H9720" s="25"/>
      <c r="I9720" s="25"/>
      <c r="J9720" s="25"/>
      <c r="K9720" s="25"/>
      <c r="L9720" s="25"/>
      <c r="N9720" s="25"/>
      <c r="O9720" s="25"/>
      <c r="P9720" s="35" t="s">
        <v>2496</v>
      </c>
      <c r="AS9720" s="570"/>
      <c r="AT9720" s="391"/>
      <c r="AU9720" s="222"/>
      <c r="AV9720" s="564"/>
      <c r="AW9720" s="60"/>
      <c r="AX9720" s="60"/>
      <c r="AY9720" s="60"/>
      <c r="AZ9720" s="283"/>
      <c r="BA9720" s="283"/>
      <c r="BB9720" s="283"/>
      <c r="BC9720" s="34"/>
      <c r="BD9720" s="27"/>
      <c r="BF9720" s="35"/>
      <c r="BG9720" s="35"/>
      <c r="BH9720" s="35"/>
    </row>
    <row r="9721" spans="1:60" ht="15" x14ac:dyDescent="0.25">
      <c r="A9721" s="570">
        <f t="shared" si="142"/>
        <v>9715</v>
      </c>
      <c r="B9721" s="571" t="s">
        <v>11855</v>
      </c>
      <c r="C9721" s="574" t="s">
        <v>12487</v>
      </c>
      <c r="D9721" s="843">
        <v>1212292.27</v>
      </c>
      <c r="E9721" s="844"/>
      <c r="F9721" s="844"/>
      <c r="G9721" s="25"/>
      <c r="H9721" s="25"/>
      <c r="I9721" s="25"/>
      <c r="J9721" s="25"/>
      <c r="K9721" s="25"/>
      <c r="L9721" s="25"/>
      <c r="N9721" s="25"/>
      <c r="O9721" s="25"/>
      <c r="P9721" s="35" t="s">
        <v>2496</v>
      </c>
      <c r="AS9721" s="570"/>
      <c r="AT9721" s="391"/>
      <c r="AU9721" s="222"/>
      <c r="AV9721" s="564"/>
      <c r="AW9721" s="60"/>
      <c r="AX9721" s="60"/>
      <c r="AY9721" s="60"/>
      <c r="AZ9721" s="283"/>
      <c r="BA9721" s="283"/>
      <c r="BB9721" s="283"/>
      <c r="BC9721" s="34"/>
      <c r="BD9721" s="27"/>
      <c r="BF9721" s="35"/>
      <c r="BG9721" s="35"/>
      <c r="BH9721" s="35"/>
    </row>
    <row r="9722" spans="1:60" ht="15" x14ac:dyDescent="0.25">
      <c r="A9722" s="570">
        <f t="shared" si="142"/>
        <v>9716</v>
      </c>
      <c r="B9722" s="571" t="s">
        <v>11856</v>
      </c>
      <c r="C9722" s="574" t="s">
        <v>12487</v>
      </c>
      <c r="D9722" s="843">
        <v>21531.86</v>
      </c>
      <c r="E9722" s="844"/>
      <c r="F9722" s="844"/>
      <c r="G9722" s="25"/>
      <c r="H9722" s="25"/>
      <c r="I9722" s="25"/>
      <c r="J9722" s="25"/>
      <c r="K9722" s="25"/>
      <c r="L9722" s="25"/>
      <c r="N9722" s="25"/>
      <c r="O9722" s="25"/>
      <c r="P9722" s="35" t="s">
        <v>2496</v>
      </c>
      <c r="AS9722" s="570"/>
      <c r="AT9722" s="391"/>
      <c r="AU9722" s="222"/>
      <c r="AV9722" s="564"/>
      <c r="AW9722" s="60"/>
      <c r="AX9722" s="60"/>
      <c r="AY9722" s="60"/>
      <c r="AZ9722" s="283"/>
      <c r="BA9722" s="283"/>
      <c r="BB9722" s="283"/>
      <c r="BC9722" s="34"/>
      <c r="BD9722" s="27"/>
      <c r="BF9722" s="35"/>
      <c r="BG9722" s="35"/>
      <c r="BH9722" s="35"/>
    </row>
    <row r="9723" spans="1:60" ht="15" x14ac:dyDescent="0.25">
      <c r="A9723" s="570">
        <f t="shared" si="142"/>
        <v>9717</v>
      </c>
      <c r="B9723" s="571" t="s">
        <v>11857</v>
      </c>
      <c r="C9723" s="574" t="s">
        <v>12487</v>
      </c>
      <c r="D9723" s="843">
        <v>2940252</v>
      </c>
      <c r="E9723" s="844"/>
      <c r="F9723" s="844"/>
      <c r="G9723" s="25"/>
      <c r="H9723" s="25"/>
      <c r="I9723" s="25"/>
      <c r="J9723" s="25"/>
      <c r="K9723" s="25"/>
      <c r="L9723" s="25"/>
      <c r="N9723" s="25"/>
      <c r="O9723" s="25"/>
      <c r="P9723" s="35" t="s">
        <v>2496</v>
      </c>
      <c r="AS9723" s="570"/>
      <c r="AT9723" s="391"/>
      <c r="AU9723" s="222"/>
      <c r="AV9723" s="564"/>
      <c r="AW9723" s="60"/>
      <c r="AX9723" s="60"/>
      <c r="AY9723" s="60"/>
      <c r="AZ9723" s="283"/>
      <c r="BA9723" s="283"/>
      <c r="BB9723" s="283"/>
      <c r="BC9723" s="34"/>
      <c r="BD9723" s="27"/>
      <c r="BF9723" s="35"/>
      <c r="BG9723" s="35"/>
      <c r="BH9723" s="35"/>
    </row>
    <row r="9724" spans="1:60" ht="15" x14ac:dyDescent="0.25">
      <c r="A9724" s="570">
        <f t="shared" si="142"/>
        <v>9718</v>
      </c>
      <c r="B9724" s="571" t="s">
        <v>11858</v>
      </c>
      <c r="C9724" s="574" t="s">
        <v>12469</v>
      </c>
      <c r="D9724" s="843">
        <v>16219.7</v>
      </c>
      <c r="E9724" s="844"/>
      <c r="F9724" s="844"/>
      <c r="G9724" s="25"/>
      <c r="H9724" s="25"/>
      <c r="I9724" s="25"/>
      <c r="J9724" s="25"/>
      <c r="K9724" s="25"/>
      <c r="L9724" s="25"/>
      <c r="N9724" s="25"/>
      <c r="O9724" s="25"/>
      <c r="P9724" s="35" t="s">
        <v>2496</v>
      </c>
      <c r="AS9724" s="570"/>
      <c r="AT9724" s="391"/>
      <c r="AU9724" s="222"/>
      <c r="AV9724" s="564"/>
      <c r="AW9724" s="60"/>
      <c r="AX9724" s="60"/>
      <c r="AY9724" s="60"/>
      <c r="AZ9724" s="283"/>
      <c r="BA9724" s="283"/>
      <c r="BB9724" s="283"/>
      <c r="BC9724" s="34"/>
      <c r="BD9724" s="27"/>
      <c r="BF9724" s="35"/>
      <c r="BG9724" s="35"/>
      <c r="BH9724" s="35"/>
    </row>
    <row r="9725" spans="1:60" ht="15" x14ac:dyDescent="0.25">
      <c r="A9725" s="570">
        <f t="shared" si="142"/>
        <v>9719</v>
      </c>
      <c r="B9725" s="571" t="s">
        <v>11859</v>
      </c>
      <c r="C9725" s="574" t="s">
        <v>12469</v>
      </c>
      <c r="D9725" s="843">
        <v>18335.52</v>
      </c>
      <c r="E9725" s="844"/>
      <c r="F9725" s="844"/>
      <c r="G9725" s="25"/>
      <c r="H9725" s="25"/>
      <c r="I9725" s="25"/>
      <c r="J9725" s="25"/>
      <c r="K9725" s="25"/>
      <c r="L9725" s="25"/>
      <c r="N9725" s="25"/>
      <c r="O9725" s="25"/>
      <c r="P9725" s="35" t="s">
        <v>2496</v>
      </c>
      <c r="AS9725" s="570"/>
      <c r="AT9725" s="391"/>
      <c r="AU9725" s="222"/>
      <c r="AV9725" s="564"/>
      <c r="AW9725" s="60"/>
      <c r="AX9725" s="60"/>
      <c r="AY9725" s="60"/>
      <c r="AZ9725" s="283"/>
      <c r="BA9725" s="283"/>
      <c r="BB9725" s="283"/>
      <c r="BC9725" s="34"/>
      <c r="BD9725" s="27"/>
      <c r="BF9725" s="35"/>
      <c r="BG9725" s="35"/>
      <c r="BH9725" s="35"/>
    </row>
    <row r="9726" spans="1:60" ht="15" x14ac:dyDescent="0.25">
      <c r="A9726" s="570">
        <f t="shared" si="142"/>
        <v>9720</v>
      </c>
      <c r="B9726" s="571" t="s">
        <v>11860</v>
      </c>
      <c r="C9726" s="574" t="s">
        <v>12469</v>
      </c>
      <c r="D9726" s="843">
        <v>13391.07</v>
      </c>
      <c r="E9726" s="844"/>
      <c r="F9726" s="844"/>
      <c r="G9726" s="25"/>
      <c r="H9726" s="25"/>
      <c r="I9726" s="25"/>
      <c r="J9726" s="25"/>
      <c r="K9726" s="25"/>
      <c r="L9726" s="25"/>
      <c r="N9726" s="25"/>
      <c r="O9726" s="25"/>
      <c r="P9726" s="35" t="s">
        <v>2496</v>
      </c>
      <c r="AS9726" s="570"/>
      <c r="AT9726" s="391"/>
      <c r="AU9726" s="222"/>
      <c r="AV9726" s="564"/>
      <c r="AW9726" s="60"/>
      <c r="AX9726" s="60"/>
      <c r="AY9726" s="60"/>
      <c r="AZ9726" s="283"/>
      <c r="BA9726" s="283"/>
      <c r="BB9726" s="283"/>
      <c r="BC9726" s="34"/>
      <c r="BD9726" s="27"/>
      <c r="BF9726" s="35"/>
      <c r="BG9726" s="35"/>
      <c r="BH9726" s="35"/>
    </row>
    <row r="9727" spans="1:60" ht="15" x14ac:dyDescent="0.25">
      <c r="A9727" s="570">
        <f t="shared" si="142"/>
        <v>9721</v>
      </c>
      <c r="B9727" s="571" t="s">
        <v>11861</v>
      </c>
      <c r="C9727" s="574" t="s">
        <v>12487</v>
      </c>
      <c r="D9727" s="843">
        <v>96350.73</v>
      </c>
      <c r="E9727" s="844"/>
      <c r="F9727" s="844"/>
      <c r="G9727" s="25"/>
      <c r="H9727" s="25"/>
      <c r="I9727" s="25"/>
      <c r="J9727" s="25"/>
      <c r="K9727" s="25"/>
      <c r="L9727" s="25"/>
      <c r="N9727" s="25"/>
      <c r="O9727" s="25"/>
      <c r="P9727" s="35" t="s">
        <v>2496</v>
      </c>
      <c r="AS9727" s="570"/>
      <c r="AT9727" s="391"/>
      <c r="AU9727" s="222"/>
      <c r="AV9727" s="564"/>
      <c r="AW9727" s="60"/>
      <c r="AX9727" s="60"/>
      <c r="AY9727" s="60"/>
      <c r="AZ9727" s="283"/>
      <c r="BA9727" s="283"/>
      <c r="BB9727" s="283"/>
      <c r="BC9727" s="34"/>
      <c r="BD9727" s="27"/>
      <c r="BF9727" s="35"/>
      <c r="BG9727" s="35"/>
      <c r="BH9727" s="35"/>
    </row>
    <row r="9728" spans="1:60" ht="15" x14ac:dyDescent="0.25">
      <c r="A9728" s="570">
        <f t="shared" si="142"/>
        <v>9722</v>
      </c>
      <c r="B9728" s="571" t="s">
        <v>11862</v>
      </c>
      <c r="C9728" s="574" t="s">
        <v>12487</v>
      </c>
      <c r="D9728" s="843">
        <v>61406.38</v>
      </c>
      <c r="E9728" s="844"/>
      <c r="F9728" s="844"/>
      <c r="G9728" s="25"/>
      <c r="H9728" s="25"/>
      <c r="I9728" s="25"/>
      <c r="J9728" s="25"/>
      <c r="K9728" s="25"/>
      <c r="L9728" s="25"/>
      <c r="N9728" s="25"/>
      <c r="O9728" s="25"/>
      <c r="P9728" s="35" t="s">
        <v>2496</v>
      </c>
      <c r="AS9728" s="570"/>
      <c r="AT9728" s="391"/>
      <c r="AU9728" s="222"/>
      <c r="AV9728" s="564"/>
      <c r="AW9728" s="60"/>
      <c r="AX9728" s="60"/>
      <c r="AY9728" s="60"/>
      <c r="AZ9728" s="283"/>
      <c r="BA9728" s="283"/>
      <c r="BB9728" s="283"/>
      <c r="BC9728" s="34"/>
      <c r="BD9728" s="27"/>
      <c r="BF9728" s="35"/>
      <c r="BG9728" s="35"/>
      <c r="BH9728" s="35"/>
    </row>
    <row r="9729" spans="1:60" ht="15" x14ac:dyDescent="0.25">
      <c r="A9729" s="570">
        <f t="shared" si="142"/>
        <v>9723</v>
      </c>
      <c r="B9729" s="571" t="s">
        <v>11863</v>
      </c>
      <c r="C9729" s="574" t="s">
        <v>12487</v>
      </c>
      <c r="D9729" s="843">
        <v>79549.119999999995</v>
      </c>
      <c r="E9729" s="844"/>
      <c r="F9729" s="844"/>
      <c r="G9729" s="25"/>
      <c r="H9729" s="25"/>
      <c r="I9729" s="25"/>
      <c r="J9729" s="25"/>
      <c r="K9729" s="25"/>
      <c r="L9729" s="25"/>
      <c r="N9729" s="25"/>
      <c r="O9729" s="25"/>
      <c r="P9729" s="35" t="s">
        <v>2496</v>
      </c>
      <c r="AS9729" s="570"/>
      <c r="AT9729" s="391"/>
      <c r="AU9729" s="222"/>
      <c r="AV9729" s="564"/>
      <c r="AW9729" s="60"/>
      <c r="AX9729" s="60"/>
      <c r="AY9729" s="60"/>
      <c r="AZ9729" s="283"/>
      <c r="BA9729" s="283"/>
      <c r="BB9729" s="283"/>
      <c r="BC9729" s="34"/>
      <c r="BD9729" s="27"/>
      <c r="BF9729" s="35"/>
      <c r="BG9729" s="35"/>
      <c r="BH9729" s="35"/>
    </row>
    <row r="9730" spans="1:60" ht="15" x14ac:dyDescent="0.25">
      <c r="A9730" s="570">
        <f t="shared" si="142"/>
        <v>9724</v>
      </c>
      <c r="B9730" s="571" t="s">
        <v>11864</v>
      </c>
      <c r="C9730" s="574" t="s">
        <v>12487</v>
      </c>
      <c r="D9730" s="843">
        <v>50948.66</v>
      </c>
      <c r="E9730" s="844"/>
      <c r="F9730" s="844"/>
      <c r="G9730" s="25"/>
      <c r="H9730" s="25"/>
      <c r="I9730" s="25"/>
      <c r="J9730" s="25"/>
      <c r="K9730" s="25"/>
      <c r="L9730" s="25"/>
      <c r="N9730" s="25"/>
      <c r="O9730" s="25"/>
      <c r="P9730" s="35" t="s">
        <v>2496</v>
      </c>
      <c r="AS9730" s="570"/>
      <c r="AT9730" s="391"/>
      <c r="AU9730" s="222"/>
      <c r="AV9730" s="564"/>
      <c r="AW9730" s="60"/>
      <c r="AX9730" s="60"/>
      <c r="AY9730" s="60"/>
      <c r="AZ9730" s="283"/>
      <c r="BA9730" s="283"/>
      <c r="BB9730" s="283"/>
      <c r="BC9730" s="34"/>
      <c r="BD9730" s="27"/>
      <c r="BF9730" s="35"/>
      <c r="BG9730" s="35"/>
      <c r="BH9730" s="35"/>
    </row>
    <row r="9731" spans="1:60" ht="15" x14ac:dyDescent="0.25">
      <c r="A9731" s="570">
        <f t="shared" si="142"/>
        <v>9725</v>
      </c>
      <c r="B9731" s="571" t="s">
        <v>11865</v>
      </c>
      <c r="C9731" s="574" t="s">
        <v>12458</v>
      </c>
      <c r="D9731" s="843">
        <v>42322.35</v>
      </c>
      <c r="E9731" s="844"/>
      <c r="F9731" s="844"/>
      <c r="G9731" s="25"/>
      <c r="H9731" s="25"/>
      <c r="I9731" s="25"/>
      <c r="J9731" s="25"/>
      <c r="K9731" s="25"/>
      <c r="L9731" s="25"/>
      <c r="N9731" s="25"/>
      <c r="O9731" s="25"/>
      <c r="P9731" s="35" t="s">
        <v>2496</v>
      </c>
      <c r="AS9731" s="570"/>
      <c r="AT9731" s="391"/>
      <c r="AU9731" s="222"/>
      <c r="AV9731" s="564"/>
      <c r="AW9731" s="60"/>
      <c r="AX9731" s="60"/>
      <c r="AY9731" s="60"/>
      <c r="AZ9731" s="283"/>
      <c r="BA9731" s="283"/>
      <c r="BB9731" s="283"/>
      <c r="BC9731" s="34"/>
      <c r="BD9731" s="27"/>
      <c r="BF9731" s="35"/>
      <c r="BG9731" s="35"/>
      <c r="BH9731" s="35"/>
    </row>
    <row r="9732" spans="1:60" ht="15" x14ac:dyDescent="0.25">
      <c r="A9732" s="570">
        <f t="shared" si="142"/>
        <v>9726</v>
      </c>
      <c r="B9732" s="571" t="s">
        <v>11866</v>
      </c>
      <c r="C9732" s="574" t="s">
        <v>12487</v>
      </c>
      <c r="D9732" s="843">
        <v>35874.93</v>
      </c>
      <c r="E9732" s="844"/>
      <c r="F9732" s="844"/>
      <c r="G9732" s="25"/>
      <c r="H9732" s="25"/>
      <c r="I9732" s="25"/>
      <c r="J9732" s="25"/>
      <c r="K9732" s="25"/>
      <c r="L9732" s="25"/>
      <c r="N9732" s="25"/>
      <c r="O9732" s="25"/>
      <c r="P9732" s="35" t="s">
        <v>2496</v>
      </c>
      <c r="AS9732" s="570"/>
      <c r="AT9732" s="391"/>
      <c r="AU9732" s="222"/>
      <c r="AV9732" s="564"/>
      <c r="AW9732" s="60"/>
      <c r="AX9732" s="60"/>
      <c r="AY9732" s="60"/>
      <c r="AZ9732" s="283"/>
      <c r="BA9732" s="283"/>
      <c r="BB9732" s="283"/>
      <c r="BC9732" s="34"/>
      <c r="BD9732" s="27"/>
      <c r="BF9732" s="35"/>
      <c r="BG9732" s="35"/>
      <c r="BH9732" s="35"/>
    </row>
    <row r="9733" spans="1:60" ht="15" x14ac:dyDescent="0.25">
      <c r="A9733" s="570">
        <f t="shared" si="142"/>
        <v>9727</v>
      </c>
      <c r="B9733" s="571" t="s">
        <v>11867</v>
      </c>
      <c r="C9733" s="574" t="s">
        <v>12469</v>
      </c>
      <c r="D9733" s="843">
        <v>26285.91</v>
      </c>
      <c r="E9733" s="844"/>
      <c r="F9733" s="844"/>
      <c r="G9733" s="25"/>
      <c r="H9733" s="25"/>
      <c r="I9733" s="25"/>
      <c r="J9733" s="25"/>
      <c r="K9733" s="25"/>
      <c r="L9733" s="25"/>
      <c r="N9733" s="25"/>
      <c r="O9733" s="25"/>
      <c r="P9733" s="35" t="s">
        <v>2496</v>
      </c>
      <c r="AS9733" s="570"/>
      <c r="AT9733" s="391"/>
      <c r="AU9733" s="222"/>
      <c r="AV9733" s="564"/>
      <c r="AW9733" s="60"/>
      <c r="AX9733" s="60"/>
      <c r="AY9733" s="60"/>
      <c r="AZ9733" s="283"/>
      <c r="BA9733" s="283"/>
      <c r="BB9733" s="283"/>
      <c r="BC9733" s="34"/>
      <c r="BD9733" s="27"/>
      <c r="BF9733" s="35"/>
      <c r="BG9733" s="35"/>
      <c r="BH9733" s="35"/>
    </row>
    <row r="9734" spans="1:60" ht="15" x14ac:dyDescent="0.25">
      <c r="A9734" s="570">
        <f t="shared" si="142"/>
        <v>9728</v>
      </c>
      <c r="B9734" s="571" t="s">
        <v>11868</v>
      </c>
      <c r="C9734" s="574" t="s">
        <v>12487</v>
      </c>
      <c r="D9734" s="843">
        <v>156152.99</v>
      </c>
      <c r="E9734" s="844"/>
      <c r="F9734" s="844"/>
      <c r="G9734" s="25"/>
      <c r="H9734" s="25"/>
      <c r="I9734" s="25"/>
      <c r="J9734" s="25"/>
      <c r="K9734" s="25"/>
      <c r="L9734" s="25"/>
      <c r="N9734" s="25"/>
      <c r="O9734" s="25"/>
      <c r="P9734" s="35" t="s">
        <v>2496</v>
      </c>
      <c r="AS9734" s="570"/>
      <c r="AT9734" s="391"/>
      <c r="AU9734" s="222"/>
      <c r="AV9734" s="564"/>
      <c r="AW9734" s="60"/>
      <c r="AX9734" s="60"/>
      <c r="AY9734" s="60"/>
      <c r="AZ9734" s="283"/>
      <c r="BA9734" s="283"/>
      <c r="BB9734" s="283"/>
      <c r="BC9734" s="34"/>
      <c r="BD9734" s="27"/>
      <c r="BF9734" s="35"/>
      <c r="BG9734" s="35"/>
      <c r="BH9734" s="35"/>
    </row>
    <row r="9735" spans="1:60" ht="15" x14ac:dyDescent="0.25">
      <c r="A9735" s="570">
        <f t="shared" si="142"/>
        <v>9729</v>
      </c>
      <c r="B9735" s="571" t="s">
        <v>11869</v>
      </c>
      <c r="C9735" s="574" t="s">
        <v>12487</v>
      </c>
      <c r="D9735" s="843">
        <v>90075.86</v>
      </c>
      <c r="E9735" s="844"/>
      <c r="F9735" s="844"/>
      <c r="G9735" s="25"/>
      <c r="H9735" s="25"/>
      <c r="I9735" s="25"/>
      <c r="J9735" s="25"/>
      <c r="K9735" s="25"/>
      <c r="L9735" s="25"/>
      <c r="N9735" s="25"/>
      <c r="O9735" s="25"/>
      <c r="P9735" s="35" t="s">
        <v>2496</v>
      </c>
      <c r="AS9735" s="570"/>
      <c r="AT9735" s="391"/>
      <c r="AU9735" s="222"/>
      <c r="AV9735" s="564"/>
      <c r="AW9735" s="60"/>
      <c r="AX9735" s="60"/>
      <c r="AY9735" s="60"/>
      <c r="AZ9735" s="283"/>
      <c r="BA9735" s="283"/>
      <c r="BB9735" s="283"/>
      <c r="BC9735" s="34"/>
      <c r="BD9735" s="27"/>
      <c r="BF9735" s="35"/>
      <c r="BG9735" s="35"/>
      <c r="BH9735" s="35"/>
    </row>
    <row r="9736" spans="1:60" ht="15" x14ac:dyDescent="0.25">
      <c r="A9736" s="570">
        <f t="shared" si="142"/>
        <v>9730</v>
      </c>
      <c r="B9736" s="571" t="s">
        <v>11870</v>
      </c>
      <c r="C9736" s="574" t="s">
        <v>12469</v>
      </c>
      <c r="D9736" s="843">
        <v>35095.480000000003</v>
      </c>
      <c r="E9736" s="844"/>
      <c r="F9736" s="844"/>
      <c r="G9736" s="25"/>
      <c r="H9736" s="25"/>
      <c r="I9736" s="25"/>
      <c r="J9736" s="25"/>
      <c r="K9736" s="25"/>
      <c r="L9736" s="25"/>
      <c r="N9736" s="25"/>
      <c r="O9736" s="25"/>
      <c r="P9736" s="35" t="s">
        <v>2496</v>
      </c>
      <c r="AS9736" s="570"/>
      <c r="AT9736" s="391"/>
      <c r="AU9736" s="222"/>
      <c r="AV9736" s="564"/>
      <c r="AW9736" s="60"/>
      <c r="AX9736" s="60"/>
      <c r="AY9736" s="60"/>
      <c r="AZ9736" s="283"/>
      <c r="BA9736" s="283"/>
      <c r="BB9736" s="283"/>
      <c r="BC9736" s="34"/>
      <c r="BD9736" s="27"/>
      <c r="BF9736" s="35"/>
      <c r="BG9736" s="35"/>
      <c r="BH9736" s="35"/>
    </row>
    <row r="9737" spans="1:60" ht="15" x14ac:dyDescent="0.25">
      <c r="A9737" s="570">
        <f t="shared" si="142"/>
        <v>9731</v>
      </c>
      <c r="B9737" s="571" t="s">
        <v>11871</v>
      </c>
      <c r="C9737" s="574" t="s">
        <v>12487</v>
      </c>
      <c r="D9737" s="843">
        <v>112081.34</v>
      </c>
      <c r="E9737" s="844"/>
      <c r="F9737" s="844"/>
      <c r="G9737" s="25"/>
      <c r="H9737" s="25"/>
      <c r="I9737" s="25"/>
      <c r="J9737" s="25"/>
      <c r="K9737" s="25"/>
      <c r="L9737" s="25"/>
      <c r="N9737" s="25"/>
      <c r="O9737" s="25"/>
      <c r="P9737" s="35" t="s">
        <v>2496</v>
      </c>
      <c r="AS9737" s="570"/>
      <c r="AT9737" s="391"/>
      <c r="AU9737" s="222"/>
      <c r="AV9737" s="564"/>
      <c r="AW9737" s="60"/>
      <c r="AX9737" s="60"/>
      <c r="AY9737" s="60"/>
      <c r="AZ9737" s="283"/>
      <c r="BA9737" s="283"/>
      <c r="BB9737" s="283"/>
      <c r="BC9737" s="34"/>
      <c r="BD9737" s="27"/>
      <c r="BF9737" s="35"/>
      <c r="BG9737" s="35"/>
      <c r="BH9737" s="35"/>
    </row>
    <row r="9738" spans="1:60" ht="15" x14ac:dyDescent="0.25">
      <c r="A9738" s="570">
        <f t="shared" si="142"/>
        <v>9732</v>
      </c>
      <c r="B9738" s="571" t="s">
        <v>11872</v>
      </c>
      <c r="C9738" s="574" t="s">
        <v>12487</v>
      </c>
      <c r="D9738" s="843">
        <v>134391.46</v>
      </c>
      <c r="E9738" s="844"/>
      <c r="F9738" s="844"/>
      <c r="G9738" s="25"/>
      <c r="H9738" s="25"/>
      <c r="I9738" s="25"/>
      <c r="J9738" s="25"/>
      <c r="K9738" s="25"/>
      <c r="L9738" s="25"/>
      <c r="N9738" s="25"/>
      <c r="O9738" s="25"/>
      <c r="P9738" s="35" t="s">
        <v>2496</v>
      </c>
      <c r="AS9738" s="570"/>
      <c r="AT9738" s="391"/>
      <c r="AU9738" s="222"/>
      <c r="AV9738" s="564"/>
      <c r="AW9738" s="60"/>
      <c r="AX9738" s="60"/>
      <c r="AY9738" s="60"/>
      <c r="AZ9738" s="283"/>
      <c r="BA9738" s="283"/>
      <c r="BB9738" s="283"/>
      <c r="BC9738" s="34"/>
      <c r="BD9738" s="27"/>
      <c r="BF9738" s="35"/>
      <c r="BG9738" s="35"/>
      <c r="BH9738" s="35"/>
    </row>
    <row r="9739" spans="1:60" ht="15" x14ac:dyDescent="0.25">
      <c r="A9739" s="570">
        <f t="shared" si="142"/>
        <v>9733</v>
      </c>
      <c r="B9739" s="571" t="s">
        <v>11873</v>
      </c>
      <c r="C9739" s="574" t="s">
        <v>12503</v>
      </c>
      <c r="D9739" s="843">
        <v>208486.81</v>
      </c>
      <c r="E9739" s="844"/>
      <c r="F9739" s="844"/>
      <c r="G9739" s="25"/>
      <c r="H9739" s="25"/>
      <c r="I9739" s="25"/>
      <c r="J9739" s="25"/>
      <c r="K9739" s="25"/>
      <c r="L9739" s="25"/>
      <c r="N9739" s="25"/>
      <c r="O9739" s="25"/>
      <c r="P9739" s="35" t="s">
        <v>2496</v>
      </c>
      <c r="AS9739" s="570"/>
      <c r="AT9739" s="391"/>
      <c r="AU9739" s="222"/>
      <c r="AV9739" s="564"/>
      <c r="AW9739" s="60"/>
      <c r="AX9739" s="60"/>
      <c r="AY9739" s="60"/>
      <c r="AZ9739" s="283"/>
      <c r="BA9739" s="283"/>
      <c r="BB9739" s="283"/>
      <c r="BC9739" s="34"/>
      <c r="BD9739" s="27"/>
      <c r="BF9739" s="35"/>
      <c r="BG9739" s="35"/>
      <c r="BH9739" s="35"/>
    </row>
    <row r="9740" spans="1:60" ht="15" x14ac:dyDescent="0.25">
      <c r="A9740" s="570">
        <f t="shared" si="142"/>
        <v>9734</v>
      </c>
      <c r="B9740" s="571" t="s">
        <v>11874</v>
      </c>
      <c r="C9740" s="574" t="s">
        <v>12487</v>
      </c>
      <c r="D9740" s="843">
        <v>169952.23</v>
      </c>
      <c r="E9740" s="844"/>
      <c r="F9740" s="844"/>
      <c r="G9740" s="25"/>
      <c r="H9740" s="25"/>
      <c r="I9740" s="25"/>
      <c r="J9740" s="25"/>
      <c r="K9740" s="25"/>
      <c r="L9740" s="25"/>
      <c r="N9740" s="25"/>
      <c r="O9740" s="25"/>
      <c r="P9740" s="35" t="s">
        <v>2496</v>
      </c>
      <c r="AS9740" s="570"/>
      <c r="AT9740" s="391"/>
      <c r="AU9740" s="222"/>
      <c r="AV9740" s="564"/>
      <c r="AW9740" s="60"/>
      <c r="AX9740" s="60"/>
      <c r="AY9740" s="60"/>
      <c r="AZ9740" s="283"/>
      <c r="BA9740" s="283"/>
      <c r="BB9740" s="283"/>
      <c r="BC9740" s="34"/>
      <c r="BD9740" s="27"/>
      <c r="BF9740" s="35"/>
      <c r="BG9740" s="35"/>
      <c r="BH9740" s="35"/>
    </row>
    <row r="9741" spans="1:60" ht="15" x14ac:dyDescent="0.25">
      <c r="A9741" s="570">
        <f t="shared" si="142"/>
        <v>9735</v>
      </c>
      <c r="B9741" s="571" t="s">
        <v>11875</v>
      </c>
      <c r="C9741" s="574" t="s">
        <v>12487</v>
      </c>
      <c r="D9741" s="843">
        <v>90041.35</v>
      </c>
      <c r="E9741" s="844"/>
      <c r="F9741" s="844"/>
      <c r="G9741" s="25"/>
      <c r="H9741" s="25"/>
      <c r="I9741" s="25"/>
      <c r="J9741" s="25"/>
      <c r="K9741" s="25"/>
      <c r="L9741" s="25"/>
      <c r="N9741" s="25"/>
      <c r="O9741" s="25"/>
      <c r="P9741" s="35" t="s">
        <v>2496</v>
      </c>
      <c r="AS9741" s="570"/>
      <c r="AT9741" s="391"/>
      <c r="AU9741" s="222"/>
      <c r="AV9741" s="564"/>
      <c r="AW9741" s="60"/>
      <c r="AX9741" s="60"/>
      <c r="AY9741" s="60"/>
      <c r="AZ9741" s="283"/>
      <c r="BA9741" s="283"/>
      <c r="BB9741" s="283"/>
      <c r="BC9741" s="34"/>
      <c r="BD9741" s="27"/>
      <c r="BF9741" s="35"/>
      <c r="BG9741" s="35"/>
      <c r="BH9741" s="35"/>
    </row>
    <row r="9742" spans="1:60" ht="15" x14ac:dyDescent="0.25">
      <c r="A9742" s="570">
        <f t="shared" si="142"/>
        <v>9736</v>
      </c>
      <c r="B9742" s="571" t="s">
        <v>11876</v>
      </c>
      <c r="C9742" s="574" t="s">
        <v>12487</v>
      </c>
      <c r="D9742" s="843">
        <v>74290.509999999995</v>
      </c>
      <c r="E9742" s="844"/>
      <c r="F9742" s="844"/>
      <c r="G9742" s="25"/>
      <c r="H9742" s="25"/>
      <c r="I9742" s="25"/>
      <c r="J9742" s="25"/>
      <c r="K9742" s="25"/>
      <c r="L9742" s="25"/>
      <c r="N9742" s="25"/>
      <c r="O9742" s="25"/>
      <c r="P9742" s="35" t="s">
        <v>2496</v>
      </c>
      <c r="AS9742" s="570"/>
      <c r="AT9742" s="391"/>
      <c r="AU9742" s="222"/>
      <c r="AV9742" s="564"/>
      <c r="AW9742" s="60"/>
      <c r="AX9742" s="60"/>
      <c r="AY9742" s="60"/>
      <c r="AZ9742" s="283"/>
      <c r="BA9742" s="283"/>
      <c r="BB9742" s="283"/>
      <c r="BC9742" s="34"/>
      <c r="BD9742" s="27"/>
      <c r="BF9742" s="35"/>
      <c r="BG9742" s="35"/>
      <c r="BH9742" s="35"/>
    </row>
    <row r="9743" spans="1:60" ht="15" x14ac:dyDescent="0.25">
      <c r="A9743" s="570">
        <f t="shared" ref="A9743:A9806" si="143">A9742+1</f>
        <v>9737</v>
      </c>
      <c r="B9743" s="571" t="s">
        <v>11877</v>
      </c>
      <c r="C9743" s="574" t="s">
        <v>12487</v>
      </c>
      <c r="D9743" s="843">
        <v>61465.88</v>
      </c>
      <c r="E9743" s="844"/>
      <c r="F9743" s="844"/>
      <c r="G9743" s="25"/>
      <c r="H9743" s="25"/>
      <c r="I9743" s="25"/>
      <c r="J9743" s="25"/>
      <c r="K9743" s="25"/>
      <c r="L9743" s="25"/>
      <c r="N9743" s="25"/>
      <c r="O9743" s="25"/>
      <c r="P9743" s="35" t="s">
        <v>2496</v>
      </c>
      <c r="AS9743" s="570"/>
      <c r="AT9743" s="391"/>
      <c r="AU9743" s="222"/>
      <c r="AV9743" s="564"/>
      <c r="AW9743" s="60"/>
      <c r="AX9743" s="60"/>
      <c r="AY9743" s="60"/>
      <c r="AZ9743" s="283"/>
      <c r="BA9743" s="283"/>
      <c r="BB9743" s="283"/>
      <c r="BC9743" s="34"/>
      <c r="BD9743" s="27"/>
      <c r="BF9743" s="35"/>
      <c r="BG9743" s="35"/>
      <c r="BH9743" s="35"/>
    </row>
    <row r="9744" spans="1:60" ht="15" x14ac:dyDescent="0.25">
      <c r="A9744" s="570">
        <f t="shared" si="143"/>
        <v>9738</v>
      </c>
      <c r="B9744" s="571" t="s">
        <v>11878</v>
      </c>
      <c r="C9744" s="574" t="s">
        <v>12469</v>
      </c>
      <c r="D9744" s="843">
        <v>5355</v>
      </c>
      <c r="E9744" s="844"/>
      <c r="F9744" s="844"/>
      <c r="G9744" s="25"/>
      <c r="H9744" s="25"/>
      <c r="I9744" s="25"/>
      <c r="J9744" s="25"/>
      <c r="K9744" s="25"/>
      <c r="L9744" s="25"/>
      <c r="N9744" s="25"/>
      <c r="O9744" s="25"/>
      <c r="P9744" s="35" t="s">
        <v>2496</v>
      </c>
      <c r="AS9744" s="570"/>
      <c r="AT9744" s="391"/>
      <c r="AU9744" s="222"/>
      <c r="AV9744" s="564"/>
      <c r="AW9744" s="60"/>
      <c r="AX9744" s="60"/>
      <c r="AY9744" s="60"/>
      <c r="AZ9744" s="283"/>
      <c r="BA9744" s="283"/>
      <c r="BB9744" s="283"/>
      <c r="BC9744" s="34"/>
      <c r="BD9744" s="27"/>
      <c r="BF9744" s="35"/>
      <c r="BG9744" s="35"/>
      <c r="BH9744" s="35"/>
    </row>
    <row r="9745" spans="1:60" ht="15" x14ac:dyDescent="0.25">
      <c r="A9745" s="570">
        <f t="shared" si="143"/>
        <v>9739</v>
      </c>
      <c r="B9745" s="571" t="s">
        <v>11879</v>
      </c>
      <c r="C9745" s="574" t="s">
        <v>12469</v>
      </c>
      <c r="D9745" s="843">
        <v>3204.67</v>
      </c>
      <c r="E9745" s="844"/>
      <c r="F9745" s="844"/>
      <c r="G9745" s="25"/>
      <c r="H9745" s="25"/>
      <c r="I9745" s="25"/>
      <c r="J9745" s="25"/>
      <c r="K9745" s="25"/>
      <c r="L9745" s="25"/>
      <c r="N9745" s="25"/>
      <c r="O9745" s="25"/>
      <c r="P9745" s="35" t="s">
        <v>2496</v>
      </c>
      <c r="AS9745" s="570"/>
      <c r="AT9745" s="391"/>
      <c r="AU9745" s="222"/>
      <c r="AV9745" s="564"/>
      <c r="AW9745" s="60"/>
      <c r="AX9745" s="60"/>
      <c r="AY9745" s="60"/>
      <c r="AZ9745" s="283"/>
      <c r="BA9745" s="283"/>
      <c r="BB9745" s="283"/>
      <c r="BC9745" s="34"/>
      <c r="BD9745" s="27"/>
      <c r="BF9745" s="35"/>
      <c r="BG9745" s="35"/>
      <c r="BH9745" s="35"/>
    </row>
    <row r="9746" spans="1:60" ht="15" x14ac:dyDescent="0.25">
      <c r="A9746" s="570">
        <f t="shared" si="143"/>
        <v>9740</v>
      </c>
      <c r="B9746" s="571" t="s">
        <v>11880</v>
      </c>
      <c r="C9746" s="574" t="s">
        <v>12469</v>
      </c>
      <c r="D9746" s="843">
        <v>3619.98</v>
      </c>
      <c r="E9746" s="844"/>
      <c r="F9746" s="844"/>
      <c r="G9746" s="25"/>
      <c r="H9746" s="25"/>
      <c r="I9746" s="25"/>
      <c r="J9746" s="25"/>
      <c r="K9746" s="25"/>
      <c r="L9746" s="25"/>
      <c r="N9746" s="25"/>
      <c r="O9746" s="25"/>
      <c r="P9746" s="35" t="s">
        <v>2496</v>
      </c>
      <c r="AS9746" s="570"/>
      <c r="AT9746" s="391"/>
      <c r="AU9746" s="222"/>
      <c r="AV9746" s="564"/>
      <c r="AW9746" s="60"/>
      <c r="AX9746" s="60"/>
      <c r="AY9746" s="60"/>
      <c r="AZ9746" s="283"/>
      <c r="BA9746" s="283"/>
      <c r="BB9746" s="283"/>
      <c r="BC9746" s="34"/>
      <c r="BD9746" s="27"/>
      <c r="BF9746" s="35"/>
      <c r="BG9746" s="35"/>
      <c r="BH9746" s="35"/>
    </row>
    <row r="9747" spans="1:60" ht="15" x14ac:dyDescent="0.25">
      <c r="A9747" s="570">
        <f t="shared" si="143"/>
        <v>9741</v>
      </c>
      <c r="B9747" s="571" t="s">
        <v>11881</v>
      </c>
      <c r="C9747" s="574" t="s">
        <v>12487</v>
      </c>
      <c r="D9747" s="843">
        <v>28669.48</v>
      </c>
      <c r="E9747" s="844"/>
      <c r="F9747" s="844"/>
      <c r="G9747" s="25"/>
      <c r="H9747" s="25"/>
      <c r="I9747" s="25"/>
      <c r="J9747" s="25"/>
      <c r="K9747" s="25"/>
      <c r="L9747" s="25"/>
      <c r="N9747" s="25"/>
      <c r="O9747" s="25"/>
      <c r="P9747" s="35" t="s">
        <v>2496</v>
      </c>
      <c r="AS9747" s="570"/>
      <c r="AT9747" s="391"/>
      <c r="AU9747" s="222"/>
      <c r="AV9747" s="564"/>
      <c r="AW9747" s="60"/>
      <c r="AX9747" s="60"/>
      <c r="AY9747" s="60"/>
      <c r="AZ9747" s="283"/>
      <c r="BA9747" s="283"/>
      <c r="BB9747" s="283"/>
      <c r="BC9747" s="34"/>
      <c r="BD9747" s="27"/>
      <c r="BF9747" s="35"/>
      <c r="BG9747" s="35"/>
      <c r="BH9747" s="35"/>
    </row>
    <row r="9748" spans="1:60" ht="15" x14ac:dyDescent="0.25">
      <c r="A9748" s="570">
        <f t="shared" si="143"/>
        <v>9742</v>
      </c>
      <c r="B9748" s="571" t="s">
        <v>11882</v>
      </c>
      <c r="C9748" s="574" t="s">
        <v>12487</v>
      </c>
      <c r="D9748" s="843">
        <v>19037.62</v>
      </c>
      <c r="E9748" s="844"/>
      <c r="F9748" s="844"/>
      <c r="G9748" s="25"/>
      <c r="H9748" s="25"/>
      <c r="I9748" s="25"/>
      <c r="J9748" s="25"/>
      <c r="K9748" s="25"/>
      <c r="L9748" s="25"/>
      <c r="N9748" s="25"/>
      <c r="O9748" s="25"/>
      <c r="P9748" s="35" t="s">
        <v>2496</v>
      </c>
      <c r="AS9748" s="570"/>
      <c r="AT9748" s="391"/>
      <c r="AU9748" s="222"/>
      <c r="AV9748" s="564"/>
      <c r="AW9748" s="60"/>
      <c r="AX9748" s="60"/>
      <c r="AY9748" s="60"/>
      <c r="AZ9748" s="283"/>
      <c r="BA9748" s="283"/>
      <c r="BB9748" s="283"/>
      <c r="BC9748" s="34"/>
      <c r="BD9748" s="27"/>
      <c r="BF9748" s="35"/>
      <c r="BG9748" s="35"/>
      <c r="BH9748" s="35"/>
    </row>
    <row r="9749" spans="1:60" ht="15" x14ac:dyDescent="0.25">
      <c r="A9749" s="570">
        <f t="shared" si="143"/>
        <v>9743</v>
      </c>
      <c r="B9749" s="571" t="s">
        <v>11883</v>
      </c>
      <c r="C9749" s="574" t="s">
        <v>12469</v>
      </c>
      <c r="D9749" s="843">
        <v>59860.57</v>
      </c>
      <c r="E9749" s="844"/>
      <c r="F9749" s="844"/>
      <c r="G9749" s="25"/>
      <c r="H9749" s="25"/>
      <c r="I9749" s="25"/>
      <c r="J9749" s="25"/>
      <c r="K9749" s="25"/>
      <c r="L9749" s="25"/>
      <c r="N9749" s="25"/>
      <c r="O9749" s="25"/>
      <c r="P9749" s="35" t="s">
        <v>2496</v>
      </c>
      <c r="AS9749" s="570"/>
      <c r="AT9749" s="391"/>
      <c r="AU9749" s="222"/>
      <c r="AV9749" s="564"/>
      <c r="AW9749" s="60"/>
      <c r="AX9749" s="60"/>
      <c r="AY9749" s="60"/>
      <c r="AZ9749" s="283"/>
      <c r="BA9749" s="283"/>
      <c r="BB9749" s="283"/>
      <c r="BC9749" s="34"/>
      <c r="BD9749" s="27"/>
      <c r="BF9749" s="35"/>
      <c r="BG9749" s="35"/>
      <c r="BH9749" s="35"/>
    </row>
    <row r="9750" spans="1:60" ht="15" x14ac:dyDescent="0.25">
      <c r="A9750" s="570">
        <f t="shared" si="143"/>
        <v>9744</v>
      </c>
      <c r="B9750" s="571" t="s">
        <v>11884</v>
      </c>
      <c r="C9750" s="574" t="s">
        <v>12487</v>
      </c>
      <c r="D9750" s="843">
        <v>185116.4</v>
      </c>
      <c r="E9750" s="844"/>
      <c r="F9750" s="844"/>
      <c r="G9750" s="25"/>
      <c r="H9750" s="25"/>
      <c r="I9750" s="25"/>
      <c r="J9750" s="25"/>
      <c r="K9750" s="25"/>
      <c r="L9750" s="25"/>
      <c r="N9750" s="25"/>
      <c r="O9750" s="25"/>
      <c r="P9750" s="35" t="s">
        <v>2496</v>
      </c>
      <c r="AS9750" s="570"/>
      <c r="AT9750" s="391"/>
      <c r="AU9750" s="222"/>
      <c r="AV9750" s="564"/>
      <c r="AW9750" s="60"/>
      <c r="AX9750" s="60"/>
      <c r="AY9750" s="60"/>
      <c r="AZ9750" s="283"/>
      <c r="BA9750" s="283"/>
      <c r="BB9750" s="283"/>
      <c r="BC9750" s="34"/>
      <c r="BD9750" s="27"/>
      <c r="BF9750" s="35"/>
      <c r="BG9750" s="35"/>
      <c r="BH9750" s="35"/>
    </row>
    <row r="9751" spans="1:60" ht="15" x14ac:dyDescent="0.25">
      <c r="A9751" s="570">
        <f t="shared" si="143"/>
        <v>9745</v>
      </c>
      <c r="B9751" s="571" t="s">
        <v>11885</v>
      </c>
      <c r="C9751" s="574" t="s">
        <v>12487</v>
      </c>
      <c r="D9751" s="843">
        <v>221737.46</v>
      </c>
      <c r="E9751" s="844"/>
      <c r="F9751" s="844"/>
      <c r="G9751" s="25"/>
      <c r="H9751" s="25"/>
      <c r="I9751" s="25"/>
      <c r="J9751" s="25"/>
      <c r="K9751" s="25"/>
      <c r="L9751" s="25"/>
      <c r="N9751" s="25"/>
      <c r="O9751" s="25"/>
      <c r="P9751" s="35" t="s">
        <v>2496</v>
      </c>
      <c r="AS9751" s="570"/>
      <c r="AT9751" s="391"/>
      <c r="AU9751" s="222"/>
      <c r="AV9751" s="564"/>
      <c r="AW9751" s="60"/>
      <c r="AX9751" s="60"/>
      <c r="AY9751" s="60"/>
      <c r="AZ9751" s="283"/>
      <c r="BA9751" s="283"/>
      <c r="BB9751" s="283"/>
      <c r="BC9751" s="34"/>
      <c r="BD9751" s="27"/>
      <c r="BF9751" s="35"/>
      <c r="BG9751" s="35"/>
      <c r="BH9751" s="35"/>
    </row>
    <row r="9752" spans="1:60" ht="15" x14ac:dyDescent="0.25">
      <c r="A9752" s="570">
        <f t="shared" si="143"/>
        <v>9746</v>
      </c>
      <c r="B9752" s="571" t="s">
        <v>11886</v>
      </c>
      <c r="C9752" s="574" t="s">
        <v>12487</v>
      </c>
      <c r="D9752" s="843">
        <v>355608.89</v>
      </c>
      <c r="E9752" s="844"/>
      <c r="F9752" s="844"/>
      <c r="G9752" s="25"/>
      <c r="H9752" s="25"/>
      <c r="I9752" s="25"/>
      <c r="J9752" s="25"/>
      <c r="K9752" s="25"/>
      <c r="L9752" s="25"/>
      <c r="N9752" s="25"/>
      <c r="O9752" s="25"/>
      <c r="P9752" s="35" t="s">
        <v>2496</v>
      </c>
      <c r="AS9752" s="570"/>
      <c r="AT9752" s="391"/>
      <c r="AU9752" s="222"/>
      <c r="AV9752" s="564"/>
      <c r="AW9752" s="60"/>
      <c r="AX9752" s="60"/>
      <c r="AY9752" s="60"/>
      <c r="AZ9752" s="283"/>
      <c r="BA9752" s="283"/>
      <c r="BB9752" s="283"/>
      <c r="BC9752" s="34"/>
      <c r="BD9752" s="27"/>
      <c r="BF9752" s="35"/>
      <c r="BG9752" s="35"/>
      <c r="BH9752" s="35"/>
    </row>
    <row r="9753" spans="1:60" ht="15" x14ac:dyDescent="0.25">
      <c r="A9753" s="570">
        <f t="shared" si="143"/>
        <v>9747</v>
      </c>
      <c r="B9753" s="571" t="s">
        <v>11887</v>
      </c>
      <c r="C9753" s="574" t="s">
        <v>12487</v>
      </c>
      <c r="D9753" s="843">
        <v>148432.26999999999</v>
      </c>
      <c r="E9753" s="844"/>
      <c r="F9753" s="844"/>
      <c r="G9753" s="25"/>
      <c r="H9753" s="25"/>
      <c r="I9753" s="25"/>
      <c r="J9753" s="25"/>
      <c r="K9753" s="25"/>
      <c r="L9753" s="25"/>
      <c r="N9753" s="25"/>
      <c r="O9753" s="25"/>
      <c r="P9753" s="35" t="s">
        <v>2496</v>
      </c>
      <c r="AS9753" s="570"/>
      <c r="AT9753" s="391"/>
      <c r="AU9753" s="222"/>
      <c r="AV9753" s="564"/>
      <c r="AW9753" s="60"/>
      <c r="AX9753" s="60"/>
      <c r="AY9753" s="60"/>
      <c r="AZ9753" s="283"/>
      <c r="BA9753" s="283"/>
      <c r="BB9753" s="283"/>
      <c r="BC9753" s="34"/>
      <c r="BD9753" s="27"/>
      <c r="BF9753" s="35"/>
      <c r="BG9753" s="35"/>
      <c r="BH9753" s="35"/>
    </row>
    <row r="9754" spans="1:60" ht="15" x14ac:dyDescent="0.25">
      <c r="A9754" s="570">
        <f t="shared" si="143"/>
        <v>9748</v>
      </c>
      <c r="B9754" s="571" t="s">
        <v>11888</v>
      </c>
      <c r="C9754" s="574" t="s">
        <v>12487</v>
      </c>
      <c r="D9754" s="843">
        <v>123018.63</v>
      </c>
      <c r="E9754" s="844"/>
      <c r="F9754" s="844"/>
      <c r="G9754" s="25"/>
      <c r="H9754" s="25"/>
      <c r="I9754" s="25"/>
      <c r="J9754" s="25"/>
      <c r="K9754" s="25"/>
      <c r="L9754" s="25"/>
      <c r="N9754" s="25"/>
      <c r="O9754" s="25"/>
      <c r="P9754" s="35" t="s">
        <v>2496</v>
      </c>
      <c r="AS9754" s="570"/>
      <c r="AT9754" s="391"/>
      <c r="AU9754" s="222"/>
      <c r="AV9754" s="564"/>
      <c r="AW9754" s="60"/>
      <c r="AX9754" s="60"/>
      <c r="AY9754" s="60"/>
      <c r="AZ9754" s="283"/>
      <c r="BA9754" s="283"/>
      <c r="BB9754" s="283"/>
      <c r="BC9754" s="34"/>
      <c r="BD9754" s="27"/>
      <c r="BF9754" s="35"/>
      <c r="BG9754" s="35"/>
      <c r="BH9754" s="35"/>
    </row>
    <row r="9755" spans="1:60" ht="15" x14ac:dyDescent="0.25">
      <c r="A9755" s="570">
        <f t="shared" si="143"/>
        <v>9749</v>
      </c>
      <c r="B9755" s="571" t="s">
        <v>11889</v>
      </c>
      <c r="C9755" s="574" t="s">
        <v>12487</v>
      </c>
      <c r="D9755" s="843">
        <v>99729.14</v>
      </c>
      <c r="E9755" s="844"/>
      <c r="F9755" s="844"/>
      <c r="G9755" s="25"/>
      <c r="H9755" s="25"/>
      <c r="I9755" s="25"/>
      <c r="J9755" s="25"/>
      <c r="K9755" s="25"/>
      <c r="L9755" s="25"/>
      <c r="N9755" s="25"/>
      <c r="O9755" s="25"/>
      <c r="P9755" s="35" t="s">
        <v>2496</v>
      </c>
      <c r="AS9755" s="570"/>
      <c r="AT9755" s="391"/>
      <c r="AU9755" s="222"/>
      <c r="AV9755" s="564"/>
      <c r="AW9755" s="60"/>
      <c r="AX9755" s="60"/>
      <c r="AY9755" s="60"/>
      <c r="AZ9755" s="283"/>
      <c r="BA9755" s="283"/>
      <c r="BB9755" s="283"/>
      <c r="BC9755" s="34"/>
      <c r="BD9755" s="27"/>
      <c r="BF9755" s="35"/>
      <c r="BG9755" s="35"/>
      <c r="BH9755" s="35"/>
    </row>
    <row r="9756" spans="1:60" ht="15" x14ac:dyDescent="0.25">
      <c r="A9756" s="570">
        <f t="shared" si="143"/>
        <v>9750</v>
      </c>
      <c r="B9756" s="571" t="s">
        <v>11890</v>
      </c>
      <c r="C9756" s="574" t="s">
        <v>12487</v>
      </c>
      <c r="D9756" s="843">
        <v>396554.41</v>
      </c>
      <c r="E9756" s="844"/>
      <c r="F9756" s="844"/>
      <c r="G9756" s="25"/>
      <c r="H9756" s="25"/>
      <c r="I9756" s="25"/>
      <c r="J9756" s="25"/>
      <c r="K9756" s="25"/>
      <c r="L9756" s="25"/>
      <c r="N9756" s="25"/>
      <c r="O9756" s="25"/>
      <c r="P9756" s="35" t="s">
        <v>2496</v>
      </c>
      <c r="AS9756" s="570"/>
      <c r="AT9756" s="391"/>
      <c r="AU9756" s="222"/>
      <c r="AV9756" s="564"/>
      <c r="AW9756" s="60"/>
      <c r="AX9756" s="60"/>
      <c r="AY9756" s="60"/>
      <c r="AZ9756" s="283"/>
      <c r="BA9756" s="283"/>
      <c r="BB9756" s="283"/>
      <c r="BC9756" s="34"/>
      <c r="BD9756" s="27"/>
      <c r="BF9756" s="35"/>
      <c r="BG9756" s="35"/>
      <c r="BH9756" s="35"/>
    </row>
    <row r="9757" spans="1:60" ht="15" x14ac:dyDescent="0.25">
      <c r="A9757" s="570">
        <f t="shared" si="143"/>
        <v>9751</v>
      </c>
      <c r="B9757" s="571" t="s">
        <v>11891</v>
      </c>
      <c r="C9757" s="574" t="s">
        <v>12487</v>
      </c>
      <c r="D9757" s="843">
        <v>484166.97</v>
      </c>
      <c r="E9757" s="844"/>
      <c r="F9757" s="844"/>
      <c r="G9757" s="25"/>
      <c r="H9757" s="25"/>
      <c r="I9757" s="25"/>
      <c r="J9757" s="25"/>
      <c r="K9757" s="25"/>
      <c r="L9757" s="25"/>
      <c r="N9757" s="25"/>
      <c r="O9757" s="25"/>
      <c r="P9757" s="35" t="s">
        <v>2496</v>
      </c>
      <c r="AS9757" s="570"/>
      <c r="AT9757" s="391"/>
      <c r="AU9757" s="222"/>
      <c r="AV9757" s="564"/>
      <c r="AW9757" s="60"/>
      <c r="AX9757" s="60"/>
      <c r="AY9757" s="60"/>
      <c r="AZ9757" s="283"/>
      <c r="BA9757" s="283"/>
      <c r="BB9757" s="283"/>
      <c r="BC9757" s="34"/>
      <c r="BD9757" s="27"/>
      <c r="BF9757" s="35"/>
      <c r="BG9757" s="35"/>
      <c r="BH9757" s="35"/>
    </row>
    <row r="9758" spans="1:60" ht="15" x14ac:dyDescent="0.25">
      <c r="A9758" s="570">
        <f t="shared" si="143"/>
        <v>9752</v>
      </c>
      <c r="B9758" s="571" t="s">
        <v>11892</v>
      </c>
      <c r="C9758" s="574" t="s">
        <v>12487</v>
      </c>
      <c r="D9758" s="843">
        <v>756661.5</v>
      </c>
      <c r="E9758" s="844"/>
      <c r="F9758" s="844"/>
      <c r="G9758" s="25"/>
      <c r="H9758" s="25"/>
      <c r="I9758" s="25"/>
      <c r="J9758" s="25"/>
      <c r="K9758" s="25"/>
      <c r="L9758" s="25"/>
      <c r="N9758" s="25"/>
      <c r="O9758" s="25"/>
      <c r="P9758" s="35" t="s">
        <v>2496</v>
      </c>
      <c r="AS9758" s="570"/>
      <c r="AT9758" s="391"/>
      <c r="AU9758" s="222"/>
      <c r="AV9758" s="564"/>
      <c r="AW9758" s="60"/>
      <c r="AX9758" s="60"/>
      <c r="AY9758" s="60"/>
      <c r="AZ9758" s="283"/>
      <c r="BA9758" s="283"/>
      <c r="BB9758" s="283"/>
      <c r="BC9758" s="34"/>
      <c r="BD9758" s="27"/>
      <c r="BF9758" s="35"/>
      <c r="BG9758" s="35"/>
      <c r="BH9758" s="35"/>
    </row>
    <row r="9759" spans="1:60" ht="15" x14ac:dyDescent="0.25">
      <c r="A9759" s="570">
        <f t="shared" si="143"/>
        <v>9753</v>
      </c>
      <c r="B9759" s="571" t="s">
        <v>11893</v>
      </c>
      <c r="C9759" s="574" t="s">
        <v>12487</v>
      </c>
      <c r="D9759" s="843">
        <v>323541.96000000002</v>
      </c>
      <c r="E9759" s="844"/>
      <c r="F9759" s="844"/>
      <c r="G9759" s="25"/>
      <c r="H9759" s="25"/>
      <c r="I9759" s="25"/>
      <c r="J9759" s="25"/>
      <c r="K9759" s="25"/>
      <c r="L9759" s="25"/>
      <c r="N9759" s="25"/>
      <c r="O9759" s="25"/>
      <c r="P9759" s="35" t="s">
        <v>2496</v>
      </c>
      <c r="AS9759" s="570"/>
      <c r="AT9759" s="391"/>
      <c r="AU9759" s="222"/>
      <c r="AV9759" s="564"/>
      <c r="AW9759" s="60"/>
      <c r="AX9759" s="60"/>
      <c r="AY9759" s="60"/>
      <c r="AZ9759" s="283"/>
      <c r="BA9759" s="283"/>
      <c r="BB9759" s="283"/>
      <c r="BC9759" s="34"/>
      <c r="BD9759" s="27"/>
      <c r="BF9759" s="35"/>
      <c r="BG9759" s="35"/>
      <c r="BH9759" s="35"/>
    </row>
    <row r="9760" spans="1:60" ht="15" x14ac:dyDescent="0.25">
      <c r="A9760" s="570">
        <f t="shared" si="143"/>
        <v>9754</v>
      </c>
      <c r="B9760" s="571" t="s">
        <v>11894</v>
      </c>
      <c r="C9760" s="574" t="s">
        <v>12487</v>
      </c>
      <c r="D9760" s="843">
        <v>260793.26</v>
      </c>
      <c r="E9760" s="844"/>
      <c r="F9760" s="844"/>
      <c r="G9760" s="25"/>
      <c r="H9760" s="25"/>
      <c r="I9760" s="25"/>
      <c r="J9760" s="25"/>
      <c r="K9760" s="25"/>
      <c r="L9760" s="25"/>
      <c r="N9760" s="25"/>
      <c r="O9760" s="25"/>
      <c r="P9760" s="35" t="s">
        <v>2496</v>
      </c>
      <c r="AS9760" s="570"/>
      <c r="AT9760" s="391"/>
      <c r="AU9760" s="222"/>
      <c r="AV9760" s="564"/>
      <c r="AW9760" s="60"/>
      <c r="AX9760" s="60"/>
      <c r="AY9760" s="60"/>
      <c r="AZ9760" s="283"/>
      <c r="BA9760" s="283"/>
      <c r="BB9760" s="283"/>
      <c r="BC9760" s="34"/>
      <c r="BD9760" s="27"/>
      <c r="BF9760" s="35"/>
      <c r="BG9760" s="35"/>
      <c r="BH9760" s="35"/>
    </row>
    <row r="9761" spans="1:60" ht="15" x14ac:dyDescent="0.25">
      <c r="A9761" s="570">
        <f t="shared" si="143"/>
        <v>9755</v>
      </c>
      <c r="B9761" s="571" t="s">
        <v>11895</v>
      </c>
      <c r="C9761" s="574" t="s">
        <v>12487</v>
      </c>
      <c r="D9761" s="843">
        <v>550528.51</v>
      </c>
      <c r="E9761" s="844"/>
      <c r="F9761" s="844"/>
      <c r="G9761" s="25"/>
      <c r="H9761" s="25"/>
      <c r="I9761" s="25"/>
      <c r="J9761" s="25"/>
      <c r="K9761" s="25"/>
      <c r="L9761" s="25"/>
      <c r="N9761" s="25"/>
      <c r="O9761" s="25"/>
      <c r="P9761" s="35" t="s">
        <v>2496</v>
      </c>
      <c r="AS9761" s="570"/>
      <c r="AT9761" s="391"/>
      <c r="AU9761" s="222"/>
      <c r="AV9761" s="564"/>
      <c r="AW9761" s="60"/>
      <c r="AX9761" s="60"/>
      <c r="AY9761" s="60"/>
      <c r="AZ9761" s="283"/>
      <c r="BA9761" s="283"/>
      <c r="BB9761" s="283"/>
      <c r="BC9761" s="34"/>
      <c r="BD9761" s="27"/>
      <c r="BF9761" s="35"/>
      <c r="BG9761" s="35"/>
      <c r="BH9761" s="35"/>
    </row>
    <row r="9762" spans="1:60" ht="15" x14ac:dyDescent="0.25">
      <c r="A9762" s="570">
        <f t="shared" si="143"/>
        <v>9756</v>
      </c>
      <c r="B9762" s="571" t="s">
        <v>11896</v>
      </c>
      <c r="C9762" s="574" t="s">
        <v>12487</v>
      </c>
      <c r="D9762" s="843">
        <v>820121.82</v>
      </c>
      <c r="E9762" s="844"/>
      <c r="F9762" s="844"/>
      <c r="G9762" s="25"/>
      <c r="H9762" s="25"/>
      <c r="I9762" s="25"/>
      <c r="J9762" s="25"/>
      <c r="K9762" s="25"/>
      <c r="L9762" s="25"/>
      <c r="N9762" s="25"/>
      <c r="O9762" s="25"/>
      <c r="P9762" s="35" t="s">
        <v>2496</v>
      </c>
      <c r="AS9762" s="570"/>
      <c r="AT9762" s="391"/>
      <c r="AU9762" s="222"/>
      <c r="AV9762" s="564"/>
      <c r="AW9762" s="60"/>
      <c r="AX9762" s="60"/>
      <c r="AY9762" s="60"/>
      <c r="AZ9762" s="283"/>
      <c r="BA9762" s="283"/>
      <c r="BB9762" s="283"/>
      <c r="BC9762" s="34"/>
      <c r="BD9762" s="27"/>
      <c r="BF9762" s="35"/>
      <c r="BG9762" s="35"/>
      <c r="BH9762" s="35"/>
    </row>
    <row r="9763" spans="1:60" ht="15" x14ac:dyDescent="0.25">
      <c r="A9763" s="570">
        <f t="shared" si="143"/>
        <v>9757</v>
      </c>
      <c r="B9763" s="571" t="s">
        <v>11897</v>
      </c>
      <c r="C9763" s="574" t="s">
        <v>12458</v>
      </c>
      <c r="D9763" s="843">
        <v>674621.71</v>
      </c>
      <c r="E9763" s="844"/>
      <c r="F9763" s="844"/>
      <c r="G9763" s="25"/>
      <c r="H9763" s="25"/>
      <c r="I9763" s="25"/>
      <c r="J9763" s="25"/>
      <c r="K9763" s="25"/>
      <c r="L9763" s="25"/>
      <c r="N9763" s="25"/>
      <c r="O9763" s="25"/>
      <c r="P9763" s="35" t="s">
        <v>2496</v>
      </c>
      <c r="AS9763" s="570"/>
      <c r="AT9763" s="391"/>
      <c r="AU9763" s="222"/>
      <c r="AV9763" s="564"/>
      <c r="AW9763" s="60"/>
      <c r="AX9763" s="60"/>
      <c r="AY9763" s="60"/>
      <c r="AZ9763" s="283"/>
      <c r="BA9763" s="283"/>
      <c r="BB9763" s="283"/>
      <c r="BC9763" s="34"/>
      <c r="BD9763" s="27"/>
      <c r="BF9763" s="35"/>
      <c r="BG9763" s="35"/>
      <c r="BH9763" s="35"/>
    </row>
    <row r="9764" spans="1:60" ht="15" x14ac:dyDescent="0.25">
      <c r="A9764" s="570">
        <f t="shared" si="143"/>
        <v>9758</v>
      </c>
      <c r="B9764" s="571" t="s">
        <v>11898</v>
      </c>
      <c r="C9764" s="574" t="s">
        <v>12487</v>
      </c>
      <c r="D9764" s="843">
        <v>440492.78</v>
      </c>
      <c r="E9764" s="844"/>
      <c r="F9764" s="844"/>
      <c r="G9764" s="25"/>
      <c r="H9764" s="25"/>
      <c r="I9764" s="25"/>
      <c r="J9764" s="25"/>
      <c r="K9764" s="25"/>
      <c r="L9764" s="25"/>
      <c r="N9764" s="25"/>
      <c r="O9764" s="25"/>
      <c r="P9764" s="35" t="s">
        <v>2496</v>
      </c>
      <c r="AS9764" s="570"/>
      <c r="AT9764" s="391"/>
      <c r="AU9764" s="222"/>
      <c r="AV9764" s="564"/>
      <c r="AW9764" s="60"/>
      <c r="AX9764" s="60"/>
      <c r="AY9764" s="60"/>
      <c r="AZ9764" s="283"/>
      <c r="BA9764" s="283"/>
      <c r="BB9764" s="283"/>
      <c r="BC9764" s="34"/>
      <c r="BD9764" s="27"/>
      <c r="BF9764" s="35"/>
      <c r="BG9764" s="35"/>
      <c r="BH9764" s="35"/>
    </row>
    <row r="9765" spans="1:60" ht="15" x14ac:dyDescent="0.25">
      <c r="A9765" s="570">
        <f t="shared" si="143"/>
        <v>9759</v>
      </c>
      <c r="B9765" s="571" t="s">
        <v>11899</v>
      </c>
      <c r="C9765" s="574" t="s">
        <v>12469</v>
      </c>
      <c r="D9765" s="843">
        <v>35339.43</v>
      </c>
      <c r="E9765" s="844"/>
      <c r="F9765" s="844"/>
      <c r="G9765" s="25"/>
      <c r="H9765" s="25"/>
      <c r="I9765" s="25"/>
      <c r="J9765" s="25"/>
      <c r="K9765" s="25"/>
      <c r="L9765" s="25"/>
      <c r="N9765" s="25"/>
      <c r="O9765" s="25"/>
      <c r="P9765" s="35" t="s">
        <v>2496</v>
      </c>
      <c r="AS9765" s="570"/>
      <c r="AT9765" s="391"/>
      <c r="AU9765" s="222"/>
      <c r="AV9765" s="564"/>
      <c r="AW9765" s="60"/>
      <c r="AX9765" s="60"/>
      <c r="AY9765" s="60"/>
      <c r="AZ9765" s="283"/>
      <c r="BA9765" s="283"/>
      <c r="BB9765" s="283"/>
      <c r="BC9765" s="34"/>
      <c r="BD9765" s="27"/>
      <c r="BF9765" s="35"/>
      <c r="BG9765" s="35"/>
      <c r="BH9765" s="35"/>
    </row>
    <row r="9766" spans="1:60" ht="15" x14ac:dyDescent="0.25">
      <c r="A9766" s="570">
        <f t="shared" si="143"/>
        <v>9760</v>
      </c>
      <c r="B9766" s="571" t="s">
        <v>11900</v>
      </c>
      <c r="C9766" s="574" t="s">
        <v>12</v>
      </c>
      <c r="D9766" s="843">
        <v>2496.62</v>
      </c>
      <c r="E9766" s="844"/>
      <c r="F9766" s="844"/>
      <c r="G9766" s="25"/>
      <c r="H9766" s="25"/>
      <c r="I9766" s="25"/>
      <c r="J9766" s="25"/>
      <c r="K9766" s="25"/>
      <c r="L9766" s="25"/>
      <c r="N9766" s="25"/>
      <c r="O9766" s="25"/>
      <c r="P9766" s="35" t="s">
        <v>2496</v>
      </c>
      <c r="AS9766" s="570"/>
      <c r="AT9766" s="391"/>
      <c r="AU9766" s="222"/>
      <c r="AV9766" s="564"/>
      <c r="AW9766" s="60"/>
      <c r="AX9766" s="60"/>
      <c r="AY9766" s="60"/>
      <c r="AZ9766" s="283"/>
      <c r="BA9766" s="283"/>
      <c r="BB9766" s="283"/>
      <c r="BC9766" s="34"/>
      <c r="BD9766" s="27"/>
      <c r="BF9766" s="35"/>
      <c r="BG9766" s="35"/>
      <c r="BH9766" s="35"/>
    </row>
    <row r="9767" spans="1:60" ht="15" x14ac:dyDescent="0.25">
      <c r="A9767" s="570">
        <f t="shared" si="143"/>
        <v>9761</v>
      </c>
      <c r="B9767" s="571" t="s">
        <v>11901</v>
      </c>
      <c r="C9767" s="574" t="s">
        <v>12</v>
      </c>
      <c r="D9767" s="843">
        <v>12147.52</v>
      </c>
      <c r="E9767" s="844"/>
      <c r="F9767" s="844"/>
      <c r="G9767" s="25"/>
      <c r="H9767" s="25"/>
      <c r="I9767" s="25"/>
      <c r="J9767" s="25"/>
      <c r="K9767" s="25"/>
      <c r="L9767" s="25"/>
      <c r="N9767" s="25"/>
      <c r="O9767" s="25"/>
      <c r="P9767" s="35" t="s">
        <v>2496</v>
      </c>
      <c r="AS9767" s="570"/>
      <c r="AT9767" s="391"/>
      <c r="AU9767" s="222"/>
      <c r="AV9767" s="564"/>
      <c r="AW9767" s="60"/>
      <c r="AX9767" s="60"/>
      <c r="AY9767" s="60"/>
      <c r="AZ9767" s="283"/>
      <c r="BA9767" s="283"/>
      <c r="BB9767" s="283"/>
      <c r="BC9767" s="34"/>
      <c r="BD9767" s="27"/>
      <c r="BF9767" s="35"/>
      <c r="BG9767" s="35"/>
      <c r="BH9767" s="35"/>
    </row>
    <row r="9768" spans="1:60" ht="15" x14ac:dyDescent="0.25">
      <c r="A9768" s="570">
        <f t="shared" si="143"/>
        <v>9762</v>
      </c>
      <c r="B9768" s="571" t="s">
        <v>11902</v>
      </c>
      <c r="C9768" s="574" t="s">
        <v>12</v>
      </c>
      <c r="D9768" s="843">
        <v>24245.06</v>
      </c>
      <c r="E9768" s="844"/>
      <c r="F9768" s="844"/>
      <c r="G9768" s="25"/>
      <c r="H9768" s="25"/>
      <c r="I9768" s="25"/>
      <c r="J9768" s="25"/>
      <c r="K9768" s="25"/>
      <c r="L9768" s="25"/>
      <c r="N9768" s="25"/>
      <c r="O9768" s="25"/>
      <c r="P9768" s="35" t="s">
        <v>2496</v>
      </c>
      <c r="AS9768" s="570"/>
      <c r="AT9768" s="391"/>
      <c r="AU9768" s="222"/>
      <c r="AV9768" s="564"/>
      <c r="AW9768" s="60"/>
      <c r="AX9768" s="60"/>
      <c r="AY9768" s="60"/>
      <c r="AZ9768" s="283"/>
      <c r="BA9768" s="283"/>
      <c r="BB9768" s="283"/>
      <c r="BC9768" s="34"/>
      <c r="BD9768" s="27"/>
      <c r="BF9768" s="35"/>
      <c r="BG9768" s="35"/>
      <c r="BH9768" s="35"/>
    </row>
    <row r="9769" spans="1:60" ht="15" x14ac:dyDescent="0.25">
      <c r="A9769" s="570">
        <f t="shared" si="143"/>
        <v>9763</v>
      </c>
      <c r="B9769" s="571" t="s">
        <v>11903</v>
      </c>
      <c r="C9769" s="574" t="s">
        <v>12487</v>
      </c>
      <c r="D9769" s="843">
        <v>18937.66</v>
      </c>
      <c r="E9769" s="844"/>
      <c r="F9769" s="844"/>
      <c r="G9769" s="25"/>
      <c r="H9769" s="25"/>
      <c r="I9769" s="25"/>
      <c r="J9769" s="25"/>
      <c r="K9769" s="25"/>
      <c r="L9769" s="25"/>
      <c r="N9769" s="25"/>
      <c r="O9769" s="25"/>
      <c r="P9769" s="35" t="s">
        <v>2496</v>
      </c>
      <c r="AS9769" s="570"/>
      <c r="AT9769" s="391"/>
      <c r="AU9769" s="222"/>
      <c r="AV9769" s="564"/>
      <c r="AW9769" s="60"/>
      <c r="AX9769" s="60"/>
      <c r="AY9769" s="60"/>
      <c r="AZ9769" s="283"/>
      <c r="BA9769" s="283"/>
      <c r="BB9769" s="283"/>
      <c r="BC9769" s="34"/>
      <c r="BD9769" s="27"/>
      <c r="BF9769" s="35"/>
      <c r="BG9769" s="35"/>
      <c r="BH9769" s="35"/>
    </row>
    <row r="9770" spans="1:60" ht="15" x14ac:dyDescent="0.25">
      <c r="A9770" s="570">
        <f t="shared" si="143"/>
        <v>9764</v>
      </c>
      <c r="B9770" s="571" t="s">
        <v>11904</v>
      </c>
      <c r="C9770" s="574" t="s">
        <v>12</v>
      </c>
      <c r="D9770" s="843">
        <v>2107.4899999999998</v>
      </c>
      <c r="E9770" s="844"/>
      <c r="F9770" s="844"/>
      <c r="G9770" s="25"/>
      <c r="H9770" s="25"/>
      <c r="I9770" s="25"/>
      <c r="J9770" s="25"/>
      <c r="K9770" s="25"/>
      <c r="L9770" s="25"/>
      <c r="N9770" s="25"/>
      <c r="O9770" s="25"/>
      <c r="P9770" s="35" t="s">
        <v>2496</v>
      </c>
      <c r="AS9770" s="570"/>
      <c r="AT9770" s="391"/>
      <c r="AU9770" s="222"/>
      <c r="AV9770" s="564"/>
      <c r="AW9770" s="60"/>
      <c r="AX9770" s="60"/>
      <c r="AY9770" s="60"/>
      <c r="AZ9770" s="283"/>
      <c r="BA9770" s="283"/>
      <c r="BB9770" s="283"/>
      <c r="BC9770" s="34"/>
      <c r="BD9770" s="27"/>
      <c r="BF9770" s="35"/>
      <c r="BG9770" s="35"/>
      <c r="BH9770" s="35"/>
    </row>
    <row r="9771" spans="1:60" ht="15" x14ac:dyDescent="0.25">
      <c r="A9771" s="570">
        <f t="shared" si="143"/>
        <v>9765</v>
      </c>
      <c r="B9771" s="571" t="s">
        <v>11905</v>
      </c>
      <c r="C9771" s="574" t="s">
        <v>12469</v>
      </c>
      <c r="D9771" s="843">
        <v>9091.6</v>
      </c>
      <c r="E9771" s="844"/>
      <c r="F9771" s="844"/>
      <c r="G9771" s="25"/>
      <c r="H9771" s="25"/>
      <c r="I9771" s="25"/>
      <c r="J9771" s="25"/>
      <c r="K9771" s="25"/>
      <c r="L9771" s="25"/>
      <c r="N9771" s="25"/>
      <c r="O9771" s="25"/>
      <c r="P9771" s="35" t="s">
        <v>2496</v>
      </c>
      <c r="AS9771" s="570"/>
      <c r="AT9771" s="391"/>
      <c r="AU9771" s="222"/>
      <c r="AV9771" s="564"/>
      <c r="AW9771" s="60"/>
      <c r="AX9771" s="60"/>
      <c r="AY9771" s="60"/>
      <c r="AZ9771" s="283"/>
      <c r="BA9771" s="283"/>
      <c r="BB9771" s="283"/>
      <c r="BC9771" s="34"/>
      <c r="BD9771" s="27"/>
      <c r="BF9771" s="35"/>
      <c r="BG9771" s="35"/>
      <c r="BH9771" s="35"/>
    </row>
    <row r="9772" spans="1:60" ht="15" x14ac:dyDescent="0.25">
      <c r="A9772" s="570">
        <f t="shared" si="143"/>
        <v>9766</v>
      </c>
      <c r="B9772" s="571" t="s">
        <v>11906</v>
      </c>
      <c r="C9772" s="574" t="s">
        <v>12469</v>
      </c>
      <c r="D9772" s="843">
        <v>2644.18</v>
      </c>
      <c r="E9772" s="844"/>
      <c r="F9772" s="844"/>
      <c r="G9772" s="25"/>
      <c r="H9772" s="25"/>
      <c r="I9772" s="25"/>
      <c r="J9772" s="25"/>
      <c r="K9772" s="25"/>
      <c r="L9772" s="25"/>
      <c r="N9772" s="25"/>
      <c r="O9772" s="25"/>
      <c r="P9772" s="35" t="s">
        <v>2496</v>
      </c>
      <c r="AS9772" s="570"/>
      <c r="AT9772" s="391"/>
      <c r="AU9772" s="222"/>
      <c r="AV9772" s="564"/>
      <c r="AW9772" s="60"/>
      <c r="AX9772" s="60"/>
      <c r="AY9772" s="60"/>
      <c r="AZ9772" s="283"/>
      <c r="BA9772" s="283"/>
      <c r="BB9772" s="283"/>
      <c r="BC9772" s="34"/>
      <c r="BD9772" s="27"/>
      <c r="BF9772" s="35"/>
      <c r="BG9772" s="35"/>
      <c r="BH9772" s="35"/>
    </row>
    <row r="9773" spans="1:60" ht="15" x14ac:dyDescent="0.25">
      <c r="A9773" s="570">
        <f t="shared" si="143"/>
        <v>9767</v>
      </c>
      <c r="B9773" s="571" t="s">
        <v>11907</v>
      </c>
      <c r="C9773" s="574" t="s">
        <v>12469</v>
      </c>
      <c r="D9773" s="843">
        <v>4555.32</v>
      </c>
      <c r="E9773" s="844"/>
      <c r="F9773" s="844"/>
      <c r="G9773" s="25"/>
      <c r="H9773" s="25"/>
      <c r="I9773" s="25"/>
      <c r="J9773" s="25"/>
      <c r="K9773" s="25"/>
      <c r="L9773" s="25"/>
      <c r="N9773" s="25"/>
      <c r="O9773" s="25"/>
      <c r="P9773" s="35" t="s">
        <v>2496</v>
      </c>
      <c r="AS9773" s="570"/>
      <c r="AT9773" s="391"/>
      <c r="AU9773" s="222"/>
      <c r="AV9773" s="564"/>
      <c r="AW9773" s="60"/>
      <c r="AX9773" s="60"/>
      <c r="AY9773" s="60"/>
      <c r="AZ9773" s="283"/>
      <c r="BA9773" s="283"/>
      <c r="BB9773" s="283"/>
      <c r="BC9773" s="34"/>
      <c r="BD9773" s="27"/>
      <c r="BF9773" s="35"/>
      <c r="BG9773" s="35"/>
      <c r="BH9773" s="35"/>
    </row>
    <row r="9774" spans="1:60" ht="15" x14ac:dyDescent="0.25">
      <c r="A9774" s="570">
        <f t="shared" si="143"/>
        <v>9768</v>
      </c>
      <c r="B9774" s="571" t="s">
        <v>11908</v>
      </c>
      <c r="C9774" s="574" t="s">
        <v>12469</v>
      </c>
      <c r="D9774" s="843">
        <v>10817.1</v>
      </c>
      <c r="E9774" s="844"/>
      <c r="F9774" s="844"/>
      <c r="G9774" s="25"/>
      <c r="H9774" s="25"/>
      <c r="I9774" s="25"/>
      <c r="J9774" s="25"/>
      <c r="K9774" s="25"/>
      <c r="L9774" s="25"/>
      <c r="N9774" s="25"/>
      <c r="O9774" s="25"/>
      <c r="P9774" s="35" t="s">
        <v>2496</v>
      </c>
      <c r="AS9774" s="570"/>
      <c r="AT9774" s="391"/>
      <c r="AU9774" s="222"/>
      <c r="AV9774" s="564"/>
      <c r="AW9774" s="60"/>
      <c r="AX9774" s="60"/>
      <c r="AY9774" s="60"/>
      <c r="AZ9774" s="283"/>
      <c r="BA9774" s="283"/>
      <c r="BB9774" s="283"/>
      <c r="BC9774" s="34"/>
      <c r="BD9774" s="27"/>
      <c r="BF9774" s="35"/>
      <c r="BG9774" s="35"/>
      <c r="BH9774" s="35"/>
    </row>
    <row r="9775" spans="1:60" ht="15" x14ac:dyDescent="0.25">
      <c r="A9775" s="570">
        <f t="shared" si="143"/>
        <v>9769</v>
      </c>
      <c r="B9775" s="571" t="s">
        <v>11909</v>
      </c>
      <c r="C9775" s="574" t="s">
        <v>12487</v>
      </c>
      <c r="D9775" s="843">
        <v>54003.39</v>
      </c>
      <c r="E9775" s="844"/>
      <c r="F9775" s="844"/>
      <c r="G9775" s="25"/>
      <c r="H9775" s="25"/>
      <c r="I9775" s="25"/>
      <c r="J9775" s="25"/>
      <c r="K9775" s="25"/>
      <c r="L9775" s="25"/>
      <c r="N9775" s="25"/>
      <c r="O9775" s="25"/>
      <c r="P9775" s="35" t="s">
        <v>2496</v>
      </c>
      <c r="AS9775" s="570"/>
      <c r="AT9775" s="391"/>
      <c r="AU9775" s="222"/>
      <c r="AV9775" s="564"/>
      <c r="AW9775" s="60"/>
      <c r="AX9775" s="60"/>
      <c r="AY9775" s="60"/>
      <c r="AZ9775" s="283"/>
      <c r="BA9775" s="283"/>
      <c r="BB9775" s="283"/>
      <c r="BC9775" s="34"/>
      <c r="BD9775" s="27"/>
      <c r="BF9775" s="35"/>
      <c r="BG9775" s="35"/>
      <c r="BH9775" s="35"/>
    </row>
    <row r="9776" spans="1:60" ht="15" x14ac:dyDescent="0.25">
      <c r="A9776" s="570">
        <f t="shared" si="143"/>
        <v>9770</v>
      </c>
      <c r="B9776" s="571" t="s">
        <v>11910</v>
      </c>
      <c r="C9776" s="574" t="s">
        <v>12487</v>
      </c>
      <c r="D9776" s="843">
        <v>829318.14</v>
      </c>
      <c r="E9776" s="844"/>
      <c r="F9776" s="844"/>
      <c r="G9776" s="25"/>
      <c r="H9776" s="25"/>
      <c r="I9776" s="25"/>
      <c r="J9776" s="25"/>
      <c r="K9776" s="25"/>
      <c r="L9776" s="25"/>
      <c r="N9776" s="25"/>
      <c r="O9776" s="25"/>
      <c r="P9776" s="35" t="s">
        <v>2496</v>
      </c>
      <c r="AS9776" s="570"/>
      <c r="AT9776" s="391"/>
      <c r="AU9776" s="222"/>
      <c r="AV9776" s="564"/>
      <c r="AW9776" s="60"/>
      <c r="AX9776" s="60"/>
      <c r="AY9776" s="60"/>
      <c r="AZ9776" s="283"/>
      <c r="BA9776" s="283"/>
      <c r="BB9776" s="283"/>
      <c r="BC9776" s="34"/>
      <c r="BD9776" s="27"/>
      <c r="BF9776" s="35"/>
      <c r="BG9776" s="35"/>
      <c r="BH9776" s="35"/>
    </row>
    <row r="9777" spans="1:60" ht="15" x14ac:dyDescent="0.25">
      <c r="A9777" s="570">
        <f t="shared" si="143"/>
        <v>9771</v>
      </c>
      <c r="B9777" s="571" t="s">
        <v>11911</v>
      </c>
      <c r="C9777" s="574" t="s">
        <v>12469</v>
      </c>
      <c r="D9777" s="843">
        <v>11270.49</v>
      </c>
      <c r="E9777" s="844"/>
      <c r="F9777" s="844"/>
      <c r="G9777" s="25"/>
      <c r="H9777" s="25"/>
      <c r="I9777" s="25"/>
      <c r="J9777" s="25"/>
      <c r="K9777" s="25"/>
      <c r="L9777" s="25"/>
      <c r="N9777" s="25"/>
      <c r="O9777" s="25"/>
      <c r="P9777" s="35" t="s">
        <v>2496</v>
      </c>
      <c r="AS9777" s="570"/>
      <c r="AT9777" s="391"/>
      <c r="AU9777" s="222"/>
      <c r="AV9777" s="564"/>
      <c r="AW9777" s="60"/>
      <c r="AX9777" s="60"/>
      <c r="AY9777" s="60"/>
      <c r="AZ9777" s="283"/>
      <c r="BA9777" s="283"/>
      <c r="BB9777" s="283"/>
      <c r="BC9777" s="34"/>
      <c r="BD9777" s="27"/>
      <c r="BF9777" s="35"/>
      <c r="BG9777" s="35"/>
      <c r="BH9777" s="35"/>
    </row>
    <row r="9778" spans="1:60" ht="15" x14ac:dyDescent="0.25">
      <c r="A9778" s="570">
        <f t="shared" si="143"/>
        <v>9772</v>
      </c>
      <c r="B9778" s="571" t="s">
        <v>11912</v>
      </c>
      <c r="C9778" s="574" t="s">
        <v>12469</v>
      </c>
      <c r="D9778" s="843">
        <v>3324.86</v>
      </c>
      <c r="E9778" s="844"/>
      <c r="F9778" s="844"/>
      <c r="G9778" s="25"/>
      <c r="H9778" s="25"/>
      <c r="I9778" s="25"/>
      <c r="J9778" s="25"/>
      <c r="K9778" s="25"/>
      <c r="L9778" s="25"/>
      <c r="N9778" s="25"/>
      <c r="O9778" s="25"/>
      <c r="P9778" s="35" t="s">
        <v>2496</v>
      </c>
      <c r="AS9778" s="570"/>
      <c r="AT9778" s="391"/>
      <c r="AU9778" s="222"/>
      <c r="AV9778" s="564"/>
      <c r="AW9778" s="60"/>
      <c r="AX9778" s="60"/>
      <c r="AY9778" s="60"/>
      <c r="AZ9778" s="283"/>
      <c r="BA9778" s="283"/>
      <c r="BB9778" s="283"/>
      <c r="BC9778" s="34"/>
      <c r="BD9778" s="27"/>
      <c r="BF9778" s="35"/>
      <c r="BG9778" s="35"/>
      <c r="BH9778" s="35"/>
    </row>
    <row r="9779" spans="1:60" ht="15" x14ac:dyDescent="0.25">
      <c r="A9779" s="570">
        <f t="shared" si="143"/>
        <v>9773</v>
      </c>
      <c r="B9779" s="571" t="s">
        <v>11913</v>
      </c>
      <c r="C9779" s="574" t="s">
        <v>12469</v>
      </c>
      <c r="D9779" s="843">
        <v>5648.93</v>
      </c>
      <c r="E9779" s="844"/>
      <c r="F9779" s="844"/>
      <c r="G9779" s="25"/>
      <c r="H9779" s="25"/>
      <c r="I9779" s="25"/>
      <c r="J9779" s="25"/>
      <c r="K9779" s="25"/>
      <c r="L9779" s="25"/>
      <c r="N9779" s="25"/>
      <c r="O9779" s="25"/>
      <c r="P9779" s="35" t="s">
        <v>2496</v>
      </c>
      <c r="AS9779" s="570"/>
      <c r="AT9779" s="391"/>
      <c r="AU9779" s="222"/>
      <c r="AV9779" s="564"/>
      <c r="AW9779" s="60"/>
      <c r="AX9779" s="60"/>
      <c r="AY9779" s="60"/>
      <c r="AZ9779" s="283"/>
      <c r="BA9779" s="283"/>
      <c r="BB9779" s="283"/>
      <c r="BC9779" s="34"/>
      <c r="BD9779" s="27"/>
      <c r="BF9779" s="35"/>
      <c r="BG9779" s="35"/>
      <c r="BH9779" s="35"/>
    </row>
    <row r="9780" spans="1:60" ht="15" x14ac:dyDescent="0.25">
      <c r="A9780" s="570">
        <f t="shared" si="143"/>
        <v>9774</v>
      </c>
      <c r="B9780" s="571" t="s">
        <v>11914</v>
      </c>
      <c r="C9780" s="574" t="s">
        <v>12469</v>
      </c>
      <c r="D9780" s="843">
        <v>13411.3</v>
      </c>
      <c r="E9780" s="844"/>
      <c r="F9780" s="844"/>
      <c r="G9780" s="25"/>
      <c r="H9780" s="25"/>
      <c r="I9780" s="25"/>
      <c r="J9780" s="25"/>
      <c r="K9780" s="25"/>
      <c r="L9780" s="25"/>
      <c r="N9780" s="25"/>
      <c r="O9780" s="25"/>
      <c r="P9780" s="35" t="s">
        <v>2496</v>
      </c>
      <c r="AS9780" s="570"/>
      <c r="AT9780" s="391"/>
      <c r="AU9780" s="222"/>
      <c r="AV9780" s="564"/>
      <c r="AW9780" s="60"/>
      <c r="AX9780" s="60"/>
      <c r="AY9780" s="60"/>
      <c r="AZ9780" s="283"/>
      <c r="BA9780" s="283"/>
      <c r="BB9780" s="283"/>
      <c r="BC9780" s="34"/>
      <c r="BD9780" s="27"/>
      <c r="BF9780" s="35"/>
      <c r="BG9780" s="35"/>
      <c r="BH9780" s="35"/>
    </row>
    <row r="9781" spans="1:60" ht="15" x14ac:dyDescent="0.25">
      <c r="A9781" s="570">
        <f t="shared" si="143"/>
        <v>9775</v>
      </c>
      <c r="B9781" s="571" t="s">
        <v>11915</v>
      </c>
      <c r="C9781" s="574" t="s">
        <v>12</v>
      </c>
      <c r="D9781" s="843">
        <v>2891.7</v>
      </c>
      <c r="E9781" s="844"/>
      <c r="F9781" s="844"/>
      <c r="G9781" s="25"/>
      <c r="H9781" s="25"/>
      <c r="I9781" s="25"/>
      <c r="J9781" s="25"/>
      <c r="K9781" s="25"/>
      <c r="L9781" s="25"/>
      <c r="N9781" s="25"/>
      <c r="O9781" s="25"/>
      <c r="P9781" s="35" t="s">
        <v>2496</v>
      </c>
      <c r="AS9781" s="570"/>
      <c r="AT9781" s="391"/>
      <c r="AU9781" s="222"/>
      <c r="AV9781" s="564"/>
      <c r="AW9781" s="60"/>
      <c r="AX9781" s="60"/>
      <c r="AY9781" s="60"/>
      <c r="AZ9781" s="283"/>
      <c r="BA9781" s="283"/>
      <c r="BB9781" s="283"/>
      <c r="BC9781" s="34"/>
      <c r="BD9781" s="27"/>
      <c r="BF9781" s="35"/>
      <c r="BG9781" s="35"/>
      <c r="BH9781" s="35"/>
    </row>
    <row r="9782" spans="1:60" ht="15" x14ac:dyDescent="0.25">
      <c r="A9782" s="570">
        <f t="shared" si="143"/>
        <v>9776</v>
      </c>
      <c r="B9782" s="571" t="s">
        <v>11916</v>
      </c>
      <c r="C9782" s="574" t="s">
        <v>12487</v>
      </c>
      <c r="D9782" s="843">
        <v>66954.16</v>
      </c>
      <c r="E9782" s="844"/>
      <c r="F9782" s="844"/>
      <c r="G9782" s="25"/>
      <c r="H9782" s="25"/>
      <c r="I9782" s="25"/>
      <c r="J9782" s="25"/>
      <c r="K9782" s="25"/>
      <c r="L9782" s="25"/>
      <c r="N9782" s="25"/>
      <c r="O9782" s="25"/>
      <c r="P9782" s="35" t="s">
        <v>2496</v>
      </c>
      <c r="AS9782" s="570"/>
      <c r="AT9782" s="391"/>
      <c r="AU9782" s="222"/>
      <c r="AV9782" s="564"/>
      <c r="AW9782" s="60"/>
      <c r="AX9782" s="60"/>
      <c r="AY9782" s="60"/>
      <c r="AZ9782" s="283"/>
      <c r="BA9782" s="283"/>
      <c r="BB9782" s="283"/>
      <c r="BC9782" s="34"/>
      <c r="BD9782" s="27"/>
      <c r="BF9782" s="35"/>
      <c r="BG9782" s="35"/>
      <c r="BH9782" s="35"/>
    </row>
    <row r="9783" spans="1:60" ht="15" x14ac:dyDescent="0.25">
      <c r="A9783" s="570">
        <f t="shared" si="143"/>
        <v>9777</v>
      </c>
      <c r="B9783" s="571" t="s">
        <v>11917</v>
      </c>
      <c r="C9783" s="574" t="s">
        <v>12487</v>
      </c>
      <c r="D9783" s="843">
        <v>44225.16</v>
      </c>
      <c r="E9783" s="844"/>
      <c r="F9783" s="844"/>
      <c r="G9783" s="25"/>
      <c r="H9783" s="25"/>
      <c r="I9783" s="25"/>
      <c r="J9783" s="25"/>
      <c r="K9783" s="25"/>
      <c r="L9783" s="25"/>
      <c r="N9783" s="25"/>
      <c r="O9783" s="25"/>
      <c r="P9783" s="35" t="s">
        <v>2496</v>
      </c>
      <c r="AS9783" s="570"/>
      <c r="AT9783" s="391"/>
      <c r="AU9783" s="222"/>
      <c r="AV9783" s="564"/>
      <c r="AW9783" s="60"/>
      <c r="AX9783" s="60"/>
      <c r="AY9783" s="60"/>
      <c r="AZ9783" s="283"/>
      <c r="BA9783" s="283"/>
      <c r="BB9783" s="283"/>
      <c r="BC9783" s="34"/>
      <c r="BD9783" s="27"/>
      <c r="BF9783" s="35"/>
      <c r="BG9783" s="35"/>
      <c r="BH9783" s="35"/>
    </row>
    <row r="9784" spans="1:60" ht="15" x14ac:dyDescent="0.25">
      <c r="A9784" s="570">
        <f t="shared" si="143"/>
        <v>9778</v>
      </c>
      <c r="B9784" s="571" t="s">
        <v>11918</v>
      </c>
      <c r="C9784" s="574" t="s">
        <v>12469</v>
      </c>
      <c r="D9784" s="843">
        <v>16834.93</v>
      </c>
      <c r="E9784" s="844"/>
      <c r="F9784" s="844"/>
      <c r="G9784" s="25"/>
      <c r="H9784" s="25"/>
      <c r="I9784" s="25"/>
      <c r="J9784" s="25"/>
      <c r="K9784" s="25"/>
      <c r="L9784" s="25"/>
      <c r="N9784" s="25"/>
      <c r="O9784" s="25"/>
      <c r="P9784" s="35" t="s">
        <v>2496</v>
      </c>
      <c r="AS9784" s="570"/>
      <c r="AT9784" s="391"/>
      <c r="AU9784" s="222"/>
      <c r="AV9784" s="564"/>
      <c r="AW9784" s="60"/>
      <c r="AX9784" s="60"/>
      <c r="AY9784" s="60"/>
      <c r="AZ9784" s="283"/>
      <c r="BA9784" s="283"/>
      <c r="BB9784" s="283"/>
      <c r="BC9784" s="34"/>
      <c r="BD9784" s="27"/>
      <c r="BF9784" s="35"/>
      <c r="BG9784" s="35"/>
      <c r="BH9784" s="35"/>
    </row>
    <row r="9785" spans="1:60" ht="15" x14ac:dyDescent="0.25">
      <c r="A9785" s="570">
        <f t="shared" si="143"/>
        <v>9779</v>
      </c>
      <c r="B9785" s="571" t="s">
        <v>11919</v>
      </c>
      <c r="C9785" s="574" t="s">
        <v>12469</v>
      </c>
      <c r="D9785" s="843">
        <v>5040.84</v>
      </c>
      <c r="E9785" s="844"/>
      <c r="F9785" s="844"/>
      <c r="G9785" s="25"/>
      <c r="H9785" s="25"/>
      <c r="I9785" s="25"/>
      <c r="J9785" s="25"/>
      <c r="K9785" s="25"/>
      <c r="L9785" s="25"/>
      <c r="N9785" s="25"/>
      <c r="O9785" s="25"/>
      <c r="P9785" s="35" t="s">
        <v>2496</v>
      </c>
      <c r="AS9785" s="570"/>
      <c r="AT9785" s="391"/>
      <c r="AU9785" s="222"/>
      <c r="AV9785" s="564"/>
      <c r="AW9785" s="60"/>
      <c r="AX9785" s="60"/>
      <c r="AY9785" s="60"/>
      <c r="AZ9785" s="283"/>
      <c r="BA9785" s="283"/>
      <c r="BB9785" s="283"/>
      <c r="BC9785" s="34"/>
      <c r="BD9785" s="27"/>
      <c r="BF9785" s="35"/>
      <c r="BG9785" s="35"/>
      <c r="BH9785" s="35"/>
    </row>
    <row r="9786" spans="1:60" ht="15" x14ac:dyDescent="0.25">
      <c r="A9786" s="570">
        <f t="shared" si="143"/>
        <v>9780</v>
      </c>
      <c r="B9786" s="571" t="s">
        <v>11920</v>
      </c>
      <c r="C9786" s="574" t="s">
        <v>12469</v>
      </c>
      <c r="D9786" s="843">
        <v>8437.1</v>
      </c>
      <c r="E9786" s="844"/>
      <c r="F9786" s="844"/>
      <c r="G9786" s="25"/>
      <c r="H9786" s="25"/>
      <c r="I9786" s="25"/>
      <c r="J9786" s="25"/>
      <c r="K9786" s="25"/>
      <c r="L9786" s="25"/>
      <c r="N9786" s="25"/>
      <c r="O9786" s="25"/>
      <c r="P9786" s="35" t="s">
        <v>2496</v>
      </c>
      <c r="AS9786" s="570"/>
      <c r="AT9786" s="391"/>
      <c r="AU9786" s="222"/>
      <c r="AV9786" s="564"/>
      <c r="AW9786" s="60"/>
      <c r="AX9786" s="60"/>
      <c r="AY9786" s="60"/>
      <c r="AZ9786" s="283"/>
      <c r="BA9786" s="283"/>
      <c r="BB9786" s="283"/>
      <c r="BC9786" s="34"/>
      <c r="BD9786" s="27"/>
      <c r="BF9786" s="35"/>
      <c r="BG9786" s="35"/>
      <c r="BH9786" s="35"/>
    </row>
    <row r="9787" spans="1:60" ht="15" x14ac:dyDescent="0.25">
      <c r="A9787" s="570">
        <f t="shared" si="143"/>
        <v>9781</v>
      </c>
      <c r="B9787" s="571" t="s">
        <v>11921</v>
      </c>
      <c r="C9787" s="574" t="s">
        <v>12469</v>
      </c>
      <c r="D9787" s="843">
        <v>20033.650000000001</v>
      </c>
      <c r="E9787" s="844"/>
      <c r="F9787" s="844"/>
      <c r="G9787" s="25"/>
      <c r="H9787" s="25"/>
      <c r="I9787" s="25"/>
      <c r="J9787" s="25"/>
      <c r="K9787" s="25"/>
      <c r="L9787" s="25"/>
      <c r="N9787" s="25"/>
      <c r="O9787" s="25"/>
      <c r="P9787" s="35" t="s">
        <v>2496</v>
      </c>
      <c r="AS9787" s="570"/>
      <c r="AT9787" s="391"/>
      <c r="AU9787" s="222"/>
      <c r="AV9787" s="564"/>
      <c r="AW9787" s="60"/>
      <c r="AX9787" s="60"/>
      <c r="AY9787" s="60"/>
      <c r="AZ9787" s="283"/>
      <c r="BA9787" s="283"/>
      <c r="BB9787" s="283"/>
      <c r="BC9787" s="34"/>
      <c r="BD9787" s="27"/>
      <c r="BF9787" s="35"/>
      <c r="BG9787" s="35"/>
      <c r="BH9787" s="35"/>
    </row>
    <row r="9788" spans="1:60" ht="15" x14ac:dyDescent="0.25">
      <c r="A9788" s="570">
        <f t="shared" si="143"/>
        <v>9782</v>
      </c>
      <c r="B9788" s="571" t="s">
        <v>11922</v>
      </c>
      <c r="C9788" s="574" t="s">
        <v>12</v>
      </c>
      <c r="D9788" s="843">
        <v>3761.59</v>
      </c>
      <c r="E9788" s="844"/>
      <c r="F9788" s="844"/>
      <c r="G9788" s="25"/>
      <c r="H9788" s="25"/>
      <c r="I9788" s="25"/>
      <c r="J9788" s="25"/>
      <c r="K9788" s="25"/>
      <c r="L9788" s="25"/>
      <c r="N9788" s="25"/>
      <c r="O9788" s="25"/>
      <c r="P9788" s="35" t="s">
        <v>2496</v>
      </c>
      <c r="AS9788" s="570"/>
      <c r="AT9788" s="391"/>
      <c r="AU9788" s="222"/>
      <c r="AV9788" s="564"/>
      <c r="AW9788" s="60"/>
      <c r="AX9788" s="60"/>
      <c r="AY9788" s="60"/>
      <c r="AZ9788" s="283"/>
      <c r="BA9788" s="283"/>
      <c r="BB9788" s="283"/>
      <c r="BC9788" s="34"/>
      <c r="BD9788" s="27"/>
      <c r="BF9788" s="35"/>
      <c r="BG9788" s="35"/>
      <c r="BH9788" s="35"/>
    </row>
    <row r="9789" spans="1:60" ht="15" x14ac:dyDescent="0.25">
      <c r="A9789" s="570">
        <f t="shared" si="143"/>
        <v>9783</v>
      </c>
      <c r="B9789" s="571" t="s">
        <v>11923</v>
      </c>
      <c r="C9789" s="574" t="s">
        <v>12487</v>
      </c>
      <c r="D9789" s="843">
        <v>100005.22</v>
      </c>
      <c r="E9789" s="844"/>
      <c r="F9789" s="844"/>
      <c r="G9789" s="25"/>
      <c r="H9789" s="25"/>
      <c r="I9789" s="25"/>
      <c r="J9789" s="25"/>
      <c r="K9789" s="25"/>
      <c r="L9789" s="25"/>
      <c r="N9789" s="25"/>
      <c r="O9789" s="25"/>
      <c r="P9789" s="35" t="s">
        <v>2496</v>
      </c>
      <c r="AS9789" s="570"/>
      <c r="AT9789" s="391"/>
      <c r="AU9789" s="222"/>
      <c r="AV9789" s="564"/>
      <c r="AW9789" s="60"/>
      <c r="AX9789" s="60"/>
      <c r="AY9789" s="60"/>
      <c r="AZ9789" s="283"/>
      <c r="BA9789" s="283"/>
      <c r="BB9789" s="283"/>
      <c r="BC9789" s="34"/>
      <c r="BD9789" s="27"/>
      <c r="BF9789" s="35"/>
      <c r="BG9789" s="35"/>
      <c r="BH9789" s="35"/>
    </row>
    <row r="9790" spans="1:60" ht="15" x14ac:dyDescent="0.25">
      <c r="A9790" s="570">
        <f t="shared" si="143"/>
        <v>9784</v>
      </c>
      <c r="B9790" s="571" t="s">
        <v>11924</v>
      </c>
      <c r="C9790" s="574" t="s">
        <v>12487</v>
      </c>
      <c r="D9790" s="843">
        <v>66058.09</v>
      </c>
      <c r="E9790" s="844"/>
      <c r="F9790" s="844"/>
      <c r="G9790" s="25"/>
      <c r="H9790" s="25"/>
      <c r="I9790" s="25"/>
      <c r="J9790" s="25"/>
      <c r="K9790" s="25"/>
      <c r="L9790" s="25"/>
      <c r="N9790" s="25"/>
      <c r="O9790" s="25"/>
      <c r="P9790" s="35" t="s">
        <v>2496</v>
      </c>
      <c r="AS9790" s="570"/>
      <c r="AT9790" s="391"/>
      <c r="AU9790" s="222"/>
      <c r="AV9790" s="564"/>
      <c r="AW9790" s="60"/>
      <c r="AX9790" s="60"/>
      <c r="AY9790" s="60"/>
      <c r="AZ9790" s="283"/>
      <c r="BA9790" s="283"/>
      <c r="BB9790" s="283"/>
      <c r="BC9790" s="34"/>
      <c r="BD9790" s="27"/>
      <c r="BF9790" s="35"/>
      <c r="BG9790" s="35"/>
      <c r="BH9790" s="35"/>
    </row>
    <row r="9791" spans="1:60" ht="15" x14ac:dyDescent="0.25">
      <c r="A9791" s="570">
        <f t="shared" si="143"/>
        <v>9785</v>
      </c>
      <c r="B9791" s="571" t="s">
        <v>11925</v>
      </c>
      <c r="C9791" s="574" t="s">
        <v>12469</v>
      </c>
      <c r="D9791" s="843">
        <v>23460.85</v>
      </c>
      <c r="E9791" s="844"/>
      <c r="F9791" s="844"/>
      <c r="G9791" s="25"/>
      <c r="H9791" s="25"/>
      <c r="I9791" s="25"/>
      <c r="J9791" s="25"/>
      <c r="K9791" s="25"/>
      <c r="L9791" s="25"/>
      <c r="N9791" s="25"/>
      <c r="O9791" s="25"/>
      <c r="P9791" s="35" t="s">
        <v>2496</v>
      </c>
      <c r="AS9791" s="570"/>
      <c r="AT9791" s="391"/>
      <c r="AU9791" s="222"/>
      <c r="AV9791" s="564"/>
      <c r="AW9791" s="60"/>
      <c r="AX9791" s="60"/>
      <c r="AY9791" s="60"/>
      <c r="AZ9791" s="283"/>
      <c r="BA9791" s="283"/>
      <c r="BB9791" s="283"/>
      <c r="BC9791" s="34"/>
      <c r="BD9791" s="27"/>
      <c r="BF9791" s="35"/>
      <c r="BG9791" s="35"/>
      <c r="BH9791" s="35"/>
    </row>
    <row r="9792" spans="1:60" ht="15" x14ac:dyDescent="0.25">
      <c r="A9792" s="570">
        <f t="shared" si="143"/>
        <v>9786</v>
      </c>
      <c r="B9792" s="571" t="s">
        <v>11926</v>
      </c>
      <c r="C9792" s="574" t="s">
        <v>12469</v>
      </c>
      <c r="D9792" s="843">
        <v>6711.6</v>
      </c>
      <c r="E9792" s="844"/>
      <c r="F9792" s="844"/>
      <c r="G9792" s="25"/>
      <c r="H9792" s="25"/>
      <c r="I9792" s="25"/>
      <c r="J9792" s="25"/>
      <c r="K9792" s="25"/>
      <c r="L9792" s="25"/>
      <c r="N9792" s="25"/>
      <c r="O9792" s="25"/>
      <c r="P9792" s="35" t="s">
        <v>2496</v>
      </c>
      <c r="AS9792" s="570"/>
      <c r="AT9792" s="391"/>
      <c r="AU9792" s="222"/>
      <c r="AV9792" s="564"/>
      <c r="AW9792" s="60"/>
      <c r="AX9792" s="60"/>
      <c r="AY9792" s="60"/>
      <c r="AZ9792" s="283"/>
      <c r="BA9792" s="283"/>
      <c r="BB9792" s="283"/>
      <c r="BC9792" s="34"/>
      <c r="BD9792" s="27"/>
      <c r="BF9792" s="35"/>
      <c r="BG9792" s="35"/>
      <c r="BH9792" s="35"/>
    </row>
    <row r="9793" spans="1:60" ht="15" x14ac:dyDescent="0.25">
      <c r="A9793" s="570">
        <f t="shared" si="143"/>
        <v>9787</v>
      </c>
      <c r="B9793" s="571" t="s">
        <v>11927</v>
      </c>
      <c r="C9793" s="574" t="s">
        <v>12469</v>
      </c>
      <c r="D9793" s="843">
        <v>11757.2</v>
      </c>
      <c r="E9793" s="844"/>
      <c r="F9793" s="844"/>
      <c r="G9793" s="25"/>
      <c r="H9793" s="25"/>
      <c r="I9793" s="25"/>
      <c r="J9793" s="25"/>
      <c r="K9793" s="25"/>
      <c r="L9793" s="25"/>
      <c r="N9793" s="25"/>
      <c r="O9793" s="25"/>
      <c r="P9793" s="35" t="s">
        <v>2496</v>
      </c>
      <c r="AS9793" s="570"/>
      <c r="AT9793" s="391"/>
      <c r="AU9793" s="222"/>
      <c r="AV9793" s="564"/>
      <c r="AW9793" s="60"/>
      <c r="AX9793" s="60"/>
      <c r="AY9793" s="60"/>
      <c r="AZ9793" s="283"/>
      <c r="BA9793" s="283"/>
      <c r="BB9793" s="283"/>
      <c r="BC9793" s="34"/>
      <c r="BD9793" s="27"/>
      <c r="BF9793" s="35"/>
      <c r="BG9793" s="35"/>
      <c r="BH9793" s="35"/>
    </row>
    <row r="9794" spans="1:60" ht="15" x14ac:dyDescent="0.25">
      <c r="A9794" s="570">
        <f t="shared" si="143"/>
        <v>9788</v>
      </c>
      <c r="B9794" s="571" t="s">
        <v>11928</v>
      </c>
      <c r="C9794" s="574" t="s">
        <v>12469</v>
      </c>
      <c r="D9794" s="843">
        <v>27917.4</v>
      </c>
      <c r="E9794" s="844"/>
      <c r="F9794" s="844"/>
      <c r="G9794" s="25"/>
      <c r="H9794" s="25"/>
      <c r="I9794" s="25"/>
      <c r="J9794" s="25"/>
      <c r="K9794" s="25"/>
      <c r="L9794" s="25"/>
      <c r="N9794" s="25"/>
      <c r="O9794" s="25"/>
      <c r="P9794" s="35" t="s">
        <v>2496</v>
      </c>
      <c r="AS9794" s="570"/>
      <c r="AT9794" s="391"/>
      <c r="AU9794" s="222"/>
      <c r="AV9794" s="564"/>
      <c r="AW9794" s="60"/>
      <c r="AX9794" s="60"/>
      <c r="AY9794" s="60"/>
      <c r="AZ9794" s="283"/>
      <c r="BA9794" s="283"/>
      <c r="BB9794" s="283"/>
      <c r="BC9794" s="34"/>
      <c r="BD9794" s="27"/>
      <c r="BF9794" s="35"/>
      <c r="BG9794" s="35"/>
      <c r="BH9794" s="35"/>
    </row>
    <row r="9795" spans="1:60" ht="15" x14ac:dyDescent="0.25">
      <c r="A9795" s="570">
        <f t="shared" si="143"/>
        <v>9789</v>
      </c>
      <c r="B9795" s="571" t="s">
        <v>11929</v>
      </c>
      <c r="C9795" s="574" t="s">
        <v>12</v>
      </c>
      <c r="D9795" s="843">
        <v>5320.49</v>
      </c>
      <c r="E9795" s="844"/>
      <c r="F9795" s="844"/>
      <c r="G9795" s="25"/>
      <c r="H9795" s="25"/>
      <c r="I9795" s="25"/>
      <c r="J9795" s="25"/>
      <c r="K9795" s="25"/>
      <c r="L9795" s="25"/>
      <c r="N9795" s="25"/>
      <c r="O9795" s="25"/>
      <c r="P9795" s="35" t="s">
        <v>2496</v>
      </c>
      <c r="AS9795" s="570"/>
      <c r="AT9795" s="391"/>
      <c r="AU9795" s="222"/>
      <c r="AV9795" s="564"/>
      <c r="AW9795" s="60"/>
      <c r="AX9795" s="60"/>
      <c r="AY9795" s="60"/>
      <c r="AZ9795" s="283"/>
      <c r="BA9795" s="283"/>
      <c r="BB9795" s="283"/>
      <c r="BC9795" s="34"/>
      <c r="BD9795" s="27"/>
      <c r="BF9795" s="35"/>
      <c r="BG9795" s="35"/>
      <c r="BH9795" s="35"/>
    </row>
    <row r="9796" spans="1:60" ht="15" x14ac:dyDescent="0.25">
      <c r="A9796" s="570">
        <f t="shared" si="143"/>
        <v>9790</v>
      </c>
      <c r="B9796" s="571" t="s">
        <v>11930</v>
      </c>
      <c r="C9796" s="574" t="s">
        <v>12487</v>
      </c>
      <c r="D9796" s="843">
        <v>139368.04</v>
      </c>
      <c r="E9796" s="844"/>
      <c r="F9796" s="844"/>
      <c r="G9796" s="25"/>
      <c r="H9796" s="25"/>
      <c r="I9796" s="25"/>
      <c r="J9796" s="25"/>
      <c r="K9796" s="25"/>
      <c r="L9796" s="25"/>
      <c r="N9796" s="25"/>
      <c r="O9796" s="25"/>
      <c r="P9796" s="35" t="s">
        <v>2496</v>
      </c>
      <c r="AS9796" s="570"/>
      <c r="AT9796" s="391"/>
      <c r="AU9796" s="222"/>
      <c r="AV9796" s="564"/>
      <c r="AW9796" s="60"/>
      <c r="AX9796" s="60"/>
      <c r="AY9796" s="60"/>
      <c r="AZ9796" s="283"/>
      <c r="BA9796" s="283"/>
      <c r="BB9796" s="283"/>
      <c r="BC9796" s="34"/>
      <c r="BD9796" s="27"/>
      <c r="BF9796" s="35"/>
      <c r="BG9796" s="35"/>
      <c r="BH9796" s="35"/>
    </row>
    <row r="9797" spans="1:60" ht="15" x14ac:dyDescent="0.25">
      <c r="A9797" s="570">
        <f t="shared" si="143"/>
        <v>9791</v>
      </c>
      <c r="B9797" s="571" t="s">
        <v>11931</v>
      </c>
      <c r="C9797" s="574" t="s">
        <v>12487</v>
      </c>
      <c r="D9797" s="843">
        <v>92059.59</v>
      </c>
      <c r="E9797" s="844"/>
      <c r="F9797" s="844"/>
      <c r="G9797" s="25"/>
      <c r="H9797" s="25"/>
      <c r="I9797" s="25"/>
      <c r="J9797" s="25"/>
      <c r="K9797" s="25"/>
      <c r="L9797" s="25"/>
      <c r="N9797" s="25"/>
      <c r="O9797" s="25"/>
      <c r="P9797" s="35" t="s">
        <v>2496</v>
      </c>
      <c r="AS9797" s="570"/>
      <c r="AT9797" s="391"/>
      <c r="AU9797" s="222"/>
      <c r="AV9797" s="564"/>
      <c r="AW9797" s="60"/>
      <c r="AX9797" s="60"/>
      <c r="AY9797" s="60"/>
      <c r="AZ9797" s="283"/>
      <c r="BA9797" s="283"/>
      <c r="BB9797" s="283"/>
      <c r="BC9797" s="34"/>
      <c r="BD9797" s="27"/>
      <c r="BF9797" s="35"/>
      <c r="BG9797" s="35"/>
      <c r="BH9797" s="35"/>
    </row>
    <row r="9798" spans="1:60" ht="15" x14ac:dyDescent="0.25">
      <c r="A9798" s="570">
        <f t="shared" si="143"/>
        <v>9792</v>
      </c>
      <c r="B9798" s="571" t="s">
        <v>11932</v>
      </c>
      <c r="C9798" s="574" t="s">
        <v>12469</v>
      </c>
      <c r="D9798" s="843">
        <v>49681.31</v>
      </c>
      <c r="E9798" s="844"/>
      <c r="F9798" s="844"/>
      <c r="G9798" s="25"/>
      <c r="H9798" s="25"/>
      <c r="I9798" s="25"/>
      <c r="J9798" s="25"/>
      <c r="K9798" s="25"/>
      <c r="L9798" s="25"/>
      <c r="N9798" s="25"/>
      <c r="O9798" s="25"/>
      <c r="P9798" s="35" t="s">
        <v>2496</v>
      </c>
      <c r="AS9798" s="570"/>
      <c r="AT9798" s="391"/>
      <c r="AU9798" s="222"/>
      <c r="AV9798" s="564"/>
      <c r="AW9798" s="60"/>
      <c r="AX9798" s="60"/>
      <c r="AY9798" s="60"/>
      <c r="AZ9798" s="283"/>
      <c r="BA9798" s="283"/>
      <c r="BB9798" s="283"/>
      <c r="BC9798" s="34"/>
      <c r="BD9798" s="27"/>
      <c r="BF9798" s="35"/>
      <c r="BG9798" s="35"/>
      <c r="BH9798" s="35"/>
    </row>
    <row r="9799" spans="1:60" ht="15" x14ac:dyDescent="0.25">
      <c r="A9799" s="570">
        <f t="shared" si="143"/>
        <v>9793</v>
      </c>
      <c r="B9799" s="571" t="s">
        <v>11933</v>
      </c>
      <c r="C9799" s="574" t="s">
        <v>12469</v>
      </c>
      <c r="D9799" s="843">
        <v>22015</v>
      </c>
      <c r="E9799" s="844"/>
      <c r="F9799" s="844"/>
      <c r="G9799" s="25"/>
      <c r="H9799" s="25"/>
      <c r="I9799" s="25"/>
      <c r="J9799" s="25"/>
      <c r="K9799" s="25"/>
      <c r="L9799" s="25"/>
      <c r="N9799" s="25"/>
      <c r="O9799" s="25"/>
      <c r="P9799" s="35" t="s">
        <v>2496</v>
      </c>
      <c r="AS9799" s="570"/>
      <c r="AT9799" s="391"/>
      <c r="AU9799" s="222"/>
      <c r="AV9799" s="564"/>
      <c r="AW9799" s="60"/>
      <c r="AX9799" s="60"/>
      <c r="AY9799" s="60"/>
      <c r="AZ9799" s="283"/>
      <c r="BA9799" s="283"/>
      <c r="BB9799" s="283"/>
      <c r="BC9799" s="34"/>
      <c r="BD9799" s="27"/>
      <c r="BF9799" s="35"/>
      <c r="BG9799" s="35"/>
      <c r="BH9799" s="35"/>
    </row>
    <row r="9800" spans="1:60" ht="15" x14ac:dyDescent="0.25">
      <c r="A9800" s="570">
        <f t="shared" si="143"/>
        <v>9794</v>
      </c>
      <c r="B9800" s="571" t="s">
        <v>11934</v>
      </c>
      <c r="C9800" s="574" t="s">
        <v>12487</v>
      </c>
      <c r="D9800" s="843">
        <v>295134.28000000003</v>
      </c>
      <c r="E9800" s="844"/>
      <c r="F9800" s="844"/>
      <c r="G9800" s="25"/>
      <c r="H9800" s="25"/>
      <c r="I9800" s="25"/>
      <c r="J9800" s="25"/>
      <c r="K9800" s="25"/>
      <c r="L9800" s="25"/>
      <c r="N9800" s="25"/>
      <c r="O9800" s="25"/>
      <c r="P9800" s="35" t="s">
        <v>2496</v>
      </c>
      <c r="AS9800" s="570"/>
      <c r="AT9800" s="391"/>
      <c r="AU9800" s="222"/>
      <c r="AV9800" s="564"/>
      <c r="AW9800" s="60"/>
      <c r="AX9800" s="60"/>
      <c r="AY9800" s="60"/>
      <c r="AZ9800" s="283"/>
      <c r="BA9800" s="283"/>
      <c r="BB9800" s="283"/>
      <c r="BC9800" s="34"/>
      <c r="BD9800" s="27"/>
      <c r="BF9800" s="35"/>
      <c r="BG9800" s="35"/>
      <c r="BH9800" s="35"/>
    </row>
    <row r="9801" spans="1:60" ht="15" x14ac:dyDescent="0.25">
      <c r="A9801" s="570">
        <f t="shared" si="143"/>
        <v>9795</v>
      </c>
      <c r="B9801" s="571" t="s">
        <v>11935</v>
      </c>
      <c r="C9801" s="574" t="s">
        <v>12487</v>
      </c>
      <c r="D9801" s="843">
        <v>365910.72</v>
      </c>
      <c r="E9801" s="844"/>
      <c r="F9801" s="844"/>
      <c r="G9801" s="25"/>
      <c r="H9801" s="25"/>
      <c r="I9801" s="25"/>
      <c r="J9801" s="25"/>
      <c r="K9801" s="25"/>
      <c r="L9801" s="25"/>
      <c r="N9801" s="25"/>
      <c r="O9801" s="25"/>
      <c r="P9801" s="35" t="s">
        <v>2496</v>
      </c>
      <c r="AS9801" s="570"/>
      <c r="AT9801" s="391"/>
      <c r="AU9801" s="222"/>
      <c r="AV9801" s="564"/>
      <c r="AW9801" s="60"/>
      <c r="AX9801" s="60"/>
      <c r="AY9801" s="60"/>
      <c r="AZ9801" s="283"/>
      <c r="BA9801" s="283"/>
      <c r="BB9801" s="283"/>
      <c r="BC9801" s="34"/>
      <c r="BD9801" s="27"/>
      <c r="BF9801" s="35"/>
      <c r="BG9801" s="35"/>
      <c r="BH9801" s="35"/>
    </row>
    <row r="9802" spans="1:60" ht="15" x14ac:dyDescent="0.25">
      <c r="A9802" s="570">
        <f t="shared" si="143"/>
        <v>9796</v>
      </c>
      <c r="B9802" s="571" t="s">
        <v>11936</v>
      </c>
      <c r="C9802" s="574" t="s">
        <v>12487</v>
      </c>
      <c r="D9802" s="843">
        <v>83108.41</v>
      </c>
      <c r="E9802" s="844"/>
      <c r="F9802" s="844"/>
      <c r="G9802" s="25"/>
      <c r="H9802" s="25"/>
      <c r="I9802" s="25"/>
      <c r="J9802" s="25"/>
      <c r="K9802" s="25"/>
      <c r="L9802" s="25"/>
      <c r="N9802" s="25"/>
      <c r="O9802" s="25"/>
      <c r="P9802" s="35" t="s">
        <v>2496</v>
      </c>
      <c r="AS9802" s="570"/>
      <c r="AT9802" s="391"/>
      <c r="AU9802" s="222"/>
      <c r="AV9802" s="564"/>
      <c r="AW9802" s="60"/>
      <c r="AX9802" s="60"/>
      <c r="AY9802" s="60"/>
      <c r="AZ9802" s="283"/>
      <c r="BA9802" s="283"/>
      <c r="BB9802" s="283"/>
      <c r="BC9802" s="34"/>
      <c r="BD9802" s="27"/>
      <c r="BF9802" s="35"/>
      <c r="BG9802" s="35"/>
      <c r="BH9802" s="35"/>
    </row>
    <row r="9803" spans="1:60" ht="15" x14ac:dyDescent="0.25">
      <c r="A9803" s="570">
        <f t="shared" si="143"/>
        <v>9797</v>
      </c>
      <c r="B9803" s="571" t="s">
        <v>11937</v>
      </c>
      <c r="C9803" s="574" t="s">
        <v>12487</v>
      </c>
      <c r="D9803" s="843">
        <v>530944.68000000005</v>
      </c>
      <c r="E9803" s="844"/>
      <c r="F9803" s="844"/>
      <c r="G9803" s="25"/>
      <c r="H9803" s="25"/>
      <c r="I9803" s="25"/>
      <c r="J9803" s="25"/>
      <c r="K9803" s="25"/>
      <c r="L9803" s="25"/>
      <c r="N9803" s="25"/>
      <c r="O9803" s="25"/>
      <c r="P9803" s="35" t="s">
        <v>2496</v>
      </c>
      <c r="AS9803" s="570"/>
      <c r="AT9803" s="391"/>
      <c r="AU9803" s="222"/>
      <c r="AV9803" s="564"/>
      <c r="AW9803" s="60"/>
      <c r="AX9803" s="60"/>
      <c r="AY9803" s="60"/>
      <c r="AZ9803" s="283"/>
      <c r="BA9803" s="283"/>
      <c r="BB9803" s="283"/>
      <c r="BC9803" s="34"/>
      <c r="BD9803" s="27"/>
      <c r="BF9803" s="35"/>
      <c r="BG9803" s="35"/>
      <c r="BH9803" s="35"/>
    </row>
    <row r="9804" spans="1:60" ht="15" x14ac:dyDescent="0.25">
      <c r="A9804" s="570">
        <f t="shared" si="143"/>
        <v>9798</v>
      </c>
      <c r="B9804" s="571" t="s">
        <v>11938</v>
      </c>
      <c r="C9804" s="574" t="s">
        <v>12458</v>
      </c>
      <c r="D9804" s="843">
        <v>773.5</v>
      </c>
      <c r="E9804" s="844"/>
      <c r="F9804" s="844"/>
      <c r="G9804" s="25"/>
      <c r="H9804" s="25"/>
      <c r="I9804" s="25"/>
      <c r="J9804" s="25"/>
      <c r="K9804" s="25"/>
      <c r="L9804" s="25"/>
      <c r="N9804" s="25"/>
      <c r="O9804" s="25"/>
      <c r="P9804" s="35" t="s">
        <v>2496</v>
      </c>
      <c r="AS9804" s="570"/>
      <c r="AT9804" s="391"/>
      <c r="AU9804" s="222"/>
      <c r="AV9804" s="564"/>
      <c r="AW9804" s="60"/>
      <c r="AX9804" s="60"/>
      <c r="AY9804" s="60"/>
      <c r="AZ9804" s="283"/>
      <c r="BA9804" s="283"/>
      <c r="BB9804" s="283"/>
      <c r="BC9804" s="34"/>
      <c r="BD9804" s="27"/>
      <c r="BF9804" s="35"/>
      <c r="BG9804" s="35"/>
      <c r="BH9804" s="35"/>
    </row>
    <row r="9805" spans="1:60" ht="15" x14ac:dyDescent="0.25">
      <c r="A9805" s="570">
        <f t="shared" si="143"/>
        <v>9799</v>
      </c>
      <c r="B9805" s="571" t="s">
        <v>11939</v>
      </c>
      <c r="C9805" s="574" t="s">
        <v>12458</v>
      </c>
      <c r="D9805" s="843">
        <v>1309</v>
      </c>
      <c r="E9805" s="844"/>
      <c r="F9805" s="844"/>
      <c r="G9805" s="25"/>
      <c r="H9805" s="25"/>
      <c r="I9805" s="25"/>
      <c r="J9805" s="25"/>
      <c r="K9805" s="25"/>
      <c r="L9805" s="25"/>
      <c r="N9805" s="25"/>
      <c r="O9805" s="25"/>
      <c r="P9805" s="35" t="s">
        <v>2496</v>
      </c>
      <c r="AS9805" s="570"/>
      <c r="AT9805" s="391"/>
      <c r="AU9805" s="222"/>
      <c r="AV9805" s="564"/>
      <c r="AW9805" s="60"/>
      <c r="AX9805" s="60"/>
      <c r="AY9805" s="60"/>
      <c r="AZ9805" s="283"/>
      <c r="BA9805" s="283"/>
      <c r="BB9805" s="283"/>
      <c r="BC9805" s="34"/>
      <c r="BD9805" s="27"/>
      <c r="BF9805" s="35"/>
      <c r="BG9805" s="35"/>
      <c r="BH9805" s="35"/>
    </row>
    <row r="9806" spans="1:60" ht="15" x14ac:dyDescent="0.25">
      <c r="A9806" s="570">
        <f t="shared" si="143"/>
        <v>9800</v>
      </c>
      <c r="B9806" s="571" t="s">
        <v>11940</v>
      </c>
      <c r="C9806" s="574" t="s">
        <v>12458</v>
      </c>
      <c r="D9806" s="843">
        <v>236.81</v>
      </c>
      <c r="E9806" s="844"/>
      <c r="F9806" s="844"/>
      <c r="G9806" s="25"/>
      <c r="H9806" s="25"/>
      <c r="I9806" s="25"/>
      <c r="J9806" s="25"/>
      <c r="K9806" s="25"/>
      <c r="L9806" s="25"/>
      <c r="N9806" s="25"/>
      <c r="O9806" s="25"/>
      <c r="P9806" s="35" t="s">
        <v>2496</v>
      </c>
      <c r="AS9806" s="570"/>
      <c r="AT9806" s="391"/>
      <c r="AU9806" s="222"/>
      <c r="AV9806" s="564"/>
      <c r="AW9806" s="60"/>
      <c r="AX9806" s="60"/>
      <c r="AY9806" s="60"/>
      <c r="AZ9806" s="283"/>
      <c r="BA9806" s="283"/>
      <c r="BB9806" s="283"/>
      <c r="BC9806" s="34"/>
      <c r="BD9806" s="27"/>
      <c r="BF9806" s="35"/>
      <c r="BG9806" s="35"/>
      <c r="BH9806" s="35"/>
    </row>
    <row r="9807" spans="1:60" ht="15" x14ac:dyDescent="0.25">
      <c r="A9807" s="570">
        <f t="shared" ref="A9807:A9870" si="144">A9806+1</f>
        <v>9801</v>
      </c>
      <c r="B9807" s="571" t="s">
        <v>11941</v>
      </c>
      <c r="C9807" s="574" t="s">
        <v>12458</v>
      </c>
      <c r="D9807" s="843">
        <v>5243.14</v>
      </c>
      <c r="E9807" s="844"/>
      <c r="F9807" s="844"/>
      <c r="G9807" s="25"/>
      <c r="H9807" s="25"/>
      <c r="I9807" s="25"/>
      <c r="J9807" s="25"/>
      <c r="K9807" s="25"/>
      <c r="L9807" s="25"/>
      <c r="N9807" s="25"/>
      <c r="O9807" s="25"/>
      <c r="P9807" s="35" t="s">
        <v>2496</v>
      </c>
      <c r="AS9807" s="570"/>
      <c r="AT9807" s="391"/>
      <c r="AU9807" s="222"/>
      <c r="AV9807" s="564"/>
      <c r="AW9807" s="60"/>
      <c r="AX9807" s="60"/>
      <c r="AY9807" s="60"/>
      <c r="AZ9807" s="283"/>
      <c r="BA9807" s="283"/>
      <c r="BB9807" s="283"/>
      <c r="BC9807" s="34"/>
      <c r="BD9807" s="27"/>
      <c r="BF9807" s="35"/>
      <c r="BG9807" s="35"/>
      <c r="BH9807" s="35"/>
    </row>
    <row r="9808" spans="1:60" ht="15" x14ac:dyDescent="0.25">
      <c r="A9808" s="570">
        <f t="shared" si="144"/>
        <v>9802</v>
      </c>
      <c r="B9808" s="571" t="s">
        <v>11942</v>
      </c>
      <c r="C9808" s="574" t="s">
        <v>12458</v>
      </c>
      <c r="D9808" s="843">
        <v>550.97</v>
      </c>
      <c r="E9808" s="844"/>
      <c r="F9808" s="844"/>
      <c r="G9808" s="25"/>
      <c r="H9808" s="25"/>
      <c r="I9808" s="25"/>
      <c r="J9808" s="25"/>
      <c r="K9808" s="25"/>
      <c r="L9808" s="25"/>
      <c r="N9808" s="25"/>
      <c r="O9808" s="25"/>
      <c r="P9808" s="35" t="s">
        <v>2496</v>
      </c>
      <c r="AS9808" s="570"/>
      <c r="AT9808" s="391"/>
      <c r="AU9808" s="222"/>
      <c r="AV9808" s="564"/>
      <c r="AW9808" s="60"/>
      <c r="AX9808" s="60"/>
      <c r="AY9808" s="60"/>
      <c r="AZ9808" s="283"/>
      <c r="BA9808" s="283"/>
      <c r="BB9808" s="283"/>
      <c r="BC9808" s="34"/>
      <c r="BD9808" s="27"/>
      <c r="BF9808" s="35"/>
      <c r="BG9808" s="35"/>
      <c r="BH9808" s="35"/>
    </row>
    <row r="9809" spans="1:60" ht="15" x14ac:dyDescent="0.25">
      <c r="A9809" s="570">
        <f t="shared" si="144"/>
        <v>9803</v>
      </c>
      <c r="B9809" s="571" t="s">
        <v>11943</v>
      </c>
      <c r="C9809" s="574" t="s">
        <v>12458</v>
      </c>
      <c r="D9809" s="843">
        <v>891.31</v>
      </c>
      <c r="E9809" s="844"/>
      <c r="F9809" s="844"/>
      <c r="G9809" s="25"/>
      <c r="H9809" s="25"/>
      <c r="I9809" s="25"/>
      <c r="J9809" s="25"/>
      <c r="K9809" s="25"/>
      <c r="L9809" s="25"/>
      <c r="N9809" s="25"/>
      <c r="O9809" s="25"/>
      <c r="P9809" s="35" t="s">
        <v>2496</v>
      </c>
      <c r="AS9809" s="570"/>
      <c r="AT9809" s="391"/>
      <c r="AU9809" s="222"/>
      <c r="AV9809" s="564"/>
      <c r="AW9809" s="60"/>
      <c r="AX9809" s="60"/>
      <c r="AY9809" s="60"/>
      <c r="AZ9809" s="283"/>
      <c r="BA9809" s="283"/>
      <c r="BB9809" s="283"/>
      <c r="BC9809" s="34"/>
      <c r="BD9809" s="27"/>
      <c r="BF9809" s="35"/>
      <c r="BG9809" s="35"/>
      <c r="BH9809" s="35"/>
    </row>
    <row r="9810" spans="1:60" ht="15" x14ac:dyDescent="0.25">
      <c r="A9810" s="570">
        <f t="shared" si="144"/>
        <v>9804</v>
      </c>
      <c r="B9810" s="571" t="s">
        <v>11944</v>
      </c>
      <c r="C9810" s="574" t="s">
        <v>12458</v>
      </c>
      <c r="D9810" s="843">
        <v>1311.38</v>
      </c>
      <c r="E9810" s="844"/>
      <c r="F9810" s="844"/>
      <c r="G9810" s="25"/>
      <c r="H9810" s="25"/>
      <c r="I9810" s="25"/>
      <c r="J9810" s="25"/>
      <c r="K9810" s="25"/>
      <c r="L9810" s="25"/>
      <c r="N9810" s="25"/>
      <c r="O9810" s="25"/>
      <c r="P9810" s="35" t="s">
        <v>2496</v>
      </c>
      <c r="AS9810" s="570"/>
      <c r="AT9810" s="391"/>
      <c r="AU9810" s="222"/>
      <c r="AV9810" s="564"/>
      <c r="AW9810" s="60"/>
      <c r="AX9810" s="60"/>
      <c r="AY9810" s="60"/>
      <c r="AZ9810" s="283"/>
      <c r="BA9810" s="283"/>
      <c r="BB9810" s="283"/>
      <c r="BC9810" s="34"/>
      <c r="BD9810" s="27"/>
      <c r="BF9810" s="35"/>
      <c r="BG9810" s="35"/>
      <c r="BH9810" s="35"/>
    </row>
    <row r="9811" spans="1:60" ht="15" x14ac:dyDescent="0.25">
      <c r="A9811" s="570">
        <f t="shared" si="144"/>
        <v>9805</v>
      </c>
      <c r="B9811" s="571" t="s">
        <v>11945</v>
      </c>
      <c r="C9811" s="574" t="s">
        <v>12458</v>
      </c>
      <c r="D9811" s="843">
        <v>1834.98</v>
      </c>
      <c r="E9811" s="844"/>
      <c r="F9811" s="844"/>
      <c r="G9811" s="25"/>
      <c r="H9811" s="25"/>
      <c r="I9811" s="25"/>
      <c r="J9811" s="25"/>
      <c r="K9811" s="25"/>
      <c r="L9811" s="25"/>
      <c r="N9811" s="25"/>
      <c r="O9811" s="25"/>
      <c r="P9811" s="35" t="s">
        <v>2496</v>
      </c>
      <c r="AS9811" s="570"/>
      <c r="AT9811" s="391"/>
      <c r="AU9811" s="222"/>
      <c r="AV9811" s="564"/>
      <c r="AW9811" s="60"/>
      <c r="AX9811" s="60"/>
      <c r="AY9811" s="60"/>
      <c r="AZ9811" s="283"/>
      <c r="BA9811" s="283"/>
      <c r="BB9811" s="283"/>
      <c r="BC9811" s="34"/>
      <c r="BD9811" s="27"/>
      <c r="BF9811" s="35"/>
      <c r="BG9811" s="35"/>
      <c r="BH9811" s="35"/>
    </row>
    <row r="9812" spans="1:60" ht="15" x14ac:dyDescent="0.25">
      <c r="A9812" s="570">
        <f t="shared" si="144"/>
        <v>9806</v>
      </c>
      <c r="B9812" s="571" t="s">
        <v>11946</v>
      </c>
      <c r="C9812" s="574" t="s">
        <v>12458</v>
      </c>
      <c r="D9812" s="843">
        <v>2883.37</v>
      </c>
      <c r="E9812" s="844"/>
      <c r="F9812" s="844"/>
      <c r="G9812" s="25"/>
      <c r="H9812" s="25"/>
      <c r="I9812" s="25"/>
      <c r="J9812" s="25"/>
      <c r="K9812" s="25"/>
      <c r="L9812" s="25"/>
      <c r="N9812" s="25"/>
      <c r="O9812" s="25"/>
      <c r="P9812" s="35" t="s">
        <v>2496</v>
      </c>
      <c r="AS9812" s="570"/>
      <c r="AT9812" s="391"/>
      <c r="AU9812" s="222"/>
      <c r="AV9812" s="564"/>
      <c r="AW9812" s="60"/>
      <c r="AX9812" s="60"/>
      <c r="AY9812" s="60"/>
      <c r="AZ9812" s="283"/>
      <c r="BA9812" s="283"/>
      <c r="BB9812" s="283"/>
      <c r="BC9812" s="34"/>
      <c r="BD9812" s="27"/>
      <c r="BF9812" s="35"/>
      <c r="BG9812" s="35"/>
      <c r="BH9812" s="35"/>
    </row>
    <row r="9813" spans="1:60" ht="15" x14ac:dyDescent="0.25">
      <c r="A9813" s="570">
        <f t="shared" si="144"/>
        <v>9807</v>
      </c>
      <c r="B9813" s="571" t="s">
        <v>11947</v>
      </c>
      <c r="C9813" s="574" t="s">
        <v>12458</v>
      </c>
      <c r="D9813" s="843">
        <v>3758.02</v>
      </c>
      <c r="E9813" s="844"/>
      <c r="F9813" s="844"/>
      <c r="G9813" s="25"/>
      <c r="H9813" s="25"/>
      <c r="I9813" s="25"/>
      <c r="J9813" s="25"/>
      <c r="K9813" s="25"/>
      <c r="L9813" s="25"/>
      <c r="N9813" s="25"/>
      <c r="O9813" s="25"/>
      <c r="P9813" s="35" t="s">
        <v>2496</v>
      </c>
      <c r="AS9813" s="570"/>
      <c r="AT9813" s="391"/>
      <c r="AU9813" s="222"/>
      <c r="AV9813" s="564"/>
      <c r="AW9813" s="60"/>
      <c r="AX9813" s="60"/>
      <c r="AY9813" s="60"/>
      <c r="AZ9813" s="283"/>
      <c r="BA9813" s="283"/>
      <c r="BB9813" s="283"/>
      <c r="BC9813" s="34"/>
      <c r="BD9813" s="27"/>
      <c r="BF9813" s="35"/>
      <c r="BG9813" s="35"/>
      <c r="BH9813" s="35"/>
    </row>
    <row r="9814" spans="1:60" ht="15" x14ac:dyDescent="0.25">
      <c r="A9814" s="570">
        <f t="shared" si="144"/>
        <v>9808</v>
      </c>
      <c r="B9814" s="571" t="s">
        <v>11948</v>
      </c>
      <c r="C9814" s="574" t="s">
        <v>12458</v>
      </c>
      <c r="D9814" s="843">
        <v>700.91</v>
      </c>
      <c r="E9814" s="844"/>
      <c r="F9814" s="844"/>
      <c r="G9814" s="25"/>
      <c r="H9814" s="25"/>
      <c r="I9814" s="25"/>
      <c r="J9814" s="25"/>
      <c r="K9814" s="25"/>
      <c r="L9814" s="25"/>
      <c r="N9814" s="25"/>
      <c r="O9814" s="25"/>
      <c r="P9814" s="35" t="s">
        <v>2496</v>
      </c>
      <c r="AS9814" s="570"/>
      <c r="AT9814" s="391"/>
      <c r="AU9814" s="222"/>
      <c r="AV9814" s="564"/>
      <c r="AW9814" s="60"/>
      <c r="AX9814" s="60"/>
      <c r="AY9814" s="60"/>
      <c r="AZ9814" s="283"/>
      <c r="BA9814" s="283"/>
      <c r="BB9814" s="283"/>
      <c r="BC9814" s="34"/>
      <c r="BD9814" s="27"/>
      <c r="BF9814" s="35"/>
      <c r="BG9814" s="35"/>
      <c r="BH9814" s="35"/>
    </row>
    <row r="9815" spans="1:60" ht="15" x14ac:dyDescent="0.25">
      <c r="A9815" s="570">
        <f t="shared" si="144"/>
        <v>9809</v>
      </c>
      <c r="B9815" s="571" t="s">
        <v>11949</v>
      </c>
      <c r="C9815" s="574" t="s">
        <v>12458</v>
      </c>
      <c r="D9815" s="843">
        <v>58.905000000000001</v>
      </c>
      <c r="E9815" s="844"/>
      <c r="F9815" s="844"/>
      <c r="G9815" s="25"/>
      <c r="H9815" s="25"/>
      <c r="I9815" s="25"/>
      <c r="J9815" s="25"/>
      <c r="K9815" s="25"/>
      <c r="L9815" s="25"/>
      <c r="N9815" s="25"/>
      <c r="O9815" s="25"/>
      <c r="P9815" s="35" t="s">
        <v>2496</v>
      </c>
      <c r="AS9815" s="570"/>
      <c r="AT9815" s="391"/>
      <c r="AU9815" s="222"/>
      <c r="AV9815" s="564"/>
      <c r="AW9815" s="60"/>
      <c r="AX9815" s="60"/>
      <c r="AY9815" s="60"/>
      <c r="AZ9815" s="283"/>
      <c r="BA9815" s="283"/>
      <c r="BB9815" s="283"/>
      <c r="BC9815" s="34"/>
      <c r="BD9815" s="27"/>
      <c r="BF9815" s="35"/>
      <c r="BG9815" s="35"/>
      <c r="BH9815" s="35"/>
    </row>
    <row r="9816" spans="1:60" ht="15" x14ac:dyDescent="0.25">
      <c r="A9816" s="570">
        <f t="shared" si="144"/>
        <v>9810</v>
      </c>
      <c r="B9816" s="571" t="s">
        <v>11950</v>
      </c>
      <c r="C9816" s="574" t="s">
        <v>12458</v>
      </c>
      <c r="D9816" s="843">
        <v>44.03</v>
      </c>
      <c r="E9816" s="844"/>
      <c r="F9816" s="844"/>
      <c r="G9816" s="25"/>
      <c r="H9816" s="25"/>
      <c r="I9816" s="25"/>
      <c r="J9816" s="25"/>
      <c r="K9816" s="25"/>
      <c r="L9816" s="25"/>
      <c r="N9816" s="25"/>
      <c r="O9816" s="25"/>
      <c r="P9816" s="35" t="s">
        <v>2496</v>
      </c>
      <c r="AS9816" s="570"/>
      <c r="AT9816" s="391"/>
      <c r="AU9816" s="222"/>
      <c r="AV9816" s="564"/>
      <c r="AW9816" s="60"/>
      <c r="AX9816" s="60"/>
      <c r="AY9816" s="60"/>
      <c r="AZ9816" s="283"/>
      <c r="BA9816" s="283"/>
      <c r="BB9816" s="283"/>
      <c r="BC9816" s="34"/>
      <c r="BD9816" s="27"/>
      <c r="BF9816" s="35"/>
      <c r="BG9816" s="35"/>
      <c r="BH9816" s="35"/>
    </row>
    <row r="9817" spans="1:60" ht="15" x14ac:dyDescent="0.25">
      <c r="A9817" s="570">
        <f t="shared" si="144"/>
        <v>9811</v>
      </c>
      <c r="B9817" s="571" t="s">
        <v>11951</v>
      </c>
      <c r="C9817" s="574" t="s">
        <v>12458</v>
      </c>
      <c r="D9817" s="843">
        <v>27.37</v>
      </c>
      <c r="E9817" s="844"/>
      <c r="F9817" s="844"/>
      <c r="G9817" s="25"/>
      <c r="H9817" s="25"/>
      <c r="I9817" s="25"/>
      <c r="J9817" s="25"/>
      <c r="K9817" s="25"/>
      <c r="L9817" s="25"/>
      <c r="N9817" s="25"/>
      <c r="O9817" s="25"/>
      <c r="P9817" s="35" t="s">
        <v>2496</v>
      </c>
      <c r="AS9817" s="570"/>
      <c r="AT9817" s="391"/>
      <c r="AU9817" s="222"/>
      <c r="AV9817" s="564"/>
      <c r="AW9817" s="60"/>
      <c r="AX9817" s="60"/>
      <c r="AY9817" s="60"/>
      <c r="AZ9817" s="283"/>
      <c r="BA9817" s="283"/>
      <c r="BB9817" s="283"/>
      <c r="BC9817" s="34"/>
      <c r="BD9817" s="27"/>
      <c r="BF9817" s="35"/>
      <c r="BG9817" s="35"/>
      <c r="BH9817" s="35"/>
    </row>
    <row r="9818" spans="1:60" ht="15" x14ac:dyDescent="0.25">
      <c r="A9818" s="570">
        <f t="shared" si="144"/>
        <v>9812</v>
      </c>
      <c r="B9818" s="571" t="s">
        <v>11952</v>
      </c>
      <c r="C9818" s="574" t="s">
        <v>12458</v>
      </c>
      <c r="D9818" s="843">
        <v>23.8</v>
      </c>
      <c r="E9818" s="844"/>
      <c r="F9818" s="844"/>
      <c r="G9818" s="25"/>
      <c r="H9818" s="25"/>
      <c r="I9818" s="25"/>
      <c r="J9818" s="25"/>
      <c r="K9818" s="25"/>
      <c r="L9818" s="25"/>
      <c r="N9818" s="25"/>
      <c r="O9818" s="25"/>
      <c r="P9818" s="35" t="s">
        <v>2496</v>
      </c>
      <c r="AS9818" s="570"/>
      <c r="AT9818" s="391"/>
      <c r="AU9818" s="222"/>
      <c r="AV9818" s="564"/>
      <c r="AW9818" s="60"/>
      <c r="AX9818" s="60"/>
      <c r="AY9818" s="60"/>
      <c r="AZ9818" s="283"/>
      <c r="BA9818" s="283"/>
      <c r="BB9818" s="283"/>
      <c r="BC9818" s="34"/>
      <c r="BD9818" s="27"/>
      <c r="BF9818" s="35"/>
      <c r="BG9818" s="35"/>
      <c r="BH9818" s="35"/>
    </row>
    <row r="9819" spans="1:60" ht="15" x14ac:dyDescent="0.25">
      <c r="A9819" s="570">
        <f t="shared" si="144"/>
        <v>9813</v>
      </c>
      <c r="B9819" s="571" t="s">
        <v>11953</v>
      </c>
      <c r="C9819" s="574" t="s">
        <v>12458</v>
      </c>
      <c r="D9819" s="843">
        <v>2955.96</v>
      </c>
      <c r="E9819" s="844"/>
      <c r="F9819" s="844"/>
      <c r="G9819" s="25"/>
      <c r="H9819" s="25"/>
      <c r="I9819" s="25"/>
      <c r="J9819" s="25"/>
      <c r="K9819" s="25"/>
      <c r="L9819" s="25"/>
      <c r="N9819" s="25"/>
      <c r="O9819" s="25"/>
      <c r="P9819" s="35" t="s">
        <v>2496</v>
      </c>
      <c r="AS9819" s="570"/>
      <c r="AT9819" s="391"/>
      <c r="AU9819" s="222"/>
      <c r="AV9819" s="564"/>
      <c r="AW9819" s="60"/>
      <c r="AX9819" s="60"/>
      <c r="AY9819" s="60"/>
      <c r="AZ9819" s="283"/>
      <c r="BA9819" s="283"/>
      <c r="BB9819" s="283"/>
      <c r="BC9819" s="34"/>
      <c r="BD9819" s="27"/>
      <c r="BF9819" s="35"/>
      <c r="BG9819" s="35"/>
      <c r="BH9819" s="35"/>
    </row>
    <row r="9820" spans="1:60" ht="15" x14ac:dyDescent="0.25">
      <c r="A9820" s="570">
        <f t="shared" si="144"/>
        <v>9814</v>
      </c>
      <c r="B9820" s="571" t="s">
        <v>11954</v>
      </c>
      <c r="C9820" s="574" t="s">
        <v>12458</v>
      </c>
      <c r="D9820" s="843">
        <v>1413.72</v>
      </c>
      <c r="E9820" s="844"/>
      <c r="F9820" s="844"/>
      <c r="G9820" s="25"/>
      <c r="H9820" s="25"/>
      <c r="I9820" s="25"/>
      <c r="J9820" s="25"/>
      <c r="K9820" s="25"/>
      <c r="L9820" s="25"/>
      <c r="N9820" s="25"/>
      <c r="O9820" s="25"/>
      <c r="P9820" s="35" t="s">
        <v>2496</v>
      </c>
      <c r="AS9820" s="570"/>
      <c r="AT9820" s="391"/>
      <c r="AU9820" s="222"/>
      <c r="AV9820" s="564"/>
      <c r="AW9820" s="60"/>
      <c r="AX9820" s="60"/>
      <c r="AY9820" s="60"/>
      <c r="AZ9820" s="283"/>
      <c r="BA9820" s="283"/>
      <c r="BB9820" s="283"/>
      <c r="BC9820" s="34"/>
      <c r="BD9820" s="27"/>
      <c r="BF9820" s="35"/>
      <c r="BG9820" s="35"/>
      <c r="BH9820" s="35"/>
    </row>
    <row r="9821" spans="1:60" ht="15" x14ac:dyDescent="0.25">
      <c r="A9821" s="570">
        <f t="shared" si="144"/>
        <v>9815</v>
      </c>
      <c r="B9821" s="571" t="s">
        <v>11955</v>
      </c>
      <c r="C9821" s="574" t="s">
        <v>12458</v>
      </c>
      <c r="D9821" s="843">
        <v>40.46</v>
      </c>
      <c r="E9821" s="844"/>
      <c r="F9821" s="844"/>
      <c r="G9821" s="25"/>
      <c r="H9821" s="25"/>
      <c r="I9821" s="25"/>
      <c r="J9821" s="25"/>
      <c r="K9821" s="25"/>
      <c r="L9821" s="25"/>
      <c r="N9821" s="25"/>
      <c r="O9821" s="25"/>
      <c r="P9821" s="35" t="s">
        <v>2496</v>
      </c>
      <c r="AS9821" s="570"/>
      <c r="AT9821" s="391"/>
      <c r="AU9821" s="222"/>
      <c r="AV9821" s="564"/>
      <c r="AW9821" s="60"/>
      <c r="AX9821" s="60"/>
      <c r="AY9821" s="60"/>
      <c r="AZ9821" s="283"/>
      <c r="BA9821" s="283"/>
      <c r="BB9821" s="283"/>
      <c r="BC9821" s="34"/>
      <c r="BD9821" s="27"/>
      <c r="BF9821" s="35"/>
      <c r="BG9821" s="35"/>
      <c r="BH9821" s="35"/>
    </row>
    <row r="9822" spans="1:60" ht="15" x14ac:dyDescent="0.25">
      <c r="A9822" s="570">
        <f t="shared" si="144"/>
        <v>9816</v>
      </c>
      <c r="B9822" s="571" t="s">
        <v>11956</v>
      </c>
      <c r="C9822" s="574" t="s">
        <v>12458</v>
      </c>
      <c r="D9822" s="843">
        <v>246.33</v>
      </c>
      <c r="E9822" s="844"/>
      <c r="F9822" s="844"/>
      <c r="G9822" s="25"/>
      <c r="H9822" s="25"/>
      <c r="I9822" s="25"/>
      <c r="J9822" s="25"/>
      <c r="K9822" s="25"/>
      <c r="L9822" s="25"/>
      <c r="N9822" s="25"/>
      <c r="O9822" s="25"/>
      <c r="P9822" s="35" t="s">
        <v>2496</v>
      </c>
      <c r="AS9822" s="570"/>
      <c r="AT9822" s="391"/>
      <c r="AU9822" s="222"/>
      <c r="AV9822" s="564"/>
      <c r="AW9822" s="60"/>
      <c r="AX9822" s="60"/>
      <c r="AY9822" s="60"/>
      <c r="AZ9822" s="283"/>
      <c r="BA9822" s="283"/>
      <c r="BB9822" s="283"/>
      <c r="BC9822" s="34"/>
      <c r="BD9822" s="27"/>
      <c r="BF9822" s="35"/>
      <c r="BG9822" s="35"/>
      <c r="BH9822" s="35"/>
    </row>
    <row r="9823" spans="1:60" ht="15" x14ac:dyDescent="0.25">
      <c r="A9823" s="570">
        <f t="shared" si="144"/>
        <v>9817</v>
      </c>
      <c r="B9823" s="571" t="s">
        <v>11957</v>
      </c>
      <c r="C9823" s="574" t="s">
        <v>12458</v>
      </c>
      <c r="D9823" s="843">
        <v>734.23</v>
      </c>
      <c r="E9823" s="844"/>
      <c r="F9823" s="844"/>
      <c r="G9823" s="25"/>
      <c r="H9823" s="25"/>
      <c r="I9823" s="25"/>
      <c r="J9823" s="25"/>
      <c r="K9823" s="25"/>
      <c r="L9823" s="25"/>
      <c r="N9823" s="25"/>
      <c r="O9823" s="25"/>
      <c r="P9823" s="35" t="s">
        <v>2496</v>
      </c>
      <c r="AS9823" s="570"/>
      <c r="AT9823" s="391"/>
      <c r="AU9823" s="222"/>
      <c r="AV9823" s="564"/>
      <c r="AW9823" s="60"/>
      <c r="AX9823" s="60"/>
      <c r="AY9823" s="60"/>
      <c r="AZ9823" s="283"/>
      <c r="BA9823" s="283"/>
      <c r="BB9823" s="283"/>
      <c r="BC9823" s="34"/>
      <c r="BD9823" s="27"/>
      <c r="BF9823" s="35"/>
      <c r="BG9823" s="35"/>
      <c r="BH9823" s="35"/>
    </row>
    <row r="9824" spans="1:60" ht="15" x14ac:dyDescent="0.25">
      <c r="A9824" s="570">
        <f t="shared" si="144"/>
        <v>9818</v>
      </c>
      <c r="B9824" s="571" t="s">
        <v>11958</v>
      </c>
      <c r="C9824" s="574" t="s">
        <v>12458</v>
      </c>
      <c r="D9824" s="843">
        <v>92.82</v>
      </c>
      <c r="E9824" s="844"/>
      <c r="F9824" s="844"/>
      <c r="G9824" s="25"/>
      <c r="H9824" s="25"/>
      <c r="I9824" s="25"/>
      <c r="J9824" s="25"/>
      <c r="K9824" s="25"/>
      <c r="L9824" s="25"/>
      <c r="N9824" s="25"/>
      <c r="O9824" s="25"/>
      <c r="P9824" s="35" t="s">
        <v>2496</v>
      </c>
      <c r="AS9824" s="570"/>
      <c r="AT9824" s="391"/>
      <c r="AU9824" s="222"/>
      <c r="AV9824" s="564"/>
      <c r="AW9824" s="60"/>
      <c r="AX9824" s="60"/>
      <c r="AY9824" s="60"/>
      <c r="AZ9824" s="283"/>
      <c r="BA9824" s="283"/>
      <c r="BB9824" s="283"/>
      <c r="BC9824" s="34"/>
      <c r="BD9824" s="27"/>
      <c r="BF9824" s="35"/>
      <c r="BG9824" s="35"/>
      <c r="BH9824" s="35"/>
    </row>
    <row r="9825" spans="1:60" ht="15" x14ac:dyDescent="0.25">
      <c r="A9825" s="570">
        <f t="shared" si="144"/>
        <v>9819</v>
      </c>
      <c r="B9825" s="571" t="s">
        <v>11959</v>
      </c>
      <c r="C9825" s="574" t="s">
        <v>12458</v>
      </c>
      <c r="D9825" s="843">
        <v>67.83</v>
      </c>
      <c r="E9825" s="844"/>
      <c r="F9825" s="844"/>
      <c r="G9825" s="25"/>
      <c r="H9825" s="25"/>
      <c r="I9825" s="25"/>
      <c r="J9825" s="25"/>
      <c r="K9825" s="25"/>
      <c r="L9825" s="25"/>
      <c r="N9825" s="25"/>
      <c r="O9825" s="25"/>
      <c r="P9825" s="35" t="s">
        <v>2496</v>
      </c>
      <c r="AS9825" s="570"/>
      <c r="AT9825" s="391"/>
      <c r="AU9825" s="222"/>
      <c r="AV9825" s="564"/>
      <c r="AW9825" s="60"/>
      <c r="AX9825" s="60"/>
      <c r="AY9825" s="60"/>
      <c r="AZ9825" s="283"/>
      <c r="BA9825" s="283"/>
      <c r="BB9825" s="283"/>
      <c r="BC9825" s="34"/>
      <c r="BD9825" s="27"/>
      <c r="BF9825" s="35"/>
      <c r="BG9825" s="35"/>
      <c r="BH9825" s="35"/>
    </row>
    <row r="9826" spans="1:60" ht="15" x14ac:dyDescent="0.25">
      <c r="A9826" s="570">
        <f t="shared" si="144"/>
        <v>9820</v>
      </c>
      <c r="B9826" s="571" t="s">
        <v>11960</v>
      </c>
      <c r="C9826" s="574" t="s">
        <v>12458</v>
      </c>
      <c r="D9826" s="843">
        <v>535.5</v>
      </c>
      <c r="E9826" s="844"/>
      <c r="F9826" s="844"/>
      <c r="G9826" s="25"/>
      <c r="H9826" s="25"/>
      <c r="I9826" s="25"/>
      <c r="J9826" s="25"/>
      <c r="K9826" s="25"/>
      <c r="L9826" s="25"/>
      <c r="N9826" s="25"/>
      <c r="O9826" s="25"/>
      <c r="P9826" s="35" t="s">
        <v>2496</v>
      </c>
      <c r="AS9826" s="570"/>
      <c r="AT9826" s="391"/>
      <c r="AU9826" s="222"/>
      <c r="AV9826" s="564"/>
      <c r="AW9826" s="60"/>
      <c r="AX9826" s="60"/>
      <c r="AY9826" s="60"/>
      <c r="AZ9826" s="283"/>
      <c r="BA9826" s="283"/>
      <c r="BB9826" s="283"/>
      <c r="BC9826" s="34"/>
      <c r="BD9826" s="27"/>
      <c r="BF9826" s="35"/>
      <c r="BG9826" s="35"/>
      <c r="BH9826" s="35"/>
    </row>
    <row r="9827" spans="1:60" ht="15" x14ac:dyDescent="0.25">
      <c r="A9827" s="570">
        <f t="shared" si="144"/>
        <v>9821</v>
      </c>
      <c r="B9827" s="571" t="s">
        <v>11961</v>
      </c>
      <c r="C9827" s="574" t="s">
        <v>12458</v>
      </c>
      <c r="D9827" s="843">
        <v>261.8</v>
      </c>
      <c r="E9827" s="844"/>
      <c r="F9827" s="844"/>
      <c r="G9827" s="25"/>
      <c r="H9827" s="25"/>
      <c r="I9827" s="25"/>
      <c r="J9827" s="25"/>
      <c r="K9827" s="25"/>
      <c r="L9827" s="25"/>
      <c r="N9827" s="25"/>
      <c r="O9827" s="25"/>
      <c r="P9827" s="35" t="s">
        <v>2496</v>
      </c>
      <c r="AS9827" s="570"/>
      <c r="AT9827" s="391"/>
      <c r="AU9827" s="222"/>
      <c r="AV9827" s="564"/>
      <c r="AW9827" s="60"/>
      <c r="AX9827" s="60"/>
      <c r="AY9827" s="60"/>
      <c r="AZ9827" s="283"/>
      <c r="BA9827" s="283"/>
      <c r="BB9827" s="283"/>
      <c r="BC9827" s="34"/>
      <c r="BD9827" s="27"/>
      <c r="BF9827" s="35"/>
      <c r="BG9827" s="35"/>
      <c r="BH9827" s="35"/>
    </row>
    <row r="9828" spans="1:60" ht="15" x14ac:dyDescent="0.25">
      <c r="A9828" s="570">
        <f t="shared" si="144"/>
        <v>9822</v>
      </c>
      <c r="B9828" s="571" t="s">
        <v>11962</v>
      </c>
      <c r="C9828" s="574" t="s">
        <v>12458</v>
      </c>
      <c r="D9828" s="843">
        <v>55.93</v>
      </c>
      <c r="E9828" s="844"/>
      <c r="F9828" s="844"/>
      <c r="G9828" s="25"/>
      <c r="H9828" s="25"/>
      <c r="I9828" s="25"/>
      <c r="J9828" s="25"/>
      <c r="K9828" s="25"/>
      <c r="L9828" s="25"/>
      <c r="N9828" s="25"/>
      <c r="O9828" s="25"/>
      <c r="P9828" s="35" t="s">
        <v>2496</v>
      </c>
      <c r="AS9828" s="570"/>
      <c r="AT9828" s="391"/>
      <c r="AU9828" s="222"/>
      <c r="AV9828" s="564"/>
      <c r="AW9828" s="60"/>
      <c r="AX9828" s="60"/>
      <c r="AY9828" s="60"/>
      <c r="AZ9828" s="283"/>
      <c r="BA9828" s="283"/>
      <c r="BB9828" s="283"/>
      <c r="BC9828" s="34"/>
      <c r="BD9828" s="27"/>
      <c r="BF9828" s="35"/>
      <c r="BG9828" s="35"/>
      <c r="BH9828" s="35"/>
    </row>
    <row r="9829" spans="1:60" ht="15" x14ac:dyDescent="0.25">
      <c r="A9829" s="570">
        <f t="shared" si="144"/>
        <v>9823</v>
      </c>
      <c r="B9829" s="571" t="s">
        <v>11963</v>
      </c>
      <c r="C9829" s="574" t="s">
        <v>12458</v>
      </c>
      <c r="D9829" s="843">
        <v>788.97</v>
      </c>
      <c r="E9829" s="844"/>
      <c r="F9829" s="844"/>
      <c r="G9829" s="25"/>
      <c r="H9829" s="25"/>
      <c r="I9829" s="25"/>
      <c r="J9829" s="25"/>
      <c r="K9829" s="25"/>
      <c r="L9829" s="25"/>
      <c r="N9829" s="25"/>
      <c r="O9829" s="25"/>
      <c r="P9829" s="35" t="s">
        <v>2496</v>
      </c>
      <c r="AS9829" s="570"/>
      <c r="AT9829" s="391"/>
      <c r="AU9829" s="222"/>
      <c r="AV9829" s="564"/>
      <c r="AW9829" s="60"/>
      <c r="AX9829" s="60"/>
      <c r="AY9829" s="60"/>
      <c r="AZ9829" s="283"/>
      <c r="BA9829" s="283"/>
      <c r="BB9829" s="283"/>
      <c r="BC9829" s="34"/>
      <c r="BD9829" s="27"/>
      <c r="BF9829" s="35"/>
      <c r="BG9829" s="35"/>
      <c r="BH9829" s="35"/>
    </row>
    <row r="9830" spans="1:60" ht="15" x14ac:dyDescent="0.25">
      <c r="A9830" s="570">
        <f t="shared" si="144"/>
        <v>9824</v>
      </c>
      <c r="B9830" s="571" t="s">
        <v>11964</v>
      </c>
      <c r="C9830" s="574" t="s">
        <v>12458</v>
      </c>
      <c r="D9830" s="843">
        <v>124.95</v>
      </c>
      <c r="E9830" s="844"/>
      <c r="F9830" s="844"/>
      <c r="G9830" s="25"/>
      <c r="H9830" s="25"/>
      <c r="I9830" s="25"/>
      <c r="J9830" s="25"/>
      <c r="K9830" s="25"/>
      <c r="L9830" s="25"/>
      <c r="N9830" s="25"/>
      <c r="O9830" s="25"/>
      <c r="P9830" s="35" t="s">
        <v>2496</v>
      </c>
      <c r="AS9830" s="570"/>
      <c r="AT9830" s="391"/>
      <c r="AU9830" s="222"/>
      <c r="AV9830" s="564"/>
      <c r="AW9830" s="60"/>
      <c r="AX9830" s="60"/>
      <c r="AY9830" s="60"/>
      <c r="AZ9830" s="283"/>
      <c r="BA9830" s="283"/>
      <c r="BB9830" s="283"/>
      <c r="BC9830" s="34"/>
      <c r="BD9830" s="27"/>
      <c r="BF9830" s="35"/>
      <c r="BG9830" s="35"/>
      <c r="BH9830" s="35"/>
    </row>
    <row r="9831" spans="1:60" ht="15" x14ac:dyDescent="0.25">
      <c r="A9831" s="570">
        <f t="shared" si="144"/>
        <v>9825</v>
      </c>
      <c r="B9831" s="571" t="s">
        <v>11965</v>
      </c>
      <c r="C9831" s="574" t="s">
        <v>12458</v>
      </c>
      <c r="D9831" s="843">
        <v>114.24</v>
      </c>
      <c r="E9831" s="844"/>
      <c r="F9831" s="844"/>
      <c r="G9831" s="25"/>
      <c r="H9831" s="25"/>
      <c r="I9831" s="25"/>
      <c r="J9831" s="25"/>
      <c r="K9831" s="25"/>
      <c r="L9831" s="25"/>
      <c r="N9831" s="25"/>
      <c r="O9831" s="25"/>
      <c r="P9831" s="35" t="s">
        <v>2496</v>
      </c>
      <c r="AS9831" s="570"/>
      <c r="AT9831" s="391"/>
      <c r="AU9831" s="222"/>
      <c r="AV9831" s="564"/>
      <c r="AW9831" s="60"/>
      <c r="AX9831" s="60"/>
      <c r="AY9831" s="60"/>
      <c r="AZ9831" s="283"/>
      <c r="BA9831" s="283"/>
      <c r="BB9831" s="283"/>
      <c r="BC9831" s="34"/>
      <c r="BD9831" s="27"/>
      <c r="BF9831" s="35"/>
      <c r="BG9831" s="35"/>
      <c r="BH9831" s="35"/>
    </row>
    <row r="9832" spans="1:60" ht="15" x14ac:dyDescent="0.25">
      <c r="A9832" s="570">
        <f t="shared" si="144"/>
        <v>9826</v>
      </c>
      <c r="B9832" s="571" t="s">
        <v>11966</v>
      </c>
      <c r="C9832" s="574" t="s">
        <v>12458</v>
      </c>
      <c r="D9832" s="843">
        <v>345.1</v>
      </c>
      <c r="E9832" s="844"/>
      <c r="F9832" s="844"/>
      <c r="G9832" s="25"/>
      <c r="H9832" s="25"/>
      <c r="I9832" s="25"/>
      <c r="J9832" s="25"/>
      <c r="K9832" s="25"/>
      <c r="L9832" s="25"/>
      <c r="N9832" s="25"/>
      <c r="O9832" s="25"/>
      <c r="P9832" s="35" t="s">
        <v>2496</v>
      </c>
      <c r="AS9832" s="570"/>
      <c r="AT9832" s="391"/>
      <c r="AU9832" s="222"/>
      <c r="AV9832" s="564"/>
      <c r="AW9832" s="60"/>
      <c r="AX9832" s="60"/>
      <c r="AY9832" s="60"/>
      <c r="AZ9832" s="283"/>
      <c r="BA9832" s="283"/>
      <c r="BB9832" s="283"/>
      <c r="BC9832" s="34"/>
      <c r="BD9832" s="27"/>
      <c r="BF9832" s="35"/>
      <c r="BG9832" s="35"/>
      <c r="BH9832" s="35"/>
    </row>
    <row r="9833" spans="1:60" ht="15" x14ac:dyDescent="0.25">
      <c r="A9833" s="570">
        <f t="shared" si="144"/>
        <v>9827</v>
      </c>
      <c r="B9833" s="571" t="s">
        <v>11967</v>
      </c>
      <c r="C9833" s="574" t="s">
        <v>12458</v>
      </c>
      <c r="D9833" s="843">
        <v>2781.03</v>
      </c>
      <c r="E9833" s="844"/>
      <c r="F9833" s="844"/>
      <c r="G9833" s="25"/>
      <c r="H9833" s="25"/>
      <c r="I9833" s="25"/>
      <c r="J9833" s="25"/>
      <c r="K9833" s="25"/>
      <c r="L9833" s="25"/>
      <c r="N9833" s="25"/>
      <c r="O9833" s="25"/>
      <c r="P9833" s="35" t="s">
        <v>2496</v>
      </c>
      <c r="AS9833" s="570"/>
      <c r="AT9833" s="391"/>
      <c r="AU9833" s="222"/>
      <c r="AV9833" s="564"/>
      <c r="AW9833" s="60"/>
      <c r="AX9833" s="60"/>
      <c r="AY9833" s="60"/>
      <c r="AZ9833" s="283"/>
      <c r="BA9833" s="283"/>
      <c r="BB9833" s="283"/>
      <c r="BC9833" s="34"/>
      <c r="BD9833" s="27"/>
      <c r="BF9833" s="35"/>
      <c r="BG9833" s="35"/>
      <c r="BH9833" s="35"/>
    </row>
    <row r="9834" spans="1:60" ht="15" x14ac:dyDescent="0.25">
      <c r="A9834" s="570">
        <f t="shared" si="144"/>
        <v>9828</v>
      </c>
      <c r="B9834" s="571" t="s">
        <v>11968</v>
      </c>
      <c r="C9834" s="574" t="s">
        <v>12458</v>
      </c>
      <c r="D9834" s="843">
        <v>320.11</v>
      </c>
      <c r="E9834" s="844"/>
      <c r="F9834" s="844"/>
      <c r="G9834" s="25"/>
      <c r="H9834" s="25"/>
      <c r="I9834" s="25"/>
      <c r="J9834" s="25"/>
      <c r="K9834" s="25"/>
      <c r="L9834" s="25"/>
      <c r="N9834" s="25"/>
      <c r="O9834" s="25"/>
      <c r="P9834" s="35" t="s">
        <v>2496</v>
      </c>
      <c r="AS9834" s="570"/>
      <c r="AT9834" s="391"/>
      <c r="AU9834" s="222"/>
      <c r="AV9834" s="564"/>
      <c r="AW9834" s="60"/>
      <c r="AX9834" s="60"/>
      <c r="AY9834" s="60"/>
      <c r="AZ9834" s="283"/>
      <c r="BA9834" s="283"/>
      <c r="BB9834" s="283"/>
      <c r="BC9834" s="34"/>
      <c r="BD9834" s="27"/>
      <c r="BF9834" s="35"/>
      <c r="BG9834" s="35"/>
      <c r="BH9834" s="35"/>
    </row>
    <row r="9835" spans="1:60" ht="15" x14ac:dyDescent="0.25">
      <c r="A9835" s="570">
        <f t="shared" si="144"/>
        <v>9829</v>
      </c>
      <c r="B9835" s="571" t="s">
        <v>11969</v>
      </c>
      <c r="C9835" s="574" t="s">
        <v>12458</v>
      </c>
      <c r="D9835" s="843">
        <v>51.17</v>
      </c>
      <c r="E9835" s="844"/>
      <c r="F9835" s="844"/>
      <c r="G9835" s="25"/>
      <c r="H9835" s="25"/>
      <c r="I9835" s="25"/>
      <c r="J9835" s="25"/>
      <c r="K9835" s="25"/>
      <c r="L9835" s="25"/>
      <c r="N9835" s="25"/>
      <c r="O9835" s="25"/>
      <c r="P9835" s="35" t="s">
        <v>2496</v>
      </c>
      <c r="AS9835" s="570"/>
      <c r="AT9835" s="391"/>
      <c r="AU9835" s="222"/>
      <c r="AV9835" s="564"/>
      <c r="AW9835" s="60"/>
      <c r="AX9835" s="60"/>
      <c r="AY9835" s="60"/>
      <c r="AZ9835" s="283"/>
      <c r="BA9835" s="283"/>
      <c r="BB9835" s="283"/>
      <c r="BC9835" s="34"/>
      <c r="BD9835" s="27"/>
      <c r="BF9835" s="35"/>
      <c r="BG9835" s="35"/>
      <c r="BH9835" s="35"/>
    </row>
    <row r="9836" spans="1:60" ht="15" x14ac:dyDescent="0.25">
      <c r="A9836" s="570">
        <f t="shared" si="144"/>
        <v>9830</v>
      </c>
      <c r="B9836" s="571" t="s">
        <v>11970</v>
      </c>
      <c r="C9836" s="574" t="s">
        <v>12458</v>
      </c>
      <c r="D9836" s="843">
        <v>857.99</v>
      </c>
      <c r="E9836" s="844"/>
      <c r="F9836" s="844"/>
      <c r="G9836" s="25"/>
      <c r="H9836" s="25"/>
      <c r="I9836" s="25"/>
      <c r="J9836" s="25"/>
      <c r="K9836" s="25"/>
      <c r="L9836" s="25"/>
      <c r="N9836" s="25"/>
      <c r="O9836" s="25"/>
      <c r="P9836" s="35" t="s">
        <v>2496</v>
      </c>
      <c r="AS9836" s="570"/>
      <c r="AT9836" s="391"/>
      <c r="AU9836" s="222"/>
      <c r="AV9836" s="564"/>
      <c r="AW9836" s="60"/>
      <c r="AX9836" s="60"/>
      <c r="AY9836" s="60"/>
      <c r="AZ9836" s="283"/>
      <c r="BA9836" s="283"/>
      <c r="BB9836" s="283"/>
      <c r="BC9836" s="34"/>
      <c r="BD9836" s="27"/>
      <c r="BF9836" s="35"/>
      <c r="BG9836" s="35"/>
      <c r="BH9836" s="35"/>
    </row>
    <row r="9837" spans="1:60" ht="15" x14ac:dyDescent="0.25">
      <c r="A9837" s="570">
        <f t="shared" si="144"/>
        <v>9831</v>
      </c>
      <c r="B9837" s="571" t="s">
        <v>11971</v>
      </c>
      <c r="C9837" s="574" t="s">
        <v>12458</v>
      </c>
      <c r="D9837" s="843">
        <v>119</v>
      </c>
      <c r="E9837" s="844"/>
      <c r="F9837" s="844"/>
      <c r="G9837" s="25"/>
      <c r="H9837" s="25"/>
      <c r="I9837" s="25"/>
      <c r="J9837" s="25"/>
      <c r="K9837" s="25"/>
      <c r="L9837" s="25"/>
      <c r="N9837" s="25"/>
      <c r="O9837" s="25"/>
      <c r="P9837" s="35" t="s">
        <v>2496</v>
      </c>
      <c r="AS9837" s="570"/>
      <c r="AT9837" s="391"/>
      <c r="AU9837" s="222"/>
      <c r="AV9837" s="564"/>
      <c r="AW9837" s="60"/>
      <c r="AX9837" s="60"/>
      <c r="AY9837" s="60"/>
      <c r="AZ9837" s="283"/>
      <c r="BA9837" s="283"/>
      <c r="BB9837" s="283"/>
      <c r="BC9837" s="34"/>
      <c r="BD9837" s="27"/>
      <c r="BF9837" s="35"/>
      <c r="BG9837" s="35"/>
      <c r="BH9837" s="35"/>
    </row>
    <row r="9838" spans="1:60" ht="15" x14ac:dyDescent="0.25">
      <c r="A9838" s="570">
        <f t="shared" si="144"/>
        <v>9832</v>
      </c>
      <c r="B9838" s="571" t="s">
        <v>11972</v>
      </c>
      <c r="C9838" s="574" t="s">
        <v>12458</v>
      </c>
      <c r="D9838" s="843">
        <v>83.3</v>
      </c>
      <c r="E9838" s="844"/>
      <c r="F9838" s="844"/>
      <c r="G9838" s="25"/>
      <c r="H9838" s="25"/>
      <c r="I9838" s="25"/>
      <c r="J9838" s="25"/>
      <c r="K9838" s="25"/>
      <c r="L9838" s="25"/>
      <c r="N9838" s="25"/>
      <c r="O9838" s="25"/>
      <c r="P9838" s="35" t="s">
        <v>2496</v>
      </c>
      <c r="AS9838" s="570"/>
      <c r="AT9838" s="391"/>
      <c r="AU9838" s="222"/>
      <c r="AV9838" s="564"/>
      <c r="AW9838" s="60"/>
      <c r="AX9838" s="60"/>
      <c r="AY9838" s="60"/>
      <c r="AZ9838" s="283"/>
      <c r="BA9838" s="283"/>
      <c r="BB9838" s="283"/>
      <c r="BC9838" s="34"/>
      <c r="BD9838" s="27"/>
      <c r="BF9838" s="35"/>
      <c r="BG9838" s="35"/>
      <c r="BH9838" s="35"/>
    </row>
    <row r="9839" spans="1:60" ht="15" x14ac:dyDescent="0.25">
      <c r="A9839" s="570">
        <f t="shared" si="144"/>
        <v>9833</v>
      </c>
      <c r="B9839" s="571" t="s">
        <v>11973</v>
      </c>
      <c r="C9839" s="574" t="s">
        <v>12458</v>
      </c>
      <c r="D9839" s="843">
        <v>556.91999999999996</v>
      </c>
      <c r="E9839" s="844"/>
      <c r="F9839" s="844"/>
      <c r="G9839" s="25"/>
      <c r="H9839" s="25"/>
      <c r="I9839" s="25"/>
      <c r="J9839" s="25"/>
      <c r="K9839" s="25"/>
      <c r="L9839" s="25"/>
      <c r="N9839" s="25"/>
      <c r="O9839" s="25"/>
      <c r="P9839" s="35" t="s">
        <v>2496</v>
      </c>
      <c r="AS9839" s="570"/>
      <c r="AT9839" s="391"/>
      <c r="AU9839" s="222"/>
      <c r="AV9839" s="564"/>
      <c r="AW9839" s="60"/>
      <c r="AX9839" s="60"/>
      <c r="AY9839" s="60"/>
      <c r="AZ9839" s="283"/>
      <c r="BA9839" s="283"/>
      <c r="BB9839" s="283"/>
      <c r="BC9839" s="34"/>
      <c r="BD9839" s="27"/>
      <c r="BF9839" s="35"/>
      <c r="BG9839" s="35"/>
      <c r="BH9839" s="35"/>
    </row>
    <row r="9840" spans="1:60" ht="15" x14ac:dyDescent="0.25">
      <c r="A9840" s="570">
        <f t="shared" si="144"/>
        <v>9834</v>
      </c>
      <c r="B9840" s="571" t="s">
        <v>11974</v>
      </c>
      <c r="C9840" s="574" t="s">
        <v>12458</v>
      </c>
      <c r="D9840" s="843">
        <v>190.4</v>
      </c>
      <c r="E9840" s="844"/>
      <c r="F9840" s="844"/>
      <c r="G9840" s="25"/>
      <c r="H9840" s="25"/>
      <c r="I9840" s="25"/>
      <c r="J9840" s="25"/>
      <c r="K9840" s="25"/>
      <c r="L9840" s="25"/>
      <c r="N9840" s="25"/>
      <c r="O9840" s="25"/>
      <c r="P9840" s="35" t="s">
        <v>2496</v>
      </c>
      <c r="AS9840" s="570"/>
      <c r="AT9840" s="391"/>
      <c r="AU9840" s="222"/>
      <c r="AV9840" s="564"/>
      <c r="AW9840" s="60"/>
      <c r="AX9840" s="60"/>
      <c r="AY9840" s="60"/>
      <c r="AZ9840" s="283"/>
      <c r="BA9840" s="283"/>
      <c r="BB9840" s="283"/>
      <c r="BC9840" s="34"/>
      <c r="BD9840" s="27"/>
      <c r="BF9840" s="35"/>
      <c r="BG9840" s="35"/>
      <c r="BH9840" s="35"/>
    </row>
    <row r="9841" spans="1:60" ht="15" x14ac:dyDescent="0.25">
      <c r="A9841" s="570">
        <f t="shared" si="144"/>
        <v>9835</v>
      </c>
      <c r="B9841" s="571" t="s">
        <v>11975</v>
      </c>
      <c r="C9841" s="574" t="s">
        <v>12458</v>
      </c>
      <c r="D9841" s="843">
        <v>1192.3800000000001</v>
      </c>
      <c r="E9841" s="844"/>
      <c r="F9841" s="844"/>
      <c r="G9841" s="25"/>
      <c r="H9841" s="25"/>
      <c r="I9841" s="25"/>
      <c r="J9841" s="25"/>
      <c r="K9841" s="25"/>
      <c r="L9841" s="25"/>
      <c r="N9841" s="25"/>
      <c r="O9841" s="25"/>
      <c r="P9841" s="35" t="s">
        <v>2496</v>
      </c>
      <c r="AS9841" s="570"/>
      <c r="AT9841" s="391"/>
      <c r="AU9841" s="222"/>
      <c r="AV9841" s="564"/>
      <c r="AW9841" s="60"/>
      <c r="AX9841" s="60"/>
      <c r="AY9841" s="60"/>
      <c r="AZ9841" s="283"/>
      <c r="BA9841" s="283"/>
      <c r="BB9841" s="283"/>
      <c r="BC9841" s="34"/>
      <c r="BD9841" s="27"/>
      <c r="BF9841" s="35"/>
      <c r="BG9841" s="35"/>
      <c r="BH9841" s="35"/>
    </row>
    <row r="9842" spans="1:60" ht="15" x14ac:dyDescent="0.25">
      <c r="A9842" s="570">
        <f t="shared" si="144"/>
        <v>9836</v>
      </c>
      <c r="B9842" s="571" t="s">
        <v>11976</v>
      </c>
      <c r="C9842" s="574" t="s">
        <v>12458</v>
      </c>
      <c r="D9842" s="843">
        <v>1232.8399999999999</v>
      </c>
      <c r="E9842" s="844"/>
      <c r="F9842" s="844"/>
      <c r="G9842" s="25"/>
      <c r="H9842" s="25"/>
      <c r="I9842" s="25"/>
      <c r="J9842" s="25"/>
      <c r="K9842" s="25"/>
      <c r="L9842" s="25"/>
      <c r="N9842" s="25"/>
      <c r="O9842" s="25"/>
      <c r="P9842" s="35" t="s">
        <v>2496</v>
      </c>
      <c r="AS9842" s="570"/>
      <c r="AT9842" s="391"/>
      <c r="AU9842" s="222"/>
      <c r="AV9842" s="564"/>
      <c r="AW9842" s="60"/>
      <c r="AX9842" s="60"/>
      <c r="AY9842" s="60"/>
      <c r="AZ9842" s="283"/>
      <c r="BA9842" s="283"/>
      <c r="BB9842" s="283"/>
      <c r="BC9842" s="34"/>
      <c r="BD9842" s="27"/>
      <c r="BF9842" s="35"/>
      <c r="BG9842" s="35"/>
      <c r="BH9842" s="35"/>
    </row>
    <row r="9843" spans="1:60" ht="15" x14ac:dyDescent="0.25">
      <c r="A9843" s="570">
        <f t="shared" si="144"/>
        <v>9837</v>
      </c>
      <c r="B9843" s="571" t="s">
        <v>11977</v>
      </c>
      <c r="C9843" s="574" t="s">
        <v>12458</v>
      </c>
      <c r="D9843" s="843">
        <v>3274.88</v>
      </c>
      <c r="E9843" s="844"/>
      <c r="F9843" s="844"/>
      <c r="G9843" s="25"/>
      <c r="H9843" s="25"/>
      <c r="I9843" s="25"/>
      <c r="J9843" s="25"/>
      <c r="K9843" s="25"/>
      <c r="L9843" s="25"/>
      <c r="N9843" s="25"/>
      <c r="O9843" s="25"/>
      <c r="P9843" s="35" t="s">
        <v>2496</v>
      </c>
      <c r="AS9843" s="570"/>
      <c r="AT9843" s="391"/>
      <c r="AU9843" s="222"/>
      <c r="AV9843" s="564"/>
      <c r="AW9843" s="60"/>
      <c r="AX9843" s="60"/>
      <c r="AY9843" s="60"/>
      <c r="AZ9843" s="283"/>
      <c r="BA9843" s="283"/>
      <c r="BB9843" s="283"/>
      <c r="BC9843" s="34"/>
      <c r="BD9843" s="27"/>
      <c r="BF9843" s="35"/>
      <c r="BG9843" s="35"/>
      <c r="BH9843" s="35"/>
    </row>
    <row r="9844" spans="1:60" ht="15" x14ac:dyDescent="0.25">
      <c r="A9844" s="570">
        <f t="shared" si="144"/>
        <v>9838</v>
      </c>
      <c r="B9844" s="571" t="s">
        <v>11978</v>
      </c>
      <c r="C9844" s="574" t="s">
        <v>12458</v>
      </c>
      <c r="D9844" s="843">
        <v>10651.69</v>
      </c>
      <c r="E9844" s="844"/>
      <c r="F9844" s="844"/>
      <c r="G9844" s="25"/>
      <c r="H9844" s="25"/>
      <c r="I9844" s="25"/>
      <c r="J9844" s="25"/>
      <c r="K9844" s="25"/>
      <c r="L9844" s="25"/>
      <c r="N9844" s="25"/>
      <c r="O9844" s="25"/>
      <c r="P9844" s="35" t="s">
        <v>2496</v>
      </c>
      <c r="AS9844" s="570"/>
      <c r="AT9844" s="391"/>
      <c r="AU9844" s="222"/>
      <c r="AV9844" s="564"/>
      <c r="AW9844" s="60"/>
      <c r="AX9844" s="60"/>
      <c r="AY9844" s="60"/>
      <c r="AZ9844" s="283"/>
      <c r="BA9844" s="283"/>
      <c r="BB9844" s="283"/>
      <c r="BC9844" s="34"/>
      <c r="BD9844" s="27"/>
      <c r="BF9844" s="35"/>
      <c r="BG9844" s="35"/>
      <c r="BH9844" s="35"/>
    </row>
    <row r="9845" spans="1:60" ht="15" x14ac:dyDescent="0.25">
      <c r="A9845" s="570">
        <f t="shared" si="144"/>
        <v>9839</v>
      </c>
      <c r="B9845" s="571" t="s">
        <v>11979</v>
      </c>
      <c r="C9845" s="574" t="s">
        <v>12458</v>
      </c>
      <c r="D9845" s="843">
        <v>416.5</v>
      </c>
      <c r="E9845" s="844"/>
      <c r="F9845" s="844"/>
      <c r="G9845" s="25"/>
      <c r="H9845" s="25"/>
      <c r="I9845" s="25"/>
      <c r="J9845" s="25"/>
      <c r="K9845" s="25"/>
      <c r="L9845" s="25"/>
      <c r="N9845" s="25"/>
      <c r="O9845" s="25"/>
      <c r="P9845" s="35" t="s">
        <v>2496</v>
      </c>
      <c r="AS9845" s="570"/>
      <c r="AT9845" s="391"/>
      <c r="AU9845" s="222"/>
      <c r="AV9845" s="564"/>
      <c r="AW9845" s="60"/>
      <c r="AX9845" s="60"/>
      <c r="AY9845" s="60"/>
      <c r="AZ9845" s="283"/>
      <c r="BA9845" s="283"/>
      <c r="BB9845" s="283"/>
      <c r="BC9845" s="34"/>
      <c r="BD9845" s="27"/>
      <c r="BF9845" s="35"/>
      <c r="BG9845" s="35"/>
      <c r="BH9845" s="35"/>
    </row>
    <row r="9846" spans="1:60" ht="15" x14ac:dyDescent="0.25">
      <c r="A9846" s="570">
        <f t="shared" si="144"/>
        <v>9840</v>
      </c>
      <c r="B9846" s="571" t="s">
        <v>11980</v>
      </c>
      <c r="C9846" s="574" t="s">
        <v>12458</v>
      </c>
      <c r="D9846" s="843">
        <v>154.69999999999999</v>
      </c>
      <c r="E9846" s="844"/>
      <c r="F9846" s="844"/>
      <c r="G9846" s="25"/>
      <c r="H9846" s="25"/>
      <c r="I9846" s="25"/>
      <c r="J9846" s="25"/>
      <c r="K9846" s="25"/>
      <c r="L9846" s="25"/>
      <c r="N9846" s="25"/>
      <c r="O9846" s="25"/>
      <c r="P9846" s="35" t="s">
        <v>2496</v>
      </c>
      <c r="AS9846" s="570"/>
      <c r="AT9846" s="391"/>
      <c r="AU9846" s="222"/>
      <c r="AV9846" s="564"/>
      <c r="AW9846" s="60"/>
      <c r="AX9846" s="60"/>
      <c r="AY9846" s="60"/>
      <c r="AZ9846" s="283"/>
      <c r="BA9846" s="283"/>
      <c r="BB9846" s="283"/>
      <c r="BC9846" s="34"/>
      <c r="BD9846" s="27"/>
      <c r="BF9846" s="35"/>
      <c r="BG9846" s="35"/>
      <c r="BH9846" s="35"/>
    </row>
    <row r="9847" spans="1:60" ht="15" x14ac:dyDescent="0.25">
      <c r="A9847" s="570">
        <f t="shared" si="144"/>
        <v>9841</v>
      </c>
      <c r="B9847" s="571" t="s">
        <v>11981</v>
      </c>
      <c r="C9847" s="574" t="s">
        <v>12458</v>
      </c>
      <c r="D9847" s="843">
        <v>357</v>
      </c>
      <c r="E9847" s="844"/>
      <c r="F9847" s="844"/>
      <c r="G9847" s="25"/>
      <c r="H9847" s="25"/>
      <c r="I9847" s="25"/>
      <c r="J9847" s="25"/>
      <c r="K9847" s="25"/>
      <c r="L9847" s="25"/>
      <c r="N9847" s="25"/>
      <c r="O9847" s="25"/>
      <c r="P9847" s="35" t="s">
        <v>2496</v>
      </c>
      <c r="AS9847" s="570"/>
      <c r="AT9847" s="391"/>
      <c r="AU9847" s="222"/>
      <c r="AV9847" s="564"/>
      <c r="AW9847" s="60"/>
      <c r="AX9847" s="60"/>
      <c r="AY9847" s="60"/>
      <c r="AZ9847" s="283"/>
      <c r="BA9847" s="283"/>
      <c r="BB9847" s="283"/>
      <c r="BC9847" s="34"/>
      <c r="BD9847" s="27"/>
      <c r="BF9847" s="35"/>
      <c r="BG9847" s="35"/>
      <c r="BH9847" s="35"/>
    </row>
    <row r="9848" spans="1:60" ht="15" x14ac:dyDescent="0.25">
      <c r="A9848" s="570">
        <f t="shared" si="144"/>
        <v>9842</v>
      </c>
      <c r="B9848" s="571" t="s">
        <v>11982</v>
      </c>
      <c r="C9848" s="574" t="s">
        <v>12458</v>
      </c>
      <c r="D9848" s="843">
        <v>14280</v>
      </c>
      <c r="E9848" s="844"/>
      <c r="F9848" s="844"/>
      <c r="G9848" s="25"/>
      <c r="H9848" s="25"/>
      <c r="I9848" s="25"/>
      <c r="J9848" s="25"/>
      <c r="K9848" s="25"/>
      <c r="L9848" s="25"/>
      <c r="N9848" s="25"/>
      <c r="O9848" s="25"/>
      <c r="P9848" s="35" t="s">
        <v>2496</v>
      </c>
      <c r="AS9848" s="570"/>
      <c r="AT9848" s="391"/>
      <c r="AU9848" s="222"/>
      <c r="AV9848" s="564"/>
      <c r="AW9848" s="60"/>
      <c r="AX9848" s="60"/>
      <c r="AY9848" s="60"/>
      <c r="AZ9848" s="283"/>
      <c r="BA9848" s="283"/>
      <c r="BB9848" s="283"/>
      <c r="BC9848" s="34"/>
      <c r="BD9848" s="27"/>
      <c r="BF9848" s="35"/>
      <c r="BG9848" s="35"/>
      <c r="BH9848" s="35"/>
    </row>
    <row r="9849" spans="1:60" ht="15" x14ac:dyDescent="0.25">
      <c r="A9849" s="570">
        <f t="shared" si="144"/>
        <v>9843</v>
      </c>
      <c r="B9849" s="571" t="s">
        <v>11983</v>
      </c>
      <c r="C9849" s="574" t="s">
        <v>12458</v>
      </c>
      <c r="D9849" s="843">
        <v>1137.6400000000001</v>
      </c>
      <c r="E9849" s="844"/>
      <c r="F9849" s="844"/>
      <c r="G9849" s="25"/>
      <c r="H9849" s="25"/>
      <c r="I9849" s="25"/>
      <c r="J9849" s="25"/>
      <c r="K9849" s="25"/>
      <c r="L9849" s="25"/>
      <c r="N9849" s="25"/>
      <c r="O9849" s="25"/>
      <c r="P9849" s="35" t="s">
        <v>2496</v>
      </c>
      <c r="AS9849" s="570"/>
      <c r="AT9849" s="391"/>
      <c r="AU9849" s="222"/>
      <c r="AV9849" s="564"/>
      <c r="AW9849" s="60"/>
      <c r="AX9849" s="60"/>
      <c r="AY9849" s="60"/>
      <c r="AZ9849" s="283"/>
      <c r="BA9849" s="283"/>
      <c r="BB9849" s="283"/>
      <c r="BC9849" s="34"/>
      <c r="BD9849" s="27"/>
      <c r="BF9849" s="35"/>
      <c r="BG9849" s="35"/>
      <c r="BH9849" s="35"/>
    </row>
    <row r="9850" spans="1:60" ht="15" x14ac:dyDescent="0.25">
      <c r="A9850" s="570">
        <f t="shared" si="144"/>
        <v>9844</v>
      </c>
      <c r="B9850" s="571" t="s">
        <v>11984</v>
      </c>
      <c r="C9850" s="574" t="s">
        <v>12458</v>
      </c>
      <c r="D9850" s="843">
        <v>27.37</v>
      </c>
      <c r="E9850" s="844"/>
      <c r="F9850" s="844"/>
      <c r="G9850" s="25"/>
      <c r="H9850" s="25"/>
      <c r="I9850" s="25"/>
      <c r="J9850" s="25"/>
      <c r="K9850" s="25"/>
      <c r="L9850" s="25"/>
      <c r="N9850" s="25"/>
      <c r="O9850" s="25"/>
      <c r="P9850" s="35" t="s">
        <v>2496</v>
      </c>
      <c r="AS9850" s="570"/>
      <c r="AT9850" s="391"/>
      <c r="AU9850" s="222"/>
      <c r="AV9850" s="564"/>
      <c r="AW9850" s="60"/>
      <c r="AX9850" s="60"/>
      <c r="AY9850" s="60"/>
      <c r="AZ9850" s="283"/>
      <c r="BA9850" s="283"/>
      <c r="BB9850" s="283"/>
      <c r="BC9850" s="34"/>
      <c r="BD9850" s="27"/>
      <c r="BF9850" s="35"/>
      <c r="BG9850" s="35"/>
      <c r="BH9850" s="35"/>
    </row>
    <row r="9851" spans="1:60" ht="15" x14ac:dyDescent="0.25">
      <c r="A9851" s="570">
        <f t="shared" si="144"/>
        <v>9845</v>
      </c>
      <c r="B9851" s="571" t="s">
        <v>11985</v>
      </c>
      <c r="C9851" s="574" t="s">
        <v>12458</v>
      </c>
      <c r="D9851" s="843">
        <v>45.22</v>
      </c>
      <c r="E9851" s="844"/>
      <c r="F9851" s="844"/>
      <c r="G9851" s="25"/>
      <c r="H9851" s="25"/>
      <c r="I9851" s="25"/>
      <c r="J9851" s="25"/>
      <c r="K9851" s="25"/>
      <c r="L9851" s="25"/>
      <c r="N9851" s="25"/>
      <c r="O9851" s="25"/>
      <c r="P9851" s="35" t="s">
        <v>2496</v>
      </c>
      <c r="AS9851" s="570"/>
      <c r="AT9851" s="391"/>
      <c r="AU9851" s="222"/>
      <c r="AV9851" s="564"/>
      <c r="AW9851" s="60"/>
      <c r="AX9851" s="60"/>
      <c r="AY9851" s="60"/>
      <c r="AZ9851" s="283"/>
      <c r="BA9851" s="283"/>
      <c r="BB9851" s="283"/>
      <c r="BC9851" s="34"/>
      <c r="BD9851" s="27"/>
      <c r="BF9851" s="35"/>
      <c r="BG9851" s="35"/>
      <c r="BH9851" s="35"/>
    </row>
    <row r="9852" spans="1:60" ht="15" x14ac:dyDescent="0.25">
      <c r="A9852" s="570">
        <f t="shared" si="144"/>
        <v>9846</v>
      </c>
      <c r="B9852" s="571" t="s">
        <v>11986</v>
      </c>
      <c r="C9852" s="574" t="s">
        <v>12458</v>
      </c>
      <c r="D9852" s="843">
        <v>172.55</v>
      </c>
      <c r="E9852" s="844"/>
      <c r="F9852" s="844"/>
      <c r="G9852" s="25"/>
      <c r="H9852" s="25"/>
      <c r="I9852" s="25"/>
      <c r="J9852" s="25"/>
      <c r="K9852" s="25"/>
      <c r="L9852" s="25"/>
      <c r="N9852" s="25"/>
      <c r="O9852" s="25"/>
      <c r="P9852" s="35" t="s">
        <v>2496</v>
      </c>
      <c r="AS9852" s="570"/>
      <c r="AT9852" s="391"/>
      <c r="AU9852" s="222"/>
      <c r="AV9852" s="564"/>
      <c r="AW9852" s="60"/>
      <c r="AX9852" s="60"/>
      <c r="AY9852" s="60"/>
      <c r="AZ9852" s="283"/>
      <c r="BA9852" s="283"/>
      <c r="BB9852" s="283"/>
      <c r="BC9852" s="34"/>
      <c r="BD9852" s="27"/>
      <c r="BF9852" s="35"/>
      <c r="BG9852" s="35"/>
      <c r="BH9852" s="35"/>
    </row>
    <row r="9853" spans="1:60" ht="15" x14ac:dyDescent="0.25">
      <c r="A9853" s="570">
        <f t="shared" si="144"/>
        <v>9847</v>
      </c>
      <c r="B9853" s="571" t="s">
        <v>11987</v>
      </c>
      <c r="C9853" s="574" t="s">
        <v>12458</v>
      </c>
      <c r="D9853" s="843">
        <v>49.98</v>
      </c>
      <c r="E9853" s="844"/>
      <c r="F9853" s="844"/>
      <c r="G9853" s="25"/>
      <c r="H9853" s="25"/>
      <c r="I9853" s="25"/>
      <c r="J9853" s="25"/>
      <c r="K9853" s="25"/>
      <c r="L9853" s="25"/>
      <c r="N9853" s="25"/>
      <c r="O9853" s="25"/>
      <c r="P9853" s="35" t="s">
        <v>2496</v>
      </c>
      <c r="AS9853" s="570"/>
      <c r="AT9853" s="391"/>
      <c r="AU9853" s="222"/>
      <c r="AV9853" s="564"/>
      <c r="AW9853" s="60"/>
      <c r="AX9853" s="60"/>
      <c r="AY9853" s="60"/>
      <c r="AZ9853" s="283"/>
      <c r="BA9853" s="283"/>
      <c r="BB9853" s="283"/>
      <c r="BC9853" s="34"/>
      <c r="BD9853" s="27"/>
      <c r="BF9853" s="35"/>
      <c r="BG9853" s="35"/>
      <c r="BH9853" s="35"/>
    </row>
    <row r="9854" spans="1:60" ht="15" x14ac:dyDescent="0.25">
      <c r="A9854" s="570">
        <f t="shared" si="144"/>
        <v>9848</v>
      </c>
      <c r="B9854" s="571" t="s">
        <v>11988</v>
      </c>
      <c r="C9854" s="574" t="s">
        <v>12458</v>
      </c>
      <c r="D9854" s="843">
        <v>678.3</v>
      </c>
      <c r="E9854" s="844"/>
      <c r="F9854" s="844"/>
      <c r="G9854" s="25"/>
      <c r="H9854" s="25"/>
      <c r="I9854" s="25"/>
      <c r="J9854" s="25"/>
      <c r="K9854" s="25"/>
      <c r="L9854" s="25"/>
      <c r="N9854" s="25"/>
      <c r="O9854" s="25"/>
      <c r="P9854" s="35" t="s">
        <v>2496</v>
      </c>
      <c r="AS9854" s="570"/>
      <c r="AT9854" s="391"/>
      <c r="AU9854" s="222"/>
      <c r="AV9854" s="564"/>
      <c r="AW9854" s="60"/>
      <c r="AX9854" s="60"/>
      <c r="AY9854" s="60"/>
      <c r="AZ9854" s="283"/>
      <c r="BA9854" s="283"/>
      <c r="BB9854" s="283"/>
      <c r="BC9854" s="34"/>
      <c r="BD9854" s="27"/>
      <c r="BF9854" s="35"/>
      <c r="BG9854" s="35"/>
      <c r="BH9854" s="35"/>
    </row>
    <row r="9855" spans="1:60" ht="15" x14ac:dyDescent="0.25">
      <c r="A9855" s="570">
        <f t="shared" si="144"/>
        <v>9849</v>
      </c>
      <c r="B9855" s="571" t="s">
        <v>11989</v>
      </c>
      <c r="C9855" s="574" t="s">
        <v>12458</v>
      </c>
      <c r="D9855" s="843">
        <v>113.05</v>
      </c>
      <c r="E9855" s="844"/>
      <c r="F9855" s="844"/>
      <c r="G9855" s="25"/>
      <c r="H9855" s="25"/>
      <c r="I9855" s="25"/>
      <c r="J9855" s="25"/>
      <c r="K9855" s="25"/>
      <c r="L9855" s="25"/>
      <c r="N9855" s="25"/>
      <c r="O9855" s="25"/>
      <c r="P9855" s="35" t="s">
        <v>2496</v>
      </c>
      <c r="AS9855" s="570"/>
      <c r="AT9855" s="391"/>
      <c r="AU9855" s="222"/>
      <c r="AV9855" s="564"/>
      <c r="AW9855" s="60"/>
      <c r="AX9855" s="60"/>
      <c r="AY9855" s="60"/>
      <c r="AZ9855" s="283"/>
      <c r="BA9855" s="283"/>
      <c r="BB9855" s="283"/>
      <c r="BC9855" s="34"/>
      <c r="BD9855" s="27"/>
      <c r="BF9855" s="35"/>
      <c r="BG9855" s="35"/>
      <c r="BH9855" s="35"/>
    </row>
    <row r="9856" spans="1:60" ht="15" x14ac:dyDescent="0.25">
      <c r="A9856" s="570">
        <f t="shared" si="144"/>
        <v>9850</v>
      </c>
      <c r="B9856" s="571" t="s">
        <v>11990</v>
      </c>
      <c r="C9856" s="574" t="s">
        <v>12458</v>
      </c>
      <c r="D9856" s="843">
        <v>65.45</v>
      </c>
      <c r="E9856" s="844"/>
      <c r="F9856" s="844"/>
      <c r="G9856" s="25"/>
      <c r="H9856" s="25"/>
      <c r="I9856" s="25"/>
      <c r="J9856" s="25"/>
      <c r="K9856" s="25"/>
      <c r="L9856" s="25"/>
      <c r="N9856" s="25"/>
      <c r="O9856" s="25"/>
      <c r="P9856" s="35" t="s">
        <v>2496</v>
      </c>
      <c r="AS9856" s="570"/>
      <c r="AT9856" s="391"/>
      <c r="AU9856" s="222"/>
      <c r="AV9856" s="564"/>
      <c r="AW9856" s="60"/>
      <c r="AX9856" s="60"/>
      <c r="AY9856" s="60"/>
      <c r="AZ9856" s="283"/>
      <c r="BA9856" s="283"/>
      <c r="BB9856" s="283"/>
      <c r="BC9856" s="34"/>
      <c r="BD9856" s="27"/>
      <c r="BF9856" s="35"/>
      <c r="BG9856" s="35"/>
      <c r="BH9856" s="35"/>
    </row>
    <row r="9857" spans="1:60" ht="15" x14ac:dyDescent="0.25">
      <c r="A9857" s="570">
        <f t="shared" si="144"/>
        <v>9851</v>
      </c>
      <c r="B9857" s="571" t="s">
        <v>11991</v>
      </c>
      <c r="C9857" s="574" t="s">
        <v>12458</v>
      </c>
      <c r="D9857" s="843">
        <v>458.15</v>
      </c>
      <c r="E9857" s="844"/>
      <c r="F9857" s="844"/>
      <c r="G9857" s="25"/>
      <c r="H9857" s="25"/>
      <c r="I9857" s="25"/>
      <c r="J9857" s="25"/>
      <c r="K9857" s="25"/>
      <c r="L9857" s="25"/>
      <c r="N9857" s="25"/>
      <c r="O9857" s="25"/>
      <c r="P9857" s="35" t="s">
        <v>2496</v>
      </c>
      <c r="AS9857" s="570"/>
      <c r="AT9857" s="391"/>
      <c r="AU9857" s="222"/>
      <c r="AV9857" s="564"/>
      <c r="AW9857" s="60"/>
      <c r="AX9857" s="60"/>
      <c r="AY9857" s="60"/>
      <c r="AZ9857" s="283"/>
      <c r="BA9857" s="283"/>
      <c r="BB9857" s="283"/>
      <c r="BC9857" s="34"/>
      <c r="BD9857" s="27"/>
      <c r="BF9857" s="35"/>
      <c r="BG9857" s="35"/>
      <c r="BH9857" s="35"/>
    </row>
    <row r="9858" spans="1:60" ht="15" x14ac:dyDescent="0.25">
      <c r="A9858" s="570">
        <f t="shared" si="144"/>
        <v>9852</v>
      </c>
      <c r="B9858" s="571" t="s">
        <v>11992</v>
      </c>
      <c r="C9858" s="574" t="s">
        <v>12458</v>
      </c>
      <c r="D9858" s="843">
        <v>148.75</v>
      </c>
      <c r="E9858" s="844"/>
      <c r="F9858" s="844"/>
      <c r="G9858" s="25"/>
      <c r="H9858" s="25"/>
      <c r="I9858" s="25"/>
      <c r="J9858" s="25"/>
      <c r="K9858" s="25"/>
      <c r="L9858" s="25"/>
      <c r="N9858" s="25"/>
      <c r="O9858" s="25"/>
      <c r="P9858" s="35" t="s">
        <v>2496</v>
      </c>
      <c r="AS9858" s="570"/>
      <c r="AT9858" s="391"/>
      <c r="AU9858" s="222"/>
      <c r="AV9858" s="564"/>
      <c r="AW9858" s="60"/>
      <c r="AX9858" s="60"/>
      <c r="AY9858" s="60"/>
      <c r="AZ9858" s="283"/>
      <c r="BA9858" s="283"/>
      <c r="BB9858" s="283"/>
      <c r="BC9858" s="34"/>
      <c r="BD9858" s="27"/>
      <c r="BF9858" s="35"/>
      <c r="BG9858" s="35"/>
      <c r="BH9858" s="35"/>
    </row>
    <row r="9859" spans="1:60" ht="15" x14ac:dyDescent="0.25">
      <c r="A9859" s="570">
        <f t="shared" si="144"/>
        <v>9853</v>
      </c>
      <c r="B9859" s="571" t="s">
        <v>11993</v>
      </c>
      <c r="C9859" s="574" t="s">
        <v>12458</v>
      </c>
      <c r="D9859" s="843">
        <v>1368.5</v>
      </c>
      <c r="E9859" s="844"/>
      <c r="F9859" s="844"/>
      <c r="G9859" s="25"/>
      <c r="H9859" s="25"/>
      <c r="I9859" s="25"/>
      <c r="J9859" s="25"/>
      <c r="K9859" s="25"/>
      <c r="L9859" s="25"/>
      <c r="N9859" s="25"/>
      <c r="O9859" s="25"/>
      <c r="P9859" s="35" t="s">
        <v>2496</v>
      </c>
      <c r="AS9859" s="570"/>
      <c r="AT9859" s="391"/>
      <c r="AU9859" s="222"/>
      <c r="AV9859" s="564"/>
      <c r="AW9859" s="60"/>
      <c r="AX9859" s="60"/>
      <c r="AY9859" s="60"/>
      <c r="AZ9859" s="283"/>
      <c r="BA9859" s="283"/>
      <c r="BB9859" s="283"/>
      <c r="BC9859" s="34"/>
      <c r="BD9859" s="27"/>
      <c r="BF9859" s="35"/>
      <c r="BG9859" s="35"/>
      <c r="BH9859" s="35"/>
    </row>
    <row r="9860" spans="1:60" ht="15" x14ac:dyDescent="0.25">
      <c r="A9860" s="570">
        <f t="shared" si="144"/>
        <v>9854</v>
      </c>
      <c r="B9860" s="571" t="s">
        <v>11994</v>
      </c>
      <c r="C9860" s="574" t="s">
        <v>12458</v>
      </c>
      <c r="D9860" s="843">
        <v>173.74</v>
      </c>
      <c r="E9860" s="844"/>
      <c r="F9860" s="844"/>
      <c r="G9860" s="25"/>
      <c r="H9860" s="25"/>
      <c r="I9860" s="25"/>
      <c r="J9860" s="25"/>
      <c r="K9860" s="25"/>
      <c r="L9860" s="25"/>
      <c r="N9860" s="25"/>
      <c r="O9860" s="25"/>
      <c r="P9860" s="35" t="s">
        <v>2496</v>
      </c>
      <c r="AS9860" s="570"/>
      <c r="AT9860" s="391"/>
      <c r="AU9860" s="222"/>
      <c r="AV9860" s="564"/>
      <c r="AW9860" s="60"/>
      <c r="AX9860" s="60"/>
      <c r="AY9860" s="60"/>
      <c r="AZ9860" s="283"/>
      <c r="BA9860" s="283"/>
      <c r="BB9860" s="283"/>
      <c r="BC9860" s="34"/>
      <c r="BD9860" s="27"/>
      <c r="BF9860" s="35"/>
      <c r="BG9860" s="35"/>
      <c r="BH9860" s="35"/>
    </row>
    <row r="9861" spans="1:60" ht="15" x14ac:dyDescent="0.25">
      <c r="A9861" s="570">
        <f t="shared" si="144"/>
        <v>9855</v>
      </c>
      <c r="B9861" s="571" t="s">
        <v>11995</v>
      </c>
      <c r="C9861" s="574" t="s">
        <v>12458</v>
      </c>
      <c r="D9861" s="843">
        <v>38.08</v>
      </c>
      <c r="E9861" s="844"/>
      <c r="F9861" s="844"/>
      <c r="G9861" s="25"/>
      <c r="H9861" s="25"/>
      <c r="I9861" s="25"/>
      <c r="J9861" s="25"/>
      <c r="K9861" s="25"/>
      <c r="L9861" s="25"/>
      <c r="N9861" s="25"/>
      <c r="O9861" s="25"/>
      <c r="P9861" s="35" t="s">
        <v>2496</v>
      </c>
      <c r="AS9861" s="570"/>
      <c r="AT9861" s="391"/>
      <c r="AU9861" s="222"/>
      <c r="AV9861" s="564"/>
      <c r="AW9861" s="60"/>
      <c r="AX9861" s="60"/>
      <c r="AY9861" s="60"/>
      <c r="AZ9861" s="283"/>
      <c r="BA9861" s="283"/>
      <c r="BB9861" s="283"/>
      <c r="BC9861" s="34"/>
      <c r="BD9861" s="27"/>
      <c r="BF9861" s="35"/>
      <c r="BG9861" s="35"/>
      <c r="BH9861" s="35"/>
    </row>
    <row r="9862" spans="1:60" ht="15" x14ac:dyDescent="0.25">
      <c r="A9862" s="570">
        <f t="shared" si="144"/>
        <v>9856</v>
      </c>
      <c r="B9862" s="571" t="s">
        <v>11996</v>
      </c>
      <c r="C9862" s="574" t="s">
        <v>12458</v>
      </c>
      <c r="D9862" s="843">
        <v>499.8</v>
      </c>
      <c r="E9862" s="844"/>
      <c r="F9862" s="844"/>
      <c r="G9862" s="25"/>
      <c r="H9862" s="25"/>
      <c r="I9862" s="25"/>
      <c r="J9862" s="25"/>
      <c r="K9862" s="25"/>
      <c r="L9862" s="25"/>
      <c r="N9862" s="25"/>
      <c r="O9862" s="25"/>
      <c r="P9862" s="35" t="s">
        <v>2496</v>
      </c>
      <c r="AS9862" s="570"/>
      <c r="AT9862" s="391"/>
      <c r="AU9862" s="222"/>
      <c r="AV9862" s="564"/>
      <c r="AW9862" s="60"/>
      <c r="AX9862" s="60"/>
      <c r="AY9862" s="60"/>
      <c r="AZ9862" s="283"/>
      <c r="BA9862" s="283"/>
      <c r="BB9862" s="283"/>
      <c r="BC9862" s="34"/>
      <c r="BD9862" s="27"/>
      <c r="BF9862" s="35"/>
      <c r="BG9862" s="35"/>
      <c r="BH9862" s="35"/>
    </row>
    <row r="9863" spans="1:60" ht="15" x14ac:dyDescent="0.25">
      <c r="A9863" s="570">
        <f t="shared" si="144"/>
        <v>9857</v>
      </c>
      <c r="B9863" s="571" t="s">
        <v>11997</v>
      </c>
      <c r="C9863" s="574" t="s">
        <v>12458</v>
      </c>
      <c r="D9863" s="843">
        <v>60.69</v>
      </c>
      <c r="E9863" s="844"/>
      <c r="F9863" s="844"/>
      <c r="G9863" s="25"/>
      <c r="H9863" s="25"/>
      <c r="I9863" s="25"/>
      <c r="J9863" s="25"/>
      <c r="K9863" s="25"/>
      <c r="L9863" s="25"/>
      <c r="N9863" s="25"/>
      <c r="O9863" s="25"/>
      <c r="P9863" s="35" t="s">
        <v>2496</v>
      </c>
      <c r="AS9863" s="570"/>
      <c r="AT9863" s="391"/>
      <c r="AU9863" s="222"/>
      <c r="AV9863" s="564"/>
      <c r="AW9863" s="60"/>
      <c r="AX9863" s="60"/>
      <c r="AY9863" s="60"/>
      <c r="AZ9863" s="283"/>
      <c r="BA9863" s="283"/>
      <c r="BB9863" s="283"/>
      <c r="BC9863" s="34"/>
      <c r="BD9863" s="27"/>
      <c r="BF9863" s="35"/>
      <c r="BG9863" s="35"/>
      <c r="BH9863" s="35"/>
    </row>
    <row r="9864" spans="1:60" ht="15" x14ac:dyDescent="0.25">
      <c r="A9864" s="570">
        <f t="shared" si="144"/>
        <v>9858</v>
      </c>
      <c r="B9864" s="571" t="s">
        <v>11998</v>
      </c>
      <c r="C9864" s="574" t="s">
        <v>12458</v>
      </c>
      <c r="D9864" s="843">
        <v>66.64</v>
      </c>
      <c r="E9864" s="844"/>
      <c r="F9864" s="844"/>
      <c r="G9864" s="25"/>
      <c r="H9864" s="25"/>
      <c r="I9864" s="25"/>
      <c r="J9864" s="25"/>
      <c r="K9864" s="25"/>
      <c r="L9864" s="25"/>
      <c r="N9864" s="25"/>
      <c r="O9864" s="25"/>
      <c r="P9864" s="35" t="s">
        <v>2496</v>
      </c>
      <c r="AS9864" s="570"/>
      <c r="AT9864" s="391"/>
      <c r="AU9864" s="222"/>
      <c r="AV9864" s="564"/>
      <c r="AW9864" s="60"/>
      <c r="AX9864" s="60"/>
      <c r="AY9864" s="60"/>
      <c r="AZ9864" s="283"/>
      <c r="BA9864" s="283"/>
      <c r="BB9864" s="283"/>
      <c r="BC9864" s="34"/>
      <c r="BD9864" s="27"/>
      <c r="BF9864" s="35"/>
      <c r="BG9864" s="35"/>
      <c r="BH9864" s="35"/>
    </row>
    <row r="9865" spans="1:60" ht="15" x14ac:dyDescent="0.25">
      <c r="A9865" s="570">
        <f t="shared" si="144"/>
        <v>9859</v>
      </c>
      <c r="B9865" s="571" t="s">
        <v>11999</v>
      </c>
      <c r="C9865" s="574" t="s">
        <v>12458</v>
      </c>
      <c r="D9865" s="843">
        <v>535.5</v>
      </c>
      <c r="E9865" s="844"/>
      <c r="F9865" s="844"/>
      <c r="G9865" s="25"/>
      <c r="H9865" s="25"/>
      <c r="I9865" s="25"/>
      <c r="J9865" s="25"/>
      <c r="K9865" s="25"/>
      <c r="L9865" s="25"/>
      <c r="N9865" s="25"/>
      <c r="O9865" s="25"/>
      <c r="P9865" s="35" t="s">
        <v>2496</v>
      </c>
      <c r="AS9865" s="570"/>
      <c r="AT9865" s="391"/>
      <c r="AU9865" s="222"/>
      <c r="AV9865" s="564"/>
      <c r="AW9865" s="60"/>
      <c r="AX9865" s="60"/>
      <c r="AY9865" s="60"/>
      <c r="AZ9865" s="283"/>
      <c r="BA9865" s="283"/>
      <c r="BB9865" s="283"/>
      <c r="BC9865" s="34"/>
      <c r="BD9865" s="27"/>
      <c r="BF9865" s="35"/>
      <c r="BG9865" s="35"/>
      <c r="BH9865" s="35"/>
    </row>
    <row r="9866" spans="1:60" ht="15" x14ac:dyDescent="0.25">
      <c r="A9866" s="570">
        <f t="shared" si="144"/>
        <v>9860</v>
      </c>
      <c r="B9866" s="571" t="s">
        <v>12000</v>
      </c>
      <c r="C9866" s="574" t="s">
        <v>12458</v>
      </c>
      <c r="D9866" s="843">
        <v>139.22999999999999</v>
      </c>
      <c r="E9866" s="844"/>
      <c r="F9866" s="844"/>
      <c r="G9866" s="25"/>
      <c r="H9866" s="25"/>
      <c r="I9866" s="25"/>
      <c r="J9866" s="25"/>
      <c r="K9866" s="25"/>
      <c r="L9866" s="25"/>
      <c r="N9866" s="25"/>
      <c r="O9866" s="25"/>
      <c r="P9866" s="35" t="s">
        <v>2496</v>
      </c>
      <c r="AS9866" s="570"/>
      <c r="AT9866" s="391"/>
      <c r="AU9866" s="222"/>
      <c r="AV9866" s="564"/>
      <c r="AW9866" s="60"/>
      <c r="AX9866" s="60"/>
      <c r="AY9866" s="60"/>
      <c r="AZ9866" s="283"/>
      <c r="BA9866" s="283"/>
      <c r="BB9866" s="283"/>
      <c r="BC9866" s="34"/>
      <c r="BD9866" s="27"/>
      <c r="BF9866" s="35"/>
      <c r="BG9866" s="35"/>
      <c r="BH9866" s="35"/>
    </row>
    <row r="9867" spans="1:60" ht="15" x14ac:dyDescent="0.25">
      <c r="A9867" s="570">
        <f t="shared" si="144"/>
        <v>9861</v>
      </c>
      <c r="B9867" s="571" t="s">
        <v>12001</v>
      </c>
      <c r="C9867" s="574" t="s">
        <v>12458</v>
      </c>
      <c r="D9867" s="843">
        <v>952</v>
      </c>
      <c r="E9867" s="844"/>
      <c r="F9867" s="844"/>
      <c r="G9867" s="25"/>
      <c r="H9867" s="25"/>
      <c r="I9867" s="25"/>
      <c r="J9867" s="25"/>
      <c r="K9867" s="25"/>
      <c r="L9867" s="25"/>
      <c r="N9867" s="25"/>
      <c r="O9867" s="25"/>
      <c r="P9867" s="35" t="s">
        <v>2496</v>
      </c>
      <c r="AS9867" s="570"/>
      <c r="AT9867" s="391"/>
      <c r="AU9867" s="222"/>
      <c r="AV9867" s="564"/>
      <c r="AW9867" s="60"/>
      <c r="AX9867" s="60"/>
      <c r="AY9867" s="60"/>
      <c r="AZ9867" s="283"/>
      <c r="BA9867" s="283"/>
      <c r="BB9867" s="283"/>
      <c r="BC9867" s="34"/>
      <c r="BD9867" s="27"/>
      <c r="BF9867" s="35"/>
      <c r="BG9867" s="35"/>
      <c r="BH9867" s="35"/>
    </row>
    <row r="9868" spans="1:60" ht="15" x14ac:dyDescent="0.25">
      <c r="A9868" s="570">
        <f t="shared" si="144"/>
        <v>9862</v>
      </c>
      <c r="B9868" s="571" t="s">
        <v>12002</v>
      </c>
      <c r="C9868" s="574" t="s">
        <v>12458</v>
      </c>
      <c r="D9868" s="843">
        <v>261.8</v>
      </c>
      <c r="E9868" s="844"/>
      <c r="F9868" s="844"/>
      <c r="G9868" s="25"/>
      <c r="H9868" s="25"/>
      <c r="I9868" s="25"/>
      <c r="J9868" s="25"/>
      <c r="K9868" s="25"/>
      <c r="L9868" s="25"/>
      <c r="N9868" s="25"/>
      <c r="O9868" s="25"/>
      <c r="P9868" s="35" t="s">
        <v>2496</v>
      </c>
      <c r="AS9868" s="570"/>
      <c r="AT9868" s="391"/>
      <c r="AU9868" s="222"/>
      <c r="AV9868" s="564"/>
      <c r="AW9868" s="60"/>
      <c r="AX9868" s="60"/>
      <c r="AY9868" s="60"/>
      <c r="AZ9868" s="283"/>
      <c r="BA9868" s="283"/>
      <c r="BB9868" s="283"/>
      <c r="BC9868" s="34"/>
      <c r="BD9868" s="27"/>
      <c r="BF9868" s="35"/>
      <c r="BG9868" s="35"/>
      <c r="BH9868" s="35"/>
    </row>
    <row r="9869" spans="1:60" ht="15" x14ac:dyDescent="0.25">
      <c r="A9869" s="570">
        <f t="shared" si="144"/>
        <v>9863</v>
      </c>
      <c r="B9869" s="571" t="s">
        <v>12003</v>
      </c>
      <c r="C9869" s="574" t="s">
        <v>12458</v>
      </c>
      <c r="D9869" s="843">
        <v>1225.7</v>
      </c>
      <c r="E9869" s="844"/>
      <c r="F9869" s="844"/>
      <c r="G9869" s="25"/>
      <c r="H9869" s="25"/>
      <c r="I9869" s="25"/>
      <c r="J9869" s="25"/>
      <c r="K9869" s="25"/>
      <c r="L9869" s="25"/>
      <c r="N9869" s="25"/>
      <c r="O9869" s="25"/>
      <c r="P9869" s="35" t="s">
        <v>2496</v>
      </c>
      <c r="AS9869" s="570"/>
      <c r="AT9869" s="391"/>
      <c r="AU9869" s="222"/>
      <c r="AV9869" s="564"/>
      <c r="AW9869" s="60"/>
      <c r="AX9869" s="60"/>
      <c r="AY9869" s="60"/>
      <c r="AZ9869" s="283"/>
      <c r="BA9869" s="283"/>
      <c r="BB9869" s="283"/>
      <c r="BC9869" s="34"/>
      <c r="BD9869" s="27"/>
      <c r="BF9869" s="35"/>
      <c r="BG9869" s="35"/>
      <c r="BH9869" s="35"/>
    </row>
    <row r="9870" spans="1:60" ht="15" x14ac:dyDescent="0.25">
      <c r="A9870" s="570">
        <f t="shared" si="144"/>
        <v>9864</v>
      </c>
      <c r="B9870" s="571" t="s">
        <v>12004</v>
      </c>
      <c r="C9870" s="574" t="s">
        <v>12458</v>
      </c>
      <c r="D9870" s="843">
        <v>333.2</v>
      </c>
      <c r="E9870" s="844"/>
      <c r="F9870" s="844"/>
      <c r="G9870" s="25"/>
      <c r="H9870" s="25"/>
      <c r="I9870" s="25"/>
      <c r="J9870" s="25"/>
      <c r="K9870" s="25"/>
      <c r="L9870" s="25"/>
      <c r="N9870" s="25"/>
      <c r="O9870" s="25"/>
      <c r="P9870" s="35" t="s">
        <v>2496</v>
      </c>
      <c r="AS9870" s="570"/>
      <c r="AT9870" s="391"/>
      <c r="AU9870" s="222"/>
      <c r="AV9870" s="564"/>
      <c r="AW9870" s="60"/>
      <c r="AX9870" s="60"/>
      <c r="AY9870" s="60"/>
      <c r="AZ9870" s="283"/>
      <c r="BA9870" s="283"/>
      <c r="BB9870" s="283"/>
      <c r="BC9870" s="34"/>
      <c r="BD9870" s="27"/>
      <c r="BF9870" s="35"/>
      <c r="BG9870" s="35"/>
      <c r="BH9870" s="35"/>
    </row>
    <row r="9871" spans="1:60" ht="15" x14ac:dyDescent="0.25">
      <c r="A9871" s="570">
        <f t="shared" ref="A9871:A9934" si="145">A9870+1</f>
        <v>9865</v>
      </c>
      <c r="B9871" s="571" t="s">
        <v>12005</v>
      </c>
      <c r="C9871" s="574" t="s">
        <v>12458</v>
      </c>
      <c r="D9871" s="843">
        <v>71.400000000000006</v>
      </c>
      <c r="E9871" s="844"/>
      <c r="F9871" s="844"/>
      <c r="G9871" s="25"/>
      <c r="H9871" s="25"/>
      <c r="I9871" s="25"/>
      <c r="J9871" s="25"/>
      <c r="K9871" s="25"/>
      <c r="L9871" s="25"/>
      <c r="N9871" s="25"/>
      <c r="O9871" s="25"/>
      <c r="P9871" s="35" t="s">
        <v>2496</v>
      </c>
      <c r="AS9871" s="570"/>
      <c r="AT9871" s="391"/>
      <c r="AU9871" s="222"/>
      <c r="AV9871" s="564"/>
      <c r="AW9871" s="60"/>
      <c r="AX9871" s="60"/>
      <c r="AY9871" s="60"/>
      <c r="AZ9871" s="283"/>
      <c r="BA9871" s="283"/>
      <c r="BB9871" s="283"/>
      <c r="BC9871" s="34"/>
      <c r="BD9871" s="27"/>
      <c r="BF9871" s="35"/>
      <c r="BG9871" s="35"/>
      <c r="BH9871" s="35"/>
    </row>
    <row r="9872" spans="1:60" ht="15" x14ac:dyDescent="0.25">
      <c r="A9872" s="570">
        <f t="shared" si="145"/>
        <v>9866</v>
      </c>
      <c r="B9872" s="571" t="s">
        <v>12006</v>
      </c>
      <c r="C9872" s="574" t="s">
        <v>12458</v>
      </c>
      <c r="D9872" s="843">
        <v>161.84</v>
      </c>
      <c r="E9872" s="844"/>
      <c r="F9872" s="844"/>
      <c r="G9872" s="25"/>
      <c r="H9872" s="25"/>
      <c r="I9872" s="25"/>
      <c r="J9872" s="25"/>
      <c r="K9872" s="25"/>
      <c r="L9872" s="25"/>
      <c r="N9872" s="25"/>
      <c r="O9872" s="25"/>
      <c r="P9872" s="35" t="s">
        <v>2496</v>
      </c>
      <c r="AS9872" s="570"/>
      <c r="AT9872" s="391"/>
      <c r="AU9872" s="222"/>
      <c r="AV9872" s="564"/>
      <c r="AW9872" s="60"/>
      <c r="AX9872" s="60"/>
      <c r="AY9872" s="60"/>
      <c r="AZ9872" s="283"/>
      <c r="BA9872" s="283"/>
      <c r="BB9872" s="283"/>
      <c r="BC9872" s="34"/>
      <c r="BD9872" s="27"/>
      <c r="BF9872" s="35"/>
      <c r="BG9872" s="35"/>
      <c r="BH9872" s="35"/>
    </row>
    <row r="9873" spans="1:60" ht="15" x14ac:dyDescent="0.25">
      <c r="A9873" s="570">
        <f t="shared" si="145"/>
        <v>9867</v>
      </c>
      <c r="B9873" s="571" t="s">
        <v>12007</v>
      </c>
      <c r="C9873" s="574" t="s">
        <v>12458</v>
      </c>
      <c r="D9873" s="843">
        <v>91.63</v>
      </c>
      <c r="E9873" s="844"/>
      <c r="F9873" s="844"/>
      <c r="G9873" s="25"/>
      <c r="H9873" s="25"/>
      <c r="I9873" s="25"/>
      <c r="J9873" s="25"/>
      <c r="K9873" s="25"/>
      <c r="L9873" s="25"/>
      <c r="N9873" s="25"/>
      <c r="O9873" s="25"/>
      <c r="P9873" s="35" t="s">
        <v>2496</v>
      </c>
      <c r="AS9873" s="570"/>
      <c r="AT9873" s="391"/>
      <c r="AU9873" s="222"/>
      <c r="AV9873" s="564"/>
      <c r="AW9873" s="60"/>
      <c r="AX9873" s="60"/>
      <c r="AY9873" s="60"/>
      <c r="AZ9873" s="283"/>
      <c r="BA9873" s="283"/>
      <c r="BB9873" s="283"/>
      <c r="BC9873" s="34"/>
      <c r="BD9873" s="27"/>
      <c r="BF9873" s="35"/>
      <c r="BG9873" s="35"/>
      <c r="BH9873" s="35"/>
    </row>
    <row r="9874" spans="1:60" ht="15" x14ac:dyDescent="0.25">
      <c r="A9874" s="570">
        <f t="shared" si="145"/>
        <v>9868</v>
      </c>
      <c r="B9874" s="571" t="s">
        <v>12008</v>
      </c>
      <c r="C9874" s="574" t="s">
        <v>12458</v>
      </c>
      <c r="D9874" s="843">
        <v>1292875.5</v>
      </c>
      <c r="E9874" s="844"/>
      <c r="F9874" s="844"/>
      <c r="G9874" s="25"/>
      <c r="H9874" s="25"/>
      <c r="I9874" s="25"/>
      <c r="J9874" s="25"/>
      <c r="K9874" s="25"/>
      <c r="L9874" s="25"/>
      <c r="N9874" s="25"/>
      <c r="O9874" s="25"/>
      <c r="P9874" s="35" t="s">
        <v>2496</v>
      </c>
      <c r="AS9874" s="570"/>
      <c r="AT9874" s="391"/>
      <c r="AU9874" s="222"/>
      <c r="AV9874" s="564"/>
      <c r="AW9874" s="60"/>
      <c r="AX9874" s="60"/>
      <c r="AY9874" s="60"/>
      <c r="AZ9874" s="283"/>
      <c r="BA9874" s="283"/>
      <c r="BB9874" s="283"/>
      <c r="BC9874" s="34"/>
      <c r="BD9874" s="27"/>
      <c r="BF9874" s="35"/>
      <c r="BG9874" s="35"/>
      <c r="BH9874" s="35"/>
    </row>
    <row r="9875" spans="1:60" ht="15" x14ac:dyDescent="0.25">
      <c r="A9875" s="570">
        <f t="shared" si="145"/>
        <v>9869</v>
      </c>
      <c r="B9875" s="571" t="s">
        <v>12009</v>
      </c>
      <c r="C9875" s="574" t="s">
        <v>12458</v>
      </c>
      <c r="D9875" s="843">
        <v>4883.76</v>
      </c>
      <c r="E9875" s="844"/>
      <c r="F9875" s="844"/>
      <c r="G9875" s="25"/>
      <c r="H9875" s="25"/>
      <c r="I9875" s="25"/>
      <c r="J9875" s="25"/>
      <c r="K9875" s="25"/>
      <c r="L9875" s="25"/>
      <c r="N9875" s="25"/>
      <c r="O9875" s="25"/>
      <c r="P9875" s="35" t="s">
        <v>2496</v>
      </c>
      <c r="AS9875" s="570"/>
      <c r="AT9875" s="391"/>
      <c r="AU9875" s="222"/>
      <c r="AV9875" s="564"/>
      <c r="AW9875" s="60"/>
      <c r="AX9875" s="60"/>
      <c r="AY9875" s="60"/>
      <c r="AZ9875" s="283"/>
      <c r="BA9875" s="283"/>
      <c r="BB9875" s="283"/>
      <c r="BC9875" s="34"/>
      <c r="BD9875" s="27"/>
      <c r="BF9875" s="35"/>
      <c r="BG9875" s="35"/>
      <c r="BH9875" s="35"/>
    </row>
    <row r="9876" spans="1:60" ht="15" x14ac:dyDescent="0.25">
      <c r="A9876" s="570">
        <f t="shared" si="145"/>
        <v>9870</v>
      </c>
      <c r="B9876" s="571" t="s">
        <v>12010</v>
      </c>
      <c r="C9876" s="574" t="s">
        <v>12458</v>
      </c>
      <c r="D9876" s="843">
        <v>65441.67</v>
      </c>
      <c r="E9876" s="844"/>
      <c r="F9876" s="844"/>
      <c r="G9876" s="25"/>
      <c r="H9876" s="25"/>
      <c r="I9876" s="25"/>
      <c r="J9876" s="25"/>
      <c r="K9876" s="25"/>
      <c r="L9876" s="25"/>
      <c r="N9876" s="25"/>
      <c r="O9876" s="25"/>
      <c r="P9876" s="35" t="s">
        <v>2496</v>
      </c>
      <c r="AS9876" s="570"/>
      <c r="AT9876" s="391"/>
      <c r="AU9876" s="222"/>
      <c r="AV9876" s="564"/>
      <c r="AW9876" s="60"/>
      <c r="AX9876" s="60"/>
      <c r="AY9876" s="60"/>
      <c r="AZ9876" s="283"/>
      <c r="BA9876" s="283"/>
      <c r="BB9876" s="283"/>
      <c r="BC9876" s="34"/>
      <c r="BD9876" s="27"/>
      <c r="BF9876" s="35"/>
      <c r="BG9876" s="35"/>
      <c r="BH9876" s="35"/>
    </row>
    <row r="9877" spans="1:60" ht="15" x14ac:dyDescent="0.25">
      <c r="A9877" s="570">
        <f t="shared" si="145"/>
        <v>9871</v>
      </c>
      <c r="B9877" s="571" t="s">
        <v>12011</v>
      </c>
      <c r="C9877" s="574" t="s">
        <v>12458</v>
      </c>
      <c r="D9877" s="843">
        <v>75099.710000000006</v>
      </c>
      <c r="E9877" s="844"/>
      <c r="F9877" s="844"/>
      <c r="G9877" s="25"/>
      <c r="H9877" s="25"/>
      <c r="I9877" s="25"/>
      <c r="J9877" s="25"/>
      <c r="K9877" s="25"/>
      <c r="L9877" s="25"/>
      <c r="N9877" s="25"/>
      <c r="O9877" s="25"/>
      <c r="P9877" s="35" t="s">
        <v>2496</v>
      </c>
      <c r="AS9877" s="570"/>
      <c r="AT9877" s="391"/>
      <c r="AU9877" s="222"/>
      <c r="AV9877" s="564"/>
      <c r="AW9877" s="60"/>
      <c r="AX9877" s="60"/>
      <c r="AY9877" s="60"/>
      <c r="AZ9877" s="283"/>
      <c r="BA9877" s="283"/>
      <c r="BB9877" s="283"/>
      <c r="BC9877" s="34"/>
      <c r="BD9877" s="27"/>
      <c r="BF9877" s="35"/>
      <c r="BG9877" s="35"/>
      <c r="BH9877" s="35"/>
    </row>
    <row r="9878" spans="1:60" ht="15" x14ac:dyDescent="0.25">
      <c r="A9878" s="570">
        <f t="shared" si="145"/>
        <v>9872</v>
      </c>
      <c r="B9878" s="571" t="s">
        <v>12012</v>
      </c>
      <c r="C9878" s="574" t="s">
        <v>12458</v>
      </c>
      <c r="D9878" s="843">
        <v>4284</v>
      </c>
      <c r="E9878" s="844"/>
      <c r="F9878" s="844"/>
      <c r="G9878" s="25"/>
      <c r="H9878" s="25"/>
      <c r="I9878" s="25"/>
      <c r="J9878" s="25"/>
      <c r="K9878" s="25"/>
      <c r="L9878" s="25"/>
      <c r="N9878" s="25"/>
      <c r="O9878" s="25"/>
      <c r="P9878" s="35" t="s">
        <v>2496</v>
      </c>
      <c r="AS9878" s="570"/>
      <c r="AT9878" s="391"/>
      <c r="AU9878" s="222"/>
      <c r="AV9878" s="564"/>
      <c r="AW9878" s="60"/>
      <c r="AX9878" s="60"/>
      <c r="AY9878" s="60"/>
      <c r="AZ9878" s="283"/>
      <c r="BA9878" s="283"/>
      <c r="BB9878" s="283"/>
      <c r="BC9878" s="34"/>
      <c r="BD9878" s="27"/>
      <c r="BF9878" s="35"/>
      <c r="BG9878" s="35"/>
      <c r="BH9878" s="35"/>
    </row>
    <row r="9879" spans="1:60" ht="15" x14ac:dyDescent="0.25">
      <c r="A9879" s="570">
        <f t="shared" si="145"/>
        <v>9873</v>
      </c>
      <c r="B9879" s="571" t="s">
        <v>12013</v>
      </c>
      <c r="C9879" s="574" t="s">
        <v>12458</v>
      </c>
      <c r="D9879" s="843">
        <v>6346.27</v>
      </c>
      <c r="E9879" s="844"/>
      <c r="F9879" s="844"/>
      <c r="G9879" s="25"/>
      <c r="H9879" s="25"/>
      <c r="I9879" s="25"/>
      <c r="J9879" s="25"/>
      <c r="K9879" s="25"/>
      <c r="L9879" s="25"/>
      <c r="N9879" s="25"/>
      <c r="O9879" s="25"/>
      <c r="P9879" s="35" t="s">
        <v>2496</v>
      </c>
      <c r="AS9879" s="570"/>
      <c r="AT9879" s="391"/>
      <c r="AU9879" s="222"/>
      <c r="AV9879" s="564"/>
      <c r="AW9879" s="60"/>
      <c r="AX9879" s="60"/>
      <c r="AY9879" s="60"/>
      <c r="AZ9879" s="283"/>
      <c r="BA9879" s="283"/>
      <c r="BB9879" s="283"/>
      <c r="BC9879" s="34"/>
      <c r="BD9879" s="27"/>
      <c r="BF9879" s="35"/>
      <c r="BG9879" s="35"/>
      <c r="BH9879" s="35"/>
    </row>
    <row r="9880" spans="1:60" ht="15" x14ac:dyDescent="0.25">
      <c r="A9880" s="570">
        <f t="shared" si="145"/>
        <v>9874</v>
      </c>
      <c r="B9880" s="571" t="s">
        <v>12014</v>
      </c>
      <c r="C9880" s="574" t="s">
        <v>12458</v>
      </c>
      <c r="D9880" s="843">
        <v>8726.27</v>
      </c>
      <c r="E9880" s="844"/>
      <c r="F9880" s="844"/>
      <c r="G9880" s="25"/>
      <c r="H9880" s="25"/>
      <c r="I9880" s="25"/>
      <c r="J9880" s="25"/>
      <c r="K9880" s="25"/>
      <c r="L9880" s="25"/>
      <c r="N9880" s="25"/>
      <c r="O9880" s="25"/>
      <c r="P9880" s="35" t="s">
        <v>2496</v>
      </c>
      <c r="AS9880" s="570"/>
      <c r="AT9880" s="391"/>
      <c r="AU9880" s="222"/>
      <c r="AV9880" s="564"/>
      <c r="AW9880" s="60"/>
      <c r="AX9880" s="60"/>
      <c r="AY9880" s="60"/>
      <c r="AZ9880" s="283"/>
      <c r="BA9880" s="283"/>
      <c r="BB9880" s="283"/>
      <c r="BC9880" s="34"/>
      <c r="BD9880" s="27"/>
      <c r="BF9880" s="35"/>
      <c r="BG9880" s="35"/>
      <c r="BH9880" s="35"/>
    </row>
    <row r="9881" spans="1:60" ht="15" x14ac:dyDescent="0.25">
      <c r="A9881" s="570">
        <f t="shared" si="145"/>
        <v>9875</v>
      </c>
      <c r="B9881" s="571" t="s">
        <v>12015</v>
      </c>
      <c r="C9881" s="574" t="s">
        <v>12458</v>
      </c>
      <c r="D9881" s="843">
        <v>14438.27</v>
      </c>
      <c r="E9881" s="844"/>
      <c r="F9881" s="844"/>
      <c r="G9881" s="25"/>
      <c r="H9881" s="25"/>
      <c r="I9881" s="25"/>
      <c r="J9881" s="25"/>
      <c r="K9881" s="25"/>
      <c r="L9881" s="25"/>
      <c r="N9881" s="25"/>
      <c r="O9881" s="25"/>
      <c r="P9881" s="35" t="s">
        <v>2496</v>
      </c>
      <c r="AS9881" s="570"/>
      <c r="AT9881" s="391"/>
      <c r="AU9881" s="222"/>
      <c r="AV9881" s="564"/>
      <c r="AW9881" s="60"/>
      <c r="AX9881" s="60"/>
      <c r="AY9881" s="60"/>
      <c r="AZ9881" s="283"/>
      <c r="BA9881" s="283"/>
      <c r="BB9881" s="283"/>
      <c r="BC9881" s="34"/>
      <c r="BD9881" s="27"/>
      <c r="BF9881" s="35"/>
      <c r="BG9881" s="35"/>
      <c r="BH9881" s="35"/>
    </row>
    <row r="9882" spans="1:60" ht="15" x14ac:dyDescent="0.25">
      <c r="A9882" s="570">
        <f t="shared" si="145"/>
        <v>9876</v>
      </c>
      <c r="B9882" s="571" t="s">
        <v>12016</v>
      </c>
      <c r="C9882" s="574" t="s">
        <v>12458</v>
      </c>
      <c r="D9882" s="843">
        <v>24276</v>
      </c>
      <c r="E9882" s="844"/>
      <c r="F9882" s="844"/>
      <c r="G9882" s="25"/>
      <c r="H9882" s="25"/>
      <c r="I9882" s="25"/>
      <c r="J9882" s="25"/>
      <c r="K9882" s="25"/>
      <c r="L9882" s="25"/>
      <c r="N9882" s="25"/>
      <c r="O9882" s="25"/>
      <c r="P9882" s="35" t="s">
        <v>2496</v>
      </c>
      <c r="AS9882" s="570"/>
      <c r="AT9882" s="391"/>
      <c r="AU9882" s="222"/>
      <c r="AV9882" s="564"/>
      <c r="AW9882" s="60"/>
      <c r="AX9882" s="60"/>
      <c r="AY9882" s="60"/>
      <c r="AZ9882" s="283"/>
      <c r="BA9882" s="283"/>
      <c r="BB9882" s="283"/>
      <c r="BC9882" s="34"/>
      <c r="BD9882" s="27"/>
      <c r="BF9882" s="35"/>
      <c r="BG9882" s="35"/>
      <c r="BH9882" s="35"/>
    </row>
    <row r="9883" spans="1:60" ht="15" x14ac:dyDescent="0.25">
      <c r="A9883" s="570">
        <f t="shared" si="145"/>
        <v>9877</v>
      </c>
      <c r="B9883" s="571" t="s">
        <v>12017</v>
      </c>
      <c r="C9883" s="574" t="s">
        <v>12458</v>
      </c>
      <c r="D9883" s="843">
        <v>4964.68</v>
      </c>
      <c r="E9883" s="844"/>
      <c r="F9883" s="844"/>
      <c r="G9883" s="25"/>
      <c r="H9883" s="25"/>
      <c r="I9883" s="25"/>
      <c r="J9883" s="25"/>
      <c r="K9883" s="25"/>
      <c r="L9883" s="25"/>
      <c r="N9883" s="25"/>
      <c r="O9883" s="25"/>
      <c r="P9883" s="35" t="s">
        <v>2496</v>
      </c>
      <c r="AS9883" s="570"/>
      <c r="AT9883" s="391"/>
      <c r="AU9883" s="222"/>
      <c r="AV9883" s="564"/>
      <c r="AW9883" s="60"/>
      <c r="AX9883" s="60"/>
      <c r="AY9883" s="60"/>
      <c r="AZ9883" s="283"/>
      <c r="BA9883" s="283"/>
      <c r="BB9883" s="283"/>
      <c r="BC9883" s="34"/>
      <c r="BD9883" s="27"/>
      <c r="BF9883" s="35"/>
      <c r="BG9883" s="35"/>
      <c r="BH9883" s="35"/>
    </row>
    <row r="9884" spans="1:60" ht="15" x14ac:dyDescent="0.25">
      <c r="A9884" s="570">
        <f t="shared" si="145"/>
        <v>9878</v>
      </c>
      <c r="B9884" s="571" t="s">
        <v>12018</v>
      </c>
      <c r="C9884" s="574" t="s">
        <v>12458</v>
      </c>
      <c r="D9884" s="843">
        <v>23800</v>
      </c>
      <c r="E9884" s="844"/>
      <c r="F9884" s="844"/>
      <c r="G9884" s="25"/>
      <c r="H9884" s="25"/>
      <c r="I9884" s="25"/>
      <c r="J9884" s="25"/>
      <c r="K9884" s="25"/>
      <c r="L9884" s="25"/>
      <c r="N9884" s="25"/>
      <c r="O9884" s="25"/>
      <c r="P9884" s="35" t="s">
        <v>2496</v>
      </c>
      <c r="AS9884" s="570"/>
      <c r="AT9884" s="391"/>
      <c r="AU9884" s="222"/>
      <c r="AV9884" s="564"/>
      <c r="AW9884" s="60"/>
      <c r="AX9884" s="60"/>
      <c r="AY9884" s="60"/>
      <c r="AZ9884" s="283"/>
      <c r="BA9884" s="283"/>
      <c r="BB9884" s="283"/>
      <c r="BC9884" s="34"/>
      <c r="BD9884" s="27"/>
      <c r="BF9884" s="35"/>
      <c r="BG9884" s="35"/>
      <c r="BH9884" s="35"/>
    </row>
    <row r="9885" spans="1:60" ht="15" x14ac:dyDescent="0.25">
      <c r="A9885" s="570">
        <f t="shared" si="145"/>
        <v>9879</v>
      </c>
      <c r="B9885" s="571" t="s">
        <v>12019</v>
      </c>
      <c r="C9885" s="574" t="s">
        <v>12458</v>
      </c>
      <c r="D9885" s="843">
        <v>1692.18</v>
      </c>
      <c r="E9885" s="844"/>
      <c r="F9885" s="844"/>
      <c r="G9885" s="25"/>
      <c r="H9885" s="25"/>
      <c r="I9885" s="25"/>
      <c r="J9885" s="25"/>
      <c r="K9885" s="25"/>
      <c r="L9885" s="25"/>
      <c r="N9885" s="25"/>
      <c r="O9885" s="25"/>
      <c r="P9885" s="35" t="s">
        <v>2496</v>
      </c>
      <c r="AS9885" s="570"/>
      <c r="AT9885" s="391"/>
      <c r="AU9885" s="222"/>
      <c r="AV9885" s="564"/>
      <c r="AW9885" s="60"/>
      <c r="AX9885" s="60"/>
      <c r="AY9885" s="60"/>
      <c r="AZ9885" s="283"/>
      <c r="BA9885" s="283"/>
      <c r="BB9885" s="283"/>
      <c r="BC9885" s="34"/>
      <c r="BD9885" s="27"/>
      <c r="BF9885" s="35"/>
      <c r="BG9885" s="35"/>
      <c r="BH9885" s="35"/>
    </row>
    <row r="9886" spans="1:60" ht="15" x14ac:dyDescent="0.25">
      <c r="A9886" s="570">
        <f t="shared" si="145"/>
        <v>9880</v>
      </c>
      <c r="B9886" s="571" t="s">
        <v>12020</v>
      </c>
      <c r="C9886" s="574" t="s">
        <v>12458</v>
      </c>
      <c r="D9886" s="843">
        <v>1862.35</v>
      </c>
      <c r="E9886" s="844"/>
      <c r="F9886" s="844"/>
      <c r="G9886" s="25"/>
      <c r="H9886" s="25"/>
      <c r="I9886" s="25"/>
      <c r="J9886" s="25"/>
      <c r="K9886" s="25"/>
      <c r="L9886" s="25"/>
      <c r="N9886" s="25"/>
      <c r="O9886" s="25"/>
      <c r="P9886" s="35" t="s">
        <v>2496</v>
      </c>
      <c r="AS9886" s="570"/>
      <c r="AT9886" s="391"/>
      <c r="AU9886" s="222"/>
      <c r="AV9886" s="564"/>
      <c r="AW9886" s="60"/>
      <c r="AX9886" s="60"/>
      <c r="AY9886" s="60"/>
      <c r="AZ9886" s="283"/>
      <c r="BA9886" s="283"/>
      <c r="BB9886" s="283"/>
      <c r="BC9886" s="34"/>
      <c r="BD9886" s="27"/>
      <c r="BF9886" s="35"/>
      <c r="BG9886" s="35"/>
      <c r="BH9886" s="35"/>
    </row>
    <row r="9887" spans="1:60" ht="15" x14ac:dyDescent="0.25">
      <c r="A9887" s="570">
        <f t="shared" si="145"/>
        <v>9881</v>
      </c>
      <c r="B9887" s="571" t="s">
        <v>12021</v>
      </c>
      <c r="C9887" s="574" t="s">
        <v>12458</v>
      </c>
      <c r="D9887" s="843">
        <v>3046.4</v>
      </c>
      <c r="E9887" s="844"/>
      <c r="F9887" s="844"/>
      <c r="G9887" s="25"/>
      <c r="H9887" s="25"/>
      <c r="I9887" s="25"/>
      <c r="J9887" s="25"/>
      <c r="K9887" s="25"/>
      <c r="L9887" s="25"/>
      <c r="N9887" s="25"/>
      <c r="O9887" s="25"/>
      <c r="P9887" s="35" t="s">
        <v>2496</v>
      </c>
      <c r="AS9887" s="570"/>
      <c r="AT9887" s="391"/>
      <c r="AU9887" s="222"/>
      <c r="AV9887" s="564"/>
      <c r="AW9887" s="60"/>
      <c r="AX9887" s="60"/>
      <c r="AY9887" s="60"/>
      <c r="AZ9887" s="283"/>
      <c r="BA9887" s="283"/>
      <c r="BB9887" s="283"/>
      <c r="BC9887" s="34"/>
      <c r="BD9887" s="27"/>
      <c r="BF9887" s="35"/>
      <c r="BG9887" s="35"/>
      <c r="BH9887" s="35"/>
    </row>
    <row r="9888" spans="1:60" ht="15" x14ac:dyDescent="0.25">
      <c r="A9888" s="570">
        <f t="shared" si="145"/>
        <v>9882</v>
      </c>
      <c r="B9888" s="571" t="s">
        <v>12022</v>
      </c>
      <c r="C9888" s="574" t="s">
        <v>12458</v>
      </c>
      <c r="D9888" s="843">
        <v>4906.37</v>
      </c>
      <c r="E9888" s="844"/>
      <c r="F9888" s="844"/>
      <c r="G9888" s="25"/>
      <c r="H9888" s="25"/>
      <c r="I9888" s="25"/>
      <c r="J9888" s="25"/>
      <c r="K9888" s="25"/>
      <c r="L9888" s="25"/>
      <c r="N9888" s="25"/>
      <c r="O9888" s="25"/>
      <c r="P9888" s="35" t="s">
        <v>2496</v>
      </c>
      <c r="AS9888" s="570"/>
      <c r="AT9888" s="391"/>
      <c r="AU9888" s="222"/>
      <c r="AV9888" s="564"/>
      <c r="AW9888" s="60"/>
      <c r="AX9888" s="60"/>
      <c r="AY9888" s="60"/>
      <c r="AZ9888" s="283"/>
      <c r="BA9888" s="283"/>
      <c r="BB9888" s="283"/>
      <c r="BC9888" s="34"/>
      <c r="BD9888" s="27"/>
      <c r="BF9888" s="35"/>
      <c r="BG9888" s="35"/>
      <c r="BH9888" s="35"/>
    </row>
    <row r="9889" spans="1:60" ht="15" x14ac:dyDescent="0.25">
      <c r="A9889" s="570">
        <f t="shared" si="145"/>
        <v>9883</v>
      </c>
      <c r="B9889" s="571" t="s">
        <v>12023</v>
      </c>
      <c r="C9889" s="574" t="s">
        <v>12458</v>
      </c>
      <c r="D9889" s="843">
        <v>2209.83</v>
      </c>
      <c r="E9889" s="844"/>
      <c r="F9889" s="844"/>
      <c r="G9889" s="25"/>
      <c r="H9889" s="25"/>
      <c r="I9889" s="25"/>
      <c r="J9889" s="25"/>
      <c r="K9889" s="25"/>
      <c r="L9889" s="25"/>
      <c r="N9889" s="25"/>
      <c r="O9889" s="25"/>
      <c r="P9889" s="35" t="s">
        <v>2496</v>
      </c>
      <c r="AS9889" s="570"/>
      <c r="AT9889" s="391"/>
      <c r="AU9889" s="222"/>
      <c r="AV9889" s="564"/>
      <c r="AW9889" s="60"/>
      <c r="AX9889" s="60"/>
      <c r="AY9889" s="60"/>
      <c r="AZ9889" s="283"/>
      <c r="BA9889" s="283"/>
      <c r="BB9889" s="283"/>
      <c r="BC9889" s="34"/>
      <c r="BD9889" s="27"/>
      <c r="BF9889" s="35"/>
      <c r="BG9889" s="35"/>
      <c r="BH9889" s="35"/>
    </row>
    <row r="9890" spans="1:60" ht="15" x14ac:dyDescent="0.25">
      <c r="A9890" s="570">
        <f t="shared" si="145"/>
        <v>9884</v>
      </c>
      <c r="B9890" s="571" t="s">
        <v>12024</v>
      </c>
      <c r="C9890" s="574" t="s">
        <v>12458</v>
      </c>
      <c r="D9890" s="843">
        <v>4738.58</v>
      </c>
      <c r="E9890" s="844"/>
      <c r="F9890" s="844"/>
      <c r="G9890" s="25"/>
      <c r="H9890" s="25"/>
      <c r="I9890" s="25"/>
      <c r="J9890" s="25"/>
      <c r="K9890" s="25"/>
      <c r="L9890" s="25"/>
      <c r="N9890" s="25"/>
      <c r="O9890" s="25"/>
      <c r="P9890" s="35" t="s">
        <v>2496</v>
      </c>
      <c r="AS9890" s="570"/>
      <c r="AT9890" s="391"/>
      <c r="AU9890" s="222"/>
      <c r="AV9890" s="564"/>
      <c r="AW9890" s="60"/>
      <c r="AX9890" s="60"/>
      <c r="AY9890" s="60"/>
      <c r="AZ9890" s="283"/>
      <c r="BA9890" s="283"/>
      <c r="BB9890" s="283"/>
      <c r="BC9890" s="34"/>
      <c r="BD9890" s="27"/>
      <c r="BF9890" s="35"/>
      <c r="BG9890" s="35"/>
      <c r="BH9890" s="35"/>
    </row>
    <row r="9891" spans="1:60" ht="15" x14ac:dyDescent="0.25">
      <c r="A9891" s="570">
        <f t="shared" si="145"/>
        <v>9885</v>
      </c>
      <c r="B9891" s="571" t="s">
        <v>12025</v>
      </c>
      <c r="C9891" s="574" t="s">
        <v>12458</v>
      </c>
      <c r="D9891" s="843">
        <v>13090</v>
      </c>
      <c r="E9891" s="844"/>
      <c r="F9891" s="844"/>
      <c r="G9891" s="25"/>
      <c r="H9891" s="25"/>
      <c r="I9891" s="25"/>
      <c r="J9891" s="25"/>
      <c r="K9891" s="25"/>
      <c r="L9891" s="25"/>
      <c r="N9891" s="25"/>
      <c r="O9891" s="25"/>
      <c r="P9891" s="35" t="s">
        <v>2496</v>
      </c>
      <c r="AS9891" s="570"/>
      <c r="AT9891" s="391"/>
      <c r="AU9891" s="222"/>
      <c r="AV9891" s="564"/>
      <c r="AW9891" s="60"/>
      <c r="AX9891" s="60"/>
      <c r="AY9891" s="60"/>
      <c r="AZ9891" s="283"/>
      <c r="BA9891" s="283"/>
      <c r="BB9891" s="283"/>
      <c r="BC9891" s="34"/>
      <c r="BD9891" s="27"/>
      <c r="BF9891" s="35"/>
      <c r="BG9891" s="35"/>
      <c r="BH9891" s="35"/>
    </row>
    <row r="9892" spans="1:60" ht="15" x14ac:dyDescent="0.25">
      <c r="A9892" s="570">
        <f t="shared" si="145"/>
        <v>9886</v>
      </c>
      <c r="B9892" s="571" t="s">
        <v>12026</v>
      </c>
      <c r="C9892" s="574" t="s">
        <v>12458</v>
      </c>
      <c r="D9892" s="843">
        <v>549.78</v>
      </c>
      <c r="E9892" s="844"/>
      <c r="F9892" s="844"/>
      <c r="G9892" s="25"/>
      <c r="H9892" s="25"/>
      <c r="I9892" s="25"/>
      <c r="J9892" s="25"/>
      <c r="K9892" s="25"/>
      <c r="L9892" s="25"/>
      <c r="N9892" s="25"/>
      <c r="O9892" s="25"/>
      <c r="P9892" s="35" t="s">
        <v>2496</v>
      </c>
      <c r="AS9892" s="570"/>
      <c r="AT9892" s="391"/>
      <c r="AU9892" s="222"/>
      <c r="AV9892" s="564"/>
      <c r="AW9892" s="60"/>
      <c r="AX9892" s="60"/>
      <c r="AY9892" s="60"/>
      <c r="AZ9892" s="283"/>
      <c r="BA9892" s="283"/>
      <c r="BB9892" s="283"/>
      <c r="BC9892" s="34"/>
      <c r="BD9892" s="27"/>
      <c r="BF9892" s="35"/>
      <c r="BG9892" s="35"/>
      <c r="BH9892" s="35"/>
    </row>
    <row r="9893" spans="1:60" ht="15" x14ac:dyDescent="0.25">
      <c r="A9893" s="570">
        <f t="shared" si="145"/>
        <v>9887</v>
      </c>
      <c r="B9893" s="571" t="s">
        <v>12027</v>
      </c>
      <c r="C9893" s="574" t="s">
        <v>12458</v>
      </c>
      <c r="D9893" s="843">
        <v>25809.91</v>
      </c>
      <c r="E9893" s="844"/>
      <c r="F9893" s="844"/>
      <c r="G9893" s="25"/>
      <c r="H9893" s="25"/>
      <c r="I9893" s="25"/>
      <c r="J9893" s="25"/>
      <c r="K9893" s="25"/>
      <c r="L9893" s="25"/>
      <c r="N9893" s="25"/>
      <c r="O9893" s="25"/>
      <c r="P9893" s="35" t="s">
        <v>2496</v>
      </c>
      <c r="AS9893" s="570"/>
      <c r="AT9893" s="391"/>
      <c r="AU9893" s="222"/>
      <c r="AV9893" s="564"/>
      <c r="AW9893" s="60"/>
      <c r="AX9893" s="60"/>
      <c r="AY9893" s="60"/>
      <c r="AZ9893" s="283"/>
      <c r="BA9893" s="283"/>
      <c r="BB9893" s="283"/>
      <c r="BC9893" s="34"/>
      <c r="BD9893" s="27"/>
      <c r="BF9893" s="35"/>
      <c r="BG9893" s="35"/>
      <c r="BH9893" s="35"/>
    </row>
    <row r="9894" spans="1:60" ht="15" x14ac:dyDescent="0.25">
      <c r="A9894" s="570">
        <f t="shared" si="145"/>
        <v>9888</v>
      </c>
      <c r="B9894" s="571" t="s">
        <v>12028</v>
      </c>
      <c r="C9894" s="574" t="s">
        <v>12458</v>
      </c>
      <c r="D9894" s="843">
        <v>19136.39</v>
      </c>
      <c r="E9894" s="844"/>
      <c r="F9894" s="844"/>
      <c r="G9894" s="25"/>
      <c r="H9894" s="25"/>
      <c r="I9894" s="25"/>
      <c r="J9894" s="25"/>
      <c r="K9894" s="25"/>
      <c r="L9894" s="25"/>
      <c r="N9894" s="25"/>
      <c r="O9894" s="25"/>
      <c r="P9894" s="35" t="s">
        <v>2496</v>
      </c>
      <c r="AS9894" s="570"/>
      <c r="AT9894" s="391"/>
      <c r="AU9894" s="222"/>
      <c r="AV9894" s="564"/>
      <c r="AW9894" s="60"/>
      <c r="AX9894" s="60"/>
      <c r="AY9894" s="60"/>
      <c r="AZ9894" s="283"/>
      <c r="BA9894" s="283"/>
      <c r="BB9894" s="283"/>
      <c r="BC9894" s="34"/>
      <c r="BD9894" s="27"/>
      <c r="BF9894" s="35"/>
      <c r="BG9894" s="35"/>
      <c r="BH9894" s="35"/>
    </row>
    <row r="9895" spans="1:60" ht="15" x14ac:dyDescent="0.25">
      <c r="A9895" s="570">
        <f t="shared" si="145"/>
        <v>9889</v>
      </c>
      <c r="B9895" s="571" t="s">
        <v>12029</v>
      </c>
      <c r="C9895" s="574" t="s">
        <v>12458</v>
      </c>
      <c r="D9895" s="843">
        <v>8569.19</v>
      </c>
      <c r="E9895" s="844"/>
      <c r="F9895" s="844"/>
      <c r="G9895" s="25"/>
      <c r="H9895" s="25"/>
      <c r="I9895" s="25"/>
      <c r="J9895" s="25"/>
      <c r="K9895" s="25"/>
      <c r="L9895" s="25"/>
      <c r="N9895" s="25"/>
      <c r="O9895" s="25"/>
      <c r="P9895" s="35" t="s">
        <v>2496</v>
      </c>
      <c r="AS9895" s="570"/>
      <c r="AT9895" s="391"/>
      <c r="AU9895" s="222"/>
      <c r="AV9895" s="564"/>
      <c r="AW9895" s="60"/>
      <c r="AX9895" s="60"/>
      <c r="AY9895" s="60"/>
      <c r="AZ9895" s="283"/>
      <c r="BA9895" s="283"/>
      <c r="BB9895" s="283"/>
      <c r="BC9895" s="34"/>
      <c r="BD9895" s="27"/>
      <c r="BF9895" s="35"/>
      <c r="BG9895" s="35"/>
      <c r="BH9895" s="35"/>
    </row>
    <row r="9896" spans="1:60" ht="15" x14ac:dyDescent="0.25">
      <c r="A9896" s="570">
        <f t="shared" si="145"/>
        <v>9890</v>
      </c>
      <c r="B9896" s="571" t="s">
        <v>12030</v>
      </c>
      <c r="C9896" s="574" t="s">
        <v>12458</v>
      </c>
      <c r="D9896" s="843">
        <v>7134.05</v>
      </c>
      <c r="E9896" s="844"/>
      <c r="F9896" s="844"/>
      <c r="G9896" s="25"/>
      <c r="H9896" s="25"/>
      <c r="I9896" s="25"/>
      <c r="J9896" s="25"/>
      <c r="K9896" s="25"/>
      <c r="L9896" s="25"/>
      <c r="N9896" s="25"/>
      <c r="O9896" s="25"/>
      <c r="P9896" s="35" t="s">
        <v>2496</v>
      </c>
      <c r="AS9896" s="570"/>
      <c r="AT9896" s="391"/>
      <c r="AU9896" s="222"/>
      <c r="AV9896" s="564"/>
      <c r="AW9896" s="60"/>
      <c r="AX9896" s="60"/>
      <c r="AY9896" s="60"/>
      <c r="AZ9896" s="283"/>
      <c r="BA9896" s="283"/>
      <c r="BB9896" s="283"/>
      <c r="BC9896" s="34"/>
      <c r="BD9896" s="27"/>
      <c r="BF9896" s="35"/>
      <c r="BG9896" s="35"/>
      <c r="BH9896" s="35"/>
    </row>
    <row r="9897" spans="1:60" ht="15" x14ac:dyDescent="0.25">
      <c r="A9897" s="570">
        <f t="shared" si="145"/>
        <v>9891</v>
      </c>
      <c r="B9897" s="571" t="s">
        <v>12031</v>
      </c>
      <c r="C9897" s="574" t="s">
        <v>12458</v>
      </c>
      <c r="D9897" s="843">
        <v>3090.43</v>
      </c>
      <c r="E9897" s="844"/>
      <c r="F9897" s="844"/>
      <c r="G9897" s="25"/>
      <c r="H9897" s="25"/>
      <c r="I9897" s="25"/>
      <c r="J9897" s="25"/>
      <c r="K9897" s="25"/>
      <c r="L9897" s="25"/>
      <c r="N9897" s="25"/>
      <c r="O9897" s="25"/>
      <c r="P9897" s="35" t="s">
        <v>2496</v>
      </c>
      <c r="AS9897" s="570"/>
      <c r="AT9897" s="391"/>
      <c r="AU9897" s="222"/>
      <c r="AV9897" s="564"/>
      <c r="AW9897" s="60"/>
      <c r="AX9897" s="60"/>
      <c r="AY9897" s="60"/>
      <c r="AZ9897" s="283"/>
      <c r="BA9897" s="283"/>
      <c r="BB9897" s="283"/>
      <c r="BC9897" s="34"/>
      <c r="BD9897" s="27"/>
      <c r="BF9897" s="35"/>
      <c r="BG9897" s="35"/>
      <c r="BH9897" s="35"/>
    </row>
    <row r="9898" spans="1:60" ht="15" x14ac:dyDescent="0.25">
      <c r="A9898" s="570">
        <f t="shared" si="145"/>
        <v>9892</v>
      </c>
      <c r="B9898" s="571" t="s">
        <v>12031</v>
      </c>
      <c r="C9898" s="574" t="s">
        <v>12458</v>
      </c>
      <c r="D9898" s="843">
        <v>3090.43</v>
      </c>
      <c r="E9898" s="844"/>
      <c r="F9898" s="844"/>
      <c r="G9898" s="25"/>
      <c r="H9898" s="25"/>
      <c r="I9898" s="25"/>
      <c r="J9898" s="25"/>
      <c r="K9898" s="25"/>
      <c r="L9898" s="25"/>
      <c r="N9898" s="25"/>
      <c r="O9898" s="25"/>
      <c r="P9898" s="35" t="s">
        <v>2496</v>
      </c>
      <c r="AS9898" s="570"/>
      <c r="AT9898" s="391"/>
      <c r="AU9898" s="222"/>
      <c r="AV9898" s="564"/>
      <c r="AW9898" s="60"/>
      <c r="AX9898" s="60"/>
      <c r="AY9898" s="60"/>
      <c r="AZ9898" s="283"/>
      <c r="BA9898" s="283"/>
      <c r="BB9898" s="283"/>
      <c r="BC9898" s="34"/>
      <c r="BD9898" s="27"/>
      <c r="BF9898" s="35"/>
      <c r="BG9898" s="35"/>
      <c r="BH9898" s="35"/>
    </row>
    <row r="9899" spans="1:60" ht="15" x14ac:dyDescent="0.25">
      <c r="A9899" s="570">
        <f t="shared" si="145"/>
        <v>9893</v>
      </c>
      <c r="B9899" s="571" t="s">
        <v>12032</v>
      </c>
      <c r="C9899" s="574" t="s">
        <v>12458</v>
      </c>
      <c r="D9899" s="843">
        <v>5677.49</v>
      </c>
      <c r="E9899" s="844"/>
      <c r="F9899" s="844"/>
      <c r="G9899" s="25"/>
      <c r="H9899" s="25"/>
      <c r="I9899" s="25"/>
      <c r="J9899" s="25"/>
      <c r="K9899" s="25"/>
      <c r="L9899" s="25"/>
      <c r="N9899" s="25"/>
      <c r="O9899" s="25"/>
      <c r="P9899" s="35" t="s">
        <v>2496</v>
      </c>
      <c r="AS9899" s="570"/>
      <c r="AT9899" s="391"/>
      <c r="AU9899" s="222"/>
      <c r="AV9899" s="564"/>
      <c r="AW9899" s="60"/>
      <c r="AX9899" s="60"/>
      <c r="AY9899" s="60"/>
      <c r="AZ9899" s="283"/>
      <c r="BA9899" s="283"/>
      <c r="BB9899" s="283"/>
      <c r="BC9899" s="34"/>
      <c r="BD9899" s="27"/>
      <c r="BF9899" s="35"/>
      <c r="BG9899" s="35"/>
      <c r="BH9899" s="35"/>
    </row>
    <row r="9900" spans="1:60" ht="15" x14ac:dyDescent="0.25">
      <c r="A9900" s="570">
        <f t="shared" si="145"/>
        <v>9894</v>
      </c>
      <c r="B9900" s="571" t="s">
        <v>12033</v>
      </c>
      <c r="C9900" s="574" t="s">
        <v>12458</v>
      </c>
      <c r="D9900" s="843">
        <v>5677.49</v>
      </c>
      <c r="E9900" s="844"/>
      <c r="F9900" s="844"/>
      <c r="G9900" s="25"/>
      <c r="H9900" s="25"/>
      <c r="I9900" s="25"/>
      <c r="J9900" s="25"/>
      <c r="K9900" s="25"/>
      <c r="L9900" s="25"/>
      <c r="N9900" s="25"/>
      <c r="O9900" s="25"/>
      <c r="P9900" s="35" t="s">
        <v>2496</v>
      </c>
      <c r="AS9900" s="570"/>
      <c r="AT9900" s="391"/>
      <c r="AU9900" s="222"/>
      <c r="AV9900" s="564"/>
      <c r="AW9900" s="60"/>
      <c r="AX9900" s="60"/>
      <c r="AY9900" s="60"/>
      <c r="AZ9900" s="283"/>
      <c r="BA9900" s="283"/>
      <c r="BB9900" s="283"/>
      <c r="BC9900" s="34"/>
      <c r="BD9900" s="27"/>
      <c r="BF9900" s="35"/>
      <c r="BG9900" s="35"/>
      <c r="BH9900" s="35"/>
    </row>
    <row r="9901" spans="1:60" ht="15" x14ac:dyDescent="0.25">
      <c r="A9901" s="570">
        <f t="shared" si="145"/>
        <v>9895</v>
      </c>
      <c r="B9901" s="571" t="s">
        <v>12034</v>
      </c>
      <c r="C9901" s="574" t="s">
        <v>12458</v>
      </c>
      <c r="D9901" s="843">
        <v>17445.400000000001</v>
      </c>
      <c r="E9901" s="844"/>
      <c r="F9901" s="844"/>
      <c r="G9901" s="25"/>
      <c r="H9901" s="25"/>
      <c r="I9901" s="25"/>
      <c r="J9901" s="25"/>
      <c r="K9901" s="25"/>
      <c r="L9901" s="25"/>
      <c r="N9901" s="25"/>
      <c r="O9901" s="25"/>
      <c r="P9901" s="35" t="s">
        <v>2496</v>
      </c>
      <c r="AS9901" s="570"/>
      <c r="AT9901" s="391"/>
      <c r="AU9901" s="222"/>
      <c r="AV9901" s="564"/>
      <c r="AW9901" s="60"/>
      <c r="AX9901" s="60"/>
      <c r="AY9901" s="60"/>
      <c r="AZ9901" s="283"/>
      <c r="BA9901" s="283"/>
      <c r="BB9901" s="283"/>
      <c r="BC9901" s="34"/>
      <c r="BD9901" s="27"/>
      <c r="BF9901" s="35"/>
      <c r="BG9901" s="35"/>
      <c r="BH9901" s="35"/>
    </row>
    <row r="9902" spans="1:60" ht="15" x14ac:dyDescent="0.25">
      <c r="A9902" s="570">
        <f t="shared" si="145"/>
        <v>9896</v>
      </c>
      <c r="B9902" s="571" t="s">
        <v>12035</v>
      </c>
      <c r="C9902" s="574" t="s">
        <v>12458</v>
      </c>
      <c r="D9902" s="843">
        <v>1393.49</v>
      </c>
      <c r="E9902" s="844"/>
      <c r="F9902" s="844"/>
      <c r="G9902" s="25"/>
      <c r="H9902" s="25"/>
      <c r="I9902" s="25"/>
      <c r="J9902" s="25"/>
      <c r="K9902" s="25"/>
      <c r="L9902" s="25"/>
      <c r="N9902" s="25"/>
      <c r="O9902" s="25"/>
      <c r="P9902" s="35" t="s">
        <v>2496</v>
      </c>
      <c r="AS9902" s="570"/>
      <c r="AT9902" s="391"/>
      <c r="AU9902" s="222"/>
      <c r="AV9902" s="564"/>
      <c r="AW9902" s="60"/>
      <c r="AX9902" s="60"/>
      <c r="AY9902" s="60"/>
      <c r="AZ9902" s="283"/>
      <c r="BA9902" s="283"/>
      <c r="BB9902" s="283"/>
      <c r="BC9902" s="34"/>
      <c r="BD9902" s="27"/>
      <c r="BF9902" s="35"/>
      <c r="BG9902" s="35"/>
      <c r="BH9902" s="35"/>
    </row>
    <row r="9903" spans="1:60" ht="15" x14ac:dyDescent="0.25">
      <c r="A9903" s="570">
        <f t="shared" si="145"/>
        <v>9897</v>
      </c>
      <c r="B9903" s="571" t="s">
        <v>12036</v>
      </c>
      <c r="C9903" s="574" t="s">
        <v>12458</v>
      </c>
      <c r="D9903" s="843">
        <v>2871.47</v>
      </c>
      <c r="E9903" s="844"/>
      <c r="F9903" s="844"/>
      <c r="G9903" s="25"/>
      <c r="H9903" s="25"/>
      <c r="I9903" s="25"/>
      <c r="J9903" s="25"/>
      <c r="K9903" s="25"/>
      <c r="L9903" s="25"/>
      <c r="N9903" s="25"/>
      <c r="O9903" s="25"/>
      <c r="P9903" s="35" t="s">
        <v>2496</v>
      </c>
      <c r="AS9903" s="570"/>
      <c r="AT9903" s="391"/>
      <c r="AU9903" s="222"/>
      <c r="AV9903" s="564"/>
      <c r="AW9903" s="60"/>
      <c r="AX9903" s="60"/>
      <c r="AY9903" s="60"/>
      <c r="AZ9903" s="283"/>
      <c r="BA9903" s="283"/>
      <c r="BB9903" s="283"/>
      <c r="BC9903" s="34"/>
      <c r="BD9903" s="27"/>
      <c r="BF9903" s="35"/>
      <c r="BG9903" s="35"/>
      <c r="BH9903" s="35"/>
    </row>
    <row r="9904" spans="1:60" ht="15" x14ac:dyDescent="0.25">
      <c r="A9904" s="570">
        <f t="shared" si="145"/>
        <v>9898</v>
      </c>
      <c r="B9904" s="571" t="s">
        <v>12037</v>
      </c>
      <c r="C9904" s="574" t="s">
        <v>12458</v>
      </c>
      <c r="D9904" s="843">
        <v>4880.1899999999996</v>
      </c>
      <c r="E9904" s="844"/>
      <c r="F9904" s="844"/>
      <c r="G9904" s="25"/>
      <c r="H9904" s="25"/>
      <c r="I9904" s="25"/>
      <c r="J9904" s="25"/>
      <c r="K9904" s="25"/>
      <c r="L9904" s="25"/>
      <c r="N9904" s="25"/>
      <c r="O9904" s="25"/>
      <c r="P9904" s="35" t="s">
        <v>2496</v>
      </c>
      <c r="AS9904" s="570"/>
      <c r="AT9904" s="391"/>
      <c r="AU9904" s="222"/>
      <c r="AV9904" s="564"/>
      <c r="AW9904" s="60"/>
      <c r="AX9904" s="60"/>
      <c r="AY9904" s="60"/>
      <c r="AZ9904" s="283"/>
      <c r="BA9904" s="283"/>
      <c r="BB9904" s="283"/>
      <c r="BC9904" s="34"/>
      <c r="BD9904" s="27"/>
      <c r="BF9904" s="35"/>
      <c r="BG9904" s="35"/>
      <c r="BH9904" s="35"/>
    </row>
    <row r="9905" spans="1:60" ht="15" x14ac:dyDescent="0.25">
      <c r="A9905" s="570">
        <f t="shared" si="145"/>
        <v>9899</v>
      </c>
      <c r="B9905" s="571" t="s">
        <v>12038</v>
      </c>
      <c r="C9905" s="574" t="s">
        <v>12458</v>
      </c>
      <c r="D9905" s="843">
        <v>2558.5</v>
      </c>
      <c r="E9905" s="844"/>
      <c r="F9905" s="844"/>
      <c r="G9905" s="25"/>
      <c r="H9905" s="25"/>
      <c r="I9905" s="25"/>
      <c r="J9905" s="25"/>
      <c r="K9905" s="25"/>
      <c r="L9905" s="25"/>
      <c r="N9905" s="25"/>
      <c r="O9905" s="25"/>
      <c r="P9905" s="35" t="s">
        <v>2496</v>
      </c>
      <c r="AS9905" s="570"/>
      <c r="AT9905" s="391"/>
      <c r="AU9905" s="222"/>
      <c r="AV9905" s="564"/>
      <c r="AW9905" s="60"/>
      <c r="AX9905" s="60"/>
      <c r="AY9905" s="60"/>
      <c r="AZ9905" s="283"/>
      <c r="BA9905" s="283"/>
      <c r="BB9905" s="283"/>
      <c r="BC9905" s="34"/>
      <c r="BD9905" s="27"/>
      <c r="BF9905" s="35"/>
      <c r="BG9905" s="35"/>
      <c r="BH9905" s="35"/>
    </row>
    <row r="9906" spans="1:60" ht="15" x14ac:dyDescent="0.25">
      <c r="A9906" s="570">
        <f t="shared" si="145"/>
        <v>9900</v>
      </c>
      <c r="B9906" s="571" t="s">
        <v>12039</v>
      </c>
      <c r="C9906" s="574" t="s">
        <v>12458</v>
      </c>
      <c r="D9906" s="843">
        <v>968.66</v>
      </c>
      <c r="E9906" s="844"/>
      <c r="F9906" s="844"/>
      <c r="G9906" s="25"/>
      <c r="H9906" s="25"/>
      <c r="I9906" s="25"/>
      <c r="J9906" s="25"/>
      <c r="K9906" s="25"/>
      <c r="L9906" s="25"/>
      <c r="N9906" s="25"/>
      <c r="O9906" s="25"/>
      <c r="P9906" s="35" t="s">
        <v>2496</v>
      </c>
      <c r="AS9906" s="570"/>
      <c r="AT9906" s="391"/>
      <c r="AU9906" s="222"/>
      <c r="AV9906" s="564"/>
      <c r="AW9906" s="60"/>
      <c r="AX9906" s="60"/>
      <c r="AY9906" s="60"/>
      <c r="AZ9906" s="283"/>
      <c r="BA9906" s="283"/>
      <c r="BB9906" s="283"/>
      <c r="BC9906" s="34"/>
      <c r="BD9906" s="27"/>
      <c r="BF9906" s="35"/>
      <c r="BG9906" s="35"/>
      <c r="BH9906" s="35"/>
    </row>
    <row r="9907" spans="1:60" ht="15" x14ac:dyDescent="0.25">
      <c r="A9907" s="570">
        <f t="shared" si="145"/>
        <v>9901</v>
      </c>
      <c r="B9907" s="571" t="s">
        <v>12040</v>
      </c>
      <c r="C9907" s="574" t="s">
        <v>12458</v>
      </c>
      <c r="D9907" s="843">
        <v>5784.59</v>
      </c>
      <c r="E9907" s="844"/>
      <c r="F9907" s="844"/>
      <c r="G9907" s="25"/>
      <c r="H9907" s="25"/>
      <c r="I9907" s="25"/>
      <c r="J9907" s="25"/>
      <c r="K9907" s="25"/>
      <c r="L9907" s="25"/>
      <c r="N9907" s="25"/>
      <c r="O9907" s="25"/>
      <c r="P9907" s="35" t="s">
        <v>2496</v>
      </c>
      <c r="AS9907" s="570"/>
      <c r="AT9907" s="391"/>
      <c r="AU9907" s="222"/>
      <c r="AV9907" s="564"/>
      <c r="AW9907" s="60"/>
      <c r="AX9907" s="60"/>
      <c r="AY9907" s="60"/>
      <c r="AZ9907" s="283"/>
      <c r="BA9907" s="283"/>
      <c r="BB9907" s="283"/>
      <c r="BC9907" s="34"/>
      <c r="BD9907" s="27"/>
      <c r="BF9907" s="35"/>
      <c r="BG9907" s="35"/>
      <c r="BH9907" s="35"/>
    </row>
    <row r="9908" spans="1:60" ht="15" x14ac:dyDescent="0.25">
      <c r="A9908" s="570">
        <f t="shared" si="145"/>
        <v>9902</v>
      </c>
      <c r="B9908" s="571" t="s">
        <v>12041</v>
      </c>
      <c r="C9908" s="574" t="s">
        <v>12458</v>
      </c>
      <c r="D9908" s="843">
        <v>9615.2000000000007</v>
      </c>
      <c r="E9908" s="844"/>
      <c r="F9908" s="844"/>
      <c r="G9908" s="25"/>
      <c r="H9908" s="25"/>
      <c r="I9908" s="25"/>
      <c r="J9908" s="25"/>
      <c r="K9908" s="25"/>
      <c r="L9908" s="25"/>
      <c r="N9908" s="25"/>
      <c r="O9908" s="25"/>
      <c r="P9908" s="35" t="s">
        <v>2496</v>
      </c>
      <c r="AS9908" s="570"/>
      <c r="AT9908" s="391"/>
      <c r="AU9908" s="222"/>
      <c r="AV9908" s="564"/>
      <c r="AW9908" s="60"/>
      <c r="AX9908" s="60"/>
      <c r="AY9908" s="60"/>
      <c r="AZ9908" s="283"/>
      <c r="BA9908" s="283"/>
      <c r="BB9908" s="283"/>
      <c r="BC9908" s="34"/>
      <c r="BD9908" s="27"/>
      <c r="BF9908" s="35"/>
      <c r="BG9908" s="35"/>
      <c r="BH9908" s="35"/>
    </row>
    <row r="9909" spans="1:60" ht="15" x14ac:dyDescent="0.25">
      <c r="A9909" s="570">
        <f t="shared" si="145"/>
        <v>9903</v>
      </c>
      <c r="B9909" s="571" t="s">
        <v>12042</v>
      </c>
      <c r="C9909" s="574" t="s">
        <v>12458</v>
      </c>
      <c r="D9909" s="843">
        <v>1285.2</v>
      </c>
      <c r="E9909" s="844"/>
      <c r="F9909" s="844"/>
      <c r="G9909" s="25"/>
      <c r="H9909" s="25"/>
      <c r="I9909" s="25"/>
      <c r="J9909" s="25"/>
      <c r="K9909" s="25"/>
      <c r="L9909" s="25"/>
      <c r="N9909" s="25"/>
      <c r="O9909" s="25"/>
      <c r="P9909" s="35" t="s">
        <v>2496</v>
      </c>
      <c r="AS9909" s="570"/>
      <c r="AT9909" s="391"/>
      <c r="AU9909" s="222"/>
      <c r="AV9909" s="564"/>
      <c r="AW9909" s="60"/>
      <c r="AX9909" s="60"/>
      <c r="AY9909" s="60"/>
      <c r="AZ9909" s="283"/>
      <c r="BA9909" s="283"/>
      <c r="BB9909" s="283"/>
      <c r="BC9909" s="34"/>
      <c r="BD9909" s="27"/>
      <c r="BF9909" s="35"/>
      <c r="BG9909" s="35"/>
      <c r="BH9909" s="35"/>
    </row>
    <row r="9910" spans="1:60" ht="15" x14ac:dyDescent="0.25">
      <c r="A9910" s="570">
        <f t="shared" si="145"/>
        <v>9904</v>
      </c>
      <c r="B9910" s="571" t="s">
        <v>12043</v>
      </c>
      <c r="C9910" s="574" t="s">
        <v>12458</v>
      </c>
      <c r="D9910" s="843">
        <v>1010.31</v>
      </c>
      <c r="E9910" s="844"/>
      <c r="F9910" s="844"/>
      <c r="G9910" s="25"/>
      <c r="H9910" s="25"/>
      <c r="I9910" s="25"/>
      <c r="J9910" s="25"/>
      <c r="K9910" s="25"/>
      <c r="L9910" s="25"/>
      <c r="N9910" s="25"/>
      <c r="O9910" s="25"/>
      <c r="P9910" s="35" t="s">
        <v>2496</v>
      </c>
      <c r="AS9910" s="570"/>
      <c r="AT9910" s="391"/>
      <c r="AU9910" s="222"/>
      <c r="AV9910" s="564"/>
      <c r="AW9910" s="60"/>
      <c r="AX9910" s="60"/>
      <c r="AY9910" s="60"/>
      <c r="AZ9910" s="283"/>
      <c r="BA9910" s="283"/>
      <c r="BB9910" s="283"/>
      <c r="BC9910" s="34"/>
      <c r="BD9910" s="27"/>
      <c r="BF9910" s="35"/>
      <c r="BG9910" s="35"/>
      <c r="BH9910" s="35"/>
    </row>
    <row r="9911" spans="1:60" ht="15" x14ac:dyDescent="0.25">
      <c r="A9911" s="570">
        <f t="shared" si="145"/>
        <v>9905</v>
      </c>
      <c r="B9911" s="571" t="s">
        <v>12044</v>
      </c>
      <c r="C9911" s="574" t="s">
        <v>12458</v>
      </c>
      <c r="D9911" s="843">
        <v>1144.78</v>
      </c>
      <c r="E9911" s="844"/>
      <c r="F9911" s="844"/>
      <c r="G9911" s="25"/>
      <c r="H9911" s="25"/>
      <c r="I9911" s="25"/>
      <c r="J9911" s="25"/>
      <c r="K9911" s="25"/>
      <c r="L9911" s="25"/>
      <c r="N9911" s="25"/>
      <c r="O9911" s="25"/>
      <c r="P9911" s="35" t="s">
        <v>2496</v>
      </c>
      <c r="AS9911" s="570"/>
      <c r="AT9911" s="391"/>
      <c r="AU9911" s="222"/>
      <c r="AV9911" s="564"/>
      <c r="AW9911" s="60"/>
      <c r="AX9911" s="60"/>
      <c r="AY9911" s="60"/>
      <c r="AZ9911" s="283"/>
      <c r="BA9911" s="283"/>
      <c r="BB9911" s="283"/>
      <c r="BC9911" s="34"/>
      <c r="BD9911" s="27"/>
      <c r="BF9911" s="35"/>
      <c r="BG9911" s="35"/>
      <c r="BH9911" s="35"/>
    </row>
    <row r="9912" spans="1:60" ht="15" x14ac:dyDescent="0.25">
      <c r="A9912" s="570">
        <f t="shared" si="145"/>
        <v>9906</v>
      </c>
      <c r="B9912" s="571" t="s">
        <v>12045</v>
      </c>
      <c r="C9912" s="574" t="s">
        <v>12458</v>
      </c>
      <c r="D9912" s="843">
        <v>202.3</v>
      </c>
      <c r="E9912" s="844"/>
      <c r="F9912" s="844"/>
      <c r="G9912" s="25"/>
      <c r="H9912" s="25"/>
      <c r="I9912" s="25"/>
      <c r="J9912" s="25"/>
      <c r="K9912" s="25"/>
      <c r="L9912" s="25"/>
      <c r="N9912" s="25"/>
      <c r="O9912" s="25"/>
      <c r="P9912" s="35" t="s">
        <v>2496</v>
      </c>
      <c r="AS9912" s="570"/>
      <c r="AT9912" s="391"/>
      <c r="AU9912" s="222"/>
      <c r="AV9912" s="564"/>
      <c r="AW9912" s="60"/>
      <c r="AX9912" s="60"/>
      <c r="AY9912" s="60"/>
      <c r="AZ9912" s="283"/>
      <c r="BA9912" s="283"/>
      <c r="BB9912" s="283"/>
      <c r="BC9912" s="34"/>
      <c r="BD9912" s="27"/>
      <c r="BF9912" s="35"/>
      <c r="BG9912" s="35"/>
      <c r="BH9912" s="35"/>
    </row>
    <row r="9913" spans="1:60" ht="15" x14ac:dyDescent="0.25">
      <c r="A9913" s="570">
        <f t="shared" si="145"/>
        <v>9907</v>
      </c>
      <c r="B9913" s="571" t="s">
        <v>12046</v>
      </c>
      <c r="C9913" s="574" t="s">
        <v>12458</v>
      </c>
      <c r="D9913" s="843">
        <v>298.69</v>
      </c>
      <c r="E9913" s="844"/>
      <c r="F9913" s="844"/>
      <c r="G9913" s="25"/>
      <c r="H9913" s="25"/>
      <c r="I9913" s="25"/>
      <c r="J9913" s="25"/>
      <c r="K9913" s="25"/>
      <c r="L9913" s="25"/>
      <c r="N9913" s="25"/>
      <c r="O9913" s="25"/>
      <c r="P9913" s="35" t="s">
        <v>2496</v>
      </c>
      <c r="AS9913" s="570"/>
      <c r="AT9913" s="391"/>
      <c r="AU9913" s="222"/>
      <c r="AV9913" s="564"/>
      <c r="AW9913" s="60"/>
      <c r="AX9913" s="60"/>
      <c r="AY9913" s="60"/>
      <c r="AZ9913" s="283"/>
      <c r="BA9913" s="283"/>
      <c r="BB9913" s="283"/>
      <c r="BC9913" s="34"/>
      <c r="BD9913" s="27"/>
      <c r="BF9913" s="35"/>
      <c r="BG9913" s="35"/>
      <c r="BH9913" s="35"/>
    </row>
    <row r="9914" spans="1:60" ht="15" x14ac:dyDescent="0.25">
      <c r="A9914" s="570">
        <f t="shared" si="145"/>
        <v>9908</v>
      </c>
      <c r="B9914" s="571" t="s">
        <v>12047</v>
      </c>
      <c r="C9914" s="574" t="s">
        <v>12458</v>
      </c>
      <c r="D9914" s="843">
        <v>333.2</v>
      </c>
      <c r="E9914" s="844"/>
      <c r="F9914" s="844"/>
      <c r="G9914" s="25"/>
      <c r="H9914" s="25"/>
      <c r="I9914" s="25"/>
      <c r="J9914" s="25"/>
      <c r="K9914" s="25"/>
      <c r="L9914" s="25"/>
      <c r="N9914" s="25"/>
      <c r="O9914" s="25"/>
      <c r="P9914" s="35" t="s">
        <v>2496</v>
      </c>
      <c r="AS9914" s="570"/>
      <c r="AT9914" s="391"/>
      <c r="AU9914" s="222"/>
      <c r="AV9914" s="564"/>
      <c r="AW9914" s="60"/>
      <c r="AX9914" s="60"/>
      <c r="AY9914" s="60"/>
      <c r="AZ9914" s="283"/>
      <c r="BA9914" s="283"/>
      <c r="BB9914" s="283"/>
      <c r="BC9914" s="34"/>
      <c r="BD9914" s="27"/>
      <c r="BF9914" s="35"/>
      <c r="BG9914" s="35"/>
      <c r="BH9914" s="35"/>
    </row>
    <row r="9915" spans="1:60" ht="15" x14ac:dyDescent="0.25">
      <c r="A9915" s="570">
        <f t="shared" si="145"/>
        <v>9909</v>
      </c>
      <c r="B9915" s="571" t="s">
        <v>12048</v>
      </c>
      <c r="C9915" s="574" t="s">
        <v>12458</v>
      </c>
      <c r="D9915" s="843">
        <v>621.17999999999995</v>
      </c>
      <c r="E9915" s="844"/>
      <c r="F9915" s="844"/>
      <c r="G9915" s="25"/>
      <c r="H9915" s="25"/>
      <c r="I9915" s="25"/>
      <c r="J9915" s="25"/>
      <c r="K9915" s="25"/>
      <c r="L9915" s="25"/>
      <c r="N9915" s="25"/>
      <c r="O9915" s="25"/>
      <c r="P9915" s="35" t="s">
        <v>2496</v>
      </c>
      <c r="AS9915" s="570"/>
      <c r="AT9915" s="391"/>
      <c r="AU9915" s="222"/>
      <c r="AV9915" s="564"/>
      <c r="AW9915" s="60"/>
      <c r="AX9915" s="60"/>
      <c r="AY9915" s="60"/>
      <c r="AZ9915" s="283"/>
      <c r="BA9915" s="283"/>
      <c r="BB9915" s="283"/>
      <c r="BC9915" s="34"/>
      <c r="BD9915" s="27"/>
      <c r="BF9915" s="35"/>
      <c r="BG9915" s="35"/>
      <c r="BH9915" s="35"/>
    </row>
    <row r="9916" spans="1:60" ht="15" x14ac:dyDescent="0.25">
      <c r="A9916" s="570">
        <f t="shared" si="145"/>
        <v>9910</v>
      </c>
      <c r="B9916" s="571" t="s">
        <v>12049</v>
      </c>
      <c r="C9916" s="574" t="s">
        <v>12458</v>
      </c>
      <c r="D9916" s="843">
        <v>704.48</v>
      </c>
      <c r="E9916" s="844"/>
      <c r="F9916" s="844"/>
      <c r="G9916" s="25"/>
      <c r="H9916" s="25"/>
      <c r="I9916" s="25"/>
      <c r="J9916" s="25"/>
      <c r="K9916" s="25"/>
      <c r="L9916" s="25"/>
      <c r="N9916" s="25"/>
      <c r="O9916" s="25"/>
      <c r="P9916" s="35" t="s">
        <v>2496</v>
      </c>
      <c r="AS9916" s="570"/>
      <c r="AT9916" s="391"/>
      <c r="AU9916" s="222"/>
      <c r="AV9916" s="564"/>
      <c r="AW9916" s="60"/>
      <c r="AX9916" s="60"/>
      <c r="AY9916" s="60"/>
      <c r="AZ9916" s="283"/>
      <c r="BA9916" s="283"/>
      <c r="BB9916" s="283"/>
      <c r="BC9916" s="34"/>
      <c r="BD9916" s="27"/>
      <c r="BF9916" s="35"/>
      <c r="BG9916" s="35"/>
      <c r="BH9916" s="35"/>
    </row>
    <row r="9917" spans="1:60" ht="15" x14ac:dyDescent="0.25">
      <c r="A9917" s="570">
        <f t="shared" si="145"/>
        <v>9911</v>
      </c>
      <c r="B9917" s="571" t="s">
        <v>12050</v>
      </c>
      <c r="C9917" s="574" t="s">
        <v>12458</v>
      </c>
      <c r="D9917" s="843">
        <v>6891.29</v>
      </c>
      <c r="E9917" s="844"/>
      <c r="F9917" s="844"/>
      <c r="G9917" s="25"/>
      <c r="H9917" s="25"/>
      <c r="I9917" s="25"/>
      <c r="J9917" s="25"/>
      <c r="K9917" s="25"/>
      <c r="L9917" s="25"/>
      <c r="N9917" s="25"/>
      <c r="O9917" s="25"/>
      <c r="P9917" s="35" t="s">
        <v>2496</v>
      </c>
      <c r="AS9917" s="570"/>
      <c r="AT9917" s="391"/>
      <c r="AU9917" s="222"/>
      <c r="AV9917" s="564"/>
      <c r="AW9917" s="60"/>
      <c r="AX9917" s="60"/>
      <c r="AY9917" s="60"/>
      <c r="AZ9917" s="283"/>
      <c r="BA9917" s="283"/>
      <c r="BB9917" s="283"/>
      <c r="BC9917" s="34"/>
      <c r="BD9917" s="27"/>
      <c r="BF9917" s="35"/>
      <c r="BG9917" s="35"/>
      <c r="BH9917" s="35"/>
    </row>
    <row r="9918" spans="1:60" ht="15" x14ac:dyDescent="0.25">
      <c r="A9918" s="570">
        <f t="shared" si="145"/>
        <v>9912</v>
      </c>
      <c r="B9918" s="571" t="s">
        <v>12051</v>
      </c>
      <c r="C9918" s="574" t="s">
        <v>12458</v>
      </c>
      <c r="D9918" s="843">
        <v>36577.03</v>
      </c>
      <c r="E9918" s="844"/>
      <c r="F9918" s="844"/>
      <c r="G9918" s="25"/>
      <c r="H9918" s="25"/>
      <c r="I9918" s="25"/>
      <c r="J9918" s="25"/>
      <c r="K9918" s="25"/>
      <c r="L9918" s="25"/>
      <c r="N9918" s="25"/>
      <c r="O9918" s="25"/>
      <c r="P9918" s="35" t="s">
        <v>2496</v>
      </c>
      <c r="AS9918" s="570"/>
      <c r="AT9918" s="391"/>
      <c r="AU9918" s="222"/>
      <c r="AV9918" s="564"/>
      <c r="AW9918" s="60"/>
      <c r="AX9918" s="60"/>
      <c r="AY9918" s="60"/>
      <c r="AZ9918" s="283"/>
      <c r="BA9918" s="283"/>
      <c r="BB9918" s="283"/>
      <c r="BC9918" s="34"/>
      <c r="BD9918" s="27"/>
      <c r="BF9918" s="35"/>
      <c r="BG9918" s="35"/>
      <c r="BH9918" s="35"/>
    </row>
    <row r="9919" spans="1:60" ht="15" x14ac:dyDescent="0.25">
      <c r="A9919" s="570">
        <f t="shared" si="145"/>
        <v>9913</v>
      </c>
      <c r="B9919" s="571" t="s">
        <v>12052</v>
      </c>
      <c r="C9919" s="574" t="s">
        <v>12458</v>
      </c>
      <c r="D9919" s="843">
        <v>27226.01</v>
      </c>
      <c r="E9919" s="844"/>
      <c r="F9919" s="844"/>
      <c r="G9919" s="25"/>
      <c r="H9919" s="25"/>
      <c r="I9919" s="25"/>
      <c r="J9919" s="25"/>
      <c r="K9919" s="25"/>
      <c r="L9919" s="25"/>
      <c r="N9919" s="25"/>
      <c r="O9919" s="25"/>
      <c r="P9919" s="35" t="s">
        <v>2496</v>
      </c>
      <c r="AS9919" s="570"/>
      <c r="AT9919" s="391"/>
      <c r="AU9919" s="222"/>
      <c r="AV9919" s="564"/>
      <c r="AW9919" s="60"/>
      <c r="AX9919" s="60"/>
      <c r="AY9919" s="60"/>
      <c r="AZ9919" s="283"/>
      <c r="BA9919" s="283"/>
      <c r="BB9919" s="283"/>
      <c r="BC9919" s="34"/>
      <c r="BD9919" s="27"/>
      <c r="BF9919" s="35"/>
      <c r="BG9919" s="35"/>
      <c r="BH9919" s="35"/>
    </row>
    <row r="9920" spans="1:60" ht="15" x14ac:dyDescent="0.25">
      <c r="A9920" s="570">
        <f t="shared" si="145"/>
        <v>9914</v>
      </c>
      <c r="B9920" s="571" t="s">
        <v>12053</v>
      </c>
      <c r="C9920" s="574" t="s">
        <v>12458</v>
      </c>
      <c r="D9920" s="843">
        <v>1057.9100000000001</v>
      </c>
      <c r="E9920" s="844"/>
      <c r="F9920" s="844"/>
      <c r="G9920" s="25"/>
      <c r="H9920" s="25"/>
      <c r="I9920" s="25"/>
      <c r="J9920" s="25"/>
      <c r="K9920" s="25"/>
      <c r="L9920" s="25"/>
      <c r="N9920" s="25"/>
      <c r="O9920" s="25"/>
      <c r="P9920" s="35" t="s">
        <v>2496</v>
      </c>
      <c r="AS9920" s="570"/>
      <c r="AT9920" s="391"/>
      <c r="AU9920" s="222"/>
      <c r="AV9920" s="564"/>
      <c r="AW9920" s="60"/>
      <c r="AX9920" s="60"/>
      <c r="AY9920" s="60"/>
      <c r="AZ9920" s="283"/>
      <c r="BA9920" s="283"/>
      <c r="BB9920" s="283"/>
      <c r="BC9920" s="34"/>
      <c r="BD9920" s="27"/>
      <c r="BF9920" s="35"/>
      <c r="BG9920" s="35"/>
      <c r="BH9920" s="35"/>
    </row>
    <row r="9921" spans="1:60" ht="15" x14ac:dyDescent="0.25">
      <c r="A9921" s="570">
        <f t="shared" si="145"/>
        <v>9915</v>
      </c>
      <c r="B9921" s="571" t="s">
        <v>12054</v>
      </c>
      <c r="C9921" s="574" t="s">
        <v>12458</v>
      </c>
      <c r="D9921" s="843">
        <v>1562.47</v>
      </c>
      <c r="E9921" s="844"/>
      <c r="F9921" s="844"/>
      <c r="G9921" s="25"/>
      <c r="H9921" s="25"/>
      <c r="I9921" s="25"/>
      <c r="J9921" s="25"/>
      <c r="K9921" s="25"/>
      <c r="L9921" s="25"/>
      <c r="N9921" s="25"/>
      <c r="O9921" s="25"/>
      <c r="P9921" s="35" t="s">
        <v>2496</v>
      </c>
      <c r="AS9921" s="570"/>
      <c r="AT9921" s="391"/>
      <c r="AU9921" s="222"/>
      <c r="AV9921" s="564"/>
      <c r="AW9921" s="60"/>
      <c r="AX9921" s="60"/>
      <c r="AY9921" s="60"/>
      <c r="AZ9921" s="283"/>
      <c r="BA9921" s="283"/>
      <c r="BB9921" s="283"/>
      <c r="BC9921" s="34"/>
      <c r="BD9921" s="27"/>
      <c r="BF9921" s="35"/>
      <c r="BG9921" s="35"/>
      <c r="BH9921" s="35"/>
    </row>
    <row r="9922" spans="1:60" ht="15" x14ac:dyDescent="0.25">
      <c r="A9922" s="570">
        <f t="shared" si="145"/>
        <v>9916</v>
      </c>
      <c r="B9922" s="571" t="s">
        <v>12055</v>
      </c>
      <c r="C9922" s="574" t="s">
        <v>12458</v>
      </c>
      <c r="D9922" s="843">
        <v>32494.14</v>
      </c>
      <c r="E9922" s="844"/>
      <c r="F9922" s="844"/>
      <c r="G9922" s="25"/>
      <c r="H9922" s="25"/>
      <c r="I9922" s="25"/>
      <c r="J9922" s="25"/>
      <c r="K9922" s="25"/>
      <c r="L9922" s="25"/>
      <c r="N9922" s="25"/>
      <c r="O9922" s="25"/>
      <c r="P9922" s="35" t="s">
        <v>2496</v>
      </c>
      <c r="AS9922" s="570"/>
      <c r="AT9922" s="391"/>
      <c r="AU9922" s="222"/>
      <c r="AV9922" s="564"/>
      <c r="AW9922" s="60"/>
      <c r="AX9922" s="60"/>
      <c r="AY9922" s="60"/>
      <c r="AZ9922" s="283"/>
      <c r="BA9922" s="283"/>
      <c r="BB9922" s="283"/>
      <c r="BC9922" s="34"/>
      <c r="BD9922" s="27"/>
      <c r="BF9922" s="35"/>
      <c r="BG9922" s="35"/>
      <c r="BH9922" s="35"/>
    </row>
    <row r="9923" spans="1:60" ht="15" x14ac:dyDescent="0.25">
      <c r="A9923" s="570">
        <f t="shared" si="145"/>
        <v>9917</v>
      </c>
      <c r="B9923" s="571" t="s">
        <v>12056</v>
      </c>
      <c r="C9923" s="574" t="s">
        <v>12458</v>
      </c>
      <c r="D9923" s="843">
        <v>32494.14</v>
      </c>
      <c r="E9923" s="844"/>
      <c r="F9923" s="844"/>
      <c r="G9923" s="25"/>
      <c r="H9923" s="25"/>
      <c r="I9923" s="25"/>
      <c r="J9923" s="25"/>
      <c r="K9923" s="25"/>
      <c r="L9923" s="25"/>
      <c r="N9923" s="25"/>
      <c r="O9923" s="25"/>
      <c r="P9923" s="35" t="s">
        <v>2496</v>
      </c>
      <c r="AS9923" s="570"/>
      <c r="AT9923" s="391"/>
      <c r="AU9923" s="222"/>
      <c r="AV9923" s="564"/>
      <c r="AW9923" s="60"/>
      <c r="AX9923" s="60"/>
      <c r="AY9923" s="60"/>
      <c r="AZ9923" s="283"/>
      <c r="BA9923" s="283"/>
      <c r="BB9923" s="283"/>
      <c r="BC9923" s="34"/>
      <c r="BD9923" s="27"/>
      <c r="BF9923" s="35"/>
      <c r="BG9923" s="35"/>
      <c r="BH9923" s="35"/>
    </row>
    <row r="9924" spans="1:60" ht="15" x14ac:dyDescent="0.25">
      <c r="A9924" s="570">
        <f t="shared" si="145"/>
        <v>9918</v>
      </c>
      <c r="B9924" s="571" t="s">
        <v>12057</v>
      </c>
      <c r="C9924" s="574" t="s">
        <v>12458</v>
      </c>
      <c r="D9924" s="843">
        <v>1473.22</v>
      </c>
      <c r="E9924" s="844"/>
      <c r="F9924" s="844"/>
      <c r="G9924" s="25"/>
      <c r="H9924" s="25"/>
      <c r="I9924" s="25"/>
      <c r="J9924" s="25"/>
      <c r="K9924" s="25"/>
      <c r="L9924" s="25"/>
      <c r="N9924" s="25"/>
      <c r="O9924" s="25"/>
      <c r="P9924" s="35" t="s">
        <v>2496</v>
      </c>
      <c r="AS9924" s="570"/>
      <c r="AT9924" s="391"/>
      <c r="AU9924" s="222"/>
      <c r="AV9924" s="564"/>
      <c r="AW9924" s="60"/>
      <c r="AX9924" s="60"/>
      <c r="AY9924" s="60"/>
      <c r="AZ9924" s="283"/>
      <c r="BA9924" s="283"/>
      <c r="BB9924" s="283"/>
      <c r="BC9924" s="34"/>
      <c r="BD9924" s="27"/>
      <c r="BF9924" s="35"/>
      <c r="BG9924" s="35"/>
      <c r="BH9924" s="35"/>
    </row>
    <row r="9925" spans="1:60" ht="15" x14ac:dyDescent="0.25">
      <c r="A9925" s="570">
        <f t="shared" si="145"/>
        <v>9919</v>
      </c>
      <c r="B9925" s="571" t="s">
        <v>12058</v>
      </c>
      <c r="C9925" s="574" t="s">
        <v>12458</v>
      </c>
      <c r="D9925" s="843">
        <v>624.75</v>
      </c>
      <c r="E9925" s="844"/>
      <c r="F9925" s="844"/>
      <c r="G9925" s="25"/>
      <c r="H9925" s="25"/>
      <c r="I9925" s="25"/>
      <c r="J9925" s="25"/>
      <c r="K9925" s="25"/>
      <c r="L9925" s="25"/>
      <c r="N9925" s="25"/>
      <c r="O9925" s="25"/>
      <c r="P9925" s="35" t="s">
        <v>2496</v>
      </c>
      <c r="AS9925" s="570"/>
      <c r="AT9925" s="391"/>
      <c r="AU9925" s="222"/>
      <c r="AV9925" s="564"/>
      <c r="AW9925" s="60"/>
      <c r="AX9925" s="60"/>
      <c r="AY9925" s="60"/>
      <c r="AZ9925" s="283"/>
      <c r="BA9925" s="283"/>
      <c r="BB9925" s="283"/>
      <c r="BC9925" s="34"/>
      <c r="BD9925" s="27"/>
      <c r="BF9925" s="35"/>
      <c r="BG9925" s="35"/>
      <c r="BH9925" s="35"/>
    </row>
    <row r="9926" spans="1:60" ht="15" x14ac:dyDescent="0.25">
      <c r="A9926" s="570">
        <f t="shared" si="145"/>
        <v>9920</v>
      </c>
      <c r="B9926" s="571" t="s">
        <v>12059</v>
      </c>
      <c r="C9926" s="574" t="s">
        <v>12458</v>
      </c>
      <c r="D9926" s="843">
        <v>1883.77</v>
      </c>
      <c r="E9926" s="844"/>
      <c r="F9926" s="844"/>
      <c r="G9926" s="25"/>
      <c r="H9926" s="25"/>
      <c r="I9926" s="25"/>
      <c r="J9926" s="25"/>
      <c r="K9926" s="25"/>
      <c r="L9926" s="25"/>
      <c r="N9926" s="25"/>
      <c r="O9926" s="25"/>
      <c r="P9926" s="35" t="s">
        <v>2496</v>
      </c>
      <c r="AS9926" s="570"/>
      <c r="AT9926" s="391"/>
      <c r="AU9926" s="222"/>
      <c r="AV9926" s="564"/>
      <c r="AW9926" s="60"/>
      <c r="AX9926" s="60"/>
      <c r="AY9926" s="60"/>
      <c r="AZ9926" s="283"/>
      <c r="BA9926" s="283"/>
      <c r="BB9926" s="283"/>
      <c r="BC9926" s="34"/>
      <c r="BD9926" s="27"/>
      <c r="BF9926" s="35"/>
      <c r="BG9926" s="35"/>
      <c r="BH9926" s="35"/>
    </row>
    <row r="9927" spans="1:60" ht="15" x14ac:dyDescent="0.25">
      <c r="A9927" s="570">
        <f t="shared" si="145"/>
        <v>9921</v>
      </c>
      <c r="B9927" s="571" t="s">
        <v>12060</v>
      </c>
      <c r="C9927" s="574" t="s">
        <v>12458</v>
      </c>
      <c r="D9927" s="843">
        <v>1717.17</v>
      </c>
      <c r="E9927" s="844"/>
      <c r="F9927" s="844"/>
      <c r="G9927" s="25"/>
      <c r="H9927" s="25"/>
      <c r="I9927" s="25"/>
      <c r="J9927" s="25"/>
      <c r="K9927" s="25"/>
      <c r="L9927" s="25"/>
      <c r="N9927" s="25"/>
      <c r="O9927" s="25"/>
      <c r="P9927" s="35" t="s">
        <v>2496</v>
      </c>
      <c r="AS9927" s="570"/>
      <c r="AT9927" s="391"/>
      <c r="AU9927" s="222"/>
      <c r="AV9927" s="564"/>
      <c r="AW9927" s="60"/>
      <c r="AX9927" s="60"/>
      <c r="AY9927" s="60"/>
      <c r="AZ9927" s="283"/>
      <c r="BA9927" s="283"/>
      <c r="BB9927" s="283"/>
      <c r="BC9927" s="34"/>
      <c r="BD9927" s="27"/>
      <c r="BF9927" s="35"/>
      <c r="BG9927" s="35"/>
      <c r="BH9927" s="35"/>
    </row>
    <row r="9928" spans="1:60" ht="15" x14ac:dyDescent="0.25">
      <c r="A9928" s="570">
        <f t="shared" si="145"/>
        <v>9922</v>
      </c>
      <c r="B9928" s="571" t="s">
        <v>12061</v>
      </c>
      <c r="C9928" s="574" t="s">
        <v>12458</v>
      </c>
      <c r="D9928" s="843">
        <v>2832.2</v>
      </c>
      <c r="E9928" s="844"/>
      <c r="F9928" s="844"/>
      <c r="G9928" s="25"/>
      <c r="H9928" s="25"/>
      <c r="I9928" s="25"/>
      <c r="J9928" s="25"/>
      <c r="K9928" s="25"/>
      <c r="L9928" s="25"/>
      <c r="N9928" s="25"/>
      <c r="O9928" s="25"/>
      <c r="P9928" s="35" t="s">
        <v>2496</v>
      </c>
      <c r="AS9928" s="570"/>
      <c r="AT9928" s="391"/>
      <c r="AU9928" s="222"/>
      <c r="AV9928" s="564"/>
      <c r="AW9928" s="60"/>
      <c r="AX9928" s="60"/>
      <c r="AY9928" s="60"/>
      <c r="AZ9928" s="283"/>
      <c r="BA9928" s="283"/>
      <c r="BB9928" s="283"/>
      <c r="BC9928" s="34"/>
      <c r="BD9928" s="27"/>
      <c r="BF9928" s="35"/>
      <c r="BG9928" s="35"/>
      <c r="BH9928" s="35"/>
    </row>
    <row r="9929" spans="1:60" ht="15" x14ac:dyDescent="0.25">
      <c r="A9929" s="570">
        <f t="shared" si="145"/>
        <v>9923</v>
      </c>
      <c r="B9929" s="571" t="s">
        <v>12062</v>
      </c>
      <c r="C9929" s="574" t="s">
        <v>12458</v>
      </c>
      <c r="D9929" s="843">
        <v>4702.88</v>
      </c>
      <c r="E9929" s="844"/>
      <c r="F9929" s="844"/>
      <c r="G9929" s="25"/>
      <c r="H9929" s="25"/>
      <c r="I9929" s="25"/>
      <c r="J9929" s="25"/>
      <c r="K9929" s="25"/>
      <c r="L9929" s="25"/>
      <c r="N9929" s="25"/>
      <c r="O9929" s="25"/>
      <c r="P9929" s="35" t="s">
        <v>2496</v>
      </c>
      <c r="AS9929" s="570"/>
      <c r="AT9929" s="391"/>
      <c r="AU9929" s="222"/>
      <c r="AV9929" s="564"/>
      <c r="AW9929" s="60"/>
      <c r="AX9929" s="60"/>
      <c r="AY9929" s="60"/>
      <c r="AZ9929" s="283"/>
      <c r="BA9929" s="283"/>
      <c r="BB9929" s="283"/>
      <c r="BC9929" s="34"/>
      <c r="BD9929" s="27"/>
      <c r="BF9929" s="35"/>
      <c r="BG9929" s="35"/>
      <c r="BH9929" s="35"/>
    </row>
    <row r="9930" spans="1:60" ht="15" x14ac:dyDescent="0.25">
      <c r="A9930" s="570">
        <f t="shared" si="145"/>
        <v>9924</v>
      </c>
      <c r="B9930" s="571" t="s">
        <v>12063</v>
      </c>
      <c r="C9930" s="574" t="s">
        <v>12458</v>
      </c>
      <c r="D9930" s="843">
        <v>3831.8</v>
      </c>
      <c r="E9930" s="844"/>
      <c r="F9930" s="844"/>
      <c r="G9930" s="25"/>
      <c r="H9930" s="25"/>
      <c r="I9930" s="25"/>
      <c r="J9930" s="25"/>
      <c r="K9930" s="25"/>
      <c r="L9930" s="25"/>
      <c r="N9930" s="25"/>
      <c r="O9930" s="25"/>
      <c r="P9930" s="35" t="s">
        <v>2496</v>
      </c>
      <c r="AS9930" s="570"/>
      <c r="AT9930" s="391"/>
      <c r="AU9930" s="222"/>
      <c r="AV9930" s="564"/>
      <c r="AW9930" s="60"/>
      <c r="AX9930" s="60"/>
      <c r="AY9930" s="60"/>
      <c r="AZ9930" s="283"/>
      <c r="BA9930" s="283"/>
      <c r="BB9930" s="283"/>
      <c r="BC9930" s="34"/>
      <c r="BD9930" s="27"/>
      <c r="BF9930" s="35"/>
      <c r="BG9930" s="35"/>
      <c r="BH9930" s="35"/>
    </row>
    <row r="9931" spans="1:60" ht="15" x14ac:dyDescent="0.25">
      <c r="A9931" s="570">
        <f t="shared" si="145"/>
        <v>9925</v>
      </c>
      <c r="B9931" s="571" t="s">
        <v>12064</v>
      </c>
      <c r="C9931" s="574" t="s">
        <v>12458</v>
      </c>
      <c r="D9931" s="843">
        <v>8518.02</v>
      </c>
      <c r="E9931" s="844"/>
      <c r="F9931" s="844"/>
      <c r="G9931" s="25"/>
      <c r="H9931" s="25"/>
      <c r="I9931" s="25"/>
      <c r="J9931" s="25"/>
      <c r="K9931" s="25"/>
      <c r="L9931" s="25"/>
      <c r="N9931" s="25"/>
      <c r="O9931" s="25"/>
      <c r="P9931" s="35" t="s">
        <v>2496</v>
      </c>
      <c r="AS9931" s="570"/>
      <c r="AT9931" s="391"/>
      <c r="AU9931" s="222"/>
      <c r="AV9931" s="564"/>
      <c r="AW9931" s="60"/>
      <c r="AX9931" s="60"/>
      <c r="AY9931" s="60"/>
      <c r="AZ9931" s="283"/>
      <c r="BA9931" s="283"/>
      <c r="BB9931" s="283"/>
      <c r="BC9931" s="34"/>
      <c r="BD9931" s="27"/>
      <c r="BF9931" s="35"/>
      <c r="BG9931" s="35"/>
      <c r="BH9931" s="35"/>
    </row>
    <row r="9932" spans="1:60" ht="15" x14ac:dyDescent="0.25">
      <c r="A9932" s="570">
        <f t="shared" si="145"/>
        <v>9926</v>
      </c>
      <c r="B9932" s="571" t="s">
        <v>12065</v>
      </c>
      <c r="C9932" s="574" t="s">
        <v>12458</v>
      </c>
      <c r="D9932" s="843">
        <v>17282.37</v>
      </c>
      <c r="E9932" s="844"/>
      <c r="F9932" s="844"/>
      <c r="G9932" s="25"/>
      <c r="H9932" s="25"/>
      <c r="I9932" s="25"/>
      <c r="J9932" s="25"/>
      <c r="K9932" s="25"/>
      <c r="L9932" s="25"/>
      <c r="N9932" s="25"/>
      <c r="O9932" s="25"/>
      <c r="P9932" s="35" t="s">
        <v>2496</v>
      </c>
      <c r="AS9932" s="570"/>
      <c r="AT9932" s="391"/>
      <c r="AU9932" s="222"/>
      <c r="AV9932" s="564"/>
      <c r="AW9932" s="60"/>
      <c r="AX9932" s="60"/>
      <c r="AY9932" s="60"/>
      <c r="AZ9932" s="283"/>
      <c r="BA9932" s="283"/>
      <c r="BB9932" s="283"/>
      <c r="BC9932" s="34"/>
      <c r="BD9932" s="27"/>
      <c r="BF9932" s="35"/>
      <c r="BG9932" s="35"/>
      <c r="BH9932" s="35"/>
    </row>
    <row r="9933" spans="1:60" ht="15" x14ac:dyDescent="0.25">
      <c r="A9933" s="570">
        <f t="shared" si="145"/>
        <v>9927</v>
      </c>
      <c r="B9933" s="571" t="s">
        <v>12066</v>
      </c>
      <c r="C9933" s="574" t="s">
        <v>12458</v>
      </c>
      <c r="D9933" s="843">
        <v>22972.95</v>
      </c>
      <c r="E9933" s="844"/>
      <c r="F9933" s="844"/>
      <c r="G9933" s="25"/>
      <c r="H9933" s="25"/>
      <c r="I9933" s="25"/>
      <c r="J9933" s="25"/>
      <c r="K9933" s="25"/>
      <c r="L9933" s="25"/>
      <c r="N9933" s="25"/>
      <c r="O9933" s="25"/>
      <c r="P9933" s="35" t="s">
        <v>2496</v>
      </c>
      <c r="AS9933" s="570"/>
      <c r="AT9933" s="391"/>
      <c r="AU9933" s="222"/>
      <c r="AV9933" s="564"/>
      <c r="AW9933" s="60"/>
      <c r="AX9933" s="60"/>
      <c r="AY9933" s="60"/>
      <c r="AZ9933" s="283"/>
      <c r="BA9933" s="283"/>
      <c r="BB9933" s="283"/>
      <c r="BC9933" s="34"/>
      <c r="BD9933" s="27"/>
      <c r="BF9933" s="35"/>
      <c r="BG9933" s="35"/>
      <c r="BH9933" s="35"/>
    </row>
    <row r="9934" spans="1:60" ht="15" x14ac:dyDescent="0.25">
      <c r="A9934" s="570">
        <f t="shared" si="145"/>
        <v>9928</v>
      </c>
      <c r="B9934" s="571" t="s">
        <v>12067</v>
      </c>
      <c r="C9934" s="574" t="s">
        <v>12458</v>
      </c>
      <c r="D9934" s="843">
        <v>35152.6</v>
      </c>
      <c r="E9934" s="844"/>
      <c r="F9934" s="844"/>
      <c r="G9934" s="25"/>
      <c r="H9934" s="25"/>
      <c r="I9934" s="25"/>
      <c r="J9934" s="25"/>
      <c r="K9934" s="25"/>
      <c r="L9934" s="25"/>
      <c r="N9934" s="25"/>
      <c r="O9934" s="25"/>
      <c r="P9934" s="35" t="s">
        <v>2496</v>
      </c>
      <c r="AS9934" s="570"/>
      <c r="AT9934" s="391"/>
      <c r="AU9934" s="222"/>
      <c r="AV9934" s="564"/>
      <c r="AW9934" s="60"/>
      <c r="AX9934" s="60"/>
      <c r="AY9934" s="60"/>
      <c r="AZ9934" s="283"/>
      <c r="BA9934" s="283"/>
      <c r="BB9934" s="283"/>
      <c r="BC9934" s="34"/>
      <c r="BD9934" s="27"/>
      <c r="BF9934" s="35"/>
      <c r="BG9934" s="35"/>
      <c r="BH9934" s="35"/>
    </row>
    <row r="9935" spans="1:60" ht="15" x14ac:dyDescent="0.25">
      <c r="A9935" s="570">
        <f t="shared" ref="A9935:A9998" si="146">A9934+1</f>
        <v>9929</v>
      </c>
      <c r="B9935" s="571" t="s">
        <v>12068</v>
      </c>
      <c r="C9935" s="574" t="s">
        <v>12458</v>
      </c>
      <c r="D9935" s="843">
        <v>927.01</v>
      </c>
      <c r="E9935" s="844"/>
      <c r="F9935" s="844"/>
      <c r="G9935" s="25"/>
      <c r="H9935" s="25"/>
      <c r="I9935" s="25"/>
      <c r="J9935" s="25"/>
      <c r="K9935" s="25"/>
      <c r="L9935" s="25"/>
      <c r="N9935" s="25"/>
      <c r="O9935" s="25"/>
      <c r="P9935" s="35" t="s">
        <v>2496</v>
      </c>
      <c r="AS9935" s="570"/>
      <c r="AT9935" s="391"/>
      <c r="AU9935" s="222"/>
      <c r="AV9935" s="564"/>
      <c r="AW9935" s="60"/>
      <c r="AX9935" s="60"/>
      <c r="AY9935" s="60"/>
      <c r="AZ9935" s="283"/>
      <c r="BA9935" s="283"/>
      <c r="BB9935" s="283"/>
      <c r="BC9935" s="34"/>
      <c r="BD9935" s="27"/>
      <c r="BF9935" s="35"/>
      <c r="BG9935" s="35"/>
      <c r="BH9935" s="35"/>
    </row>
    <row r="9936" spans="1:60" ht="15" x14ac:dyDescent="0.25">
      <c r="A9936" s="570">
        <f t="shared" si="146"/>
        <v>9930</v>
      </c>
      <c r="B9936" s="571" t="s">
        <v>12069</v>
      </c>
      <c r="C9936" s="574" t="s">
        <v>12458</v>
      </c>
      <c r="D9936" s="843">
        <v>4757.62</v>
      </c>
      <c r="E9936" s="844"/>
      <c r="F9936" s="844"/>
      <c r="G9936" s="25"/>
      <c r="H9936" s="25"/>
      <c r="I9936" s="25"/>
      <c r="J9936" s="25"/>
      <c r="K9936" s="25"/>
      <c r="L9936" s="25"/>
      <c r="N9936" s="25"/>
      <c r="O9936" s="25"/>
      <c r="P9936" s="35" t="s">
        <v>2496</v>
      </c>
      <c r="AS9936" s="570"/>
      <c r="AT9936" s="391"/>
      <c r="AU9936" s="222"/>
      <c r="AV9936" s="564"/>
      <c r="AW9936" s="60"/>
      <c r="AX9936" s="60"/>
      <c r="AY9936" s="60"/>
      <c r="AZ9936" s="283"/>
      <c r="BA9936" s="283"/>
      <c r="BB9936" s="283"/>
      <c r="BC9936" s="34"/>
      <c r="BD9936" s="27"/>
      <c r="BF9936" s="35"/>
      <c r="BG9936" s="35"/>
      <c r="BH9936" s="35"/>
    </row>
    <row r="9937" spans="1:60" ht="15" x14ac:dyDescent="0.25">
      <c r="A9937" s="570">
        <f t="shared" si="146"/>
        <v>9931</v>
      </c>
      <c r="B9937" s="571" t="s">
        <v>12070</v>
      </c>
      <c r="C9937" s="574" t="s">
        <v>12458</v>
      </c>
      <c r="D9937" s="843">
        <v>1320.9</v>
      </c>
      <c r="E9937" s="844"/>
      <c r="F9937" s="844"/>
      <c r="G9937" s="25"/>
      <c r="H9937" s="25"/>
      <c r="I9937" s="25"/>
      <c r="J9937" s="25"/>
      <c r="K9937" s="25"/>
      <c r="L9937" s="25"/>
      <c r="N9937" s="25"/>
      <c r="O9937" s="25"/>
      <c r="P9937" s="35" t="s">
        <v>2496</v>
      </c>
      <c r="AS9937" s="570"/>
      <c r="AT9937" s="391"/>
      <c r="AU9937" s="222"/>
      <c r="AV9937" s="564"/>
      <c r="AW9937" s="60"/>
      <c r="AX9937" s="60"/>
      <c r="AY9937" s="60"/>
      <c r="AZ9937" s="283"/>
      <c r="BA9937" s="283"/>
      <c r="BB9937" s="283"/>
      <c r="BC9937" s="34"/>
      <c r="BD9937" s="27"/>
      <c r="BF9937" s="35"/>
      <c r="BG9937" s="35"/>
      <c r="BH9937" s="35"/>
    </row>
    <row r="9938" spans="1:60" ht="15" x14ac:dyDescent="0.25">
      <c r="A9938" s="570">
        <f t="shared" si="146"/>
        <v>9932</v>
      </c>
      <c r="B9938" s="571" t="s">
        <v>12071</v>
      </c>
      <c r="C9938" s="574" t="s">
        <v>12458</v>
      </c>
      <c r="D9938" s="843">
        <v>6247.5</v>
      </c>
      <c r="E9938" s="844"/>
      <c r="F9938" s="844"/>
      <c r="G9938" s="25"/>
      <c r="H9938" s="25"/>
      <c r="I9938" s="25"/>
      <c r="J9938" s="25"/>
      <c r="K9938" s="25"/>
      <c r="L9938" s="25"/>
      <c r="N9938" s="25"/>
      <c r="O9938" s="25"/>
      <c r="P9938" s="35" t="s">
        <v>2496</v>
      </c>
      <c r="AS9938" s="570"/>
      <c r="AT9938" s="391"/>
      <c r="AU9938" s="222"/>
      <c r="AV9938" s="564"/>
      <c r="AW9938" s="60"/>
      <c r="AX9938" s="60"/>
      <c r="AY9938" s="60"/>
      <c r="AZ9938" s="283"/>
      <c r="BA9938" s="283"/>
      <c r="BB9938" s="283"/>
      <c r="BC9938" s="34"/>
      <c r="BD9938" s="27"/>
      <c r="BF9938" s="35"/>
      <c r="BG9938" s="35"/>
      <c r="BH9938" s="35"/>
    </row>
    <row r="9939" spans="1:60" ht="15" x14ac:dyDescent="0.25">
      <c r="A9939" s="570">
        <f t="shared" si="146"/>
        <v>9933</v>
      </c>
      <c r="B9939" s="571" t="s">
        <v>12072</v>
      </c>
      <c r="C9939" s="574" t="s">
        <v>12458</v>
      </c>
      <c r="D9939" s="843">
        <v>11271.68</v>
      </c>
      <c r="E9939" s="844"/>
      <c r="F9939" s="844"/>
      <c r="G9939" s="25"/>
      <c r="H9939" s="25"/>
      <c r="I9939" s="25"/>
      <c r="J9939" s="25"/>
      <c r="K9939" s="25"/>
      <c r="L9939" s="25"/>
      <c r="N9939" s="25"/>
      <c r="O9939" s="25"/>
      <c r="P9939" s="35" t="s">
        <v>2496</v>
      </c>
      <c r="AS9939" s="570"/>
      <c r="AT9939" s="391"/>
      <c r="AU9939" s="222"/>
      <c r="AV9939" s="564"/>
      <c r="AW9939" s="60"/>
      <c r="AX9939" s="60"/>
      <c r="AY9939" s="60"/>
      <c r="AZ9939" s="283"/>
      <c r="BA9939" s="283"/>
      <c r="BB9939" s="283"/>
      <c r="BC9939" s="34"/>
      <c r="BD9939" s="27"/>
      <c r="BF9939" s="35"/>
      <c r="BG9939" s="35"/>
      <c r="BH9939" s="35"/>
    </row>
    <row r="9940" spans="1:60" ht="15" x14ac:dyDescent="0.25">
      <c r="A9940" s="570">
        <f t="shared" si="146"/>
        <v>9934</v>
      </c>
      <c r="B9940" s="571" t="s">
        <v>12073</v>
      </c>
      <c r="C9940" s="574" t="s">
        <v>12458</v>
      </c>
      <c r="D9940" s="843">
        <v>27311.69</v>
      </c>
      <c r="E9940" s="844"/>
      <c r="F9940" s="844"/>
      <c r="G9940" s="25"/>
      <c r="H9940" s="25"/>
      <c r="I9940" s="25"/>
      <c r="J9940" s="25"/>
      <c r="K9940" s="25"/>
      <c r="L9940" s="25"/>
      <c r="N9940" s="25"/>
      <c r="O9940" s="25"/>
      <c r="P9940" s="35" t="s">
        <v>2496</v>
      </c>
      <c r="AS9940" s="570"/>
      <c r="AT9940" s="391"/>
      <c r="AU9940" s="222"/>
      <c r="AV9940" s="564"/>
      <c r="AW9940" s="60"/>
      <c r="AX9940" s="60"/>
      <c r="AY9940" s="60"/>
      <c r="AZ9940" s="283"/>
      <c r="BA9940" s="283"/>
      <c r="BB9940" s="283"/>
      <c r="BC9940" s="34"/>
      <c r="BD9940" s="27"/>
      <c r="BF9940" s="35"/>
      <c r="BG9940" s="35"/>
      <c r="BH9940" s="35"/>
    </row>
    <row r="9941" spans="1:60" ht="15" x14ac:dyDescent="0.25">
      <c r="A9941" s="570">
        <f t="shared" si="146"/>
        <v>9935</v>
      </c>
      <c r="B9941" s="571" t="s">
        <v>12074</v>
      </c>
      <c r="C9941" s="574" t="s">
        <v>12458</v>
      </c>
      <c r="D9941" s="843">
        <v>45844.75</v>
      </c>
      <c r="E9941" s="844"/>
      <c r="F9941" s="844"/>
      <c r="G9941" s="25"/>
      <c r="H9941" s="25"/>
      <c r="I9941" s="25"/>
      <c r="J9941" s="25"/>
      <c r="K9941" s="25"/>
      <c r="L9941" s="25"/>
      <c r="N9941" s="25"/>
      <c r="O9941" s="25"/>
      <c r="P9941" s="35" t="s">
        <v>2496</v>
      </c>
      <c r="AS9941" s="570"/>
      <c r="AT9941" s="391"/>
      <c r="AU9941" s="222"/>
      <c r="AV9941" s="564"/>
      <c r="AW9941" s="60"/>
      <c r="AX9941" s="60"/>
      <c r="AY9941" s="60"/>
      <c r="AZ9941" s="283"/>
      <c r="BA9941" s="283"/>
      <c r="BB9941" s="283"/>
      <c r="BC9941" s="34"/>
      <c r="BD9941" s="27"/>
      <c r="BF9941" s="35"/>
      <c r="BG9941" s="35"/>
      <c r="BH9941" s="35"/>
    </row>
    <row r="9942" spans="1:60" ht="15" x14ac:dyDescent="0.25">
      <c r="A9942" s="570">
        <f t="shared" si="146"/>
        <v>9936</v>
      </c>
      <c r="B9942" s="571" t="s">
        <v>12075</v>
      </c>
      <c r="C9942" s="574" t="s">
        <v>12458</v>
      </c>
      <c r="D9942" s="843">
        <v>130219.32</v>
      </c>
      <c r="E9942" s="844"/>
      <c r="F9942" s="844"/>
      <c r="G9942" s="25"/>
      <c r="H9942" s="25"/>
      <c r="I9942" s="25"/>
      <c r="J9942" s="25"/>
      <c r="K9942" s="25"/>
      <c r="L9942" s="25"/>
      <c r="N9942" s="25"/>
      <c r="O9942" s="25"/>
      <c r="P9942" s="35" t="s">
        <v>2496</v>
      </c>
      <c r="AS9942" s="570"/>
      <c r="AT9942" s="391"/>
      <c r="AU9942" s="222"/>
      <c r="AV9942" s="564"/>
      <c r="AW9942" s="60"/>
      <c r="AX9942" s="60"/>
      <c r="AY9942" s="60"/>
      <c r="AZ9942" s="283"/>
      <c r="BA9942" s="283"/>
      <c r="BB9942" s="283"/>
      <c r="BC9942" s="34"/>
      <c r="BD9942" s="27"/>
      <c r="BF9942" s="35"/>
      <c r="BG9942" s="35"/>
      <c r="BH9942" s="35"/>
    </row>
    <row r="9943" spans="1:60" ht="15" x14ac:dyDescent="0.25">
      <c r="A9943" s="570">
        <f t="shared" si="146"/>
        <v>9937</v>
      </c>
      <c r="B9943" s="571" t="s">
        <v>12076</v>
      </c>
      <c r="C9943" s="574" t="s">
        <v>12458</v>
      </c>
      <c r="D9943" s="843">
        <v>222807.27</v>
      </c>
      <c r="E9943" s="844"/>
      <c r="F9943" s="844"/>
      <c r="G9943" s="25"/>
      <c r="H9943" s="25"/>
      <c r="I9943" s="25"/>
      <c r="J9943" s="25"/>
      <c r="K9943" s="25"/>
      <c r="L9943" s="25"/>
      <c r="N9943" s="25"/>
      <c r="O9943" s="25"/>
      <c r="P9943" s="35" t="s">
        <v>2496</v>
      </c>
      <c r="AS9943" s="570"/>
      <c r="AT9943" s="391"/>
      <c r="AU9943" s="222"/>
      <c r="AV9943" s="564"/>
      <c r="AW9943" s="60"/>
      <c r="AX9943" s="60"/>
      <c r="AY9943" s="60"/>
      <c r="AZ9943" s="283"/>
      <c r="BA9943" s="283"/>
      <c r="BB9943" s="283"/>
      <c r="BC9943" s="34"/>
      <c r="BD9943" s="27"/>
      <c r="BF9943" s="35"/>
      <c r="BG9943" s="35"/>
      <c r="BH9943" s="35"/>
    </row>
    <row r="9944" spans="1:60" ht="15" x14ac:dyDescent="0.25">
      <c r="A9944" s="570">
        <f t="shared" si="146"/>
        <v>9938</v>
      </c>
      <c r="B9944" s="571" t="s">
        <v>12077</v>
      </c>
      <c r="C9944" s="574" t="s">
        <v>12458</v>
      </c>
      <c r="D9944" s="843">
        <v>295753.08</v>
      </c>
      <c r="E9944" s="844"/>
      <c r="F9944" s="844"/>
      <c r="G9944" s="25"/>
      <c r="H9944" s="25"/>
      <c r="I9944" s="25"/>
      <c r="J9944" s="25"/>
      <c r="K9944" s="25"/>
      <c r="L9944" s="25"/>
      <c r="N9944" s="25"/>
      <c r="O9944" s="25"/>
      <c r="P9944" s="35" t="s">
        <v>2496</v>
      </c>
      <c r="AS9944" s="570"/>
      <c r="AT9944" s="391"/>
      <c r="AU9944" s="222"/>
      <c r="AV9944" s="564"/>
      <c r="AW9944" s="60"/>
      <c r="AX9944" s="60"/>
      <c r="AY9944" s="60"/>
      <c r="AZ9944" s="283"/>
      <c r="BA9944" s="283"/>
      <c r="BB9944" s="283"/>
      <c r="BC9944" s="34"/>
      <c r="BD9944" s="27"/>
      <c r="BF9944" s="35"/>
      <c r="BG9944" s="35"/>
      <c r="BH9944" s="35"/>
    </row>
    <row r="9945" spans="1:60" ht="15" x14ac:dyDescent="0.25">
      <c r="A9945" s="570">
        <f t="shared" si="146"/>
        <v>9939</v>
      </c>
      <c r="B9945" s="571" t="s">
        <v>12078</v>
      </c>
      <c r="C9945" s="574" t="s">
        <v>12458</v>
      </c>
      <c r="D9945" s="843">
        <v>339703.35</v>
      </c>
      <c r="E9945" s="844"/>
      <c r="F9945" s="844"/>
      <c r="G9945" s="25"/>
      <c r="H9945" s="25"/>
      <c r="I9945" s="25"/>
      <c r="J9945" s="25"/>
      <c r="K9945" s="25"/>
      <c r="L9945" s="25"/>
      <c r="N9945" s="25"/>
      <c r="O9945" s="25"/>
      <c r="P9945" s="35" t="s">
        <v>2496</v>
      </c>
      <c r="AS9945" s="570"/>
      <c r="AT9945" s="391"/>
      <c r="AU9945" s="222"/>
      <c r="AV9945" s="564"/>
      <c r="AW9945" s="60"/>
      <c r="AX9945" s="60"/>
      <c r="AY9945" s="60"/>
      <c r="AZ9945" s="283"/>
      <c r="BA9945" s="283"/>
      <c r="BB9945" s="283"/>
      <c r="BC9945" s="34"/>
      <c r="BD9945" s="27"/>
      <c r="BF9945" s="35"/>
      <c r="BG9945" s="35"/>
      <c r="BH9945" s="35"/>
    </row>
    <row r="9946" spans="1:60" ht="15" x14ac:dyDescent="0.25">
      <c r="A9946" s="570">
        <f t="shared" si="146"/>
        <v>9940</v>
      </c>
      <c r="B9946" s="571" t="s">
        <v>12079</v>
      </c>
      <c r="C9946" s="574" t="s">
        <v>12458</v>
      </c>
      <c r="D9946" s="843">
        <v>357324.87</v>
      </c>
      <c r="E9946" s="844"/>
      <c r="F9946" s="844"/>
      <c r="G9946" s="25"/>
      <c r="H9946" s="25"/>
      <c r="I9946" s="25"/>
      <c r="J9946" s="25"/>
      <c r="K9946" s="25"/>
      <c r="L9946" s="25"/>
      <c r="N9946" s="25"/>
      <c r="O9946" s="25"/>
      <c r="P9946" s="35" t="s">
        <v>2496</v>
      </c>
      <c r="AS9946" s="570"/>
      <c r="AT9946" s="391"/>
      <c r="AU9946" s="222"/>
      <c r="AV9946" s="564"/>
      <c r="AW9946" s="60"/>
      <c r="AX9946" s="60"/>
      <c r="AY9946" s="60"/>
      <c r="AZ9946" s="283"/>
      <c r="BA9946" s="283"/>
      <c r="BB9946" s="283"/>
      <c r="BC9946" s="34"/>
      <c r="BD9946" s="27"/>
      <c r="BF9946" s="35"/>
      <c r="BG9946" s="35"/>
      <c r="BH9946" s="35"/>
    </row>
    <row r="9947" spans="1:60" ht="15" x14ac:dyDescent="0.25">
      <c r="A9947" s="570">
        <f t="shared" si="146"/>
        <v>9941</v>
      </c>
      <c r="B9947" s="571" t="s">
        <v>12080</v>
      </c>
      <c r="C9947" s="574" t="s">
        <v>12458</v>
      </c>
      <c r="D9947" s="843">
        <v>4040.05</v>
      </c>
      <c r="E9947" s="844"/>
      <c r="F9947" s="844"/>
      <c r="G9947" s="25"/>
      <c r="H9947" s="25"/>
      <c r="I9947" s="25"/>
      <c r="J9947" s="25"/>
      <c r="K9947" s="25"/>
      <c r="L9947" s="25"/>
      <c r="N9947" s="25"/>
      <c r="O9947" s="25"/>
      <c r="P9947" s="35" t="s">
        <v>2496</v>
      </c>
      <c r="AS9947" s="570"/>
      <c r="AT9947" s="391"/>
      <c r="AU9947" s="222"/>
      <c r="AV9947" s="564"/>
      <c r="AW9947" s="60"/>
      <c r="AX9947" s="60"/>
      <c r="AY9947" s="60"/>
      <c r="AZ9947" s="283"/>
      <c r="BA9947" s="283"/>
      <c r="BB9947" s="283"/>
      <c r="BC9947" s="34"/>
      <c r="BD9947" s="27"/>
      <c r="BF9947" s="35"/>
      <c r="BG9947" s="35"/>
      <c r="BH9947" s="35"/>
    </row>
    <row r="9948" spans="1:60" ht="15" x14ac:dyDescent="0.25">
      <c r="A9948" s="570">
        <f t="shared" si="146"/>
        <v>9942</v>
      </c>
      <c r="B9948" s="571" t="s">
        <v>12081</v>
      </c>
      <c r="C9948" s="574" t="s">
        <v>12458</v>
      </c>
      <c r="D9948" s="843">
        <v>26113.360000000001</v>
      </c>
      <c r="E9948" s="844"/>
      <c r="F9948" s="844"/>
      <c r="G9948" s="25"/>
      <c r="H9948" s="25"/>
      <c r="I9948" s="25"/>
      <c r="J9948" s="25"/>
      <c r="K9948" s="25"/>
      <c r="L9948" s="25"/>
      <c r="N9948" s="25"/>
      <c r="O9948" s="25"/>
      <c r="P9948" s="35" t="s">
        <v>2496</v>
      </c>
      <c r="AS9948" s="570"/>
      <c r="AT9948" s="391"/>
      <c r="AU9948" s="222"/>
      <c r="AV9948" s="564"/>
      <c r="AW9948" s="60"/>
      <c r="AX9948" s="60"/>
      <c r="AY9948" s="60"/>
      <c r="AZ9948" s="283"/>
      <c r="BA9948" s="283"/>
      <c r="BB9948" s="283"/>
      <c r="BC9948" s="34"/>
      <c r="BD9948" s="27"/>
      <c r="BF9948" s="35"/>
      <c r="BG9948" s="35"/>
      <c r="BH9948" s="35"/>
    </row>
    <row r="9949" spans="1:60" ht="15" x14ac:dyDescent="0.25">
      <c r="A9949" s="570">
        <f t="shared" si="146"/>
        <v>9943</v>
      </c>
      <c r="B9949" s="571" t="s">
        <v>12082</v>
      </c>
      <c r="C9949" s="574" t="s">
        <v>12458</v>
      </c>
      <c r="D9949" s="843">
        <v>618.79999999999995</v>
      </c>
      <c r="E9949" s="844"/>
      <c r="F9949" s="844"/>
      <c r="G9949" s="25"/>
      <c r="H9949" s="25"/>
      <c r="I9949" s="25"/>
      <c r="J9949" s="25"/>
      <c r="K9949" s="25"/>
      <c r="L9949" s="25"/>
      <c r="N9949" s="25"/>
      <c r="O9949" s="25"/>
      <c r="P9949" s="35" t="s">
        <v>2496</v>
      </c>
      <c r="AS9949" s="570"/>
      <c r="AT9949" s="391"/>
      <c r="AU9949" s="222"/>
      <c r="AV9949" s="564"/>
      <c r="AW9949" s="60"/>
      <c r="AX9949" s="60"/>
      <c r="AY9949" s="60"/>
      <c r="AZ9949" s="283"/>
      <c r="BA9949" s="283"/>
      <c r="BB9949" s="283"/>
      <c r="BC9949" s="34"/>
      <c r="BD9949" s="27"/>
      <c r="BF9949" s="35"/>
      <c r="BG9949" s="35"/>
      <c r="BH9949" s="35"/>
    </row>
    <row r="9950" spans="1:60" ht="15" x14ac:dyDescent="0.25">
      <c r="A9950" s="570">
        <f t="shared" si="146"/>
        <v>9944</v>
      </c>
      <c r="B9950" s="571" t="s">
        <v>12083</v>
      </c>
      <c r="C9950" s="574" t="s">
        <v>12458</v>
      </c>
      <c r="D9950" s="843">
        <v>955.57</v>
      </c>
      <c r="E9950" s="844"/>
      <c r="F9950" s="844"/>
      <c r="G9950" s="25"/>
      <c r="H9950" s="25"/>
      <c r="I9950" s="25"/>
      <c r="J9950" s="25"/>
      <c r="K9950" s="25"/>
      <c r="L9950" s="25"/>
      <c r="N9950" s="25"/>
      <c r="O9950" s="25"/>
      <c r="P9950" s="35" t="s">
        <v>2496</v>
      </c>
      <c r="AS9950" s="570"/>
      <c r="AT9950" s="391"/>
      <c r="AU9950" s="222"/>
      <c r="AV9950" s="564"/>
      <c r="AW9950" s="60"/>
      <c r="AX9950" s="60"/>
      <c r="AY9950" s="60"/>
      <c r="AZ9950" s="283"/>
      <c r="BA9950" s="283"/>
      <c r="BB9950" s="283"/>
      <c r="BC9950" s="34"/>
      <c r="BD9950" s="27"/>
      <c r="BF9950" s="35"/>
      <c r="BG9950" s="35"/>
      <c r="BH9950" s="35"/>
    </row>
    <row r="9951" spans="1:60" ht="15" x14ac:dyDescent="0.25">
      <c r="A9951" s="570">
        <f t="shared" si="146"/>
        <v>9945</v>
      </c>
      <c r="B9951" s="571" t="s">
        <v>12084</v>
      </c>
      <c r="C9951" s="574" t="s">
        <v>12458</v>
      </c>
      <c r="D9951" s="843">
        <v>1099.56</v>
      </c>
      <c r="E9951" s="844"/>
      <c r="F9951" s="844"/>
      <c r="G9951" s="25"/>
      <c r="H9951" s="25"/>
      <c r="I9951" s="25"/>
      <c r="J9951" s="25"/>
      <c r="K9951" s="25"/>
      <c r="L9951" s="25"/>
      <c r="N9951" s="25"/>
      <c r="O9951" s="25"/>
      <c r="P9951" s="35" t="s">
        <v>2496</v>
      </c>
      <c r="AS9951" s="570"/>
      <c r="AT9951" s="391"/>
      <c r="AU9951" s="222"/>
      <c r="AV9951" s="564"/>
      <c r="AW9951" s="60"/>
      <c r="AX9951" s="60"/>
      <c r="AY9951" s="60"/>
      <c r="AZ9951" s="283"/>
      <c r="BA9951" s="283"/>
      <c r="BB9951" s="283"/>
      <c r="BC9951" s="34"/>
      <c r="BD9951" s="27"/>
      <c r="BF9951" s="35"/>
      <c r="BG9951" s="35"/>
      <c r="BH9951" s="35"/>
    </row>
    <row r="9952" spans="1:60" ht="15" x14ac:dyDescent="0.25">
      <c r="A9952" s="570">
        <f t="shared" si="146"/>
        <v>9946</v>
      </c>
      <c r="B9952" s="571" t="s">
        <v>12085</v>
      </c>
      <c r="C9952" s="574" t="s">
        <v>12458</v>
      </c>
      <c r="D9952" s="843">
        <v>2940</v>
      </c>
      <c r="E9952" s="844"/>
      <c r="F9952" s="844"/>
      <c r="G9952" s="25"/>
      <c r="H9952" s="25"/>
      <c r="I9952" s="25"/>
      <c r="J9952" s="25"/>
      <c r="K9952" s="25"/>
      <c r="L9952" s="25"/>
      <c r="N9952" s="25"/>
      <c r="O9952" s="25"/>
      <c r="P9952" s="35" t="s">
        <v>2496</v>
      </c>
      <c r="AS9952" s="570"/>
      <c r="AT9952" s="391"/>
      <c r="AU9952" s="222"/>
      <c r="AV9952" s="564"/>
      <c r="AW9952" s="60"/>
      <c r="AX9952" s="60"/>
      <c r="AY9952" s="60"/>
      <c r="AZ9952" s="283"/>
      <c r="BA9952" s="283"/>
      <c r="BB9952" s="283"/>
      <c r="BC9952" s="34"/>
      <c r="BD9952" s="27"/>
      <c r="BF9952" s="35"/>
      <c r="BG9952" s="35"/>
      <c r="BH9952" s="35"/>
    </row>
    <row r="9953" spans="1:60" ht="15" x14ac:dyDescent="0.25">
      <c r="A9953" s="570">
        <f t="shared" si="146"/>
        <v>9947</v>
      </c>
      <c r="B9953" s="571" t="s">
        <v>12086</v>
      </c>
      <c r="C9953" s="574" t="s">
        <v>12458</v>
      </c>
      <c r="D9953" s="843">
        <v>4649.33</v>
      </c>
      <c r="E9953" s="844"/>
      <c r="F9953" s="844"/>
      <c r="G9953" s="25"/>
      <c r="H9953" s="25"/>
      <c r="I9953" s="25"/>
      <c r="J9953" s="25"/>
      <c r="K9953" s="25"/>
      <c r="L9953" s="25"/>
      <c r="N9953" s="25"/>
      <c r="O9953" s="25"/>
      <c r="P9953" s="35" t="s">
        <v>2496</v>
      </c>
      <c r="AS9953" s="570"/>
      <c r="AT9953" s="391"/>
      <c r="AU9953" s="222"/>
      <c r="AV9953" s="564"/>
      <c r="AW9953" s="60"/>
      <c r="AX9953" s="60"/>
      <c r="AY9953" s="60"/>
      <c r="AZ9953" s="283"/>
      <c r="BA9953" s="283"/>
      <c r="BB9953" s="283"/>
      <c r="BC9953" s="34"/>
      <c r="BD9953" s="27"/>
      <c r="BF9953" s="35"/>
      <c r="BG9953" s="35"/>
      <c r="BH9953" s="35"/>
    </row>
    <row r="9954" spans="1:60" ht="15" x14ac:dyDescent="0.25">
      <c r="A9954" s="570">
        <f t="shared" si="146"/>
        <v>9948</v>
      </c>
      <c r="B9954" s="571" t="s">
        <v>12087</v>
      </c>
      <c r="C9954" s="574" t="s">
        <v>12458</v>
      </c>
      <c r="D9954" s="843">
        <v>7996.8</v>
      </c>
      <c r="E9954" s="844"/>
      <c r="F9954" s="844"/>
      <c r="G9954" s="25"/>
      <c r="H9954" s="25"/>
      <c r="I9954" s="25"/>
      <c r="J9954" s="25"/>
      <c r="K9954" s="25"/>
      <c r="L9954" s="25"/>
      <c r="N9954" s="25"/>
      <c r="O9954" s="25"/>
      <c r="P9954" s="35" t="s">
        <v>2496</v>
      </c>
      <c r="AS9954" s="570"/>
      <c r="AT9954" s="391"/>
      <c r="AU9954" s="222"/>
      <c r="AV9954" s="564"/>
      <c r="AW9954" s="60"/>
      <c r="AX9954" s="60"/>
      <c r="AY9954" s="60"/>
      <c r="AZ9954" s="283"/>
      <c r="BA9954" s="283"/>
      <c r="BB9954" s="283"/>
      <c r="BC9954" s="34"/>
      <c r="BD9954" s="27"/>
      <c r="BF9954" s="35"/>
      <c r="BG9954" s="35"/>
      <c r="BH9954" s="35"/>
    </row>
    <row r="9955" spans="1:60" ht="15" x14ac:dyDescent="0.25">
      <c r="A9955" s="570">
        <f t="shared" si="146"/>
        <v>9949</v>
      </c>
      <c r="B9955" s="571" t="s">
        <v>12088</v>
      </c>
      <c r="C9955" s="574" t="s">
        <v>12458</v>
      </c>
      <c r="D9955" s="843">
        <v>5831</v>
      </c>
      <c r="E9955" s="844"/>
      <c r="F9955" s="844"/>
      <c r="G9955" s="25"/>
      <c r="H9955" s="25"/>
      <c r="I9955" s="25"/>
      <c r="J9955" s="25"/>
      <c r="K9955" s="25"/>
      <c r="L9955" s="25"/>
      <c r="N9955" s="25"/>
      <c r="O9955" s="25"/>
      <c r="P9955" s="35" t="s">
        <v>2496</v>
      </c>
      <c r="AS9955" s="570"/>
      <c r="AT9955" s="391"/>
      <c r="AU9955" s="222"/>
      <c r="AV9955" s="564"/>
      <c r="AW9955" s="60"/>
      <c r="AX9955" s="60"/>
      <c r="AY9955" s="60"/>
      <c r="AZ9955" s="283"/>
      <c r="BA9955" s="283"/>
      <c r="BB9955" s="283"/>
      <c r="BC9955" s="34"/>
      <c r="BD9955" s="27"/>
      <c r="BF9955" s="35"/>
      <c r="BG9955" s="35"/>
      <c r="BH9955" s="35"/>
    </row>
    <row r="9956" spans="1:60" ht="15" x14ac:dyDescent="0.25">
      <c r="A9956" s="570">
        <f t="shared" si="146"/>
        <v>9950</v>
      </c>
      <c r="B9956" s="571" t="s">
        <v>12089</v>
      </c>
      <c r="C9956" s="574" t="s">
        <v>12458</v>
      </c>
      <c r="D9956" s="843">
        <v>13148.31</v>
      </c>
      <c r="E9956" s="844"/>
      <c r="F9956" s="844"/>
      <c r="G9956" s="25"/>
      <c r="H9956" s="25"/>
      <c r="I9956" s="25"/>
      <c r="J9956" s="25"/>
      <c r="K9956" s="25"/>
      <c r="L9956" s="25"/>
      <c r="N9956" s="25"/>
      <c r="O9956" s="25"/>
      <c r="P9956" s="35" t="s">
        <v>2496</v>
      </c>
      <c r="AS9956" s="570"/>
      <c r="AT9956" s="391"/>
      <c r="AU9956" s="222"/>
      <c r="AV9956" s="564"/>
      <c r="AW9956" s="60"/>
      <c r="AX9956" s="60"/>
      <c r="AY9956" s="60"/>
      <c r="AZ9956" s="283"/>
      <c r="BA9956" s="283"/>
      <c r="BB9956" s="283"/>
      <c r="BC9956" s="34"/>
      <c r="BD9956" s="27"/>
      <c r="BF9956" s="35"/>
      <c r="BG9956" s="35"/>
      <c r="BH9956" s="35"/>
    </row>
    <row r="9957" spans="1:60" ht="15" x14ac:dyDescent="0.25">
      <c r="A9957" s="570">
        <f t="shared" si="146"/>
        <v>9951</v>
      </c>
      <c r="B9957" s="571" t="s">
        <v>12090</v>
      </c>
      <c r="C9957" s="574" t="s">
        <v>12458</v>
      </c>
      <c r="D9957" s="843">
        <v>49843.15</v>
      </c>
      <c r="E9957" s="844"/>
      <c r="F9957" s="844"/>
      <c r="G9957" s="25"/>
      <c r="H9957" s="25"/>
      <c r="I9957" s="25"/>
      <c r="J9957" s="25"/>
      <c r="K9957" s="25"/>
      <c r="L9957" s="25"/>
      <c r="N9957" s="25"/>
      <c r="O9957" s="25"/>
      <c r="P9957" s="35" t="s">
        <v>2496</v>
      </c>
      <c r="AS9957" s="570"/>
      <c r="AT9957" s="391"/>
      <c r="AU9957" s="222"/>
      <c r="AV9957" s="564"/>
      <c r="AW9957" s="60"/>
      <c r="AX9957" s="60"/>
      <c r="AY9957" s="60"/>
      <c r="AZ9957" s="283"/>
      <c r="BA9957" s="283"/>
      <c r="BB9957" s="283"/>
      <c r="BC9957" s="34"/>
      <c r="BD9957" s="27"/>
      <c r="BF9957" s="35"/>
      <c r="BG9957" s="35"/>
      <c r="BH9957" s="35"/>
    </row>
    <row r="9958" spans="1:60" ht="15" x14ac:dyDescent="0.25">
      <c r="A9958" s="570">
        <f t="shared" si="146"/>
        <v>9952</v>
      </c>
      <c r="B9958" s="571" t="s">
        <v>12091</v>
      </c>
      <c r="C9958" s="574" t="s">
        <v>12458</v>
      </c>
      <c r="D9958" s="843">
        <v>4165</v>
      </c>
      <c r="E9958" s="844"/>
      <c r="F9958" s="844"/>
      <c r="G9958" s="25"/>
      <c r="H9958" s="25"/>
      <c r="I9958" s="25"/>
      <c r="J9958" s="25"/>
      <c r="K9958" s="25"/>
      <c r="L9958" s="25"/>
      <c r="N9958" s="25"/>
      <c r="O9958" s="25"/>
      <c r="P9958" s="35" t="s">
        <v>2496</v>
      </c>
      <c r="AS9958" s="570"/>
      <c r="AT9958" s="391"/>
      <c r="AU9958" s="222"/>
      <c r="AV9958" s="564"/>
      <c r="AW9958" s="60"/>
      <c r="AX9958" s="60"/>
      <c r="AY9958" s="60"/>
      <c r="AZ9958" s="283"/>
      <c r="BA9958" s="283"/>
      <c r="BB9958" s="283"/>
      <c r="BC9958" s="34"/>
      <c r="BD9958" s="27"/>
      <c r="BF9958" s="35"/>
      <c r="BG9958" s="35"/>
      <c r="BH9958" s="35"/>
    </row>
    <row r="9959" spans="1:60" ht="15" x14ac:dyDescent="0.25">
      <c r="A9959" s="570">
        <f t="shared" si="146"/>
        <v>9953</v>
      </c>
      <c r="B9959" s="571" t="s">
        <v>12092</v>
      </c>
      <c r="C9959" s="574" t="s">
        <v>12458</v>
      </c>
      <c r="D9959" s="843">
        <v>5719.14</v>
      </c>
      <c r="E9959" s="844"/>
      <c r="F9959" s="844"/>
      <c r="G9959" s="25"/>
      <c r="H9959" s="25"/>
      <c r="I9959" s="25"/>
      <c r="J9959" s="25"/>
      <c r="K9959" s="25"/>
      <c r="L9959" s="25"/>
      <c r="N9959" s="25"/>
      <c r="O9959" s="25"/>
      <c r="P9959" s="35" t="s">
        <v>2496</v>
      </c>
      <c r="AS9959" s="570"/>
      <c r="AT9959" s="391"/>
      <c r="AU9959" s="222"/>
      <c r="AV9959" s="564"/>
      <c r="AW9959" s="60"/>
      <c r="AX9959" s="60"/>
      <c r="AY9959" s="60"/>
      <c r="AZ9959" s="283"/>
      <c r="BA9959" s="283"/>
      <c r="BB9959" s="283"/>
      <c r="BC9959" s="34"/>
      <c r="BD9959" s="27"/>
      <c r="BF9959" s="35"/>
      <c r="BG9959" s="35"/>
      <c r="BH9959" s="35"/>
    </row>
    <row r="9960" spans="1:60" ht="15" x14ac:dyDescent="0.25">
      <c r="A9960" s="570">
        <f t="shared" si="146"/>
        <v>9954</v>
      </c>
      <c r="B9960" s="571" t="s">
        <v>12093</v>
      </c>
      <c r="C9960" s="574" t="s">
        <v>12458</v>
      </c>
      <c r="D9960" s="843">
        <v>55456.38</v>
      </c>
      <c r="E9960" s="844"/>
      <c r="F9960" s="844"/>
      <c r="G9960" s="25"/>
      <c r="H9960" s="25"/>
      <c r="I9960" s="25"/>
      <c r="J9960" s="25"/>
      <c r="K9960" s="25"/>
      <c r="L9960" s="25"/>
      <c r="N9960" s="25"/>
      <c r="O9960" s="25"/>
      <c r="P9960" s="35" t="s">
        <v>2496</v>
      </c>
      <c r="AS9960" s="570"/>
      <c r="AT9960" s="391"/>
      <c r="AU9960" s="222"/>
      <c r="AV9960" s="564"/>
      <c r="AW9960" s="60"/>
      <c r="AX9960" s="60"/>
      <c r="AY9960" s="60"/>
      <c r="AZ9960" s="283"/>
      <c r="BA9960" s="283"/>
      <c r="BB9960" s="283"/>
      <c r="BC9960" s="34"/>
      <c r="BD9960" s="27"/>
      <c r="BF9960" s="35"/>
      <c r="BG9960" s="35"/>
      <c r="BH9960" s="35"/>
    </row>
    <row r="9961" spans="1:60" ht="15" x14ac:dyDescent="0.25">
      <c r="A9961" s="570">
        <f t="shared" si="146"/>
        <v>9955</v>
      </c>
      <c r="B9961" s="571" t="s">
        <v>12094</v>
      </c>
      <c r="C9961" s="574" t="s">
        <v>12458</v>
      </c>
      <c r="D9961" s="843">
        <v>4426.8</v>
      </c>
      <c r="E9961" s="844"/>
      <c r="F9961" s="844"/>
      <c r="G9961" s="25"/>
      <c r="H9961" s="25"/>
      <c r="I9961" s="25"/>
      <c r="J9961" s="25"/>
      <c r="K9961" s="25"/>
      <c r="L9961" s="25"/>
      <c r="N9961" s="25"/>
      <c r="O9961" s="25"/>
      <c r="P9961" s="35" t="s">
        <v>2496</v>
      </c>
      <c r="AS9961" s="570"/>
      <c r="AT9961" s="391"/>
      <c r="AU9961" s="222"/>
      <c r="AV9961" s="564"/>
      <c r="AW9961" s="60"/>
      <c r="AX9961" s="60"/>
      <c r="AY9961" s="60"/>
      <c r="AZ9961" s="283"/>
      <c r="BA9961" s="283"/>
      <c r="BB9961" s="283"/>
      <c r="BC9961" s="34"/>
      <c r="BD9961" s="27"/>
      <c r="BF9961" s="35"/>
      <c r="BG9961" s="35"/>
      <c r="BH9961" s="35"/>
    </row>
    <row r="9962" spans="1:60" ht="15" x14ac:dyDescent="0.25">
      <c r="A9962" s="570">
        <f t="shared" si="146"/>
        <v>9956</v>
      </c>
      <c r="B9962" s="571" t="s">
        <v>12095</v>
      </c>
      <c r="C9962" s="574" t="s">
        <v>12458</v>
      </c>
      <c r="D9962" s="843">
        <v>6309.38</v>
      </c>
      <c r="E9962" s="844"/>
      <c r="F9962" s="844"/>
      <c r="G9962" s="25"/>
      <c r="H9962" s="25"/>
      <c r="I9962" s="25"/>
      <c r="J9962" s="25"/>
      <c r="K9962" s="25"/>
      <c r="L9962" s="25"/>
      <c r="N9962" s="25"/>
      <c r="O9962" s="25"/>
      <c r="P9962" s="35" t="s">
        <v>2496</v>
      </c>
      <c r="AS9962" s="570"/>
      <c r="AT9962" s="391"/>
      <c r="AU9962" s="222"/>
      <c r="AV9962" s="564"/>
      <c r="AW9962" s="60"/>
      <c r="AX9962" s="60"/>
      <c r="AY9962" s="60"/>
      <c r="AZ9962" s="283"/>
      <c r="BA9962" s="283"/>
      <c r="BB9962" s="283"/>
      <c r="BC9962" s="34"/>
      <c r="BD9962" s="27"/>
      <c r="BF9962" s="35"/>
      <c r="BG9962" s="35"/>
      <c r="BH9962" s="35"/>
    </row>
    <row r="9963" spans="1:60" ht="15" x14ac:dyDescent="0.25">
      <c r="A9963" s="570">
        <f t="shared" si="146"/>
        <v>9957</v>
      </c>
      <c r="B9963" s="571" t="s">
        <v>12096</v>
      </c>
      <c r="C9963" s="574" t="s">
        <v>12458</v>
      </c>
      <c r="D9963" s="843">
        <v>981.75</v>
      </c>
      <c r="E9963" s="844"/>
      <c r="F9963" s="844"/>
      <c r="G9963" s="25"/>
      <c r="H9963" s="25"/>
      <c r="I9963" s="25"/>
      <c r="J9963" s="25"/>
      <c r="K9963" s="25"/>
      <c r="L9963" s="25"/>
      <c r="N9963" s="25"/>
      <c r="O9963" s="25"/>
      <c r="P9963" s="35" t="s">
        <v>2496</v>
      </c>
      <c r="AS9963" s="570"/>
      <c r="AT9963" s="391"/>
      <c r="AU9963" s="222"/>
      <c r="AV9963" s="564"/>
      <c r="AW9963" s="60"/>
      <c r="AX9963" s="60"/>
      <c r="AY9963" s="60"/>
      <c r="AZ9963" s="283"/>
      <c r="BA9963" s="283"/>
      <c r="BB9963" s="283"/>
      <c r="BC9963" s="34"/>
      <c r="BD9963" s="27"/>
      <c r="BF9963" s="35"/>
      <c r="BG9963" s="35"/>
      <c r="BH9963" s="35"/>
    </row>
    <row r="9964" spans="1:60" ht="15" x14ac:dyDescent="0.25">
      <c r="A9964" s="570">
        <f t="shared" si="146"/>
        <v>9958</v>
      </c>
      <c r="B9964" s="571" t="s">
        <v>12097</v>
      </c>
      <c r="C9964" s="574" t="s">
        <v>12458</v>
      </c>
      <c r="D9964" s="843">
        <v>679.49</v>
      </c>
      <c r="E9964" s="844"/>
      <c r="F9964" s="844"/>
      <c r="G9964" s="25"/>
      <c r="H9964" s="25"/>
      <c r="I9964" s="25"/>
      <c r="J9964" s="25"/>
      <c r="K9964" s="25"/>
      <c r="L9964" s="25"/>
      <c r="N9964" s="25"/>
      <c r="O9964" s="25"/>
      <c r="P9964" s="35" t="s">
        <v>2496</v>
      </c>
      <c r="AS9964" s="570"/>
      <c r="AT9964" s="391"/>
      <c r="AU9964" s="222"/>
      <c r="AV9964" s="564"/>
      <c r="AW9964" s="60"/>
      <c r="AX9964" s="60"/>
      <c r="AY9964" s="60"/>
      <c r="AZ9964" s="283"/>
      <c r="BA9964" s="283"/>
      <c r="BB9964" s="283"/>
      <c r="BC9964" s="34"/>
      <c r="BD9964" s="27"/>
      <c r="BF9964" s="35"/>
      <c r="BG9964" s="35"/>
      <c r="BH9964" s="35"/>
    </row>
    <row r="9965" spans="1:60" ht="15" x14ac:dyDescent="0.25">
      <c r="A9965" s="570">
        <f t="shared" si="146"/>
        <v>9959</v>
      </c>
      <c r="B9965" s="571" t="s">
        <v>12098</v>
      </c>
      <c r="C9965" s="574" t="s">
        <v>12458</v>
      </c>
      <c r="D9965" s="843">
        <v>1112.6500000000001</v>
      </c>
      <c r="E9965" s="844"/>
      <c r="F9965" s="844"/>
      <c r="G9965" s="25"/>
      <c r="H9965" s="25"/>
      <c r="I9965" s="25"/>
      <c r="J9965" s="25"/>
      <c r="K9965" s="25"/>
      <c r="L9965" s="25"/>
      <c r="N9965" s="25"/>
      <c r="O9965" s="25"/>
      <c r="P9965" s="35" t="s">
        <v>2496</v>
      </c>
      <c r="AS9965" s="570"/>
      <c r="AT9965" s="391"/>
      <c r="AU9965" s="222"/>
      <c r="AV9965" s="564"/>
      <c r="AW9965" s="60"/>
      <c r="AX9965" s="60"/>
      <c r="AY9965" s="60"/>
      <c r="AZ9965" s="283"/>
      <c r="BA9965" s="283"/>
      <c r="BB9965" s="283"/>
      <c r="BC9965" s="34"/>
      <c r="BD9965" s="27"/>
      <c r="BF9965" s="35"/>
      <c r="BG9965" s="35"/>
      <c r="BH9965" s="35"/>
    </row>
    <row r="9966" spans="1:60" ht="15" x14ac:dyDescent="0.25">
      <c r="A9966" s="570">
        <f t="shared" si="146"/>
        <v>9960</v>
      </c>
      <c r="B9966" s="571" t="s">
        <v>12099</v>
      </c>
      <c r="C9966" s="574" t="s">
        <v>12458</v>
      </c>
      <c r="D9966" s="843">
        <v>1701.7</v>
      </c>
      <c r="E9966" s="844"/>
      <c r="F9966" s="844"/>
      <c r="G9966" s="25"/>
      <c r="H9966" s="25"/>
      <c r="I9966" s="25"/>
      <c r="J9966" s="25"/>
      <c r="K9966" s="25"/>
      <c r="L9966" s="25"/>
      <c r="N9966" s="25"/>
      <c r="O9966" s="25"/>
      <c r="P9966" s="35" t="s">
        <v>2496</v>
      </c>
      <c r="AS9966" s="570"/>
      <c r="AT9966" s="391"/>
      <c r="AU9966" s="222"/>
      <c r="AV9966" s="564"/>
      <c r="AW9966" s="60"/>
      <c r="AX9966" s="60"/>
      <c r="AY9966" s="60"/>
      <c r="AZ9966" s="283"/>
      <c r="BA9966" s="283"/>
      <c r="BB9966" s="283"/>
      <c r="BC9966" s="34"/>
      <c r="BD9966" s="27"/>
      <c r="BF9966" s="35"/>
      <c r="BG9966" s="35"/>
      <c r="BH9966" s="35"/>
    </row>
    <row r="9967" spans="1:60" ht="15" x14ac:dyDescent="0.25">
      <c r="A9967" s="570">
        <f t="shared" si="146"/>
        <v>9961</v>
      </c>
      <c r="B9967" s="571" t="s">
        <v>12100</v>
      </c>
      <c r="C9967" s="574" t="s">
        <v>12458</v>
      </c>
      <c r="D9967" s="843">
        <v>2454.9699999999998</v>
      </c>
      <c r="E9967" s="844"/>
      <c r="F9967" s="844"/>
      <c r="G9967" s="25"/>
      <c r="H9967" s="25"/>
      <c r="I9967" s="25"/>
      <c r="J9967" s="25"/>
      <c r="K9967" s="25"/>
      <c r="L9967" s="25"/>
      <c r="N9967" s="25"/>
      <c r="O9967" s="25"/>
      <c r="P9967" s="35" t="s">
        <v>2496</v>
      </c>
      <c r="AS9967" s="570"/>
      <c r="AT9967" s="391"/>
      <c r="AU9967" s="222"/>
      <c r="AV9967" s="564"/>
      <c r="AW9967" s="60"/>
      <c r="AX9967" s="60"/>
      <c r="AY9967" s="60"/>
      <c r="AZ9967" s="283"/>
      <c r="BA9967" s="283"/>
      <c r="BB9967" s="283"/>
      <c r="BC9967" s="34"/>
      <c r="BD9967" s="27"/>
      <c r="BF9967" s="35"/>
      <c r="BG9967" s="35"/>
      <c r="BH9967" s="35"/>
    </row>
    <row r="9968" spans="1:60" ht="15" x14ac:dyDescent="0.25">
      <c r="A9968" s="570">
        <f t="shared" si="146"/>
        <v>9962</v>
      </c>
      <c r="B9968" s="571" t="s">
        <v>12101</v>
      </c>
      <c r="C9968" s="574" t="s">
        <v>12458</v>
      </c>
      <c r="D9968" s="843">
        <v>2792.93</v>
      </c>
      <c r="E9968" s="844"/>
      <c r="F9968" s="844"/>
      <c r="G9968" s="25"/>
      <c r="H9968" s="25"/>
      <c r="I9968" s="25"/>
      <c r="J9968" s="25"/>
      <c r="K9968" s="25"/>
      <c r="L9968" s="25"/>
      <c r="N9968" s="25"/>
      <c r="O9968" s="25"/>
      <c r="P9968" s="35" t="s">
        <v>2496</v>
      </c>
      <c r="AS9968" s="570"/>
      <c r="AT9968" s="391"/>
      <c r="AU9968" s="222"/>
      <c r="AV9968" s="564"/>
      <c r="AW9968" s="60"/>
      <c r="AX9968" s="60"/>
      <c r="AY9968" s="60"/>
      <c r="AZ9968" s="283"/>
      <c r="BA9968" s="283"/>
      <c r="BB9968" s="283"/>
      <c r="BC9968" s="34"/>
      <c r="BD9968" s="27"/>
      <c r="BF9968" s="35"/>
      <c r="BG9968" s="35"/>
      <c r="BH9968" s="35"/>
    </row>
    <row r="9969" spans="1:60" ht="15" x14ac:dyDescent="0.25">
      <c r="A9969" s="570">
        <f t="shared" si="146"/>
        <v>9963</v>
      </c>
      <c r="B9969" s="571" t="s">
        <v>12102</v>
      </c>
      <c r="C9969" s="574" t="s">
        <v>12458</v>
      </c>
      <c r="D9969" s="843">
        <v>1798.09</v>
      </c>
      <c r="E9969" s="844"/>
      <c r="F9969" s="844"/>
      <c r="G9969" s="25"/>
      <c r="H9969" s="25"/>
      <c r="I9969" s="25"/>
      <c r="J9969" s="25"/>
      <c r="K9969" s="25"/>
      <c r="L9969" s="25"/>
      <c r="N9969" s="25"/>
      <c r="O9969" s="25"/>
      <c r="P9969" s="35" t="s">
        <v>2496</v>
      </c>
      <c r="AS9969" s="570"/>
      <c r="AT9969" s="391"/>
      <c r="AU9969" s="222"/>
      <c r="AV9969" s="564"/>
      <c r="AW9969" s="60"/>
      <c r="AX9969" s="60"/>
      <c r="AY9969" s="60"/>
      <c r="AZ9969" s="283"/>
      <c r="BA9969" s="283"/>
      <c r="BB9969" s="283"/>
      <c r="BC9969" s="34"/>
      <c r="BD9969" s="27"/>
      <c r="BF9969" s="35"/>
      <c r="BG9969" s="35"/>
      <c r="BH9969" s="35"/>
    </row>
    <row r="9970" spans="1:60" ht="15" x14ac:dyDescent="0.25">
      <c r="A9970" s="570">
        <f t="shared" si="146"/>
        <v>9964</v>
      </c>
      <c r="B9970" s="571" t="s">
        <v>12103</v>
      </c>
      <c r="C9970" s="574" t="s">
        <v>12458</v>
      </c>
      <c r="D9970" s="843">
        <v>2043.23</v>
      </c>
      <c r="E9970" s="844"/>
      <c r="F9970" s="844"/>
      <c r="G9970" s="25"/>
      <c r="H9970" s="25"/>
      <c r="I9970" s="25"/>
      <c r="J9970" s="25"/>
      <c r="K9970" s="25"/>
      <c r="L9970" s="25"/>
      <c r="N9970" s="25"/>
      <c r="O9970" s="25"/>
      <c r="P9970" s="35" t="s">
        <v>2496</v>
      </c>
      <c r="AS9970" s="570"/>
      <c r="AT9970" s="391"/>
      <c r="AU9970" s="222"/>
      <c r="AV9970" s="564"/>
      <c r="AW9970" s="60"/>
      <c r="AX9970" s="60"/>
      <c r="AY9970" s="60"/>
      <c r="AZ9970" s="283"/>
      <c r="BA9970" s="283"/>
      <c r="BB9970" s="283"/>
      <c r="BC9970" s="34"/>
      <c r="BD9970" s="27"/>
      <c r="BF9970" s="35"/>
      <c r="BG9970" s="35"/>
      <c r="BH9970" s="35"/>
    </row>
    <row r="9971" spans="1:60" ht="15" x14ac:dyDescent="0.25">
      <c r="A9971" s="570">
        <f t="shared" si="146"/>
        <v>9965</v>
      </c>
      <c r="B9971" s="571" t="s">
        <v>12104</v>
      </c>
      <c r="C9971" s="574" t="s">
        <v>12458</v>
      </c>
      <c r="D9971" s="843">
        <v>274.89</v>
      </c>
      <c r="E9971" s="844"/>
      <c r="F9971" s="844"/>
      <c r="G9971" s="25"/>
      <c r="H9971" s="25"/>
      <c r="I9971" s="25"/>
      <c r="J9971" s="25"/>
      <c r="K9971" s="25"/>
      <c r="L9971" s="25"/>
      <c r="N9971" s="25"/>
      <c r="O9971" s="25"/>
      <c r="P9971" s="35" t="s">
        <v>2496</v>
      </c>
      <c r="AS9971" s="570"/>
      <c r="AT9971" s="391"/>
      <c r="AU9971" s="222"/>
      <c r="AV9971" s="564"/>
      <c r="AW9971" s="60"/>
      <c r="AX9971" s="60"/>
      <c r="AY9971" s="60"/>
      <c r="AZ9971" s="283"/>
      <c r="BA9971" s="283"/>
      <c r="BB9971" s="283"/>
      <c r="BC9971" s="34"/>
      <c r="BD9971" s="27"/>
      <c r="BF9971" s="35"/>
      <c r="BG9971" s="35"/>
      <c r="BH9971" s="35"/>
    </row>
    <row r="9972" spans="1:60" ht="15" x14ac:dyDescent="0.25">
      <c r="A9972" s="570">
        <f t="shared" si="146"/>
        <v>9966</v>
      </c>
      <c r="B9972" s="571" t="s">
        <v>12105</v>
      </c>
      <c r="C9972" s="574" t="s">
        <v>12458</v>
      </c>
      <c r="D9972" s="843">
        <v>380.8</v>
      </c>
      <c r="E9972" s="844"/>
      <c r="F9972" s="844"/>
      <c r="G9972" s="25"/>
      <c r="H9972" s="25"/>
      <c r="I9972" s="25"/>
      <c r="J9972" s="25"/>
      <c r="K9972" s="25"/>
      <c r="L9972" s="25"/>
      <c r="N9972" s="25"/>
      <c r="O9972" s="25"/>
      <c r="P9972" s="35" t="s">
        <v>2496</v>
      </c>
      <c r="AS9972" s="570"/>
      <c r="AT9972" s="391"/>
      <c r="AU9972" s="222"/>
      <c r="AV9972" s="564"/>
      <c r="AW9972" s="60"/>
      <c r="AX9972" s="60"/>
      <c r="AY9972" s="60"/>
      <c r="AZ9972" s="283"/>
      <c r="BA9972" s="283"/>
      <c r="BB9972" s="283"/>
      <c r="BC9972" s="34"/>
      <c r="BD9972" s="27"/>
      <c r="BF9972" s="35"/>
      <c r="BG9972" s="35"/>
      <c r="BH9972" s="35"/>
    </row>
    <row r="9973" spans="1:60" ht="15" x14ac:dyDescent="0.25">
      <c r="A9973" s="570">
        <f t="shared" si="146"/>
        <v>9967</v>
      </c>
      <c r="B9973" s="571" t="s">
        <v>12106</v>
      </c>
      <c r="C9973" s="574" t="s">
        <v>12458</v>
      </c>
      <c r="D9973" s="843">
        <v>180.404</v>
      </c>
      <c r="E9973" s="844"/>
      <c r="F9973" s="844"/>
      <c r="G9973" s="25"/>
      <c r="H9973" s="25"/>
      <c r="I9973" s="25"/>
      <c r="J9973" s="25"/>
      <c r="K9973" s="25"/>
      <c r="L9973" s="25"/>
      <c r="N9973" s="25"/>
      <c r="O9973" s="25"/>
      <c r="P9973" s="35" t="s">
        <v>2496</v>
      </c>
      <c r="AS9973" s="570"/>
      <c r="AT9973" s="391"/>
      <c r="AU9973" s="222"/>
      <c r="AV9973" s="564"/>
      <c r="AW9973" s="60"/>
      <c r="AX9973" s="60"/>
      <c r="AY9973" s="60"/>
      <c r="AZ9973" s="283"/>
      <c r="BA9973" s="283"/>
      <c r="BB9973" s="283"/>
      <c r="BC9973" s="34"/>
      <c r="BD9973" s="27"/>
      <c r="BF9973" s="35"/>
      <c r="BG9973" s="35"/>
      <c r="BH9973" s="35"/>
    </row>
    <row r="9974" spans="1:60" ht="15" x14ac:dyDescent="0.25">
      <c r="A9974" s="570">
        <f t="shared" si="146"/>
        <v>9968</v>
      </c>
      <c r="B9974" s="571" t="s">
        <v>12107</v>
      </c>
      <c r="C9974" s="574" t="s">
        <v>12458</v>
      </c>
      <c r="D9974" s="843">
        <v>442.68</v>
      </c>
      <c r="E9974" s="844"/>
      <c r="F9974" s="844"/>
      <c r="G9974" s="25"/>
      <c r="H9974" s="25"/>
      <c r="I9974" s="25"/>
      <c r="J9974" s="25"/>
      <c r="K9974" s="25"/>
      <c r="L9974" s="25"/>
      <c r="N9974" s="25"/>
      <c r="O9974" s="25"/>
      <c r="P9974" s="35" t="s">
        <v>2496</v>
      </c>
      <c r="AS9974" s="570"/>
      <c r="AT9974" s="391"/>
      <c r="AU9974" s="222"/>
      <c r="AV9974" s="564"/>
      <c r="AW9974" s="60"/>
      <c r="AX9974" s="60"/>
      <c r="AY9974" s="60"/>
      <c r="AZ9974" s="283"/>
      <c r="BA9974" s="283"/>
      <c r="BB9974" s="283"/>
      <c r="BC9974" s="34"/>
      <c r="BD9974" s="27"/>
      <c r="BF9974" s="35"/>
      <c r="BG9974" s="35"/>
      <c r="BH9974" s="35"/>
    </row>
    <row r="9975" spans="1:60" ht="15" x14ac:dyDescent="0.25">
      <c r="A9975" s="570">
        <f t="shared" si="146"/>
        <v>9969</v>
      </c>
      <c r="B9975" s="571" t="s">
        <v>12108</v>
      </c>
      <c r="C9975" s="574" t="s">
        <v>12458</v>
      </c>
      <c r="D9975" s="843">
        <v>2788.17</v>
      </c>
      <c r="E9975" s="844"/>
      <c r="F9975" s="844"/>
      <c r="G9975" s="25"/>
      <c r="H9975" s="25"/>
      <c r="I9975" s="25"/>
      <c r="J9975" s="25"/>
      <c r="K9975" s="25"/>
      <c r="L9975" s="25"/>
      <c r="N9975" s="25"/>
      <c r="O9975" s="25"/>
      <c r="P9975" s="35" t="s">
        <v>2496</v>
      </c>
      <c r="AS9975" s="570"/>
      <c r="AT9975" s="391"/>
      <c r="AU9975" s="222"/>
      <c r="AV9975" s="564"/>
      <c r="AW9975" s="60"/>
      <c r="AX9975" s="60"/>
      <c r="AY9975" s="60"/>
      <c r="AZ9975" s="283"/>
      <c r="BA9975" s="283"/>
      <c r="BB9975" s="283"/>
      <c r="BC9975" s="34"/>
      <c r="BD9975" s="27"/>
      <c r="BF9975" s="35"/>
      <c r="BG9975" s="35"/>
      <c r="BH9975" s="35"/>
    </row>
    <row r="9976" spans="1:60" ht="15" x14ac:dyDescent="0.25">
      <c r="A9976" s="570">
        <f t="shared" si="146"/>
        <v>9970</v>
      </c>
      <c r="B9976" s="571" t="s">
        <v>12109</v>
      </c>
      <c r="C9976" s="574" t="s">
        <v>12458</v>
      </c>
      <c r="D9976" s="843">
        <v>4023.39</v>
      </c>
      <c r="E9976" s="844"/>
      <c r="F9976" s="844"/>
      <c r="G9976" s="25"/>
      <c r="H9976" s="25"/>
      <c r="I9976" s="25"/>
      <c r="J9976" s="25"/>
      <c r="K9976" s="25"/>
      <c r="L9976" s="25"/>
      <c r="N9976" s="25"/>
      <c r="O9976" s="25"/>
      <c r="P9976" s="35" t="s">
        <v>2496</v>
      </c>
      <c r="AS9976" s="570"/>
      <c r="AT9976" s="391"/>
      <c r="AU9976" s="222"/>
      <c r="AV9976" s="564"/>
      <c r="AW9976" s="60"/>
      <c r="AX9976" s="60"/>
      <c r="AY9976" s="60"/>
      <c r="AZ9976" s="283"/>
      <c r="BA9976" s="283"/>
      <c r="BB9976" s="283"/>
      <c r="BC9976" s="34"/>
      <c r="BD9976" s="27"/>
      <c r="BF9976" s="35"/>
      <c r="BG9976" s="35"/>
      <c r="BH9976" s="35"/>
    </row>
    <row r="9977" spans="1:60" ht="15" x14ac:dyDescent="0.25">
      <c r="A9977" s="570">
        <f t="shared" si="146"/>
        <v>9971</v>
      </c>
      <c r="B9977" s="571" t="s">
        <v>12110</v>
      </c>
      <c r="C9977" s="574" t="s">
        <v>12458</v>
      </c>
      <c r="D9977" s="843">
        <v>4580.3100000000004</v>
      </c>
      <c r="E9977" s="844"/>
      <c r="F9977" s="844"/>
      <c r="G9977" s="25"/>
      <c r="H9977" s="25"/>
      <c r="I9977" s="25"/>
      <c r="J9977" s="25"/>
      <c r="K9977" s="25"/>
      <c r="L9977" s="25"/>
      <c r="N9977" s="25"/>
      <c r="O9977" s="25"/>
      <c r="P9977" s="35" t="s">
        <v>2496</v>
      </c>
      <c r="AS9977" s="570"/>
      <c r="AT9977" s="391"/>
      <c r="AU9977" s="222"/>
      <c r="AV9977" s="564"/>
      <c r="AW9977" s="60"/>
      <c r="AX9977" s="60"/>
      <c r="AY9977" s="60"/>
      <c r="AZ9977" s="283"/>
      <c r="BA9977" s="283"/>
      <c r="BB9977" s="283"/>
      <c r="BC9977" s="34"/>
      <c r="BD9977" s="27"/>
      <c r="BF9977" s="35"/>
      <c r="BG9977" s="35"/>
      <c r="BH9977" s="35"/>
    </row>
    <row r="9978" spans="1:60" ht="15" x14ac:dyDescent="0.25">
      <c r="A9978" s="570">
        <f t="shared" si="146"/>
        <v>9972</v>
      </c>
      <c r="B9978" s="571" t="s">
        <v>12111</v>
      </c>
      <c r="C9978" s="574" t="s">
        <v>12458</v>
      </c>
      <c r="D9978" s="843">
        <v>15919.82</v>
      </c>
      <c r="E9978" s="844"/>
      <c r="F9978" s="844"/>
      <c r="G9978" s="25"/>
      <c r="H9978" s="25"/>
      <c r="I9978" s="25"/>
      <c r="J9978" s="25"/>
      <c r="K9978" s="25"/>
      <c r="L9978" s="25"/>
      <c r="N9978" s="25"/>
      <c r="O9978" s="25"/>
      <c r="P9978" s="35" t="s">
        <v>2496</v>
      </c>
      <c r="AS9978" s="570"/>
      <c r="AT9978" s="391"/>
      <c r="AU9978" s="222"/>
      <c r="AV9978" s="564"/>
      <c r="AW9978" s="60"/>
      <c r="AX9978" s="60"/>
      <c r="AY9978" s="60"/>
      <c r="AZ9978" s="283"/>
      <c r="BA9978" s="283"/>
      <c r="BB9978" s="283"/>
      <c r="BC9978" s="34"/>
      <c r="BD9978" s="27"/>
      <c r="BF9978" s="35"/>
      <c r="BG9978" s="35"/>
      <c r="BH9978" s="35"/>
    </row>
    <row r="9979" spans="1:60" ht="15" x14ac:dyDescent="0.25">
      <c r="A9979" s="570">
        <f t="shared" si="146"/>
        <v>9973</v>
      </c>
      <c r="B9979" s="571" t="s">
        <v>12112</v>
      </c>
      <c r="C9979" s="574" t="s">
        <v>12458</v>
      </c>
      <c r="D9979" s="843">
        <v>17813.11</v>
      </c>
      <c r="E9979" s="844"/>
      <c r="F9979" s="844"/>
      <c r="G9979" s="25"/>
      <c r="H9979" s="25"/>
      <c r="I9979" s="25"/>
      <c r="J9979" s="25"/>
      <c r="K9979" s="25"/>
      <c r="L9979" s="25"/>
      <c r="N9979" s="25"/>
      <c r="O9979" s="25"/>
      <c r="P9979" s="35" t="s">
        <v>2496</v>
      </c>
      <c r="AS9979" s="570"/>
      <c r="AT9979" s="391"/>
      <c r="AU9979" s="222"/>
      <c r="AV9979" s="564"/>
      <c r="AW9979" s="60"/>
      <c r="AX9979" s="60"/>
      <c r="AY9979" s="60"/>
      <c r="AZ9979" s="283"/>
      <c r="BA9979" s="283"/>
      <c r="BB9979" s="283"/>
      <c r="BC9979" s="34"/>
      <c r="BD9979" s="27"/>
      <c r="BF9979" s="35"/>
      <c r="BG9979" s="35"/>
      <c r="BH9979" s="35"/>
    </row>
    <row r="9980" spans="1:60" ht="15" x14ac:dyDescent="0.25">
      <c r="A9980" s="570">
        <f t="shared" si="146"/>
        <v>9974</v>
      </c>
      <c r="B9980" s="571" t="s">
        <v>12113</v>
      </c>
      <c r="C9980" s="574" t="s">
        <v>12458</v>
      </c>
      <c r="D9980" s="843">
        <v>13846.84</v>
      </c>
      <c r="E9980" s="844"/>
      <c r="F9980" s="844"/>
      <c r="G9980" s="25"/>
      <c r="H9980" s="25"/>
      <c r="I9980" s="25"/>
      <c r="J9980" s="25"/>
      <c r="K9980" s="25"/>
      <c r="L9980" s="25"/>
      <c r="N9980" s="25"/>
      <c r="O9980" s="25"/>
      <c r="P9980" s="35" t="s">
        <v>2496</v>
      </c>
      <c r="AS9980" s="570"/>
      <c r="AT9980" s="391"/>
      <c r="AU9980" s="222"/>
      <c r="AV9980" s="564"/>
      <c r="AW9980" s="60"/>
      <c r="AX9980" s="60"/>
      <c r="AY9980" s="60"/>
      <c r="AZ9980" s="283"/>
      <c r="BA9980" s="283"/>
      <c r="BB9980" s="283"/>
      <c r="BC9980" s="34"/>
      <c r="BD9980" s="27"/>
      <c r="BF9980" s="35"/>
      <c r="BG9980" s="35"/>
      <c r="BH9980" s="35"/>
    </row>
    <row r="9981" spans="1:60" ht="15" x14ac:dyDescent="0.25">
      <c r="A9981" s="570">
        <f t="shared" si="146"/>
        <v>9975</v>
      </c>
      <c r="B9981" s="571" t="s">
        <v>12114</v>
      </c>
      <c r="C9981" s="574" t="s">
        <v>12458</v>
      </c>
      <c r="D9981" s="843">
        <v>19719.490000000002</v>
      </c>
      <c r="E9981" s="844"/>
      <c r="F9981" s="844"/>
      <c r="G9981" s="25"/>
      <c r="H9981" s="25"/>
      <c r="I9981" s="25"/>
      <c r="J9981" s="25"/>
      <c r="K9981" s="25"/>
      <c r="L9981" s="25"/>
      <c r="N9981" s="25"/>
      <c r="O9981" s="25"/>
      <c r="P9981" s="35" t="s">
        <v>2496</v>
      </c>
      <c r="AS9981" s="570"/>
      <c r="AT9981" s="391"/>
      <c r="AU9981" s="222"/>
      <c r="AV9981" s="564"/>
      <c r="AW9981" s="60"/>
      <c r="AX9981" s="60"/>
      <c r="AY9981" s="60"/>
      <c r="AZ9981" s="283"/>
      <c r="BA9981" s="283"/>
      <c r="BB9981" s="283"/>
      <c r="BC9981" s="34"/>
      <c r="BD9981" s="27"/>
      <c r="BF9981" s="35"/>
      <c r="BG9981" s="35"/>
      <c r="BH9981" s="35"/>
    </row>
    <row r="9982" spans="1:60" ht="15" x14ac:dyDescent="0.25">
      <c r="A9982" s="570">
        <f t="shared" si="146"/>
        <v>9976</v>
      </c>
      <c r="B9982" s="571" t="s">
        <v>12115</v>
      </c>
      <c r="C9982" s="574" t="s">
        <v>12458</v>
      </c>
      <c r="D9982" s="843">
        <v>22452.92</v>
      </c>
      <c r="E9982" s="844"/>
      <c r="F9982" s="844"/>
      <c r="G9982" s="25"/>
      <c r="H9982" s="25"/>
      <c r="I9982" s="25"/>
      <c r="J9982" s="25"/>
      <c r="K9982" s="25"/>
      <c r="L9982" s="25"/>
      <c r="N9982" s="25"/>
      <c r="O9982" s="25"/>
      <c r="P9982" s="35" t="s">
        <v>2496</v>
      </c>
      <c r="AS9982" s="570"/>
      <c r="AT9982" s="391"/>
      <c r="AU9982" s="222"/>
      <c r="AV9982" s="564"/>
      <c r="AW9982" s="60"/>
      <c r="AX9982" s="60"/>
      <c r="AY9982" s="60"/>
      <c r="AZ9982" s="283"/>
      <c r="BA9982" s="283"/>
      <c r="BB9982" s="283"/>
      <c r="BC9982" s="34"/>
      <c r="BD9982" s="27"/>
      <c r="BF9982" s="35"/>
      <c r="BG9982" s="35"/>
      <c r="BH9982" s="35"/>
    </row>
    <row r="9983" spans="1:60" ht="15" x14ac:dyDescent="0.25">
      <c r="A9983" s="570">
        <f t="shared" si="146"/>
        <v>9977</v>
      </c>
      <c r="B9983" s="571" t="s">
        <v>12116</v>
      </c>
      <c r="C9983" s="574" t="s">
        <v>12458</v>
      </c>
      <c r="D9983" s="843">
        <v>423.64</v>
      </c>
      <c r="E9983" s="844"/>
      <c r="F9983" s="844"/>
      <c r="G9983" s="25"/>
      <c r="H9983" s="25"/>
      <c r="I9983" s="25"/>
      <c r="J9983" s="25"/>
      <c r="K9983" s="25"/>
      <c r="L9983" s="25"/>
      <c r="N9983" s="25"/>
      <c r="O9983" s="25"/>
      <c r="P9983" s="35" t="s">
        <v>2496</v>
      </c>
      <c r="AS9983" s="570"/>
      <c r="AT9983" s="391"/>
      <c r="AU9983" s="222"/>
      <c r="AV9983" s="564"/>
      <c r="AW9983" s="60"/>
      <c r="AX9983" s="60"/>
      <c r="AY9983" s="60"/>
      <c r="AZ9983" s="283"/>
      <c r="BA9983" s="283"/>
      <c r="BB9983" s="283"/>
      <c r="BC9983" s="34"/>
      <c r="BD9983" s="27"/>
      <c r="BF9983" s="35"/>
      <c r="BG9983" s="35"/>
      <c r="BH9983" s="35"/>
    </row>
    <row r="9984" spans="1:60" ht="15" x14ac:dyDescent="0.25">
      <c r="A9984" s="570">
        <f t="shared" si="146"/>
        <v>9978</v>
      </c>
      <c r="B9984" s="571" t="s">
        <v>12117</v>
      </c>
      <c r="C9984" s="574" t="s">
        <v>12458</v>
      </c>
      <c r="D9984" s="843">
        <v>599.76</v>
      </c>
      <c r="E9984" s="844"/>
      <c r="F9984" s="844"/>
      <c r="G9984" s="25"/>
      <c r="H9984" s="25"/>
      <c r="I9984" s="25"/>
      <c r="J9984" s="25"/>
      <c r="K9984" s="25"/>
      <c r="L9984" s="25"/>
      <c r="N9984" s="25"/>
      <c r="O9984" s="25"/>
      <c r="P9984" s="35" t="s">
        <v>2496</v>
      </c>
      <c r="AS9984" s="570"/>
      <c r="AT9984" s="391"/>
      <c r="AU9984" s="222"/>
      <c r="AV9984" s="564"/>
      <c r="AW9984" s="60"/>
      <c r="AX9984" s="60"/>
      <c r="AY9984" s="60"/>
      <c r="AZ9984" s="283"/>
      <c r="BA9984" s="283"/>
      <c r="BB9984" s="283"/>
      <c r="BC9984" s="34"/>
      <c r="BD9984" s="27"/>
      <c r="BF9984" s="35"/>
      <c r="BG9984" s="35"/>
      <c r="BH9984" s="35"/>
    </row>
    <row r="9985" spans="1:60" ht="15" x14ac:dyDescent="0.25">
      <c r="A9985" s="570">
        <f t="shared" si="146"/>
        <v>9979</v>
      </c>
      <c r="B9985" s="571" t="s">
        <v>12118</v>
      </c>
      <c r="C9985" s="574" t="s">
        <v>12458</v>
      </c>
      <c r="D9985" s="843">
        <v>241.57</v>
      </c>
      <c r="E9985" s="844"/>
      <c r="F9985" s="844"/>
      <c r="G9985" s="25"/>
      <c r="H9985" s="25"/>
      <c r="I9985" s="25"/>
      <c r="J9985" s="25"/>
      <c r="K9985" s="25"/>
      <c r="L9985" s="25"/>
      <c r="N9985" s="25"/>
      <c r="O9985" s="25"/>
      <c r="P9985" s="35" t="s">
        <v>2496</v>
      </c>
      <c r="AS9985" s="570"/>
      <c r="AT9985" s="391"/>
      <c r="AU9985" s="222"/>
      <c r="AV9985" s="564"/>
      <c r="AW9985" s="60"/>
      <c r="AX9985" s="60"/>
      <c r="AY9985" s="60"/>
      <c r="AZ9985" s="283"/>
      <c r="BA9985" s="283"/>
      <c r="BB9985" s="283"/>
      <c r="BC9985" s="34"/>
      <c r="BD9985" s="27"/>
      <c r="BF9985" s="35"/>
      <c r="BG9985" s="35"/>
      <c r="BH9985" s="35"/>
    </row>
    <row r="9986" spans="1:60" ht="15" x14ac:dyDescent="0.25">
      <c r="A9986" s="570">
        <f t="shared" si="146"/>
        <v>9980</v>
      </c>
      <c r="B9986" s="571" t="s">
        <v>12119</v>
      </c>
      <c r="C9986" s="574" t="s">
        <v>12458</v>
      </c>
      <c r="D9986" s="843">
        <v>677.11</v>
      </c>
      <c r="E9986" s="844"/>
      <c r="F9986" s="844"/>
      <c r="G9986" s="25"/>
      <c r="H9986" s="25"/>
      <c r="I9986" s="25"/>
      <c r="J9986" s="25"/>
      <c r="K9986" s="25"/>
      <c r="L9986" s="25"/>
      <c r="N9986" s="25"/>
      <c r="O9986" s="25"/>
      <c r="P9986" s="35" t="s">
        <v>2496</v>
      </c>
      <c r="AS9986" s="570"/>
      <c r="AT9986" s="391"/>
      <c r="AU9986" s="222"/>
      <c r="AV9986" s="564"/>
      <c r="AW9986" s="60"/>
      <c r="AX9986" s="60"/>
      <c r="AY9986" s="60"/>
      <c r="AZ9986" s="283"/>
      <c r="BA9986" s="283"/>
      <c r="BB9986" s="283"/>
      <c r="BC9986" s="34"/>
      <c r="BD9986" s="27"/>
      <c r="BF9986" s="35"/>
      <c r="BG9986" s="35"/>
      <c r="BH9986" s="35"/>
    </row>
    <row r="9987" spans="1:60" ht="15" x14ac:dyDescent="0.25">
      <c r="A9987" s="570">
        <f t="shared" si="146"/>
        <v>9981</v>
      </c>
      <c r="B9987" s="571" t="s">
        <v>12120</v>
      </c>
      <c r="C9987" s="574" t="s">
        <v>12458</v>
      </c>
      <c r="D9987" s="843">
        <v>42836.43</v>
      </c>
      <c r="E9987" s="844"/>
      <c r="F9987" s="844"/>
      <c r="G9987" s="25"/>
      <c r="H9987" s="25"/>
      <c r="I9987" s="25"/>
      <c r="J9987" s="25"/>
      <c r="K9987" s="25"/>
      <c r="L9987" s="25"/>
      <c r="N9987" s="25"/>
      <c r="O9987" s="25"/>
      <c r="P9987" s="35" t="s">
        <v>2496</v>
      </c>
      <c r="AS9987" s="570"/>
      <c r="AT9987" s="391"/>
      <c r="AU9987" s="222"/>
      <c r="AV9987" s="564"/>
      <c r="AW9987" s="60"/>
      <c r="AX9987" s="60"/>
      <c r="AY9987" s="60"/>
      <c r="AZ9987" s="283"/>
      <c r="BA9987" s="283"/>
      <c r="BB9987" s="283"/>
      <c r="BC9987" s="34"/>
      <c r="BD9987" s="27"/>
      <c r="BF9987" s="35"/>
      <c r="BG9987" s="35"/>
      <c r="BH9987" s="35"/>
    </row>
    <row r="9988" spans="1:60" ht="15" x14ac:dyDescent="0.25">
      <c r="A9988" s="570">
        <f t="shared" si="146"/>
        <v>9982</v>
      </c>
      <c r="B9988" s="571" t="s">
        <v>12121</v>
      </c>
      <c r="C9988" s="574" t="s">
        <v>12458</v>
      </c>
      <c r="D9988" s="843">
        <v>134059.45000000001</v>
      </c>
      <c r="E9988" s="844"/>
      <c r="F9988" s="844"/>
      <c r="G9988" s="25"/>
      <c r="H9988" s="25"/>
      <c r="I9988" s="25"/>
      <c r="J9988" s="25"/>
      <c r="K9988" s="25"/>
      <c r="L9988" s="25"/>
      <c r="N9988" s="25"/>
      <c r="O9988" s="25"/>
      <c r="P9988" s="35" t="s">
        <v>2496</v>
      </c>
      <c r="AS9988" s="570"/>
      <c r="AT9988" s="391"/>
      <c r="AU9988" s="222"/>
      <c r="AV9988" s="564"/>
      <c r="AW9988" s="60"/>
      <c r="AX9988" s="60"/>
      <c r="AY9988" s="60"/>
      <c r="AZ9988" s="283"/>
      <c r="BA9988" s="283"/>
      <c r="BB9988" s="283"/>
      <c r="BC9988" s="34"/>
      <c r="BD9988" s="27"/>
      <c r="BF9988" s="35"/>
      <c r="BG9988" s="35"/>
      <c r="BH9988" s="35"/>
    </row>
    <row r="9989" spans="1:60" ht="15" x14ac:dyDescent="0.25">
      <c r="A9989" s="570">
        <f t="shared" si="146"/>
        <v>9983</v>
      </c>
      <c r="B9989" s="571" t="s">
        <v>12122</v>
      </c>
      <c r="C9989" s="574" t="s">
        <v>12458</v>
      </c>
      <c r="D9989" s="843">
        <v>22917.02</v>
      </c>
      <c r="E9989" s="844"/>
      <c r="F9989" s="844"/>
      <c r="G9989" s="25"/>
      <c r="H9989" s="25"/>
      <c r="I9989" s="25"/>
      <c r="J9989" s="25"/>
      <c r="K9989" s="25"/>
      <c r="L9989" s="25"/>
      <c r="N9989" s="25"/>
      <c r="O9989" s="25"/>
      <c r="P9989" s="35" t="s">
        <v>2496</v>
      </c>
      <c r="AS9989" s="570"/>
      <c r="AT9989" s="391"/>
      <c r="AU9989" s="222"/>
      <c r="AV9989" s="564"/>
      <c r="AW9989" s="60"/>
      <c r="AX9989" s="60"/>
      <c r="AY9989" s="60"/>
      <c r="AZ9989" s="283"/>
      <c r="BA9989" s="283"/>
      <c r="BB9989" s="283"/>
      <c r="BC9989" s="34"/>
      <c r="BD9989" s="27"/>
      <c r="BF9989" s="35"/>
      <c r="BG9989" s="35"/>
      <c r="BH9989" s="35"/>
    </row>
    <row r="9990" spans="1:60" ht="15" x14ac:dyDescent="0.25">
      <c r="A9990" s="570">
        <f t="shared" si="146"/>
        <v>9984</v>
      </c>
      <c r="B9990" s="571" t="s">
        <v>12123</v>
      </c>
      <c r="C9990" s="574" t="s">
        <v>12458</v>
      </c>
      <c r="D9990" s="843">
        <v>335.58</v>
      </c>
      <c r="E9990" s="844"/>
      <c r="F9990" s="844"/>
      <c r="G9990" s="25"/>
      <c r="H9990" s="25"/>
      <c r="I9990" s="25"/>
      <c r="J9990" s="25"/>
      <c r="K9990" s="25"/>
      <c r="L9990" s="25"/>
      <c r="N9990" s="25"/>
      <c r="O9990" s="25"/>
      <c r="P9990" s="35" t="s">
        <v>2496</v>
      </c>
      <c r="AS9990" s="570"/>
      <c r="AT9990" s="391"/>
      <c r="AU9990" s="222"/>
      <c r="AV9990" s="564"/>
      <c r="AW9990" s="60"/>
      <c r="AX9990" s="60"/>
      <c r="AY9990" s="60"/>
      <c r="AZ9990" s="283"/>
      <c r="BA9990" s="283"/>
      <c r="BB9990" s="283"/>
      <c r="BC9990" s="34"/>
      <c r="BD9990" s="27"/>
      <c r="BF9990" s="35"/>
      <c r="BG9990" s="35"/>
      <c r="BH9990" s="35"/>
    </row>
    <row r="9991" spans="1:60" ht="15" x14ac:dyDescent="0.25">
      <c r="A9991" s="570">
        <f t="shared" si="146"/>
        <v>9985</v>
      </c>
      <c r="B9991" s="571" t="s">
        <v>12124</v>
      </c>
      <c r="C9991" s="574" t="s">
        <v>12458</v>
      </c>
      <c r="D9991" s="843">
        <v>10535.07</v>
      </c>
      <c r="E9991" s="844"/>
      <c r="F9991" s="844"/>
      <c r="G9991" s="25"/>
      <c r="H9991" s="25"/>
      <c r="I9991" s="25"/>
      <c r="J9991" s="25"/>
      <c r="K9991" s="25"/>
      <c r="L9991" s="25"/>
      <c r="N9991" s="25"/>
      <c r="O9991" s="25"/>
      <c r="P9991" s="35" t="s">
        <v>2496</v>
      </c>
      <c r="AS9991" s="570"/>
      <c r="AT9991" s="391"/>
      <c r="AU9991" s="222"/>
      <c r="AV9991" s="564"/>
      <c r="AW9991" s="60"/>
      <c r="AX9991" s="60"/>
      <c r="AY9991" s="60"/>
      <c r="AZ9991" s="283"/>
      <c r="BA9991" s="283"/>
      <c r="BB9991" s="283"/>
      <c r="BC9991" s="34"/>
      <c r="BD9991" s="27"/>
      <c r="BF9991" s="35"/>
      <c r="BG9991" s="35"/>
      <c r="BH9991" s="35"/>
    </row>
    <row r="9992" spans="1:60" ht="15" x14ac:dyDescent="0.25">
      <c r="A9992" s="570">
        <f t="shared" si="146"/>
        <v>9986</v>
      </c>
      <c r="B9992" s="571" t="s">
        <v>12125</v>
      </c>
      <c r="C9992" s="574" t="s">
        <v>12458</v>
      </c>
      <c r="D9992" s="843">
        <v>2153.9</v>
      </c>
      <c r="E9992" s="844"/>
      <c r="F9992" s="844"/>
      <c r="G9992" s="25"/>
      <c r="H9992" s="25"/>
      <c r="I9992" s="25"/>
      <c r="J9992" s="25"/>
      <c r="K9992" s="25"/>
      <c r="L9992" s="25"/>
      <c r="N9992" s="25"/>
      <c r="O9992" s="25"/>
      <c r="P9992" s="35" t="s">
        <v>2496</v>
      </c>
      <c r="AS9992" s="570"/>
      <c r="AT9992" s="391"/>
      <c r="AU9992" s="222"/>
      <c r="AV9992" s="564"/>
      <c r="AW9992" s="60"/>
      <c r="AX9992" s="60"/>
      <c r="AY9992" s="60"/>
      <c r="AZ9992" s="283"/>
      <c r="BA9992" s="283"/>
      <c r="BB9992" s="283"/>
      <c r="BC9992" s="34"/>
      <c r="BD9992" s="27"/>
      <c r="BF9992" s="35"/>
      <c r="BG9992" s="35"/>
      <c r="BH9992" s="35"/>
    </row>
    <row r="9993" spans="1:60" ht="15" x14ac:dyDescent="0.25">
      <c r="A9993" s="570">
        <f t="shared" si="146"/>
        <v>9987</v>
      </c>
      <c r="B9993" s="571" t="s">
        <v>12126</v>
      </c>
      <c r="C9993" s="574" t="s">
        <v>12458</v>
      </c>
      <c r="D9993" s="843">
        <v>1050.77</v>
      </c>
      <c r="E9993" s="844"/>
      <c r="F9993" s="844"/>
      <c r="G9993" s="25"/>
      <c r="H9993" s="25"/>
      <c r="I9993" s="25"/>
      <c r="J9993" s="25"/>
      <c r="K9993" s="25"/>
      <c r="L9993" s="25"/>
      <c r="N9993" s="25"/>
      <c r="O9993" s="25"/>
      <c r="P9993" s="35" t="s">
        <v>2496</v>
      </c>
      <c r="AS9993" s="570"/>
      <c r="AT9993" s="391"/>
      <c r="AU9993" s="222"/>
      <c r="AV9993" s="564"/>
      <c r="AW9993" s="60"/>
      <c r="AX9993" s="60"/>
      <c r="AY9993" s="60"/>
      <c r="AZ9993" s="283"/>
      <c r="BA9993" s="283"/>
      <c r="BB9993" s="283"/>
      <c r="BC9993" s="34"/>
      <c r="BD9993" s="27"/>
      <c r="BF9993" s="35"/>
      <c r="BG9993" s="35"/>
      <c r="BH9993" s="35"/>
    </row>
    <row r="9994" spans="1:60" ht="15" x14ac:dyDescent="0.25">
      <c r="A9994" s="570">
        <f t="shared" si="146"/>
        <v>9988</v>
      </c>
      <c r="B9994" s="571" t="s">
        <v>12127</v>
      </c>
      <c r="C9994" s="574" t="s">
        <v>12458</v>
      </c>
      <c r="D9994" s="843">
        <v>2374.0500000000002</v>
      </c>
      <c r="E9994" s="844"/>
      <c r="F9994" s="844"/>
      <c r="G9994" s="25"/>
      <c r="H9994" s="25"/>
      <c r="I9994" s="25"/>
      <c r="J9994" s="25"/>
      <c r="K9994" s="25"/>
      <c r="L9994" s="25"/>
      <c r="N9994" s="25"/>
      <c r="O9994" s="25"/>
      <c r="P9994" s="35" t="s">
        <v>2496</v>
      </c>
      <c r="AS9994" s="570"/>
      <c r="AT9994" s="391"/>
      <c r="AU9994" s="222"/>
      <c r="AV9994" s="564"/>
      <c r="AW9994" s="60"/>
      <c r="AX9994" s="60"/>
      <c r="AY9994" s="60"/>
      <c r="AZ9994" s="283"/>
      <c r="BA9994" s="283"/>
      <c r="BB9994" s="283"/>
      <c r="BC9994" s="34"/>
      <c r="BD9994" s="27"/>
      <c r="BF9994" s="35"/>
      <c r="BG9994" s="35"/>
      <c r="BH9994" s="35"/>
    </row>
    <row r="9995" spans="1:60" ht="15" x14ac:dyDescent="0.25">
      <c r="A9995" s="570">
        <f t="shared" si="146"/>
        <v>9989</v>
      </c>
      <c r="B9995" s="571" t="s">
        <v>12128</v>
      </c>
      <c r="C9995" s="574" t="s">
        <v>12458</v>
      </c>
      <c r="D9995" s="843">
        <v>221595.85</v>
      </c>
      <c r="E9995" s="844"/>
      <c r="F9995" s="844"/>
      <c r="G9995" s="25"/>
      <c r="H9995" s="25"/>
      <c r="I9995" s="25"/>
      <c r="J9995" s="25"/>
      <c r="K9995" s="25"/>
      <c r="L9995" s="25"/>
      <c r="N9995" s="25"/>
      <c r="O9995" s="25"/>
      <c r="P9995" s="35" t="s">
        <v>2496</v>
      </c>
      <c r="AS9995" s="570"/>
      <c r="AT9995" s="391"/>
      <c r="AU9995" s="222"/>
      <c r="AV9995" s="564"/>
      <c r="AW9995" s="60"/>
      <c r="AX9995" s="60"/>
      <c r="AY9995" s="60"/>
      <c r="AZ9995" s="283"/>
      <c r="BA9995" s="283"/>
      <c r="BB9995" s="283"/>
      <c r="BC9995" s="34"/>
      <c r="BD9995" s="27"/>
      <c r="BF9995" s="35"/>
      <c r="BG9995" s="35"/>
      <c r="BH9995" s="35"/>
    </row>
    <row r="9996" spans="1:60" ht="15" x14ac:dyDescent="0.25">
      <c r="A9996" s="570">
        <f t="shared" si="146"/>
        <v>9990</v>
      </c>
      <c r="B9996" s="571" t="s">
        <v>12129</v>
      </c>
      <c r="C9996" s="574" t="s">
        <v>12458</v>
      </c>
      <c r="D9996" s="843">
        <v>2465.6799999999998</v>
      </c>
      <c r="E9996" s="844"/>
      <c r="F9996" s="844"/>
      <c r="G9996" s="25"/>
      <c r="H9996" s="25"/>
      <c r="I9996" s="25"/>
      <c r="J9996" s="25"/>
      <c r="K9996" s="25"/>
      <c r="L9996" s="25"/>
      <c r="N9996" s="25"/>
      <c r="O9996" s="25"/>
      <c r="P9996" s="35" t="s">
        <v>2496</v>
      </c>
      <c r="AS9996" s="570"/>
      <c r="AT9996" s="391"/>
      <c r="AU9996" s="222"/>
      <c r="AV9996" s="564"/>
      <c r="AW9996" s="60"/>
      <c r="AX9996" s="60"/>
      <c r="AY9996" s="60"/>
      <c r="AZ9996" s="283"/>
      <c r="BA9996" s="283"/>
      <c r="BB9996" s="283"/>
      <c r="BC9996" s="34"/>
      <c r="BD9996" s="27"/>
      <c r="BF9996" s="35"/>
      <c r="BG9996" s="35"/>
      <c r="BH9996" s="35"/>
    </row>
    <row r="9997" spans="1:60" ht="15" x14ac:dyDescent="0.25">
      <c r="A9997" s="570">
        <f t="shared" si="146"/>
        <v>9991</v>
      </c>
      <c r="B9997" s="571" t="s">
        <v>12130</v>
      </c>
      <c r="C9997" s="574" t="s">
        <v>12458</v>
      </c>
      <c r="D9997" s="843">
        <v>1341.13</v>
      </c>
      <c r="E9997" s="844"/>
      <c r="F9997" s="844"/>
      <c r="G9997" s="25"/>
      <c r="H9997" s="25"/>
      <c r="I9997" s="25"/>
      <c r="J9997" s="25"/>
      <c r="K9997" s="25"/>
      <c r="L9997" s="25"/>
      <c r="N9997" s="25"/>
      <c r="O9997" s="25"/>
      <c r="P9997" s="35" t="s">
        <v>2496</v>
      </c>
      <c r="AS9997" s="570"/>
      <c r="AT9997" s="391"/>
      <c r="AU9997" s="222"/>
      <c r="AV9997" s="564"/>
      <c r="AW9997" s="60"/>
      <c r="AX9997" s="60"/>
      <c r="AY9997" s="60"/>
      <c r="AZ9997" s="283"/>
      <c r="BA9997" s="283"/>
      <c r="BB9997" s="283"/>
      <c r="BC9997" s="34"/>
      <c r="BD9997" s="27"/>
      <c r="BF9997" s="35"/>
      <c r="BG9997" s="35"/>
      <c r="BH9997" s="35"/>
    </row>
    <row r="9998" spans="1:60" ht="15" x14ac:dyDescent="0.25">
      <c r="A9998" s="570">
        <f t="shared" si="146"/>
        <v>9992</v>
      </c>
      <c r="B9998" s="571" t="s">
        <v>12131</v>
      </c>
      <c r="C9998" s="574" t="s">
        <v>12458</v>
      </c>
      <c r="D9998" s="843">
        <v>2719.15</v>
      </c>
      <c r="E9998" s="844"/>
      <c r="F9998" s="844"/>
      <c r="G9998" s="25"/>
      <c r="H9998" s="25"/>
      <c r="I9998" s="25"/>
      <c r="J9998" s="25"/>
      <c r="K9998" s="25"/>
      <c r="L9998" s="25"/>
      <c r="N9998" s="25"/>
      <c r="O9998" s="25"/>
      <c r="P9998" s="35" t="s">
        <v>2496</v>
      </c>
      <c r="AS9998" s="570"/>
      <c r="AT9998" s="391"/>
      <c r="AU9998" s="222"/>
      <c r="AV9998" s="564"/>
      <c r="AW9998" s="60"/>
      <c r="AX9998" s="60"/>
      <c r="AY9998" s="60"/>
      <c r="AZ9998" s="283"/>
      <c r="BA9998" s="283"/>
      <c r="BB9998" s="283"/>
      <c r="BC9998" s="34"/>
      <c r="BD9998" s="27"/>
      <c r="BF9998" s="35"/>
      <c r="BG9998" s="35"/>
      <c r="BH9998" s="35"/>
    </row>
    <row r="9999" spans="1:60" ht="15" x14ac:dyDescent="0.25">
      <c r="A9999" s="570">
        <f t="shared" ref="A9999:A10062" si="147">A9998+1</f>
        <v>9993</v>
      </c>
      <c r="B9999" s="571" t="s">
        <v>12132</v>
      </c>
      <c r="C9999" s="574" t="s">
        <v>12458</v>
      </c>
      <c r="D9999" s="843">
        <v>3559.29</v>
      </c>
      <c r="E9999" s="844"/>
      <c r="F9999" s="844"/>
      <c r="G9999" s="25"/>
      <c r="H9999" s="25"/>
      <c r="I9999" s="25"/>
      <c r="J9999" s="25"/>
      <c r="K9999" s="25"/>
      <c r="L9999" s="25"/>
      <c r="N9999" s="25"/>
      <c r="O9999" s="25"/>
      <c r="P9999" s="35" t="s">
        <v>2496</v>
      </c>
      <c r="AS9999" s="570"/>
      <c r="AT9999" s="391"/>
      <c r="AU9999" s="222"/>
      <c r="AV9999" s="564"/>
      <c r="AW9999" s="60"/>
      <c r="AX9999" s="60"/>
      <c r="AY9999" s="60"/>
      <c r="AZ9999" s="283"/>
      <c r="BA9999" s="283"/>
      <c r="BB9999" s="283"/>
      <c r="BC9999" s="34"/>
      <c r="BD9999" s="27"/>
      <c r="BF9999" s="35"/>
      <c r="BG9999" s="35"/>
      <c r="BH9999" s="35"/>
    </row>
    <row r="10000" spans="1:60" ht="15" x14ac:dyDescent="0.25">
      <c r="A10000" s="570">
        <f t="shared" si="147"/>
        <v>9994</v>
      </c>
      <c r="B10000" s="571" t="s">
        <v>12133</v>
      </c>
      <c r="C10000" s="574" t="s">
        <v>12458</v>
      </c>
      <c r="D10000" s="843">
        <v>1919.47</v>
      </c>
      <c r="E10000" s="844"/>
      <c r="F10000" s="844"/>
      <c r="G10000" s="25"/>
      <c r="H10000" s="25"/>
      <c r="I10000" s="25"/>
      <c r="J10000" s="25"/>
      <c r="K10000" s="25"/>
      <c r="L10000" s="25"/>
      <c r="N10000" s="25"/>
      <c r="O10000" s="25"/>
      <c r="P10000" s="35" t="s">
        <v>2496</v>
      </c>
      <c r="AS10000" s="570"/>
      <c r="AT10000" s="391"/>
      <c r="AU10000" s="222"/>
      <c r="AV10000" s="564"/>
      <c r="AW10000" s="60"/>
      <c r="AX10000" s="60"/>
      <c r="AY10000" s="60"/>
      <c r="AZ10000" s="283"/>
      <c r="BA10000" s="283"/>
      <c r="BB10000" s="283"/>
      <c r="BC10000" s="34"/>
      <c r="BD10000" s="27"/>
      <c r="BF10000" s="35"/>
      <c r="BG10000" s="35"/>
      <c r="BH10000" s="35"/>
    </row>
    <row r="10001" spans="1:60" ht="15" x14ac:dyDescent="0.25">
      <c r="A10001" s="570">
        <f t="shared" si="147"/>
        <v>9995</v>
      </c>
      <c r="B10001" s="571" t="s">
        <v>12134</v>
      </c>
      <c r="C10001" s="574" t="s">
        <v>12458</v>
      </c>
      <c r="D10001" s="843">
        <v>4030.53</v>
      </c>
      <c r="E10001" s="844"/>
      <c r="F10001" s="844"/>
      <c r="G10001" s="25"/>
      <c r="H10001" s="25"/>
      <c r="I10001" s="25"/>
      <c r="J10001" s="25"/>
      <c r="K10001" s="25"/>
      <c r="L10001" s="25"/>
      <c r="N10001" s="25"/>
      <c r="O10001" s="25"/>
      <c r="P10001" s="35" t="s">
        <v>2496</v>
      </c>
      <c r="AS10001" s="570"/>
      <c r="AT10001" s="391"/>
      <c r="AU10001" s="222"/>
      <c r="AV10001" s="564"/>
      <c r="AW10001" s="60"/>
      <c r="AX10001" s="60"/>
      <c r="AY10001" s="60"/>
      <c r="AZ10001" s="283"/>
      <c r="BA10001" s="283"/>
      <c r="BB10001" s="283"/>
      <c r="BC10001" s="34"/>
      <c r="BD10001" s="27"/>
      <c r="BF10001" s="35"/>
      <c r="BG10001" s="35"/>
      <c r="BH10001" s="35"/>
    </row>
    <row r="10002" spans="1:60" ht="15" x14ac:dyDescent="0.25">
      <c r="A10002" s="570">
        <f t="shared" si="147"/>
        <v>9996</v>
      </c>
      <c r="B10002" s="571" t="s">
        <v>12135</v>
      </c>
      <c r="C10002" s="574" t="s">
        <v>12458</v>
      </c>
      <c r="D10002" s="843">
        <v>7109.06</v>
      </c>
      <c r="E10002" s="844"/>
      <c r="F10002" s="844"/>
      <c r="G10002" s="25"/>
      <c r="H10002" s="25"/>
      <c r="I10002" s="25"/>
      <c r="J10002" s="25"/>
      <c r="K10002" s="25"/>
      <c r="L10002" s="25"/>
      <c r="N10002" s="25"/>
      <c r="O10002" s="25"/>
      <c r="P10002" s="35" t="s">
        <v>2496</v>
      </c>
      <c r="AS10002" s="570"/>
      <c r="AT10002" s="391"/>
      <c r="AU10002" s="222"/>
      <c r="AV10002" s="564"/>
      <c r="AW10002" s="60"/>
      <c r="AX10002" s="60"/>
      <c r="AY10002" s="60"/>
      <c r="AZ10002" s="283"/>
      <c r="BA10002" s="283"/>
      <c r="BB10002" s="283"/>
      <c r="BC10002" s="34"/>
      <c r="BD10002" s="27"/>
      <c r="BF10002" s="35"/>
      <c r="BG10002" s="35"/>
      <c r="BH10002" s="35"/>
    </row>
    <row r="10003" spans="1:60" ht="15" x14ac:dyDescent="0.25">
      <c r="A10003" s="570">
        <f t="shared" si="147"/>
        <v>9997</v>
      </c>
      <c r="B10003" s="571" t="s">
        <v>12136</v>
      </c>
      <c r="C10003" s="574" t="s">
        <v>12458</v>
      </c>
      <c r="D10003" s="843">
        <v>3875.83</v>
      </c>
      <c r="E10003" s="844"/>
      <c r="F10003" s="844"/>
      <c r="G10003" s="25"/>
      <c r="H10003" s="25"/>
      <c r="I10003" s="25"/>
      <c r="J10003" s="25"/>
      <c r="K10003" s="25"/>
      <c r="L10003" s="25"/>
      <c r="N10003" s="25"/>
      <c r="O10003" s="25"/>
      <c r="P10003" s="35" t="s">
        <v>2496</v>
      </c>
      <c r="AS10003" s="570"/>
      <c r="AT10003" s="391"/>
      <c r="AU10003" s="222"/>
      <c r="AV10003" s="564"/>
      <c r="AW10003" s="60"/>
      <c r="AX10003" s="60"/>
      <c r="AY10003" s="60"/>
      <c r="AZ10003" s="283"/>
      <c r="BA10003" s="283"/>
      <c r="BB10003" s="283"/>
      <c r="BC10003" s="34"/>
      <c r="BD10003" s="27"/>
      <c r="BF10003" s="35"/>
      <c r="BG10003" s="35"/>
      <c r="BH10003" s="35"/>
    </row>
    <row r="10004" spans="1:60" ht="15" x14ac:dyDescent="0.25">
      <c r="A10004" s="570">
        <f t="shared" si="147"/>
        <v>9998</v>
      </c>
      <c r="B10004" s="571" t="s">
        <v>12137</v>
      </c>
      <c r="C10004" s="574" t="s">
        <v>12458</v>
      </c>
      <c r="D10004" s="843">
        <v>8056.3</v>
      </c>
      <c r="E10004" s="844"/>
      <c r="F10004" s="844"/>
      <c r="G10004" s="25"/>
      <c r="H10004" s="25"/>
      <c r="I10004" s="25"/>
      <c r="J10004" s="25"/>
      <c r="K10004" s="25"/>
      <c r="L10004" s="25"/>
      <c r="N10004" s="25"/>
      <c r="O10004" s="25"/>
      <c r="P10004" s="35" t="s">
        <v>2496</v>
      </c>
      <c r="AS10004" s="570"/>
      <c r="AT10004" s="391"/>
      <c r="AU10004" s="222"/>
      <c r="AV10004" s="564"/>
      <c r="AW10004" s="60"/>
      <c r="AX10004" s="60"/>
      <c r="AY10004" s="60"/>
      <c r="AZ10004" s="283"/>
      <c r="BA10004" s="283"/>
      <c r="BB10004" s="283"/>
      <c r="BC10004" s="34"/>
      <c r="BD10004" s="27"/>
      <c r="BF10004" s="35"/>
      <c r="BG10004" s="35"/>
      <c r="BH10004" s="35"/>
    </row>
    <row r="10005" spans="1:60" ht="15" x14ac:dyDescent="0.25">
      <c r="A10005" s="570">
        <f t="shared" si="147"/>
        <v>9999</v>
      </c>
      <c r="B10005" s="571" t="s">
        <v>12138</v>
      </c>
      <c r="C10005" s="574" t="s">
        <v>12458</v>
      </c>
      <c r="D10005" s="843">
        <v>31163.72</v>
      </c>
      <c r="E10005" s="844"/>
      <c r="F10005" s="844"/>
      <c r="G10005" s="25"/>
      <c r="H10005" s="25"/>
      <c r="I10005" s="25"/>
      <c r="J10005" s="25"/>
      <c r="K10005" s="25"/>
      <c r="L10005" s="25"/>
      <c r="N10005" s="25"/>
      <c r="O10005" s="25"/>
      <c r="P10005" s="35" t="s">
        <v>2496</v>
      </c>
      <c r="AS10005" s="570"/>
      <c r="AT10005" s="391"/>
      <c r="AU10005" s="222"/>
      <c r="AV10005" s="564"/>
      <c r="AW10005" s="60"/>
      <c r="AX10005" s="60"/>
      <c r="AY10005" s="60"/>
      <c r="AZ10005" s="283"/>
      <c r="BA10005" s="283"/>
      <c r="BB10005" s="283"/>
      <c r="BC10005" s="34"/>
      <c r="BD10005" s="27"/>
      <c r="BF10005" s="35"/>
      <c r="BG10005" s="35"/>
      <c r="BH10005" s="35"/>
    </row>
    <row r="10006" spans="1:60" ht="15" x14ac:dyDescent="0.25">
      <c r="A10006" s="570">
        <f t="shared" si="147"/>
        <v>10000</v>
      </c>
      <c r="B10006" s="571" t="s">
        <v>12139</v>
      </c>
      <c r="C10006" s="574" t="s">
        <v>12458</v>
      </c>
      <c r="D10006" s="843">
        <v>17007.48</v>
      </c>
      <c r="E10006" s="844"/>
      <c r="F10006" s="844"/>
      <c r="G10006" s="25"/>
      <c r="H10006" s="25"/>
      <c r="I10006" s="25"/>
      <c r="J10006" s="25"/>
      <c r="K10006" s="25"/>
      <c r="L10006" s="25"/>
      <c r="N10006" s="25"/>
      <c r="O10006" s="25"/>
      <c r="P10006" s="35" t="s">
        <v>2496</v>
      </c>
      <c r="AS10006" s="570"/>
      <c r="AT10006" s="391"/>
      <c r="AU10006" s="222"/>
      <c r="AV10006" s="564"/>
      <c r="AW10006" s="60"/>
      <c r="AX10006" s="60"/>
      <c r="AY10006" s="60"/>
      <c r="AZ10006" s="283"/>
      <c r="BA10006" s="283"/>
      <c r="BB10006" s="283"/>
      <c r="BC10006" s="34"/>
      <c r="BD10006" s="27"/>
      <c r="BF10006" s="35"/>
      <c r="BG10006" s="35"/>
      <c r="BH10006" s="35"/>
    </row>
    <row r="10007" spans="1:60" ht="15" x14ac:dyDescent="0.25">
      <c r="A10007" s="570">
        <f t="shared" si="147"/>
        <v>10001</v>
      </c>
      <c r="B10007" s="571" t="s">
        <v>12140</v>
      </c>
      <c r="C10007" s="574" t="s">
        <v>12458</v>
      </c>
      <c r="D10007" s="843">
        <v>34413.61</v>
      </c>
      <c r="E10007" s="844"/>
      <c r="F10007" s="844"/>
      <c r="G10007" s="25"/>
      <c r="H10007" s="25"/>
      <c r="I10007" s="25"/>
      <c r="J10007" s="25"/>
      <c r="K10007" s="25"/>
      <c r="L10007" s="25"/>
      <c r="N10007" s="25"/>
      <c r="O10007" s="25"/>
      <c r="P10007" s="35" t="s">
        <v>2496</v>
      </c>
      <c r="AS10007" s="570"/>
      <c r="AT10007" s="391"/>
      <c r="AU10007" s="222"/>
      <c r="AV10007" s="564"/>
      <c r="AW10007" s="60"/>
      <c r="AX10007" s="60"/>
      <c r="AY10007" s="60"/>
      <c r="AZ10007" s="283"/>
      <c r="BA10007" s="283"/>
      <c r="BB10007" s="283"/>
      <c r="BC10007" s="34"/>
      <c r="BD10007" s="27"/>
      <c r="BF10007" s="35"/>
      <c r="BG10007" s="35"/>
      <c r="BH10007" s="35"/>
    </row>
    <row r="10008" spans="1:60" ht="15" x14ac:dyDescent="0.25">
      <c r="A10008" s="570">
        <f t="shared" si="147"/>
        <v>10002</v>
      </c>
      <c r="B10008" s="571" t="s">
        <v>12141</v>
      </c>
      <c r="C10008" s="574" t="s">
        <v>12458</v>
      </c>
      <c r="D10008" s="843">
        <v>89693.87</v>
      </c>
      <c r="E10008" s="844"/>
      <c r="F10008" s="844"/>
      <c r="G10008" s="25"/>
      <c r="H10008" s="25"/>
      <c r="I10008" s="25"/>
      <c r="J10008" s="25"/>
      <c r="K10008" s="25"/>
      <c r="L10008" s="25"/>
      <c r="N10008" s="25"/>
      <c r="O10008" s="25"/>
      <c r="P10008" s="35" t="s">
        <v>2496</v>
      </c>
      <c r="AS10008" s="570"/>
      <c r="AT10008" s="391"/>
      <c r="AU10008" s="222"/>
      <c r="AV10008" s="564"/>
      <c r="AW10008" s="60"/>
      <c r="AX10008" s="60"/>
      <c r="AY10008" s="60"/>
      <c r="AZ10008" s="283"/>
      <c r="BA10008" s="283"/>
      <c r="BB10008" s="283"/>
      <c r="BC10008" s="34"/>
      <c r="BD10008" s="27"/>
      <c r="BF10008" s="35"/>
      <c r="BG10008" s="35"/>
      <c r="BH10008" s="35"/>
    </row>
    <row r="10009" spans="1:60" ht="15" x14ac:dyDescent="0.25">
      <c r="A10009" s="570">
        <f t="shared" si="147"/>
        <v>10003</v>
      </c>
      <c r="B10009" s="571" t="s">
        <v>12142</v>
      </c>
      <c r="C10009" s="574" t="s">
        <v>12458</v>
      </c>
      <c r="D10009" s="843">
        <v>12548.55</v>
      </c>
      <c r="E10009" s="844"/>
      <c r="F10009" s="844"/>
      <c r="G10009" s="25"/>
      <c r="H10009" s="25"/>
      <c r="I10009" s="25"/>
      <c r="J10009" s="25"/>
      <c r="K10009" s="25"/>
      <c r="L10009" s="25"/>
      <c r="N10009" s="25"/>
      <c r="O10009" s="25"/>
      <c r="P10009" s="35" t="s">
        <v>2496</v>
      </c>
      <c r="AS10009" s="570"/>
      <c r="AT10009" s="391"/>
      <c r="AU10009" s="222"/>
      <c r="AV10009" s="564"/>
      <c r="AW10009" s="60"/>
      <c r="AX10009" s="60"/>
      <c r="AY10009" s="60"/>
      <c r="AZ10009" s="283"/>
      <c r="BA10009" s="283"/>
      <c r="BB10009" s="283"/>
      <c r="BC10009" s="34"/>
      <c r="BD10009" s="27"/>
      <c r="BF10009" s="35"/>
      <c r="BG10009" s="35"/>
      <c r="BH10009" s="35"/>
    </row>
    <row r="10010" spans="1:60" ht="15" x14ac:dyDescent="0.25">
      <c r="A10010" s="570">
        <f t="shared" si="147"/>
        <v>10004</v>
      </c>
      <c r="B10010" s="571" t="s">
        <v>12143</v>
      </c>
      <c r="C10010" s="574" t="s">
        <v>12458</v>
      </c>
      <c r="D10010" s="843">
        <v>29464.400000000001</v>
      </c>
      <c r="E10010" s="844"/>
      <c r="F10010" s="844"/>
      <c r="G10010" s="25"/>
      <c r="H10010" s="25"/>
      <c r="I10010" s="25"/>
      <c r="J10010" s="25"/>
      <c r="K10010" s="25"/>
      <c r="L10010" s="25"/>
      <c r="N10010" s="25"/>
      <c r="O10010" s="25"/>
      <c r="P10010" s="35" t="s">
        <v>2496</v>
      </c>
      <c r="AS10010" s="570"/>
      <c r="AT10010" s="391"/>
      <c r="AU10010" s="222"/>
      <c r="AV10010" s="564"/>
      <c r="AW10010" s="60"/>
      <c r="AX10010" s="60"/>
      <c r="AY10010" s="60"/>
      <c r="AZ10010" s="283"/>
      <c r="BA10010" s="283"/>
      <c r="BB10010" s="283"/>
      <c r="BC10010" s="34"/>
      <c r="BD10010" s="27"/>
      <c r="BF10010" s="35"/>
      <c r="BG10010" s="35"/>
      <c r="BH10010" s="35"/>
    </row>
    <row r="10011" spans="1:60" ht="15" x14ac:dyDescent="0.25">
      <c r="A10011" s="570">
        <f t="shared" si="147"/>
        <v>10005</v>
      </c>
      <c r="B10011" s="571" t="s">
        <v>12144</v>
      </c>
      <c r="C10011" s="574" t="s">
        <v>12458</v>
      </c>
      <c r="D10011" s="843">
        <v>22099.49</v>
      </c>
      <c r="E10011" s="844"/>
      <c r="F10011" s="844"/>
      <c r="G10011" s="25"/>
      <c r="H10011" s="25"/>
      <c r="I10011" s="25"/>
      <c r="J10011" s="25"/>
      <c r="K10011" s="25"/>
      <c r="L10011" s="25"/>
      <c r="N10011" s="25"/>
      <c r="O10011" s="25"/>
      <c r="P10011" s="35" t="s">
        <v>2496</v>
      </c>
      <c r="AS10011" s="570"/>
      <c r="AT10011" s="391"/>
      <c r="AU10011" s="222"/>
      <c r="AV10011" s="564"/>
      <c r="AW10011" s="60"/>
      <c r="AX10011" s="60"/>
      <c r="AY10011" s="60"/>
      <c r="AZ10011" s="283"/>
      <c r="BA10011" s="283"/>
      <c r="BB10011" s="283"/>
      <c r="BC10011" s="34"/>
      <c r="BD10011" s="27"/>
      <c r="BF10011" s="35"/>
      <c r="BG10011" s="35"/>
      <c r="BH10011" s="35"/>
    </row>
    <row r="10012" spans="1:60" ht="15" x14ac:dyDescent="0.25">
      <c r="A10012" s="570">
        <f t="shared" si="147"/>
        <v>10006</v>
      </c>
      <c r="B10012" s="571" t="s">
        <v>12145</v>
      </c>
      <c r="C10012" s="574" t="s">
        <v>12458</v>
      </c>
      <c r="D10012" s="843">
        <v>10402.98</v>
      </c>
      <c r="E10012" s="844"/>
      <c r="F10012" s="844"/>
      <c r="G10012" s="25"/>
      <c r="H10012" s="25"/>
      <c r="I10012" s="25"/>
      <c r="J10012" s="25"/>
      <c r="K10012" s="25"/>
      <c r="L10012" s="25"/>
      <c r="N10012" s="25"/>
      <c r="O10012" s="25"/>
      <c r="P10012" s="35" t="s">
        <v>2496</v>
      </c>
      <c r="AS10012" s="570"/>
      <c r="AT10012" s="391"/>
      <c r="AU10012" s="222"/>
      <c r="AV10012" s="564"/>
      <c r="AW10012" s="60"/>
      <c r="AX10012" s="60"/>
      <c r="AY10012" s="60"/>
      <c r="AZ10012" s="283"/>
      <c r="BA10012" s="283"/>
      <c r="BB10012" s="283"/>
      <c r="BC10012" s="34"/>
      <c r="BD10012" s="27"/>
      <c r="BF10012" s="35"/>
      <c r="BG10012" s="35"/>
      <c r="BH10012" s="35"/>
    </row>
    <row r="10013" spans="1:60" ht="15" x14ac:dyDescent="0.25">
      <c r="A10013" s="570">
        <f t="shared" si="147"/>
        <v>10007</v>
      </c>
      <c r="B10013" s="571" t="s">
        <v>12146</v>
      </c>
      <c r="C10013" s="574" t="s">
        <v>12458</v>
      </c>
      <c r="D10013" s="843">
        <v>37950.29</v>
      </c>
      <c r="E10013" s="844"/>
      <c r="F10013" s="844"/>
      <c r="G10013" s="25"/>
      <c r="H10013" s="25"/>
      <c r="I10013" s="25"/>
      <c r="J10013" s="25"/>
      <c r="K10013" s="25"/>
      <c r="L10013" s="25"/>
      <c r="N10013" s="25"/>
      <c r="O10013" s="25"/>
      <c r="P10013" s="35" t="s">
        <v>2496</v>
      </c>
      <c r="AS10013" s="570"/>
      <c r="AT10013" s="391"/>
      <c r="AU10013" s="222"/>
      <c r="AV10013" s="564"/>
      <c r="AW10013" s="60"/>
      <c r="AX10013" s="60"/>
      <c r="AY10013" s="60"/>
      <c r="AZ10013" s="283"/>
      <c r="BA10013" s="283"/>
      <c r="BB10013" s="283"/>
      <c r="BC10013" s="34"/>
      <c r="BD10013" s="27"/>
      <c r="BF10013" s="35"/>
      <c r="BG10013" s="35"/>
      <c r="BH10013" s="35"/>
    </row>
    <row r="10014" spans="1:60" ht="15" x14ac:dyDescent="0.25">
      <c r="A10014" s="570">
        <f t="shared" si="147"/>
        <v>10008</v>
      </c>
      <c r="B10014" s="571" t="s">
        <v>12147</v>
      </c>
      <c r="C10014" s="574" t="s">
        <v>12458</v>
      </c>
      <c r="D10014" s="843">
        <v>40067.300000000003</v>
      </c>
      <c r="E10014" s="844"/>
      <c r="F10014" s="844"/>
      <c r="G10014" s="25"/>
      <c r="H10014" s="25"/>
      <c r="I10014" s="25"/>
      <c r="J10014" s="25"/>
      <c r="K10014" s="25"/>
      <c r="L10014" s="25"/>
      <c r="N10014" s="25"/>
      <c r="O10014" s="25"/>
      <c r="P10014" s="35" t="s">
        <v>2496</v>
      </c>
      <c r="AS10014" s="570"/>
      <c r="AT10014" s="391"/>
      <c r="AU10014" s="222"/>
      <c r="AV10014" s="564"/>
      <c r="AW10014" s="60"/>
      <c r="AX10014" s="60"/>
      <c r="AY10014" s="60"/>
      <c r="AZ10014" s="283"/>
      <c r="BA10014" s="283"/>
      <c r="BB10014" s="283"/>
      <c r="BC10014" s="34"/>
      <c r="BD10014" s="27"/>
      <c r="BF10014" s="35"/>
      <c r="BG10014" s="35"/>
      <c r="BH10014" s="35"/>
    </row>
    <row r="10015" spans="1:60" ht="15" x14ac:dyDescent="0.25">
      <c r="A10015" s="570">
        <f t="shared" si="147"/>
        <v>10009</v>
      </c>
      <c r="B10015" s="571" t="s">
        <v>12148</v>
      </c>
      <c r="C10015" s="574" t="s">
        <v>12458</v>
      </c>
      <c r="D10015" s="843">
        <v>99048.46</v>
      </c>
      <c r="E10015" s="844"/>
      <c r="F10015" s="844"/>
      <c r="G10015" s="25"/>
      <c r="H10015" s="25"/>
      <c r="I10015" s="25"/>
      <c r="J10015" s="25"/>
      <c r="K10015" s="25"/>
      <c r="L10015" s="25"/>
      <c r="N10015" s="25"/>
      <c r="O10015" s="25"/>
      <c r="P10015" s="35" t="s">
        <v>2496</v>
      </c>
      <c r="AS10015" s="570"/>
      <c r="AT10015" s="391"/>
      <c r="AU10015" s="222"/>
      <c r="AV10015" s="564"/>
      <c r="AW10015" s="60"/>
      <c r="AX10015" s="60"/>
      <c r="AY10015" s="60"/>
      <c r="AZ10015" s="283"/>
      <c r="BA10015" s="283"/>
      <c r="BB10015" s="283"/>
      <c r="BC10015" s="34"/>
      <c r="BD10015" s="27"/>
      <c r="BF10015" s="35"/>
      <c r="BG10015" s="35"/>
      <c r="BH10015" s="35"/>
    </row>
    <row r="10016" spans="1:60" ht="15" x14ac:dyDescent="0.25">
      <c r="A10016" s="570">
        <f t="shared" si="147"/>
        <v>10010</v>
      </c>
      <c r="B10016" s="571" t="s">
        <v>12149</v>
      </c>
      <c r="C10016" s="574" t="s">
        <v>12458</v>
      </c>
      <c r="D10016" s="843">
        <v>13291.11</v>
      </c>
      <c r="E10016" s="844"/>
      <c r="F10016" s="844"/>
      <c r="G10016" s="25"/>
      <c r="H10016" s="25"/>
      <c r="I10016" s="25"/>
      <c r="J10016" s="25"/>
      <c r="K10016" s="25"/>
      <c r="L10016" s="25"/>
      <c r="N10016" s="25"/>
      <c r="O10016" s="25"/>
      <c r="P10016" s="35" t="s">
        <v>2496</v>
      </c>
      <c r="AS10016" s="570"/>
      <c r="AT10016" s="391"/>
      <c r="AU10016" s="222"/>
      <c r="AV10016" s="564"/>
      <c r="AW10016" s="60"/>
      <c r="AX10016" s="60"/>
      <c r="AY10016" s="60"/>
      <c r="AZ10016" s="283"/>
      <c r="BA10016" s="283"/>
      <c r="BB10016" s="283"/>
      <c r="BC10016" s="34"/>
      <c r="BD10016" s="27"/>
      <c r="BF10016" s="35"/>
      <c r="BG10016" s="35"/>
      <c r="BH10016" s="35"/>
    </row>
    <row r="10017" spans="1:60" ht="15" x14ac:dyDescent="0.25">
      <c r="A10017" s="570">
        <f t="shared" si="147"/>
        <v>10011</v>
      </c>
      <c r="B10017" s="571" t="s">
        <v>12150</v>
      </c>
      <c r="C10017" s="574" t="s">
        <v>12458</v>
      </c>
      <c r="D10017" s="843">
        <v>4588.6400000000003</v>
      </c>
      <c r="E10017" s="844"/>
      <c r="F10017" s="844"/>
      <c r="G10017" s="25"/>
      <c r="H10017" s="25"/>
      <c r="I10017" s="25"/>
      <c r="J10017" s="25"/>
      <c r="K10017" s="25"/>
      <c r="L10017" s="25"/>
      <c r="N10017" s="25"/>
      <c r="O10017" s="25"/>
      <c r="P10017" s="35" t="s">
        <v>2496</v>
      </c>
      <c r="AS10017" s="570"/>
      <c r="AT10017" s="391"/>
      <c r="AU10017" s="222"/>
      <c r="AV10017" s="564"/>
      <c r="AW10017" s="60"/>
      <c r="AX10017" s="60"/>
      <c r="AY10017" s="60"/>
      <c r="AZ10017" s="283"/>
      <c r="BA10017" s="283"/>
      <c r="BB10017" s="283"/>
      <c r="BC10017" s="34"/>
      <c r="BD10017" s="27"/>
      <c r="BF10017" s="35"/>
      <c r="BG10017" s="35"/>
      <c r="BH10017" s="35"/>
    </row>
    <row r="10018" spans="1:60" ht="15" x14ac:dyDescent="0.25">
      <c r="A10018" s="570">
        <f t="shared" si="147"/>
        <v>10012</v>
      </c>
      <c r="B10018" s="571" t="s">
        <v>12151</v>
      </c>
      <c r="C10018" s="574" t="s">
        <v>12458</v>
      </c>
      <c r="D10018" s="843">
        <v>4760</v>
      </c>
      <c r="E10018" s="844"/>
      <c r="F10018" s="844"/>
      <c r="G10018" s="25"/>
      <c r="H10018" s="25"/>
      <c r="I10018" s="25"/>
      <c r="J10018" s="25"/>
      <c r="K10018" s="25"/>
      <c r="L10018" s="25"/>
      <c r="N10018" s="25"/>
      <c r="O10018" s="25"/>
      <c r="P10018" s="35" t="s">
        <v>2496</v>
      </c>
      <c r="AS10018" s="570"/>
      <c r="AT10018" s="391"/>
      <c r="AU10018" s="222"/>
      <c r="AV10018" s="564"/>
      <c r="AW10018" s="60"/>
      <c r="AX10018" s="60"/>
      <c r="AY10018" s="60"/>
      <c r="AZ10018" s="283"/>
      <c r="BA10018" s="283"/>
      <c r="BB10018" s="283"/>
      <c r="BC10018" s="34"/>
      <c r="BD10018" s="27"/>
      <c r="BF10018" s="35"/>
      <c r="BG10018" s="35"/>
      <c r="BH10018" s="35"/>
    </row>
    <row r="10019" spans="1:60" ht="15" x14ac:dyDescent="0.25">
      <c r="A10019" s="570">
        <f t="shared" si="147"/>
        <v>10013</v>
      </c>
      <c r="B10019" s="571" t="s">
        <v>12152</v>
      </c>
      <c r="C10019" s="574" t="s">
        <v>12458</v>
      </c>
      <c r="D10019" s="843">
        <v>23736.93</v>
      </c>
      <c r="E10019" s="844"/>
      <c r="F10019" s="844"/>
      <c r="G10019" s="25"/>
      <c r="H10019" s="25"/>
      <c r="I10019" s="25"/>
      <c r="J10019" s="25"/>
      <c r="K10019" s="25"/>
      <c r="L10019" s="25"/>
      <c r="N10019" s="25"/>
      <c r="O10019" s="25"/>
      <c r="P10019" s="35" t="s">
        <v>2496</v>
      </c>
      <c r="AS10019" s="570"/>
      <c r="AT10019" s="391"/>
      <c r="AU10019" s="222"/>
      <c r="AV10019" s="564"/>
      <c r="AW10019" s="60"/>
      <c r="AX10019" s="60"/>
      <c r="AY10019" s="60"/>
      <c r="AZ10019" s="283"/>
      <c r="BA10019" s="283"/>
      <c r="BB10019" s="283"/>
      <c r="BC10019" s="34"/>
      <c r="BD10019" s="27"/>
      <c r="BF10019" s="35"/>
      <c r="BG10019" s="35"/>
      <c r="BH10019" s="35"/>
    </row>
    <row r="10020" spans="1:60" ht="15" x14ac:dyDescent="0.25">
      <c r="A10020" s="570">
        <f t="shared" si="147"/>
        <v>10014</v>
      </c>
      <c r="B10020" s="571" t="s">
        <v>12153</v>
      </c>
      <c r="C10020" s="574" t="s">
        <v>12458</v>
      </c>
      <c r="D10020" s="843">
        <v>5370.47</v>
      </c>
      <c r="E10020" s="844"/>
      <c r="F10020" s="844"/>
      <c r="G10020" s="25"/>
      <c r="H10020" s="25"/>
      <c r="I10020" s="25"/>
      <c r="J10020" s="25"/>
      <c r="K10020" s="25"/>
      <c r="L10020" s="25"/>
      <c r="N10020" s="25"/>
      <c r="O10020" s="25"/>
      <c r="P10020" s="35" t="s">
        <v>2496</v>
      </c>
      <c r="AS10020" s="570"/>
      <c r="AT10020" s="391"/>
      <c r="AU10020" s="222"/>
      <c r="AV10020" s="564"/>
      <c r="AW10020" s="60"/>
      <c r="AX10020" s="60"/>
      <c r="AY10020" s="60"/>
      <c r="AZ10020" s="283"/>
      <c r="BA10020" s="283"/>
      <c r="BB10020" s="283"/>
      <c r="BC10020" s="34"/>
      <c r="BD10020" s="27"/>
      <c r="BF10020" s="35"/>
      <c r="BG10020" s="35"/>
      <c r="BH10020" s="35"/>
    </row>
    <row r="10021" spans="1:60" ht="15" x14ac:dyDescent="0.25">
      <c r="A10021" s="570">
        <f t="shared" si="147"/>
        <v>10015</v>
      </c>
      <c r="B10021" s="571" t="s">
        <v>12154</v>
      </c>
      <c r="C10021" s="574" t="s">
        <v>12458</v>
      </c>
      <c r="D10021" s="843">
        <v>4545.8</v>
      </c>
      <c r="E10021" s="844"/>
      <c r="F10021" s="844"/>
      <c r="G10021" s="25"/>
      <c r="H10021" s="25"/>
      <c r="I10021" s="25"/>
      <c r="J10021" s="25"/>
      <c r="K10021" s="25"/>
      <c r="L10021" s="25"/>
      <c r="N10021" s="25"/>
      <c r="O10021" s="25"/>
      <c r="P10021" s="35" t="s">
        <v>2496</v>
      </c>
      <c r="AS10021" s="570"/>
      <c r="AT10021" s="391"/>
      <c r="AU10021" s="222"/>
      <c r="AV10021" s="564"/>
      <c r="AW10021" s="60"/>
      <c r="AX10021" s="60"/>
      <c r="AY10021" s="60"/>
      <c r="AZ10021" s="283"/>
      <c r="BA10021" s="283"/>
      <c r="BB10021" s="283"/>
      <c r="BC10021" s="34"/>
      <c r="BD10021" s="27"/>
      <c r="BF10021" s="35"/>
      <c r="BG10021" s="35"/>
      <c r="BH10021" s="35"/>
    </row>
    <row r="10022" spans="1:60" ht="15" x14ac:dyDescent="0.25">
      <c r="A10022" s="570">
        <f t="shared" si="147"/>
        <v>10016</v>
      </c>
      <c r="B10022" s="571" t="s">
        <v>12155</v>
      </c>
      <c r="C10022" s="574" t="s">
        <v>12458</v>
      </c>
      <c r="D10022" s="843">
        <v>4545.8</v>
      </c>
      <c r="E10022" s="844"/>
      <c r="F10022" s="844"/>
      <c r="G10022" s="25"/>
      <c r="H10022" s="25"/>
      <c r="I10022" s="25"/>
      <c r="J10022" s="25"/>
      <c r="K10022" s="25"/>
      <c r="L10022" s="25"/>
      <c r="N10022" s="25"/>
      <c r="O10022" s="25"/>
      <c r="P10022" s="35" t="s">
        <v>2496</v>
      </c>
      <c r="AS10022" s="570"/>
      <c r="AT10022" s="391"/>
      <c r="AU10022" s="222"/>
      <c r="AV10022" s="564"/>
      <c r="AW10022" s="60"/>
      <c r="AX10022" s="60"/>
      <c r="AY10022" s="60"/>
      <c r="AZ10022" s="283"/>
      <c r="BA10022" s="283"/>
      <c r="BB10022" s="283"/>
      <c r="BC10022" s="34"/>
      <c r="BD10022" s="27"/>
      <c r="BF10022" s="35"/>
      <c r="BG10022" s="35"/>
      <c r="BH10022" s="35"/>
    </row>
    <row r="10023" spans="1:60" ht="15" x14ac:dyDescent="0.25">
      <c r="A10023" s="570">
        <f t="shared" si="147"/>
        <v>10017</v>
      </c>
      <c r="B10023" s="571" t="s">
        <v>12156</v>
      </c>
      <c r="C10023" s="574" t="s">
        <v>12458</v>
      </c>
      <c r="D10023" s="843">
        <v>13955.13</v>
      </c>
      <c r="E10023" s="844"/>
      <c r="F10023" s="844"/>
      <c r="G10023" s="25"/>
      <c r="H10023" s="25"/>
      <c r="I10023" s="25"/>
      <c r="J10023" s="25"/>
      <c r="K10023" s="25"/>
      <c r="L10023" s="25"/>
      <c r="N10023" s="25"/>
      <c r="O10023" s="25"/>
      <c r="P10023" s="35" t="s">
        <v>2496</v>
      </c>
      <c r="AS10023" s="570"/>
      <c r="AT10023" s="391"/>
      <c r="AU10023" s="222"/>
      <c r="AV10023" s="564"/>
      <c r="AW10023" s="60"/>
      <c r="AX10023" s="60"/>
      <c r="AY10023" s="60"/>
      <c r="AZ10023" s="283"/>
      <c r="BA10023" s="283"/>
      <c r="BB10023" s="283"/>
      <c r="BC10023" s="34"/>
      <c r="BD10023" s="27"/>
      <c r="BF10023" s="35"/>
      <c r="BG10023" s="35"/>
      <c r="BH10023" s="35"/>
    </row>
    <row r="10024" spans="1:60" ht="15" x14ac:dyDescent="0.25">
      <c r="A10024" s="570">
        <f t="shared" si="147"/>
        <v>10018</v>
      </c>
      <c r="B10024" s="571" t="s">
        <v>12156</v>
      </c>
      <c r="C10024" s="574" t="s">
        <v>12458</v>
      </c>
      <c r="D10024" s="843">
        <v>11183.62</v>
      </c>
      <c r="E10024" s="844"/>
      <c r="F10024" s="844"/>
      <c r="G10024" s="25"/>
      <c r="H10024" s="25"/>
      <c r="I10024" s="25"/>
      <c r="J10024" s="25"/>
      <c r="K10024" s="25"/>
      <c r="L10024" s="25"/>
      <c r="N10024" s="25"/>
      <c r="O10024" s="25"/>
      <c r="P10024" s="35" t="s">
        <v>2496</v>
      </c>
      <c r="AS10024" s="570"/>
      <c r="AT10024" s="391"/>
      <c r="AU10024" s="222"/>
      <c r="AV10024" s="564"/>
      <c r="AW10024" s="60"/>
      <c r="AX10024" s="60"/>
      <c r="AY10024" s="60"/>
      <c r="AZ10024" s="283"/>
      <c r="BA10024" s="283"/>
      <c r="BB10024" s="283"/>
      <c r="BC10024" s="34"/>
      <c r="BD10024" s="27"/>
      <c r="BF10024" s="35"/>
      <c r="BG10024" s="35"/>
      <c r="BH10024" s="35"/>
    </row>
    <row r="10025" spans="1:60" ht="15" x14ac:dyDescent="0.25">
      <c r="A10025" s="570">
        <f t="shared" si="147"/>
        <v>10019</v>
      </c>
      <c r="B10025" s="571" t="s">
        <v>12157</v>
      </c>
      <c r="C10025" s="574" t="s">
        <v>12458</v>
      </c>
      <c r="D10025" s="843">
        <v>15070.16</v>
      </c>
      <c r="E10025" s="844"/>
      <c r="F10025" s="844"/>
      <c r="G10025" s="25"/>
      <c r="H10025" s="25"/>
      <c r="I10025" s="25"/>
      <c r="J10025" s="25"/>
      <c r="K10025" s="25"/>
      <c r="L10025" s="25"/>
      <c r="N10025" s="25"/>
      <c r="O10025" s="25"/>
      <c r="P10025" s="35" t="s">
        <v>2496</v>
      </c>
      <c r="AS10025" s="570"/>
      <c r="AT10025" s="391"/>
      <c r="AU10025" s="222"/>
      <c r="AV10025" s="564"/>
      <c r="AW10025" s="60"/>
      <c r="AX10025" s="60"/>
      <c r="AY10025" s="60"/>
      <c r="AZ10025" s="283"/>
      <c r="BA10025" s="283"/>
      <c r="BB10025" s="283"/>
      <c r="BC10025" s="34"/>
      <c r="BD10025" s="27"/>
      <c r="BF10025" s="35"/>
      <c r="BG10025" s="35"/>
      <c r="BH10025" s="35"/>
    </row>
    <row r="10026" spans="1:60" ht="15" x14ac:dyDescent="0.25">
      <c r="A10026" s="570">
        <f t="shared" si="147"/>
        <v>10020</v>
      </c>
      <c r="B10026" s="571" t="s">
        <v>12158</v>
      </c>
      <c r="C10026" s="574" t="s">
        <v>12458</v>
      </c>
      <c r="D10026" s="843">
        <v>10888.5</v>
      </c>
      <c r="E10026" s="844"/>
      <c r="F10026" s="844"/>
      <c r="G10026" s="25"/>
      <c r="H10026" s="25"/>
      <c r="I10026" s="25"/>
      <c r="J10026" s="25"/>
      <c r="K10026" s="25"/>
      <c r="L10026" s="25"/>
      <c r="N10026" s="25"/>
      <c r="O10026" s="25"/>
      <c r="P10026" s="35" t="s">
        <v>2496</v>
      </c>
      <c r="AS10026" s="570"/>
      <c r="AT10026" s="391"/>
      <c r="AU10026" s="222"/>
      <c r="AV10026" s="564"/>
      <c r="AW10026" s="60"/>
      <c r="AX10026" s="60"/>
      <c r="AY10026" s="60"/>
      <c r="AZ10026" s="283"/>
      <c r="BA10026" s="283"/>
      <c r="BB10026" s="283"/>
      <c r="BC10026" s="34"/>
      <c r="BD10026" s="27"/>
      <c r="BF10026" s="35"/>
      <c r="BG10026" s="35"/>
      <c r="BH10026" s="35"/>
    </row>
    <row r="10027" spans="1:60" ht="15" x14ac:dyDescent="0.25">
      <c r="A10027" s="570">
        <f t="shared" si="147"/>
        <v>10021</v>
      </c>
      <c r="B10027" s="571" t="s">
        <v>12159</v>
      </c>
      <c r="C10027" s="574" t="s">
        <v>12458</v>
      </c>
      <c r="D10027" s="843">
        <v>9797.27</v>
      </c>
      <c r="E10027" s="844"/>
      <c r="F10027" s="844"/>
      <c r="G10027" s="25"/>
      <c r="H10027" s="25"/>
      <c r="I10027" s="25"/>
      <c r="J10027" s="25"/>
      <c r="K10027" s="25"/>
      <c r="L10027" s="25"/>
      <c r="N10027" s="25"/>
      <c r="O10027" s="25"/>
      <c r="P10027" s="35" t="s">
        <v>2496</v>
      </c>
      <c r="AS10027" s="570"/>
      <c r="AT10027" s="391"/>
      <c r="AU10027" s="222"/>
      <c r="AV10027" s="564"/>
      <c r="AW10027" s="60"/>
      <c r="AX10027" s="60"/>
      <c r="AY10027" s="60"/>
      <c r="AZ10027" s="283"/>
      <c r="BA10027" s="283"/>
      <c r="BB10027" s="283"/>
      <c r="BC10027" s="34"/>
      <c r="BD10027" s="27"/>
      <c r="BF10027" s="35"/>
      <c r="BG10027" s="35"/>
      <c r="BH10027" s="35"/>
    </row>
    <row r="10028" spans="1:60" ht="15" x14ac:dyDescent="0.25">
      <c r="A10028" s="570">
        <f t="shared" si="147"/>
        <v>10022</v>
      </c>
      <c r="B10028" s="571" t="s">
        <v>12160</v>
      </c>
      <c r="C10028" s="574" t="s">
        <v>12458</v>
      </c>
      <c r="D10028" s="843">
        <v>9071.3700000000008</v>
      </c>
      <c r="E10028" s="844"/>
      <c r="F10028" s="844"/>
      <c r="G10028" s="25"/>
      <c r="H10028" s="25"/>
      <c r="I10028" s="25"/>
      <c r="J10028" s="25"/>
      <c r="K10028" s="25"/>
      <c r="L10028" s="25"/>
      <c r="N10028" s="25"/>
      <c r="O10028" s="25"/>
      <c r="P10028" s="35" t="s">
        <v>2496</v>
      </c>
      <c r="AS10028" s="570"/>
      <c r="AT10028" s="391"/>
      <c r="AU10028" s="222"/>
      <c r="AV10028" s="564"/>
      <c r="AW10028" s="60"/>
      <c r="AX10028" s="60"/>
      <c r="AY10028" s="60"/>
      <c r="AZ10028" s="283"/>
      <c r="BA10028" s="283"/>
      <c r="BB10028" s="283"/>
      <c r="BC10028" s="34"/>
      <c r="BD10028" s="27"/>
      <c r="BF10028" s="35"/>
      <c r="BG10028" s="35"/>
      <c r="BH10028" s="35"/>
    </row>
    <row r="10029" spans="1:60" ht="15" x14ac:dyDescent="0.25">
      <c r="A10029" s="570">
        <f t="shared" si="147"/>
        <v>10023</v>
      </c>
      <c r="B10029" s="571" t="s">
        <v>12161</v>
      </c>
      <c r="C10029" s="574" t="s">
        <v>12458</v>
      </c>
      <c r="D10029" s="843">
        <v>11638.2</v>
      </c>
      <c r="E10029" s="844"/>
      <c r="F10029" s="844"/>
      <c r="G10029" s="25"/>
      <c r="H10029" s="25"/>
      <c r="I10029" s="25"/>
      <c r="J10029" s="25"/>
      <c r="K10029" s="25"/>
      <c r="L10029" s="25"/>
      <c r="N10029" s="25"/>
      <c r="O10029" s="25"/>
      <c r="P10029" s="35" t="s">
        <v>2496</v>
      </c>
      <c r="AS10029" s="570"/>
      <c r="AT10029" s="391"/>
      <c r="AU10029" s="222"/>
      <c r="AV10029" s="564"/>
      <c r="AW10029" s="60"/>
      <c r="AX10029" s="60"/>
      <c r="AY10029" s="60"/>
      <c r="AZ10029" s="283"/>
      <c r="BA10029" s="283"/>
      <c r="BB10029" s="283"/>
      <c r="BC10029" s="34"/>
      <c r="BD10029" s="27"/>
      <c r="BF10029" s="35"/>
      <c r="BG10029" s="35"/>
      <c r="BH10029" s="35"/>
    </row>
    <row r="10030" spans="1:60" ht="15" x14ac:dyDescent="0.25">
      <c r="A10030" s="570">
        <f t="shared" si="147"/>
        <v>10024</v>
      </c>
      <c r="B10030" s="571" t="s">
        <v>12162</v>
      </c>
      <c r="C10030" s="574" t="s">
        <v>12458</v>
      </c>
      <c r="D10030" s="843">
        <v>1811.18</v>
      </c>
      <c r="E10030" s="844"/>
      <c r="F10030" s="844"/>
      <c r="G10030" s="25"/>
      <c r="H10030" s="25"/>
      <c r="I10030" s="25"/>
      <c r="J10030" s="25"/>
      <c r="K10030" s="25"/>
      <c r="L10030" s="25"/>
      <c r="N10030" s="25"/>
      <c r="O10030" s="25"/>
      <c r="P10030" s="35" t="s">
        <v>2496</v>
      </c>
      <c r="AS10030" s="570"/>
      <c r="AT10030" s="391"/>
      <c r="AU10030" s="222"/>
      <c r="AV10030" s="564"/>
      <c r="AW10030" s="60"/>
      <c r="AX10030" s="60"/>
      <c r="AY10030" s="60"/>
      <c r="AZ10030" s="283"/>
      <c r="BA10030" s="283"/>
      <c r="BB10030" s="283"/>
      <c r="BC10030" s="34"/>
      <c r="BD10030" s="27"/>
      <c r="BF10030" s="35"/>
      <c r="BG10030" s="35"/>
      <c r="BH10030" s="35"/>
    </row>
    <row r="10031" spans="1:60" ht="15" x14ac:dyDescent="0.25">
      <c r="A10031" s="570">
        <f t="shared" si="147"/>
        <v>10025</v>
      </c>
      <c r="B10031" s="571" t="s">
        <v>12162</v>
      </c>
      <c r="C10031" s="574" t="s">
        <v>12458</v>
      </c>
      <c r="D10031" s="843">
        <v>1362.55</v>
      </c>
      <c r="E10031" s="844"/>
      <c r="F10031" s="844"/>
      <c r="G10031" s="25"/>
      <c r="H10031" s="25"/>
      <c r="I10031" s="25"/>
      <c r="J10031" s="25"/>
      <c r="K10031" s="25"/>
      <c r="L10031" s="25"/>
      <c r="N10031" s="25"/>
      <c r="O10031" s="25"/>
      <c r="P10031" s="35" t="s">
        <v>2496</v>
      </c>
      <c r="AS10031" s="570"/>
      <c r="AT10031" s="391"/>
      <c r="AU10031" s="222"/>
      <c r="AV10031" s="564"/>
      <c r="AW10031" s="60"/>
      <c r="AX10031" s="60"/>
      <c r="AY10031" s="60"/>
      <c r="AZ10031" s="283"/>
      <c r="BA10031" s="283"/>
      <c r="BB10031" s="283"/>
      <c r="BC10031" s="34"/>
      <c r="BD10031" s="27"/>
      <c r="BF10031" s="35"/>
      <c r="BG10031" s="35"/>
      <c r="BH10031" s="35"/>
    </row>
    <row r="10032" spans="1:60" ht="15" x14ac:dyDescent="0.25">
      <c r="A10032" s="570">
        <f t="shared" si="147"/>
        <v>10026</v>
      </c>
      <c r="B10032" s="571" t="s">
        <v>12163</v>
      </c>
      <c r="C10032" s="574" t="s">
        <v>12458</v>
      </c>
      <c r="D10032" s="843">
        <v>3170.16</v>
      </c>
      <c r="E10032" s="844"/>
      <c r="F10032" s="844"/>
      <c r="G10032" s="25"/>
      <c r="H10032" s="25"/>
      <c r="I10032" s="25"/>
      <c r="J10032" s="25"/>
      <c r="K10032" s="25"/>
      <c r="L10032" s="25"/>
      <c r="N10032" s="25"/>
      <c r="O10032" s="25"/>
      <c r="P10032" s="35" t="s">
        <v>2496</v>
      </c>
      <c r="AS10032" s="570"/>
      <c r="AT10032" s="391"/>
      <c r="AU10032" s="222"/>
      <c r="AV10032" s="564"/>
      <c r="AW10032" s="60"/>
      <c r="AX10032" s="60"/>
      <c r="AY10032" s="60"/>
      <c r="AZ10032" s="283"/>
      <c r="BA10032" s="283"/>
      <c r="BB10032" s="283"/>
      <c r="BC10032" s="34"/>
      <c r="BD10032" s="27"/>
      <c r="BF10032" s="35"/>
      <c r="BG10032" s="35"/>
      <c r="BH10032" s="35"/>
    </row>
    <row r="10033" spans="1:60" ht="15" x14ac:dyDescent="0.25">
      <c r="A10033" s="570">
        <f t="shared" si="147"/>
        <v>10027</v>
      </c>
      <c r="B10033" s="571" t="s">
        <v>12164</v>
      </c>
      <c r="C10033" s="574" t="s">
        <v>12458</v>
      </c>
      <c r="D10033" s="843">
        <v>12354.58</v>
      </c>
      <c r="E10033" s="844"/>
      <c r="F10033" s="844"/>
      <c r="G10033" s="25"/>
      <c r="H10033" s="25"/>
      <c r="I10033" s="25"/>
      <c r="J10033" s="25"/>
      <c r="K10033" s="25"/>
      <c r="L10033" s="25"/>
      <c r="N10033" s="25"/>
      <c r="O10033" s="25"/>
      <c r="P10033" s="35" t="s">
        <v>2496</v>
      </c>
      <c r="AS10033" s="570"/>
      <c r="AT10033" s="391"/>
      <c r="AU10033" s="222"/>
      <c r="AV10033" s="564"/>
      <c r="AW10033" s="60"/>
      <c r="AX10033" s="60"/>
      <c r="AY10033" s="60"/>
      <c r="AZ10033" s="283"/>
      <c r="BA10033" s="283"/>
      <c r="BB10033" s="283"/>
      <c r="BC10033" s="34"/>
      <c r="BD10033" s="27"/>
      <c r="BF10033" s="35"/>
      <c r="BG10033" s="35"/>
      <c r="BH10033" s="35"/>
    </row>
    <row r="10034" spans="1:60" ht="15" x14ac:dyDescent="0.25">
      <c r="A10034" s="570">
        <f t="shared" si="147"/>
        <v>10028</v>
      </c>
      <c r="B10034" s="571" t="s">
        <v>12165</v>
      </c>
      <c r="C10034" s="574" t="s">
        <v>12458</v>
      </c>
      <c r="D10034" s="843">
        <v>18835.32</v>
      </c>
      <c r="E10034" s="844"/>
      <c r="F10034" s="844"/>
      <c r="G10034" s="25"/>
      <c r="H10034" s="25"/>
      <c r="I10034" s="25"/>
      <c r="J10034" s="25"/>
      <c r="K10034" s="25"/>
      <c r="L10034" s="25"/>
      <c r="N10034" s="25"/>
      <c r="O10034" s="25"/>
      <c r="P10034" s="35" t="s">
        <v>2496</v>
      </c>
      <c r="AS10034" s="570"/>
      <c r="AT10034" s="391"/>
      <c r="AU10034" s="222"/>
      <c r="AV10034" s="564"/>
      <c r="AW10034" s="60"/>
      <c r="AX10034" s="60"/>
      <c r="AY10034" s="60"/>
      <c r="AZ10034" s="283"/>
      <c r="BA10034" s="283"/>
      <c r="BB10034" s="283"/>
      <c r="BC10034" s="34"/>
      <c r="BD10034" s="27"/>
      <c r="BF10034" s="35"/>
      <c r="BG10034" s="35"/>
      <c r="BH10034" s="35"/>
    </row>
    <row r="10035" spans="1:60" ht="15" x14ac:dyDescent="0.25">
      <c r="A10035" s="570">
        <f t="shared" si="147"/>
        <v>10029</v>
      </c>
      <c r="B10035" s="571" t="s">
        <v>12166</v>
      </c>
      <c r="C10035" s="574" t="s">
        <v>12458</v>
      </c>
      <c r="D10035" s="843">
        <v>17440.64</v>
      </c>
      <c r="E10035" s="844"/>
      <c r="F10035" s="844"/>
      <c r="G10035" s="25"/>
      <c r="H10035" s="25"/>
      <c r="I10035" s="25"/>
      <c r="J10035" s="25"/>
      <c r="K10035" s="25"/>
      <c r="L10035" s="25"/>
      <c r="N10035" s="25"/>
      <c r="O10035" s="25"/>
      <c r="P10035" s="35" t="s">
        <v>2496</v>
      </c>
      <c r="AS10035" s="570"/>
      <c r="AT10035" s="391"/>
      <c r="AU10035" s="222"/>
      <c r="AV10035" s="564"/>
      <c r="AW10035" s="60"/>
      <c r="AX10035" s="60"/>
      <c r="AY10035" s="60"/>
      <c r="AZ10035" s="283"/>
      <c r="BA10035" s="283"/>
      <c r="BB10035" s="283"/>
      <c r="BC10035" s="34"/>
      <c r="BD10035" s="27"/>
      <c r="BF10035" s="35"/>
      <c r="BG10035" s="35"/>
      <c r="BH10035" s="35"/>
    </row>
    <row r="10036" spans="1:60" ht="15" x14ac:dyDescent="0.25">
      <c r="A10036" s="570">
        <f t="shared" si="147"/>
        <v>10030</v>
      </c>
      <c r="B10036" s="571" t="s">
        <v>12167</v>
      </c>
      <c r="C10036" s="574" t="s">
        <v>12458</v>
      </c>
      <c r="D10036" s="843">
        <v>32122.86</v>
      </c>
      <c r="E10036" s="844"/>
      <c r="F10036" s="844"/>
      <c r="G10036" s="25"/>
      <c r="H10036" s="25"/>
      <c r="I10036" s="25"/>
      <c r="J10036" s="25"/>
      <c r="K10036" s="25"/>
      <c r="L10036" s="25"/>
      <c r="N10036" s="25"/>
      <c r="O10036" s="25"/>
      <c r="P10036" s="35" t="s">
        <v>2496</v>
      </c>
      <c r="AS10036" s="570"/>
      <c r="AT10036" s="391"/>
      <c r="AU10036" s="222"/>
      <c r="AV10036" s="564"/>
      <c r="AW10036" s="60"/>
      <c r="AX10036" s="60"/>
      <c r="AY10036" s="60"/>
      <c r="AZ10036" s="283"/>
      <c r="BA10036" s="283"/>
      <c r="BB10036" s="283"/>
      <c r="BC10036" s="34"/>
      <c r="BD10036" s="27"/>
      <c r="BF10036" s="35"/>
      <c r="BG10036" s="35"/>
      <c r="BH10036" s="35"/>
    </row>
    <row r="10037" spans="1:60" ht="15" x14ac:dyDescent="0.25">
      <c r="A10037" s="570">
        <f t="shared" si="147"/>
        <v>10031</v>
      </c>
      <c r="B10037" s="571" t="s">
        <v>12168</v>
      </c>
      <c r="C10037" s="574" t="s">
        <v>12458</v>
      </c>
      <c r="D10037" s="843">
        <v>53050.2</v>
      </c>
      <c r="E10037" s="844"/>
      <c r="F10037" s="844"/>
      <c r="G10037" s="25"/>
      <c r="H10037" s="25"/>
      <c r="I10037" s="25"/>
      <c r="J10037" s="25"/>
      <c r="K10037" s="25"/>
      <c r="L10037" s="25"/>
      <c r="N10037" s="25"/>
      <c r="O10037" s="25"/>
      <c r="P10037" s="35" t="s">
        <v>2496</v>
      </c>
      <c r="AS10037" s="570"/>
      <c r="AT10037" s="391"/>
      <c r="AU10037" s="222"/>
      <c r="AV10037" s="564"/>
      <c r="AW10037" s="60"/>
      <c r="AX10037" s="60"/>
      <c r="AY10037" s="60"/>
      <c r="AZ10037" s="283"/>
      <c r="BA10037" s="283"/>
      <c r="BB10037" s="283"/>
      <c r="BC10037" s="34"/>
      <c r="BD10037" s="27"/>
      <c r="BF10037" s="35"/>
      <c r="BG10037" s="35"/>
      <c r="BH10037" s="35"/>
    </row>
    <row r="10038" spans="1:60" ht="15" x14ac:dyDescent="0.25">
      <c r="A10038" s="570">
        <f t="shared" si="147"/>
        <v>10032</v>
      </c>
      <c r="B10038" s="571" t="s">
        <v>12169</v>
      </c>
      <c r="C10038" s="574" t="s">
        <v>12458</v>
      </c>
      <c r="D10038" s="843">
        <v>84329.35</v>
      </c>
      <c r="E10038" s="844"/>
      <c r="F10038" s="844"/>
      <c r="G10038" s="25"/>
      <c r="H10038" s="25"/>
      <c r="I10038" s="25"/>
      <c r="J10038" s="25"/>
      <c r="K10038" s="25"/>
      <c r="L10038" s="25"/>
      <c r="N10038" s="25"/>
      <c r="O10038" s="25"/>
      <c r="P10038" s="35" t="s">
        <v>2496</v>
      </c>
      <c r="AS10038" s="570"/>
      <c r="AT10038" s="391"/>
      <c r="AU10038" s="222"/>
      <c r="AV10038" s="564"/>
      <c r="AW10038" s="60"/>
      <c r="AX10038" s="60"/>
      <c r="AY10038" s="60"/>
      <c r="AZ10038" s="283"/>
      <c r="BA10038" s="283"/>
      <c r="BB10038" s="283"/>
      <c r="BC10038" s="34"/>
      <c r="BD10038" s="27"/>
      <c r="BF10038" s="35"/>
      <c r="BG10038" s="35"/>
      <c r="BH10038" s="35"/>
    </row>
    <row r="10039" spans="1:60" ht="15" x14ac:dyDescent="0.25">
      <c r="A10039" s="570">
        <f t="shared" si="147"/>
        <v>10033</v>
      </c>
      <c r="B10039" s="571" t="s">
        <v>12170</v>
      </c>
      <c r="C10039" s="574" t="s">
        <v>12458</v>
      </c>
      <c r="D10039" s="843">
        <v>78083.039999999994</v>
      </c>
      <c r="E10039" s="844"/>
      <c r="F10039" s="844"/>
      <c r="G10039" s="25"/>
      <c r="H10039" s="25"/>
      <c r="I10039" s="25"/>
      <c r="J10039" s="25"/>
      <c r="K10039" s="25"/>
      <c r="L10039" s="25"/>
      <c r="N10039" s="25"/>
      <c r="O10039" s="25"/>
      <c r="P10039" s="35" t="s">
        <v>2496</v>
      </c>
      <c r="AS10039" s="570"/>
      <c r="AT10039" s="391"/>
      <c r="AU10039" s="222"/>
      <c r="AV10039" s="564"/>
      <c r="AW10039" s="60"/>
      <c r="AX10039" s="60"/>
      <c r="AY10039" s="60"/>
      <c r="AZ10039" s="283"/>
      <c r="BA10039" s="283"/>
      <c r="BB10039" s="283"/>
      <c r="BC10039" s="34"/>
      <c r="BD10039" s="27"/>
      <c r="BF10039" s="35"/>
      <c r="BG10039" s="35"/>
      <c r="BH10039" s="35"/>
    </row>
    <row r="10040" spans="1:60" ht="15" x14ac:dyDescent="0.25">
      <c r="A10040" s="570">
        <f t="shared" si="147"/>
        <v>10034</v>
      </c>
      <c r="B10040" s="571" t="s">
        <v>12171</v>
      </c>
      <c r="C10040" s="574" t="s">
        <v>12458</v>
      </c>
      <c r="D10040" s="843">
        <v>8101.52</v>
      </c>
      <c r="E10040" s="844"/>
      <c r="F10040" s="844"/>
      <c r="G10040" s="25"/>
      <c r="H10040" s="25"/>
      <c r="I10040" s="25"/>
      <c r="J10040" s="25"/>
      <c r="K10040" s="25"/>
      <c r="L10040" s="25"/>
      <c r="N10040" s="25"/>
      <c r="O10040" s="25"/>
      <c r="P10040" s="35" t="s">
        <v>2496</v>
      </c>
      <c r="AS10040" s="570"/>
      <c r="AT10040" s="391"/>
      <c r="AU10040" s="222"/>
      <c r="AV10040" s="564"/>
      <c r="AW10040" s="60"/>
      <c r="AX10040" s="60"/>
      <c r="AY10040" s="60"/>
      <c r="AZ10040" s="283"/>
      <c r="BA10040" s="283"/>
      <c r="BB10040" s="283"/>
      <c r="BC10040" s="34"/>
      <c r="BD10040" s="27"/>
      <c r="BF10040" s="35"/>
      <c r="BG10040" s="35"/>
      <c r="BH10040" s="35"/>
    </row>
    <row r="10041" spans="1:60" ht="15" x14ac:dyDescent="0.25">
      <c r="A10041" s="570">
        <f t="shared" si="147"/>
        <v>10035</v>
      </c>
      <c r="B10041" s="571" t="s">
        <v>12172</v>
      </c>
      <c r="C10041" s="574" t="s">
        <v>12458</v>
      </c>
      <c r="D10041" s="843">
        <v>12971</v>
      </c>
      <c r="E10041" s="844"/>
      <c r="F10041" s="844"/>
      <c r="G10041" s="25"/>
      <c r="H10041" s="25"/>
      <c r="I10041" s="25"/>
      <c r="J10041" s="25"/>
      <c r="K10041" s="25"/>
      <c r="L10041" s="25"/>
      <c r="N10041" s="25"/>
      <c r="O10041" s="25"/>
      <c r="P10041" s="35" t="s">
        <v>2496</v>
      </c>
      <c r="AS10041" s="570"/>
      <c r="AT10041" s="391"/>
      <c r="AU10041" s="222"/>
      <c r="AV10041" s="564"/>
      <c r="AW10041" s="60"/>
      <c r="AX10041" s="60"/>
      <c r="AY10041" s="60"/>
      <c r="AZ10041" s="283"/>
      <c r="BA10041" s="283"/>
      <c r="BB10041" s="283"/>
      <c r="BC10041" s="34"/>
      <c r="BD10041" s="27"/>
      <c r="BF10041" s="35"/>
      <c r="BG10041" s="35"/>
      <c r="BH10041" s="35"/>
    </row>
    <row r="10042" spans="1:60" ht="15" x14ac:dyDescent="0.25">
      <c r="A10042" s="570">
        <f t="shared" si="147"/>
        <v>10036</v>
      </c>
      <c r="B10042" s="571" t="s">
        <v>12173</v>
      </c>
      <c r="C10042" s="574" t="s">
        <v>12458</v>
      </c>
      <c r="D10042" s="843">
        <v>2362.15</v>
      </c>
      <c r="E10042" s="844"/>
      <c r="F10042" s="844"/>
      <c r="G10042" s="25"/>
      <c r="H10042" s="25"/>
      <c r="I10042" s="25"/>
      <c r="J10042" s="25"/>
      <c r="K10042" s="25"/>
      <c r="L10042" s="25"/>
      <c r="N10042" s="25"/>
      <c r="O10042" s="25"/>
      <c r="P10042" s="35" t="s">
        <v>2496</v>
      </c>
      <c r="AS10042" s="570"/>
      <c r="AT10042" s="391"/>
      <c r="AU10042" s="222"/>
      <c r="AV10042" s="564"/>
      <c r="AW10042" s="60"/>
      <c r="AX10042" s="60"/>
      <c r="AY10042" s="60"/>
      <c r="AZ10042" s="283"/>
      <c r="BA10042" s="283"/>
      <c r="BB10042" s="283"/>
      <c r="BC10042" s="34"/>
      <c r="BD10042" s="27"/>
      <c r="BF10042" s="35"/>
      <c r="BG10042" s="35"/>
      <c r="BH10042" s="35"/>
    </row>
    <row r="10043" spans="1:60" ht="15" x14ac:dyDescent="0.25">
      <c r="A10043" s="570">
        <f t="shared" si="147"/>
        <v>10037</v>
      </c>
      <c r="B10043" s="571" t="s">
        <v>12174</v>
      </c>
      <c r="C10043" s="574" t="s">
        <v>12458</v>
      </c>
      <c r="D10043" s="843">
        <v>2914.31</v>
      </c>
      <c r="E10043" s="844"/>
      <c r="F10043" s="844"/>
      <c r="G10043" s="25"/>
      <c r="H10043" s="25"/>
      <c r="I10043" s="25"/>
      <c r="J10043" s="25"/>
      <c r="K10043" s="25"/>
      <c r="L10043" s="25"/>
      <c r="N10043" s="25"/>
      <c r="O10043" s="25"/>
      <c r="P10043" s="35" t="s">
        <v>2496</v>
      </c>
      <c r="AS10043" s="570"/>
      <c r="AT10043" s="391"/>
      <c r="AU10043" s="222"/>
      <c r="AV10043" s="564"/>
      <c r="AW10043" s="60"/>
      <c r="AX10043" s="60"/>
      <c r="AY10043" s="60"/>
      <c r="AZ10043" s="283"/>
      <c r="BA10043" s="283"/>
      <c r="BB10043" s="283"/>
      <c r="BC10043" s="34"/>
      <c r="BD10043" s="27"/>
      <c r="BF10043" s="35"/>
      <c r="BG10043" s="35"/>
      <c r="BH10043" s="35"/>
    </row>
    <row r="10044" spans="1:60" ht="15" x14ac:dyDescent="0.25">
      <c r="A10044" s="570">
        <f t="shared" si="147"/>
        <v>10038</v>
      </c>
      <c r="B10044" s="571" t="s">
        <v>12175</v>
      </c>
      <c r="C10044" s="574" t="s">
        <v>12458</v>
      </c>
      <c r="D10044" s="843">
        <v>2860.76</v>
      </c>
      <c r="E10044" s="844"/>
      <c r="F10044" s="844"/>
      <c r="G10044" s="25"/>
      <c r="H10044" s="25"/>
      <c r="I10044" s="25"/>
      <c r="J10044" s="25"/>
      <c r="K10044" s="25"/>
      <c r="L10044" s="25"/>
      <c r="N10044" s="25"/>
      <c r="O10044" s="25"/>
      <c r="P10044" s="35" t="s">
        <v>2496</v>
      </c>
      <c r="AS10044" s="570"/>
      <c r="AT10044" s="391"/>
      <c r="AU10044" s="222"/>
      <c r="AV10044" s="564"/>
      <c r="AW10044" s="60"/>
      <c r="AX10044" s="60"/>
      <c r="AY10044" s="60"/>
      <c r="AZ10044" s="283"/>
      <c r="BA10044" s="283"/>
      <c r="BB10044" s="283"/>
      <c r="BC10044" s="34"/>
      <c r="BD10044" s="27"/>
      <c r="BF10044" s="35"/>
      <c r="BG10044" s="35"/>
      <c r="BH10044" s="35"/>
    </row>
    <row r="10045" spans="1:60" ht="15" x14ac:dyDescent="0.25">
      <c r="A10045" s="570">
        <f t="shared" si="147"/>
        <v>10039</v>
      </c>
      <c r="B10045" s="571" t="s">
        <v>12176</v>
      </c>
      <c r="C10045" s="574" t="s">
        <v>12458</v>
      </c>
      <c r="D10045" s="843">
        <v>99899.31</v>
      </c>
      <c r="E10045" s="844"/>
      <c r="F10045" s="844"/>
      <c r="G10045" s="25"/>
      <c r="H10045" s="25"/>
      <c r="I10045" s="25"/>
      <c r="J10045" s="25"/>
      <c r="K10045" s="25"/>
      <c r="L10045" s="25"/>
      <c r="N10045" s="25"/>
      <c r="O10045" s="25"/>
      <c r="P10045" s="35" t="s">
        <v>2496</v>
      </c>
      <c r="AS10045" s="570"/>
      <c r="AT10045" s="391"/>
      <c r="AU10045" s="222"/>
      <c r="AV10045" s="564"/>
      <c r="AW10045" s="60"/>
      <c r="AX10045" s="60"/>
      <c r="AY10045" s="60"/>
      <c r="AZ10045" s="283"/>
      <c r="BA10045" s="283"/>
      <c r="BB10045" s="283"/>
      <c r="BC10045" s="34"/>
      <c r="BD10045" s="27"/>
      <c r="BF10045" s="35"/>
      <c r="BG10045" s="35"/>
      <c r="BH10045" s="35"/>
    </row>
    <row r="10046" spans="1:60" ht="15" x14ac:dyDescent="0.25">
      <c r="A10046" s="570">
        <f t="shared" si="147"/>
        <v>10040</v>
      </c>
      <c r="B10046" s="571" t="s">
        <v>12177</v>
      </c>
      <c r="C10046" s="574" t="s">
        <v>12458</v>
      </c>
      <c r="D10046" s="843">
        <v>99899.31</v>
      </c>
      <c r="E10046" s="844"/>
      <c r="F10046" s="844"/>
      <c r="G10046" s="25"/>
      <c r="H10046" s="25"/>
      <c r="I10046" s="25"/>
      <c r="J10046" s="25"/>
      <c r="K10046" s="25"/>
      <c r="L10046" s="25"/>
      <c r="N10046" s="25"/>
      <c r="O10046" s="25"/>
      <c r="P10046" s="35" t="s">
        <v>2496</v>
      </c>
      <c r="AS10046" s="570"/>
      <c r="AT10046" s="391"/>
      <c r="AU10046" s="222"/>
      <c r="AV10046" s="564"/>
      <c r="AW10046" s="60"/>
      <c r="AX10046" s="60"/>
      <c r="AY10046" s="60"/>
      <c r="AZ10046" s="283"/>
      <c r="BA10046" s="283"/>
      <c r="BB10046" s="283"/>
      <c r="BC10046" s="34"/>
      <c r="BD10046" s="27"/>
      <c r="BF10046" s="35"/>
      <c r="BG10046" s="35"/>
      <c r="BH10046" s="35"/>
    </row>
    <row r="10047" spans="1:60" ht="15" x14ac:dyDescent="0.25">
      <c r="A10047" s="570">
        <f t="shared" si="147"/>
        <v>10041</v>
      </c>
      <c r="B10047" s="571" t="s">
        <v>12178</v>
      </c>
      <c r="C10047" s="574" t="s">
        <v>12458</v>
      </c>
      <c r="D10047" s="843">
        <v>85882.3</v>
      </c>
      <c r="E10047" s="844"/>
      <c r="F10047" s="844"/>
      <c r="G10047" s="25"/>
      <c r="H10047" s="25"/>
      <c r="I10047" s="25"/>
      <c r="J10047" s="25"/>
      <c r="K10047" s="25"/>
      <c r="L10047" s="25"/>
      <c r="N10047" s="25"/>
      <c r="O10047" s="25"/>
      <c r="P10047" s="35" t="s">
        <v>2496</v>
      </c>
      <c r="AS10047" s="570"/>
      <c r="AT10047" s="391"/>
      <c r="AU10047" s="222"/>
      <c r="AV10047" s="564"/>
      <c r="AW10047" s="60"/>
      <c r="AX10047" s="60"/>
      <c r="AY10047" s="60"/>
      <c r="AZ10047" s="283"/>
      <c r="BA10047" s="283"/>
      <c r="BB10047" s="283"/>
      <c r="BC10047" s="34"/>
      <c r="BD10047" s="27"/>
      <c r="BF10047" s="35"/>
      <c r="BG10047" s="35"/>
      <c r="BH10047" s="35"/>
    </row>
    <row r="10048" spans="1:60" ht="15" x14ac:dyDescent="0.25">
      <c r="A10048" s="570">
        <f t="shared" si="147"/>
        <v>10042</v>
      </c>
      <c r="B10048" s="571" t="s">
        <v>12179</v>
      </c>
      <c r="C10048" s="574" t="s">
        <v>12458</v>
      </c>
      <c r="D10048" s="843">
        <v>937781.88</v>
      </c>
      <c r="E10048" s="844"/>
      <c r="F10048" s="844"/>
      <c r="G10048" s="25"/>
      <c r="H10048" s="25"/>
      <c r="I10048" s="25"/>
      <c r="J10048" s="25"/>
      <c r="K10048" s="25"/>
      <c r="L10048" s="25"/>
      <c r="N10048" s="25"/>
      <c r="O10048" s="25"/>
      <c r="P10048" s="35" t="s">
        <v>2496</v>
      </c>
      <c r="AS10048" s="570"/>
      <c r="AT10048" s="391"/>
      <c r="AU10048" s="222"/>
      <c r="AV10048" s="564"/>
      <c r="AW10048" s="60"/>
      <c r="AX10048" s="60"/>
      <c r="AY10048" s="60"/>
      <c r="AZ10048" s="283"/>
      <c r="BA10048" s="283"/>
      <c r="BB10048" s="283"/>
      <c r="BC10048" s="34"/>
      <c r="BD10048" s="27"/>
      <c r="BF10048" s="35"/>
      <c r="BG10048" s="35"/>
      <c r="BH10048" s="35"/>
    </row>
    <row r="10049" spans="1:60" ht="15" x14ac:dyDescent="0.25">
      <c r="A10049" s="570">
        <f t="shared" si="147"/>
        <v>10043</v>
      </c>
      <c r="B10049" s="571" t="s">
        <v>12180</v>
      </c>
      <c r="C10049" s="574" t="s">
        <v>12458</v>
      </c>
      <c r="D10049" s="843">
        <v>512283.1</v>
      </c>
      <c r="E10049" s="844"/>
      <c r="F10049" s="844"/>
      <c r="G10049" s="25"/>
      <c r="H10049" s="25"/>
      <c r="I10049" s="25"/>
      <c r="J10049" s="25"/>
      <c r="K10049" s="25"/>
      <c r="L10049" s="25"/>
      <c r="N10049" s="25"/>
      <c r="O10049" s="25"/>
      <c r="P10049" s="35" t="s">
        <v>2496</v>
      </c>
      <c r="AS10049" s="570"/>
      <c r="AT10049" s="391"/>
      <c r="AU10049" s="222"/>
      <c r="AV10049" s="564"/>
      <c r="AW10049" s="60"/>
      <c r="AX10049" s="60"/>
      <c r="AY10049" s="60"/>
      <c r="AZ10049" s="283"/>
      <c r="BA10049" s="283"/>
      <c r="BB10049" s="283"/>
      <c r="BC10049" s="34"/>
      <c r="BD10049" s="27"/>
      <c r="BF10049" s="35"/>
      <c r="BG10049" s="35"/>
      <c r="BH10049" s="35"/>
    </row>
    <row r="10050" spans="1:60" ht="15" x14ac:dyDescent="0.25">
      <c r="A10050" s="570">
        <f t="shared" si="147"/>
        <v>10044</v>
      </c>
      <c r="B10050" s="571" t="s">
        <v>12181</v>
      </c>
      <c r="C10050" s="574" t="s">
        <v>12458</v>
      </c>
      <c r="D10050" s="843">
        <v>24799.599999999999</v>
      </c>
      <c r="E10050" s="844"/>
      <c r="F10050" s="844"/>
      <c r="G10050" s="25"/>
      <c r="H10050" s="25"/>
      <c r="I10050" s="25"/>
      <c r="J10050" s="25"/>
      <c r="K10050" s="25"/>
      <c r="L10050" s="25"/>
      <c r="N10050" s="25"/>
      <c r="O10050" s="25"/>
      <c r="P10050" s="35" t="s">
        <v>2496</v>
      </c>
      <c r="AS10050" s="570"/>
      <c r="AT10050" s="391"/>
      <c r="AU10050" s="222"/>
      <c r="AV10050" s="564"/>
      <c r="AW10050" s="60"/>
      <c r="AX10050" s="60"/>
      <c r="AY10050" s="60"/>
      <c r="AZ10050" s="283"/>
      <c r="BA10050" s="283"/>
      <c r="BB10050" s="283"/>
      <c r="BC10050" s="34"/>
      <c r="BD10050" s="27"/>
      <c r="BF10050" s="35"/>
      <c r="BG10050" s="35"/>
      <c r="BH10050" s="35"/>
    </row>
    <row r="10051" spans="1:60" ht="15" x14ac:dyDescent="0.25">
      <c r="A10051" s="570">
        <f t="shared" si="147"/>
        <v>10045</v>
      </c>
      <c r="B10051" s="571" t="s">
        <v>12182</v>
      </c>
      <c r="C10051" s="574" t="s">
        <v>12458</v>
      </c>
      <c r="D10051" s="843">
        <v>28871.78</v>
      </c>
      <c r="E10051" s="844"/>
      <c r="F10051" s="844"/>
      <c r="G10051" s="25"/>
      <c r="H10051" s="25"/>
      <c r="I10051" s="25"/>
      <c r="J10051" s="25"/>
      <c r="K10051" s="25"/>
      <c r="L10051" s="25"/>
      <c r="N10051" s="25"/>
      <c r="O10051" s="25"/>
      <c r="P10051" s="35" t="s">
        <v>2496</v>
      </c>
      <c r="AS10051" s="570"/>
      <c r="AT10051" s="391"/>
      <c r="AU10051" s="222"/>
      <c r="AV10051" s="564"/>
      <c r="AW10051" s="60"/>
      <c r="AX10051" s="60"/>
      <c r="AY10051" s="60"/>
      <c r="AZ10051" s="283"/>
      <c r="BA10051" s="283"/>
      <c r="BB10051" s="283"/>
      <c r="BC10051" s="34"/>
      <c r="BD10051" s="27"/>
      <c r="BF10051" s="35"/>
      <c r="BG10051" s="35"/>
      <c r="BH10051" s="35"/>
    </row>
    <row r="10052" spans="1:60" ht="15" x14ac:dyDescent="0.25">
      <c r="A10052" s="570">
        <f t="shared" si="147"/>
        <v>10046</v>
      </c>
      <c r="B10052" s="571" t="s">
        <v>12183</v>
      </c>
      <c r="C10052" s="574" t="s">
        <v>12458</v>
      </c>
      <c r="D10052" s="843">
        <v>41081.18</v>
      </c>
      <c r="E10052" s="844"/>
      <c r="F10052" s="844"/>
      <c r="G10052" s="25"/>
      <c r="H10052" s="25"/>
      <c r="I10052" s="25"/>
      <c r="J10052" s="25"/>
      <c r="K10052" s="25"/>
      <c r="L10052" s="25"/>
      <c r="N10052" s="25"/>
      <c r="O10052" s="25"/>
      <c r="P10052" s="35" t="s">
        <v>2496</v>
      </c>
      <c r="AS10052" s="570"/>
      <c r="AT10052" s="391"/>
      <c r="AU10052" s="222"/>
      <c r="AV10052" s="564"/>
      <c r="AW10052" s="60"/>
      <c r="AX10052" s="60"/>
      <c r="AY10052" s="60"/>
      <c r="AZ10052" s="283"/>
      <c r="BA10052" s="283"/>
      <c r="BB10052" s="283"/>
      <c r="BC10052" s="34"/>
      <c r="BD10052" s="27"/>
      <c r="BF10052" s="35"/>
      <c r="BG10052" s="35"/>
      <c r="BH10052" s="35"/>
    </row>
    <row r="10053" spans="1:60" ht="15" x14ac:dyDescent="0.25">
      <c r="A10053" s="570">
        <f t="shared" si="147"/>
        <v>10047</v>
      </c>
      <c r="B10053" s="571" t="s">
        <v>12184</v>
      </c>
      <c r="C10053" s="574" t="s">
        <v>12458</v>
      </c>
      <c r="D10053" s="843">
        <v>70443.240000000005</v>
      </c>
      <c r="E10053" s="844"/>
      <c r="F10053" s="844"/>
      <c r="G10053" s="25"/>
      <c r="H10053" s="25"/>
      <c r="I10053" s="25"/>
      <c r="J10053" s="25"/>
      <c r="K10053" s="25"/>
      <c r="L10053" s="25"/>
      <c r="N10053" s="25"/>
      <c r="O10053" s="25"/>
      <c r="P10053" s="35" t="s">
        <v>2496</v>
      </c>
      <c r="AS10053" s="570"/>
      <c r="AT10053" s="391"/>
      <c r="AU10053" s="222"/>
      <c r="AV10053" s="564"/>
      <c r="AW10053" s="60"/>
      <c r="AX10053" s="60"/>
      <c r="AY10053" s="60"/>
      <c r="AZ10053" s="283"/>
      <c r="BA10053" s="283"/>
      <c r="BB10053" s="283"/>
      <c r="BC10053" s="34"/>
      <c r="BD10053" s="27"/>
      <c r="BF10053" s="35"/>
      <c r="BG10053" s="35"/>
      <c r="BH10053" s="35"/>
    </row>
    <row r="10054" spans="1:60" ht="15" x14ac:dyDescent="0.25">
      <c r="A10054" s="570">
        <f t="shared" si="147"/>
        <v>10048</v>
      </c>
      <c r="B10054" s="571" t="s">
        <v>12185</v>
      </c>
      <c r="C10054" s="574" t="s">
        <v>12458</v>
      </c>
      <c r="D10054" s="843">
        <v>163124.01</v>
      </c>
      <c r="E10054" s="844"/>
      <c r="F10054" s="844"/>
      <c r="G10054" s="25"/>
      <c r="H10054" s="25"/>
      <c r="I10054" s="25"/>
      <c r="J10054" s="25"/>
      <c r="K10054" s="25"/>
      <c r="L10054" s="25"/>
      <c r="N10054" s="25"/>
      <c r="O10054" s="25"/>
      <c r="P10054" s="35" t="s">
        <v>2496</v>
      </c>
      <c r="AS10054" s="570"/>
      <c r="AT10054" s="391"/>
      <c r="AU10054" s="222"/>
      <c r="AV10054" s="564"/>
      <c r="AW10054" s="60"/>
      <c r="AX10054" s="60"/>
      <c r="AY10054" s="60"/>
      <c r="AZ10054" s="283"/>
      <c r="BA10054" s="283"/>
      <c r="BB10054" s="283"/>
      <c r="BC10054" s="34"/>
      <c r="BD10054" s="27"/>
      <c r="BF10054" s="35"/>
      <c r="BG10054" s="35"/>
      <c r="BH10054" s="35"/>
    </row>
    <row r="10055" spans="1:60" ht="15" x14ac:dyDescent="0.25">
      <c r="A10055" s="570">
        <f t="shared" si="147"/>
        <v>10049</v>
      </c>
      <c r="B10055" s="571" t="s">
        <v>12186</v>
      </c>
      <c r="C10055" s="574" t="s">
        <v>12458</v>
      </c>
      <c r="D10055" s="843">
        <v>299933.55</v>
      </c>
      <c r="E10055" s="844"/>
      <c r="F10055" s="844"/>
      <c r="G10055" s="25"/>
      <c r="H10055" s="25"/>
      <c r="I10055" s="25"/>
      <c r="J10055" s="25"/>
      <c r="K10055" s="25"/>
      <c r="L10055" s="25"/>
      <c r="N10055" s="25"/>
      <c r="O10055" s="25"/>
      <c r="P10055" s="35" t="s">
        <v>2496</v>
      </c>
      <c r="AS10055" s="570"/>
      <c r="AT10055" s="391"/>
      <c r="AU10055" s="222"/>
      <c r="AV10055" s="564"/>
      <c r="AW10055" s="60"/>
      <c r="AX10055" s="60"/>
      <c r="AY10055" s="60"/>
      <c r="AZ10055" s="283"/>
      <c r="BA10055" s="283"/>
      <c r="BB10055" s="283"/>
      <c r="BC10055" s="34"/>
      <c r="BD10055" s="27"/>
      <c r="BF10055" s="35"/>
      <c r="BG10055" s="35"/>
      <c r="BH10055" s="35"/>
    </row>
    <row r="10056" spans="1:60" ht="15" x14ac:dyDescent="0.25">
      <c r="A10056" s="570">
        <f t="shared" si="147"/>
        <v>10050</v>
      </c>
      <c r="B10056" s="571" t="s">
        <v>12187</v>
      </c>
      <c r="C10056" s="574" t="s">
        <v>12458</v>
      </c>
      <c r="D10056" s="843">
        <v>57800</v>
      </c>
      <c r="E10056" s="844"/>
      <c r="F10056" s="844"/>
      <c r="G10056" s="25"/>
      <c r="H10056" s="25"/>
      <c r="I10056" s="25"/>
      <c r="J10056" s="25"/>
      <c r="K10056" s="25"/>
      <c r="L10056" s="25"/>
      <c r="N10056" s="25"/>
      <c r="O10056" s="25"/>
      <c r="P10056" s="35" t="s">
        <v>2496</v>
      </c>
      <c r="AS10056" s="570"/>
      <c r="AT10056" s="391"/>
      <c r="AU10056" s="222"/>
      <c r="AV10056" s="564"/>
      <c r="AW10056" s="60"/>
      <c r="AX10056" s="60"/>
      <c r="AY10056" s="60"/>
      <c r="AZ10056" s="283"/>
      <c r="BA10056" s="283"/>
      <c r="BB10056" s="283"/>
      <c r="BC10056" s="34"/>
      <c r="BD10056" s="27"/>
      <c r="BF10056" s="35"/>
      <c r="BG10056" s="35"/>
      <c r="BH10056" s="35"/>
    </row>
    <row r="10057" spans="1:60" ht="15" x14ac:dyDescent="0.25">
      <c r="A10057" s="570">
        <f t="shared" si="147"/>
        <v>10051</v>
      </c>
      <c r="B10057" s="571" t="s">
        <v>12188</v>
      </c>
      <c r="C10057" s="574" t="s">
        <v>12458</v>
      </c>
      <c r="D10057" s="843">
        <v>94395.56</v>
      </c>
      <c r="E10057" s="844"/>
      <c r="F10057" s="844"/>
      <c r="G10057" s="25"/>
      <c r="H10057" s="25"/>
      <c r="I10057" s="25"/>
      <c r="J10057" s="25"/>
      <c r="K10057" s="25"/>
      <c r="L10057" s="25"/>
      <c r="N10057" s="25"/>
      <c r="O10057" s="25"/>
      <c r="P10057" s="35" t="s">
        <v>2496</v>
      </c>
      <c r="AS10057" s="570"/>
      <c r="AT10057" s="391"/>
      <c r="AU10057" s="222"/>
      <c r="AV10057" s="564"/>
      <c r="AW10057" s="60"/>
      <c r="AX10057" s="60"/>
      <c r="AY10057" s="60"/>
      <c r="AZ10057" s="283"/>
      <c r="BA10057" s="283"/>
      <c r="BB10057" s="283"/>
      <c r="BC10057" s="34"/>
      <c r="BD10057" s="27"/>
      <c r="BF10057" s="35"/>
      <c r="BG10057" s="35"/>
      <c r="BH10057" s="35"/>
    </row>
    <row r="10058" spans="1:60" ht="15" x14ac:dyDescent="0.25">
      <c r="A10058" s="570">
        <f t="shared" si="147"/>
        <v>10052</v>
      </c>
      <c r="B10058" s="571" t="s">
        <v>12189</v>
      </c>
      <c r="C10058" s="574" t="s">
        <v>12458</v>
      </c>
      <c r="D10058" s="843">
        <v>105973.07</v>
      </c>
      <c r="E10058" s="844"/>
      <c r="F10058" s="844"/>
      <c r="G10058" s="25"/>
      <c r="H10058" s="25"/>
      <c r="I10058" s="25"/>
      <c r="J10058" s="25"/>
      <c r="K10058" s="25"/>
      <c r="L10058" s="25"/>
      <c r="N10058" s="25"/>
      <c r="O10058" s="25"/>
      <c r="P10058" s="35" t="s">
        <v>2496</v>
      </c>
      <c r="AS10058" s="570"/>
      <c r="AT10058" s="391"/>
      <c r="AU10058" s="222"/>
      <c r="AV10058" s="564"/>
      <c r="AW10058" s="60"/>
      <c r="AX10058" s="60"/>
      <c r="AY10058" s="60"/>
      <c r="AZ10058" s="283"/>
      <c r="BA10058" s="283"/>
      <c r="BB10058" s="283"/>
      <c r="BC10058" s="34"/>
      <c r="BD10058" s="27"/>
      <c r="BF10058" s="35"/>
      <c r="BG10058" s="35"/>
      <c r="BH10058" s="35"/>
    </row>
    <row r="10059" spans="1:60" ht="15" x14ac:dyDescent="0.25">
      <c r="A10059" s="570">
        <f t="shared" si="147"/>
        <v>10053</v>
      </c>
      <c r="B10059" s="571" t="s">
        <v>12190</v>
      </c>
      <c r="C10059" s="574" t="s">
        <v>12458</v>
      </c>
      <c r="D10059" s="843">
        <v>82931.100000000006</v>
      </c>
      <c r="E10059" s="844"/>
      <c r="F10059" s="844"/>
      <c r="G10059" s="25"/>
      <c r="H10059" s="25"/>
      <c r="I10059" s="25"/>
      <c r="J10059" s="25"/>
      <c r="K10059" s="25"/>
      <c r="L10059" s="25"/>
      <c r="N10059" s="25"/>
      <c r="O10059" s="25"/>
      <c r="P10059" s="35" t="s">
        <v>2496</v>
      </c>
      <c r="AS10059" s="570"/>
      <c r="AT10059" s="391"/>
      <c r="AU10059" s="222"/>
      <c r="AV10059" s="564"/>
      <c r="AW10059" s="60"/>
      <c r="AX10059" s="60"/>
      <c r="AY10059" s="60"/>
      <c r="AZ10059" s="283"/>
      <c r="BA10059" s="283"/>
      <c r="BB10059" s="283"/>
      <c r="BC10059" s="34"/>
      <c r="BD10059" s="27"/>
      <c r="BF10059" s="35"/>
      <c r="BG10059" s="35"/>
      <c r="BH10059" s="35"/>
    </row>
    <row r="10060" spans="1:60" ht="15" x14ac:dyDescent="0.25">
      <c r="A10060" s="570">
        <f t="shared" si="147"/>
        <v>10054</v>
      </c>
      <c r="B10060" s="571" t="s">
        <v>12191</v>
      </c>
      <c r="C10060" s="574" t="s">
        <v>12458</v>
      </c>
      <c r="D10060" s="843">
        <v>52907.4</v>
      </c>
      <c r="E10060" s="844"/>
      <c r="F10060" s="844"/>
      <c r="G10060" s="25"/>
      <c r="H10060" s="25"/>
      <c r="I10060" s="25"/>
      <c r="J10060" s="25"/>
      <c r="K10060" s="25"/>
      <c r="L10060" s="25"/>
      <c r="N10060" s="25"/>
      <c r="O10060" s="25"/>
      <c r="P10060" s="35" t="s">
        <v>2496</v>
      </c>
      <c r="AS10060" s="570"/>
      <c r="AT10060" s="391"/>
      <c r="AU10060" s="222"/>
      <c r="AV10060" s="564"/>
      <c r="AW10060" s="60"/>
      <c r="AX10060" s="60"/>
      <c r="AY10060" s="60"/>
      <c r="AZ10060" s="283"/>
      <c r="BA10060" s="283"/>
      <c r="BB10060" s="283"/>
      <c r="BC10060" s="34"/>
      <c r="BD10060" s="27"/>
      <c r="BF10060" s="35"/>
      <c r="BG10060" s="35"/>
      <c r="BH10060" s="35"/>
    </row>
    <row r="10061" spans="1:60" ht="15" x14ac:dyDescent="0.25">
      <c r="A10061" s="570">
        <f t="shared" si="147"/>
        <v>10055</v>
      </c>
      <c r="B10061" s="571" t="s">
        <v>12192</v>
      </c>
      <c r="C10061" s="574" t="s">
        <v>12458</v>
      </c>
      <c r="D10061" s="843">
        <v>108528</v>
      </c>
      <c r="E10061" s="844"/>
      <c r="F10061" s="844"/>
      <c r="G10061" s="25"/>
      <c r="H10061" s="25"/>
      <c r="I10061" s="25"/>
      <c r="J10061" s="25"/>
      <c r="K10061" s="25"/>
      <c r="L10061" s="25"/>
      <c r="N10061" s="25"/>
      <c r="O10061" s="25"/>
      <c r="P10061" s="35" t="s">
        <v>2496</v>
      </c>
      <c r="AS10061" s="570"/>
      <c r="AT10061" s="391"/>
      <c r="AU10061" s="222"/>
      <c r="AV10061" s="564"/>
      <c r="AW10061" s="60"/>
      <c r="AX10061" s="60"/>
      <c r="AY10061" s="60"/>
      <c r="AZ10061" s="283"/>
      <c r="BA10061" s="283"/>
      <c r="BB10061" s="283"/>
      <c r="BC10061" s="34"/>
      <c r="BD10061" s="27"/>
      <c r="BF10061" s="35"/>
      <c r="BG10061" s="35"/>
      <c r="BH10061" s="35"/>
    </row>
    <row r="10062" spans="1:60" ht="15" x14ac:dyDescent="0.25">
      <c r="A10062" s="570">
        <f t="shared" si="147"/>
        <v>10056</v>
      </c>
      <c r="B10062" s="571" t="s">
        <v>12193</v>
      </c>
      <c r="C10062" s="574" t="s">
        <v>12458</v>
      </c>
      <c r="D10062" s="843">
        <v>113954.4</v>
      </c>
      <c r="E10062" s="844"/>
      <c r="F10062" s="844"/>
      <c r="G10062" s="25"/>
      <c r="H10062" s="25"/>
      <c r="I10062" s="25"/>
      <c r="J10062" s="25"/>
      <c r="K10062" s="25"/>
      <c r="L10062" s="25"/>
      <c r="N10062" s="25"/>
      <c r="O10062" s="25"/>
      <c r="P10062" s="35" t="s">
        <v>2496</v>
      </c>
      <c r="AS10062" s="570"/>
      <c r="AT10062" s="391"/>
      <c r="AU10062" s="222"/>
      <c r="AV10062" s="564"/>
      <c r="AW10062" s="60"/>
      <c r="AX10062" s="60"/>
      <c r="AY10062" s="60"/>
      <c r="AZ10062" s="283"/>
      <c r="BA10062" s="283"/>
      <c r="BB10062" s="283"/>
      <c r="BC10062" s="34"/>
      <c r="BD10062" s="27"/>
      <c r="BF10062" s="35"/>
      <c r="BG10062" s="35"/>
      <c r="BH10062" s="35"/>
    </row>
    <row r="10063" spans="1:60" ht="15" x14ac:dyDescent="0.25">
      <c r="A10063" s="570">
        <f t="shared" ref="A10063:A10126" si="148">A10062+1</f>
        <v>10057</v>
      </c>
      <c r="B10063" s="571" t="s">
        <v>12194</v>
      </c>
      <c r="C10063" s="574" t="s">
        <v>12458</v>
      </c>
      <c r="D10063" s="843">
        <v>184045.4</v>
      </c>
      <c r="E10063" s="844"/>
      <c r="F10063" s="844"/>
      <c r="G10063" s="25"/>
      <c r="H10063" s="25"/>
      <c r="I10063" s="25"/>
      <c r="J10063" s="25"/>
      <c r="K10063" s="25"/>
      <c r="L10063" s="25"/>
      <c r="N10063" s="25"/>
      <c r="O10063" s="25"/>
      <c r="P10063" s="35" t="s">
        <v>2496</v>
      </c>
      <c r="AS10063" s="570"/>
      <c r="AT10063" s="391"/>
      <c r="AU10063" s="222"/>
      <c r="AV10063" s="564"/>
      <c r="AW10063" s="60"/>
      <c r="AX10063" s="60"/>
      <c r="AY10063" s="60"/>
      <c r="AZ10063" s="283"/>
      <c r="BA10063" s="283"/>
      <c r="BB10063" s="283"/>
      <c r="BC10063" s="34"/>
      <c r="BD10063" s="27"/>
      <c r="BF10063" s="35"/>
      <c r="BG10063" s="35"/>
      <c r="BH10063" s="35"/>
    </row>
    <row r="10064" spans="1:60" ht="15" x14ac:dyDescent="0.25">
      <c r="A10064" s="570">
        <f t="shared" si="148"/>
        <v>10058</v>
      </c>
      <c r="B10064" s="571" t="s">
        <v>12195</v>
      </c>
      <c r="C10064" s="574" t="s">
        <v>12458</v>
      </c>
      <c r="D10064" s="843">
        <v>57881.599999999999</v>
      </c>
      <c r="E10064" s="844"/>
      <c r="F10064" s="844"/>
      <c r="G10064" s="25"/>
      <c r="H10064" s="25"/>
      <c r="I10064" s="25"/>
      <c r="J10064" s="25"/>
      <c r="K10064" s="25"/>
      <c r="L10064" s="25"/>
      <c r="N10064" s="25"/>
      <c r="O10064" s="25"/>
      <c r="P10064" s="35" t="s">
        <v>2496</v>
      </c>
      <c r="AS10064" s="570"/>
      <c r="AT10064" s="391"/>
      <c r="AU10064" s="222"/>
      <c r="AV10064" s="564"/>
      <c r="AW10064" s="60"/>
      <c r="AX10064" s="60"/>
      <c r="AY10064" s="60"/>
      <c r="AZ10064" s="283"/>
      <c r="BA10064" s="283"/>
      <c r="BB10064" s="283"/>
      <c r="BC10064" s="34"/>
      <c r="BD10064" s="27"/>
      <c r="BF10064" s="35"/>
      <c r="BG10064" s="35"/>
      <c r="BH10064" s="35"/>
    </row>
    <row r="10065" spans="1:60" ht="15" x14ac:dyDescent="0.25">
      <c r="A10065" s="570">
        <f t="shared" si="148"/>
        <v>10059</v>
      </c>
      <c r="B10065" s="571" t="s">
        <v>12196</v>
      </c>
      <c r="C10065" s="574" t="s">
        <v>12458</v>
      </c>
      <c r="D10065" s="843">
        <v>285880.84000000003</v>
      </c>
      <c r="E10065" s="844"/>
      <c r="F10065" s="844"/>
      <c r="G10065" s="25"/>
      <c r="H10065" s="25"/>
      <c r="I10065" s="25"/>
      <c r="J10065" s="25"/>
      <c r="K10065" s="25"/>
      <c r="L10065" s="25"/>
      <c r="N10065" s="25"/>
      <c r="O10065" s="25"/>
      <c r="P10065" s="35" t="s">
        <v>2496</v>
      </c>
      <c r="AS10065" s="570"/>
      <c r="AT10065" s="391"/>
      <c r="AU10065" s="222"/>
      <c r="AV10065" s="564"/>
      <c r="AW10065" s="60"/>
      <c r="AX10065" s="60"/>
      <c r="AY10065" s="60"/>
      <c r="AZ10065" s="283"/>
      <c r="BA10065" s="283"/>
      <c r="BB10065" s="283"/>
      <c r="BC10065" s="34"/>
      <c r="BD10065" s="27"/>
      <c r="BF10065" s="35"/>
      <c r="BG10065" s="35"/>
      <c r="BH10065" s="35"/>
    </row>
    <row r="10066" spans="1:60" ht="15" x14ac:dyDescent="0.25">
      <c r="A10066" s="570">
        <f t="shared" si="148"/>
        <v>10060</v>
      </c>
      <c r="B10066" s="571" t="s">
        <v>12197</v>
      </c>
      <c r="C10066" s="574" t="s">
        <v>12458</v>
      </c>
      <c r="D10066" s="843">
        <v>243283.6</v>
      </c>
      <c r="E10066" s="844"/>
      <c r="F10066" s="844"/>
      <c r="G10066" s="25"/>
      <c r="H10066" s="25"/>
      <c r="I10066" s="25"/>
      <c r="J10066" s="25"/>
      <c r="K10066" s="25"/>
      <c r="L10066" s="25"/>
      <c r="N10066" s="25"/>
      <c r="O10066" s="25"/>
      <c r="P10066" s="35" t="s">
        <v>2496</v>
      </c>
      <c r="AS10066" s="570"/>
      <c r="AT10066" s="391"/>
      <c r="AU10066" s="222"/>
      <c r="AV10066" s="564"/>
      <c r="AW10066" s="60"/>
      <c r="AX10066" s="60"/>
      <c r="AY10066" s="60"/>
      <c r="AZ10066" s="283"/>
      <c r="BA10066" s="283"/>
      <c r="BB10066" s="283"/>
      <c r="BC10066" s="34"/>
      <c r="BD10066" s="27"/>
      <c r="BF10066" s="35"/>
      <c r="BG10066" s="35"/>
      <c r="BH10066" s="35"/>
    </row>
    <row r="10067" spans="1:60" ht="15" x14ac:dyDescent="0.25">
      <c r="A10067" s="570">
        <f t="shared" si="148"/>
        <v>10061</v>
      </c>
      <c r="B10067" s="571" t="s">
        <v>12198</v>
      </c>
      <c r="C10067" s="574" t="s">
        <v>12458</v>
      </c>
      <c r="D10067" s="843">
        <v>653067.24</v>
      </c>
      <c r="E10067" s="844"/>
      <c r="F10067" s="844"/>
      <c r="G10067" s="25"/>
      <c r="H10067" s="25"/>
      <c r="I10067" s="25"/>
      <c r="J10067" s="25"/>
      <c r="K10067" s="25"/>
      <c r="L10067" s="25"/>
      <c r="N10067" s="25"/>
      <c r="O10067" s="25"/>
      <c r="P10067" s="35" t="s">
        <v>2496</v>
      </c>
      <c r="AS10067" s="570"/>
      <c r="AT10067" s="391"/>
      <c r="AU10067" s="222"/>
      <c r="AV10067" s="564"/>
      <c r="AW10067" s="60"/>
      <c r="AX10067" s="60"/>
      <c r="AY10067" s="60"/>
      <c r="AZ10067" s="283"/>
      <c r="BA10067" s="283"/>
      <c r="BB10067" s="283"/>
      <c r="BC10067" s="34"/>
      <c r="BD10067" s="27"/>
      <c r="BF10067" s="35"/>
      <c r="BG10067" s="35"/>
      <c r="BH10067" s="35"/>
    </row>
    <row r="10068" spans="1:60" ht="15" x14ac:dyDescent="0.25">
      <c r="A10068" s="570">
        <f t="shared" si="148"/>
        <v>10062</v>
      </c>
      <c r="B10068" s="571" t="s">
        <v>12199</v>
      </c>
      <c r="C10068" s="574" t="s">
        <v>12458</v>
      </c>
      <c r="D10068" s="843">
        <v>56705.88</v>
      </c>
      <c r="E10068" s="844"/>
      <c r="F10068" s="844"/>
      <c r="G10068" s="25"/>
      <c r="H10068" s="25"/>
      <c r="I10068" s="25"/>
      <c r="J10068" s="25"/>
      <c r="K10068" s="25"/>
      <c r="L10068" s="25"/>
      <c r="N10068" s="25"/>
      <c r="O10068" s="25"/>
      <c r="P10068" s="35" t="s">
        <v>2496</v>
      </c>
      <c r="AS10068" s="570"/>
      <c r="AT10068" s="391"/>
      <c r="AU10068" s="222"/>
      <c r="AV10068" s="564"/>
      <c r="AW10068" s="60"/>
      <c r="AX10068" s="60"/>
      <c r="AY10068" s="60"/>
      <c r="AZ10068" s="283"/>
      <c r="BA10068" s="283"/>
      <c r="BB10068" s="283"/>
      <c r="BC10068" s="34"/>
      <c r="BD10068" s="27"/>
      <c r="BF10068" s="35"/>
      <c r="BG10068" s="35"/>
      <c r="BH10068" s="35"/>
    </row>
    <row r="10069" spans="1:60" ht="15" x14ac:dyDescent="0.25">
      <c r="A10069" s="570">
        <f t="shared" si="148"/>
        <v>10063</v>
      </c>
      <c r="B10069" s="571" t="s">
        <v>12200</v>
      </c>
      <c r="C10069" s="574" t="s">
        <v>12458</v>
      </c>
      <c r="D10069" s="843">
        <v>193732</v>
      </c>
      <c r="E10069" s="844"/>
      <c r="F10069" s="844"/>
      <c r="G10069" s="25"/>
      <c r="H10069" s="25"/>
      <c r="I10069" s="25"/>
      <c r="J10069" s="25"/>
      <c r="K10069" s="25"/>
      <c r="L10069" s="25"/>
      <c r="N10069" s="25"/>
      <c r="O10069" s="25"/>
      <c r="P10069" s="35" t="s">
        <v>2496</v>
      </c>
      <c r="AS10069" s="570"/>
      <c r="AT10069" s="391"/>
      <c r="AU10069" s="222"/>
      <c r="AV10069" s="564"/>
      <c r="AW10069" s="60"/>
      <c r="AX10069" s="60"/>
      <c r="AY10069" s="60"/>
      <c r="AZ10069" s="283"/>
      <c r="BA10069" s="283"/>
      <c r="BB10069" s="283"/>
      <c r="BC10069" s="34"/>
      <c r="BD10069" s="27"/>
      <c r="BF10069" s="35"/>
      <c r="BG10069" s="35"/>
      <c r="BH10069" s="35"/>
    </row>
    <row r="10070" spans="1:60" ht="15" x14ac:dyDescent="0.25">
      <c r="A10070" s="570">
        <f t="shared" si="148"/>
        <v>10064</v>
      </c>
      <c r="B10070" s="571" t="s">
        <v>12201</v>
      </c>
      <c r="C10070" s="574" t="s">
        <v>12458</v>
      </c>
      <c r="D10070" s="843">
        <v>56644</v>
      </c>
      <c r="E10070" s="844"/>
      <c r="F10070" s="844"/>
      <c r="G10070" s="25"/>
      <c r="H10070" s="25"/>
      <c r="I10070" s="25"/>
      <c r="J10070" s="25"/>
      <c r="K10070" s="25"/>
      <c r="L10070" s="25"/>
      <c r="N10070" s="25"/>
      <c r="O10070" s="25"/>
      <c r="P10070" s="35" t="s">
        <v>2496</v>
      </c>
      <c r="AS10070" s="570"/>
      <c r="AT10070" s="391"/>
      <c r="AU10070" s="222"/>
      <c r="AV10070" s="564"/>
      <c r="AW10070" s="60"/>
      <c r="AX10070" s="60"/>
      <c r="AY10070" s="60"/>
      <c r="AZ10070" s="283"/>
      <c r="BA10070" s="283"/>
      <c r="BB10070" s="283"/>
      <c r="BC10070" s="34"/>
      <c r="BD10070" s="27"/>
      <c r="BF10070" s="35"/>
      <c r="BG10070" s="35"/>
      <c r="BH10070" s="35"/>
    </row>
    <row r="10071" spans="1:60" ht="15" x14ac:dyDescent="0.25">
      <c r="A10071" s="570">
        <f t="shared" si="148"/>
        <v>10065</v>
      </c>
      <c r="B10071" s="571" t="s">
        <v>12202</v>
      </c>
      <c r="C10071" s="574" t="s">
        <v>12458</v>
      </c>
      <c r="D10071" s="843">
        <v>68010.880000000005</v>
      </c>
      <c r="E10071" s="844"/>
      <c r="F10071" s="844"/>
      <c r="G10071" s="25"/>
      <c r="H10071" s="25"/>
      <c r="I10071" s="25"/>
      <c r="J10071" s="25"/>
      <c r="K10071" s="25"/>
      <c r="L10071" s="25"/>
      <c r="N10071" s="25"/>
      <c r="O10071" s="25"/>
      <c r="P10071" s="35" t="s">
        <v>2496</v>
      </c>
      <c r="AS10071" s="570"/>
      <c r="AT10071" s="391"/>
      <c r="AU10071" s="222"/>
      <c r="AV10071" s="564"/>
      <c r="AW10071" s="60"/>
      <c r="AX10071" s="60"/>
      <c r="AY10071" s="60"/>
      <c r="AZ10071" s="283"/>
      <c r="BA10071" s="283"/>
      <c r="BB10071" s="283"/>
      <c r="BC10071" s="34"/>
      <c r="BD10071" s="27"/>
      <c r="BF10071" s="35"/>
      <c r="BG10071" s="35"/>
      <c r="BH10071" s="35"/>
    </row>
    <row r="10072" spans="1:60" ht="15" x14ac:dyDescent="0.25">
      <c r="A10072" s="570">
        <f t="shared" si="148"/>
        <v>10066</v>
      </c>
      <c r="B10072" s="571" t="s">
        <v>12203</v>
      </c>
      <c r="C10072" s="574" t="s">
        <v>12458</v>
      </c>
      <c r="D10072" s="843">
        <v>154833.28</v>
      </c>
      <c r="E10072" s="844"/>
      <c r="F10072" s="844"/>
      <c r="G10072" s="25"/>
      <c r="H10072" s="25"/>
      <c r="I10072" s="25"/>
      <c r="J10072" s="25"/>
      <c r="K10072" s="25"/>
      <c r="L10072" s="25"/>
      <c r="N10072" s="25"/>
      <c r="O10072" s="25"/>
      <c r="P10072" s="35" t="s">
        <v>2496</v>
      </c>
      <c r="AS10072" s="570"/>
      <c r="AT10072" s="391"/>
      <c r="AU10072" s="222"/>
      <c r="AV10072" s="564"/>
      <c r="AW10072" s="60"/>
      <c r="AX10072" s="60"/>
      <c r="AY10072" s="60"/>
      <c r="AZ10072" s="283"/>
      <c r="BA10072" s="283"/>
      <c r="BB10072" s="283"/>
      <c r="BC10072" s="34"/>
      <c r="BD10072" s="27"/>
      <c r="BF10072" s="35"/>
      <c r="BG10072" s="35"/>
      <c r="BH10072" s="35"/>
    </row>
    <row r="10073" spans="1:60" ht="15" x14ac:dyDescent="0.25">
      <c r="A10073" s="570">
        <f t="shared" si="148"/>
        <v>10067</v>
      </c>
      <c r="B10073" s="571" t="s">
        <v>12204</v>
      </c>
      <c r="C10073" s="574" t="s">
        <v>12458</v>
      </c>
      <c r="D10073" s="843">
        <v>23482.27</v>
      </c>
      <c r="E10073" s="844"/>
      <c r="F10073" s="844"/>
      <c r="G10073" s="25"/>
      <c r="H10073" s="25"/>
      <c r="I10073" s="25"/>
      <c r="J10073" s="25"/>
      <c r="K10073" s="25"/>
      <c r="L10073" s="25"/>
      <c r="N10073" s="25"/>
      <c r="O10073" s="25"/>
      <c r="P10073" s="35" t="s">
        <v>2496</v>
      </c>
      <c r="AS10073" s="570"/>
      <c r="AT10073" s="391"/>
      <c r="AU10073" s="222"/>
      <c r="AV10073" s="564"/>
      <c r="AW10073" s="60"/>
      <c r="AX10073" s="60"/>
      <c r="AY10073" s="60"/>
      <c r="AZ10073" s="283"/>
      <c r="BA10073" s="283"/>
      <c r="BB10073" s="283"/>
      <c r="BC10073" s="34"/>
      <c r="BD10073" s="27"/>
      <c r="BF10073" s="35"/>
      <c r="BG10073" s="35"/>
      <c r="BH10073" s="35"/>
    </row>
    <row r="10074" spans="1:60" ht="15" x14ac:dyDescent="0.25">
      <c r="A10074" s="570">
        <f t="shared" si="148"/>
        <v>10068</v>
      </c>
      <c r="B10074" s="571" t="s">
        <v>12205</v>
      </c>
      <c r="C10074" s="574" t="s">
        <v>12458</v>
      </c>
      <c r="D10074" s="843">
        <v>27429.5</v>
      </c>
      <c r="E10074" s="844"/>
      <c r="F10074" s="844"/>
      <c r="G10074" s="25"/>
      <c r="H10074" s="25"/>
      <c r="I10074" s="25"/>
      <c r="J10074" s="25"/>
      <c r="K10074" s="25"/>
      <c r="L10074" s="25"/>
      <c r="N10074" s="25"/>
      <c r="O10074" s="25"/>
      <c r="P10074" s="35" t="s">
        <v>2496</v>
      </c>
      <c r="AS10074" s="570"/>
      <c r="AT10074" s="391"/>
      <c r="AU10074" s="222"/>
      <c r="AV10074" s="564"/>
      <c r="AW10074" s="60"/>
      <c r="AX10074" s="60"/>
      <c r="AY10074" s="60"/>
      <c r="AZ10074" s="283"/>
      <c r="BA10074" s="283"/>
      <c r="BB10074" s="283"/>
      <c r="BC10074" s="34"/>
      <c r="BD10074" s="27"/>
      <c r="BF10074" s="35"/>
      <c r="BG10074" s="35"/>
      <c r="BH10074" s="35"/>
    </row>
    <row r="10075" spans="1:60" ht="15" x14ac:dyDescent="0.25">
      <c r="A10075" s="570">
        <f t="shared" si="148"/>
        <v>10069</v>
      </c>
      <c r="B10075" s="571" t="s">
        <v>12206</v>
      </c>
      <c r="C10075" s="574" t="s">
        <v>12458</v>
      </c>
      <c r="D10075" s="843">
        <v>27765.08</v>
      </c>
      <c r="E10075" s="844"/>
      <c r="F10075" s="844"/>
      <c r="G10075" s="25"/>
      <c r="H10075" s="25"/>
      <c r="I10075" s="25"/>
      <c r="J10075" s="25"/>
      <c r="K10075" s="25"/>
      <c r="L10075" s="25"/>
      <c r="N10075" s="25"/>
      <c r="O10075" s="25"/>
      <c r="P10075" s="35" t="s">
        <v>2496</v>
      </c>
      <c r="AS10075" s="570"/>
      <c r="AT10075" s="391"/>
      <c r="AU10075" s="222"/>
      <c r="AV10075" s="564"/>
      <c r="AW10075" s="60"/>
      <c r="AX10075" s="60"/>
      <c r="AY10075" s="60"/>
      <c r="AZ10075" s="283"/>
      <c r="BA10075" s="283"/>
      <c r="BB10075" s="283"/>
      <c r="BC10075" s="34"/>
      <c r="BD10075" s="27"/>
      <c r="BF10075" s="35"/>
      <c r="BG10075" s="35"/>
      <c r="BH10075" s="35"/>
    </row>
    <row r="10076" spans="1:60" ht="15" x14ac:dyDescent="0.25">
      <c r="A10076" s="570">
        <f t="shared" si="148"/>
        <v>10070</v>
      </c>
      <c r="B10076" s="571" t="s">
        <v>12207</v>
      </c>
      <c r="C10076" s="574" t="s">
        <v>12458</v>
      </c>
      <c r="D10076" s="843">
        <v>17183.599999999999</v>
      </c>
      <c r="E10076" s="844"/>
      <c r="F10076" s="844"/>
      <c r="G10076" s="25"/>
      <c r="H10076" s="25"/>
      <c r="I10076" s="25"/>
      <c r="J10076" s="25"/>
      <c r="K10076" s="25"/>
      <c r="L10076" s="25"/>
      <c r="N10076" s="25"/>
      <c r="O10076" s="25"/>
      <c r="P10076" s="35" t="s">
        <v>2496</v>
      </c>
      <c r="AS10076" s="570"/>
      <c r="AT10076" s="391"/>
      <c r="AU10076" s="222"/>
      <c r="AV10076" s="564"/>
      <c r="AW10076" s="60"/>
      <c r="AX10076" s="60"/>
      <c r="AY10076" s="60"/>
      <c r="AZ10076" s="283"/>
      <c r="BA10076" s="283"/>
      <c r="BB10076" s="283"/>
      <c r="BC10076" s="34"/>
      <c r="BD10076" s="27"/>
      <c r="BF10076" s="35"/>
      <c r="BG10076" s="35"/>
      <c r="BH10076" s="35"/>
    </row>
    <row r="10077" spans="1:60" ht="15" x14ac:dyDescent="0.25">
      <c r="A10077" s="570">
        <f t="shared" si="148"/>
        <v>10071</v>
      </c>
      <c r="B10077" s="571" t="s">
        <v>12208</v>
      </c>
      <c r="C10077" s="574" t="s">
        <v>12458</v>
      </c>
      <c r="D10077" s="843">
        <v>16755.2</v>
      </c>
      <c r="E10077" s="844"/>
      <c r="F10077" s="844"/>
      <c r="G10077" s="25"/>
      <c r="H10077" s="25"/>
      <c r="I10077" s="25"/>
      <c r="J10077" s="25"/>
      <c r="K10077" s="25"/>
      <c r="L10077" s="25"/>
      <c r="N10077" s="25"/>
      <c r="O10077" s="25"/>
      <c r="P10077" s="35" t="s">
        <v>2496</v>
      </c>
      <c r="AS10077" s="570"/>
      <c r="AT10077" s="391"/>
      <c r="AU10077" s="222"/>
      <c r="AV10077" s="564"/>
      <c r="AW10077" s="60"/>
      <c r="AX10077" s="60"/>
      <c r="AY10077" s="60"/>
      <c r="AZ10077" s="283"/>
      <c r="BA10077" s="283"/>
      <c r="BB10077" s="283"/>
      <c r="BC10077" s="34"/>
      <c r="BD10077" s="27"/>
      <c r="BF10077" s="35"/>
      <c r="BG10077" s="35"/>
      <c r="BH10077" s="35"/>
    </row>
    <row r="10078" spans="1:60" ht="15" x14ac:dyDescent="0.25">
      <c r="A10078" s="570">
        <f t="shared" si="148"/>
        <v>10072</v>
      </c>
      <c r="B10078" s="571" t="s">
        <v>12209</v>
      </c>
      <c r="C10078" s="574" t="s">
        <v>12458</v>
      </c>
      <c r="D10078" s="843">
        <v>22776.6</v>
      </c>
      <c r="E10078" s="844"/>
      <c r="F10078" s="844"/>
      <c r="G10078" s="25"/>
      <c r="H10078" s="25"/>
      <c r="I10078" s="25"/>
      <c r="J10078" s="25"/>
      <c r="K10078" s="25"/>
      <c r="L10078" s="25"/>
      <c r="N10078" s="25"/>
      <c r="O10078" s="25"/>
      <c r="P10078" s="35" t="s">
        <v>2496</v>
      </c>
      <c r="AS10078" s="570"/>
      <c r="AT10078" s="391"/>
      <c r="AU10078" s="222"/>
      <c r="AV10078" s="564"/>
      <c r="AW10078" s="60"/>
      <c r="AX10078" s="60"/>
      <c r="AY10078" s="60"/>
      <c r="AZ10078" s="283"/>
      <c r="BA10078" s="283"/>
      <c r="BB10078" s="283"/>
      <c r="BC10078" s="34"/>
      <c r="BD10078" s="27"/>
      <c r="BF10078" s="35"/>
      <c r="BG10078" s="35"/>
      <c r="BH10078" s="35"/>
    </row>
    <row r="10079" spans="1:60" ht="15" x14ac:dyDescent="0.25">
      <c r="A10079" s="570">
        <f t="shared" si="148"/>
        <v>10073</v>
      </c>
      <c r="B10079" s="571" t="s">
        <v>12210</v>
      </c>
      <c r="C10079" s="574" t="s">
        <v>12458</v>
      </c>
      <c r="D10079" s="843">
        <v>29393</v>
      </c>
      <c r="E10079" s="844"/>
      <c r="F10079" s="844"/>
      <c r="G10079" s="25"/>
      <c r="H10079" s="25"/>
      <c r="I10079" s="25"/>
      <c r="J10079" s="25"/>
      <c r="K10079" s="25"/>
      <c r="L10079" s="25"/>
      <c r="N10079" s="25"/>
      <c r="O10079" s="25"/>
      <c r="P10079" s="35" t="s">
        <v>2496</v>
      </c>
      <c r="AS10079" s="570"/>
      <c r="AT10079" s="391"/>
      <c r="AU10079" s="222"/>
      <c r="AV10079" s="564"/>
      <c r="AW10079" s="60"/>
      <c r="AX10079" s="60"/>
      <c r="AY10079" s="60"/>
      <c r="AZ10079" s="283"/>
      <c r="BA10079" s="283"/>
      <c r="BB10079" s="283"/>
      <c r="BC10079" s="34"/>
      <c r="BD10079" s="27"/>
      <c r="BF10079" s="35"/>
      <c r="BG10079" s="35"/>
      <c r="BH10079" s="35"/>
    </row>
    <row r="10080" spans="1:60" ht="15" x14ac:dyDescent="0.25">
      <c r="A10080" s="570">
        <f t="shared" si="148"/>
        <v>10074</v>
      </c>
      <c r="B10080" s="571" t="s">
        <v>12211</v>
      </c>
      <c r="C10080" s="574" t="s">
        <v>12458</v>
      </c>
      <c r="D10080" s="843">
        <v>20801.2</v>
      </c>
      <c r="E10080" s="844"/>
      <c r="F10080" s="844"/>
      <c r="G10080" s="25"/>
      <c r="H10080" s="25"/>
      <c r="I10080" s="25"/>
      <c r="J10080" s="25"/>
      <c r="K10080" s="25"/>
      <c r="L10080" s="25"/>
      <c r="N10080" s="25"/>
      <c r="O10080" s="25"/>
      <c r="P10080" s="35" t="s">
        <v>2496</v>
      </c>
      <c r="AS10080" s="570"/>
      <c r="AT10080" s="391"/>
      <c r="AU10080" s="222"/>
      <c r="AV10080" s="564"/>
      <c r="AW10080" s="60"/>
      <c r="AX10080" s="60"/>
      <c r="AY10080" s="60"/>
      <c r="AZ10080" s="283"/>
      <c r="BA10080" s="283"/>
      <c r="BB10080" s="283"/>
      <c r="BC10080" s="34"/>
      <c r="BD10080" s="27"/>
      <c r="BF10080" s="35"/>
      <c r="BG10080" s="35"/>
      <c r="BH10080" s="35"/>
    </row>
    <row r="10081" spans="1:60" ht="15" x14ac:dyDescent="0.25">
      <c r="A10081" s="570">
        <f t="shared" si="148"/>
        <v>10075</v>
      </c>
      <c r="B10081" s="571" t="s">
        <v>12212</v>
      </c>
      <c r="C10081" s="574" t="s">
        <v>12458</v>
      </c>
      <c r="D10081" s="843">
        <v>49266</v>
      </c>
      <c r="E10081" s="844"/>
      <c r="F10081" s="844"/>
      <c r="G10081" s="25"/>
      <c r="H10081" s="25"/>
      <c r="I10081" s="25"/>
      <c r="J10081" s="25"/>
      <c r="K10081" s="25"/>
      <c r="L10081" s="25"/>
      <c r="N10081" s="25"/>
      <c r="O10081" s="25"/>
      <c r="P10081" s="35" t="s">
        <v>2496</v>
      </c>
      <c r="AS10081" s="570"/>
      <c r="AT10081" s="391"/>
      <c r="AU10081" s="222"/>
      <c r="AV10081" s="564"/>
      <c r="AW10081" s="60"/>
      <c r="AX10081" s="60"/>
      <c r="AY10081" s="60"/>
      <c r="AZ10081" s="283"/>
      <c r="BA10081" s="283"/>
      <c r="BB10081" s="283"/>
      <c r="BC10081" s="34"/>
      <c r="BD10081" s="27"/>
      <c r="BF10081" s="35"/>
      <c r="BG10081" s="35"/>
      <c r="BH10081" s="35"/>
    </row>
    <row r="10082" spans="1:60" ht="15" x14ac:dyDescent="0.25">
      <c r="A10082" s="570">
        <f t="shared" si="148"/>
        <v>10076</v>
      </c>
      <c r="B10082" s="571" t="s">
        <v>12213</v>
      </c>
      <c r="C10082" s="574" t="s">
        <v>12458</v>
      </c>
      <c r="D10082" s="843">
        <v>299409.95</v>
      </c>
      <c r="E10082" s="844"/>
      <c r="F10082" s="844"/>
      <c r="G10082" s="25"/>
      <c r="H10082" s="25"/>
      <c r="I10082" s="25"/>
      <c r="J10082" s="25"/>
      <c r="K10082" s="25"/>
      <c r="L10082" s="25"/>
      <c r="N10082" s="25"/>
      <c r="O10082" s="25"/>
      <c r="P10082" s="35" t="s">
        <v>2496</v>
      </c>
      <c r="AS10082" s="570"/>
      <c r="AT10082" s="391"/>
      <c r="AU10082" s="222"/>
      <c r="AV10082" s="564"/>
      <c r="AW10082" s="60"/>
      <c r="AX10082" s="60"/>
      <c r="AY10082" s="60"/>
      <c r="AZ10082" s="283"/>
      <c r="BA10082" s="283"/>
      <c r="BB10082" s="283"/>
      <c r="BC10082" s="34"/>
      <c r="BD10082" s="27"/>
      <c r="BF10082" s="35"/>
      <c r="BG10082" s="35"/>
      <c r="BH10082" s="35"/>
    </row>
    <row r="10083" spans="1:60" ht="15" x14ac:dyDescent="0.25">
      <c r="A10083" s="570">
        <f t="shared" si="148"/>
        <v>10077</v>
      </c>
      <c r="B10083" s="571" t="s">
        <v>12214</v>
      </c>
      <c r="C10083" s="574" t="s">
        <v>12458</v>
      </c>
      <c r="D10083" s="843">
        <v>154910.63</v>
      </c>
      <c r="E10083" s="844"/>
      <c r="F10083" s="844"/>
      <c r="G10083" s="25"/>
      <c r="H10083" s="25"/>
      <c r="I10083" s="25"/>
      <c r="J10083" s="25"/>
      <c r="K10083" s="25"/>
      <c r="L10083" s="25"/>
      <c r="N10083" s="25"/>
      <c r="O10083" s="25"/>
      <c r="P10083" s="35" t="s">
        <v>2496</v>
      </c>
      <c r="AS10083" s="570"/>
      <c r="AT10083" s="391"/>
      <c r="AU10083" s="222"/>
      <c r="AV10083" s="564"/>
      <c r="AW10083" s="60"/>
      <c r="AX10083" s="60"/>
      <c r="AY10083" s="60"/>
      <c r="AZ10083" s="283"/>
      <c r="BA10083" s="283"/>
      <c r="BB10083" s="283"/>
      <c r="BC10083" s="34"/>
      <c r="BD10083" s="27"/>
      <c r="BF10083" s="35"/>
      <c r="BG10083" s="35"/>
      <c r="BH10083" s="35"/>
    </row>
    <row r="10084" spans="1:60" ht="15" x14ac:dyDescent="0.25">
      <c r="A10084" s="570">
        <f t="shared" si="148"/>
        <v>10078</v>
      </c>
      <c r="B10084" s="571" t="s">
        <v>12215</v>
      </c>
      <c r="C10084" s="574" t="s">
        <v>12458</v>
      </c>
      <c r="D10084" s="843">
        <v>574599.82999999996</v>
      </c>
      <c r="E10084" s="844"/>
      <c r="F10084" s="844"/>
      <c r="G10084" s="25"/>
      <c r="H10084" s="25"/>
      <c r="I10084" s="25"/>
      <c r="J10084" s="25"/>
      <c r="K10084" s="25"/>
      <c r="L10084" s="25"/>
      <c r="N10084" s="25"/>
      <c r="O10084" s="25"/>
      <c r="P10084" s="35" t="s">
        <v>2496</v>
      </c>
      <c r="AS10084" s="570"/>
      <c r="AT10084" s="391"/>
      <c r="AU10084" s="222"/>
      <c r="AV10084" s="564"/>
      <c r="AW10084" s="60"/>
      <c r="AX10084" s="60"/>
      <c r="AY10084" s="60"/>
      <c r="AZ10084" s="283"/>
      <c r="BA10084" s="283"/>
      <c r="BB10084" s="283"/>
      <c r="BC10084" s="34"/>
      <c r="BD10084" s="27"/>
      <c r="BF10084" s="35"/>
      <c r="BG10084" s="35"/>
      <c r="BH10084" s="35"/>
    </row>
    <row r="10085" spans="1:60" ht="15" x14ac:dyDescent="0.25">
      <c r="A10085" s="570">
        <f t="shared" si="148"/>
        <v>10079</v>
      </c>
      <c r="B10085" s="571" t="s">
        <v>12216</v>
      </c>
      <c r="C10085" s="574" t="s">
        <v>12458</v>
      </c>
      <c r="D10085" s="843">
        <v>269872.96000000002</v>
      </c>
      <c r="E10085" s="844"/>
      <c r="F10085" s="844"/>
      <c r="G10085" s="25"/>
      <c r="H10085" s="25"/>
      <c r="I10085" s="25"/>
      <c r="J10085" s="25"/>
      <c r="K10085" s="25"/>
      <c r="L10085" s="25"/>
      <c r="N10085" s="25"/>
      <c r="O10085" s="25"/>
      <c r="P10085" s="35" t="s">
        <v>2496</v>
      </c>
      <c r="AS10085" s="570"/>
      <c r="AT10085" s="391"/>
      <c r="AU10085" s="222"/>
      <c r="AV10085" s="564"/>
      <c r="AW10085" s="60"/>
      <c r="AX10085" s="60"/>
      <c r="AY10085" s="60"/>
      <c r="AZ10085" s="283"/>
      <c r="BA10085" s="283"/>
      <c r="BB10085" s="283"/>
      <c r="BC10085" s="34"/>
      <c r="BD10085" s="27"/>
      <c r="BF10085" s="35"/>
      <c r="BG10085" s="35"/>
      <c r="BH10085" s="35"/>
    </row>
    <row r="10086" spans="1:60" ht="15" x14ac:dyDescent="0.25">
      <c r="A10086" s="570">
        <f t="shared" si="148"/>
        <v>10080</v>
      </c>
      <c r="B10086" s="571" t="s">
        <v>12217</v>
      </c>
      <c r="C10086" s="574" t="s">
        <v>12458</v>
      </c>
      <c r="D10086" s="843">
        <v>18581.849999999999</v>
      </c>
      <c r="E10086" s="844"/>
      <c r="F10086" s="844"/>
      <c r="G10086" s="25"/>
      <c r="H10086" s="25"/>
      <c r="I10086" s="25"/>
      <c r="J10086" s="25"/>
      <c r="K10086" s="25"/>
      <c r="L10086" s="25"/>
      <c r="N10086" s="25"/>
      <c r="O10086" s="25"/>
      <c r="P10086" s="35" t="s">
        <v>2496</v>
      </c>
      <c r="AS10086" s="570"/>
      <c r="AT10086" s="391"/>
      <c r="AU10086" s="222"/>
      <c r="AV10086" s="564"/>
      <c r="AW10086" s="60"/>
      <c r="AX10086" s="60"/>
      <c r="AY10086" s="60"/>
      <c r="AZ10086" s="283"/>
      <c r="BA10086" s="283"/>
      <c r="BB10086" s="283"/>
      <c r="BC10086" s="34"/>
      <c r="BD10086" s="27"/>
      <c r="BF10086" s="35"/>
      <c r="BG10086" s="35"/>
      <c r="BH10086" s="35"/>
    </row>
    <row r="10087" spans="1:60" ht="15" x14ac:dyDescent="0.25">
      <c r="A10087" s="570">
        <f t="shared" si="148"/>
        <v>10081</v>
      </c>
      <c r="B10087" s="571" t="s">
        <v>12218</v>
      </c>
      <c r="C10087" s="574" t="s">
        <v>12458</v>
      </c>
      <c r="D10087" s="843">
        <v>132788.53</v>
      </c>
      <c r="E10087" s="844"/>
      <c r="F10087" s="844"/>
      <c r="G10087" s="25"/>
      <c r="H10087" s="25"/>
      <c r="I10087" s="25"/>
      <c r="J10087" s="25"/>
      <c r="K10087" s="25"/>
      <c r="L10087" s="25"/>
      <c r="N10087" s="25"/>
      <c r="O10087" s="25"/>
      <c r="P10087" s="35" t="s">
        <v>2496</v>
      </c>
      <c r="AS10087" s="570"/>
      <c r="AT10087" s="391"/>
      <c r="AU10087" s="222"/>
      <c r="AV10087" s="564"/>
      <c r="AW10087" s="60"/>
      <c r="AX10087" s="60"/>
      <c r="AY10087" s="60"/>
      <c r="AZ10087" s="283"/>
      <c r="BA10087" s="283"/>
      <c r="BB10087" s="283"/>
      <c r="BC10087" s="34"/>
      <c r="BD10087" s="27"/>
      <c r="BF10087" s="35"/>
      <c r="BG10087" s="35"/>
      <c r="BH10087" s="35"/>
    </row>
    <row r="10088" spans="1:60" ht="15" x14ac:dyDescent="0.25">
      <c r="A10088" s="570">
        <f t="shared" si="148"/>
        <v>10082</v>
      </c>
      <c r="B10088" s="571" t="s">
        <v>12219</v>
      </c>
      <c r="C10088" s="574" t="s">
        <v>12458</v>
      </c>
      <c r="D10088" s="843">
        <v>76160</v>
      </c>
      <c r="E10088" s="844"/>
      <c r="F10088" s="844"/>
      <c r="G10088" s="25"/>
      <c r="H10088" s="25"/>
      <c r="I10088" s="25"/>
      <c r="J10088" s="25"/>
      <c r="K10088" s="25"/>
      <c r="L10088" s="25"/>
      <c r="N10088" s="25"/>
      <c r="O10088" s="25"/>
      <c r="P10088" s="35" t="s">
        <v>2496</v>
      </c>
      <c r="AS10088" s="570"/>
      <c r="AT10088" s="391"/>
      <c r="AU10088" s="222"/>
      <c r="AV10088" s="564"/>
      <c r="AW10088" s="60"/>
      <c r="AX10088" s="60"/>
      <c r="AY10088" s="60"/>
      <c r="AZ10088" s="283"/>
      <c r="BA10088" s="283"/>
      <c r="BB10088" s="283"/>
      <c r="BC10088" s="34"/>
      <c r="BD10088" s="27"/>
      <c r="BF10088" s="35"/>
      <c r="BG10088" s="35"/>
      <c r="BH10088" s="35"/>
    </row>
    <row r="10089" spans="1:60" ht="15" x14ac:dyDescent="0.25">
      <c r="A10089" s="570">
        <f t="shared" si="148"/>
        <v>10083</v>
      </c>
      <c r="B10089" s="571" t="s">
        <v>12220</v>
      </c>
      <c r="C10089" s="574" t="s">
        <v>12458</v>
      </c>
      <c r="D10089" s="843">
        <v>6473.6</v>
      </c>
      <c r="E10089" s="844"/>
      <c r="F10089" s="844"/>
      <c r="G10089" s="25"/>
      <c r="H10089" s="25"/>
      <c r="I10089" s="25"/>
      <c r="J10089" s="25"/>
      <c r="K10089" s="25"/>
      <c r="L10089" s="25"/>
      <c r="N10089" s="25"/>
      <c r="O10089" s="25"/>
      <c r="P10089" s="35" t="s">
        <v>2496</v>
      </c>
      <c r="AS10089" s="570"/>
      <c r="AT10089" s="391"/>
      <c r="AU10089" s="222"/>
      <c r="AV10089" s="564"/>
      <c r="AW10089" s="60"/>
      <c r="AX10089" s="60"/>
      <c r="AY10089" s="60"/>
      <c r="AZ10089" s="283"/>
      <c r="BA10089" s="283"/>
      <c r="BB10089" s="283"/>
      <c r="BC10089" s="34"/>
      <c r="BD10089" s="27"/>
      <c r="BF10089" s="35"/>
      <c r="BG10089" s="35"/>
      <c r="BH10089" s="35"/>
    </row>
    <row r="10090" spans="1:60" ht="15" x14ac:dyDescent="0.25">
      <c r="A10090" s="570">
        <f t="shared" si="148"/>
        <v>10084</v>
      </c>
      <c r="B10090" s="571" t="s">
        <v>12221</v>
      </c>
      <c r="C10090" s="574" t="s">
        <v>12458</v>
      </c>
      <c r="D10090" s="843">
        <v>1262.5899999999999</v>
      </c>
      <c r="E10090" s="844"/>
      <c r="F10090" s="844"/>
      <c r="G10090" s="25"/>
      <c r="H10090" s="25"/>
      <c r="I10090" s="25"/>
      <c r="J10090" s="25"/>
      <c r="K10090" s="25"/>
      <c r="L10090" s="25"/>
      <c r="N10090" s="25"/>
      <c r="O10090" s="25"/>
      <c r="P10090" s="35" t="s">
        <v>2496</v>
      </c>
      <c r="AS10090" s="570"/>
      <c r="AT10090" s="391"/>
      <c r="AU10090" s="222"/>
      <c r="AV10090" s="564"/>
      <c r="AW10090" s="60"/>
      <c r="AX10090" s="60"/>
      <c r="AY10090" s="60"/>
      <c r="AZ10090" s="283"/>
      <c r="BA10090" s="283"/>
      <c r="BB10090" s="283"/>
      <c r="BC10090" s="34"/>
      <c r="BD10090" s="27"/>
      <c r="BF10090" s="35"/>
      <c r="BG10090" s="35"/>
      <c r="BH10090" s="35"/>
    </row>
    <row r="10091" spans="1:60" ht="15" x14ac:dyDescent="0.25">
      <c r="A10091" s="570">
        <f t="shared" si="148"/>
        <v>10085</v>
      </c>
      <c r="B10091" s="571" t="s">
        <v>12222</v>
      </c>
      <c r="C10091" s="574" t="s">
        <v>12458</v>
      </c>
      <c r="D10091" s="843">
        <v>7718.34</v>
      </c>
      <c r="E10091" s="844"/>
      <c r="F10091" s="844"/>
      <c r="G10091" s="25"/>
      <c r="H10091" s="25"/>
      <c r="I10091" s="25"/>
      <c r="J10091" s="25"/>
      <c r="K10091" s="25"/>
      <c r="L10091" s="25"/>
      <c r="N10091" s="25"/>
      <c r="O10091" s="25"/>
      <c r="P10091" s="35" t="s">
        <v>2496</v>
      </c>
      <c r="AS10091" s="570"/>
      <c r="AT10091" s="391"/>
      <c r="AU10091" s="222"/>
      <c r="AV10091" s="564"/>
      <c r="AW10091" s="60"/>
      <c r="AX10091" s="60"/>
      <c r="AY10091" s="60"/>
      <c r="AZ10091" s="283"/>
      <c r="BA10091" s="283"/>
      <c r="BB10091" s="283"/>
      <c r="BC10091" s="34"/>
      <c r="BD10091" s="27"/>
      <c r="BF10091" s="35"/>
      <c r="BG10091" s="35"/>
      <c r="BH10091" s="35"/>
    </row>
    <row r="10092" spans="1:60" ht="15" x14ac:dyDescent="0.25">
      <c r="A10092" s="570">
        <f t="shared" si="148"/>
        <v>10086</v>
      </c>
      <c r="B10092" s="571" t="s">
        <v>12223</v>
      </c>
      <c r="C10092" s="574" t="s">
        <v>12458</v>
      </c>
      <c r="D10092" s="843">
        <v>7888.51</v>
      </c>
      <c r="E10092" s="844"/>
      <c r="F10092" s="844"/>
      <c r="G10092" s="25"/>
      <c r="H10092" s="25"/>
      <c r="I10092" s="25"/>
      <c r="J10092" s="25"/>
      <c r="K10092" s="25"/>
      <c r="L10092" s="25"/>
      <c r="N10092" s="25"/>
      <c r="O10092" s="25"/>
      <c r="P10092" s="35" t="s">
        <v>2496</v>
      </c>
      <c r="AS10092" s="570"/>
      <c r="AT10092" s="391"/>
      <c r="AU10092" s="222"/>
      <c r="AV10092" s="564"/>
      <c r="AW10092" s="60"/>
      <c r="AX10092" s="60"/>
      <c r="AY10092" s="60"/>
      <c r="AZ10092" s="283"/>
      <c r="BA10092" s="283"/>
      <c r="BB10092" s="283"/>
      <c r="BC10092" s="34"/>
      <c r="BD10092" s="27"/>
      <c r="BF10092" s="35"/>
      <c r="BG10092" s="35"/>
      <c r="BH10092" s="35"/>
    </row>
    <row r="10093" spans="1:60" ht="15" x14ac:dyDescent="0.25">
      <c r="A10093" s="570">
        <f t="shared" si="148"/>
        <v>10087</v>
      </c>
      <c r="B10093" s="571" t="s">
        <v>12224</v>
      </c>
      <c r="C10093" s="574" t="s">
        <v>12458</v>
      </c>
      <c r="D10093" s="843">
        <v>8030.12</v>
      </c>
      <c r="E10093" s="844"/>
      <c r="F10093" s="844"/>
      <c r="G10093" s="25"/>
      <c r="H10093" s="25"/>
      <c r="I10093" s="25"/>
      <c r="J10093" s="25"/>
      <c r="K10093" s="25"/>
      <c r="L10093" s="25"/>
      <c r="N10093" s="25"/>
      <c r="O10093" s="25"/>
      <c r="P10093" s="35" t="s">
        <v>2496</v>
      </c>
      <c r="AS10093" s="570"/>
      <c r="AT10093" s="391"/>
      <c r="AU10093" s="222"/>
      <c r="AV10093" s="564"/>
      <c r="AW10093" s="60"/>
      <c r="AX10093" s="60"/>
      <c r="AY10093" s="60"/>
      <c r="AZ10093" s="283"/>
      <c r="BA10093" s="283"/>
      <c r="BB10093" s="283"/>
      <c r="BC10093" s="34"/>
      <c r="BD10093" s="27"/>
      <c r="BF10093" s="35"/>
      <c r="BG10093" s="35"/>
      <c r="BH10093" s="35"/>
    </row>
    <row r="10094" spans="1:60" ht="15" x14ac:dyDescent="0.25">
      <c r="A10094" s="570">
        <f t="shared" si="148"/>
        <v>10088</v>
      </c>
      <c r="B10094" s="571" t="s">
        <v>12225</v>
      </c>
      <c r="C10094" s="574" t="s">
        <v>12458</v>
      </c>
      <c r="D10094" s="843">
        <v>1493.45</v>
      </c>
      <c r="E10094" s="844"/>
      <c r="F10094" s="844"/>
      <c r="G10094" s="25"/>
      <c r="H10094" s="25"/>
      <c r="I10094" s="25"/>
      <c r="J10094" s="25"/>
      <c r="K10094" s="25"/>
      <c r="L10094" s="25"/>
      <c r="N10094" s="25"/>
      <c r="O10094" s="25"/>
      <c r="P10094" s="35" t="s">
        <v>2496</v>
      </c>
      <c r="AS10094" s="570"/>
      <c r="AT10094" s="391"/>
      <c r="AU10094" s="222"/>
      <c r="AV10094" s="564"/>
      <c r="AW10094" s="60"/>
      <c r="AX10094" s="60"/>
      <c r="AY10094" s="60"/>
      <c r="AZ10094" s="283"/>
      <c r="BA10094" s="283"/>
      <c r="BB10094" s="283"/>
      <c r="BC10094" s="34"/>
      <c r="BD10094" s="27"/>
      <c r="BF10094" s="35"/>
      <c r="BG10094" s="35"/>
      <c r="BH10094" s="35"/>
    </row>
    <row r="10095" spans="1:60" ht="15" x14ac:dyDescent="0.25">
      <c r="A10095" s="570">
        <f t="shared" si="148"/>
        <v>10089</v>
      </c>
      <c r="B10095" s="571" t="s">
        <v>12226</v>
      </c>
      <c r="C10095" s="574" t="s">
        <v>12458</v>
      </c>
      <c r="D10095" s="843">
        <v>26703.599999999999</v>
      </c>
      <c r="E10095" s="844"/>
      <c r="F10095" s="844"/>
      <c r="G10095" s="25"/>
      <c r="H10095" s="25"/>
      <c r="I10095" s="25"/>
      <c r="J10095" s="25"/>
      <c r="K10095" s="25"/>
      <c r="L10095" s="25"/>
      <c r="N10095" s="25"/>
      <c r="O10095" s="25"/>
      <c r="P10095" s="35" t="s">
        <v>2496</v>
      </c>
      <c r="AS10095" s="570"/>
      <c r="AT10095" s="391"/>
      <c r="AU10095" s="222"/>
      <c r="AV10095" s="564"/>
      <c r="AW10095" s="60"/>
      <c r="AX10095" s="60"/>
      <c r="AY10095" s="60"/>
      <c r="AZ10095" s="283"/>
      <c r="BA10095" s="283"/>
      <c r="BB10095" s="283"/>
      <c r="BC10095" s="34"/>
      <c r="BD10095" s="27"/>
      <c r="BF10095" s="35"/>
      <c r="BG10095" s="35"/>
      <c r="BH10095" s="35"/>
    </row>
    <row r="10096" spans="1:60" ht="15" x14ac:dyDescent="0.25">
      <c r="A10096" s="570">
        <f t="shared" si="148"/>
        <v>10090</v>
      </c>
      <c r="B10096" s="571" t="s">
        <v>12227</v>
      </c>
      <c r="C10096" s="574" t="s">
        <v>12458</v>
      </c>
      <c r="D10096" s="843">
        <v>89856.9</v>
      </c>
      <c r="E10096" s="844"/>
      <c r="F10096" s="844"/>
      <c r="G10096" s="25"/>
      <c r="H10096" s="25"/>
      <c r="I10096" s="25"/>
      <c r="J10096" s="25"/>
      <c r="K10096" s="25"/>
      <c r="L10096" s="25"/>
      <c r="N10096" s="25"/>
      <c r="O10096" s="25"/>
      <c r="P10096" s="35" t="s">
        <v>2496</v>
      </c>
      <c r="AS10096" s="570"/>
      <c r="AT10096" s="391"/>
      <c r="AU10096" s="222"/>
      <c r="AV10096" s="564"/>
      <c r="AW10096" s="60"/>
      <c r="AX10096" s="60"/>
      <c r="AY10096" s="60"/>
      <c r="AZ10096" s="283"/>
      <c r="BA10096" s="283"/>
      <c r="BB10096" s="283"/>
      <c r="BC10096" s="34"/>
      <c r="BD10096" s="27"/>
      <c r="BF10096" s="35"/>
      <c r="BG10096" s="35"/>
      <c r="BH10096" s="35"/>
    </row>
    <row r="10097" spans="1:60" ht="15" x14ac:dyDescent="0.25">
      <c r="A10097" s="570">
        <f t="shared" si="148"/>
        <v>10091</v>
      </c>
      <c r="B10097" s="571" t="s">
        <v>12228</v>
      </c>
      <c r="C10097" s="574" t="s">
        <v>12458</v>
      </c>
      <c r="D10097" s="843">
        <v>28381.5</v>
      </c>
      <c r="E10097" s="844"/>
      <c r="F10097" s="844"/>
      <c r="G10097" s="25"/>
      <c r="H10097" s="25"/>
      <c r="I10097" s="25"/>
      <c r="J10097" s="25"/>
      <c r="K10097" s="25"/>
      <c r="L10097" s="25"/>
      <c r="N10097" s="25"/>
      <c r="O10097" s="25"/>
      <c r="P10097" s="35" t="s">
        <v>2496</v>
      </c>
      <c r="AS10097" s="570"/>
      <c r="AT10097" s="391"/>
      <c r="AU10097" s="222"/>
      <c r="AV10097" s="564"/>
      <c r="AW10097" s="60"/>
      <c r="AX10097" s="60"/>
      <c r="AY10097" s="60"/>
      <c r="AZ10097" s="283"/>
      <c r="BA10097" s="283"/>
      <c r="BB10097" s="283"/>
      <c r="BC10097" s="34"/>
      <c r="BD10097" s="27"/>
      <c r="BF10097" s="35"/>
      <c r="BG10097" s="35"/>
      <c r="BH10097" s="35"/>
    </row>
    <row r="10098" spans="1:60" ht="15" x14ac:dyDescent="0.25">
      <c r="A10098" s="570">
        <f t="shared" si="148"/>
        <v>10092</v>
      </c>
      <c r="B10098" s="571" t="s">
        <v>12229</v>
      </c>
      <c r="C10098" s="574" t="s">
        <v>12458</v>
      </c>
      <c r="D10098" s="843">
        <v>42732.9</v>
      </c>
      <c r="E10098" s="844"/>
      <c r="F10098" s="844"/>
      <c r="G10098" s="25"/>
      <c r="H10098" s="25"/>
      <c r="I10098" s="25"/>
      <c r="J10098" s="25"/>
      <c r="K10098" s="25"/>
      <c r="L10098" s="25"/>
      <c r="N10098" s="25"/>
      <c r="O10098" s="25"/>
      <c r="P10098" s="35" t="s">
        <v>2496</v>
      </c>
      <c r="AS10098" s="570"/>
      <c r="AT10098" s="391"/>
      <c r="AU10098" s="222"/>
      <c r="AV10098" s="564"/>
      <c r="AW10098" s="60"/>
      <c r="AX10098" s="60"/>
      <c r="AY10098" s="60"/>
      <c r="AZ10098" s="283"/>
      <c r="BA10098" s="283"/>
      <c r="BB10098" s="283"/>
      <c r="BC10098" s="34"/>
      <c r="BD10098" s="27"/>
      <c r="BF10098" s="35"/>
      <c r="BG10098" s="35"/>
      <c r="BH10098" s="35"/>
    </row>
    <row r="10099" spans="1:60" ht="15" x14ac:dyDescent="0.25">
      <c r="A10099" s="570">
        <f t="shared" si="148"/>
        <v>10093</v>
      </c>
      <c r="B10099" s="571" t="s">
        <v>12230</v>
      </c>
      <c r="C10099" s="574" t="s">
        <v>12458</v>
      </c>
      <c r="D10099" s="843">
        <v>43207.71</v>
      </c>
      <c r="E10099" s="844"/>
      <c r="F10099" s="844"/>
      <c r="G10099" s="25"/>
      <c r="H10099" s="25"/>
      <c r="I10099" s="25"/>
      <c r="J10099" s="25"/>
      <c r="K10099" s="25"/>
      <c r="L10099" s="25"/>
      <c r="N10099" s="25"/>
      <c r="O10099" s="25"/>
      <c r="P10099" s="35" t="s">
        <v>2496</v>
      </c>
      <c r="AS10099" s="570"/>
      <c r="AT10099" s="391"/>
      <c r="AU10099" s="222"/>
      <c r="AV10099" s="564"/>
      <c r="AW10099" s="60"/>
      <c r="AX10099" s="60"/>
      <c r="AY10099" s="60"/>
      <c r="AZ10099" s="283"/>
      <c r="BA10099" s="283"/>
      <c r="BB10099" s="283"/>
      <c r="BC10099" s="34"/>
      <c r="BD10099" s="27"/>
      <c r="BF10099" s="35"/>
      <c r="BG10099" s="35"/>
      <c r="BH10099" s="35"/>
    </row>
    <row r="10100" spans="1:60" ht="15" x14ac:dyDescent="0.25">
      <c r="A10100" s="570">
        <f t="shared" si="148"/>
        <v>10094</v>
      </c>
      <c r="B10100" s="571" t="s">
        <v>12231</v>
      </c>
      <c r="C10100" s="574" t="s">
        <v>12458</v>
      </c>
      <c r="D10100" s="843">
        <v>34839.629999999997</v>
      </c>
      <c r="E10100" s="844"/>
      <c r="F10100" s="844"/>
      <c r="G10100" s="25"/>
      <c r="H10100" s="25"/>
      <c r="I10100" s="25"/>
      <c r="J10100" s="25"/>
      <c r="K10100" s="25"/>
      <c r="L10100" s="25"/>
      <c r="N10100" s="25"/>
      <c r="O10100" s="25"/>
      <c r="P10100" s="35" t="s">
        <v>2496</v>
      </c>
      <c r="AS10100" s="570"/>
      <c r="AT10100" s="391"/>
      <c r="AU10100" s="222"/>
      <c r="AV10100" s="564"/>
      <c r="AW10100" s="60"/>
      <c r="AX10100" s="60"/>
      <c r="AY10100" s="60"/>
      <c r="AZ10100" s="283"/>
      <c r="BA10100" s="283"/>
      <c r="BB10100" s="283"/>
      <c r="BC10100" s="34"/>
      <c r="BD10100" s="27"/>
      <c r="BF10100" s="35"/>
      <c r="BG10100" s="35"/>
      <c r="BH10100" s="35"/>
    </row>
    <row r="10101" spans="1:60" ht="15" x14ac:dyDescent="0.25">
      <c r="A10101" s="570">
        <f t="shared" si="148"/>
        <v>10095</v>
      </c>
      <c r="B10101" s="571" t="s">
        <v>12232</v>
      </c>
      <c r="C10101" s="574" t="s">
        <v>12458</v>
      </c>
      <c r="D10101" s="843">
        <v>129329.2</v>
      </c>
      <c r="E10101" s="844"/>
      <c r="F10101" s="844"/>
      <c r="G10101" s="25"/>
      <c r="H10101" s="25"/>
      <c r="I10101" s="25"/>
      <c r="J10101" s="25"/>
      <c r="K10101" s="25"/>
      <c r="L10101" s="25"/>
      <c r="N10101" s="25"/>
      <c r="O10101" s="25"/>
      <c r="P10101" s="35" t="s">
        <v>2496</v>
      </c>
      <c r="AS10101" s="570"/>
      <c r="AT10101" s="391"/>
      <c r="AU10101" s="222"/>
      <c r="AV10101" s="564"/>
      <c r="AW10101" s="60"/>
      <c r="AX10101" s="60"/>
      <c r="AY10101" s="60"/>
      <c r="AZ10101" s="283"/>
      <c r="BA10101" s="283"/>
      <c r="BB10101" s="283"/>
      <c r="BC10101" s="34"/>
      <c r="BD10101" s="27"/>
      <c r="BF10101" s="35"/>
      <c r="BG10101" s="35"/>
      <c r="BH10101" s="35"/>
    </row>
    <row r="10102" spans="1:60" ht="15" x14ac:dyDescent="0.25">
      <c r="A10102" s="570">
        <f t="shared" si="148"/>
        <v>10096</v>
      </c>
      <c r="B10102" s="571" t="s">
        <v>12233</v>
      </c>
      <c r="C10102" s="574" t="s">
        <v>12458</v>
      </c>
      <c r="D10102" s="843">
        <v>72982.7</v>
      </c>
      <c r="E10102" s="844"/>
      <c r="F10102" s="844"/>
      <c r="G10102" s="25"/>
      <c r="H10102" s="25"/>
      <c r="I10102" s="25"/>
      <c r="J10102" s="25"/>
      <c r="K10102" s="25"/>
      <c r="L10102" s="25"/>
      <c r="N10102" s="25"/>
      <c r="O10102" s="25"/>
      <c r="P10102" s="35" t="s">
        <v>2496</v>
      </c>
      <c r="AS10102" s="570"/>
      <c r="AT10102" s="391"/>
      <c r="AU10102" s="222"/>
      <c r="AV10102" s="564"/>
      <c r="AW10102" s="60"/>
      <c r="AX10102" s="60"/>
      <c r="AY10102" s="60"/>
      <c r="AZ10102" s="283"/>
      <c r="BA10102" s="283"/>
      <c r="BB10102" s="283"/>
      <c r="BC10102" s="34"/>
      <c r="BD10102" s="27"/>
      <c r="BF10102" s="35"/>
      <c r="BG10102" s="35"/>
      <c r="BH10102" s="35"/>
    </row>
    <row r="10103" spans="1:60" ht="15" x14ac:dyDescent="0.25">
      <c r="A10103" s="570">
        <f t="shared" si="148"/>
        <v>10097</v>
      </c>
      <c r="B10103" s="571" t="s">
        <v>12234</v>
      </c>
      <c r="C10103" s="574" t="s">
        <v>12458</v>
      </c>
      <c r="D10103" s="843">
        <v>77683.199999999997</v>
      </c>
      <c r="E10103" s="844"/>
      <c r="F10103" s="844"/>
      <c r="G10103" s="25"/>
      <c r="H10103" s="25"/>
      <c r="I10103" s="25"/>
      <c r="J10103" s="25"/>
      <c r="K10103" s="25"/>
      <c r="L10103" s="25"/>
      <c r="N10103" s="25"/>
      <c r="O10103" s="25"/>
      <c r="P10103" s="35" t="s">
        <v>2496</v>
      </c>
      <c r="AS10103" s="570"/>
      <c r="AT10103" s="391"/>
      <c r="AU10103" s="222"/>
      <c r="AV10103" s="564"/>
      <c r="AW10103" s="60"/>
      <c r="AX10103" s="60"/>
      <c r="AY10103" s="60"/>
      <c r="AZ10103" s="283"/>
      <c r="BA10103" s="283"/>
      <c r="BB10103" s="283"/>
      <c r="BC10103" s="34"/>
      <c r="BD10103" s="27"/>
      <c r="BF10103" s="35"/>
      <c r="BG10103" s="35"/>
      <c r="BH10103" s="35"/>
    </row>
    <row r="10104" spans="1:60" ht="15" x14ac:dyDescent="0.25">
      <c r="A10104" s="570">
        <f t="shared" si="148"/>
        <v>10098</v>
      </c>
      <c r="B10104" s="571" t="s">
        <v>12235</v>
      </c>
      <c r="C10104" s="574" t="s">
        <v>12458</v>
      </c>
      <c r="D10104" s="843">
        <v>27608</v>
      </c>
      <c r="E10104" s="844"/>
      <c r="F10104" s="844"/>
      <c r="G10104" s="25"/>
      <c r="H10104" s="25"/>
      <c r="I10104" s="25"/>
      <c r="J10104" s="25"/>
      <c r="K10104" s="25"/>
      <c r="L10104" s="25"/>
      <c r="N10104" s="25"/>
      <c r="O10104" s="25"/>
      <c r="P10104" s="35" t="s">
        <v>2496</v>
      </c>
      <c r="AS10104" s="570"/>
      <c r="AT10104" s="391"/>
      <c r="AU10104" s="222"/>
      <c r="AV10104" s="564"/>
      <c r="AW10104" s="60"/>
      <c r="AX10104" s="60"/>
      <c r="AY10104" s="60"/>
      <c r="AZ10104" s="283"/>
      <c r="BA10104" s="283"/>
      <c r="BB10104" s="283"/>
      <c r="BC10104" s="34"/>
      <c r="BD10104" s="27"/>
      <c r="BF10104" s="35"/>
      <c r="BG10104" s="35"/>
      <c r="BH10104" s="35"/>
    </row>
    <row r="10105" spans="1:60" ht="15" x14ac:dyDescent="0.25">
      <c r="A10105" s="570">
        <f t="shared" si="148"/>
        <v>10099</v>
      </c>
      <c r="B10105" s="571" t="s">
        <v>12236</v>
      </c>
      <c r="C10105" s="574" t="s">
        <v>12458</v>
      </c>
      <c r="D10105" s="843">
        <v>355462.52</v>
      </c>
      <c r="E10105" s="844"/>
      <c r="F10105" s="844"/>
      <c r="G10105" s="25"/>
      <c r="H10105" s="25"/>
      <c r="I10105" s="25"/>
      <c r="J10105" s="25"/>
      <c r="K10105" s="25"/>
      <c r="L10105" s="25"/>
      <c r="N10105" s="25"/>
      <c r="O10105" s="25"/>
      <c r="P10105" s="35" t="s">
        <v>2496</v>
      </c>
      <c r="AS10105" s="570"/>
      <c r="AT10105" s="391"/>
      <c r="AU10105" s="222"/>
      <c r="AV10105" s="564"/>
      <c r="AW10105" s="60"/>
      <c r="AX10105" s="60"/>
      <c r="AY10105" s="60"/>
      <c r="AZ10105" s="283"/>
      <c r="BA10105" s="283"/>
      <c r="BB10105" s="283"/>
      <c r="BC10105" s="34"/>
      <c r="BD10105" s="27"/>
      <c r="BF10105" s="35"/>
      <c r="BG10105" s="35"/>
      <c r="BH10105" s="35"/>
    </row>
    <row r="10106" spans="1:60" ht="15" x14ac:dyDescent="0.25">
      <c r="A10106" s="570">
        <f t="shared" si="148"/>
        <v>10100</v>
      </c>
      <c r="B10106" s="571" t="s">
        <v>12237</v>
      </c>
      <c r="C10106" s="574" t="s">
        <v>12458</v>
      </c>
      <c r="D10106" s="843">
        <v>19751.62</v>
      </c>
      <c r="E10106" s="844"/>
      <c r="F10106" s="844"/>
      <c r="G10106" s="25"/>
      <c r="H10106" s="25"/>
      <c r="I10106" s="25"/>
      <c r="J10106" s="25"/>
      <c r="K10106" s="25"/>
      <c r="L10106" s="25"/>
      <c r="N10106" s="25"/>
      <c r="O10106" s="25"/>
      <c r="P10106" s="35" t="s">
        <v>2496</v>
      </c>
      <c r="AS10106" s="570"/>
      <c r="AT10106" s="391"/>
      <c r="AU10106" s="222"/>
      <c r="AV10106" s="564"/>
      <c r="AW10106" s="60"/>
      <c r="AX10106" s="60"/>
      <c r="AY10106" s="60"/>
      <c r="AZ10106" s="283"/>
      <c r="BA10106" s="283"/>
      <c r="BB10106" s="283"/>
      <c r="BC10106" s="34"/>
      <c r="BD10106" s="27"/>
      <c r="BF10106" s="35"/>
      <c r="BG10106" s="35"/>
      <c r="BH10106" s="35"/>
    </row>
    <row r="10107" spans="1:60" ht="15" x14ac:dyDescent="0.25">
      <c r="A10107" s="570">
        <f t="shared" si="148"/>
        <v>10101</v>
      </c>
      <c r="B10107" s="571" t="s">
        <v>12238</v>
      </c>
      <c r="C10107" s="574" t="s">
        <v>12458</v>
      </c>
      <c r="D10107" s="843">
        <v>70826.42</v>
      </c>
      <c r="E10107" s="844"/>
      <c r="F10107" s="844"/>
      <c r="G10107" s="25"/>
      <c r="H10107" s="25"/>
      <c r="I10107" s="25"/>
      <c r="J10107" s="25"/>
      <c r="K10107" s="25"/>
      <c r="L10107" s="25"/>
      <c r="N10107" s="25"/>
      <c r="O10107" s="25"/>
      <c r="P10107" s="35" t="s">
        <v>2496</v>
      </c>
      <c r="AS10107" s="570"/>
      <c r="AT10107" s="391"/>
      <c r="AU10107" s="222"/>
      <c r="AV10107" s="564"/>
      <c r="AW10107" s="60"/>
      <c r="AX10107" s="60"/>
      <c r="AY10107" s="60"/>
      <c r="AZ10107" s="283"/>
      <c r="BA10107" s="283"/>
      <c r="BB10107" s="283"/>
      <c r="BC10107" s="34"/>
      <c r="BD10107" s="27"/>
      <c r="BF10107" s="35"/>
      <c r="BG10107" s="35"/>
      <c r="BH10107" s="35"/>
    </row>
    <row r="10108" spans="1:60" ht="15" x14ac:dyDescent="0.25">
      <c r="A10108" s="570">
        <f t="shared" si="148"/>
        <v>10102</v>
      </c>
      <c r="B10108" s="571" t="s">
        <v>12239</v>
      </c>
      <c r="C10108" s="574" t="s">
        <v>12458</v>
      </c>
      <c r="D10108" s="843">
        <v>39665.08</v>
      </c>
      <c r="E10108" s="844"/>
      <c r="F10108" s="844"/>
      <c r="G10108" s="25"/>
      <c r="H10108" s="25"/>
      <c r="I10108" s="25"/>
      <c r="J10108" s="25"/>
      <c r="K10108" s="25"/>
      <c r="L10108" s="25"/>
      <c r="N10108" s="25"/>
      <c r="O10108" s="25"/>
      <c r="P10108" s="35" t="s">
        <v>2496</v>
      </c>
      <c r="AS10108" s="570"/>
      <c r="AT10108" s="391"/>
      <c r="AU10108" s="222"/>
      <c r="AV10108" s="564"/>
      <c r="AW10108" s="60"/>
      <c r="AX10108" s="60"/>
      <c r="AY10108" s="60"/>
      <c r="AZ10108" s="283"/>
      <c r="BA10108" s="283"/>
      <c r="BB10108" s="283"/>
      <c r="BC10108" s="34"/>
      <c r="BD10108" s="27"/>
      <c r="BF10108" s="35"/>
      <c r="BG10108" s="35"/>
      <c r="BH10108" s="35"/>
    </row>
    <row r="10109" spans="1:60" ht="15" x14ac:dyDescent="0.25">
      <c r="A10109" s="570">
        <f t="shared" si="148"/>
        <v>10103</v>
      </c>
      <c r="B10109" s="571" t="s">
        <v>12240</v>
      </c>
      <c r="C10109" s="574" t="s">
        <v>12458</v>
      </c>
      <c r="D10109" s="843">
        <v>23583.42</v>
      </c>
      <c r="E10109" s="844"/>
      <c r="F10109" s="844"/>
      <c r="G10109" s="25"/>
      <c r="H10109" s="25"/>
      <c r="I10109" s="25"/>
      <c r="J10109" s="25"/>
      <c r="K10109" s="25"/>
      <c r="L10109" s="25"/>
      <c r="N10109" s="25"/>
      <c r="O10109" s="25"/>
      <c r="P10109" s="35" t="s">
        <v>2496</v>
      </c>
      <c r="AS10109" s="570"/>
      <c r="AT10109" s="391"/>
      <c r="AU10109" s="222"/>
      <c r="AV10109" s="564"/>
      <c r="AW10109" s="60"/>
      <c r="AX10109" s="60"/>
      <c r="AY10109" s="60"/>
      <c r="AZ10109" s="283"/>
      <c r="BA10109" s="283"/>
      <c r="BB10109" s="283"/>
      <c r="BC10109" s="34"/>
      <c r="BD10109" s="27"/>
      <c r="BF10109" s="35"/>
      <c r="BG10109" s="35"/>
      <c r="BH10109" s="35"/>
    </row>
    <row r="10110" spans="1:60" ht="15" x14ac:dyDescent="0.25">
      <c r="A10110" s="570">
        <f t="shared" si="148"/>
        <v>10104</v>
      </c>
      <c r="B10110" s="571" t="s">
        <v>12241</v>
      </c>
      <c r="C10110" s="574" t="s">
        <v>12458</v>
      </c>
      <c r="D10110" s="843">
        <v>30675.82</v>
      </c>
      <c r="E10110" s="844"/>
      <c r="F10110" s="844"/>
      <c r="G10110" s="25"/>
      <c r="H10110" s="25"/>
      <c r="I10110" s="25"/>
      <c r="J10110" s="25"/>
      <c r="K10110" s="25"/>
      <c r="L10110" s="25"/>
      <c r="N10110" s="25"/>
      <c r="O10110" s="25"/>
      <c r="P10110" s="35" t="s">
        <v>2496</v>
      </c>
      <c r="AS10110" s="570"/>
      <c r="AT10110" s="391"/>
      <c r="AU10110" s="222"/>
      <c r="AV10110" s="564"/>
      <c r="AW10110" s="60"/>
      <c r="AX10110" s="60"/>
      <c r="AY10110" s="60"/>
      <c r="AZ10110" s="283"/>
      <c r="BA10110" s="283"/>
      <c r="BB10110" s="283"/>
      <c r="BC10110" s="34"/>
      <c r="BD10110" s="27"/>
      <c r="BF10110" s="35"/>
      <c r="BG10110" s="35"/>
      <c r="BH10110" s="35"/>
    </row>
    <row r="10111" spans="1:60" ht="15" x14ac:dyDescent="0.25">
      <c r="A10111" s="570">
        <f t="shared" si="148"/>
        <v>10105</v>
      </c>
      <c r="B10111" s="571" t="s">
        <v>12242</v>
      </c>
      <c r="C10111" s="574" t="s">
        <v>12458</v>
      </c>
      <c r="D10111" s="843">
        <v>15968.61</v>
      </c>
      <c r="E10111" s="844"/>
      <c r="F10111" s="844"/>
      <c r="G10111" s="25"/>
      <c r="H10111" s="25"/>
      <c r="I10111" s="25"/>
      <c r="J10111" s="25"/>
      <c r="K10111" s="25"/>
      <c r="L10111" s="25"/>
      <c r="N10111" s="25"/>
      <c r="O10111" s="25"/>
      <c r="P10111" s="35" t="s">
        <v>2496</v>
      </c>
      <c r="AS10111" s="570"/>
      <c r="AT10111" s="391"/>
      <c r="AU10111" s="222"/>
      <c r="AV10111" s="564"/>
      <c r="AW10111" s="60"/>
      <c r="AX10111" s="60"/>
      <c r="AY10111" s="60"/>
      <c r="AZ10111" s="283"/>
      <c r="BA10111" s="283"/>
      <c r="BB10111" s="283"/>
      <c r="BC10111" s="34"/>
      <c r="BD10111" s="27"/>
      <c r="BF10111" s="35"/>
      <c r="BG10111" s="35"/>
      <c r="BH10111" s="35"/>
    </row>
    <row r="10112" spans="1:60" ht="15" x14ac:dyDescent="0.25">
      <c r="A10112" s="570">
        <f t="shared" si="148"/>
        <v>10106</v>
      </c>
      <c r="B10112" s="571" t="s">
        <v>12243</v>
      </c>
      <c r="C10112" s="574" t="s">
        <v>12458</v>
      </c>
      <c r="D10112" s="843">
        <v>13576.71</v>
      </c>
      <c r="E10112" s="844"/>
      <c r="F10112" s="844"/>
      <c r="G10112" s="25"/>
      <c r="H10112" s="25"/>
      <c r="I10112" s="25"/>
      <c r="J10112" s="25"/>
      <c r="K10112" s="25"/>
      <c r="L10112" s="25"/>
      <c r="N10112" s="25"/>
      <c r="O10112" s="25"/>
      <c r="P10112" s="35" t="s">
        <v>2496</v>
      </c>
      <c r="AS10112" s="570"/>
      <c r="AT10112" s="391"/>
      <c r="AU10112" s="222"/>
      <c r="AV10112" s="564"/>
      <c r="AW10112" s="60"/>
      <c r="AX10112" s="60"/>
      <c r="AY10112" s="60"/>
      <c r="AZ10112" s="283"/>
      <c r="BA10112" s="283"/>
      <c r="BB10112" s="283"/>
      <c r="BC10112" s="34"/>
      <c r="BD10112" s="27"/>
      <c r="BF10112" s="35"/>
      <c r="BG10112" s="35"/>
      <c r="BH10112" s="35"/>
    </row>
    <row r="10113" spans="1:60" ht="15" x14ac:dyDescent="0.25">
      <c r="A10113" s="570">
        <f t="shared" si="148"/>
        <v>10107</v>
      </c>
      <c r="B10113" s="571" t="s">
        <v>12244</v>
      </c>
      <c r="C10113" s="574" t="s">
        <v>12458</v>
      </c>
      <c r="D10113" s="843">
        <v>68226.27</v>
      </c>
      <c r="E10113" s="844"/>
      <c r="F10113" s="844"/>
      <c r="G10113" s="25"/>
      <c r="H10113" s="25"/>
      <c r="I10113" s="25"/>
      <c r="J10113" s="25"/>
      <c r="K10113" s="25"/>
      <c r="L10113" s="25"/>
      <c r="N10113" s="25"/>
      <c r="O10113" s="25"/>
      <c r="P10113" s="35" t="s">
        <v>2496</v>
      </c>
      <c r="AS10113" s="570"/>
      <c r="AT10113" s="391"/>
      <c r="AU10113" s="222"/>
      <c r="AV10113" s="564"/>
      <c r="AW10113" s="60"/>
      <c r="AX10113" s="60"/>
      <c r="AY10113" s="60"/>
      <c r="AZ10113" s="283"/>
      <c r="BA10113" s="283"/>
      <c r="BB10113" s="283"/>
      <c r="BC10113" s="34"/>
      <c r="BD10113" s="27"/>
      <c r="BF10113" s="35"/>
      <c r="BG10113" s="35"/>
      <c r="BH10113" s="35"/>
    </row>
    <row r="10114" spans="1:60" ht="15" x14ac:dyDescent="0.25">
      <c r="A10114" s="570">
        <f t="shared" si="148"/>
        <v>10108</v>
      </c>
      <c r="B10114" s="571" t="s">
        <v>12245</v>
      </c>
      <c r="C10114" s="574" t="s">
        <v>12458</v>
      </c>
      <c r="D10114" s="843">
        <v>190876</v>
      </c>
      <c r="E10114" s="844"/>
      <c r="F10114" s="844"/>
      <c r="G10114" s="25"/>
      <c r="H10114" s="25"/>
      <c r="I10114" s="25"/>
      <c r="J10114" s="25"/>
      <c r="K10114" s="25"/>
      <c r="L10114" s="25"/>
      <c r="N10114" s="25"/>
      <c r="O10114" s="25"/>
      <c r="P10114" s="35" t="s">
        <v>2496</v>
      </c>
      <c r="AS10114" s="570"/>
      <c r="AT10114" s="391"/>
      <c r="AU10114" s="222"/>
      <c r="AV10114" s="564"/>
      <c r="AW10114" s="60"/>
      <c r="AX10114" s="60"/>
      <c r="AY10114" s="60"/>
      <c r="AZ10114" s="283"/>
      <c r="BA10114" s="283"/>
      <c r="BB10114" s="283"/>
      <c r="BC10114" s="34"/>
      <c r="BD10114" s="27"/>
      <c r="BF10114" s="35"/>
      <c r="BG10114" s="35"/>
      <c r="BH10114" s="35"/>
    </row>
    <row r="10115" spans="1:60" ht="15" x14ac:dyDescent="0.25">
      <c r="A10115" s="570">
        <f t="shared" si="148"/>
        <v>10109</v>
      </c>
      <c r="B10115" s="571" t="s">
        <v>12246</v>
      </c>
      <c r="C10115" s="574" t="s">
        <v>12458</v>
      </c>
      <c r="D10115" s="843">
        <v>17685.78</v>
      </c>
      <c r="E10115" s="844"/>
      <c r="F10115" s="844"/>
      <c r="G10115" s="25"/>
      <c r="H10115" s="25"/>
      <c r="I10115" s="25"/>
      <c r="J10115" s="25"/>
      <c r="K10115" s="25"/>
      <c r="L10115" s="25"/>
      <c r="N10115" s="25"/>
      <c r="O10115" s="25"/>
      <c r="P10115" s="35" t="s">
        <v>2496</v>
      </c>
      <c r="AS10115" s="570"/>
      <c r="AT10115" s="391"/>
      <c r="AU10115" s="222"/>
      <c r="AV10115" s="564"/>
      <c r="AW10115" s="60"/>
      <c r="AX10115" s="60"/>
      <c r="AY10115" s="60"/>
      <c r="AZ10115" s="283"/>
      <c r="BA10115" s="283"/>
      <c r="BB10115" s="283"/>
      <c r="BC10115" s="34"/>
      <c r="BD10115" s="27"/>
      <c r="BF10115" s="35"/>
      <c r="BG10115" s="35"/>
      <c r="BH10115" s="35"/>
    </row>
    <row r="10116" spans="1:60" ht="15" x14ac:dyDescent="0.25">
      <c r="A10116" s="570">
        <f t="shared" si="148"/>
        <v>10110</v>
      </c>
      <c r="B10116" s="571" t="s">
        <v>12247</v>
      </c>
      <c r="C10116" s="574" t="s">
        <v>12458</v>
      </c>
      <c r="D10116" s="843">
        <v>238000</v>
      </c>
      <c r="E10116" s="844"/>
      <c r="F10116" s="844"/>
      <c r="G10116" s="25"/>
      <c r="H10116" s="25"/>
      <c r="I10116" s="25"/>
      <c r="J10116" s="25"/>
      <c r="K10116" s="25"/>
      <c r="L10116" s="25"/>
      <c r="N10116" s="25"/>
      <c r="O10116" s="25"/>
      <c r="P10116" s="35" t="s">
        <v>2496</v>
      </c>
      <c r="AS10116" s="570"/>
      <c r="AT10116" s="391"/>
      <c r="AU10116" s="222"/>
      <c r="AV10116" s="564"/>
      <c r="AW10116" s="60"/>
      <c r="AX10116" s="60"/>
      <c r="AY10116" s="60"/>
      <c r="AZ10116" s="283"/>
      <c r="BA10116" s="283"/>
      <c r="BB10116" s="283"/>
      <c r="BC10116" s="34"/>
      <c r="BD10116" s="27"/>
      <c r="BF10116" s="35"/>
      <c r="BG10116" s="35"/>
      <c r="BH10116" s="35"/>
    </row>
    <row r="10117" spans="1:60" ht="15" x14ac:dyDescent="0.25">
      <c r="A10117" s="570">
        <f t="shared" si="148"/>
        <v>10111</v>
      </c>
      <c r="B10117" s="571" t="s">
        <v>12248</v>
      </c>
      <c r="C10117" s="574" t="s">
        <v>12458</v>
      </c>
      <c r="D10117" s="843">
        <v>8226.4699999999993</v>
      </c>
      <c r="E10117" s="844"/>
      <c r="F10117" s="844"/>
      <c r="G10117" s="25"/>
      <c r="H10117" s="25"/>
      <c r="I10117" s="25"/>
      <c r="J10117" s="25"/>
      <c r="K10117" s="25"/>
      <c r="L10117" s="25"/>
      <c r="N10117" s="25"/>
      <c r="O10117" s="25"/>
      <c r="P10117" s="35" t="s">
        <v>2496</v>
      </c>
      <c r="AS10117" s="570"/>
      <c r="AT10117" s="391"/>
      <c r="AU10117" s="222"/>
      <c r="AV10117" s="564"/>
      <c r="AW10117" s="60"/>
      <c r="AX10117" s="60"/>
      <c r="AY10117" s="60"/>
      <c r="AZ10117" s="283"/>
      <c r="BA10117" s="283"/>
      <c r="BB10117" s="283"/>
      <c r="BC10117" s="34"/>
      <c r="BD10117" s="27"/>
      <c r="BF10117" s="35"/>
      <c r="BG10117" s="35"/>
      <c r="BH10117" s="35"/>
    </row>
    <row r="10118" spans="1:60" ht="15" x14ac:dyDescent="0.25">
      <c r="A10118" s="570">
        <f t="shared" si="148"/>
        <v>10112</v>
      </c>
      <c r="B10118" s="571" t="s">
        <v>12249</v>
      </c>
      <c r="C10118" s="574" t="s">
        <v>12458</v>
      </c>
      <c r="D10118" s="843">
        <v>17064.599999999999</v>
      </c>
      <c r="E10118" s="844"/>
      <c r="F10118" s="844"/>
      <c r="G10118" s="25"/>
      <c r="H10118" s="25"/>
      <c r="I10118" s="25"/>
      <c r="J10118" s="25"/>
      <c r="K10118" s="25"/>
      <c r="L10118" s="25"/>
      <c r="N10118" s="25"/>
      <c r="O10118" s="25"/>
      <c r="P10118" s="35" t="s">
        <v>2496</v>
      </c>
      <c r="AS10118" s="570"/>
      <c r="AT10118" s="391"/>
      <c r="AU10118" s="222"/>
      <c r="AV10118" s="564"/>
      <c r="AW10118" s="60"/>
      <c r="AX10118" s="60"/>
      <c r="AY10118" s="60"/>
      <c r="AZ10118" s="283"/>
      <c r="BA10118" s="283"/>
      <c r="BB10118" s="283"/>
      <c r="BC10118" s="34"/>
      <c r="BD10118" s="27"/>
      <c r="BF10118" s="35"/>
      <c r="BG10118" s="35"/>
      <c r="BH10118" s="35"/>
    </row>
    <row r="10119" spans="1:60" ht="15" x14ac:dyDescent="0.25">
      <c r="A10119" s="570">
        <f t="shared" si="148"/>
        <v>10113</v>
      </c>
      <c r="B10119" s="571" t="s">
        <v>12250</v>
      </c>
      <c r="C10119" s="574" t="s">
        <v>12458</v>
      </c>
      <c r="D10119" s="843">
        <v>27417.599999999999</v>
      </c>
      <c r="E10119" s="844"/>
      <c r="F10119" s="844"/>
      <c r="G10119" s="25"/>
      <c r="H10119" s="25"/>
      <c r="I10119" s="25"/>
      <c r="J10119" s="25"/>
      <c r="K10119" s="25"/>
      <c r="L10119" s="25"/>
      <c r="N10119" s="25"/>
      <c r="O10119" s="25"/>
      <c r="P10119" s="35" t="s">
        <v>2496</v>
      </c>
      <c r="AS10119" s="570"/>
      <c r="AT10119" s="391"/>
      <c r="AU10119" s="222"/>
      <c r="AV10119" s="564"/>
      <c r="AW10119" s="60"/>
      <c r="AX10119" s="60"/>
      <c r="AY10119" s="60"/>
      <c r="AZ10119" s="283"/>
      <c r="BA10119" s="283"/>
      <c r="BB10119" s="283"/>
      <c r="BC10119" s="34"/>
      <c r="BD10119" s="27"/>
      <c r="BF10119" s="35"/>
      <c r="BG10119" s="35"/>
      <c r="BH10119" s="35"/>
    </row>
    <row r="10120" spans="1:60" ht="15" x14ac:dyDescent="0.25">
      <c r="A10120" s="570">
        <f t="shared" si="148"/>
        <v>10114</v>
      </c>
      <c r="B10120" s="571" t="s">
        <v>12251</v>
      </c>
      <c r="C10120" s="574" t="s">
        <v>12458</v>
      </c>
      <c r="D10120" s="843">
        <v>53550</v>
      </c>
      <c r="E10120" s="844"/>
      <c r="F10120" s="844"/>
      <c r="G10120" s="25"/>
      <c r="H10120" s="25"/>
      <c r="I10120" s="25"/>
      <c r="J10120" s="25"/>
      <c r="K10120" s="25"/>
      <c r="L10120" s="25"/>
      <c r="N10120" s="25"/>
      <c r="O10120" s="25"/>
      <c r="P10120" s="35" t="s">
        <v>2496</v>
      </c>
      <c r="AS10120" s="570"/>
      <c r="AT10120" s="391"/>
      <c r="AU10120" s="222"/>
      <c r="AV10120" s="564"/>
      <c r="AW10120" s="60"/>
      <c r="AX10120" s="60"/>
      <c r="AY10120" s="60"/>
      <c r="AZ10120" s="283"/>
      <c r="BA10120" s="283"/>
      <c r="BB10120" s="283"/>
      <c r="BC10120" s="34"/>
      <c r="BD10120" s="27"/>
      <c r="BF10120" s="35"/>
      <c r="BG10120" s="35"/>
      <c r="BH10120" s="35"/>
    </row>
    <row r="10121" spans="1:60" ht="15" x14ac:dyDescent="0.25">
      <c r="A10121" s="570">
        <f t="shared" si="148"/>
        <v>10115</v>
      </c>
      <c r="B10121" s="571" t="s">
        <v>12252</v>
      </c>
      <c r="C10121" s="574" t="s">
        <v>12458</v>
      </c>
      <c r="D10121" s="843">
        <v>97580</v>
      </c>
      <c r="E10121" s="844"/>
      <c r="F10121" s="844"/>
      <c r="G10121" s="25"/>
      <c r="H10121" s="25"/>
      <c r="I10121" s="25"/>
      <c r="J10121" s="25"/>
      <c r="K10121" s="25"/>
      <c r="L10121" s="25"/>
      <c r="N10121" s="25"/>
      <c r="O10121" s="25"/>
      <c r="P10121" s="35" t="s">
        <v>2496</v>
      </c>
      <c r="AS10121" s="570"/>
      <c r="AT10121" s="391"/>
      <c r="AU10121" s="222"/>
      <c r="AV10121" s="564"/>
      <c r="AW10121" s="60"/>
      <c r="AX10121" s="60"/>
      <c r="AY10121" s="60"/>
      <c r="AZ10121" s="283"/>
      <c r="BA10121" s="283"/>
      <c r="BB10121" s="283"/>
      <c r="BC10121" s="34"/>
      <c r="BD10121" s="27"/>
      <c r="BF10121" s="35"/>
      <c r="BG10121" s="35"/>
      <c r="BH10121" s="35"/>
    </row>
    <row r="10122" spans="1:60" ht="15" x14ac:dyDescent="0.25">
      <c r="A10122" s="570">
        <f t="shared" si="148"/>
        <v>10116</v>
      </c>
      <c r="B10122" s="571" t="s">
        <v>12253</v>
      </c>
      <c r="C10122" s="574" t="s">
        <v>12458</v>
      </c>
      <c r="D10122" s="843">
        <v>107457</v>
      </c>
      <c r="E10122" s="844"/>
      <c r="F10122" s="844"/>
      <c r="G10122" s="25"/>
      <c r="H10122" s="25"/>
      <c r="I10122" s="25"/>
      <c r="J10122" s="25"/>
      <c r="K10122" s="25"/>
      <c r="L10122" s="25"/>
      <c r="N10122" s="25"/>
      <c r="O10122" s="25"/>
      <c r="P10122" s="35" t="s">
        <v>2496</v>
      </c>
      <c r="AS10122" s="570"/>
      <c r="AT10122" s="391"/>
      <c r="AU10122" s="222"/>
      <c r="AV10122" s="564"/>
      <c r="AW10122" s="60"/>
      <c r="AX10122" s="60"/>
      <c r="AY10122" s="60"/>
      <c r="AZ10122" s="283"/>
      <c r="BA10122" s="283"/>
      <c r="BB10122" s="283"/>
      <c r="BC10122" s="34"/>
      <c r="BD10122" s="27"/>
      <c r="BF10122" s="35"/>
      <c r="BG10122" s="35"/>
      <c r="BH10122" s="35"/>
    </row>
    <row r="10123" spans="1:60" ht="15" x14ac:dyDescent="0.25">
      <c r="A10123" s="570">
        <f t="shared" si="148"/>
        <v>10117</v>
      </c>
      <c r="B10123" s="571" t="s">
        <v>12254</v>
      </c>
      <c r="C10123" s="574" t="s">
        <v>12458</v>
      </c>
      <c r="D10123" s="843">
        <v>94353.91</v>
      </c>
      <c r="E10123" s="844"/>
      <c r="F10123" s="844"/>
      <c r="G10123" s="25"/>
      <c r="H10123" s="25"/>
      <c r="I10123" s="25"/>
      <c r="J10123" s="25"/>
      <c r="K10123" s="25"/>
      <c r="L10123" s="25"/>
      <c r="N10123" s="25"/>
      <c r="O10123" s="25"/>
      <c r="P10123" s="35" t="s">
        <v>2496</v>
      </c>
      <c r="AS10123" s="570"/>
      <c r="AT10123" s="391"/>
      <c r="AU10123" s="222"/>
      <c r="AV10123" s="564"/>
      <c r="AW10123" s="60"/>
      <c r="AX10123" s="60"/>
      <c r="AY10123" s="60"/>
      <c r="AZ10123" s="283"/>
      <c r="BA10123" s="283"/>
      <c r="BB10123" s="283"/>
      <c r="BC10123" s="34"/>
      <c r="BD10123" s="27"/>
      <c r="BF10123" s="35"/>
      <c r="BG10123" s="35"/>
      <c r="BH10123" s="35"/>
    </row>
    <row r="10124" spans="1:60" ht="15" x14ac:dyDescent="0.25">
      <c r="A10124" s="570">
        <f t="shared" si="148"/>
        <v>10118</v>
      </c>
      <c r="B10124" s="571" t="s">
        <v>12255</v>
      </c>
      <c r="C10124" s="574" t="s">
        <v>12458</v>
      </c>
      <c r="D10124" s="843">
        <v>149384.26999999999</v>
      </c>
      <c r="E10124" s="844"/>
      <c r="F10124" s="844"/>
      <c r="G10124" s="25"/>
      <c r="H10124" s="25"/>
      <c r="I10124" s="25"/>
      <c r="J10124" s="25"/>
      <c r="K10124" s="25"/>
      <c r="L10124" s="25"/>
      <c r="N10124" s="25"/>
      <c r="O10124" s="25"/>
      <c r="P10124" s="35" t="s">
        <v>2496</v>
      </c>
      <c r="AS10124" s="570"/>
      <c r="AT10124" s="391"/>
      <c r="AU10124" s="222"/>
      <c r="AV10124" s="564"/>
      <c r="AW10124" s="60"/>
      <c r="AX10124" s="60"/>
      <c r="AY10124" s="60"/>
      <c r="AZ10124" s="283"/>
      <c r="BA10124" s="283"/>
      <c r="BB10124" s="283"/>
      <c r="BC10124" s="34"/>
      <c r="BD10124" s="27"/>
      <c r="BF10124" s="35"/>
      <c r="BG10124" s="35"/>
      <c r="BH10124" s="35"/>
    </row>
    <row r="10125" spans="1:60" ht="15" x14ac:dyDescent="0.25">
      <c r="A10125" s="570">
        <f t="shared" si="148"/>
        <v>10119</v>
      </c>
      <c r="B10125" s="571" t="s">
        <v>12256</v>
      </c>
      <c r="C10125" s="574" t="s">
        <v>12458</v>
      </c>
      <c r="D10125" s="843">
        <v>174273.12</v>
      </c>
      <c r="E10125" s="844"/>
      <c r="F10125" s="844"/>
      <c r="G10125" s="25"/>
      <c r="H10125" s="25"/>
      <c r="I10125" s="25"/>
      <c r="J10125" s="25"/>
      <c r="K10125" s="25"/>
      <c r="L10125" s="25"/>
      <c r="N10125" s="25"/>
      <c r="O10125" s="25"/>
      <c r="P10125" s="35" t="s">
        <v>2496</v>
      </c>
      <c r="AS10125" s="570"/>
      <c r="AT10125" s="391"/>
      <c r="AU10125" s="222"/>
      <c r="AV10125" s="564"/>
      <c r="AW10125" s="60"/>
      <c r="AX10125" s="60"/>
      <c r="AY10125" s="60"/>
      <c r="AZ10125" s="283"/>
      <c r="BA10125" s="283"/>
      <c r="BB10125" s="283"/>
      <c r="BC10125" s="34"/>
      <c r="BD10125" s="27"/>
      <c r="BF10125" s="35"/>
      <c r="BG10125" s="35"/>
      <c r="BH10125" s="35"/>
    </row>
    <row r="10126" spans="1:60" ht="15" x14ac:dyDescent="0.25">
      <c r="A10126" s="570">
        <f t="shared" si="148"/>
        <v>10120</v>
      </c>
      <c r="B10126" s="571" t="s">
        <v>12257</v>
      </c>
      <c r="C10126" s="574" t="s">
        <v>12458</v>
      </c>
      <c r="D10126" s="843">
        <v>42579.39</v>
      </c>
      <c r="E10126" s="844"/>
      <c r="F10126" s="844"/>
      <c r="G10126" s="25"/>
      <c r="H10126" s="25"/>
      <c r="I10126" s="25"/>
      <c r="J10126" s="25"/>
      <c r="K10126" s="25"/>
      <c r="L10126" s="25"/>
      <c r="N10126" s="25"/>
      <c r="O10126" s="25"/>
      <c r="P10126" s="35" t="s">
        <v>2496</v>
      </c>
      <c r="AS10126" s="570"/>
      <c r="AT10126" s="391"/>
      <c r="AU10126" s="222"/>
      <c r="AV10126" s="564"/>
      <c r="AW10126" s="60"/>
      <c r="AX10126" s="60"/>
      <c r="AY10126" s="60"/>
      <c r="AZ10126" s="283"/>
      <c r="BA10126" s="283"/>
      <c r="BB10126" s="283"/>
      <c r="BC10126" s="34"/>
      <c r="BD10126" s="27"/>
      <c r="BF10126" s="35"/>
      <c r="BG10126" s="35"/>
      <c r="BH10126" s="35"/>
    </row>
    <row r="10127" spans="1:60" ht="15" x14ac:dyDescent="0.25">
      <c r="A10127" s="570">
        <f t="shared" ref="A10127:A10190" si="149">A10126+1</f>
        <v>10121</v>
      </c>
      <c r="B10127" s="571" t="s">
        <v>12258</v>
      </c>
      <c r="C10127" s="574" t="s">
        <v>12458</v>
      </c>
      <c r="D10127" s="843">
        <v>2923.83</v>
      </c>
      <c r="E10127" s="844"/>
      <c r="F10127" s="844"/>
      <c r="G10127" s="25"/>
      <c r="H10127" s="25"/>
      <c r="I10127" s="25"/>
      <c r="J10127" s="25"/>
      <c r="K10127" s="25"/>
      <c r="L10127" s="25"/>
      <c r="N10127" s="25"/>
      <c r="O10127" s="25"/>
      <c r="P10127" s="35" t="s">
        <v>2496</v>
      </c>
      <c r="AS10127" s="570"/>
      <c r="AT10127" s="391"/>
      <c r="AU10127" s="222"/>
      <c r="AV10127" s="564"/>
      <c r="AW10127" s="60"/>
      <c r="AX10127" s="60"/>
      <c r="AY10127" s="60"/>
      <c r="AZ10127" s="283"/>
      <c r="BA10127" s="283"/>
      <c r="BB10127" s="283"/>
      <c r="BC10127" s="34"/>
      <c r="BD10127" s="27"/>
      <c r="BF10127" s="35"/>
      <c r="BG10127" s="35"/>
      <c r="BH10127" s="35"/>
    </row>
    <row r="10128" spans="1:60" ht="15" x14ac:dyDescent="0.25">
      <c r="A10128" s="570">
        <f t="shared" si="149"/>
        <v>10122</v>
      </c>
      <c r="B10128" s="571" t="s">
        <v>12259</v>
      </c>
      <c r="C10128" s="574" t="s">
        <v>12458</v>
      </c>
      <c r="D10128" s="843">
        <v>3498.6</v>
      </c>
      <c r="E10128" s="844"/>
      <c r="F10128" s="844"/>
      <c r="G10128" s="25"/>
      <c r="H10128" s="25"/>
      <c r="I10128" s="25"/>
      <c r="J10128" s="25"/>
      <c r="K10128" s="25"/>
      <c r="L10128" s="25"/>
      <c r="N10128" s="25"/>
      <c r="O10128" s="25"/>
      <c r="P10128" s="35" t="s">
        <v>2496</v>
      </c>
      <c r="AS10128" s="570"/>
      <c r="AT10128" s="391"/>
      <c r="AU10128" s="222"/>
      <c r="AV10128" s="564"/>
      <c r="AW10128" s="60"/>
      <c r="AX10128" s="60"/>
      <c r="AY10128" s="60"/>
      <c r="AZ10128" s="283"/>
      <c r="BA10128" s="283"/>
      <c r="BB10128" s="283"/>
      <c r="BC10128" s="34"/>
      <c r="BD10128" s="27"/>
      <c r="BF10128" s="35"/>
      <c r="BG10128" s="35"/>
      <c r="BH10128" s="35"/>
    </row>
    <row r="10129" spans="1:60" ht="15" x14ac:dyDescent="0.25">
      <c r="A10129" s="570">
        <f t="shared" si="149"/>
        <v>10123</v>
      </c>
      <c r="B10129" s="571" t="s">
        <v>12260</v>
      </c>
      <c r="C10129" s="574" t="s">
        <v>12458</v>
      </c>
      <c r="D10129" s="843">
        <v>5247.9</v>
      </c>
      <c r="E10129" s="844"/>
      <c r="F10129" s="844"/>
      <c r="G10129" s="25"/>
      <c r="H10129" s="25"/>
      <c r="I10129" s="25"/>
      <c r="J10129" s="25"/>
      <c r="K10129" s="25"/>
      <c r="L10129" s="25"/>
      <c r="N10129" s="25"/>
      <c r="O10129" s="25"/>
      <c r="P10129" s="35" t="s">
        <v>2496</v>
      </c>
      <c r="AS10129" s="570"/>
      <c r="AT10129" s="391"/>
      <c r="AU10129" s="222"/>
      <c r="AV10129" s="564"/>
      <c r="AW10129" s="60"/>
      <c r="AX10129" s="60"/>
      <c r="AY10129" s="60"/>
      <c r="AZ10129" s="283"/>
      <c r="BA10129" s="283"/>
      <c r="BB10129" s="283"/>
      <c r="BC10129" s="34"/>
      <c r="BD10129" s="27"/>
      <c r="BF10129" s="35"/>
      <c r="BG10129" s="35"/>
      <c r="BH10129" s="35"/>
    </row>
    <row r="10130" spans="1:60" ht="15" x14ac:dyDescent="0.25">
      <c r="A10130" s="570">
        <f t="shared" si="149"/>
        <v>10124</v>
      </c>
      <c r="B10130" s="571" t="s">
        <v>12261</v>
      </c>
      <c r="C10130" s="574" t="s">
        <v>12458</v>
      </c>
      <c r="D10130" s="843">
        <v>35462</v>
      </c>
      <c r="E10130" s="844"/>
      <c r="F10130" s="844"/>
      <c r="G10130" s="25"/>
      <c r="H10130" s="25"/>
      <c r="I10130" s="25"/>
      <c r="J10130" s="25"/>
      <c r="K10130" s="25"/>
      <c r="L10130" s="25"/>
      <c r="N10130" s="25"/>
      <c r="O10130" s="25"/>
      <c r="P10130" s="35" t="s">
        <v>2496</v>
      </c>
      <c r="AS10130" s="570"/>
      <c r="AT10130" s="391"/>
      <c r="AU10130" s="222"/>
      <c r="AV10130" s="564"/>
      <c r="AW10130" s="60"/>
      <c r="AX10130" s="60"/>
      <c r="AY10130" s="60"/>
      <c r="AZ10130" s="283"/>
      <c r="BA10130" s="283"/>
      <c r="BB10130" s="283"/>
      <c r="BC10130" s="34"/>
      <c r="BD10130" s="27"/>
      <c r="BF10130" s="35"/>
      <c r="BG10130" s="35"/>
      <c r="BH10130" s="35"/>
    </row>
    <row r="10131" spans="1:60" ht="15" x14ac:dyDescent="0.25">
      <c r="A10131" s="570">
        <f t="shared" si="149"/>
        <v>10125</v>
      </c>
      <c r="B10131" s="571" t="s">
        <v>12262</v>
      </c>
      <c r="C10131" s="574" t="s">
        <v>12458</v>
      </c>
      <c r="D10131" s="843">
        <v>79313.5</v>
      </c>
      <c r="E10131" s="844"/>
      <c r="F10131" s="844"/>
      <c r="G10131" s="25"/>
      <c r="H10131" s="25"/>
      <c r="I10131" s="25"/>
      <c r="J10131" s="25"/>
      <c r="K10131" s="25"/>
      <c r="L10131" s="25"/>
      <c r="N10131" s="25"/>
      <c r="O10131" s="25"/>
      <c r="P10131" s="35" t="s">
        <v>2496</v>
      </c>
      <c r="AS10131" s="570"/>
      <c r="AT10131" s="391"/>
      <c r="AU10131" s="222"/>
      <c r="AV10131" s="564"/>
      <c r="AW10131" s="60"/>
      <c r="AX10131" s="60"/>
      <c r="AY10131" s="60"/>
      <c r="AZ10131" s="283"/>
      <c r="BA10131" s="283"/>
      <c r="BB10131" s="283"/>
      <c r="BC10131" s="34"/>
      <c r="BD10131" s="27"/>
      <c r="BF10131" s="35"/>
      <c r="BG10131" s="35"/>
      <c r="BH10131" s="35"/>
    </row>
    <row r="10132" spans="1:60" ht="15" x14ac:dyDescent="0.25">
      <c r="A10132" s="570">
        <f t="shared" si="149"/>
        <v>10126</v>
      </c>
      <c r="B10132" s="571" t="s">
        <v>12263</v>
      </c>
      <c r="C10132" s="574" t="s">
        <v>12458</v>
      </c>
      <c r="D10132" s="843">
        <v>55692</v>
      </c>
      <c r="E10132" s="844"/>
      <c r="F10132" s="844"/>
      <c r="G10132" s="25"/>
      <c r="H10132" s="25"/>
      <c r="I10132" s="25"/>
      <c r="J10132" s="25"/>
      <c r="K10132" s="25"/>
      <c r="L10132" s="25"/>
      <c r="N10132" s="25"/>
      <c r="O10132" s="25"/>
      <c r="P10132" s="35" t="s">
        <v>2496</v>
      </c>
      <c r="AS10132" s="570"/>
      <c r="AT10132" s="391"/>
      <c r="AU10132" s="222"/>
      <c r="AV10132" s="564"/>
      <c r="AW10132" s="60"/>
      <c r="AX10132" s="60"/>
      <c r="AY10132" s="60"/>
      <c r="AZ10132" s="283"/>
      <c r="BA10132" s="283"/>
      <c r="BB10132" s="283"/>
      <c r="BC10132" s="34"/>
      <c r="BD10132" s="27"/>
      <c r="BF10132" s="35"/>
      <c r="BG10132" s="35"/>
      <c r="BH10132" s="35"/>
    </row>
    <row r="10133" spans="1:60" ht="15" x14ac:dyDescent="0.25">
      <c r="A10133" s="570">
        <f t="shared" si="149"/>
        <v>10127</v>
      </c>
      <c r="B10133" s="571" t="s">
        <v>12264</v>
      </c>
      <c r="C10133" s="574" t="s">
        <v>12458</v>
      </c>
      <c r="D10133" s="843">
        <v>98075.04</v>
      </c>
      <c r="E10133" s="844"/>
      <c r="F10133" s="844"/>
      <c r="G10133" s="25"/>
      <c r="H10133" s="25"/>
      <c r="I10133" s="25"/>
      <c r="J10133" s="25"/>
      <c r="K10133" s="25"/>
      <c r="L10133" s="25"/>
      <c r="N10133" s="25"/>
      <c r="O10133" s="25"/>
      <c r="P10133" s="35" t="s">
        <v>2496</v>
      </c>
      <c r="AS10133" s="570"/>
      <c r="AT10133" s="391"/>
      <c r="AU10133" s="222"/>
      <c r="AV10133" s="564"/>
      <c r="AW10133" s="60"/>
      <c r="AX10133" s="60"/>
      <c r="AY10133" s="60"/>
      <c r="AZ10133" s="283"/>
      <c r="BA10133" s="283"/>
      <c r="BB10133" s="283"/>
      <c r="BC10133" s="34"/>
      <c r="BD10133" s="27"/>
      <c r="BF10133" s="35"/>
      <c r="BG10133" s="35"/>
      <c r="BH10133" s="35"/>
    </row>
    <row r="10134" spans="1:60" ht="15" x14ac:dyDescent="0.25">
      <c r="A10134" s="570">
        <f t="shared" si="149"/>
        <v>10128</v>
      </c>
      <c r="B10134" s="571" t="s">
        <v>12264</v>
      </c>
      <c r="C10134" s="574" t="s">
        <v>12458</v>
      </c>
      <c r="D10134" s="843">
        <v>109242</v>
      </c>
      <c r="E10134" s="844"/>
      <c r="F10134" s="844"/>
      <c r="G10134" s="25"/>
      <c r="H10134" s="25"/>
      <c r="I10134" s="25"/>
      <c r="J10134" s="25"/>
      <c r="K10134" s="25"/>
      <c r="L10134" s="25"/>
      <c r="N10134" s="25"/>
      <c r="O10134" s="25"/>
      <c r="P10134" s="35" t="s">
        <v>2496</v>
      </c>
      <c r="AS10134" s="570"/>
      <c r="AT10134" s="391"/>
      <c r="AU10134" s="222"/>
      <c r="AV10134" s="564"/>
      <c r="AW10134" s="60"/>
      <c r="AX10134" s="60"/>
      <c r="AY10134" s="60"/>
      <c r="AZ10134" s="283"/>
      <c r="BA10134" s="283"/>
      <c r="BB10134" s="283"/>
      <c r="BC10134" s="34"/>
      <c r="BD10134" s="27"/>
      <c r="BF10134" s="35"/>
      <c r="BG10134" s="35"/>
      <c r="BH10134" s="35"/>
    </row>
    <row r="10135" spans="1:60" ht="15" x14ac:dyDescent="0.25">
      <c r="A10135" s="570">
        <f t="shared" si="149"/>
        <v>10129</v>
      </c>
      <c r="B10135" s="571" t="s">
        <v>12265</v>
      </c>
      <c r="C10135" s="574" t="s">
        <v>12458</v>
      </c>
      <c r="D10135" s="843">
        <v>84252</v>
      </c>
      <c r="E10135" s="844"/>
      <c r="F10135" s="844"/>
      <c r="G10135" s="25"/>
      <c r="H10135" s="25"/>
      <c r="I10135" s="25"/>
      <c r="J10135" s="25"/>
      <c r="K10135" s="25"/>
      <c r="L10135" s="25"/>
      <c r="N10135" s="25"/>
      <c r="O10135" s="25"/>
      <c r="P10135" s="35" t="s">
        <v>2496</v>
      </c>
      <c r="AS10135" s="570"/>
      <c r="AT10135" s="391"/>
      <c r="AU10135" s="222"/>
      <c r="AV10135" s="564"/>
      <c r="AW10135" s="60"/>
      <c r="AX10135" s="60"/>
      <c r="AY10135" s="60"/>
      <c r="AZ10135" s="283"/>
      <c r="BA10135" s="283"/>
      <c r="BB10135" s="283"/>
      <c r="BC10135" s="34"/>
      <c r="BD10135" s="27"/>
      <c r="BF10135" s="35"/>
      <c r="BG10135" s="35"/>
      <c r="BH10135" s="35"/>
    </row>
    <row r="10136" spans="1:60" ht="15" x14ac:dyDescent="0.25">
      <c r="A10136" s="570">
        <f t="shared" si="149"/>
        <v>10130</v>
      </c>
      <c r="B10136" s="571" t="s">
        <v>12266</v>
      </c>
      <c r="C10136" s="574" t="s">
        <v>12458</v>
      </c>
      <c r="D10136" s="843">
        <v>21028.49</v>
      </c>
      <c r="E10136" s="844"/>
      <c r="F10136" s="844"/>
      <c r="G10136" s="25"/>
      <c r="H10136" s="25"/>
      <c r="I10136" s="25"/>
      <c r="J10136" s="25"/>
      <c r="K10136" s="25"/>
      <c r="L10136" s="25"/>
      <c r="N10136" s="25"/>
      <c r="O10136" s="25"/>
      <c r="P10136" s="35" t="s">
        <v>2496</v>
      </c>
      <c r="AS10136" s="570"/>
      <c r="AT10136" s="391"/>
      <c r="AU10136" s="222"/>
      <c r="AV10136" s="564"/>
      <c r="AW10136" s="60"/>
      <c r="AX10136" s="60"/>
      <c r="AY10136" s="60"/>
      <c r="AZ10136" s="283"/>
      <c r="BA10136" s="283"/>
      <c r="BB10136" s="283"/>
      <c r="BC10136" s="34"/>
      <c r="BD10136" s="27"/>
      <c r="BF10136" s="35"/>
      <c r="BG10136" s="35"/>
      <c r="BH10136" s="35"/>
    </row>
    <row r="10137" spans="1:60" ht="15" x14ac:dyDescent="0.25">
      <c r="A10137" s="570">
        <f t="shared" si="149"/>
        <v>10131</v>
      </c>
      <c r="B10137" s="571" t="s">
        <v>12267</v>
      </c>
      <c r="C10137" s="574" t="s">
        <v>12458</v>
      </c>
      <c r="D10137" s="843">
        <v>47076.4</v>
      </c>
      <c r="E10137" s="844"/>
      <c r="F10137" s="844"/>
      <c r="G10137" s="25"/>
      <c r="H10137" s="25"/>
      <c r="I10137" s="25"/>
      <c r="J10137" s="25"/>
      <c r="K10137" s="25"/>
      <c r="L10137" s="25"/>
      <c r="N10137" s="25"/>
      <c r="O10137" s="25"/>
      <c r="P10137" s="35" t="s">
        <v>2496</v>
      </c>
      <c r="AS10137" s="570"/>
      <c r="AT10137" s="391"/>
      <c r="AU10137" s="222"/>
      <c r="AV10137" s="564"/>
      <c r="AW10137" s="60"/>
      <c r="AX10137" s="60"/>
      <c r="AY10137" s="60"/>
      <c r="AZ10137" s="283"/>
      <c r="BA10137" s="283"/>
      <c r="BB10137" s="283"/>
      <c r="BC10137" s="34"/>
      <c r="BD10137" s="27"/>
      <c r="BF10137" s="35"/>
      <c r="BG10137" s="35"/>
      <c r="BH10137" s="35"/>
    </row>
    <row r="10138" spans="1:60" ht="15" x14ac:dyDescent="0.25">
      <c r="A10138" s="570">
        <f t="shared" si="149"/>
        <v>10132</v>
      </c>
      <c r="B10138" s="571" t="s">
        <v>12268</v>
      </c>
      <c r="C10138" s="574" t="s">
        <v>12458</v>
      </c>
      <c r="D10138" s="843">
        <v>12154.66</v>
      </c>
      <c r="E10138" s="844"/>
      <c r="F10138" s="844"/>
      <c r="G10138" s="25"/>
      <c r="H10138" s="25"/>
      <c r="I10138" s="25"/>
      <c r="J10138" s="25"/>
      <c r="K10138" s="25"/>
      <c r="L10138" s="25"/>
      <c r="N10138" s="25"/>
      <c r="O10138" s="25"/>
      <c r="P10138" s="35" t="s">
        <v>2496</v>
      </c>
      <c r="AS10138" s="570"/>
      <c r="AT10138" s="391"/>
      <c r="AU10138" s="222"/>
      <c r="AV10138" s="564"/>
      <c r="AW10138" s="60"/>
      <c r="AX10138" s="60"/>
      <c r="AY10138" s="60"/>
      <c r="AZ10138" s="283"/>
      <c r="BA10138" s="283"/>
      <c r="BB10138" s="283"/>
      <c r="BC10138" s="34"/>
      <c r="BD10138" s="27"/>
      <c r="BF10138" s="35"/>
      <c r="BG10138" s="35"/>
      <c r="BH10138" s="35"/>
    </row>
    <row r="10139" spans="1:60" ht="15" x14ac:dyDescent="0.25">
      <c r="A10139" s="570">
        <f t="shared" si="149"/>
        <v>10133</v>
      </c>
      <c r="B10139" s="571" t="s">
        <v>12269</v>
      </c>
      <c r="C10139" s="574" t="s">
        <v>12458</v>
      </c>
      <c r="D10139" s="843">
        <v>32858.28</v>
      </c>
      <c r="E10139" s="844"/>
      <c r="F10139" s="844"/>
      <c r="G10139" s="25"/>
      <c r="H10139" s="25"/>
      <c r="I10139" s="25"/>
      <c r="J10139" s="25"/>
      <c r="K10139" s="25"/>
      <c r="L10139" s="25"/>
      <c r="N10139" s="25"/>
      <c r="O10139" s="25"/>
      <c r="P10139" s="35" t="s">
        <v>2496</v>
      </c>
      <c r="AS10139" s="570"/>
      <c r="AT10139" s="391"/>
      <c r="AU10139" s="222"/>
      <c r="AV10139" s="564"/>
      <c r="AW10139" s="60"/>
      <c r="AX10139" s="60"/>
      <c r="AY10139" s="60"/>
      <c r="AZ10139" s="283"/>
      <c r="BA10139" s="283"/>
      <c r="BB10139" s="283"/>
      <c r="BC10139" s="34"/>
      <c r="BD10139" s="27"/>
      <c r="BF10139" s="35"/>
      <c r="BG10139" s="35"/>
      <c r="BH10139" s="35"/>
    </row>
    <row r="10140" spans="1:60" ht="15" x14ac:dyDescent="0.25">
      <c r="A10140" s="570">
        <f t="shared" si="149"/>
        <v>10134</v>
      </c>
      <c r="B10140" s="571" t="s">
        <v>12270</v>
      </c>
      <c r="C10140" s="574" t="s">
        <v>12458</v>
      </c>
      <c r="D10140" s="843">
        <v>64452.78</v>
      </c>
      <c r="E10140" s="844"/>
      <c r="F10140" s="844"/>
      <c r="G10140" s="25"/>
      <c r="H10140" s="25"/>
      <c r="I10140" s="25"/>
      <c r="J10140" s="25"/>
      <c r="K10140" s="25"/>
      <c r="L10140" s="25"/>
      <c r="N10140" s="25"/>
      <c r="O10140" s="25"/>
      <c r="P10140" s="35" t="s">
        <v>2496</v>
      </c>
      <c r="AS10140" s="570"/>
      <c r="AT10140" s="391"/>
      <c r="AU10140" s="222"/>
      <c r="AV10140" s="564"/>
      <c r="AW10140" s="60"/>
      <c r="AX10140" s="60"/>
      <c r="AY10140" s="60"/>
      <c r="AZ10140" s="283"/>
      <c r="BA10140" s="283"/>
      <c r="BB10140" s="283"/>
      <c r="BC10140" s="34"/>
      <c r="BD10140" s="27"/>
      <c r="BF10140" s="35"/>
      <c r="BG10140" s="35"/>
      <c r="BH10140" s="35"/>
    </row>
    <row r="10141" spans="1:60" ht="15" x14ac:dyDescent="0.25">
      <c r="A10141" s="570">
        <f t="shared" si="149"/>
        <v>10135</v>
      </c>
      <c r="B10141" s="571" t="s">
        <v>12271</v>
      </c>
      <c r="C10141" s="574" t="s">
        <v>12458</v>
      </c>
      <c r="D10141" s="843">
        <v>23040.78</v>
      </c>
      <c r="E10141" s="844"/>
      <c r="F10141" s="844"/>
      <c r="G10141" s="25"/>
      <c r="H10141" s="25"/>
      <c r="I10141" s="25"/>
      <c r="J10141" s="25"/>
      <c r="K10141" s="25"/>
      <c r="L10141" s="25"/>
      <c r="N10141" s="25"/>
      <c r="O10141" s="25"/>
      <c r="P10141" s="35" t="s">
        <v>2496</v>
      </c>
      <c r="AS10141" s="570"/>
      <c r="AT10141" s="391"/>
      <c r="AU10141" s="222"/>
      <c r="AV10141" s="564"/>
      <c r="AW10141" s="60"/>
      <c r="AX10141" s="60"/>
      <c r="AY10141" s="60"/>
      <c r="AZ10141" s="283"/>
      <c r="BA10141" s="283"/>
      <c r="BB10141" s="283"/>
      <c r="BC10141" s="34"/>
      <c r="BD10141" s="27"/>
      <c r="BF10141" s="35"/>
      <c r="BG10141" s="35"/>
      <c r="BH10141" s="35"/>
    </row>
    <row r="10142" spans="1:60" ht="15" x14ac:dyDescent="0.25">
      <c r="A10142" s="570">
        <f t="shared" si="149"/>
        <v>10136</v>
      </c>
      <c r="B10142" s="571" t="s">
        <v>12272</v>
      </c>
      <c r="C10142" s="574" t="s">
        <v>12458</v>
      </c>
      <c r="D10142" s="843">
        <v>16987.25</v>
      </c>
      <c r="E10142" s="844"/>
      <c r="F10142" s="844"/>
      <c r="G10142" s="25"/>
      <c r="H10142" s="25"/>
      <c r="I10142" s="25"/>
      <c r="J10142" s="25"/>
      <c r="K10142" s="25"/>
      <c r="L10142" s="25"/>
      <c r="N10142" s="25"/>
      <c r="O10142" s="25"/>
      <c r="P10142" s="35" t="s">
        <v>2496</v>
      </c>
      <c r="AS10142" s="570"/>
      <c r="AT10142" s="391"/>
      <c r="AU10142" s="222"/>
      <c r="AV10142" s="564"/>
      <c r="AW10142" s="60"/>
      <c r="AX10142" s="60"/>
      <c r="AY10142" s="60"/>
      <c r="AZ10142" s="283"/>
      <c r="BA10142" s="283"/>
      <c r="BB10142" s="283"/>
      <c r="BC10142" s="34"/>
      <c r="BD10142" s="27"/>
      <c r="BF10142" s="35"/>
      <c r="BG10142" s="35"/>
      <c r="BH10142" s="35"/>
    </row>
    <row r="10143" spans="1:60" ht="15" x14ac:dyDescent="0.25">
      <c r="A10143" s="570">
        <f t="shared" si="149"/>
        <v>10137</v>
      </c>
      <c r="B10143" s="571" t="s">
        <v>12273</v>
      </c>
      <c r="C10143" s="574" t="s">
        <v>12458</v>
      </c>
      <c r="D10143" s="843">
        <v>21804.37</v>
      </c>
      <c r="E10143" s="844"/>
      <c r="F10143" s="844"/>
      <c r="G10143" s="25"/>
      <c r="H10143" s="25"/>
      <c r="I10143" s="25"/>
      <c r="J10143" s="25"/>
      <c r="K10143" s="25"/>
      <c r="L10143" s="25"/>
      <c r="N10143" s="25"/>
      <c r="O10143" s="25"/>
      <c r="P10143" s="35" t="s">
        <v>2496</v>
      </c>
      <c r="AS10143" s="570"/>
      <c r="AT10143" s="391"/>
      <c r="AU10143" s="222"/>
      <c r="AV10143" s="564"/>
      <c r="AW10143" s="60"/>
      <c r="AX10143" s="60"/>
      <c r="AY10143" s="60"/>
      <c r="AZ10143" s="283"/>
      <c r="BA10143" s="283"/>
      <c r="BB10143" s="283"/>
      <c r="BC10143" s="34"/>
      <c r="BD10143" s="27"/>
      <c r="BF10143" s="35"/>
      <c r="BG10143" s="35"/>
      <c r="BH10143" s="35"/>
    </row>
    <row r="10144" spans="1:60" ht="15" x14ac:dyDescent="0.25">
      <c r="A10144" s="570">
        <f t="shared" si="149"/>
        <v>10138</v>
      </c>
      <c r="B10144" s="571" t="s">
        <v>12274</v>
      </c>
      <c r="C10144" s="574" t="s">
        <v>12458</v>
      </c>
      <c r="D10144" s="843">
        <v>6545</v>
      </c>
      <c r="E10144" s="844"/>
      <c r="F10144" s="844"/>
      <c r="G10144" s="25"/>
      <c r="H10144" s="25"/>
      <c r="I10144" s="25"/>
      <c r="J10144" s="25"/>
      <c r="K10144" s="25"/>
      <c r="L10144" s="25"/>
      <c r="N10144" s="25"/>
      <c r="O10144" s="25"/>
      <c r="P10144" s="35" t="s">
        <v>2496</v>
      </c>
      <c r="AS10144" s="570"/>
      <c r="AT10144" s="391"/>
      <c r="AU10144" s="222"/>
      <c r="AV10144" s="564"/>
      <c r="AW10144" s="60"/>
      <c r="AX10144" s="60"/>
      <c r="AY10144" s="60"/>
      <c r="AZ10144" s="283"/>
      <c r="BA10144" s="283"/>
      <c r="BB10144" s="283"/>
      <c r="BC10144" s="34"/>
      <c r="BD10144" s="27"/>
      <c r="BF10144" s="35"/>
      <c r="BG10144" s="35"/>
      <c r="BH10144" s="35"/>
    </row>
    <row r="10145" spans="1:60" ht="15" x14ac:dyDescent="0.25">
      <c r="A10145" s="570">
        <f t="shared" si="149"/>
        <v>10139</v>
      </c>
      <c r="B10145" s="571" t="s">
        <v>12275</v>
      </c>
      <c r="C10145" s="574" t="s">
        <v>12458</v>
      </c>
      <c r="D10145" s="843">
        <v>39369.96</v>
      </c>
      <c r="E10145" s="844"/>
      <c r="F10145" s="844"/>
      <c r="G10145" s="25"/>
      <c r="H10145" s="25"/>
      <c r="I10145" s="25"/>
      <c r="J10145" s="25"/>
      <c r="K10145" s="25"/>
      <c r="L10145" s="25"/>
      <c r="N10145" s="25"/>
      <c r="O10145" s="25"/>
      <c r="P10145" s="35" t="s">
        <v>2496</v>
      </c>
      <c r="AS10145" s="570"/>
      <c r="AT10145" s="391"/>
      <c r="AU10145" s="222"/>
      <c r="AV10145" s="564"/>
      <c r="AW10145" s="60"/>
      <c r="AX10145" s="60"/>
      <c r="AY10145" s="60"/>
      <c r="AZ10145" s="283"/>
      <c r="BA10145" s="283"/>
      <c r="BB10145" s="283"/>
      <c r="BC10145" s="34"/>
      <c r="BD10145" s="27"/>
      <c r="BF10145" s="35"/>
      <c r="BG10145" s="35"/>
      <c r="BH10145" s="35"/>
    </row>
    <row r="10146" spans="1:60" ht="15" x14ac:dyDescent="0.25">
      <c r="A10146" s="570">
        <f t="shared" si="149"/>
        <v>10140</v>
      </c>
      <c r="B10146" s="571" t="s">
        <v>12276</v>
      </c>
      <c r="C10146" s="574" t="s">
        <v>12458</v>
      </c>
      <c r="D10146" s="843">
        <v>9894.85</v>
      </c>
      <c r="E10146" s="844"/>
      <c r="F10146" s="844"/>
      <c r="G10146" s="25"/>
      <c r="H10146" s="25"/>
      <c r="I10146" s="25"/>
      <c r="J10146" s="25"/>
      <c r="K10146" s="25"/>
      <c r="L10146" s="25"/>
      <c r="N10146" s="25"/>
      <c r="O10146" s="25"/>
      <c r="P10146" s="35" t="s">
        <v>2496</v>
      </c>
      <c r="AS10146" s="570"/>
      <c r="AT10146" s="391"/>
      <c r="AU10146" s="222"/>
      <c r="AV10146" s="564"/>
      <c r="AW10146" s="60"/>
      <c r="AX10146" s="60"/>
      <c r="AY10146" s="60"/>
      <c r="AZ10146" s="283"/>
      <c r="BA10146" s="283"/>
      <c r="BB10146" s="283"/>
      <c r="BC10146" s="34"/>
      <c r="BD10146" s="27"/>
      <c r="BF10146" s="35"/>
      <c r="BG10146" s="35"/>
      <c r="BH10146" s="35"/>
    </row>
    <row r="10147" spans="1:60" ht="15" x14ac:dyDescent="0.25">
      <c r="A10147" s="570">
        <f t="shared" si="149"/>
        <v>10141</v>
      </c>
      <c r="B10147" s="571" t="s">
        <v>12277</v>
      </c>
      <c r="C10147" s="574" t="s">
        <v>12458</v>
      </c>
      <c r="D10147" s="843">
        <v>27560.400000000001</v>
      </c>
      <c r="E10147" s="844"/>
      <c r="F10147" s="844"/>
      <c r="G10147" s="25"/>
      <c r="H10147" s="25"/>
      <c r="I10147" s="25"/>
      <c r="J10147" s="25"/>
      <c r="K10147" s="25"/>
      <c r="L10147" s="25"/>
      <c r="N10147" s="25"/>
      <c r="O10147" s="25"/>
      <c r="P10147" s="35" t="s">
        <v>2496</v>
      </c>
      <c r="AS10147" s="570"/>
      <c r="AT10147" s="391"/>
      <c r="AU10147" s="222"/>
      <c r="AV10147" s="564"/>
      <c r="AW10147" s="60"/>
      <c r="AX10147" s="60"/>
      <c r="AY10147" s="60"/>
      <c r="AZ10147" s="283"/>
      <c r="BA10147" s="283"/>
      <c r="BB10147" s="283"/>
      <c r="BC10147" s="34"/>
      <c r="BD10147" s="27"/>
      <c r="BF10147" s="35"/>
      <c r="BG10147" s="35"/>
      <c r="BH10147" s="35"/>
    </row>
    <row r="10148" spans="1:60" ht="15" x14ac:dyDescent="0.25">
      <c r="A10148" s="570">
        <f t="shared" si="149"/>
        <v>10142</v>
      </c>
      <c r="B10148" s="571" t="s">
        <v>12278</v>
      </c>
      <c r="C10148" s="574" t="s">
        <v>12458</v>
      </c>
      <c r="D10148" s="843">
        <v>37812.25</v>
      </c>
      <c r="E10148" s="844"/>
      <c r="F10148" s="844"/>
      <c r="G10148" s="25"/>
      <c r="H10148" s="25"/>
      <c r="I10148" s="25"/>
      <c r="J10148" s="25"/>
      <c r="K10148" s="25"/>
      <c r="L10148" s="25"/>
      <c r="N10148" s="25"/>
      <c r="O10148" s="25"/>
      <c r="P10148" s="35" t="s">
        <v>2496</v>
      </c>
      <c r="AS10148" s="570"/>
      <c r="AT10148" s="391"/>
      <c r="AU10148" s="222"/>
      <c r="AV10148" s="564"/>
      <c r="AW10148" s="60"/>
      <c r="AX10148" s="60"/>
      <c r="AY10148" s="60"/>
      <c r="AZ10148" s="283"/>
      <c r="BA10148" s="283"/>
      <c r="BB10148" s="283"/>
      <c r="BC10148" s="34"/>
      <c r="BD10148" s="27"/>
      <c r="BF10148" s="35"/>
      <c r="BG10148" s="35"/>
      <c r="BH10148" s="35"/>
    </row>
    <row r="10149" spans="1:60" ht="15" x14ac:dyDescent="0.25">
      <c r="A10149" s="570">
        <f t="shared" si="149"/>
        <v>10143</v>
      </c>
      <c r="B10149" s="571" t="s">
        <v>12279</v>
      </c>
      <c r="C10149" s="574" t="s">
        <v>12458</v>
      </c>
      <c r="D10149" s="843">
        <v>20814.29</v>
      </c>
      <c r="E10149" s="844"/>
      <c r="F10149" s="844"/>
      <c r="G10149" s="25"/>
      <c r="H10149" s="25"/>
      <c r="I10149" s="25"/>
      <c r="J10149" s="25"/>
      <c r="K10149" s="25"/>
      <c r="L10149" s="25"/>
      <c r="N10149" s="25"/>
      <c r="O10149" s="25"/>
      <c r="P10149" s="35" t="s">
        <v>2496</v>
      </c>
      <c r="AS10149" s="570"/>
      <c r="AT10149" s="391"/>
      <c r="AU10149" s="222"/>
      <c r="AV10149" s="564"/>
      <c r="AW10149" s="60"/>
      <c r="AX10149" s="60"/>
      <c r="AY10149" s="60"/>
      <c r="AZ10149" s="283"/>
      <c r="BA10149" s="283"/>
      <c r="BB10149" s="283"/>
      <c r="BC10149" s="34"/>
      <c r="BD10149" s="27"/>
      <c r="BF10149" s="35"/>
      <c r="BG10149" s="35"/>
      <c r="BH10149" s="35"/>
    </row>
    <row r="10150" spans="1:60" ht="15" x14ac:dyDescent="0.25">
      <c r="A10150" s="570">
        <f t="shared" si="149"/>
        <v>10144</v>
      </c>
      <c r="B10150" s="571" t="s">
        <v>12280</v>
      </c>
      <c r="C10150" s="574" t="s">
        <v>12458</v>
      </c>
      <c r="D10150" s="843">
        <v>89107.199999999997</v>
      </c>
      <c r="E10150" s="844"/>
      <c r="F10150" s="844"/>
      <c r="G10150" s="25"/>
      <c r="H10150" s="25"/>
      <c r="I10150" s="25"/>
      <c r="J10150" s="25"/>
      <c r="K10150" s="25"/>
      <c r="L10150" s="25"/>
      <c r="N10150" s="25"/>
      <c r="O10150" s="25"/>
      <c r="P10150" s="35" t="s">
        <v>2496</v>
      </c>
      <c r="AS10150" s="570"/>
      <c r="AT10150" s="391"/>
      <c r="AU10150" s="222"/>
      <c r="AV10150" s="564"/>
      <c r="AW10150" s="60"/>
      <c r="AX10150" s="60"/>
      <c r="AY10150" s="60"/>
      <c r="AZ10150" s="283"/>
      <c r="BA10150" s="283"/>
      <c r="BB10150" s="283"/>
      <c r="BC10150" s="34"/>
      <c r="BD10150" s="27"/>
      <c r="BF10150" s="35"/>
      <c r="BG10150" s="35"/>
      <c r="BH10150" s="35"/>
    </row>
    <row r="10151" spans="1:60" ht="15" x14ac:dyDescent="0.25">
      <c r="A10151" s="570">
        <f t="shared" si="149"/>
        <v>10145</v>
      </c>
      <c r="B10151" s="571" t="s">
        <v>12281</v>
      </c>
      <c r="C10151" s="574" t="s">
        <v>12458</v>
      </c>
      <c r="D10151" s="843">
        <v>22129.24</v>
      </c>
      <c r="E10151" s="844"/>
      <c r="F10151" s="844"/>
      <c r="G10151" s="25"/>
      <c r="H10151" s="25"/>
      <c r="I10151" s="25"/>
      <c r="J10151" s="25"/>
      <c r="K10151" s="25"/>
      <c r="L10151" s="25"/>
      <c r="N10151" s="25"/>
      <c r="O10151" s="25"/>
      <c r="P10151" s="35" t="s">
        <v>2496</v>
      </c>
      <c r="AS10151" s="570"/>
      <c r="AT10151" s="391"/>
      <c r="AU10151" s="222"/>
      <c r="AV10151" s="564"/>
      <c r="AW10151" s="60"/>
      <c r="AX10151" s="60"/>
      <c r="AY10151" s="60"/>
      <c r="AZ10151" s="283"/>
      <c r="BA10151" s="283"/>
      <c r="BB10151" s="283"/>
      <c r="BC10151" s="34"/>
      <c r="BD10151" s="27"/>
      <c r="BF10151" s="35"/>
      <c r="BG10151" s="35"/>
      <c r="BH10151" s="35"/>
    </row>
    <row r="10152" spans="1:60" ht="15" x14ac:dyDescent="0.25">
      <c r="A10152" s="570">
        <f t="shared" si="149"/>
        <v>10146</v>
      </c>
      <c r="B10152" s="571" t="s">
        <v>12282</v>
      </c>
      <c r="C10152" s="574" t="s">
        <v>12458</v>
      </c>
      <c r="D10152" s="843">
        <v>50122.8</v>
      </c>
      <c r="E10152" s="844"/>
      <c r="F10152" s="844"/>
      <c r="G10152" s="25"/>
      <c r="H10152" s="25"/>
      <c r="I10152" s="25"/>
      <c r="J10152" s="25"/>
      <c r="K10152" s="25"/>
      <c r="L10152" s="25"/>
      <c r="N10152" s="25"/>
      <c r="O10152" s="25"/>
      <c r="P10152" s="35" t="s">
        <v>2496</v>
      </c>
      <c r="AS10152" s="570"/>
      <c r="AT10152" s="391"/>
      <c r="AU10152" s="222"/>
      <c r="AV10152" s="564"/>
      <c r="AW10152" s="60"/>
      <c r="AX10152" s="60"/>
      <c r="AY10152" s="60"/>
      <c r="AZ10152" s="283"/>
      <c r="BA10152" s="283"/>
      <c r="BB10152" s="283"/>
      <c r="BC10152" s="34"/>
      <c r="BD10152" s="27"/>
      <c r="BF10152" s="35"/>
      <c r="BG10152" s="35"/>
      <c r="BH10152" s="35"/>
    </row>
    <row r="10153" spans="1:60" ht="15" x14ac:dyDescent="0.25">
      <c r="A10153" s="570">
        <f t="shared" si="149"/>
        <v>10147</v>
      </c>
      <c r="B10153" s="571" t="s">
        <v>12283</v>
      </c>
      <c r="C10153" s="574" t="s">
        <v>12458</v>
      </c>
      <c r="D10153" s="843">
        <v>34640.9</v>
      </c>
      <c r="E10153" s="844"/>
      <c r="F10153" s="844"/>
      <c r="G10153" s="25"/>
      <c r="H10153" s="25"/>
      <c r="I10153" s="25"/>
      <c r="J10153" s="25"/>
      <c r="K10153" s="25"/>
      <c r="L10153" s="25"/>
      <c r="N10153" s="25"/>
      <c r="O10153" s="25"/>
      <c r="P10153" s="35" t="s">
        <v>2496</v>
      </c>
      <c r="AS10153" s="570"/>
      <c r="AT10153" s="391"/>
      <c r="AU10153" s="222"/>
      <c r="AV10153" s="564"/>
      <c r="AW10153" s="60"/>
      <c r="AX10153" s="60"/>
      <c r="AY10153" s="60"/>
      <c r="AZ10153" s="283"/>
      <c r="BA10153" s="283"/>
      <c r="BB10153" s="283"/>
      <c r="BC10153" s="34"/>
      <c r="BD10153" s="27"/>
      <c r="BF10153" s="35"/>
      <c r="BG10153" s="35"/>
      <c r="BH10153" s="35"/>
    </row>
    <row r="10154" spans="1:60" ht="15" x14ac:dyDescent="0.25">
      <c r="A10154" s="570">
        <f t="shared" si="149"/>
        <v>10148</v>
      </c>
      <c r="B10154" s="571" t="s">
        <v>12284</v>
      </c>
      <c r="C10154" s="574" t="s">
        <v>12458</v>
      </c>
      <c r="D10154" s="843">
        <v>68166.77</v>
      </c>
      <c r="E10154" s="844"/>
      <c r="F10154" s="844"/>
      <c r="G10154" s="25"/>
      <c r="H10154" s="25"/>
      <c r="I10154" s="25"/>
      <c r="J10154" s="25"/>
      <c r="K10154" s="25"/>
      <c r="L10154" s="25"/>
      <c r="N10154" s="25"/>
      <c r="O10154" s="25"/>
      <c r="P10154" s="35" t="s">
        <v>2496</v>
      </c>
      <c r="AS10154" s="570"/>
      <c r="AT10154" s="391"/>
      <c r="AU10154" s="222"/>
      <c r="AV10154" s="564"/>
      <c r="AW10154" s="60"/>
      <c r="AX10154" s="60"/>
      <c r="AY10154" s="60"/>
      <c r="AZ10154" s="283"/>
      <c r="BA10154" s="283"/>
      <c r="BB10154" s="283"/>
      <c r="BC10154" s="34"/>
      <c r="BD10154" s="27"/>
      <c r="BF10154" s="35"/>
      <c r="BG10154" s="35"/>
      <c r="BH10154" s="35"/>
    </row>
    <row r="10155" spans="1:60" ht="15" x14ac:dyDescent="0.25">
      <c r="A10155" s="570">
        <f t="shared" si="149"/>
        <v>10149</v>
      </c>
      <c r="B10155" s="571" t="s">
        <v>12285</v>
      </c>
      <c r="C10155" s="574" t="s">
        <v>12458</v>
      </c>
      <c r="D10155" s="843">
        <v>16987.25</v>
      </c>
      <c r="E10155" s="844"/>
      <c r="F10155" s="844"/>
      <c r="G10155" s="25"/>
      <c r="H10155" s="25"/>
      <c r="I10155" s="25"/>
      <c r="J10155" s="25"/>
      <c r="K10155" s="25"/>
      <c r="L10155" s="25"/>
      <c r="N10155" s="25"/>
      <c r="O10155" s="25"/>
      <c r="P10155" s="35" t="s">
        <v>2496</v>
      </c>
      <c r="AS10155" s="570"/>
      <c r="AT10155" s="391"/>
      <c r="AU10155" s="222"/>
      <c r="AV10155" s="564"/>
      <c r="AW10155" s="60"/>
      <c r="AX10155" s="60"/>
      <c r="AY10155" s="60"/>
      <c r="AZ10155" s="283"/>
      <c r="BA10155" s="283"/>
      <c r="BB10155" s="283"/>
      <c r="BC10155" s="34"/>
      <c r="BD10155" s="27"/>
      <c r="BF10155" s="35"/>
      <c r="BG10155" s="35"/>
      <c r="BH10155" s="35"/>
    </row>
    <row r="10156" spans="1:60" ht="15" x14ac:dyDescent="0.25">
      <c r="A10156" s="570">
        <f t="shared" si="149"/>
        <v>10150</v>
      </c>
      <c r="B10156" s="571" t="s">
        <v>12286</v>
      </c>
      <c r="C10156" s="574" t="s">
        <v>12458</v>
      </c>
      <c r="D10156" s="843">
        <v>9566.41</v>
      </c>
      <c r="E10156" s="844"/>
      <c r="F10156" s="844"/>
      <c r="G10156" s="25"/>
      <c r="H10156" s="25"/>
      <c r="I10156" s="25"/>
      <c r="J10156" s="25"/>
      <c r="K10156" s="25"/>
      <c r="L10156" s="25"/>
      <c r="N10156" s="25"/>
      <c r="O10156" s="25"/>
      <c r="P10156" s="35" t="s">
        <v>2496</v>
      </c>
      <c r="AS10156" s="570"/>
      <c r="AT10156" s="391"/>
      <c r="AU10156" s="222"/>
      <c r="AV10156" s="564"/>
      <c r="AW10156" s="60"/>
      <c r="AX10156" s="60"/>
      <c r="AY10156" s="60"/>
      <c r="AZ10156" s="283"/>
      <c r="BA10156" s="283"/>
      <c r="BB10156" s="283"/>
      <c r="BC10156" s="34"/>
      <c r="BD10156" s="27"/>
      <c r="BF10156" s="35"/>
      <c r="BG10156" s="35"/>
      <c r="BH10156" s="35"/>
    </row>
    <row r="10157" spans="1:60" ht="15" x14ac:dyDescent="0.25">
      <c r="A10157" s="570">
        <f t="shared" si="149"/>
        <v>10151</v>
      </c>
      <c r="B10157" s="571" t="s">
        <v>12287</v>
      </c>
      <c r="C10157" s="574" t="s">
        <v>12458</v>
      </c>
      <c r="D10157" s="843">
        <v>44715.44</v>
      </c>
      <c r="E10157" s="844"/>
      <c r="F10157" s="844"/>
      <c r="G10157" s="25"/>
      <c r="H10157" s="25"/>
      <c r="I10157" s="25"/>
      <c r="J10157" s="25"/>
      <c r="K10157" s="25"/>
      <c r="L10157" s="25"/>
      <c r="N10157" s="25"/>
      <c r="O10157" s="25"/>
      <c r="P10157" s="35" t="s">
        <v>2496</v>
      </c>
      <c r="AS10157" s="570"/>
      <c r="AT10157" s="391"/>
      <c r="AU10157" s="222"/>
      <c r="AV10157" s="564"/>
      <c r="AW10157" s="60"/>
      <c r="AX10157" s="60"/>
      <c r="AY10157" s="60"/>
      <c r="AZ10157" s="283"/>
      <c r="BA10157" s="283"/>
      <c r="BB10157" s="283"/>
      <c r="BC10157" s="34"/>
      <c r="BD10157" s="27"/>
      <c r="BF10157" s="35"/>
      <c r="BG10157" s="35"/>
      <c r="BH10157" s="35"/>
    </row>
    <row r="10158" spans="1:60" ht="15" x14ac:dyDescent="0.25">
      <c r="A10158" s="570">
        <f t="shared" si="149"/>
        <v>10152</v>
      </c>
      <c r="B10158" s="571" t="s">
        <v>12288</v>
      </c>
      <c r="C10158" s="574" t="s">
        <v>12458</v>
      </c>
      <c r="D10158" s="843">
        <v>14628.67</v>
      </c>
      <c r="E10158" s="844"/>
      <c r="F10158" s="844"/>
      <c r="G10158" s="25"/>
      <c r="H10158" s="25"/>
      <c r="I10158" s="25"/>
      <c r="J10158" s="25"/>
      <c r="K10158" s="25"/>
      <c r="L10158" s="25"/>
      <c r="N10158" s="25"/>
      <c r="O10158" s="25"/>
      <c r="P10158" s="35" t="s">
        <v>2496</v>
      </c>
      <c r="AS10158" s="570"/>
      <c r="AT10158" s="391"/>
      <c r="AU10158" s="222"/>
      <c r="AV10158" s="564"/>
      <c r="AW10158" s="60"/>
      <c r="AX10158" s="60"/>
      <c r="AY10158" s="60"/>
      <c r="AZ10158" s="283"/>
      <c r="BA10158" s="283"/>
      <c r="BB10158" s="283"/>
      <c r="BC10158" s="34"/>
      <c r="BD10158" s="27"/>
      <c r="BF10158" s="35"/>
      <c r="BG10158" s="35"/>
      <c r="BH10158" s="35"/>
    </row>
    <row r="10159" spans="1:60" ht="15" x14ac:dyDescent="0.25">
      <c r="A10159" s="570">
        <f t="shared" si="149"/>
        <v>10153</v>
      </c>
      <c r="B10159" s="571" t="s">
        <v>12289</v>
      </c>
      <c r="C10159" s="574" t="s">
        <v>12</v>
      </c>
      <c r="D10159" s="843">
        <v>18891.25</v>
      </c>
      <c r="E10159" s="844"/>
      <c r="F10159" s="844"/>
      <c r="G10159" s="25"/>
      <c r="H10159" s="25"/>
      <c r="I10159" s="25"/>
      <c r="J10159" s="25"/>
      <c r="K10159" s="25"/>
      <c r="L10159" s="25"/>
      <c r="N10159" s="25"/>
      <c r="O10159" s="25"/>
      <c r="P10159" s="35" t="s">
        <v>2496</v>
      </c>
      <c r="AS10159" s="570"/>
      <c r="AT10159" s="391"/>
      <c r="AU10159" s="222"/>
      <c r="AV10159" s="564"/>
      <c r="AW10159" s="60"/>
      <c r="AX10159" s="60"/>
      <c r="AY10159" s="60"/>
      <c r="AZ10159" s="283"/>
      <c r="BA10159" s="283"/>
      <c r="BB10159" s="283"/>
      <c r="BC10159" s="34"/>
      <c r="BD10159" s="27"/>
      <c r="BF10159" s="35"/>
      <c r="BG10159" s="35"/>
      <c r="BH10159" s="35"/>
    </row>
    <row r="10160" spans="1:60" ht="15" x14ac:dyDescent="0.25">
      <c r="A10160" s="570">
        <f t="shared" si="149"/>
        <v>10154</v>
      </c>
      <c r="B10160" s="571" t="s">
        <v>12290</v>
      </c>
      <c r="C10160" s="574" t="s">
        <v>12458</v>
      </c>
      <c r="D10160" s="843">
        <v>170067.66</v>
      </c>
      <c r="E10160" s="844"/>
      <c r="F10160" s="844"/>
      <c r="G10160" s="25"/>
      <c r="H10160" s="25"/>
      <c r="I10160" s="25"/>
      <c r="J10160" s="25"/>
      <c r="K10160" s="25"/>
      <c r="L10160" s="25"/>
      <c r="N10160" s="25"/>
      <c r="O10160" s="25"/>
      <c r="P10160" s="35" t="s">
        <v>2496</v>
      </c>
      <c r="AS10160" s="570"/>
      <c r="AT10160" s="391"/>
      <c r="AU10160" s="222"/>
      <c r="AV10160" s="564"/>
      <c r="AW10160" s="60"/>
      <c r="AX10160" s="60"/>
      <c r="AY10160" s="60"/>
      <c r="AZ10160" s="283"/>
      <c r="BA10160" s="283"/>
      <c r="BB10160" s="283"/>
      <c r="BC10160" s="34"/>
      <c r="BD10160" s="27"/>
      <c r="BF10160" s="35"/>
      <c r="BG10160" s="35"/>
      <c r="BH10160" s="35"/>
    </row>
    <row r="10161" spans="1:60" ht="15" x14ac:dyDescent="0.25">
      <c r="A10161" s="570">
        <f t="shared" si="149"/>
        <v>10155</v>
      </c>
      <c r="B10161" s="571" t="s">
        <v>12291</v>
      </c>
      <c r="C10161" s="574" t="s">
        <v>12458</v>
      </c>
      <c r="D10161" s="843">
        <v>5732.23</v>
      </c>
      <c r="E10161" s="844"/>
      <c r="F10161" s="844"/>
      <c r="G10161" s="25"/>
      <c r="H10161" s="25"/>
      <c r="I10161" s="25"/>
      <c r="J10161" s="25"/>
      <c r="K10161" s="25"/>
      <c r="L10161" s="25"/>
      <c r="N10161" s="25"/>
      <c r="O10161" s="25"/>
      <c r="P10161" s="35" t="s">
        <v>2496</v>
      </c>
      <c r="AS10161" s="570"/>
      <c r="AT10161" s="391"/>
      <c r="AU10161" s="222"/>
      <c r="AV10161" s="564"/>
      <c r="AW10161" s="60"/>
      <c r="AX10161" s="60"/>
      <c r="AY10161" s="60"/>
      <c r="AZ10161" s="283"/>
      <c r="BA10161" s="283"/>
      <c r="BB10161" s="283"/>
      <c r="BC10161" s="34"/>
      <c r="BD10161" s="27"/>
      <c r="BF10161" s="35"/>
      <c r="BG10161" s="35"/>
      <c r="BH10161" s="35"/>
    </row>
    <row r="10162" spans="1:60" ht="15" x14ac:dyDescent="0.25">
      <c r="A10162" s="570">
        <f t="shared" si="149"/>
        <v>10156</v>
      </c>
      <c r="B10162" s="571" t="s">
        <v>12292</v>
      </c>
      <c r="C10162" s="574" t="s">
        <v>12458</v>
      </c>
      <c r="D10162" s="843">
        <v>4882.57</v>
      </c>
      <c r="E10162" s="844"/>
      <c r="F10162" s="844"/>
      <c r="G10162" s="25"/>
      <c r="H10162" s="25"/>
      <c r="I10162" s="25"/>
      <c r="J10162" s="25"/>
      <c r="K10162" s="25"/>
      <c r="L10162" s="25"/>
      <c r="N10162" s="25"/>
      <c r="O10162" s="25"/>
      <c r="P10162" s="35" t="s">
        <v>2496</v>
      </c>
      <c r="AS10162" s="570"/>
      <c r="AT10162" s="391"/>
      <c r="AU10162" s="222"/>
      <c r="AV10162" s="564"/>
      <c r="AW10162" s="60"/>
      <c r="AX10162" s="60"/>
      <c r="AY10162" s="60"/>
      <c r="AZ10162" s="283"/>
      <c r="BA10162" s="283"/>
      <c r="BB10162" s="283"/>
      <c r="BC10162" s="34"/>
      <c r="BD10162" s="27"/>
      <c r="BF10162" s="35"/>
      <c r="BG10162" s="35"/>
      <c r="BH10162" s="35"/>
    </row>
    <row r="10163" spans="1:60" ht="15" x14ac:dyDescent="0.25">
      <c r="A10163" s="570">
        <f t="shared" si="149"/>
        <v>10157</v>
      </c>
      <c r="B10163" s="571" t="s">
        <v>12293</v>
      </c>
      <c r="C10163" s="574" t="s">
        <v>12458</v>
      </c>
      <c r="D10163" s="843">
        <v>1138.4254000000001</v>
      </c>
      <c r="E10163" s="844"/>
      <c r="F10163" s="844"/>
      <c r="G10163" s="25"/>
      <c r="H10163" s="25"/>
      <c r="I10163" s="25"/>
      <c r="J10163" s="25"/>
      <c r="K10163" s="25"/>
      <c r="L10163" s="25"/>
      <c r="N10163" s="25"/>
      <c r="O10163" s="25"/>
      <c r="P10163" s="35" t="s">
        <v>2496</v>
      </c>
      <c r="AS10163" s="570"/>
      <c r="AT10163" s="391"/>
      <c r="AU10163" s="222"/>
      <c r="AV10163" s="564"/>
      <c r="AW10163" s="60"/>
      <c r="AX10163" s="60"/>
      <c r="AY10163" s="60"/>
      <c r="AZ10163" s="283"/>
      <c r="BA10163" s="283"/>
      <c r="BB10163" s="283"/>
      <c r="BC10163" s="34"/>
      <c r="BD10163" s="27"/>
      <c r="BF10163" s="35"/>
      <c r="BG10163" s="35"/>
      <c r="BH10163" s="35"/>
    </row>
    <row r="10164" spans="1:60" ht="15" x14ac:dyDescent="0.25">
      <c r="A10164" s="570">
        <f t="shared" si="149"/>
        <v>10158</v>
      </c>
      <c r="B10164" s="571" t="s">
        <v>12294</v>
      </c>
      <c r="C10164" s="574" t="s">
        <v>12458</v>
      </c>
      <c r="D10164" s="843">
        <v>1564.85</v>
      </c>
      <c r="E10164" s="844"/>
      <c r="F10164" s="844"/>
      <c r="G10164" s="25"/>
      <c r="H10164" s="25"/>
      <c r="I10164" s="25"/>
      <c r="J10164" s="25"/>
      <c r="K10164" s="25"/>
      <c r="L10164" s="25"/>
      <c r="N10164" s="25"/>
      <c r="O10164" s="25"/>
      <c r="P10164" s="35" t="s">
        <v>2496</v>
      </c>
      <c r="AS10164" s="570"/>
      <c r="AT10164" s="391"/>
      <c r="AU10164" s="222"/>
      <c r="AV10164" s="564"/>
      <c r="AW10164" s="60"/>
      <c r="AX10164" s="60"/>
      <c r="AY10164" s="60"/>
      <c r="AZ10164" s="283"/>
      <c r="BA10164" s="283"/>
      <c r="BB10164" s="283"/>
      <c r="BC10164" s="34"/>
      <c r="BD10164" s="27"/>
      <c r="BF10164" s="35"/>
      <c r="BG10164" s="35"/>
      <c r="BH10164" s="35"/>
    </row>
    <row r="10165" spans="1:60" ht="15" x14ac:dyDescent="0.25">
      <c r="A10165" s="570">
        <f t="shared" si="149"/>
        <v>10159</v>
      </c>
      <c r="B10165" s="571" t="s">
        <v>12295</v>
      </c>
      <c r="C10165" s="574" t="s">
        <v>12458</v>
      </c>
      <c r="D10165" s="843">
        <v>12254.62</v>
      </c>
      <c r="E10165" s="844"/>
      <c r="F10165" s="844"/>
      <c r="G10165" s="25"/>
      <c r="H10165" s="25"/>
      <c r="I10165" s="25"/>
      <c r="J10165" s="25"/>
      <c r="K10165" s="25"/>
      <c r="L10165" s="25"/>
      <c r="N10165" s="25"/>
      <c r="O10165" s="25"/>
      <c r="P10165" s="35" t="s">
        <v>2496</v>
      </c>
      <c r="AS10165" s="570"/>
      <c r="AT10165" s="391"/>
      <c r="AU10165" s="222"/>
      <c r="AV10165" s="564"/>
      <c r="AW10165" s="60"/>
      <c r="AX10165" s="60"/>
      <c r="AY10165" s="60"/>
      <c r="AZ10165" s="283"/>
      <c r="BA10165" s="283"/>
      <c r="BB10165" s="283"/>
      <c r="BC10165" s="34"/>
      <c r="BD10165" s="27"/>
      <c r="BF10165" s="35"/>
      <c r="BG10165" s="35"/>
      <c r="BH10165" s="35"/>
    </row>
    <row r="10166" spans="1:60" ht="15" x14ac:dyDescent="0.25">
      <c r="A10166" s="570">
        <f t="shared" si="149"/>
        <v>10160</v>
      </c>
      <c r="B10166" s="571" t="s">
        <v>12296</v>
      </c>
      <c r="C10166" s="574" t="s">
        <v>12458</v>
      </c>
      <c r="D10166" s="843">
        <v>13952.75</v>
      </c>
      <c r="E10166" s="844"/>
      <c r="F10166" s="844"/>
      <c r="G10166" s="25"/>
      <c r="H10166" s="25"/>
      <c r="I10166" s="25"/>
      <c r="J10166" s="25"/>
      <c r="K10166" s="25"/>
      <c r="L10166" s="25"/>
      <c r="N10166" s="25"/>
      <c r="O10166" s="25"/>
      <c r="P10166" s="35" t="s">
        <v>2496</v>
      </c>
      <c r="AS10166" s="570"/>
      <c r="AT10166" s="391"/>
      <c r="AU10166" s="222"/>
      <c r="AV10166" s="564"/>
      <c r="AW10166" s="60"/>
      <c r="AX10166" s="60"/>
      <c r="AY10166" s="60"/>
      <c r="AZ10166" s="283"/>
      <c r="BA10166" s="283"/>
      <c r="BB10166" s="283"/>
      <c r="BC10166" s="34"/>
      <c r="BD10166" s="27"/>
      <c r="BF10166" s="35"/>
      <c r="BG10166" s="35"/>
      <c r="BH10166" s="35"/>
    </row>
    <row r="10167" spans="1:60" ht="15" x14ac:dyDescent="0.25">
      <c r="A10167" s="570">
        <f t="shared" si="149"/>
        <v>10161</v>
      </c>
      <c r="B10167" s="571" t="s">
        <v>12297</v>
      </c>
      <c r="C10167" s="574" t="s">
        <v>12458</v>
      </c>
      <c r="D10167" s="843">
        <v>128799.65</v>
      </c>
      <c r="E10167" s="844"/>
      <c r="F10167" s="844"/>
      <c r="G10167" s="25"/>
      <c r="H10167" s="25"/>
      <c r="I10167" s="25"/>
      <c r="J10167" s="25"/>
      <c r="K10167" s="25"/>
      <c r="L10167" s="25"/>
      <c r="N10167" s="25"/>
      <c r="O10167" s="25"/>
      <c r="P10167" s="35" t="s">
        <v>2496</v>
      </c>
      <c r="AS10167" s="570"/>
      <c r="AT10167" s="391"/>
      <c r="AU10167" s="222"/>
      <c r="AV10167" s="564"/>
      <c r="AW10167" s="60"/>
      <c r="AX10167" s="60"/>
      <c r="AY10167" s="60"/>
      <c r="AZ10167" s="283"/>
      <c r="BA10167" s="283"/>
      <c r="BB10167" s="283"/>
      <c r="BC10167" s="34"/>
      <c r="BD10167" s="27"/>
      <c r="BF10167" s="35"/>
      <c r="BG10167" s="35"/>
      <c r="BH10167" s="35"/>
    </row>
    <row r="10168" spans="1:60" ht="15" x14ac:dyDescent="0.25">
      <c r="A10168" s="570">
        <f t="shared" si="149"/>
        <v>10162</v>
      </c>
      <c r="B10168" s="571" t="s">
        <v>12298</v>
      </c>
      <c r="C10168" s="574" t="s">
        <v>12458</v>
      </c>
      <c r="D10168" s="843">
        <v>2540.65</v>
      </c>
      <c r="E10168" s="844"/>
      <c r="F10168" s="844"/>
      <c r="G10168" s="25"/>
      <c r="H10168" s="25"/>
      <c r="I10168" s="25"/>
      <c r="J10168" s="25"/>
      <c r="K10168" s="25"/>
      <c r="L10168" s="25"/>
      <c r="N10168" s="25"/>
      <c r="O10168" s="25"/>
      <c r="P10168" s="35" t="s">
        <v>2496</v>
      </c>
      <c r="AS10168" s="570"/>
      <c r="AT10168" s="391"/>
      <c r="AU10168" s="222"/>
      <c r="AV10168" s="564"/>
      <c r="AW10168" s="60"/>
      <c r="AX10168" s="60"/>
      <c r="AY10168" s="60"/>
      <c r="AZ10168" s="283"/>
      <c r="BA10168" s="283"/>
      <c r="BB10168" s="283"/>
      <c r="BC10168" s="34"/>
      <c r="BD10168" s="27"/>
      <c r="BF10168" s="35"/>
      <c r="BG10168" s="35"/>
      <c r="BH10168" s="35"/>
    </row>
    <row r="10169" spans="1:60" ht="15" x14ac:dyDescent="0.25">
      <c r="A10169" s="570">
        <f t="shared" si="149"/>
        <v>10163</v>
      </c>
      <c r="B10169" s="571" t="s">
        <v>12299</v>
      </c>
      <c r="C10169" s="574" t="s">
        <v>12458</v>
      </c>
      <c r="D10169" s="843">
        <v>2127.7199999999998</v>
      </c>
      <c r="E10169" s="844"/>
      <c r="F10169" s="844"/>
      <c r="G10169" s="25"/>
      <c r="H10169" s="25"/>
      <c r="I10169" s="25"/>
      <c r="J10169" s="25"/>
      <c r="K10169" s="25"/>
      <c r="L10169" s="25"/>
      <c r="N10169" s="25"/>
      <c r="O10169" s="25"/>
      <c r="P10169" s="35" t="s">
        <v>2496</v>
      </c>
      <c r="AS10169" s="570"/>
      <c r="AT10169" s="391"/>
      <c r="AU10169" s="222"/>
      <c r="AV10169" s="564"/>
      <c r="AW10169" s="60"/>
      <c r="AX10169" s="60"/>
      <c r="AY10169" s="60"/>
      <c r="AZ10169" s="283"/>
      <c r="BA10169" s="283"/>
      <c r="BB10169" s="283"/>
      <c r="BC10169" s="34"/>
      <c r="BD10169" s="27"/>
      <c r="BF10169" s="35"/>
      <c r="BG10169" s="35"/>
      <c r="BH10169" s="35"/>
    </row>
    <row r="10170" spans="1:60" ht="15" x14ac:dyDescent="0.25">
      <c r="A10170" s="570">
        <f t="shared" si="149"/>
        <v>10164</v>
      </c>
      <c r="B10170" s="571" t="s">
        <v>12300</v>
      </c>
      <c r="C10170" s="574" t="s">
        <v>12458</v>
      </c>
      <c r="D10170" s="843">
        <v>9454.5499999999993</v>
      </c>
      <c r="E10170" s="844"/>
      <c r="F10170" s="844"/>
      <c r="G10170" s="25"/>
      <c r="H10170" s="25"/>
      <c r="I10170" s="25"/>
      <c r="J10170" s="25"/>
      <c r="K10170" s="25"/>
      <c r="L10170" s="25"/>
      <c r="N10170" s="25"/>
      <c r="O10170" s="25"/>
      <c r="P10170" s="35" t="s">
        <v>2496</v>
      </c>
      <c r="AS10170" s="570"/>
      <c r="AT10170" s="391"/>
      <c r="AU10170" s="222"/>
      <c r="AV10170" s="564"/>
      <c r="AW10170" s="60"/>
      <c r="AX10170" s="60"/>
      <c r="AY10170" s="60"/>
      <c r="AZ10170" s="283"/>
      <c r="BA10170" s="283"/>
      <c r="BB10170" s="283"/>
      <c r="BC10170" s="34"/>
      <c r="BD10170" s="27"/>
      <c r="BF10170" s="35"/>
      <c r="BG10170" s="35"/>
      <c r="BH10170" s="35"/>
    </row>
    <row r="10171" spans="1:60" ht="15" x14ac:dyDescent="0.25">
      <c r="A10171" s="570">
        <f t="shared" si="149"/>
        <v>10165</v>
      </c>
      <c r="B10171" s="571" t="s">
        <v>12301</v>
      </c>
      <c r="C10171" s="574" t="s">
        <v>12458</v>
      </c>
      <c r="D10171" s="843">
        <v>1666</v>
      </c>
      <c r="E10171" s="844"/>
      <c r="F10171" s="844"/>
      <c r="G10171" s="25"/>
      <c r="H10171" s="25"/>
      <c r="I10171" s="25"/>
      <c r="J10171" s="25"/>
      <c r="K10171" s="25"/>
      <c r="L10171" s="25"/>
      <c r="N10171" s="25"/>
      <c r="O10171" s="25"/>
      <c r="P10171" s="35" t="s">
        <v>2496</v>
      </c>
      <c r="AS10171" s="570"/>
      <c r="AT10171" s="391"/>
      <c r="AU10171" s="222"/>
      <c r="AV10171" s="564"/>
      <c r="AW10171" s="60"/>
      <c r="AX10171" s="60"/>
      <c r="AY10171" s="60"/>
      <c r="AZ10171" s="283"/>
      <c r="BA10171" s="283"/>
      <c r="BB10171" s="283"/>
      <c r="BC10171" s="34"/>
      <c r="BD10171" s="27"/>
      <c r="BF10171" s="35"/>
      <c r="BG10171" s="35"/>
      <c r="BH10171" s="35"/>
    </row>
    <row r="10172" spans="1:60" ht="15" x14ac:dyDescent="0.25">
      <c r="A10172" s="570">
        <f t="shared" si="149"/>
        <v>10166</v>
      </c>
      <c r="B10172" s="571" t="s">
        <v>12302</v>
      </c>
      <c r="C10172" s="574" t="s">
        <v>12458</v>
      </c>
      <c r="D10172" s="843">
        <v>2046.8</v>
      </c>
      <c r="E10172" s="844"/>
      <c r="F10172" s="844"/>
      <c r="G10172" s="25"/>
      <c r="H10172" s="25"/>
      <c r="I10172" s="25"/>
      <c r="J10172" s="25"/>
      <c r="K10172" s="25"/>
      <c r="L10172" s="25"/>
      <c r="N10172" s="25"/>
      <c r="O10172" s="25"/>
      <c r="P10172" s="35" t="s">
        <v>2496</v>
      </c>
      <c r="AS10172" s="570"/>
      <c r="AT10172" s="391"/>
      <c r="AU10172" s="222"/>
      <c r="AV10172" s="564"/>
      <c r="AW10172" s="60"/>
      <c r="AX10172" s="60"/>
      <c r="AY10172" s="60"/>
      <c r="AZ10172" s="283"/>
      <c r="BA10172" s="283"/>
      <c r="BB10172" s="283"/>
      <c r="BC10172" s="34"/>
      <c r="BD10172" s="27"/>
      <c r="BF10172" s="35"/>
      <c r="BG10172" s="35"/>
      <c r="BH10172" s="35"/>
    </row>
    <row r="10173" spans="1:60" ht="15" x14ac:dyDescent="0.25">
      <c r="A10173" s="570">
        <f t="shared" si="149"/>
        <v>10167</v>
      </c>
      <c r="B10173" s="571" t="s">
        <v>12303</v>
      </c>
      <c r="C10173" s="574" t="s">
        <v>12458</v>
      </c>
      <c r="D10173" s="843">
        <v>9520</v>
      </c>
      <c r="E10173" s="844"/>
      <c r="F10173" s="844"/>
      <c r="G10173" s="25"/>
      <c r="H10173" s="25"/>
      <c r="I10173" s="25"/>
      <c r="J10173" s="25"/>
      <c r="K10173" s="25"/>
      <c r="L10173" s="25"/>
      <c r="N10173" s="25"/>
      <c r="O10173" s="25"/>
      <c r="P10173" s="35" t="s">
        <v>2496</v>
      </c>
      <c r="AS10173" s="570"/>
      <c r="AT10173" s="391"/>
      <c r="AU10173" s="222"/>
      <c r="AV10173" s="564"/>
      <c r="AW10173" s="60"/>
      <c r="AX10173" s="60"/>
      <c r="AY10173" s="60"/>
      <c r="AZ10173" s="283"/>
      <c r="BA10173" s="283"/>
      <c r="BB10173" s="283"/>
      <c r="BC10173" s="34"/>
      <c r="BD10173" s="27"/>
      <c r="BF10173" s="35"/>
      <c r="BG10173" s="35"/>
      <c r="BH10173" s="35"/>
    </row>
    <row r="10174" spans="1:60" ht="15" x14ac:dyDescent="0.25">
      <c r="A10174" s="570">
        <f t="shared" si="149"/>
        <v>10168</v>
      </c>
      <c r="B10174" s="571" t="s">
        <v>12304</v>
      </c>
      <c r="C10174" s="574" t="s">
        <v>12458</v>
      </c>
      <c r="D10174" s="843">
        <v>9339.1200000000008</v>
      </c>
      <c r="E10174" s="844"/>
      <c r="F10174" s="844"/>
      <c r="G10174" s="25"/>
      <c r="H10174" s="25"/>
      <c r="I10174" s="25"/>
      <c r="J10174" s="25"/>
      <c r="K10174" s="25"/>
      <c r="L10174" s="25"/>
      <c r="N10174" s="25"/>
      <c r="O10174" s="25"/>
      <c r="P10174" s="35" t="s">
        <v>2496</v>
      </c>
      <c r="AS10174" s="570"/>
      <c r="AT10174" s="391"/>
      <c r="AU10174" s="222"/>
      <c r="AV10174" s="564"/>
      <c r="AW10174" s="60"/>
      <c r="AX10174" s="60"/>
      <c r="AY10174" s="60"/>
      <c r="AZ10174" s="283"/>
      <c r="BA10174" s="283"/>
      <c r="BB10174" s="283"/>
      <c r="BC10174" s="34"/>
      <c r="BD10174" s="27"/>
      <c r="BF10174" s="35"/>
      <c r="BG10174" s="35"/>
      <c r="BH10174" s="35"/>
    </row>
    <row r="10175" spans="1:60" ht="15" x14ac:dyDescent="0.25">
      <c r="A10175" s="570">
        <f t="shared" si="149"/>
        <v>10169</v>
      </c>
      <c r="B10175" s="571" t="s">
        <v>12305</v>
      </c>
      <c r="C10175" s="574" t="s">
        <v>12458</v>
      </c>
      <c r="D10175" s="843">
        <v>112000.42</v>
      </c>
      <c r="E10175" s="844"/>
      <c r="F10175" s="844"/>
      <c r="G10175" s="25"/>
      <c r="H10175" s="25"/>
      <c r="I10175" s="25"/>
      <c r="J10175" s="25"/>
      <c r="K10175" s="25"/>
      <c r="L10175" s="25"/>
      <c r="N10175" s="25"/>
      <c r="O10175" s="25"/>
      <c r="P10175" s="35" t="s">
        <v>2496</v>
      </c>
      <c r="AS10175" s="570"/>
      <c r="AT10175" s="391"/>
      <c r="AU10175" s="222"/>
      <c r="AV10175" s="564"/>
      <c r="AW10175" s="60"/>
      <c r="AX10175" s="60"/>
      <c r="AY10175" s="60"/>
      <c r="AZ10175" s="283"/>
      <c r="BA10175" s="283"/>
      <c r="BB10175" s="283"/>
      <c r="BC10175" s="34"/>
      <c r="BD10175" s="27"/>
      <c r="BF10175" s="35"/>
      <c r="BG10175" s="35"/>
      <c r="BH10175" s="35"/>
    </row>
    <row r="10176" spans="1:60" ht="28.5" x14ac:dyDescent="0.25">
      <c r="A10176" s="570">
        <f t="shared" si="149"/>
        <v>10170</v>
      </c>
      <c r="B10176" s="571" t="s">
        <v>12306</v>
      </c>
      <c r="C10176" s="574" t="s">
        <v>12461</v>
      </c>
      <c r="D10176" s="843">
        <v>18630.64</v>
      </c>
      <c r="E10176" s="844"/>
      <c r="F10176" s="844"/>
      <c r="G10176" s="25"/>
      <c r="H10176" s="25"/>
      <c r="I10176" s="25"/>
      <c r="J10176" s="25"/>
      <c r="K10176" s="25"/>
      <c r="L10176" s="25"/>
      <c r="N10176" s="25"/>
      <c r="O10176" s="25"/>
      <c r="P10176" s="35" t="s">
        <v>2496</v>
      </c>
      <c r="AS10176" s="570"/>
      <c r="AT10176" s="391"/>
      <c r="AU10176" s="222"/>
      <c r="AV10176" s="564"/>
      <c r="AW10176" s="60"/>
      <c r="AX10176" s="60"/>
      <c r="AY10176" s="60"/>
      <c r="AZ10176" s="283"/>
      <c r="BA10176" s="283"/>
      <c r="BB10176" s="283"/>
      <c r="BC10176" s="34"/>
      <c r="BD10176" s="27"/>
      <c r="BF10176" s="35"/>
      <c r="BG10176" s="35"/>
      <c r="BH10176" s="35"/>
    </row>
    <row r="10177" spans="1:60" ht="15" x14ac:dyDescent="0.25">
      <c r="A10177" s="570">
        <f t="shared" si="149"/>
        <v>10171</v>
      </c>
      <c r="B10177" s="571" t="s">
        <v>12306</v>
      </c>
      <c r="C10177" s="574" t="s">
        <v>12467</v>
      </c>
      <c r="D10177" s="843">
        <v>906666.95</v>
      </c>
      <c r="E10177" s="844"/>
      <c r="F10177" s="844"/>
      <c r="G10177" s="25"/>
      <c r="H10177" s="25"/>
      <c r="I10177" s="25"/>
      <c r="J10177" s="25"/>
      <c r="K10177" s="25"/>
      <c r="L10177" s="25"/>
      <c r="N10177" s="25"/>
      <c r="O10177" s="25"/>
      <c r="P10177" s="35" t="s">
        <v>2496</v>
      </c>
      <c r="AS10177" s="570"/>
      <c r="AT10177" s="391"/>
      <c r="AU10177" s="222"/>
      <c r="AV10177" s="564"/>
      <c r="AW10177" s="60"/>
      <c r="AX10177" s="60"/>
      <c r="AY10177" s="60"/>
      <c r="AZ10177" s="283"/>
      <c r="BA10177" s="283"/>
      <c r="BB10177" s="283"/>
      <c r="BC10177" s="34"/>
      <c r="BD10177" s="27"/>
      <c r="BF10177" s="35"/>
      <c r="BG10177" s="35"/>
      <c r="BH10177" s="35"/>
    </row>
    <row r="10178" spans="1:60" ht="28.5" x14ac:dyDescent="0.25">
      <c r="A10178" s="570">
        <f t="shared" si="149"/>
        <v>10172</v>
      </c>
      <c r="B10178" s="571" t="s">
        <v>12307</v>
      </c>
      <c r="C10178" s="574" t="s">
        <v>12471</v>
      </c>
      <c r="D10178" s="843">
        <v>21420</v>
      </c>
      <c r="E10178" s="844"/>
      <c r="F10178" s="844"/>
      <c r="G10178" s="25"/>
      <c r="H10178" s="25"/>
      <c r="I10178" s="25"/>
      <c r="J10178" s="25"/>
      <c r="K10178" s="25"/>
      <c r="L10178" s="25"/>
      <c r="N10178" s="25"/>
      <c r="O10178" s="25"/>
      <c r="P10178" s="35" t="s">
        <v>2496</v>
      </c>
      <c r="AS10178" s="570"/>
      <c r="AT10178" s="391"/>
      <c r="AU10178" s="222"/>
      <c r="AV10178" s="564"/>
      <c r="AW10178" s="60"/>
      <c r="AX10178" s="60"/>
      <c r="AY10178" s="60"/>
      <c r="AZ10178" s="283"/>
      <c r="BA10178" s="283"/>
      <c r="BB10178" s="283"/>
      <c r="BC10178" s="34"/>
      <c r="BD10178" s="27"/>
      <c r="BF10178" s="35"/>
      <c r="BG10178" s="35"/>
      <c r="BH10178" s="35"/>
    </row>
    <row r="10179" spans="1:60" ht="15" x14ac:dyDescent="0.25">
      <c r="A10179" s="570">
        <f t="shared" si="149"/>
        <v>10173</v>
      </c>
      <c r="B10179" s="571" t="s">
        <v>12308</v>
      </c>
      <c r="C10179" s="574" t="s">
        <v>12463</v>
      </c>
      <c r="D10179" s="843">
        <v>393890</v>
      </c>
      <c r="E10179" s="844"/>
      <c r="F10179" s="844"/>
      <c r="G10179" s="25"/>
      <c r="H10179" s="25"/>
      <c r="I10179" s="25"/>
      <c r="J10179" s="25"/>
      <c r="K10179" s="25"/>
      <c r="L10179" s="25"/>
      <c r="N10179" s="25"/>
      <c r="O10179" s="25"/>
      <c r="P10179" s="35" t="s">
        <v>2496</v>
      </c>
      <c r="AS10179" s="570"/>
      <c r="AT10179" s="391"/>
      <c r="AU10179" s="222"/>
      <c r="AV10179" s="564"/>
      <c r="AW10179" s="60"/>
      <c r="AX10179" s="60"/>
      <c r="AY10179" s="60"/>
      <c r="AZ10179" s="283"/>
      <c r="BA10179" s="283"/>
      <c r="BB10179" s="283"/>
      <c r="BC10179" s="34"/>
      <c r="BD10179" s="27"/>
      <c r="BF10179" s="35"/>
      <c r="BG10179" s="35"/>
      <c r="BH10179" s="35"/>
    </row>
    <row r="10180" spans="1:60" ht="15" x14ac:dyDescent="0.25">
      <c r="A10180" s="570">
        <f t="shared" si="149"/>
        <v>10174</v>
      </c>
      <c r="B10180" s="571" t="s">
        <v>12309</v>
      </c>
      <c r="C10180" s="574" t="s">
        <v>12458</v>
      </c>
      <c r="D10180" s="843">
        <v>27370</v>
      </c>
      <c r="E10180" s="844"/>
      <c r="F10180" s="844"/>
      <c r="G10180" s="25"/>
      <c r="H10180" s="25"/>
      <c r="I10180" s="25"/>
      <c r="J10180" s="25"/>
      <c r="K10180" s="25"/>
      <c r="L10180" s="25"/>
      <c r="N10180" s="25"/>
      <c r="O10180" s="25"/>
      <c r="P10180" s="35" t="s">
        <v>2496</v>
      </c>
      <c r="AS10180" s="570"/>
      <c r="AT10180" s="391"/>
      <c r="AU10180" s="222"/>
      <c r="AV10180" s="564"/>
      <c r="AW10180" s="60"/>
      <c r="AX10180" s="60"/>
      <c r="AY10180" s="60"/>
      <c r="AZ10180" s="283"/>
      <c r="BA10180" s="283"/>
      <c r="BB10180" s="283"/>
      <c r="BC10180" s="34"/>
      <c r="BD10180" s="27"/>
      <c r="BF10180" s="35"/>
      <c r="BG10180" s="35"/>
      <c r="BH10180" s="35"/>
    </row>
    <row r="10181" spans="1:60" ht="15" x14ac:dyDescent="0.25">
      <c r="A10181" s="570">
        <f t="shared" si="149"/>
        <v>10175</v>
      </c>
      <c r="B10181" s="571" t="s">
        <v>12310</v>
      </c>
      <c r="C10181" s="574" t="s">
        <v>12458</v>
      </c>
      <c r="D10181" s="843">
        <v>20527.5</v>
      </c>
      <c r="E10181" s="844"/>
      <c r="F10181" s="844"/>
      <c r="G10181" s="25"/>
      <c r="H10181" s="25"/>
      <c r="I10181" s="25"/>
      <c r="J10181" s="25"/>
      <c r="K10181" s="25"/>
      <c r="L10181" s="25"/>
      <c r="N10181" s="25"/>
      <c r="O10181" s="25"/>
      <c r="P10181" s="35" t="s">
        <v>2496</v>
      </c>
      <c r="AS10181" s="570"/>
      <c r="AT10181" s="391"/>
      <c r="AU10181" s="222"/>
      <c r="AV10181" s="564"/>
      <c r="AW10181" s="60"/>
      <c r="AX10181" s="60"/>
      <c r="AY10181" s="60"/>
      <c r="AZ10181" s="283"/>
      <c r="BA10181" s="283"/>
      <c r="BB10181" s="283"/>
      <c r="BC10181" s="34"/>
      <c r="BD10181" s="27"/>
      <c r="BF10181" s="35"/>
      <c r="BG10181" s="35"/>
      <c r="BH10181" s="35"/>
    </row>
    <row r="10182" spans="1:60" ht="15" x14ac:dyDescent="0.25">
      <c r="A10182" s="570">
        <f t="shared" si="149"/>
        <v>10176</v>
      </c>
      <c r="B10182" s="571" t="s">
        <v>12311</v>
      </c>
      <c r="C10182" s="574" t="s">
        <v>12458</v>
      </c>
      <c r="D10182" s="843">
        <v>20527.5</v>
      </c>
      <c r="E10182" s="844"/>
      <c r="F10182" s="844"/>
      <c r="G10182" s="25"/>
      <c r="H10182" s="25"/>
      <c r="I10182" s="25"/>
      <c r="J10182" s="25"/>
      <c r="K10182" s="25"/>
      <c r="L10182" s="25"/>
      <c r="N10182" s="25"/>
      <c r="O10182" s="25"/>
      <c r="P10182" s="35" t="s">
        <v>2496</v>
      </c>
      <c r="AS10182" s="570"/>
      <c r="AT10182" s="391"/>
      <c r="AU10182" s="222"/>
      <c r="AV10182" s="564"/>
      <c r="AW10182" s="60"/>
      <c r="AX10182" s="60"/>
      <c r="AY10182" s="60"/>
      <c r="AZ10182" s="283"/>
      <c r="BA10182" s="283"/>
      <c r="BB10182" s="283"/>
      <c r="BC10182" s="34"/>
      <c r="BD10182" s="27"/>
      <c r="BF10182" s="35"/>
      <c r="BG10182" s="35"/>
      <c r="BH10182" s="35"/>
    </row>
    <row r="10183" spans="1:60" ht="15" x14ac:dyDescent="0.25">
      <c r="A10183" s="570">
        <f t="shared" si="149"/>
        <v>10177</v>
      </c>
      <c r="B10183" s="571" t="s">
        <v>12312</v>
      </c>
      <c r="C10183" s="574" t="s">
        <v>12458</v>
      </c>
      <c r="D10183" s="843">
        <v>1904</v>
      </c>
      <c r="E10183" s="844"/>
      <c r="F10183" s="844"/>
      <c r="G10183" s="25"/>
      <c r="H10183" s="25"/>
      <c r="I10183" s="25"/>
      <c r="J10183" s="25"/>
      <c r="K10183" s="25"/>
      <c r="L10183" s="25"/>
      <c r="N10183" s="25"/>
      <c r="O10183" s="25"/>
      <c r="P10183" s="35" t="s">
        <v>2496</v>
      </c>
      <c r="AS10183" s="570"/>
      <c r="AT10183" s="391"/>
      <c r="AU10183" s="222"/>
      <c r="AV10183" s="564"/>
      <c r="AW10183" s="60"/>
      <c r="AX10183" s="60"/>
      <c r="AY10183" s="60"/>
      <c r="AZ10183" s="283"/>
      <c r="BA10183" s="283"/>
      <c r="BB10183" s="283"/>
      <c r="BC10183" s="34"/>
      <c r="BD10183" s="27"/>
      <c r="BF10183" s="35"/>
      <c r="BG10183" s="35"/>
      <c r="BH10183" s="35"/>
    </row>
    <row r="10184" spans="1:60" ht="15" x14ac:dyDescent="0.25">
      <c r="A10184" s="570">
        <f t="shared" si="149"/>
        <v>10178</v>
      </c>
      <c r="B10184" s="571" t="s">
        <v>12313</v>
      </c>
      <c r="C10184" s="574" t="s">
        <v>12458</v>
      </c>
      <c r="D10184" s="843">
        <v>2142</v>
      </c>
      <c r="E10184" s="844"/>
      <c r="F10184" s="844"/>
      <c r="G10184" s="25"/>
      <c r="H10184" s="25"/>
      <c r="I10184" s="25"/>
      <c r="J10184" s="25"/>
      <c r="K10184" s="25"/>
      <c r="L10184" s="25"/>
      <c r="N10184" s="25"/>
      <c r="O10184" s="25"/>
      <c r="P10184" s="35" t="s">
        <v>2496</v>
      </c>
      <c r="AS10184" s="570"/>
      <c r="AT10184" s="391"/>
      <c r="AU10184" s="222"/>
      <c r="AV10184" s="564"/>
      <c r="AW10184" s="60"/>
      <c r="AX10184" s="60"/>
      <c r="AY10184" s="60"/>
      <c r="AZ10184" s="283"/>
      <c r="BA10184" s="283"/>
      <c r="BB10184" s="283"/>
      <c r="BC10184" s="34"/>
      <c r="BD10184" s="27"/>
      <c r="BF10184" s="35"/>
      <c r="BG10184" s="35"/>
      <c r="BH10184" s="35"/>
    </row>
    <row r="10185" spans="1:60" ht="15" x14ac:dyDescent="0.25">
      <c r="A10185" s="570">
        <f t="shared" si="149"/>
        <v>10179</v>
      </c>
      <c r="B10185" s="571" t="s">
        <v>12314</v>
      </c>
      <c r="C10185" s="574" t="s">
        <v>12458</v>
      </c>
      <c r="D10185" s="843">
        <v>7556.5</v>
      </c>
      <c r="E10185" s="844"/>
      <c r="F10185" s="844"/>
      <c r="G10185" s="25"/>
      <c r="H10185" s="25"/>
      <c r="I10185" s="25"/>
      <c r="J10185" s="25"/>
      <c r="K10185" s="25"/>
      <c r="L10185" s="25"/>
      <c r="N10185" s="25"/>
      <c r="O10185" s="25"/>
      <c r="P10185" s="35" t="s">
        <v>2496</v>
      </c>
      <c r="AS10185" s="570"/>
      <c r="AT10185" s="391"/>
      <c r="AU10185" s="222"/>
      <c r="AV10185" s="564"/>
      <c r="AW10185" s="60"/>
      <c r="AX10185" s="60"/>
      <c r="AY10185" s="60"/>
      <c r="AZ10185" s="283"/>
      <c r="BA10185" s="283"/>
      <c r="BB10185" s="283"/>
      <c r="BC10185" s="34"/>
      <c r="BD10185" s="27"/>
      <c r="BF10185" s="35"/>
      <c r="BG10185" s="35"/>
      <c r="BH10185" s="35"/>
    </row>
    <row r="10186" spans="1:60" ht="15" x14ac:dyDescent="0.25">
      <c r="A10186" s="570">
        <f t="shared" si="149"/>
        <v>10180</v>
      </c>
      <c r="B10186" s="571" t="s">
        <v>12315</v>
      </c>
      <c r="C10186" s="574" t="s">
        <v>12458</v>
      </c>
      <c r="D10186" s="843">
        <v>10591</v>
      </c>
      <c r="E10186" s="844"/>
      <c r="F10186" s="844"/>
      <c r="G10186" s="25"/>
      <c r="H10186" s="25"/>
      <c r="I10186" s="25"/>
      <c r="J10186" s="25"/>
      <c r="K10186" s="25"/>
      <c r="L10186" s="25"/>
      <c r="N10186" s="25"/>
      <c r="O10186" s="25"/>
      <c r="P10186" s="35" t="s">
        <v>2496</v>
      </c>
      <c r="AS10186" s="570"/>
      <c r="AT10186" s="391"/>
      <c r="AU10186" s="222"/>
      <c r="AV10186" s="564"/>
      <c r="AW10186" s="60"/>
      <c r="AX10186" s="60"/>
      <c r="AY10186" s="60"/>
      <c r="AZ10186" s="283"/>
      <c r="BA10186" s="283"/>
      <c r="BB10186" s="283"/>
      <c r="BC10186" s="34"/>
      <c r="BD10186" s="27"/>
      <c r="BF10186" s="35"/>
      <c r="BG10186" s="35"/>
      <c r="BH10186" s="35"/>
    </row>
    <row r="10187" spans="1:60" ht="15" x14ac:dyDescent="0.25">
      <c r="A10187" s="570">
        <f t="shared" si="149"/>
        <v>10181</v>
      </c>
      <c r="B10187" s="571" t="s">
        <v>12316</v>
      </c>
      <c r="C10187" s="574" t="s">
        <v>12458</v>
      </c>
      <c r="D10187" s="843">
        <v>11466.84</v>
      </c>
      <c r="E10187" s="844"/>
      <c r="F10187" s="844"/>
      <c r="G10187" s="25"/>
      <c r="H10187" s="25"/>
      <c r="I10187" s="25"/>
      <c r="J10187" s="25"/>
      <c r="K10187" s="25"/>
      <c r="L10187" s="25"/>
      <c r="N10187" s="25"/>
      <c r="O10187" s="25"/>
      <c r="P10187" s="35" t="s">
        <v>2496</v>
      </c>
      <c r="AS10187" s="570"/>
      <c r="AT10187" s="391"/>
      <c r="AU10187" s="222"/>
      <c r="AV10187" s="564"/>
      <c r="AW10187" s="60"/>
      <c r="AX10187" s="60"/>
      <c r="AY10187" s="60"/>
      <c r="AZ10187" s="283"/>
      <c r="BA10187" s="283"/>
      <c r="BB10187" s="283"/>
      <c r="BC10187" s="34"/>
      <c r="BD10187" s="27"/>
      <c r="BF10187" s="35"/>
      <c r="BG10187" s="35"/>
      <c r="BH10187" s="35"/>
    </row>
    <row r="10188" spans="1:60" ht="15" x14ac:dyDescent="0.25">
      <c r="A10188" s="570">
        <f t="shared" si="149"/>
        <v>10182</v>
      </c>
      <c r="B10188" s="571" t="s">
        <v>12317</v>
      </c>
      <c r="C10188" s="574" t="s">
        <v>12458</v>
      </c>
      <c r="D10188" s="843">
        <v>11672.71</v>
      </c>
      <c r="E10188" s="844"/>
      <c r="F10188" s="844"/>
      <c r="G10188" s="25"/>
      <c r="H10188" s="25"/>
      <c r="I10188" s="25"/>
      <c r="J10188" s="25"/>
      <c r="K10188" s="25"/>
      <c r="L10188" s="25"/>
      <c r="N10188" s="25"/>
      <c r="O10188" s="25"/>
      <c r="P10188" s="35" t="s">
        <v>2496</v>
      </c>
      <c r="AS10188" s="570"/>
      <c r="AT10188" s="391"/>
      <c r="AU10188" s="222"/>
      <c r="AV10188" s="564"/>
      <c r="AW10188" s="60"/>
      <c r="AX10188" s="60"/>
      <c r="AY10188" s="60"/>
      <c r="AZ10188" s="283"/>
      <c r="BA10188" s="283"/>
      <c r="BB10188" s="283"/>
      <c r="BC10188" s="34"/>
      <c r="BD10188" s="27"/>
      <c r="BF10188" s="35"/>
      <c r="BG10188" s="35"/>
      <c r="BH10188" s="35"/>
    </row>
    <row r="10189" spans="1:60" ht="15" x14ac:dyDescent="0.25">
      <c r="A10189" s="570">
        <f t="shared" si="149"/>
        <v>10183</v>
      </c>
      <c r="B10189" s="571" t="s">
        <v>12318</v>
      </c>
      <c r="C10189" s="574" t="s">
        <v>12458</v>
      </c>
      <c r="D10189" s="843">
        <v>3508.12</v>
      </c>
      <c r="E10189" s="844"/>
      <c r="F10189" s="844"/>
      <c r="G10189" s="25"/>
      <c r="H10189" s="25"/>
      <c r="I10189" s="25"/>
      <c r="J10189" s="25"/>
      <c r="K10189" s="25"/>
      <c r="L10189" s="25"/>
      <c r="N10189" s="25"/>
      <c r="O10189" s="25"/>
      <c r="P10189" s="35" t="s">
        <v>2496</v>
      </c>
      <c r="AS10189" s="570"/>
      <c r="AT10189" s="391"/>
      <c r="AU10189" s="222"/>
      <c r="AV10189" s="564"/>
      <c r="AW10189" s="60"/>
      <c r="AX10189" s="60"/>
      <c r="AY10189" s="60"/>
      <c r="AZ10189" s="283"/>
      <c r="BA10189" s="283"/>
      <c r="BB10189" s="283"/>
      <c r="BC10189" s="34"/>
      <c r="BD10189" s="27"/>
      <c r="BF10189" s="35"/>
      <c r="BG10189" s="35"/>
      <c r="BH10189" s="35"/>
    </row>
    <row r="10190" spans="1:60" ht="15" x14ac:dyDescent="0.25">
      <c r="A10190" s="570">
        <f t="shared" si="149"/>
        <v>10184</v>
      </c>
      <c r="B10190" s="571" t="s">
        <v>12319</v>
      </c>
      <c r="C10190" s="574" t="s">
        <v>12458</v>
      </c>
      <c r="D10190" s="843">
        <v>10351.81</v>
      </c>
      <c r="E10190" s="844"/>
      <c r="F10190" s="844"/>
      <c r="G10190" s="25"/>
      <c r="H10190" s="25"/>
      <c r="I10190" s="25"/>
      <c r="J10190" s="25"/>
      <c r="K10190" s="25"/>
      <c r="L10190" s="25"/>
      <c r="N10190" s="25"/>
      <c r="O10190" s="25"/>
      <c r="P10190" s="35" t="s">
        <v>2496</v>
      </c>
      <c r="AS10190" s="570"/>
      <c r="AT10190" s="391"/>
      <c r="AU10190" s="222"/>
      <c r="AV10190" s="564"/>
      <c r="AW10190" s="60"/>
      <c r="AX10190" s="60"/>
      <c r="AY10190" s="60"/>
      <c r="AZ10190" s="283"/>
      <c r="BA10190" s="283"/>
      <c r="BB10190" s="283"/>
      <c r="BC10190" s="34"/>
      <c r="BD10190" s="27"/>
      <c r="BF10190" s="35"/>
      <c r="BG10190" s="35"/>
      <c r="BH10190" s="35"/>
    </row>
    <row r="10191" spans="1:60" ht="15" x14ac:dyDescent="0.25">
      <c r="A10191" s="570">
        <f t="shared" ref="A10191:A10254" si="150">A10190+1</f>
        <v>10185</v>
      </c>
      <c r="B10191" s="571" t="s">
        <v>12320</v>
      </c>
      <c r="C10191" s="574" t="s">
        <v>12458</v>
      </c>
      <c r="D10191" s="843">
        <v>11285.96</v>
      </c>
      <c r="E10191" s="844"/>
      <c r="F10191" s="844"/>
      <c r="G10191" s="25"/>
      <c r="H10191" s="25"/>
      <c r="I10191" s="25"/>
      <c r="J10191" s="25"/>
      <c r="K10191" s="25"/>
      <c r="L10191" s="25"/>
      <c r="N10191" s="25"/>
      <c r="O10191" s="25"/>
      <c r="P10191" s="35" t="s">
        <v>2496</v>
      </c>
      <c r="AS10191" s="570"/>
      <c r="AT10191" s="391"/>
      <c r="AU10191" s="222"/>
      <c r="AV10191" s="564"/>
      <c r="AW10191" s="60"/>
      <c r="AX10191" s="60"/>
      <c r="AY10191" s="60"/>
      <c r="AZ10191" s="283"/>
      <c r="BA10191" s="283"/>
      <c r="BB10191" s="283"/>
      <c r="BC10191" s="34"/>
      <c r="BD10191" s="27"/>
      <c r="BF10191" s="35"/>
      <c r="BG10191" s="35"/>
      <c r="BH10191" s="35"/>
    </row>
    <row r="10192" spans="1:60" ht="15" x14ac:dyDescent="0.25">
      <c r="A10192" s="570">
        <f t="shared" si="150"/>
        <v>10186</v>
      </c>
      <c r="B10192" s="571" t="s">
        <v>12321</v>
      </c>
      <c r="C10192" s="574" t="s">
        <v>12458</v>
      </c>
      <c r="D10192" s="843">
        <v>14268.1</v>
      </c>
      <c r="E10192" s="844"/>
      <c r="F10192" s="844"/>
      <c r="G10192" s="25"/>
      <c r="H10192" s="25"/>
      <c r="I10192" s="25"/>
      <c r="J10192" s="25"/>
      <c r="K10192" s="25"/>
      <c r="L10192" s="25"/>
      <c r="N10192" s="25"/>
      <c r="O10192" s="25"/>
      <c r="P10192" s="35" t="s">
        <v>2496</v>
      </c>
      <c r="AS10192" s="570"/>
      <c r="AT10192" s="391"/>
      <c r="AU10192" s="222"/>
      <c r="AV10192" s="564"/>
      <c r="AW10192" s="60"/>
      <c r="AX10192" s="60"/>
      <c r="AY10192" s="60"/>
      <c r="AZ10192" s="283"/>
      <c r="BA10192" s="283"/>
      <c r="BB10192" s="283"/>
      <c r="BC10192" s="34"/>
      <c r="BD10192" s="27"/>
      <c r="BF10192" s="35"/>
      <c r="BG10192" s="35"/>
      <c r="BH10192" s="35"/>
    </row>
    <row r="10193" spans="1:60" ht="15" x14ac:dyDescent="0.25">
      <c r="A10193" s="570">
        <f t="shared" si="150"/>
        <v>10187</v>
      </c>
      <c r="B10193" s="571" t="s">
        <v>12322</v>
      </c>
      <c r="C10193" s="574" t="s">
        <v>12458</v>
      </c>
      <c r="D10193" s="843">
        <v>5620.37</v>
      </c>
      <c r="E10193" s="844"/>
      <c r="F10193" s="844"/>
      <c r="G10193" s="25"/>
      <c r="H10193" s="25"/>
      <c r="I10193" s="25"/>
      <c r="J10193" s="25"/>
      <c r="K10193" s="25"/>
      <c r="L10193" s="25"/>
      <c r="N10193" s="25"/>
      <c r="O10193" s="25"/>
      <c r="P10193" s="35" t="s">
        <v>2496</v>
      </c>
      <c r="AS10193" s="570"/>
      <c r="AT10193" s="391"/>
      <c r="AU10193" s="222"/>
      <c r="AV10193" s="564"/>
      <c r="AW10193" s="60"/>
      <c r="AX10193" s="60"/>
      <c r="AY10193" s="60"/>
      <c r="AZ10193" s="283"/>
      <c r="BA10193" s="283"/>
      <c r="BB10193" s="283"/>
      <c r="BC10193" s="34"/>
      <c r="BD10193" s="27"/>
      <c r="BF10193" s="35"/>
      <c r="BG10193" s="35"/>
      <c r="BH10193" s="35"/>
    </row>
    <row r="10194" spans="1:60" ht="15" x14ac:dyDescent="0.25">
      <c r="A10194" s="570">
        <f t="shared" si="150"/>
        <v>10188</v>
      </c>
      <c r="B10194" s="571" t="s">
        <v>12323</v>
      </c>
      <c r="C10194" s="574" t="s">
        <v>12458</v>
      </c>
      <c r="D10194" s="843">
        <v>5465.67</v>
      </c>
      <c r="E10194" s="844"/>
      <c r="F10194" s="844"/>
      <c r="G10194" s="25"/>
      <c r="H10194" s="25"/>
      <c r="I10194" s="25"/>
      <c r="J10194" s="25"/>
      <c r="K10194" s="25"/>
      <c r="L10194" s="25"/>
      <c r="N10194" s="25"/>
      <c r="O10194" s="25"/>
      <c r="P10194" s="35" t="s">
        <v>2496</v>
      </c>
      <c r="AS10194" s="570"/>
      <c r="AT10194" s="391"/>
      <c r="AU10194" s="222"/>
      <c r="AV10194" s="564"/>
      <c r="AW10194" s="60"/>
      <c r="AX10194" s="60"/>
      <c r="AY10194" s="60"/>
      <c r="AZ10194" s="283"/>
      <c r="BA10194" s="283"/>
      <c r="BB10194" s="283"/>
      <c r="BC10194" s="34"/>
      <c r="BD10194" s="27"/>
      <c r="BF10194" s="35"/>
      <c r="BG10194" s="35"/>
      <c r="BH10194" s="35"/>
    </row>
    <row r="10195" spans="1:60" ht="15" x14ac:dyDescent="0.25">
      <c r="A10195" s="570">
        <f t="shared" si="150"/>
        <v>10189</v>
      </c>
      <c r="B10195" s="571" t="s">
        <v>12324</v>
      </c>
      <c r="C10195" s="574" t="s">
        <v>12458</v>
      </c>
      <c r="D10195" s="843">
        <v>3700.9</v>
      </c>
      <c r="E10195" s="844"/>
      <c r="F10195" s="844"/>
      <c r="G10195" s="25"/>
      <c r="H10195" s="25"/>
      <c r="I10195" s="25"/>
      <c r="J10195" s="25"/>
      <c r="K10195" s="25"/>
      <c r="L10195" s="25"/>
      <c r="N10195" s="25"/>
      <c r="O10195" s="25"/>
      <c r="P10195" s="35" t="s">
        <v>2496</v>
      </c>
      <c r="AS10195" s="570"/>
      <c r="AT10195" s="391"/>
      <c r="AU10195" s="222"/>
      <c r="AV10195" s="564"/>
      <c r="AW10195" s="60"/>
      <c r="AX10195" s="60"/>
      <c r="AY10195" s="60"/>
      <c r="AZ10195" s="283"/>
      <c r="BA10195" s="283"/>
      <c r="BB10195" s="283"/>
      <c r="BC10195" s="34"/>
      <c r="BD10195" s="27"/>
      <c r="BF10195" s="35"/>
      <c r="BG10195" s="35"/>
      <c r="BH10195" s="35"/>
    </row>
    <row r="10196" spans="1:60" ht="15" x14ac:dyDescent="0.25">
      <c r="A10196" s="570">
        <f t="shared" si="150"/>
        <v>10190</v>
      </c>
      <c r="B10196" s="571" t="s">
        <v>12325</v>
      </c>
      <c r="C10196" s="574" t="s">
        <v>12458</v>
      </c>
      <c r="D10196" s="843">
        <v>8000.37</v>
      </c>
      <c r="E10196" s="844"/>
      <c r="F10196" s="844"/>
      <c r="G10196" s="25"/>
      <c r="H10196" s="25"/>
      <c r="I10196" s="25"/>
      <c r="J10196" s="25"/>
      <c r="K10196" s="25"/>
      <c r="L10196" s="25"/>
      <c r="N10196" s="25"/>
      <c r="O10196" s="25"/>
      <c r="P10196" s="35" t="s">
        <v>2496</v>
      </c>
      <c r="AS10196" s="570"/>
      <c r="AT10196" s="391"/>
      <c r="AU10196" s="222"/>
      <c r="AV10196" s="564"/>
      <c r="AW10196" s="60"/>
      <c r="AX10196" s="60"/>
      <c r="AY10196" s="60"/>
      <c r="AZ10196" s="283"/>
      <c r="BA10196" s="283"/>
      <c r="BB10196" s="283"/>
      <c r="BC10196" s="34"/>
      <c r="BD10196" s="27"/>
      <c r="BF10196" s="35"/>
      <c r="BG10196" s="35"/>
      <c r="BH10196" s="35"/>
    </row>
    <row r="10197" spans="1:60" ht="15" x14ac:dyDescent="0.25">
      <c r="A10197" s="570">
        <f t="shared" si="150"/>
        <v>10191</v>
      </c>
      <c r="B10197" s="571" t="s">
        <v>12326</v>
      </c>
      <c r="C10197" s="574" t="s">
        <v>12458</v>
      </c>
      <c r="D10197" s="843">
        <v>4980.1499999999996</v>
      </c>
      <c r="E10197" s="844"/>
      <c r="F10197" s="844"/>
      <c r="G10197" s="25"/>
      <c r="H10197" s="25"/>
      <c r="I10197" s="25"/>
      <c r="J10197" s="25"/>
      <c r="K10197" s="25"/>
      <c r="L10197" s="25"/>
      <c r="N10197" s="25"/>
      <c r="O10197" s="25"/>
      <c r="P10197" s="35" t="s">
        <v>2496</v>
      </c>
      <c r="AS10197" s="570"/>
      <c r="AT10197" s="391"/>
      <c r="AU10197" s="222"/>
      <c r="AV10197" s="564"/>
      <c r="AW10197" s="60"/>
      <c r="AX10197" s="60"/>
      <c r="AY10197" s="60"/>
      <c r="AZ10197" s="283"/>
      <c r="BA10197" s="283"/>
      <c r="BB10197" s="283"/>
      <c r="BC10197" s="34"/>
      <c r="BD10197" s="27"/>
      <c r="BF10197" s="35"/>
      <c r="BG10197" s="35"/>
      <c r="BH10197" s="35"/>
    </row>
    <row r="10198" spans="1:60" ht="15" x14ac:dyDescent="0.25">
      <c r="A10198" s="570">
        <f t="shared" si="150"/>
        <v>10192</v>
      </c>
      <c r="B10198" s="571" t="s">
        <v>12327</v>
      </c>
      <c r="C10198" s="574" t="s">
        <v>12458</v>
      </c>
      <c r="D10198" s="843">
        <v>11706.03</v>
      </c>
      <c r="E10198" s="844"/>
      <c r="F10198" s="844"/>
      <c r="G10198" s="25"/>
      <c r="H10198" s="25"/>
      <c r="I10198" s="25"/>
      <c r="J10198" s="25"/>
      <c r="K10198" s="25"/>
      <c r="L10198" s="25"/>
      <c r="N10198" s="25"/>
      <c r="O10198" s="25"/>
      <c r="P10198" s="35" t="s">
        <v>2496</v>
      </c>
      <c r="AS10198" s="570"/>
      <c r="AT10198" s="391"/>
      <c r="AU10198" s="222"/>
      <c r="AV10198" s="564"/>
      <c r="AW10198" s="60"/>
      <c r="AX10198" s="60"/>
      <c r="AY10198" s="60"/>
      <c r="AZ10198" s="283"/>
      <c r="BA10198" s="283"/>
      <c r="BB10198" s="283"/>
      <c r="BC10198" s="34"/>
      <c r="BD10198" s="27"/>
      <c r="BF10198" s="35"/>
      <c r="BG10198" s="35"/>
      <c r="BH10198" s="35"/>
    </row>
    <row r="10199" spans="1:60" ht="15" x14ac:dyDescent="0.25">
      <c r="A10199" s="570">
        <f t="shared" si="150"/>
        <v>10193</v>
      </c>
      <c r="B10199" s="571" t="s">
        <v>12328</v>
      </c>
      <c r="C10199" s="574" t="s">
        <v>12458</v>
      </c>
      <c r="D10199" s="843">
        <v>10234</v>
      </c>
      <c r="E10199" s="844"/>
      <c r="F10199" s="844"/>
      <c r="G10199" s="25"/>
      <c r="H10199" s="25"/>
      <c r="I10199" s="25"/>
      <c r="J10199" s="25"/>
      <c r="K10199" s="25"/>
      <c r="L10199" s="25"/>
      <c r="N10199" s="25"/>
      <c r="O10199" s="25"/>
      <c r="P10199" s="35" t="s">
        <v>2496</v>
      </c>
      <c r="AS10199" s="570"/>
      <c r="AT10199" s="391"/>
      <c r="AU10199" s="222"/>
      <c r="AV10199" s="564"/>
      <c r="AW10199" s="60"/>
      <c r="AX10199" s="60"/>
      <c r="AY10199" s="60"/>
      <c r="AZ10199" s="283"/>
      <c r="BA10199" s="283"/>
      <c r="BB10199" s="283"/>
      <c r="BC10199" s="34"/>
      <c r="BD10199" s="27"/>
      <c r="BF10199" s="35"/>
      <c r="BG10199" s="35"/>
      <c r="BH10199" s="35"/>
    </row>
    <row r="10200" spans="1:60" ht="15" x14ac:dyDescent="0.25">
      <c r="A10200" s="570">
        <f t="shared" si="150"/>
        <v>10194</v>
      </c>
      <c r="B10200" s="571" t="s">
        <v>12329</v>
      </c>
      <c r="C10200" s="574" t="s">
        <v>12458</v>
      </c>
      <c r="D10200" s="843">
        <v>5443.06</v>
      </c>
      <c r="E10200" s="844"/>
      <c r="F10200" s="844"/>
      <c r="G10200" s="25"/>
      <c r="H10200" s="25"/>
      <c r="I10200" s="25"/>
      <c r="J10200" s="25"/>
      <c r="K10200" s="25"/>
      <c r="L10200" s="25"/>
      <c r="N10200" s="25"/>
      <c r="O10200" s="25"/>
      <c r="P10200" s="35" t="s">
        <v>2496</v>
      </c>
      <c r="AS10200" s="570"/>
      <c r="AT10200" s="391"/>
      <c r="AU10200" s="222"/>
      <c r="AV10200" s="564"/>
      <c r="AW10200" s="60"/>
      <c r="AX10200" s="60"/>
      <c r="AY10200" s="60"/>
      <c r="AZ10200" s="283"/>
      <c r="BA10200" s="283"/>
      <c r="BB10200" s="283"/>
      <c r="BC10200" s="34"/>
      <c r="BD10200" s="27"/>
      <c r="BF10200" s="35"/>
      <c r="BG10200" s="35"/>
      <c r="BH10200" s="35"/>
    </row>
    <row r="10201" spans="1:60" ht="15" x14ac:dyDescent="0.25">
      <c r="A10201" s="570">
        <f t="shared" si="150"/>
        <v>10195</v>
      </c>
      <c r="B10201" s="571" t="s">
        <v>12329</v>
      </c>
      <c r="C10201" s="574" t="s">
        <v>12458</v>
      </c>
      <c r="D10201" s="843">
        <v>4248.3</v>
      </c>
      <c r="E10201" s="844"/>
      <c r="F10201" s="844"/>
      <c r="G10201" s="25"/>
      <c r="H10201" s="25"/>
      <c r="I10201" s="25"/>
      <c r="J10201" s="25"/>
      <c r="K10201" s="25"/>
      <c r="L10201" s="25"/>
      <c r="N10201" s="25"/>
      <c r="O10201" s="25"/>
      <c r="P10201" s="35" t="s">
        <v>2496</v>
      </c>
      <c r="AS10201" s="570"/>
      <c r="AT10201" s="391"/>
      <c r="AU10201" s="222"/>
      <c r="AV10201" s="564"/>
      <c r="AW10201" s="60"/>
      <c r="AX10201" s="60"/>
      <c r="AY10201" s="60"/>
      <c r="AZ10201" s="283"/>
      <c r="BA10201" s="283"/>
      <c r="BB10201" s="283"/>
      <c r="BC10201" s="34"/>
      <c r="BD10201" s="27"/>
      <c r="BF10201" s="35"/>
      <c r="BG10201" s="35"/>
      <c r="BH10201" s="35"/>
    </row>
    <row r="10202" spans="1:60" ht="15" x14ac:dyDescent="0.25">
      <c r="A10202" s="570">
        <f t="shared" si="150"/>
        <v>10196</v>
      </c>
      <c r="B10202" s="571" t="s">
        <v>12330</v>
      </c>
      <c r="C10202" s="574" t="s">
        <v>12458</v>
      </c>
      <c r="D10202" s="843">
        <v>16109.03</v>
      </c>
      <c r="E10202" s="844"/>
      <c r="F10202" s="844"/>
      <c r="G10202" s="25"/>
      <c r="H10202" s="25"/>
      <c r="I10202" s="25"/>
      <c r="J10202" s="25"/>
      <c r="K10202" s="25"/>
      <c r="L10202" s="25"/>
      <c r="N10202" s="25"/>
      <c r="O10202" s="25"/>
      <c r="P10202" s="35" t="s">
        <v>2496</v>
      </c>
      <c r="AS10202" s="570"/>
      <c r="AT10202" s="391"/>
      <c r="AU10202" s="222"/>
      <c r="AV10202" s="564"/>
      <c r="AW10202" s="60"/>
      <c r="AX10202" s="60"/>
      <c r="AY10202" s="60"/>
      <c r="AZ10202" s="283"/>
      <c r="BA10202" s="283"/>
      <c r="BB10202" s="283"/>
      <c r="BC10202" s="34"/>
      <c r="BD10202" s="27"/>
      <c r="BF10202" s="35"/>
      <c r="BG10202" s="35"/>
      <c r="BH10202" s="35"/>
    </row>
    <row r="10203" spans="1:60" ht="15" x14ac:dyDescent="0.25">
      <c r="A10203" s="570">
        <f t="shared" si="150"/>
        <v>10197</v>
      </c>
      <c r="B10203" s="571" t="s">
        <v>12331</v>
      </c>
      <c r="C10203" s="574" t="s">
        <v>12458</v>
      </c>
      <c r="D10203" s="843">
        <v>3998.4</v>
      </c>
      <c r="E10203" s="844"/>
      <c r="F10203" s="844"/>
      <c r="G10203" s="25"/>
      <c r="H10203" s="25"/>
      <c r="I10203" s="25"/>
      <c r="J10203" s="25"/>
      <c r="K10203" s="25"/>
      <c r="L10203" s="25"/>
      <c r="N10203" s="25"/>
      <c r="O10203" s="25"/>
      <c r="P10203" s="35" t="s">
        <v>2496</v>
      </c>
      <c r="AS10203" s="570"/>
      <c r="AT10203" s="391"/>
      <c r="AU10203" s="222"/>
      <c r="AV10203" s="564"/>
      <c r="AW10203" s="60"/>
      <c r="AX10203" s="60"/>
      <c r="AY10203" s="60"/>
      <c r="AZ10203" s="283"/>
      <c r="BA10203" s="283"/>
      <c r="BB10203" s="283"/>
      <c r="BC10203" s="34"/>
      <c r="BD10203" s="27"/>
      <c r="BF10203" s="35"/>
      <c r="BG10203" s="35"/>
      <c r="BH10203" s="35"/>
    </row>
    <row r="10204" spans="1:60" ht="15" x14ac:dyDescent="0.25">
      <c r="A10204" s="570">
        <f t="shared" si="150"/>
        <v>10198</v>
      </c>
      <c r="B10204" s="571" t="s">
        <v>12332</v>
      </c>
      <c r="C10204" s="574" t="s">
        <v>12462</v>
      </c>
      <c r="D10204" s="843">
        <v>17155</v>
      </c>
      <c r="E10204" s="844"/>
      <c r="F10204" s="844"/>
      <c r="G10204" s="25"/>
      <c r="H10204" s="25"/>
      <c r="I10204" s="25"/>
      <c r="J10204" s="25"/>
      <c r="K10204" s="25"/>
      <c r="L10204" s="25"/>
      <c r="N10204" s="25"/>
      <c r="O10204" s="25"/>
      <c r="P10204" s="35" t="s">
        <v>2496</v>
      </c>
      <c r="AS10204" s="570"/>
      <c r="AT10204" s="391"/>
      <c r="AU10204" s="222"/>
      <c r="AV10204" s="564"/>
      <c r="AW10204" s="60"/>
      <c r="AX10204" s="60"/>
      <c r="AY10204" s="60"/>
      <c r="AZ10204" s="283"/>
      <c r="BA10204" s="283"/>
      <c r="BB10204" s="283"/>
      <c r="BC10204" s="34"/>
      <c r="BD10204" s="27"/>
      <c r="BF10204" s="35"/>
      <c r="BG10204" s="35"/>
      <c r="BH10204" s="35"/>
    </row>
    <row r="10205" spans="1:60" ht="15" x14ac:dyDescent="0.25">
      <c r="A10205" s="570">
        <f t="shared" si="150"/>
        <v>10199</v>
      </c>
      <c r="B10205" s="571" t="s">
        <v>12333</v>
      </c>
      <c r="C10205" s="574" t="s">
        <v>12465</v>
      </c>
      <c r="D10205" s="843">
        <v>6500</v>
      </c>
      <c r="E10205" s="844"/>
      <c r="F10205" s="844"/>
      <c r="G10205" s="25"/>
      <c r="H10205" s="25"/>
      <c r="I10205" s="25"/>
      <c r="J10205" s="25"/>
      <c r="K10205" s="25"/>
      <c r="L10205" s="25"/>
      <c r="N10205" s="25"/>
      <c r="O10205" s="25"/>
      <c r="P10205" s="35" t="s">
        <v>2496</v>
      </c>
      <c r="AS10205" s="570"/>
      <c r="AT10205" s="391"/>
      <c r="AU10205" s="222"/>
      <c r="AV10205" s="564"/>
      <c r="AW10205" s="60"/>
      <c r="AX10205" s="60"/>
      <c r="AY10205" s="60"/>
      <c r="AZ10205" s="283"/>
      <c r="BA10205" s="283"/>
      <c r="BB10205" s="283"/>
      <c r="BC10205" s="34"/>
      <c r="BD10205" s="27"/>
      <c r="BF10205" s="35"/>
      <c r="BG10205" s="35"/>
      <c r="BH10205" s="35"/>
    </row>
    <row r="10206" spans="1:60" ht="15" x14ac:dyDescent="0.25">
      <c r="A10206" s="570">
        <f t="shared" si="150"/>
        <v>10200</v>
      </c>
      <c r="B10206" s="571" t="s">
        <v>12334</v>
      </c>
      <c r="C10206" s="574" t="s">
        <v>12460</v>
      </c>
      <c r="D10206" s="843">
        <v>57500</v>
      </c>
      <c r="E10206" s="844"/>
      <c r="F10206" s="844"/>
      <c r="G10206" s="25"/>
      <c r="H10206" s="25"/>
      <c r="I10206" s="25"/>
      <c r="J10206" s="25"/>
      <c r="K10206" s="25"/>
      <c r="L10206" s="25"/>
      <c r="N10206" s="25"/>
      <c r="O10206" s="25"/>
      <c r="P10206" s="35" t="s">
        <v>2496</v>
      </c>
      <c r="AS10206" s="570"/>
      <c r="AT10206" s="391"/>
      <c r="AU10206" s="222"/>
      <c r="AV10206" s="564"/>
      <c r="AW10206" s="60"/>
      <c r="AX10206" s="60"/>
      <c r="AY10206" s="60"/>
      <c r="AZ10206" s="283"/>
      <c r="BA10206" s="283"/>
      <c r="BB10206" s="283"/>
      <c r="BC10206" s="34"/>
      <c r="BD10206" s="27"/>
      <c r="BF10206" s="35"/>
      <c r="BG10206" s="35"/>
      <c r="BH10206" s="35"/>
    </row>
    <row r="10207" spans="1:60" ht="15" x14ac:dyDescent="0.25">
      <c r="A10207" s="570">
        <f t="shared" si="150"/>
        <v>10201</v>
      </c>
      <c r="B10207" s="571" t="s">
        <v>12335</v>
      </c>
      <c r="C10207" s="574" t="s">
        <v>12460</v>
      </c>
      <c r="D10207" s="843">
        <v>61333</v>
      </c>
      <c r="E10207" s="844"/>
      <c r="F10207" s="844"/>
      <c r="G10207" s="25"/>
      <c r="H10207" s="25"/>
      <c r="I10207" s="25"/>
      <c r="J10207" s="25"/>
      <c r="K10207" s="25"/>
      <c r="L10207" s="25"/>
      <c r="N10207" s="25"/>
      <c r="O10207" s="25"/>
      <c r="P10207" s="35" t="s">
        <v>2496</v>
      </c>
      <c r="AS10207" s="570"/>
      <c r="AT10207" s="391"/>
      <c r="AU10207" s="222"/>
      <c r="AV10207" s="564"/>
      <c r="AW10207" s="60"/>
      <c r="AX10207" s="60"/>
      <c r="AY10207" s="60"/>
      <c r="AZ10207" s="283"/>
      <c r="BA10207" s="283"/>
      <c r="BB10207" s="283"/>
      <c r="BC10207" s="34"/>
      <c r="BD10207" s="27"/>
      <c r="BF10207" s="35"/>
      <c r="BG10207" s="35"/>
      <c r="BH10207" s="35"/>
    </row>
    <row r="10208" spans="1:60" ht="15" x14ac:dyDescent="0.25">
      <c r="A10208" s="570">
        <f t="shared" si="150"/>
        <v>10202</v>
      </c>
      <c r="B10208" s="571" t="s">
        <v>12336</v>
      </c>
      <c r="C10208" s="574" t="s">
        <v>12458</v>
      </c>
      <c r="D10208" s="843">
        <v>112500</v>
      </c>
      <c r="E10208" s="844"/>
      <c r="F10208" s="844"/>
      <c r="G10208" s="25"/>
      <c r="H10208" s="25"/>
      <c r="I10208" s="25"/>
      <c r="J10208" s="25"/>
      <c r="K10208" s="25"/>
      <c r="L10208" s="25"/>
      <c r="N10208" s="25"/>
      <c r="O10208" s="25"/>
      <c r="P10208" s="35" t="s">
        <v>2496</v>
      </c>
      <c r="AS10208" s="570"/>
      <c r="AT10208" s="391"/>
      <c r="AU10208" s="222"/>
      <c r="AV10208" s="564"/>
      <c r="AW10208" s="60"/>
      <c r="AX10208" s="60"/>
      <c r="AY10208" s="60"/>
      <c r="AZ10208" s="283"/>
      <c r="BA10208" s="283"/>
      <c r="BB10208" s="283"/>
      <c r="BC10208" s="34"/>
      <c r="BD10208" s="27"/>
      <c r="BF10208" s="35"/>
      <c r="BG10208" s="35"/>
      <c r="BH10208" s="35"/>
    </row>
    <row r="10209" spans="1:60" ht="15" x14ac:dyDescent="0.25">
      <c r="A10209" s="570">
        <f t="shared" si="150"/>
        <v>10203</v>
      </c>
      <c r="B10209" s="571" t="s">
        <v>12337</v>
      </c>
      <c r="C10209" s="574" t="s">
        <v>12458</v>
      </c>
      <c r="D10209" s="843">
        <v>181999.79</v>
      </c>
      <c r="E10209" s="844"/>
      <c r="F10209" s="844"/>
      <c r="G10209" s="25"/>
      <c r="H10209" s="25"/>
      <c r="I10209" s="25"/>
      <c r="J10209" s="25"/>
      <c r="K10209" s="25"/>
      <c r="L10209" s="25"/>
      <c r="N10209" s="25"/>
      <c r="O10209" s="25"/>
      <c r="P10209" s="35" t="s">
        <v>2496</v>
      </c>
      <c r="AS10209" s="570"/>
      <c r="AT10209" s="391"/>
      <c r="AU10209" s="222"/>
      <c r="AV10209" s="564"/>
      <c r="AW10209" s="60"/>
      <c r="AX10209" s="60"/>
      <c r="AY10209" s="60"/>
      <c r="AZ10209" s="283"/>
      <c r="BA10209" s="283"/>
      <c r="BB10209" s="283"/>
      <c r="BC10209" s="34"/>
      <c r="BD10209" s="27"/>
      <c r="BF10209" s="35"/>
      <c r="BG10209" s="35"/>
      <c r="BH10209" s="35"/>
    </row>
    <row r="10210" spans="1:60" ht="15" x14ac:dyDescent="0.25">
      <c r="A10210" s="570">
        <f t="shared" si="150"/>
        <v>10204</v>
      </c>
      <c r="B10210" s="571" t="s">
        <v>12338</v>
      </c>
      <c r="C10210" s="574" t="s">
        <v>12458</v>
      </c>
      <c r="D10210" s="843">
        <v>840021</v>
      </c>
      <c r="E10210" s="844"/>
      <c r="F10210" s="844"/>
      <c r="G10210" s="25"/>
      <c r="H10210" s="25"/>
      <c r="I10210" s="25"/>
      <c r="J10210" s="25"/>
      <c r="K10210" s="25"/>
      <c r="L10210" s="25"/>
      <c r="N10210" s="25"/>
      <c r="O10210" s="25"/>
      <c r="P10210" s="35" t="s">
        <v>2496</v>
      </c>
      <c r="AS10210" s="570"/>
      <c r="AT10210" s="391"/>
      <c r="AU10210" s="222"/>
      <c r="AV10210" s="564"/>
      <c r="AW10210" s="60"/>
      <c r="AX10210" s="60"/>
      <c r="AY10210" s="60"/>
      <c r="AZ10210" s="283"/>
      <c r="BA10210" s="283"/>
      <c r="BB10210" s="283"/>
      <c r="BC10210" s="34"/>
      <c r="BD10210" s="27"/>
      <c r="BF10210" s="35"/>
      <c r="BG10210" s="35"/>
      <c r="BH10210" s="35"/>
    </row>
    <row r="10211" spans="1:60" ht="15" x14ac:dyDescent="0.25">
      <c r="A10211" s="570">
        <f t="shared" si="150"/>
        <v>10205</v>
      </c>
      <c r="B10211" s="571" t="s">
        <v>12339</v>
      </c>
      <c r="C10211" s="574" t="s">
        <v>12458</v>
      </c>
      <c r="D10211" s="843">
        <v>339150</v>
      </c>
      <c r="E10211" s="844"/>
      <c r="F10211" s="844"/>
      <c r="G10211" s="25"/>
      <c r="H10211" s="25"/>
      <c r="I10211" s="25"/>
      <c r="J10211" s="25"/>
      <c r="K10211" s="25"/>
      <c r="L10211" s="25"/>
      <c r="N10211" s="25"/>
      <c r="O10211" s="25"/>
      <c r="P10211" s="35" t="s">
        <v>2496</v>
      </c>
      <c r="AS10211" s="570"/>
      <c r="AT10211" s="391"/>
      <c r="AU10211" s="222"/>
      <c r="AV10211" s="564"/>
      <c r="AW10211" s="60"/>
      <c r="AX10211" s="60"/>
      <c r="AY10211" s="60"/>
      <c r="AZ10211" s="283"/>
      <c r="BA10211" s="283"/>
      <c r="BB10211" s="283"/>
      <c r="BC10211" s="34"/>
      <c r="BD10211" s="27"/>
      <c r="BF10211" s="35"/>
      <c r="BG10211" s="35"/>
      <c r="BH10211" s="35"/>
    </row>
    <row r="10212" spans="1:60" ht="15" x14ac:dyDescent="0.25">
      <c r="A10212" s="570">
        <f t="shared" si="150"/>
        <v>10206</v>
      </c>
      <c r="B10212" s="571" t="s">
        <v>12340</v>
      </c>
      <c r="C10212" s="574" t="s">
        <v>12458</v>
      </c>
      <c r="D10212" s="843">
        <v>255850</v>
      </c>
      <c r="E10212" s="844"/>
      <c r="F10212" s="844"/>
      <c r="G10212" s="25"/>
      <c r="H10212" s="25"/>
      <c r="I10212" s="25"/>
      <c r="J10212" s="25"/>
      <c r="K10212" s="25"/>
      <c r="L10212" s="25"/>
      <c r="N10212" s="25"/>
      <c r="O10212" s="25"/>
      <c r="P10212" s="35" t="s">
        <v>2496</v>
      </c>
      <c r="AS10212" s="570"/>
      <c r="AT10212" s="391"/>
      <c r="AU10212" s="222"/>
      <c r="AV10212" s="564"/>
      <c r="AW10212" s="60"/>
      <c r="AX10212" s="60"/>
      <c r="AY10212" s="60"/>
      <c r="AZ10212" s="283"/>
      <c r="BA10212" s="283"/>
      <c r="BB10212" s="283"/>
      <c r="BC10212" s="34"/>
      <c r="BD10212" s="27"/>
      <c r="BF10212" s="35"/>
      <c r="BG10212" s="35"/>
      <c r="BH10212" s="35"/>
    </row>
    <row r="10213" spans="1:60" ht="15" x14ac:dyDescent="0.25">
      <c r="A10213" s="570">
        <f t="shared" si="150"/>
        <v>10207</v>
      </c>
      <c r="B10213" s="571" t="s">
        <v>12341</v>
      </c>
      <c r="C10213" s="574" t="s">
        <v>12458</v>
      </c>
      <c r="D10213" s="843">
        <v>155057</v>
      </c>
      <c r="E10213" s="844"/>
      <c r="F10213" s="844"/>
      <c r="G10213" s="25"/>
      <c r="H10213" s="25"/>
      <c r="I10213" s="25"/>
      <c r="J10213" s="25"/>
      <c r="K10213" s="25"/>
      <c r="L10213" s="25"/>
      <c r="N10213" s="25"/>
      <c r="O10213" s="25"/>
      <c r="P10213" s="35" t="s">
        <v>2496</v>
      </c>
      <c r="AS10213" s="570"/>
      <c r="AT10213" s="391"/>
      <c r="AU10213" s="222"/>
      <c r="AV10213" s="564"/>
      <c r="AW10213" s="60"/>
      <c r="AX10213" s="60"/>
      <c r="AY10213" s="60"/>
      <c r="AZ10213" s="283"/>
      <c r="BA10213" s="283"/>
      <c r="BB10213" s="283"/>
      <c r="BC10213" s="34"/>
      <c r="BD10213" s="27"/>
      <c r="BF10213" s="35"/>
      <c r="BG10213" s="35"/>
      <c r="BH10213" s="35"/>
    </row>
    <row r="10214" spans="1:60" ht="15" x14ac:dyDescent="0.25">
      <c r="A10214" s="570">
        <f t="shared" si="150"/>
        <v>10208</v>
      </c>
      <c r="B10214" s="571" t="s">
        <v>12342</v>
      </c>
      <c r="C10214" s="574" t="s">
        <v>12458</v>
      </c>
      <c r="D10214" s="843">
        <v>321300</v>
      </c>
      <c r="E10214" s="844"/>
      <c r="F10214" s="844"/>
      <c r="G10214" s="25"/>
      <c r="H10214" s="25"/>
      <c r="I10214" s="25"/>
      <c r="J10214" s="25"/>
      <c r="K10214" s="25"/>
      <c r="L10214" s="25"/>
      <c r="N10214" s="25"/>
      <c r="O10214" s="25"/>
      <c r="P10214" s="35" t="s">
        <v>2496</v>
      </c>
      <c r="AS10214" s="570"/>
      <c r="AT10214" s="391"/>
      <c r="AU10214" s="222"/>
      <c r="AV10214" s="564"/>
      <c r="AW10214" s="60"/>
      <c r="AX10214" s="60"/>
      <c r="AY10214" s="60"/>
      <c r="AZ10214" s="283"/>
      <c r="BA10214" s="283"/>
      <c r="BB10214" s="283"/>
      <c r="BC10214" s="34"/>
      <c r="BD10214" s="27"/>
      <c r="BF10214" s="35"/>
      <c r="BG10214" s="35"/>
      <c r="BH10214" s="35"/>
    </row>
    <row r="10215" spans="1:60" ht="15" x14ac:dyDescent="0.25">
      <c r="A10215" s="570">
        <f t="shared" si="150"/>
        <v>10209</v>
      </c>
      <c r="B10215" s="571" t="s">
        <v>12343</v>
      </c>
      <c r="C10215" s="574" t="s">
        <v>12458</v>
      </c>
      <c r="D10215" s="843">
        <v>199999.73</v>
      </c>
      <c r="E10215" s="844"/>
      <c r="F10215" s="844"/>
      <c r="G10215" s="25"/>
      <c r="H10215" s="25"/>
      <c r="I10215" s="25"/>
      <c r="J10215" s="25"/>
      <c r="K10215" s="25"/>
      <c r="L10215" s="25"/>
      <c r="N10215" s="25"/>
      <c r="O10215" s="25"/>
      <c r="P10215" s="35" t="s">
        <v>2496</v>
      </c>
      <c r="AS10215" s="570"/>
      <c r="AT10215" s="391"/>
      <c r="AU10215" s="222"/>
      <c r="AV10215" s="564"/>
      <c r="AW10215" s="60"/>
      <c r="AX10215" s="60"/>
      <c r="AY10215" s="60"/>
      <c r="AZ10215" s="283"/>
      <c r="BA10215" s="283"/>
      <c r="BB10215" s="283"/>
      <c r="BC10215" s="34"/>
      <c r="BD10215" s="27"/>
      <c r="BF10215" s="35"/>
      <c r="BG10215" s="35"/>
      <c r="BH10215" s="35"/>
    </row>
    <row r="10216" spans="1:60" ht="15" x14ac:dyDescent="0.25">
      <c r="A10216" s="570">
        <f t="shared" si="150"/>
        <v>10210</v>
      </c>
      <c r="B10216" s="571" t="s">
        <v>12344</v>
      </c>
      <c r="C10216" s="574" t="s">
        <v>12458</v>
      </c>
      <c r="D10216" s="843">
        <v>1388333.73</v>
      </c>
      <c r="E10216" s="844"/>
      <c r="F10216" s="844"/>
      <c r="G10216" s="25"/>
      <c r="H10216" s="25"/>
      <c r="I10216" s="25"/>
      <c r="J10216" s="25"/>
      <c r="K10216" s="25"/>
      <c r="L10216" s="25"/>
      <c r="N10216" s="25"/>
      <c r="O10216" s="25"/>
      <c r="P10216" s="35" t="s">
        <v>2496</v>
      </c>
      <c r="AS10216" s="570"/>
      <c r="AT10216" s="391"/>
      <c r="AU10216" s="222"/>
      <c r="AV10216" s="564"/>
      <c r="AW10216" s="60"/>
      <c r="AX10216" s="60"/>
      <c r="AY10216" s="60"/>
      <c r="AZ10216" s="283"/>
      <c r="BA10216" s="283"/>
      <c r="BB10216" s="283"/>
      <c r="BC10216" s="34"/>
      <c r="BD10216" s="27"/>
      <c r="BF10216" s="35"/>
      <c r="BG10216" s="35"/>
      <c r="BH10216" s="35"/>
    </row>
    <row r="10217" spans="1:60" ht="15" x14ac:dyDescent="0.25">
      <c r="A10217" s="570">
        <f t="shared" si="150"/>
        <v>10211</v>
      </c>
      <c r="B10217" s="571" t="s">
        <v>12345</v>
      </c>
      <c r="C10217" s="574" t="s">
        <v>12458</v>
      </c>
      <c r="D10217" s="843">
        <v>2824388.84</v>
      </c>
      <c r="E10217" s="844"/>
      <c r="F10217" s="844"/>
      <c r="G10217" s="25"/>
      <c r="H10217" s="25"/>
      <c r="I10217" s="25"/>
      <c r="J10217" s="25"/>
      <c r="K10217" s="25"/>
      <c r="L10217" s="25"/>
      <c r="N10217" s="25"/>
      <c r="O10217" s="25"/>
      <c r="P10217" s="35" t="s">
        <v>2496</v>
      </c>
      <c r="AS10217" s="570"/>
      <c r="AT10217" s="391"/>
      <c r="AU10217" s="222"/>
      <c r="AV10217" s="564"/>
      <c r="AW10217" s="60"/>
      <c r="AX10217" s="60"/>
      <c r="AY10217" s="60"/>
      <c r="AZ10217" s="283"/>
      <c r="BA10217" s="283"/>
      <c r="BB10217" s="283"/>
      <c r="BC10217" s="34"/>
      <c r="BD10217" s="27"/>
      <c r="BF10217" s="35"/>
      <c r="BG10217" s="35"/>
      <c r="BH10217" s="35"/>
    </row>
    <row r="10218" spans="1:60" ht="15" x14ac:dyDescent="0.25">
      <c r="A10218" s="570">
        <f t="shared" si="150"/>
        <v>10212</v>
      </c>
      <c r="B10218" s="571" t="s">
        <v>12346</v>
      </c>
      <c r="C10218" s="574" t="s">
        <v>12458</v>
      </c>
      <c r="D10218" s="843">
        <v>796395.6</v>
      </c>
      <c r="E10218" s="844"/>
      <c r="F10218" s="844"/>
      <c r="G10218" s="25"/>
      <c r="H10218" s="25"/>
      <c r="I10218" s="25"/>
      <c r="J10218" s="25"/>
      <c r="K10218" s="25"/>
      <c r="L10218" s="25"/>
      <c r="N10218" s="25"/>
      <c r="O10218" s="25"/>
      <c r="P10218" s="35" t="s">
        <v>2496</v>
      </c>
      <c r="AS10218" s="570"/>
      <c r="AT10218" s="391"/>
      <c r="AU10218" s="222"/>
      <c r="AV10218" s="564"/>
      <c r="AW10218" s="60"/>
      <c r="AX10218" s="60"/>
      <c r="AY10218" s="60"/>
      <c r="AZ10218" s="283"/>
      <c r="BA10218" s="283"/>
      <c r="BB10218" s="283"/>
      <c r="BC10218" s="34"/>
      <c r="BD10218" s="27"/>
      <c r="BF10218" s="35"/>
      <c r="BG10218" s="35"/>
      <c r="BH10218" s="35"/>
    </row>
    <row r="10219" spans="1:60" ht="15" x14ac:dyDescent="0.25">
      <c r="A10219" s="570">
        <f t="shared" si="150"/>
        <v>10213</v>
      </c>
      <c r="B10219" s="571" t="s">
        <v>12347</v>
      </c>
      <c r="C10219" s="574" t="s">
        <v>12458</v>
      </c>
      <c r="D10219" s="843">
        <v>1732640</v>
      </c>
      <c r="E10219" s="844"/>
      <c r="F10219" s="844"/>
      <c r="G10219" s="25"/>
      <c r="H10219" s="25"/>
      <c r="I10219" s="25"/>
      <c r="J10219" s="25"/>
      <c r="K10219" s="25"/>
      <c r="L10219" s="25"/>
      <c r="N10219" s="25"/>
      <c r="O10219" s="25"/>
      <c r="P10219" s="35" t="s">
        <v>2496</v>
      </c>
      <c r="AS10219" s="570"/>
      <c r="AT10219" s="391"/>
      <c r="AU10219" s="222"/>
      <c r="AV10219" s="564"/>
      <c r="AW10219" s="60"/>
      <c r="AX10219" s="60"/>
      <c r="AY10219" s="60"/>
      <c r="AZ10219" s="283"/>
      <c r="BA10219" s="283"/>
      <c r="BB10219" s="283"/>
      <c r="BC10219" s="34"/>
      <c r="BD10219" s="27"/>
      <c r="BF10219" s="35"/>
      <c r="BG10219" s="35"/>
      <c r="BH10219" s="35"/>
    </row>
    <row r="10220" spans="1:60" ht="15" x14ac:dyDescent="0.25">
      <c r="A10220" s="570">
        <f t="shared" si="150"/>
        <v>10214</v>
      </c>
      <c r="B10220" s="571" t="s">
        <v>12348</v>
      </c>
      <c r="C10220" s="574" t="s">
        <v>12458</v>
      </c>
      <c r="D10220" s="843">
        <v>3054333.73</v>
      </c>
      <c r="E10220" s="844"/>
      <c r="F10220" s="844"/>
      <c r="G10220" s="25"/>
      <c r="H10220" s="25"/>
      <c r="I10220" s="25"/>
      <c r="J10220" s="25"/>
      <c r="K10220" s="25"/>
      <c r="L10220" s="25"/>
      <c r="N10220" s="25"/>
      <c r="O10220" s="25"/>
      <c r="P10220" s="35" t="s">
        <v>2496</v>
      </c>
      <c r="AS10220" s="570"/>
      <c r="AT10220" s="391"/>
      <c r="AU10220" s="222"/>
      <c r="AV10220" s="564"/>
      <c r="AW10220" s="60"/>
      <c r="AX10220" s="60"/>
      <c r="AY10220" s="60"/>
      <c r="AZ10220" s="283"/>
      <c r="BA10220" s="283"/>
      <c r="BB10220" s="283"/>
      <c r="BC10220" s="34"/>
      <c r="BD10220" s="27"/>
      <c r="BF10220" s="35"/>
      <c r="BG10220" s="35"/>
      <c r="BH10220" s="35"/>
    </row>
    <row r="10221" spans="1:60" ht="15" x14ac:dyDescent="0.25">
      <c r="A10221" s="570">
        <f t="shared" si="150"/>
        <v>10215</v>
      </c>
      <c r="B10221" s="571" t="s">
        <v>12349</v>
      </c>
      <c r="C10221" s="574" t="s">
        <v>12458</v>
      </c>
      <c r="D10221" s="843">
        <v>3356999.52</v>
      </c>
      <c r="E10221" s="844"/>
      <c r="F10221" s="844"/>
      <c r="G10221" s="25"/>
      <c r="H10221" s="25"/>
      <c r="I10221" s="25"/>
      <c r="J10221" s="25"/>
      <c r="K10221" s="25"/>
      <c r="L10221" s="25"/>
      <c r="N10221" s="25"/>
      <c r="O10221" s="25"/>
      <c r="P10221" s="35" t="s">
        <v>2496</v>
      </c>
      <c r="AS10221" s="570"/>
      <c r="AT10221" s="391"/>
      <c r="AU10221" s="222"/>
      <c r="AV10221" s="564"/>
      <c r="AW10221" s="60"/>
      <c r="AX10221" s="60"/>
      <c r="AY10221" s="60"/>
      <c r="AZ10221" s="283"/>
      <c r="BA10221" s="283"/>
      <c r="BB10221" s="283"/>
      <c r="BC10221" s="34"/>
      <c r="BD10221" s="27"/>
      <c r="BF10221" s="35"/>
      <c r="BG10221" s="35"/>
      <c r="BH10221" s="35"/>
    </row>
    <row r="10222" spans="1:60" ht="15" x14ac:dyDescent="0.25">
      <c r="A10222" s="570">
        <f t="shared" si="150"/>
        <v>10216</v>
      </c>
      <c r="B10222" s="571" t="s">
        <v>12350</v>
      </c>
      <c r="C10222" s="574" t="s">
        <v>12458</v>
      </c>
      <c r="D10222" s="843">
        <v>4154052</v>
      </c>
      <c r="E10222" s="844"/>
      <c r="F10222" s="844"/>
      <c r="G10222" s="25"/>
      <c r="H10222" s="25"/>
      <c r="I10222" s="25"/>
      <c r="J10222" s="25"/>
      <c r="K10222" s="25"/>
      <c r="L10222" s="25"/>
      <c r="N10222" s="25"/>
      <c r="O10222" s="25"/>
      <c r="P10222" s="35" t="s">
        <v>2496</v>
      </c>
      <c r="AS10222" s="570"/>
      <c r="AT10222" s="391"/>
      <c r="AU10222" s="222"/>
      <c r="AV10222" s="564"/>
      <c r="AW10222" s="60"/>
      <c r="AX10222" s="60"/>
      <c r="AY10222" s="60"/>
      <c r="AZ10222" s="283"/>
      <c r="BA10222" s="283"/>
      <c r="BB10222" s="283"/>
      <c r="BC10222" s="34"/>
      <c r="BD10222" s="27"/>
      <c r="BF10222" s="35"/>
      <c r="BG10222" s="35"/>
      <c r="BH10222" s="35"/>
    </row>
    <row r="10223" spans="1:60" ht="15" x14ac:dyDescent="0.25">
      <c r="A10223" s="570">
        <f t="shared" si="150"/>
        <v>10217</v>
      </c>
      <c r="B10223" s="571" t="s">
        <v>12351</v>
      </c>
      <c r="C10223" s="574" t="s">
        <v>12458</v>
      </c>
      <c r="D10223" s="843">
        <v>3232040</v>
      </c>
      <c r="E10223" s="844"/>
      <c r="F10223" s="844"/>
      <c r="G10223" s="25"/>
      <c r="H10223" s="25"/>
      <c r="I10223" s="25"/>
      <c r="J10223" s="25"/>
      <c r="K10223" s="25"/>
      <c r="L10223" s="25"/>
      <c r="N10223" s="25"/>
      <c r="O10223" s="25"/>
      <c r="P10223" s="35" t="s">
        <v>2496</v>
      </c>
      <c r="AS10223" s="570"/>
      <c r="AT10223" s="391"/>
      <c r="AU10223" s="222"/>
      <c r="AV10223" s="564"/>
      <c r="AW10223" s="60"/>
      <c r="AX10223" s="60"/>
      <c r="AY10223" s="60"/>
      <c r="AZ10223" s="283"/>
      <c r="BA10223" s="283"/>
      <c r="BB10223" s="283"/>
      <c r="BC10223" s="34"/>
      <c r="BD10223" s="27"/>
      <c r="BF10223" s="35"/>
      <c r="BG10223" s="35"/>
      <c r="BH10223" s="35"/>
    </row>
    <row r="10224" spans="1:60" ht="15" x14ac:dyDescent="0.25">
      <c r="A10224" s="570">
        <f t="shared" si="150"/>
        <v>10218</v>
      </c>
      <c r="B10224" s="571" t="s">
        <v>12352</v>
      </c>
      <c r="C10224" s="574" t="s">
        <v>12458</v>
      </c>
      <c r="D10224" s="843">
        <v>1865920</v>
      </c>
      <c r="E10224" s="844"/>
      <c r="F10224" s="844"/>
      <c r="G10224" s="25"/>
      <c r="H10224" s="25"/>
      <c r="I10224" s="25"/>
      <c r="J10224" s="25"/>
      <c r="K10224" s="25"/>
      <c r="L10224" s="25"/>
      <c r="N10224" s="25"/>
      <c r="O10224" s="25"/>
      <c r="P10224" s="35" t="s">
        <v>2496</v>
      </c>
      <c r="AS10224" s="570"/>
      <c r="AT10224" s="391"/>
      <c r="AU10224" s="222"/>
      <c r="AV10224" s="564"/>
      <c r="AW10224" s="60"/>
      <c r="AX10224" s="60"/>
      <c r="AY10224" s="60"/>
      <c r="AZ10224" s="283"/>
      <c r="BA10224" s="283"/>
      <c r="BB10224" s="283"/>
      <c r="BC10224" s="34"/>
      <c r="BD10224" s="27"/>
      <c r="BF10224" s="35"/>
      <c r="BG10224" s="35"/>
      <c r="BH10224" s="35"/>
    </row>
    <row r="10225" spans="1:60" ht="15" x14ac:dyDescent="0.25">
      <c r="A10225" s="570">
        <f t="shared" si="150"/>
        <v>10219</v>
      </c>
      <c r="B10225" s="571" t="s">
        <v>12353</v>
      </c>
      <c r="C10225" s="574" t="s">
        <v>12458</v>
      </c>
      <c r="D10225" s="843">
        <v>546.21</v>
      </c>
      <c r="E10225" s="844"/>
      <c r="F10225" s="844"/>
      <c r="G10225" s="25"/>
      <c r="H10225" s="25"/>
      <c r="I10225" s="25"/>
      <c r="J10225" s="25"/>
      <c r="K10225" s="25"/>
      <c r="L10225" s="25"/>
      <c r="N10225" s="25"/>
      <c r="O10225" s="25"/>
      <c r="P10225" s="35" t="s">
        <v>2496</v>
      </c>
      <c r="AS10225" s="570"/>
      <c r="AT10225" s="391"/>
      <c r="AU10225" s="222"/>
      <c r="AV10225" s="564"/>
      <c r="AW10225" s="60"/>
      <c r="AX10225" s="60"/>
      <c r="AY10225" s="60"/>
      <c r="AZ10225" s="283"/>
      <c r="BA10225" s="283"/>
      <c r="BB10225" s="283"/>
      <c r="BC10225" s="34"/>
      <c r="BD10225" s="27"/>
      <c r="BF10225" s="35"/>
      <c r="BG10225" s="35"/>
      <c r="BH10225" s="35"/>
    </row>
    <row r="10226" spans="1:60" ht="15" x14ac:dyDescent="0.25">
      <c r="A10226" s="570">
        <f t="shared" si="150"/>
        <v>10220</v>
      </c>
      <c r="B10226" s="571" t="s">
        <v>12354</v>
      </c>
      <c r="C10226" s="574" t="s">
        <v>12458</v>
      </c>
      <c r="D10226" s="843">
        <v>1071</v>
      </c>
      <c r="E10226" s="844"/>
      <c r="F10226" s="844"/>
      <c r="G10226" s="25"/>
      <c r="H10226" s="25"/>
      <c r="I10226" s="25"/>
      <c r="J10226" s="25"/>
      <c r="K10226" s="25"/>
      <c r="L10226" s="25"/>
      <c r="N10226" s="25"/>
      <c r="O10226" s="25"/>
      <c r="P10226" s="35" t="s">
        <v>2496</v>
      </c>
      <c r="AS10226" s="570"/>
      <c r="AT10226" s="391"/>
      <c r="AU10226" s="222"/>
      <c r="AV10226" s="564"/>
      <c r="AW10226" s="60"/>
      <c r="AX10226" s="60"/>
      <c r="AY10226" s="60"/>
      <c r="AZ10226" s="283"/>
      <c r="BA10226" s="283"/>
      <c r="BB10226" s="283"/>
      <c r="BC10226" s="34"/>
      <c r="BD10226" s="27"/>
      <c r="BF10226" s="35"/>
      <c r="BG10226" s="35"/>
      <c r="BH10226" s="35"/>
    </row>
    <row r="10227" spans="1:60" ht="15" x14ac:dyDescent="0.25">
      <c r="A10227" s="570">
        <f t="shared" si="150"/>
        <v>10221</v>
      </c>
      <c r="B10227" s="571" t="s">
        <v>12355</v>
      </c>
      <c r="C10227" s="574" t="s">
        <v>12458</v>
      </c>
      <c r="D10227" s="843">
        <v>1071</v>
      </c>
      <c r="E10227" s="844"/>
      <c r="F10227" s="844"/>
      <c r="G10227" s="25"/>
      <c r="H10227" s="25"/>
      <c r="I10227" s="25"/>
      <c r="J10227" s="25"/>
      <c r="K10227" s="25"/>
      <c r="L10227" s="25"/>
      <c r="N10227" s="25"/>
      <c r="O10227" s="25"/>
      <c r="P10227" s="35" t="s">
        <v>2496</v>
      </c>
      <c r="AS10227" s="570"/>
      <c r="AT10227" s="391"/>
      <c r="AU10227" s="222"/>
      <c r="AV10227" s="564"/>
      <c r="AW10227" s="60"/>
      <c r="AX10227" s="60"/>
      <c r="AY10227" s="60"/>
      <c r="AZ10227" s="283"/>
      <c r="BA10227" s="283"/>
      <c r="BB10227" s="283"/>
      <c r="BC10227" s="34"/>
      <c r="BD10227" s="27"/>
      <c r="BF10227" s="35"/>
      <c r="BG10227" s="35"/>
      <c r="BH10227" s="35"/>
    </row>
    <row r="10228" spans="1:60" ht="15" x14ac:dyDescent="0.25">
      <c r="A10228" s="570">
        <f t="shared" si="150"/>
        <v>10222</v>
      </c>
      <c r="B10228" s="571" t="s">
        <v>12356</v>
      </c>
      <c r="C10228" s="574" t="s">
        <v>12458</v>
      </c>
      <c r="D10228" s="843">
        <v>1071</v>
      </c>
      <c r="E10228" s="844"/>
      <c r="F10228" s="844"/>
      <c r="G10228" s="25"/>
      <c r="H10228" s="25"/>
      <c r="I10228" s="25"/>
      <c r="J10228" s="25"/>
      <c r="K10228" s="25"/>
      <c r="L10228" s="25"/>
      <c r="N10228" s="25"/>
      <c r="O10228" s="25"/>
      <c r="P10228" s="35" t="s">
        <v>2496</v>
      </c>
      <c r="AS10228" s="570"/>
      <c r="AT10228" s="391"/>
      <c r="AU10228" s="222"/>
      <c r="AV10228" s="564"/>
      <c r="AW10228" s="60"/>
      <c r="AX10228" s="60"/>
      <c r="AY10228" s="60"/>
      <c r="AZ10228" s="283"/>
      <c r="BA10228" s="283"/>
      <c r="BB10228" s="283"/>
      <c r="BC10228" s="34"/>
      <c r="BD10228" s="27"/>
      <c r="BF10228" s="35"/>
      <c r="BG10228" s="35"/>
      <c r="BH10228" s="35"/>
    </row>
    <row r="10229" spans="1:60" ht="15" x14ac:dyDescent="0.25">
      <c r="A10229" s="570">
        <f t="shared" si="150"/>
        <v>10223</v>
      </c>
      <c r="B10229" s="571" t="s">
        <v>12357</v>
      </c>
      <c r="C10229" s="574" t="s">
        <v>12458</v>
      </c>
      <c r="D10229" s="843">
        <v>1166.2</v>
      </c>
      <c r="E10229" s="844"/>
      <c r="F10229" s="844"/>
      <c r="G10229" s="25"/>
      <c r="H10229" s="25"/>
      <c r="I10229" s="25"/>
      <c r="J10229" s="25"/>
      <c r="K10229" s="25"/>
      <c r="L10229" s="25"/>
      <c r="N10229" s="25"/>
      <c r="O10229" s="25"/>
      <c r="P10229" s="35" t="s">
        <v>2496</v>
      </c>
      <c r="AS10229" s="570"/>
      <c r="AT10229" s="391"/>
      <c r="AU10229" s="222"/>
      <c r="AV10229" s="564"/>
      <c r="AW10229" s="60"/>
      <c r="AX10229" s="60"/>
      <c r="AY10229" s="60"/>
      <c r="AZ10229" s="283"/>
      <c r="BA10229" s="283"/>
      <c r="BB10229" s="283"/>
      <c r="BC10229" s="34"/>
      <c r="BD10229" s="27"/>
      <c r="BF10229" s="35"/>
      <c r="BG10229" s="35"/>
      <c r="BH10229" s="35"/>
    </row>
    <row r="10230" spans="1:60" ht="15" x14ac:dyDescent="0.25">
      <c r="A10230" s="570">
        <f t="shared" si="150"/>
        <v>10224</v>
      </c>
      <c r="B10230" s="571" t="s">
        <v>12358</v>
      </c>
      <c r="C10230" s="574" t="s">
        <v>12469</v>
      </c>
      <c r="D10230" s="843">
        <v>43197</v>
      </c>
      <c r="E10230" s="844"/>
      <c r="F10230" s="844"/>
      <c r="G10230" s="25"/>
      <c r="H10230" s="25"/>
      <c r="I10230" s="25"/>
      <c r="J10230" s="25"/>
      <c r="K10230" s="25"/>
      <c r="L10230" s="25"/>
      <c r="N10230" s="25"/>
      <c r="O10230" s="25"/>
      <c r="P10230" s="35" t="s">
        <v>2496</v>
      </c>
      <c r="AS10230" s="570"/>
      <c r="AT10230" s="391"/>
      <c r="AU10230" s="222"/>
      <c r="AV10230" s="564"/>
      <c r="AW10230" s="60"/>
      <c r="AX10230" s="60"/>
      <c r="AY10230" s="60"/>
      <c r="AZ10230" s="283"/>
      <c r="BA10230" s="283"/>
      <c r="BB10230" s="283"/>
      <c r="BC10230" s="34"/>
      <c r="BD10230" s="27"/>
      <c r="BF10230" s="35"/>
      <c r="BG10230" s="35"/>
      <c r="BH10230" s="35"/>
    </row>
    <row r="10231" spans="1:60" ht="15" x14ac:dyDescent="0.25">
      <c r="A10231" s="570">
        <f t="shared" si="150"/>
        <v>10225</v>
      </c>
      <c r="B10231" s="571" t="s">
        <v>12359</v>
      </c>
      <c r="C10231" s="574" t="s">
        <v>12458</v>
      </c>
      <c r="D10231" s="843">
        <v>1225700</v>
      </c>
      <c r="E10231" s="844"/>
      <c r="F10231" s="844"/>
      <c r="G10231" s="25"/>
      <c r="H10231" s="25"/>
      <c r="I10231" s="25"/>
      <c r="J10231" s="25"/>
      <c r="K10231" s="25"/>
      <c r="L10231" s="25"/>
      <c r="N10231" s="25"/>
      <c r="O10231" s="25"/>
      <c r="P10231" s="35" t="s">
        <v>2496</v>
      </c>
      <c r="AS10231" s="570"/>
      <c r="AT10231" s="391"/>
      <c r="AU10231" s="222"/>
      <c r="AV10231" s="564"/>
      <c r="AW10231" s="60"/>
      <c r="AX10231" s="60"/>
      <c r="AY10231" s="60"/>
      <c r="AZ10231" s="283"/>
      <c r="BA10231" s="283"/>
      <c r="BB10231" s="283"/>
      <c r="BC10231" s="34"/>
      <c r="BD10231" s="27"/>
      <c r="BF10231" s="35"/>
      <c r="BG10231" s="35"/>
      <c r="BH10231" s="35"/>
    </row>
    <row r="10232" spans="1:60" ht="15" x14ac:dyDescent="0.25">
      <c r="A10232" s="570">
        <f t="shared" si="150"/>
        <v>10226</v>
      </c>
      <c r="B10232" s="571" t="s">
        <v>12360</v>
      </c>
      <c r="C10232" s="574" t="s">
        <v>12458</v>
      </c>
      <c r="D10232" s="843">
        <v>223125</v>
      </c>
      <c r="E10232" s="844"/>
      <c r="F10232" s="844"/>
      <c r="G10232" s="25"/>
      <c r="H10232" s="25"/>
      <c r="I10232" s="25"/>
      <c r="J10232" s="25"/>
      <c r="K10232" s="25"/>
      <c r="L10232" s="25"/>
      <c r="N10232" s="25"/>
      <c r="O10232" s="25"/>
      <c r="P10232" s="35" t="s">
        <v>2496</v>
      </c>
      <c r="AS10232" s="570"/>
      <c r="AT10232" s="391"/>
      <c r="AU10232" s="222"/>
      <c r="AV10232" s="564"/>
      <c r="AW10232" s="60"/>
      <c r="AX10232" s="60"/>
      <c r="AY10232" s="60"/>
      <c r="AZ10232" s="283"/>
      <c r="BA10232" s="283"/>
      <c r="BB10232" s="283"/>
      <c r="BC10232" s="34"/>
      <c r="BD10232" s="27"/>
      <c r="BF10232" s="35"/>
      <c r="BG10232" s="35"/>
      <c r="BH10232" s="35"/>
    </row>
    <row r="10233" spans="1:60" ht="15" x14ac:dyDescent="0.25">
      <c r="A10233" s="570">
        <f t="shared" si="150"/>
        <v>10227</v>
      </c>
      <c r="B10233" s="571" t="s">
        <v>12361</v>
      </c>
      <c r="C10233" s="574" t="s">
        <v>12458</v>
      </c>
      <c r="D10233" s="843">
        <v>393354.5</v>
      </c>
      <c r="E10233" s="844"/>
      <c r="F10233" s="844"/>
      <c r="G10233" s="25"/>
      <c r="H10233" s="25"/>
      <c r="I10233" s="25"/>
      <c r="J10233" s="25"/>
      <c r="K10233" s="25"/>
      <c r="L10233" s="25"/>
      <c r="N10233" s="25"/>
      <c r="O10233" s="25"/>
      <c r="P10233" s="35" t="s">
        <v>2496</v>
      </c>
      <c r="AS10233" s="570"/>
      <c r="AT10233" s="391"/>
      <c r="AU10233" s="222"/>
      <c r="AV10233" s="564"/>
      <c r="AW10233" s="60"/>
      <c r="AX10233" s="60"/>
      <c r="AY10233" s="60"/>
      <c r="AZ10233" s="283"/>
      <c r="BA10233" s="283"/>
      <c r="BB10233" s="283"/>
      <c r="BC10233" s="34"/>
      <c r="BD10233" s="27"/>
      <c r="BF10233" s="35"/>
      <c r="BG10233" s="35"/>
      <c r="BH10233" s="35"/>
    </row>
    <row r="10234" spans="1:60" ht="15" x14ac:dyDescent="0.25">
      <c r="A10234" s="570">
        <f t="shared" si="150"/>
        <v>10228</v>
      </c>
      <c r="B10234" s="571" t="s">
        <v>12362</v>
      </c>
      <c r="C10234" s="574" t="s">
        <v>12458</v>
      </c>
      <c r="D10234" s="843">
        <v>715038.87</v>
      </c>
      <c r="E10234" s="844"/>
      <c r="F10234" s="844"/>
      <c r="G10234" s="25"/>
      <c r="H10234" s="25"/>
      <c r="I10234" s="25"/>
      <c r="J10234" s="25"/>
      <c r="K10234" s="25"/>
      <c r="L10234" s="25"/>
      <c r="N10234" s="25"/>
      <c r="O10234" s="25"/>
      <c r="P10234" s="35" t="s">
        <v>2496</v>
      </c>
      <c r="AS10234" s="570"/>
      <c r="AT10234" s="391"/>
      <c r="AU10234" s="222"/>
      <c r="AV10234" s="564"/>
      <c r="AW10234" s="60"/>
      <c r="AX10234" s="60"/>
      <c r="AY10234" s="60"/>
      <c r="AZ10234" s="283"/>
      <c r="BA10234" s="283"/>
      <c r="BB10234" s="283"/>
      <c r="BC10234" s="34"/>
      <c r="BD10234" s="27"/>
      <c r="BF10234" s="35"/>
      <c r="BG10234" s="35"/>
      <c r="BH10234" s="35"/>
    </row>
    <row r="10235" spans="1:60" ht="15" x14ac:dyDescent="0.25">
      <c r="A10235" s="570">
        <f t="shared" si="150"/>
        <v>10229</v>
      </c>
      <c r="B10235" s="571" t="s">
        <v>12363</v>
      </c>
      <c r="C10235" s="574" t="s">
        <v>12458</v>
      </c>
      <c r="D10235" s="843">
        <v>1170960</v>
      </c>
      <c r="E10235" s="844"/>
      <c r="F10235" s="844"/>
      <c r="G10235" s="25"/>
      <c r="H10235" s="25"/>
      <c r="I10235" s="25"/>
      <c r="J10235" s="25"/>
      <c r="K10235" s="25"/>
      <c r="L10235" s="25"/>
      <c r="N10235" s="25"/>
      <c r="O10235" s="25"/>
      <c r="P10235" s="35" t="s">
        <v>2496</v>
      </c>
      <c r="AS10235" s="570"/>
      <c r="AT10235" s="391"/>
      <c r="AU10235" s="222"/>
      <c r="AV10235" s="564"/>
      <c r="AW10235" s="60"/>
      <c r="AX10235" s="60"/>
      <c r="AY10235" s="60"/>
      <c r="AZ10235" s="283"/>
      <c r="BA10235" s="283"/>
      <c r="BB10235" s="283"/>
      <c r="BC10235" s="34"/>
      <c r="BD10235" s="27"/>
      <c r="BF10235" s="35"/>
      <c r="BG10235" s="35"/>
      <c r="BH10235" s="35"/>
    </row>
    <row r="10236" spans="1:60" ht="15" x14ac:dyDescent="0.25">
      <c r="A10236" s="570">
        <f t="shared" si="150"/>
        <v>10230</v>
      </c>
      <c r="B10236" s="571" t="s">
        <v>12364</v>
      </c>
      <c r="C10236" s="574" t="s">
        <v>12458</v>
      </c>
      <c r="D10236" s="843">
        <v>164705.51999999999</v>
      </c>
      <c r="E10236" s="844"/>
      <c r="F10236" s="844"/>
      <c r="G10236" s="25"/>
      <c r="H10236" s="25"/>
      <c r="I10236" s="25"/>
      <c r="J10236" s="25"/>
      <c r="K10236" s="25"/>
      <c r="L10236" s="25"/>
      <c r="N10236" s="25"/>
      <c r="O10236" s="25"/>
      <c r="P10236" s="35" t="s">
        <v>2496</v>
      </c>
      <c r="AS10236" s="570"/>
      <c r="AT10236" s="391"/>
      <c r="AU10236" s="222"/>
      <c r="AV10236" s="564"/>
      <c r="AW10236" s="60"/>
      <c r="AX10236" s="60"/>
      <c r="AY10236" s="60"/>
      <c r="AZ10236" s="283"/>
      <c r="BA10236" s="283"/>
      <c r="BB10236" s="283"/>
      <c r="BC10236" s="34"/>
      <c r="BD10236" s="27"/>
      <c r="BF10236" s="35"/>
      <c r="BG10236" s="35"/>
      <c r="BH10236" s="35"/>
    </row>
    <row r="10237" spans="1:60" ht="28.5" x14ac:dyDescent="0.25">
      <c r="A10237" s="570">
        <f t="shared" si="150"/>
        <v>10231</v>
      </c>
      <c r="B10237" s="571" t="s">
        <v>12365</v>
      </c>
      <c r="C10237" s="574" t="s">
        <v>12474</v>
      </c>
      <c r="D10237" s="843">
        <v>12994.8</v>
      </c>
      <c r="E10237" s="844"/>
      <c r="F10237" s="844"/>
      <c r="G10237" s="25"/>
      <c r="H10237" s="25"/>
      <c r="I10237" s="25"/>
      <c r="J10237" s="25"/>
      <c r="K10237" s="25"/>
      <c r="L10237" s="25"/>
      <c r="N10237" s="25"/>
      <c r="O10237" s="25"/>
      <c r="P10237" s="35" t="s">
        <v>2496</v>
      </c>
      <c r="AS10237" s="570"/>
      <c r="AT10237" s="391"/>
      <c r="AU10237" s="222"/>
      <c r="AV10237" s="564"/>
      <c r="AW10237" s="60"/>
      <c r="AX10237" s="60"/>
      <c r="AY10237" s="60"/>
      <c r="AZ10237" s="283"/>
      <c r="BA10237" s="283"/>
      <c r="BB10237" s="283"/>
      <c r="BC10237" s="34"/>
      <c r="BD10237" s="27"/>
      <c r="BF10237" s="35"/>
      <c r="BG10237" s="35"/>
      <c r="BH10237" s="35"/>
    </row>
    <row r="10238" spans="1:60" ht="15" x14ac:dyDescent="0.25">
      <c r="A10238" s="570">
        <f t="shared" si="150"/>
        <v>10232</v>
      </c>
      <c r="B10238" s="571" t="s">
        <v>12366</v>
      </c>
      <c r="C10238" s="574" t="s">
        <v>12458</v>
      </c>
      <c r="D10238" s="843">
        <v>20825</v>
      </c>
      <c r="E10238" s="844"/>
      <c r="F10238" s="844"/>
      <c r="G10238" s="25"/>
      <c r="H10238" s="25"/>
      <c r="I10238" s="25"/>
      <c r="J10238" s="25"/>
      <c r="K10238" s="25"/>
      <c r="L10238" s="25"/>
      <c r="N10238" s="25"/>
      <c r="O10238" s="25"/>
      <c r="P10238" s="35" t="s">
        <v>2496</v>
      </c>
      <c r="AS10238" s="570"/>
      <c r="AT10238" s="391"/>
      <c r="AU10238" s="222"/>
      <c r="AV10238" s="564"/>
      <c r="AW10238" s="60"/>
      <c r="AX10238" s="60"/>
      <c r="AY10238" s="60"/>
      <c r="AZ10238" s="283"/>
      <c r="BA10238" s="283"/>
      <c r="BB10238" s="283"/>
      <c r="BC10238" s="34"/>
      <c r="BD10238" s="27"/>
      <c r="BF10238" s="35"/>
      <c r="BG10238" s="35"/>
      <c r="BH10238" s="35"/>
    </row>
    <row r="10239" spans="1:60" ht="15" x14ac:dyDescent="0.25">
      <c r="A10239" s="570">
        <f t="shared" si="150"/>
        <v>10233</v>
      </c>
      <c r="B10239" s="571" t="s">
        <v>12367</v>
      </c>
      <c r="C10239" s="574" t="s">
        <v>12458</v>
      </c>
      <c r="D10239" s="843">
        <v>16719.5</v>
      </c>
      <c r="E10239" s="844"/>
      <c r="F10239" s="844"/>
      <c r="G10239" s="25"/>
      <c r="H10239" s="25"/>
      <c r="I10239" s="25"/>
      <c r="J10239" s="25"/>
      <c r="K10239" s="25"/>
      <c r="L10239" s="25"/>
      <c r="N10239" s="25"/>
      <c r="O10239" s="25"/>
      <c r="P10239" s="35" t="s">
        <v>2496</v>
      </c>
      <c r="AS10239" s="570"/>
      <c r="AT10239" s="391"/>
      <c r="AU10239" s="222"/>
      <c r="AV10239" s="564"/>
      <c r="AW10239" s="60"/>
      <c r="AX10239" s="60"/>
      <c r="AY10239" s="60"/>
      <c r="AZ10239" s="283"/>
      <c r="BA10239" s="283"/>
      <c r="BB10239" s="283"/>
      <c r="BC10239" s="34"/>
      <c r="BD10239" s="27"/>
      <c r="BF10239" s="35"/>
      <c r="BG10239" s="35"/>
      <c r="BH10239" s="35"/>
    </row>
    <row r="10240" spans="1:60" ht="15" x14ac:dyDescent="0.25">
      <c r="A10240" s="570">
        <f t="shared" si="150"/>
        <v>10234</v>
      </c>
      <c r="B10240" s="571" t="s">
        <v>12368</v>
      </c>
      <c r="C10240" s="574" t="s">
        <v>12458</v>
      </c>
      <c r="D10240" s="843">
        <v>7735</v>
      </c>
      <c r="E10240" s="844"/>
      <c r="F10240" s="844"/>
      <c r="G10240" s="25"/>
      <c r="H10240" s="25"/>
      <c r="I10240" s="25"/>
      <c r="J10240" s="25"/>
      <c r="K10240" s="25"/>
      <c r="L10240" s="25"/>
      <c r="N10240" s="25"/>
      <c r="O10240" s="25"/>
      <c r="P10240" s="35" t="s">
        <v>2496</v>
      </c>
      <c r="AS10240" s="570"/>
      <c r="AT10240" s="391"/>
      <c r="AU10240" s="222"/>
      <c r="AV10240" s="564"/>
      <c r="AW10240" s="60"/>
      <c r="AX10240" s="60"/>
      <c r="AY10240" s="60"/>
      <c r="AZ10240" s="283"/>
      <c r="BA10240" s="283"/>
      <c r="BB10240" s="283"/>
      <c r="BC10240" s="34"/>
      <c r="BD10240" s="27"/>
      <c r="BF10240" s="35"/>
      <c r="BG10240" s="35"/>
      <c r="BH10240" s="35"/>
    </row>
    <row r="10241" spans="1:60" ht="15" x14ac:dyDescent="0.25">
      <c r="A10241" s="570">
        <f t="shared" si="150"/>
        <v>10235</v>
      </c>
      <c r="B10241" s="571" t="s">
        <v>12369</v>
      </c>
      <c r="C10241" s="574" t="s">
        <v>12458</v>
      </c>
      <c r="D10241" s="843">
        <v>2364.5300000000002</v>
      </c>
      <c r="E10241" s="844"/>
      <c r="F10241" s="844"/>
      <c r="G10241" s="25"/>
      <c r="H10241" s="25"/>
      <c r="I10241" s="25"/>
      <c r="J10241" s="25"/>
      <c r="K10241" s="25"/>
      <c r="L10241" s="25"/>
      <c r="N10241" s="25"/>
      <c r="O10241" s="25"/>
      <c r="P10241" s="35" t="s">
        <v>2496</v>
      </c>
      <c r="AS10241" s="570"/>
      <c r="AT10241" s="391"/>
      <c r="AU10241" s="222"/>
      <c r="AV10241" s="564"/>
      <c r="AW10241" s="60"/>
      <c r="AX10241" s="60"/>
      <c r="AY10241" s="60"/>
      <c r="AZ10241" s="283"/>
      <c r="BA10241" s="283"/>
      <c r="BB10241" s="283"/>
      <c r="BC10241" s="34"/>
      <c r="BD10241" s="27"/>
      <c r="BF10241" s="35"/>
      <c r="BG10241" s="35"/>
      <c r="BH10241" s="35"/>
    </row>
    <row r="10242" spans="1:60" ht="15" x14ac:dyDescent="0.25">
      <c r="A10242" s="570">
        <f t="shared" si="150"/>
        <v>10236</v>
      </c>
      <c r="B10242" s="571" t="s">
        <v>12370</v>
      </c>
      <c r="C10242" s="574" t="s">
        <v>12458</v>
      </c>
      <c r="D10242" s="843">
        <v>2380</v>
      </c>
      <c r="E10242" s="844"/>
      <c r="F10242" s="844"/>
      <c r="G10242" s="25"/>
      <c r="H10242" s="25"/>
      <c r="I10242" s="25"/>
      <c r="J10242" s="25"/>
      <c r="K10242" s="25"/>
      <c r="L10242" s="25"/>
      <c r="N10242" s="25"/>
      <c r="O10242" s="25"/>
      <c r="P10242" s="35" t="s">
        <v>2496</v>
      </c>
      <c r="AS10242" s="570"/>
      <c r="AT10242" s="391"/>
      <c r="AU10242" s="222"/>
      <c r="AV10242" s="564"/>
      <c r="AW10242" s="60"/>
      <c r="AX10242" s="60"/>
      <c r="AY10242" s="60"/>
      <c r="AZ10242" s="283"/>
      <c r="BA10242" s="283"/>
      <c r="BB10242" s="283"/>
      <c r="BC10242" s="34"/>
      <c r="BD10242" s="27"/>
      <c r="BF10242" s="35"/>
      <c r="BG10242" s="35"/>
      <c r="BH10242" s="35"/>
    </row>
    <row r="10243" spans="1:60" ht="15" x14ac:dyDescent="0.25">
      <c r="A10243" s="570">
        <f t="shared" si="150"/>
        <v>10237</v>
      </c>
      <c r="B10243" s="571" t="s">
        <v>12371</v>
      </c>
      <c r="C10243" s="574" t="s">
        <v>12458</v>
      </c>
      <c r="D10243" s="843">
        <v>2380</v>
      </c>
      <c r="E10243" s="844"/>
      <c r="F10243" s="844"/>
      <c r="G10243" s="25"/>
      <c r="H10243" s="25"/>
      <c r="I10243" s="25"/>
      <c r="J10243" s="25"/>
      <c r="K10243" s="25"/>
      <c r="L10243" s="25"/>
      <c r="N10243" s="25"/>
      <c r="O10243" s="25"/>
      <c r="P10243" s="35" t="s">
        <v>2496</v>
      </c>
      <c r="AS10243" s="570"/>
      <c r="AT10243" s="391"/>
      <c r="AU10243" s="222"/>
      <c r="AV10243" s="564"/>
      <c r="AW10243" s="60"/>
      <c r="AX10243" s="60"/>
      <c r="AY10243" s="60"/>
      <c r="AZ10243" s="283"/>
      <c r="BA10243" s="283"/>
      <c r="BB10243" s="283"/>
      <c r="BC10243" s="34"/>
      <c r="BD10243" s="27"/>
      <c r="BF10243" s="35"/>
      <c r="BG10243" s="35"/>
      <c r="BH10243" s="35"/>
    </row>
    <row r="10244" spans="1:60" ht="15" x14ac:dyDescent="0.25">
      <c r="A10244" s="570">
        <f t="shared" si="150"/>
        <v>10238</v>
      </c>
      <c r="B10244" s="571" t="s">
        <v>12372</v>
      </c>
      <c r="C10244" s="574" t="s">
        <v>12458</v>
      </c>
      <c r="D10244" s="843">
        <v>3177.3</v>
      </c>
      <c r="E10244" s="844"/>
      <c r="F10244" s="844"/>
      <c r="G10244" s="25"/>
      <c r="H10244" s="25"/>
      <c r="I10244" s="25"/>
      <c r="J10244" s="25"/>
      <c r="K10244" s="25"/>
      <c r="L10244" s="25"/>
      <c r="N10244" s="25"/>
      <c r="O10244" s="25"/>
      <c r="P10244" s="35" t="s">
        <v>2496</v>
      </c>
      <c r="AS10244" s="570"/>
      <c r="AT10244" s="391"/>
      <c r="AU10244" s="222"/>
      <c r="AV10244" s="564"/>
      <c r="AW10244" s="60"/>
      <c r="AX10244" s="60"/>
      <c r="AY10244" s="60"/>
      <c r="AZ10244" s="283"/>
      <c r="BA10244" s="283"/>
      <c r="BB10244" s="283"/>
      <c r="BC10244" s="34"/>
      <c r="BD10244" s="27"/>
      <c r="BF10244" s="35"/>
      <c r="BG10244" s="35"/>
      <c r="BH10244" s="35"/>
    </row>
    <row r="10245" spans="1:60" ht="15" x14ac:dyDescent="0.25">
      <c r="A10245" s="570">
        <f t="shared" si="150"/>
        <v>10239</v>
      </c>
      <c r="B10245" s="571" t="s">
        <v>12373</v>
      </c>
      <c r="C10245" s="574" t="s">
        <v>12458</v>
      </c>
      <c r="D10245" s="843">
        <v>3251.08</v>
      </c>
      <c r="E10245" s="844"/>
      <c r="F10245" s="844"/>
      <c r="G10245" s="25"/>
      <c r="H10245" s="25"/>
      <c r="I10245" s="25"/>
      <c r="J10245" s="25"/>
      <c r="K10245" s="25"/>
      <c r="L10245" s="25"/>
      <c r="N10245" s="25"/>
      <c r="O10245" s="25"/>
      <c r="P10245" s="35" t="s">
        <v>2496</v>
      </c>
      <c r="AS10245" s="570"/>
      <c r="AT10245" s="391"/>
      <c r="AU10245" s="222"/>
      <c r="AV10245" s="564"/>
      <c r="AW10245" s="60"/>
      <c r="AX10245" s="60"/>
      <c r="AY10245" s="60"/>
      <c r="AZ10245" s="283"/>
      <c r="BA10245" s="283"/>
      <c r="BB10245" s="283"/>
      <c r="BC10245" s="34"/>
      <c r="BD10245" s="27"/>
      <c r="BF10245" s="35"/>
      <c r="BG10245" s="35"/>
      <c r="BH10245" s="35"/>
    </row>
    <row r="10246" spans="1:60" ht="15" x14ac:dyDescent="0.25">
      <c r="A10246" s="570">
        <f t="shared" si="150"/>
        <v>10240</v>
      </c>
      <c r="B10246" s="571" t="s">
        <v>12374</v>
      </c>
      <c r="C10246" s="574" t="s">
        <v>12458</v>
      </c>
      <c r="D10246" s="843">
        <v>3247.51</v>
      </c>
      <c r="E10246" s="844"/>
      <c r="F10246" s="844"/>
      <c r="G10246" s="25"/>
      <c r="H10246" s="25"/>
      <c r="I10246" s="25"/>
      <c r="J10246" s="25"/>
      <c r="K10246" s="25"/>
      <c r="L10246" s="25"/>
      <c r="N10246" s="25"/>
      <c r="O10246" s="25"/>
      <c r="P10246" s="35" t="s">
        <v>2496</v>
      </c>
      <c r="AS10246" s="570"/>
      <c r="AT10246" s="391"/>
      <c r="AU10246" s="222"/>
      <c r="AV10246" s="564"/>
      <c r="AW10246" s="60"/>
      <c r="AX10246" s="60"/>
      <c r="AY10246" s="60"/>
      <c r="AZ10246" s="283"/>
      <c r="BA10246" s="283"/>
      <c r="BB10246" s="283"/>
      <c r="BC10246" s="34"/>
      <c r="BD10246" s="27"/>
      <c r="BF10246" s="35"/>
      <c r="BG10246" s="35"/>
      <c r="BH10246" s="35"/>
    </row>
    <row r="10247" spans="1:60" ht="15" x14ac:dyDescent="0.25">
      <c r="A10247" s="570">
        <f t="shared" si="150"/>
        <v>10241</v>
      </c>
      <c r="B10247" s="571" t="s">
        <v>12375</v>
      </c>
      <c r="C10247" s="574" t="s">
        <v>12458</v>
      </c>
      <c r="D10247" s="843">
        <v>3177.3</v>
      </c>
      <c r="E10247" s="844"/>
      <c r="F10247" s="844"/>
      <c r="G10247" s="25"/>
      <c r="H10247" s="25"/>
      <c r="I10247" s="25"/>
      <c r="J10247" s="25"/>
      <c r="K10247" s="25"/>
      <c r="L10247" s="25"/>
      <c r="N10247" s="25"/>
      <c r="O10247" s="25"/>
      <c r="P10247" s="35" t="s">
        <v>2496</v>
      </c>
      <c r="AS10247" s="570"/>
      <c r="AT10247" s="391"/>
      <c r="AU10247" s="222"/>
      <c r="AV10247" s="564"/>
      <c r="AW10247" s="60"/>
      <c r="AX10247" s="60"/>
      <c r="AY10247" s="60"/>
      <c r="AZ10247" s="283"/>
      <c r="BA10247" s="283"/>
      <c r="BB10247" s="283"/>
      <c r="BC10247" s="34"/>
      <c r="BD10247" s="27"/>
      <c r="BF10247" s="35"/>
      <c r="BG10247" s="35"/>
      <c r="BH10247" s="35"/>
    </row>
    <row r="10248" spans="1:60" ht="15" x14ac:dyDescent="0.25">
      <c r="A10248" s="570">
        <f t="shared" si="150"/>
        <v>10242</v>
      </c>
      <c r="B10248" s="571" t="s">
        <v>12376</v>
      </c>
      <c r="C10248" s="574" t="s">
        <v>12458</v>
      </c>
      <c r="D10248" s="843">
        <v>2380</v>
      </c>
      <c r="E10248" s="844"/>
      <c r="F10248" s="844"/>
      <c r="G10248" s="25"/>
      <c r="H10248" s="25"/>
      <c r="I10248" s="25"/>
      <c r="J10248" s="25"/>
      <c r="K10248" s="25"/>
      <c r="L10248" s="25"/>
      <c r="N10248" s="25"/>
      <c r="O10248" s="25"/>
      <c r="P10248" s="35" t="s">
        <v>2496</v>
      </c>
      <c r="AS10248" s="570"/>
      <c r="AT10248" s="391"/>
      <c r="AU10248" s="222"/>
      <c r="AV10248" s="564"/>
      <c r="AW10248" s="60"/>
      <c r="AX10248" s="60"/>
      <c r="AY10248" s="60"/>
      <c r="AZ10248" s="283"/>
      <c r="BA10248" s="283"/>
      <c r="BB10248" s="283"/>
      <c r="BC10248" s="34"/>
      <c r="BD10248" s="27"/>
      <c r="BF10248" s="35"/>
      <c r="BG10248" s="35"/>
      <c r="BH10248" s="35"/>
    </row>
    <row r="10249" spans="1:60" ht="15" x14ac:dyDescent="0.25">
      <c r="A10249" s="570">
        <f t="shared" si="150"/>
        <v>10243</v>
      </c>
      <c r="B10249" s="571" t="s">
        <v>12377</v>
      </c>
      <c r="C10249" s="574" t="s">
        <v>12458</v>
      </c>
      <c r="D10249" s="843">
        <v>31796502</v>
      </c>
      <c r="E10249" s="844"/>
      <c r="F10249" s="844"/>
      <c r="G10249" s="25"/>
      <c r="H10249" s="25"/>
      <c r="I10249" s="25"/>
      <c r="J10249" s="25"/>
      <c r="K10249" s="25"/>
      <c r="L10249" s="25"/>
      <c r="N10249" s="25"/>
      <c r="O10249" s="25"/>
      <c r="P10249" s="35" t="s">
        <v>2496</v>
      </c>
      <c r="AS10249" s="570"/>
      <c r="AT10249" s="391"/>
      <c r="AU10249" s="222"/>
      <c r="AV10249" s="564"/>
      <c r="AW10249" s="60"/>
      <c r="AX10249" s="60"/>
      <c r="AY10249" s="60"/>
      <c r="AZ10249" s="283"/>
      <c r="BA10249" s="283"/>
      <c r="BB10249" s="283"/>
      <c r="BC10249" s="34"/>
      <c r="BD10249" s="27"/>
      <c r="BF10249" s="35"/>
      <c r="BG10249" s="35"/>
      <c r="BH10249" s="35"/>
    </row>
    <row r="10250" spans="1:60" ht="15" x14ac:dyDescent="0.25">
      <c r="A10250" s="570">
        <f t="shared" si="150"/>
        <v>10244</v>
      </c>
      <c r="B10250" s="571" t="s">
        <v>12378</v>
      </c>
      <c r="C10250" s="574" t="s">
        <v>12458</v>
      </c>
      <c r="D10250" s="843">
        <v>7949126</v>
      </c>
      <c r="E10250" s="844"/>
      <c r="F10250" s="844"/>
      <c r="G10250" s="25"/>
      <c r="H10250" s="25"/>
      <c r="I10250" s="25"/>
      <c r="J10250" s="25"/>
      <c r="K10250" s="25"/>
      <c r="L10250" s="25"/>
      <c r="N10250" s="25"/>
      <c r="O10250" s="25"/>
      <c r="P10250" s="35" t="s">
        <v>2496</v>
      </c>
      <c r="AS10250" s="570"/>
      <c r="AT10250" s="391"/>
      <c r="AU10250" s="222"/>
      <c r="AV10250" s="564"/>
      <c r="AW10250" s="60"/>
      <c r="AX10250" s="60"/>
      <c r="AY10250" s="60"/>
      <c r="AZ10250" s="283"/>
      <c r="BA10250" s="283"/>
      <c r="BB10250" s="283"/>
      <c r="BC10250" s="34"/>
      <c r="BD10250" s="27"/>
      <c r="BF10250" s="35"/>
      <c r="BG10250" s="35"/>
      <c r="BH10250" s="35"/>
    </row>
    <row r="10251" spans="1:60" ht="15" x14ac:dyDescent="0.25">
      <c r="A10251" s="570">
        <f t="shared" si="150"/>
        <v>10245</v>
      </c>
      <c r="B10251" s="571" t="s">
        <v>12379</v>
      </c>
      <c r="C10251" s="574" t="s">
        <v>12458</v>
      </c>
      <c r="D10251" s="843">
        <v>11824324.33</v>
      </c>
      <c r="E10251" s="844"/>
      <c r="F10251" s="844"/>
      <c r="G10251" s="25"/>
      <c r="H10251" s="25"/>
      <c r="I10251" s="25"/>
      <c r="J10251" s="25"/>
      <c r="K10251" s="25"/>
      <c r="L10251" s="25"/>
      <c r="N10251" s="25"/>
      <c r="O10251" s="25"/>
      <c r="P10251" s="35" t="s">
        <v>2496</v>
      </c>
      <c r="AS10251" s="570"/>
      <c r="AT10251" s="391"/>
      <c r="AU10251" s="222"/>
      <c r="AV10251" s="564"/>
      <c r="AW10251" s="60"/>
      <c r="AX10251" s="60"/>
      <c r="AY10251" s="60"/>
      <c r="AZ10251" s="283"/>
      <c r="BA10251" s="283"/>
      <c r="BB10251" s="283"/>
      <c r="BC10251" s="34"/>
      <c r="BD10251" s="27"/>
      <c r="BF10251" s="35"/>
      <c r="BG10251" s="35"/>
      <c r="BH10251" s="35"/>
    </row>
    <row r="10252" spans="1:60" ht="15" x14ac:dyDescent="0.25">
      <c r="A10252" s="570">
        <f t="shared" si="150"/>
        <v>10246</v>
      </c>
      <c r="B10252" s="571" t="s">
        <v>12380</v>
      </c>
      <c r="C10252" s="574" t="s">
        <v>12458</v>
      </c>
      <c r="D10252" s="843">
        <v>1600</v>
      </c>
      <c r="E10252" s="844"/>
      <c r="F10252" s="844"/>
      <c r="G10252" s="25"/>
      <c r="H10252" s="25"/>
      <c r="I10252" s="25"/>
      <c r="J10252" s="25"/>
      <c r="K10252" s="25"/>
      <c r="L10252" s="25"/>
      <c r="N10252" s="25"/>
      <c r="O10252" s="25"/>
      <c r="P10252" s="35" t="s">
        <v>2496</v>
      </c>
      <c r="AS10252" s="570"/>
      <c r="AT10252" s="391"/>
      <c r="AU10252" s="222"/>
      <c r="AV10252" s="564"/>
      <c r="AW10252" s="60"/>
      <c r="AX10252" s="60"/>
      <c r="AY10252" s="60"/>
      <c r="AZ10252" s="283"/>
      <c r="BA10252" s="283"/>
      <c r="BB10252" s="283"/>
      <c r="BC10252" s="34"/>
      <c r="BD10252" s="27"/>
      <c r="BF10252" s="35"/>
      <c r="BG10252" s="35"/>
      <c r="BH10252" s="35"/>
    </row>
    <row r="10253" spans="1:60" ht="15" x14ac:dyDescent="0.25">
      <c r="A10253" s="570">
        <f t="shared" si="150"/>
        <v>10247</v>
      </c>
      <c r="B10253" s="571" t="s">
        <v>12381</v>
      </c>
      <c r="C10253" s="574" t="s">
        <v>12458</v>
      </c>
      <c r="D10253" s="843">
        <v>800.00130000000001</v>
      </c>
      <c r="E10253" s="844"/>
      <c r="F10253" s="844"/>
      <c r="G10253" s="25"/>
      <c r="H10253" s="25"/>
      <c r="I10253" s="25"/>
      <c r="J10253" s="25"/>
      <c r="K10253" s="25"/>
      <c r="L10253" s="25"/>
      <c r="N10253" s="25"/>
      <c r="O10253" s="25"/>
      <c r="P10253" s="35" t="s">
        <v>2496</v>
      </c>
      <c r="AS10253" s="570"/>
      <c r="AT10253" s="391"/>
      <c r="AU10253" s="222"/>
      <c r="AV10253" s="564"/>
      <c r="AW10253" s="60"/>
      <c r="AX10253" s="60"/>
      <c r="AY10253" s="60"/>
      <c r="AZ10253" s="283"/>
      <c r="BA10253" s="283"/>
      <c r="BB10253" s="283"/>
      <c r="BC10253" s="34"/>
      <c r="BD10253" s="27"/>
      <c r="BF10253" s="35"/>
      <c r="BG10253" s="35"/>
      <c r="BH10253" s="35"/>
    </row>
    <row r="10254" spans="1:60" ht="15" x14ac:dyDescent="0.25">
      <c r="A10254" s="570">
        <f t="shared" si="150"/>
        <v>10248</v>
      </c>
      <c r="B10254" s="571" t="s">
        <v>12382</v>
      </c>
      <c r="C10254" s="574" t="s">
        <v>12458</v>
      </c>
      <c r="D10254" s="843">
        <v>1900</v>
      </c>
      <c r="E10254" s="844"/>
      <c r="F10254" s="844"/>
      <c r="G10254" s="25"/>
      <c r="H10254" s="25"/>
      <c r="I10254" s="25"/>
      <c r="J10254" s="25"/>
      <c r="K10254" s="25"/>
      <c r="L10254" s="25"/>
      <c r="N10254" s="25"/>
      <c r="O10254" s="25"/>
      <c r="P10254" s="35" t="s">
        <v>2496</v>
      </c>
      <c r="AS10254" s="570"/>
      <c r="AT10254" s="391"/>
      <c r="AU10254" s="222"/>
      <c r="AV10254" s="564"/>
      <c r="AW10254" s="60"/>
      <c r="AX10254" s="60"/>
      <c r="AY10254" s="60"/>
      <c r="AZ10254" s="283"/>
      <c r="BA10254" s="283"/>
      <c r="BB10254" s="283"/>
      <c r="BC10254" s="34"/>
      <c r="BD10254" s="27"/>
      <c r="BF10254" s="35"/>
      <c r="BG10254" s="35"/>
      <c r="BH10254" s="35"/>
    </row>
    <row r="10255" spans="1:60" ht="15" x14ac:dyDescent="0.25">
      <c r="A10255" s="570">
        <f t="shared" ref="A10255:A10318" si="151">A10254+1</f>
        <v>10249</v>
      </c>
      <c r="B10255" s="571" t="s">
        <v>12383</v>
      </c>
      <c r="C10255" s="574" t="s">
        <v>12458</v>
      </c>
      <c r="D10255" s="843">
        <v>1499.9984999999999</v>
      </c>
      <c r="E10255" s="844"/>
      <c r="F10255" s="844"/>
      <c r="G10255" s="25"/>
      <c r="H10255" s="25"/>
      <c r="I10255" s="25"/>
      <c r="J10255" s="25"/>
      <c r="K10255" s="25"/>
      <c r="L10255" s="25"/>
      <c r="N10255" s="25"/>
      <c r="O10255" s="25"/>
      <c r="P10255" s="35" t="s">
        <v>2496</v>
      </c>
      <c r="AS10255" s="570"/>
      <c r="AT10255" s="391"/>
      <c r="AU10255" s="222"/>
      <c r="AV10255" s="564"/>
      <c r="AW10255" s="60"/>
      <c r="AX10255" s="60"/>
      <c r="AY10255" s="60"/>
      <c r="AZ10255" s="283"/>
      <c r="BA10255" s="283"/>
      <c r="BB10255" s="283"/>
      <c r="BC10255" s="34"/>
      <c r="BD10255" s="27"/>
      <c r="BF10255" s="35"/>
      <c r="BG10255" s="35"/>
      <c r="BH10255" s="35"/>
    </row>
    <row r="10256" spans="1:60" ht="15" x14ac:dyDescent="0.25">
      <c r="A10256" s="570">
        <f t="shared" si="151"/>
        <v>10250</v>
      </c>
      <c r="B10256" s="571" t="s">
        <v>12384</v>
      </c>
      <c r="C10256" s="574" t="s">
        <v>12458</v>
      </c>
      <c r="D10256" s="843">
        <v>1799.9939999999999</v>
      </c>
      <c r="E10256" s="844"/>
      <c r="F10256" s="844"/>
      <c r="G10256" s="25"/>
      <c r="H10256" s="25"/>
      <c r="I10256" s="25"/>
      <c r="J10256" s="25"/>
      <c r="K10256" s="25"/>
      <c r="L10256" s="25"/>
      <c r="N10256" s="25"/>
      <c r="O10256" s="25"/>
      <c r="P10256" s="35" t="s">
        <v>2496</v>
      </c>
      <c r="AS10256" s="570"/>
      <c r="AT10256" s="391"/>
      <c r="AU10256" s="222"/>
      <c r="AV10256" s="564"/>
      <c r="AW10256" s="60"/>
      <c r="AX10256" s="60"/>
      <c r="AY10256" s="60"/>
      <c r="AZ10256" s="283"/>
      <c r="BA10256" s="283"/>
      <c r="BB10256" s="283"/>
      <c r="BC10256" s="34"/>
      <c r="BD10256" s="27"/>
      <c r="BF10256" s="35"/>
      <c r="BG10256" s="35"/>
      <c r="BH10256" s="35"/>
    </row>
    <row r="10257" spans="1:60" ht="15" x14ac:dyDescent="0.25">
      <c r="A10257" s="570">
        <f t="shared" si="151"/>
        <v>10251</v>
      </c>
      <c r="B10257" s="571" t="s">
        <v>12385</v>
      </c>
      <c r="C10257" s="574" t="s">
        <v>12458</v>
      </c>
      <c r="D10257" s="843">
        <v>1399.9992999999999</v>
      </c>
      <c r="E10257" s="844"/>
      <c r="F10257" s="844"/>
      <c r="G10257" s="25"/>
      <c r="H10257" s="25"/>
      <c r="I10257" s="25"/>
      <c r="J10257" s="25"/>
      <c r="K10257" s="25"/>
      <c r="L10257" s="25"/>
      <c r="N10257" s="25"/>
      <c r="O10257" s="25"/>
      <c r="P10257" s="35" t="s">
        <v>2496</v>
      </c>
      <c r="AS10257" s="570"/>
      <c r="AT10257" s="391"/>
      <c r="AU10257" s="222"/>
      <c r="AV10257" s="564"/>
      <c r="AW10257" s="60"/>
      <c r="AX10257" s="60"/>
      <c r="AY10257" s="60"/>
      <c r="AZ10257" s="283"/>
      <c r="BA10257" s="283"/>
      <c r="BB10257" s="283"/>
      <c r="BC10257" s="34"/>
      <c r="BD10257" s="27"/>
      <c r="BF10257" s="35"/>
      <c r="BG10257" s="35"/>
      <c r="BH10257" s="35"/>
    </row>
    <row r="10258" spans="1:60" ht="15" x14ac:dyDescent="0.25">
      <c r="A10258" s="570">
        <f t="shared" si="151"/>
        <v>10252</v>
      </c>
      <c r="B10258" s="571" t="s">
        <v>12386</v>
      </c>
      <c r="C10258" s="574" t="s">
        <v>12458</v>
      </c>
      <c r="D10258" s="843">
        <v>256.46879999999999</v>
      </c>
      <c r="E10258" s="844"/>
      <c r="F10258" s="844"/>
      <c r="G10258" s="25"/>
      <c r="H10258" s="25"/>
      <c r="I10258" s="25"/>
      <c r="J10258" s="25"/>
      <c r="K10258" s="25"/>
      <c r="L10258" s="25"/>
      <c r="N10258" s="25"/>
      <c r="O10258" s="25"/>
      <c r="P10258" s="35" t="s">
        <v>2496</v>
      </c>
      <c r="AS10258" s="570"/>
      <c r="AT10258" s="391"/>
      <c r="AU10258" s="222"/>
      <c r="AV10258" s="564"/>
      <c r="AW10258" s="60"/>
      <c r="AX10258" s="60"/>
      <c r="AY10258" s="60"/>
      <c r="AZ10258" s="283"/>
      <c r="BA10258" s="283"/>
      <c r="BB10258" s="283"/>
      <c r="BC10258" s="34"/>
      <c r="BD10258" s="27"/>
      <c r="BF10258" s="35"/>
      <c r="BG10258" s="35"/>
      <c r="BH10258" s="35"/>
    </row>
    <row r="10259" spans="1:60" ht="15" x14ac:dyDescent="0.25">
      <c r="A10259" s="570">
        <f t="shared" si="151"/>
        <v>10253</v>
      </c>
      <c r="B10259" s="571" t="s">
        <v>12387</v>
      </c>
      <c r="C10259" s="574" t="s">
        <v>12458</v>
      </c>
      <c r="D10259" s="843">
        <v>1538.67</v>
      </c>
      <c r="E10259" s="844"/>
      <c r="F10259" s="844"/>
      <c r="G10259" s="25"/>
      <c r="H10259" s="25"/>
      <c r="I10259" s="25"/>
      <c r="J10259" s="25"/>
      <c r="K10259" s="25"/>
      <c r="L10259" s="25"/>
      <c r="N10259" s="25"/>
      <c r="O10259" s="25"/>
      <c r="P10259" s="35" t="s">
        <v>2496</v>
      </c>
      <c r="AS10259" s="570"/>
      <c r="AT10259" s="391"/>
      <c r="AU10259" s="222"/>
      <c r="AV10259" s="564"/>
      <c r="AW10259" s="60"/>
      <c r="AX10259" s="60"/>
      <c r="AY10259" s="60"/>
      <c r="AZ10259" s="283"/>
      <c r="BA10259" s="283"/>
      <c r="BB10259" s="283"/>
      <c r="BC10259" s="34"/>
      <c r="BD10259" s="27"/>
      <c r="BF10259" s="35"/>
      <c r="BG10259" s="35"/>
      <c r="BH10259" s="35"/>
    </row>
    <row r="10260" spans="1:60" ht="15" x14ac:dyDescent="0.25">
      <c r="A10260" s="570">
        <f t="shared" si="151"/>
        <v>10254</v>
      </c>
      <c r="B10260" s="571" t="s">
        <v>12388</v>
      </c>
      <c r="C10260" s="574" t="s">
        <v>12458</v>
      </c>
      <c r="D10260" s="843">
        <v>2899.9942999999998</v>
      </c>
      <c r="E10260" s="844"/>
      <c r="F10260" s="844"/>
      <c r="G10260" s="25"/>
      <c r="H10260" s="25"/>
      <c r="I10260" s="25"/>
      <c r="J10260" s="25"/>
      <c r="K10260" s="25"/>
      <c r="L10260" s="25"/>
      <c r="N10260" s="25"/>
      <c r="O10260" s="25"/>
      <c r="P10260" s="35" t="s">
        <v>2496</v>
      </c>
      <c r="AS10260" s="570"/>
      <c r="AT10260" s="391"/>
      <c r="AU10260" s="222"/>
      <c r="AV10260" s="564"/>
      <c r="AW10260" s="60"/>
      <c r="AX10260" s="60"/>
      <c r="AY10260" s="60"/>
      <c r="AZ10260" s="283"/>
      <c r="BA10260" s="283"/>
      <c r="BB10260" s="283"/>
      <c r="BC10260" s="34"/>
      <c r="BD10260" s="27"/>
      <c r="BF10260" s="35"/>
      <c r="BG10260" s="35"/>
      <c r="BH10260" s="35"/>
    </row>
    <row r="10261" spans="1:60" ht="15" x14ac:dyDescent="0.25">
      <c r="A10261" s="570">
        <f t="shared" si="151"/>
        <v>10255</v>
      </c>
      <c r="B10261" s="571" t="s">
        <v>12389</v>
      </c>
      <c r="C10261" s="574" t="s">
        <v>12458</v>
      </c>
      <c r="D10261" s="843">
        <v>1800.0059000000001</v>
      </c>
      <c r="E10261" s="844"/>
      <c r="F10261" s="844"/>
      <c r="G10261" s="25"/>
      <c r="H10261" s="25"/>
      <c r="I10261" s="25"/>
      <c r="J10261" s="25"/>
      <c r="K10261" s="25"/>
      <c r="L10261" s="25"/>
      <c r="N10261" s="25"/>
      <c r="O10261" s="25"/>
      <c r="P10261" s="35" t="s">
        <v>2496</v>
      </c>
      <c r="AS10261" s="570"/>
      <c r="AT10261" s="391"/>
      <c r="AU10261" s="222"/>
      <c r="AV10261" s="564"/>
      <c r="AW10261" s="60"/>
      <c r="AX10261" s="60"/>
      <c r="AY10261" s="60"/>
      <c r="AZ10261" s="283"/>
      <c r="BA10261" s="283"/>
      <c r="BB10261" s="283"/>
      <c r="BC10261" s="34"/>
      <c r="BD10261" s="27"/>
      <c r="BF10261" s="35"/>
      <c r="BG10261" s="35"/>
      <c r="BH10261" s="35"/>
    </row>
    <row r="10262" spans="1:60" ht="15" x14ac:dyDescent="0.25">
      <c r="A10262" s="570">
        <f t="shared" si="151"/>
        <v>10256</v>
      </c>
      <c r="B10262" s="571" t="s">
        <v>12390</v>
      </c>
      <c r="C10262" s="574" t="s">
        <v>12458</v>
      </c>
      <c r="D10262" s="843">
        <v>2051.56</v>
      </c>
      <c r="E10262" s="844"/>
      <c r="F10262" s="844"/>
      <c r="G10262" s="25"/>
      <c r="H10262" s="25"/>
      <c r="I10262" s="25"/>
      <c r="J10262" s="25"/>
      <c r="K10262" s="25"/>
      <c r="L10262" s="25"/>
      <c r="N10262" s="25"/>
      <c r="O10262" s="25"/>
      <c r="P10262" s="35" t="s">
        <v>2496</v>
      </c>
      <c r="AS10262" s="570"/>
      <c r="AT10262" s="391"/>
      <c r="AU10262" s="222"/>
      <c r="AV10262" s="564"/>
      <c r="AW10262" s="60"/>
      <c r="AX10262" s="60"/>
      <c r="AY10262" s="60"/>
      <c r="AZ10262" s="283"/>
      <c r="BA10262" s="283"/>
      <c r="BB10262" s="283"/>
      <c r="BC10262" s="34"/>
      <c r="BD10262" s="27"/>
      <c r="BF10262" s="35"/>
      <c r="BG10262" s="35"/>
      <c r="BH10262" s="35"/>
    </row>
    <row r="10263" spans="1:60" ht="15" x14ac:dyDescent="0.25">
      <c r="A10263" s="570">
        <f t="shared" si="151"/>
        <v>10257</v>
      </c>
      <c r="B10263" s="571" t="s">
        <v>12391</v>
      </c>
      <c r="C10263" s="574" t="s">
        <v>12458</v>
      </c>
      <c r="D10263" s="843">
        <v>2799.9985999999999</v>
      </c>
      <c r="E10263" s="844"/>
      <c r="F10263" s="844"/>
      <c r="G10263" s="25"/>
      <c r="H10263" s="25"/>
      <c r="I10263" s="25"/>
      <c r="J10263" s="25"/>
      <c r="K10263" s="25"/>
      <c r="L10263" s="25"/>
      <c r="N10263" s="25"/>
      <c r="O10263" s="25"/>
      <c r="P10263" s="35" t="s">
        <v>2496</v>
      </c>
      <c r="AS10263" s="570"/>
      <c r="AT10263" s="391"/>
      <c r="AU10263" s="222"/>
      <c r="AV10263" s="564"/>
      <c r="AW10263" s="60"/>
      <c r="AX10263" s="60"/>
      <c r="AY10263" s="60"/>
      <c r="AZ10263" s="283"/>
      <c r="BA10263" s="283"/>
      <c r="BB10263" s="283"/>
      <c r="BC10263" s="34"/>
      <c r="BD10263" s="27"/>
      <c r="BF10263" s="35"/>
      <c r="BG10263" s="35"/>
      <c r="BH10263" s="35"/>
    </row>
    <row r="10264" spans="1:60" ht="15" x14ac:dyDescent="0.25">
      <c r="A10264" s="570">
        <f t="shared" si="151"/>
        <v>10258</v>
      </c>
      <c r="B10264" s="571" t="s">
        <v>12392</v>
      </c>
      <c r="C10264" s="574" t="s">
        <v>12458</v>
      </c>
      <c r="D10264" s="843">
        <v>1231.0311999999999</v>
      </c>
      <c r="E10264" s="844"/>
      <c r="F10264" s="844"/>
      <c r="G10264" s="25"/>
      <c r="H10264" s="25"/>
      <c r="I10264" s="25"/>
      <c r="J10264" s="25"/>
      <c r="K10264" s="25"/>
      <c r="L10264" s="25"/>
      <c r="N10264" s="25"/>
      <c r="O10264" s="25"/>
      <c r="P10264" s="35" t="s">
        <v>2496</v>
      </c>
      <c r="AS10264" s="570"/>
      <c r="AT10264" s="391"/>
      <c r="AU10264" s="222"/>
      <c r="AV10264" s="564"/>
      <c r="AW10264" s="60"/>
      <c r="AX10264" s="60"/>
      <c r="AY10264" s="60"/>
      <c r="AZ10264" s="283"/>
      <c r="BA10264" s="283"/>
      <c r="BB10264" s="283"/>
      <c r="BC10264" s="34"/>
      <c r="BD10264" s="27"/>
      <c r="BF10264" s="35"/>
      <c r="BG10264" s="35"/>
      <c r="BH10264" s="35"/>
    </row>
    <row r="10265" spans="1:60" ht="15" x14ac:dyDescent="0.25">
      <c r="A10265" s="570">
        <f t="shared" si="151"/>
        <v>10259</v>
      </c>
      <c r="B10265" s="571" t="s">
        <v>12393</v>
      </c>
      <c r="C10265" s="574" t="s">
        <v>12458</v>
      </c>
      <c r="D10265" s="843">
        <v>1999.9973</v>
      </c>
      <c r="E10265" s="844"/>
      <c r="F10265" s="844"/>
      <c r="G10265" s="25"/>
      <c r="H10265" s="25"/>
      <c r="I10265" s="25"/>
      <c r="J10265" s="25"/>
      <c r="K10265" s="25"/>
      <c r="L10265" s="25"/>
      <c r="N10265" s="25"/>
      <c r="O10265" s="25"/>
      <c r="P10265" s="35" t="s">
        <v>2496</v>
      </c>
      <c r="AS10265" s="570"/>
      <c r="AT10265" s="391"/>
      <c r="AU10265" s="222"/>
      <c r="AV10265" s="564"/>
      <c r="AW10265" s="60"/>
      <c r="AX10265" s="60"/>
      <c r="AY10265" s="60"/>
      <c r="AZ10265" s="283"/>
      <c r="BA10265" s="283"/>
      <c r="BB10265" s="283"/>
      <c r="BC10265" s="34"/>
      <c r="BD10265" s="27"/>
      <c r="BF10265" s="35"/>
      <c r="BG10265" s="35"/>
      <c r="BH10265" s="35"/>
    </row>
    <row r="10266" spans="1:60" ht="15" x14ac:dyDescent="0.25">
      <c r="A10266" s="570">
        <f t="shared" si="151"/>
        <v>10260</v>
      </c>
      <c r="B10266" s="571" t="s">
        <v>12394</v>
      </c>
      <c r="C10266" s="574" t="s">
        <v>12458</v>
      </c>
      <c r="D10266" s="843">
        <v>1499.9949999999999</v>
      </c>
      <c r="E10266" s="844"/>
      <c r="F10266" s="844"/>
      <c r="G10266" s="25"/>
      <c r="H10266" s="25"/>
      <c r="I10266" s="25"/>
      <c r="J10266" s="25"/>
      <c r="K10266" s="25"/>
      <c r="L10266" s="25"/>
      <c r="N10266" s="25"/>
      <c r="O10266" s="25"/>
      <c r="P10266" s="35" t="s">
        <v>2496</v>
      </c>
      <c r="AS10266" s="570"/>
      <c r="AT10266" s="391"/>
      <c r="AU10266" s="222"/>
      <c r="AV10266" s="564"/>
      <c r="AW10266" s="60"/>
      <c r="AX10266" s="60"/>
      <c r="AY10266" s="60"/>
      <c r="AZ10266" s="283"/>
      <c r="BA10266" s="283"/>
      <c r="BB10266" s="283"/>
      <c r="BC10266" s="34"/>
      <c r="BD10266" s="27"/>
      <c r="BF10266" s="35"/>
      <c r="BG10266" s="35"/>
      <c r="BH10266" s="35"/>
    </row>
    <row r="10267" spans="1:60" ht="15" x14ac:dyDescent="0.25">
      <c r="A10267" s="570">
        <f t="shared" si="151"/>
        <v>10261</v>
      </c>
      <c r="B10267" s="571" t="s">
        <v>12395</v>
      </c>
      <c r="C10267" s="574" t="s">
        <v>12458</v>
      </c>
      <c r="D10267" s="843">
        <v>2052.75</v>
      </c>
      <c r="E10267" s="844"/>
      <c r="F10267" s="844"/>
      <c r="G10267" s="25"/>
      <c r="H10267" s="25"/>
      <c r="I10267" s="25"/>
      <c r="J10267" s="25"/>
      <c r="K10267" s="25"/>
      <c r="L10267" s="25"/>
      <c r="N10267" s="25"/>
      <c r="O10267" s="25"/>
      <c r="P10267" s="35" t="s">
        <v>2496</v>
      </c>
      <c r="AS10267" s="570"/>
      <c r="AT10267" s="391"/>
      <c r="AU10267" s="222"/>
      <c r="AV10267" s="564"/>
      <c r="AW10267" s="60"/>
      <c r="AX10267" s="60"/>
      <c r="AY10267" s="60"/>
      <c r="AZ10267" s="283"/>
      <c r="BA10267" s="283"/>
      <c r="BB10267" s="283"/>
      <c r="BC10267" s="34"/>
      <c r="BD10267" s="27"/>
      <c r="BF10267" s="35"/>
      <c r="BG10267" s="35"/>
      <c r="BH10267" s="35"/>
    </row>
    <row r="10268" spans="1:60" ht="15" x14ac:dyDescent="0.25">
      <c r="A10268" s="570">
        <f t="shared" si="151"/>
        <v>10262</v>
      </c>
      <c r="B10268" s="571" t="s">
        <v>12396</v>
      </c>
      <c r="C10268" s="574" t="s">
        <v>12458</v>
      </c>
      <c r="D10268" s="843">
        <v>899.99699999999996</v>
      </c>
      <c r="E10268" s="844"/>
      <c r="F10268" s="844"/>
      <c r="G10268" s="25"/>
      <c r="H10268" s="25"/>
      <c r="I10268" s="25"/>
      <c r="J10268" s="25"/>
      <c r="K10268" s="25"/>
      <c r="L10268" s="25"/>
      <c r="N10268" s="25"/>
      <c r="O10268" s="25"/>
      <c r="P10268" s="35" t="s">
        <v>2496</v>
      </c>
      <c r="AS10268" s="570"/>
      <c r="AT10268" s="391"/>
      <c r="AU10268" s="222"/>
      <c r="AV10268" s="564"/>
      <c r="AW10268" s="60"/>
      <c r="AX10268" s="60"/>
      <c r="AY10268" s="60"/>
      <c r="AZ10268" s="283"/>
      <c r="BA10268" s="283"/>
      <c r="BB10268" s="283"/>
      <c r="BC10268" s="34"/>
      <c r="BD10268" s="27"/>
      <c r="BF10268" s="35"/>
      <c r="BG10268" s="35"/>
      <c r="BH10268" s="35"/>
    </row>
    <row r="10269" spans="1:60" ht="15" x14ac:dyDescent="0.25">
      <c r="A10269" s="570">
        <f t="shared" si="151"/>
        <v>10263</v>
      </c>
      <c r="B10269" s="571" t="s">
        <v>12397</v>
      </c>
      <c r="C10269" s="574" t="s">
        <v>12458</v>
      </c>
      <c r="D10269" s="843">
        <v>1000.0046</v>
      </c>
      <c r="E10269" s="844"/>
      <c r="F10269" s="844"/>
      <c r="G10269" s="25"/>
      <c r="H10269" s="25"/>
      <c r="I10269" s="25"/>
      <c r="J10269" s="25"/>
      <c r="K10269" s="25"/>
      <c r="L10269" s="25"/>
      <c r="N10269" s="25"/>
      <c r="O10269" s="25"/>
      <c r="P10269" s="35" t="s">
        <v>2496</v>
      </c>
      <c r="AS10269" s="570"/>
      <c r="AT10269" s="391"/>
      <c r="AU10269" s="222"/>
      <c r="AV10269" s="564"/>
      <c r="AW10269" s="60"/>
      <c r="AX10269" s="60"/>
      <c r="AY10269" s="60"/>
      <c r="AZ10269" s="283"/>
      <c r="BA10269" s="283"/>
      <c r="BB10269" s="283"/>
      <c r="BC10269" s="34"/>
      <c r="BD10269" s="27"/>
      <c r="BF10269" s="35"/>
      <c r="BG10269" s="35"/>
      <c r="BH10269" s="35"/>
    </row>
    <row r="10270" spans="1:60" ht="15" x14ac:dyDescent="0.25">
      <c r="A10270" s="570">
        <f t="shared" si="151"/>
        <v>10264</v>
      </c>
      <c r="B10270" s="571" t="s">
        <v>12398</v>
      </c>
      <c r="C10270" s="574" t="s">
        <v>12458</v>
      </c>
      <c r="D10270" s="843">
        <v>1999.9973</v>
      </c>
      <c r="E10270" s="844"/>
      <c r="F10270" s="844"/>
      <c r="G10270" s="25"/>
      <c r="H10270" s="25"/>
      <c r="I10270" s="25"/>
      <c r="J10270" s="25"/>
      <c r="K10270" s="25"/>
      <c r="L10270" s="25"/>
      <c r="N10270" s="25"/>
      <c r="O10270" s="25"/>
      <c r="P10270" s="35" t="s">
        <v>2496</v>
      </c>
      <c r="AS10270" s="570"/>
      <c r="AT10270" s="391"/>
      <c r="AU10270" s="222"/>
      <c r="AV10270" s="564"/>
      <c r="AW10270" s="60"/>
      <c r="AX10270" s="60"/>
      <c r="AY10270" s="60"/>
      <c r="AZ10270" s="283"/>
      <c r="BA10270" s="283"/>
      <c r="BB10270" s="283"/>
      <c r="BC10270" s="34"/>
      <c r="BD10270" s="27"/>
      <c r="BF10270" s="35"/>
      <c r="BG10270" s="35"/>
      <c r="BH10270" s="35"/>
    </row>
    <row r="10271" spans="1:60" ht="15" x14ac:dyDescent="0.25">
      <c r="A10271" s="570">
        <f t="shared" si="151"/>
        <v>10265</v>
      </c>
      <c r="B10271" s="571" t="s">
        <v>12399</v>
      </c>
      <c r="C10271" s="574" t="s">
        <v>81</v>
      </c>
      <c r="D10271" s="843">
        <v>238490.28</v>
      </c>
      <c r="E10271" s="844"/>
      <c r="F10271" s="844"/>
      <c r="G10271" s="25"/>
      <c r="H10271" s="25"/>
      <c r="I10271" s="25"/>
      <c r="J10271" s="25"/>
      <c r="K10271" s="25"/>
      <c r="L10271" s="25"/>
      <c r="N10271" s="25"/>
      <c r="O10271" s="25"/>
      <c r="P10271" s="35" t="s">
        <v>2496</v>
      </c>
      <c r="AS10271" s="570"/>
      <c r="AT10271" s="391"/>
      <c r="AU10271" s="222"/>
      <c r="AV10271" s="564"/>
      <c r="AW10271" s="60"/>
      <c r="AX10271" s="60"/>
      <c r="AY10271" s="60"/>
      <c r="AZ10271" s="283"/>
      <c r="BA10271" s="283"/>
      <c r="BB10271" s="283"/>
      <c r="BC10271" s="34"/>
      <c r="BD10271" s="27"/>
      <c r="BF10271" s="35"/>
      <c r="BG10271" s="35"/>
      <c r="BH10271" s="35"/>
    </row>
    <row r="10272" spans="1:60" ht="15" x14ac:dyDescent="0.25">
      <c r="A10272" s="570">
        <f t="shared" si="151"/>
        <v>10266</v>
      </c>
      <c r="B10272" s="571" t="s">
        <v>12400</v>
      </c>
      <c r="C10272" s="574" t="s">
        <v>81</v>
      </c>
      <c r="D10272" s="843">
        <v>1485270</v>
      </c>
      <c r="E10272" s="844"/>
      <c r="F10272" s="844"/>
      <c r="G10272" s="25"/>
      <c r="H10272" s="25"/>
      <c r="I10272" s="25"/>
      <c r="J10272" s="25"/>
      <c r="K10272" s="25"/>
      <c r="L10272" s="25"/>
      <c r="N10272" s="25"/>
      <c r="O10272" s="25"/>
      <c r="P10272" s="35" t="s">
        <v>2496</v>
      </c>
      <c r="AS10272" s="570"/>
      <c r="AT10272" s="391"/>
      <c r="AU10272" s="222"/>
      <c r="AV10272" s="564"/>
      <c r="AW10272" s="60"/>
      <c r="AX10272" s="60"/>
      <c r="AY10272" s="60"/>
      <c r="AZ10272" s="283"/>
      <c r="BA10272" s="283"/>
      <c r="BB10272" s="283"/>
      <c r="BC10272" s="34"/>
      <c r="BD10272" s="27"/>
      <c r="BF10272" s="35"/>
      <c r="BG10272" s="35"/>
      <c r="BH10272" s="35"/>
    </row>
    <row r="10273" spans="1:60" ht="15" x14ac:dyDescent="0.25">
      <c r="A10273" s="570">
        <f t="shared" si="151"/>
        <v>10267</v>
      </c>
      <c r="B10273" s="571" t="s">
        <v>12401</v>
      </c>
      <c r="C10273" s="574" t="s">
        <v>12458</v>
      </c>
      <c r="D10273" s="843">
        <v>1199.9960000000001</v>
      </c>
      <c r="E10273" s="844"/>
      <c r="F10273" s="844"/>
      <c r="G10273" s="25"/>
      <c r="H10273" s="25"/>
      <c r="I10273" s="25"/>
      <c r="J10273" s="25"/>
      <c r="K10273" s="25"/>
      <c r="L10273" s="25"/>
      <c r="N10273" s="25"/>
      <c r="O10273" s="25"/>
      <c r="P10273" s="35" t="s">
        <v>2496</v>
      </c>
      <c r="AS10273" s="570"/>
      <c r="AT10273" s="391"/>
      <c r="AU10273" s="222"/>
      <c r="AV10273" s="564"/>
      <c r="AW10273" s="60"/>
      <c r="AX10273" s="60"/>
      <c r="AY10273" s="60"/>
      <c r="AZ10273" s="283"/>
      <c r="BA10273" s="283"/>
      <c r="BB10273" s="283"/>
      <c r="BC10273" s="34"/>
      <c r="BD10273" s="27"/>
      <c r="BF10273" s="35"/>
      <c r="BG10273" s="35"/>
      <c r="BH10273" s="35"/>
    </row>
    <row r="10274" spans="1:60" ht="15" x14ac:dyDescent="0.25">
      <c r="A10274" s="570">
        <f t="shared" si="151"/>
        <v>10268</v>
      </c>
      <c r="B10274" s="571" t="s">
        <v>12402</v>
      </c>
      <c r="C10274" s="574" t="s">
        <v>12458</v>
      </c>
      <c r="D10274" s="843">
        <v>1799.9939999999999</v>
      </c>
      <c r="E10274" s="844"/>
      <c r="F10274" s="844"/>
      <c r="G10274" s="25"/>
      <c r="H10274" s="25"/>
      <c r="I10274" s="25"/>
      <c r="J10274" s="25"/>
      <c r="K10274" s="25"/>
      <c r="L10274" s="25"/>
      <c r="N10274" s="25"/>
      <c r="O10274" s="25"/>
      <c r="P10274" s="35" t="s">
        <v>2496</v>
      </c>
      <c r="AS10274" s="570"/>
      <c r="AT10274" s="391"/>
      <c r="AU10274" s="222"/>
      <c r="AV10274" s="564"/>
      <c r="AW10274" s="60"/>
      <c r="AX10274" s="60"/>
      <c r="AY10274" s="60"/>
      <c r="AZ10274" s="283"/>
      <c r="BA10274" s="283"/>
      <c r="BB10274" s="283"/>
      <c r="BC10274" s="34"/>
      <c r="BD10274" s="27"/>
      <c r="BF10274" s="35"/>
      <c r="BG10274" s="35"/>
      <c r="BH10274" s="35"/>
    </row>
    <row r="10275" spans="1:60" ht="15" x14ac:dyDescent="0.25">
      <c r="A10275" s="570">
        <f t="shared" si="151"/>
        <v>10269</v>
      </c>
      <c r="B10275" s="571" t="s">
        <v>12403</v>
      </c>
      <c r="C10275" s="574" t="s">
        <v>12458</v>
      </c>
      <c r="D10275" s="843">
        <v>8726.27</v>
      </c>
      <c r="E10275" s="844"/>
      <c r="F10275" s="844"/>
      <c r="G10275" s="25"/>
      <c r="H10275" s="25"/>
      <c r="I10275" s="25"/>
      <c r="J10275" s="25"/>
      <c r="K10275" s="25"/>
      <c r="L10275" s="25"/>
      <c r="N10275" s="25"/>
      <c r="O10275" s="25"/>
      <c r="P10275" s="35" t="s">
        <v>2496</v>
      </c>
      <c r="AS10275" s="570"/>
      <c r="AT10275" s="391"/>
      <c r="AU10275" s="222"/>
      <c r="AV10275" s="564"/>
      <c r="AW10275" s="60"/>
      <c r="AX10275" s="60"/>
      <c r="AY10275" s="60"/>
      <c r="AZ10275" s="283"/>
      <c r="BA10275" s="283"/>
      <c r="BB10275" s="283"/>
      <c r="BC10275" s="34"/>
      <c r="BD10275" s="27"/>
      <c r="BF10275" s="35"/>
      <c r="BG10275" s="35"/>
      <c r="BH10275" s="35"/>
    </row>
    <row r="10276" spans="1:60" ht="15" x14ac:dyDescent="0.25">
      <c r="A10276" s="570">
        <f t="shared" si="151"/>
        <v>10270</v>
      </c>
      <c r="B10276" s="571" t="s">
        <v>12404</v>
      </c>
      <c r="C10276" s="574" t="s">
        <v>12458</v>
      </c>
      <c r="D10276" s="843">
        <v>4601.7299999999996</v>
      </c>
      <c r="E10276" s="844"/>
      <c r="F10276" s="844"/>
      <c r="G10276" s="25"/>
      <c r="H10276" s="25"/>
      <c r="I10276" s="25"/>
      <c r="J10276" s="25"/>
      <c r="K10276" s="25"/>
      <c r="L10276" s="25"/>
      <c r="N10276" s="25"/>
      <c r="O10276" s="25"/>
      <c r="P10276" s="35" t="s">
        <v>2496</v>
      </c>
      <c r="AS10276" s="570"/>
      <c r="AT10276" s="391"/>
      <c r="AU10276" s="222"/>
      <c r="AV10276" s="564"/>
      <c r="AW10276" s="60"/>
      <c r="AX10276" s="60"/>
      <c r="AY10276" s="60"/>
      <c r="AZ10276" s="283"/>
      <c r="BA10276" s="283"/>
      <c r="BB10276" s="283"/>
      <c r="BC10276" s="34"/>
      <c r="BD10276" s="27"/>
      <c r="BF10276" s="35"/>
      <c r="BG10276" s="35"/>
      <c r="BH10276" s="35"/>
    </row>
    <row r="10277" spans="1:60" ht="15" x14ac:dyDescent="0.25">
      <c r="A10277" s="570">
        <f t="shared" si="151"/>
        <v>10271</v>
      </c>
      <c r="B10277" s="571" t="s">
        <v>12405</v>
      </c>
      <c r="C10277" s="574" t="s">
        <v>12458</v>
      </c>
      <c r="D10277" s="843">
        <v>23143.119999999999</v>
      </c>
      <c r="E10277" s="844"/>
      <c r="F10277" s="844"/>
      <c r="G10277" s="25"/>
      <c r="H10277" s="25"/>
      <c r="I10277" s="25"/>
      <c r="J10277" s="25"/>
      <c r="K10277" s="25"/>
      <c r="L10277" s="25"/>
      <c r="N10277" s="25"/>
      <c r="O10277" s="25"/>
      <c r="P10277" s="35" t="s">
        <v>2496</v>
      </c>
      <c r="AS10277" s="570"/>
      <c r="AT10277" s="391"/>
      <c r="AU10277" s="222"/>
      <c r="AV10277" s="564"/>
      <c r="AW10277" s="60"/>
      <c r="AX10277" s="60"/>
      <c r="AY10277" s="60"/>
      <c r="AZ10277" s="283"/>
      <c r="BA10277" s="283"/>
      <c r="BB10277" s="283"/>
      <c r="BC10277" s="34"/>
      <c r="BD10277" s="27"/>
      <c r="BF10277" s="35"/>
      <c r="BG10277" s="35"/>
      <c r="BH10277" s="35"/>
    </row>
    <row r="10278" spans="1:60" ht="15" x14ac:dyDescent="0.25">
      <c r="A10278" s="570">
        <f t="shared" si="151"/>
        <v>10272</v>
      </c>
      <c r="B10278" s="571" t="s">
        <v>12406</v>
      </c>
      <c r="C10278" s="574" t="s">
        <v>12458</v>
      </c>
      <c r="D10278" s="843">
        <v>28230.37</v>
      </c>
      <c r="E10278" s="844"/>
      <c r="F10278" s="844"/>
      <c r="G10278" s="25"/>
      <c r="H10278" s="25"/>
      <c r="I10278" s="25"/>
      <c r="J10278" s="25"/>
      <c r="K10278" s="25"/>
      <c r="L10278" s="25"/>
      <c r="N10278" s="25"/>
      <c r="O10278" s="25"/>
      <c r="P10278" s="35" t="s">
        <v>2496</v>
      </c>
      <c r="AS10278" s="570"/>
      <c r="AT10278" s="391"/>
      <c r="AU10278" s="222"/>
      <c r="AV10278" s="564"/>
      <c r="AW10278" s="60"/>
      <c r="AX10278" s="60"/>
      <c r="AY10278" s="60"/>
      <c r="AZ10278" s="283"/>
      <c r="BA10278" s="283"/>
      <c r="BB10278" s="283"/>
      <c r="BC10278" s="34"/>
      <c r="BD10278" s="27"/>
      <c r="BF10278" s="35"/>
      <c r="BG10278" s="35"/>
      <c r="BH10278" s="35"/>
    </row>
    <row r="10279" spans="1:60" ht="15" x14ac:dyDescent="0.25">
      <c r="A10279" s="570">
        <f t="shared" si="151"/>
        <v>10273</v>
      </c>
      <c r="B10279" s="571" t="s">
        <v>12407</v>
      </c>
      <c r="C10279" s="574" t="s">
        <v>12458</v>
      </c>
      <c r="D10279" s="843">
        <v>35384.65</v>
      </c>
      <c r="E10279" s="844"/>
      <c r="F10279" s="844"/>
      <c r="G10279" s="25"/>
      <c r="H10279" s="25"/>
      <c r="I10279" s="25"/>
      <c r="J10279" s="25"/>
      <c r="K10279" s="25"/>
      <c r="L10279" s="25"/>
      <c r="N10279" s="25"/>
      <c r="O10279" s="25"/>
      <c r="P10279" s="35" t="s">
        <v>2496</v>
      </c>
      <c r="AS10279" s="570"/>
      <c r="AT10279" s="391"/>
      <c r="AU10279" s="222"/>
      <c r="AV10279" s="564"/>
      <c r="AW10279" s="60"/>
      <c r="AX10279" s="60"/>
      <c r="AY10279" s="60"/>
      <c r="AZ10279" s="283"/>
      <c r="BA10279" s="283"/>
      <c r="BB10279" s="283"/>
      <c r="BC10279" s="34"/>
      <c r="BD10279" s="27"/>
      <c r="BF10279" s="35"/>
      <c r="BG10279" s="35"/>
      <c r="BH10279" s="35"/>
    </row>
    <row r="10280" spans="1:60" ht="15" x14ac:dyDescent="0.25">
      <c r="A10280" s="570">
        <f t="shared" si="151"/>
        <v>10274</v>
      </c>
      <c r="B10280" s="571" t="s">
        <v>12408</v>
      </c>
      <c r="C10280" s="574" t="s">
        <v>12458</v>
      </c>
      <c r="D10280" s="843">
        <v>11219.32</v>
      </c>
      <c r="E10280" s="844"/>
      <c r="F10280" s="844"/>
      <c r="G10280" s="25"/>
      <c r="H10280" s="25"/>
      <c r="I10280" s="25"/>
      <c r="J10280" s="25"/>
      <c r="K10280" s="25"/>
      <c r="L10280" s="25"/>
      <c r="N10280" s="25"/>
      <c r="O10280" s="25"/>
      <c r="P10280" s="35" t="s">
        <v>2496</v>
      </c>
      <c r="AS10280" s="570"/>
      <c r="AT10280" s="391"/>
      <c r="AU10280" s="222"/>
      <c r="AV10280" s="564"/>
      <c r="AW10280" s="60"/>
      <c r="AX10280" s="60"/>
      <c r="AY10280" s="60"/>
      <c r="AZ10280" s="283"/>
      <c r="BA10280" s="283"/>
      <c r="BB10280" s="283"/>
      <c r="BC10280" s="34"/>
      <c r="BD10280" s="27"/>
      <c r="BF10280" s="35"/>
      <c r="BG10280" s="35"/>
      <c r="BH10280" s="35"/>
    </row>
    <row r="10281" spans="1:60" ht="15" x14ac:dyDescent="0.25">
      <c r="A10281" s="570">
        <f t="shared" si="151"/>
        <v>10275</v>
      </c>
      <c r="B10281" s="571" t="s">
        <v>12409</v>
      </c>
      <c r="C10281" s="574" t="s">
        <v>12458</v>
      </c>
      <c r="D10281" s="843">
        <v>27464.01</v>
      </c>
      <c r="E10281" s="844"/>
      <c r="F10281" s="844"/>
      <c r="G10281" s="25"/>
      <c r="H10281" s="25"/>
      <c r="I10281" s="25"/>
      <c r="J10281" s="25"/>
      <c r="K10281" s="25"/>
      <c r="L10281" s="25"/>
      <c r="N10281" s="25"/>
      <c r="O10281" s="25"/>
      <c r="P10281" s="35" t="s">
        <v>2496</v>
      </c>
      <c r="AS10281" s="570"/>
      <c r="AT10281" s="391"/>
      <c r="AU10281" s="222"/>
      <c r="AV10281" s="564"/>
      <c r="AW10281" s="60"/>
      <c r="AX10281" s="60"/>
      <c r="AY10281" s="60"/>
      <c r="AZ10281" s="283"/>
      <c r="BA10281" s="283"/>
      <c r="BB10281" s="283"/>
      <c r="BC10281" s="34"/>
      <c r="BD10281" s="27"/>
      <c r="BF10281" s="35"/>
      <c r="BG10281" s="35"/>
      <c r="BH10281" s="35"/>
    </row>
    <row r="10282" spans="1:60" ht="15" x14ac:dyDescent="0.25">
      <c r="A10282" s="570">
        <f t="shared" si="151"/>
        <v>10276</v>
      </c>
      <c r="B10282" s="571" t="s">
        <v>12410</v>
      </c>
      <c r="C10282" s="574" t="s">
        <v>12458</v>
      </c>
      <c r="D10282" s="843">
        <v>43783.67</v>
      </c>
      <c r="E10282" s="844"/>
      <c r="F10282" s="844"/>
      <c r="G10282" s="25"/>
      <c r="H10282" s="25"/>
      <c r="I10282" s="25"/>
      <c r="J10282" s="25"/>
      <c r="K10282" s="25"/>
      <c r="L10282" s="25"/>
      <c r="N10282" s="25"/>
      <c r="O10282" s="25"/>
      <c r="P10282" s="35" t="s">
        <v>2496</v>
      </c>
      <c r="AS10282" s="570"/>
      <c r="AT10282" s="391"/>
      <c r="AU10282" s="222"/>
      <c r="AV10282" s="564"/>
      <c r="AW10282" s="60"/>
      <c r="AX10282" s="60"/>
      <c r="AY10282" s="60"/>
      <c r="AZ10282" s="283"/>
      <c r="BA10282" s="283"/>
      <c r="BB10282" s="283"/>
      <c r="BC10282" s="34"/>
      <c r="BD10282" s="27"/>
      <c r="BF10282" s="35"/>
      <c r="BG10282" s="35"/>
      <c r="BH10282" s="35"/>
    </row>
    <row r="10283" spans="1:60" ht="15" x14ac:dyDescent="0.25">
      <c r="A10283" s="570">
        <f t="shared" si="151"/>
        <v>10277</v>
      </c>
      <c r="B10283" s="571" t="s">
        <v>12411</v>
      </c>
      <c r="C10283" s="574" t="s">
        <v>12458</v>
      </c>
      <c r="D10283" s="843">
        <v>618155.02</v>
      </c>
      <c r="E10283" s="844"/>
      <c r="F10283" s="844"/>
      <c r="G10283" s="25"/>
      <c r="H10283" s="25"/>
      <c r="I10283" s="25"/>
      <c r="J10283" s="25"/>
      <c r="K10283" s="25"/>
      <c r="L10283" s="25"/>
      <c r="N10283" s="25"/>
      <c r="O10283" s="25"/>
      <c r="P10283" s="35" t="s">
        <v>2496</v>
      </c>
      <c r="AS10283" s="570"/>
      <c r="AT10283" s="391"/>
      <c r="AU10283" s="222"/>
      <c r="AV10283" s="564"/>
      <c r="AW10283" s="60"/>
      <c r="AX10283" s="60"/>
      <c r="AY10283" s="60"/>
      <c r="AZ10283" s="283"/>
      <c r="BA10283" s="283"/>
      <c r="BB10283" s="283"/>
      <c r="BC10283" s="34"/>
      <c r="BD10283" s="27"/>
      <c r="BF10283" s="35"/>
      <c r="BG10283" s="35"/>
      <c r="BH10283" s="35"/>
    </row>
    <row r="10284" spans="1:60" ht="15" x14ac:dyDescent="0.25">
      <c r="A10284" s="570">
        <f t="shared" si="151"/>
        <v>10278</v>
      </c>
      <c r="B10284" s="571" t="s">
        <v>12412</v>
      </c>
      <c r="C10284" s="574" t="s">
        <v>12458</v>
      </c>
      <c r="D10284" s="843">
        <v>793976.33</v>
      </c>
      <c r="E10284" s="844"/>
      <c r="F10284" s="844"/>
      <c r="G10284" s="25"/>
      <c r="H10284" s="25"/>
      <c r="I10284" s="25"/>
      <c r="J10284" s="25"/>
      <c r="K10284" s="25"/>
      <c r="L10284" s="25"/>
      <c r="N10284" s="25"/>
      <c r="O10284" s="25"/>
      <c r="P10284" s="35" t="s">
        <v>2496</v>
      </c>
      <c r="AS10284" s="570"/>
      <c r="AT10284" s="391"/>
      <c r="AU10284" s="222"/>
      <c r="AV10284" s="564"/>
      <c r="AW10284" s="60"/>
      <c r="AX10284" s="60"/>
      <c r="AY10284" s="60"/>
      <c r="AZ10284" s="283"/>
      <c r="BA10284" s="283"/>
      <c r="BB10284" s="283"/>
      <c r="BC10284" s="34"/>
      <c r="BD10284" s="27"/>
      <c r="BF10284" s="35"/>
      <c r="BG10284" s="35"/>
      <c r="BH10284" s="35"/>
    </row>
    <row r="10285" spans="1:60" ht="15" x14ac:dyDescent="0.25">
      <c r="A10285" s="570">
        <f t="shared" si="151"/>
        <v>10279</v>
      </c>
      <c r="B10285" s="571" t="s">
        <v>12413</v>
      </c>
      <c r="C10285" s="574" t="s">
        <v>12458</v>
      </c>
      <c r="D10285" s="843">
        <v>13607.65</v>
      </c>
      <c r="E10285" s="844"/>
      <c r="F10285" s="844"/>
      <c r="G10285" s="25"/>
      <c r="H10285" s="25"/>
      <c r="I10285" s="25"/>
      <c r="J10285" s="25"/>
      <c r="K10285" s="25"/>
      <c r="L10285" s="25"/>
      <c r="N10285" s="25"/>
      <c r="O10285" s="25"/>
      <c r="P10285" s="35" t="s">
        <v>2496</v>
      </c>
      <c r="AS10285" s="570"/>
      <c r="AT10285" s="391"/>
      <c r="AU10285" s="222"/>
      <c r="AV10285" s="564"/>
      <c r="AW10285" s="60"/>
      <c r="AX10285" s="60"/>
      <c r="AY10285" s="60"/>
      <c r="AZ10285" s="283"/>
      <c r="BA10285" s="283"/>
      <c r="BB10285" s="283"/>
      <c r="BC10285" s="34"/>
      <c r="BD10285" s="27"/>
      <c r="BF10285" s="35"/>
      <c r="BG10285" s="35"/>
      <c r="BH10285" s="35"/>
    </row>
    <row r="10286" spans="1:60" ht="15" x14ac:dyDescent="0.25">
      <c r="A10286" s="570">
        <f t="shared" si="151"/>
        <v>10280</v>
      </c>
      <c r="B10286" s="571" t="s">
        <v>12414</v>
      </c>
      <c r="C10286" s="574" t="s">
        <v>12458</v>
      </c>
      <c r="D10286" s="843">
        <v>15564.01</v>
      </c>
      <c r="E10286" s="844"/>
      <c r="F10286" s="844"/>
      <c r="G10286" s="25"/>
      <c r="H10286" s="25"/>
      <c r="I10286" s="25"/>
      <c r="J10286" s="25"/>
      <c r="K10286" s="25"/>
      <c r="L10286" s="25"/>
      <c r="N10286" s="25"/>
      <c r="O10286" s="25"/>
      <c r="P10286" s="35" t="s">
        <v>2496</v>
      </c>
      <c r="AS10286" s="570"/>
      <c r="AT10286" s="391"/>
      <c r="AU10286" s="222"/>
      <c r="AV10286" s="564"/>
      <c r="AW10286" s="60"/>
      <c r="AX10286" s="60"/>
      <c r="AY10286" s="60"/>
      <c r="AZ10286" s="283"/>
      <c r="BA10286" s="283"/>
      <c r="BB10286" s="283"/>
      <c r="BC10286" s="34"/>
      <c r="BD10286" s="27"/>
      <c r="BF10286" s="35"/>
      <c r="BG10286" s="35"/>
      <c r="BH10286" s="35"/>
    </row>
    <row r="10287" spans="1:60" ht="15" x14ac:dyDescent="0.25">
      <c r="A10287" s="570">
        <f t="shared" si="151"/>
        <v>10281</v>
      </c>
      <c r="B10287" s="571" t="s">
        <v>12415</v>
      </c>
      <c r="C10287" s="574" t="s">
        <v>12458</v>
      </c>
      <c r="D10287" s="843">
        <v>21323.61</v>
      </c>
      <c r="E10287" s="844"/>
      <c r="F10287" s="844"/>
      <c r="G10287" s="25"/>
      <c r="H10287" s="25"/>
      <c r="I10287" s="25"/>
      <c r="J10287" s="25"/>
      <c r="K10287" s="25"/>
      <c r="L10287" s="25"/>
      <c r="N10287" s="25"/>
      <c r="O10287" s="25"/>
      <c r="P10287" s="35" t="s">
        <v>2496</v>
      </c>
      <c r="AS10287" s="570"/>
      <c r="AT10287" s="391"/>
      <c r="AU10287" s="222"/>
      <c r="AV10287" s="564"/>
      <c r="AW10287" s="60"/>
      <c r="AX10287" s="60"/>
      <c r="AY10287" s="60"/>
      <c r="AZ10287" s="283"/>
      <c r="BA10287" s="283"/>
      <c r="BB10287" s="283"/>
      <c r="BC10287" s="34"/>
      <c r="BD10287" s="27"/>
      <c r="BF10287" s="35"/>
      <c r="BG10287" s="35"/>
      <c r="BH10287" s="35"/>
    </row>
    <row r="10288" spans="1:60" ht="15" x14ac:dyDescent="0.25">
      <c r="A10288" s="570">
        <f t="shared" si="151"/>
        <v>10282</v>
      </c>
      <c r="B10288" s="571" t="s">
        <v>12416</v>
      </c>
      <c r="C10288" s="574" t="s">
        <v>12458</v>
      </c>
      <c r="D10288" s="843">
        <v>24385.48</v>
      </c>
      <c r="E10288" s="844"/>
      <c r="F10288" s="844"/>
      <c r="G10288" s="25"/>
      <c r="H10288" s="25"/>
      <c r="I10288" s="25"/>
      <c r="J10288" s="25"/>
      <c r="K10288" s="25"/>
      <c r="L10288" s="25"/>
      <c r="N10288" s="25"/>
      <c r="O10288" s="25"/>
      <c r="P10288" s="35" t="s">
        <v>2496</v>
      </c>
      <c r="AS10288" s="570"/>
      <c r="AT10288" s="391"/>
      <c r="AU10288" s="222"/>
      <c r="AV10288" s="564"/>
      <c r="AW10288" s="60"/>
      <c r="AX10288" s="60"/>
      <c r="AY10288" s="60"/>
      <c r="AZ10288" s="283"/>
      <c r="BA10288" s="283"/>
      <c r="BB10288" s="283"/>
      <c r="BC10288" s="34"/>
      <c r="BD10288" s="27"/>
      <c r="BF10288" s="35"/>
      <c r="BG10288" s="35"/>
      <c r="BH10288" s="35"/>
    </row>
    <row r="10289" spans="1:60" ht="15" x14ac:dyDescent="0.25">
      <c r="A10289" s="570">
        <f t="shared" si="151"/>
        <v>10283</v>
      </c>
      <c r="B10289" s="571" t="s">
        <v>12417</v>
      </c>
      <c r="C10289" s="574" t="s">
        <v>12458</v>
      </c>
      <c r="D10289" s="843">
        <v>21323.61</v>
      </c>
      <c r="E10289" s="844"/>
      <c r="F10289" s="844"/>
      <c r="G10289" s="25"/>
      <c r="H10289" s="25"/>
      <c r="I10289" s="25"/>
      <c r="J10289" s="25"/>
      <c r="K10289" s="25"/>
      <c r="L10289" s="25"/>
      <c r="N10289" s="25"/>
      <c r="O10289" s="25"/>
      <c r="P10289" s="35" t="s">
        <v>2496</v>
      </c>
      <c r="AS10289" s="570"/>
      <c r="AT10289" s="391"/>
      <c r="AU10289" s="222"/>
      <c r="AV10289" s="564"/>
      <c r="AW10289" s="60"/>
      <c r="AX10289" s="60"/>
      <c r="AY10289" s="60"/>
      <c r="AZ10289" s="283"/>
      <c r="BA10289" s="283"/>
      <c r="BB10289" s="283"/>
      <c r="BC10289" s="34"/>
      <c r="BD10289" s="27"/>
      <c r="BF10289" s="35"/>
      <c r="BG10289" s="35"/>
      <c r="BH10289" s="35"/>
    </row>
    <row r="10290" spans="1:60" ht="15" x14ac:dyDescent="0.25">
      <c r="A10290" s="570">
        <f t="shared" si="151"/>
        <v>10284</v>
      </c>
      <c r="B10290" s="571" t="s">
        <v>12418</v>
      </c>
      <c r="C10290" s="574" t="s">
        <v>12458</v>
      </c>
      <c r="D10290" s="843">
        <v>112963.13</v>
      </c>
      <c r="E10290" s="844"/>
      <c r="F10290" s="844"/>
      <c r="G10290" s="25"/>
      <c r="H10290" s="25"/>
      <c r="I10290" s="25"/>
      <c r="J10290" s="25"/>
      <c r="K10290" s="25"/>
      <c r="L10290" s="25"/>
      <c r="N10290" s="25"/>
      <c r="O10290" s="25"/>
      <c r="P10290" s="35" t="s">
        <v>2496</v>
      </c>
      <c r="AS10290" s="570"/>
      <c r="AT10290" s="391"/>
      <c r="AU10290" s="222"/>
      <c r="AV10290" s="564"/>
      <c r="AW10290" s="60"/>
      <c r="AX10290" s="60"/>
      <c r="AY10290" s="60"/>
      <c r="AZ10290" s="283"/>
      <c r="BA10290" s="283"/>
      <c r="BB10290" s="283"/>
      <c r="BC10290" s="34"/>
      <c r="BD10290" s="27"/>
      <c r="BF10290" s="35"/>
      <c r="BG10290" s="35"/>
      <c r="BH10290" s="35"/>
    </row>
    <row r="10291" spans="1:60" ht="15" x14ac:dyDescent="0.25">
      <c r="A10291" s="570">
        <f t="shared" si="151"/>
        <v>10285</v>
      </c>
      <c r="B10291" s="571" t="s">
        <v>12419</v>
      </c>
      <c r="C10291" s="574" t="s">
        <v>12458</v>
      </c>
      <c r="D10291" s="843">
        <v>220465.35</v>
      </c>
      <c r="E10291" s="844"/>
      <c r="F10291" s="844"/>
      <c r="G10291" s="25"/>
      <c r="H10291" s="25"/>
      <c r="I10291" s="25"/>
      <c r="J10291" s="25"/>
      <c r="K10291" s="25"/>
      <c r="L10291" s="25"/>
      <c r="N10291" s="25"/>
      <c r="O10291" s="25"/>
      <c r="P10291" s="35" t="s">
        <v>2496</v>
      </c>
      <c r="AS10291" s="570"/>
      <c r="AT10291" s="391"/>
      <c r="AU10291" s="222"/>
      <c r="AV10291" s="564"/>
      <c r="AW10291" s="60"/>
      <c r="AX10291" s="60"/>
      <c r="AY10291" s="60"/>
      <c r="AZ10291" s="283"/>
      <c r="BA10291" s="283"/>
      <c r="BB10291" s="283"/>
      <c r="BC10291" s="34"/>
      <c r="BD10291" s="27"/>
      <c r="BF10291" s="35"/>
      <c r="BG10291" s="35"/>
      <c r="BH10291" s="35"/>
    </row>
    <row r="10292" spans="1:60" ht="15" x14ac:dyDescent="0.25">
      <c r="A10292" s="570">
        <f t="shared" si="151"/>
        <v>10286</v>
      </c>
      <c r="B10292" s="571" t="s">
        <v>12420</v>
      </c>
      <c r="C10292" s="574" t="s">
        <v>12458</v>
      </c>
      <c r="D10292" s="843">
        <v>215443.55</v>
      </c>
      <c r="E10292" s="844"/>
      <c r="F10292" s="844"/>
      <c r="G10292" s="25"/>
      <c r="H10292" s="25"/>
      <c r="I10292" s="25"/>
      <c r="J10292" s="25"/>
      <c r="K10292" s="25"/>
      <c r="L10292" s="25"/>
      <c r="N10292" s="25"/>
      <c r="O10292" s="25"/>
      <c r="P10292" s="35" t="s">
        <v>2496</v>
      </c>
      <c r="AS10292" s="570"/>
      <c r="AT10292" s="391"/>
      <c r="AU10292" s="222"/>
      <c r="AV10292" s="564"/>
      <c r="AW10292" s="60"/>
      <c r="AX10292" s="60"/>
      <c r="AY10292" s="60"/>
      <c r="AZ10292" s="283"/>
      <c r="BA10292" s="283"/>
      <c r="BB10292" s="283"/>
      <c r="BC10292" s="34"/>
      <c r="BD10292" s="27"/>
      <c r="BF10292" s="35"/>
      <c r="BG10292" s="35"/>
      <c r="BH10292" s="35"/>
    </row>
    <row r="10293" spans="1:60" ht="15" x14ac:dyDescent="0.25">
      <c r="A10293" s="570">
        <f t="shared" si="151"/>
        <v>10287</v>
      </c>
      <c r="B10293" s="571" t="s">
        <v>12421</v>
      </c>
      <c r="C10293" s="574" t="s">
        <v>12458</v>
      </c>
      <c r="D10293" s="843">
        <v>502782.14</v>
      </c>
      <c r="E10293" s="844"/>
      <c r="F10293" s="844"/>
      <c r="G10293" s="25"/>
      <c r="H10293" s="25"/>
      <c r="I10293" s="25"/>
      <c r="J10293" s="25"/>
      <c r="K10293" s="25"/>
      <c r="L10293" s="25"/>
      <c r="N10293" s="25"/>
      <c r="O10293" s="25"/>
      <c r="P10293" s="35" t="s">
        <v>2496</v>
      </c>
      <c r="AS10293" s="570"/>
      <c r="AT10293" s="391"/>
      <c r="AU10293" s="222"/>
      <c r="AV10293" s="564"/>
      <c r="AW10293" s="60"/>
      <c r="AX10293" s="60"/>
      <c r="AY10293" s="60"/>
      <c r="AZ10293" s="283"/>
      <c r="BA10293" s="283"/>
      <c r="BB10293" s="283"/>
      <c r="BC10293" s="34"/>
      <c r="BD10293" s="27"/>
      <c r="BF10293" s="35"/>
      <c r="BG10293" s="35"/>
      <c r="BH10293" s="35"/>
    </row>
    <row r="10294" spans="1:60" ht="15" x14ac:dyDescent="0.25">
      <c r="A10294" s="570">
        <f t="shared" si="151"/>
        <v>10288</v>
      </c>
      <c r="B10294" s="571" t="s">
        <v>12422</v>
      </c>
      <c r="C10294" s="574" t="s">
        <v>12458</v>
      </c>
      <c r="D10294" s="843">
        <v>4605.3</v>
      </c>
      <c r="E10294" s="844"/>
      <c r="F10294" s="844"/>
      <c r="G10294" s="25"/>
      <c r="H10294" s="25"/>
      <c r="I10294" s="25"/>
      <c r="J10294" s="25"/>
      <c r="K10294" s="25"/>
      <c r="L10294" s="25"/>
      <c r="N10294" s="25"/>
      <c r="O10294" s="25"/>
      <c r="P10294" s="35" t="s">
        <v>2496</v>
      </c>
      <c r="AS10294" s="570"/>
      <c r="AT10294" s="391"/>
      <c r="AU10294" s="222"/>
      <c r="AV10294" s="564"/>
      <c r="AW10294" s="60"/>
      <c r="AX10294" s="60"/>
      <c r="AY10294" s="60"/>
      <c r="AZ10294" s="283"/>
      <c r="BA10294" s="283"/>
      <c r="BB10294" s="283"/>
      <c r="BC10294" s="34"/>
      <c r="BD10294" s="27"/>
      <c r="BF10294" s="35"/>
      <c r="BG10294" s="35"/>
      <c r="BH10294" s="35"/>
    </row>
    <row r="10295" spans="1:60" ht="15" x14ac:dyDescent="0.25">
      <c r="A10295" s="570">
        <f t="shared" si="151"/>
        <v>10289</v>
      </c>
      <c r="B10295" s="571" t="s">
        <v>12423</v>
      </c>
      <c r="C10295" s="574" t="s">
        <v>12458</v>
      </c>
      <c r="D10295" s="843">
        <v>7013.86</v>
      </c>
      <c r="E10295" s="844"/>
      <c r="F10295" s="844"/>
      <c r="G10295" s="25"/>
      <c r="H10295" s="25"/>
      <c r="I10295" s="25"/>
      <c r="J10295" s="25"/>
      <c r="K10295" s="25"/>
      <c r="L10295" s="25"/>
      <c r="N10295" s="25"/>
      <c r="O10295" s="25"/>
      <c r="P10295" s="35" t="s">
        <v>2496</v>
      </c>
      <c r="AS10295" s="570"/>
      <c r="AT10295" s="391"/>
      <c r="AU10295" s="222"/>
      <c r="AV10295" s="564"/>
      <c r="AW10295" s="60"/>
      <c r="AX10295" s="60"/>
      <c r="AY10295" s="60"/>
      <c r="AZ10295" s="283"/>
      <c r="BA10295" s="283"/>
      <c r="BB10295" s="283"/>
      <c r="BC10295" s="34"/>
      <c r="BD10295" s="27"/>
      <c r="BF10295" s="35"/>
      <c r="BG10295" s="35"/>
      <c r="BH10295" s="35"/>
    </row>
    <row r="10296" spans="1:60" ht="15" x14ac:dyDescent="0.25">
      <c r="A10296" s="570">
        <f t="shared" si="151"/>
        <v>10290</v>
      </c>
      <c r="B10296" s="571" t="s">
        <v>12424</v>
      </c>
      <c r="C10296" s="574" t="s">
        <v>12458</v>
      </c>
      <c r="D10296" s="843">
        <v>3823.47</v>
      </c>
      <c r="E10296" s="844"/>
      <c r="F10296" s="844"/>
      <c r="G10296" s="25"/>
      <c r="H10296" s="25"/>
      <c r="I10296" s="25"/>
      <c r="J10296" s="25"/>
      <c r="K10296" s="25"/>
      <c r="L10296" s="25"/>
      <c r="N10296" s="25"/>
      <c r="O10296" s="25"/>
      <c r="P10296" s="35" t="s">
        <v>2496</v>
      </c>
      <c r="AS10296" s="570"/>
      <c r="AT10296" s="391"/>
      <c r="AU10296" s="222"/>
      <c r="AV10296" s="564"/>
      <c r="AW10296" s="60"/>
      <c r="AX10296" s="60"/>
      <c r="AY10296" s="60"/>
      <c r="AZ10296" s="283"/>
      <c r="BA10296" s="283"/>
      <c r="BB10296" s="283"/>
      <c r="BC10296" s="34"/>
      <c r="BD10296" s="27"/>
      <c r="BF10296" s="35"/>
      <c r="BG10296" s="35"/>
      <c r="BH10296" s="35"/>
    </row>
    <row r="10297" spans="1:60" ht="15" x14ac:dyDescent="0.25">
      <c r="A10297" s="570">
        <f t="shared" si="151"/>
        <v>10291</v>
      </c>
      <c r="B10297" s="571" t="s">
        <v>12425</v>
      </c>
      <c r="C10297" s="574" t="s">
        <v>12458</v>
      </c>
      <c r="D10297" s="843">
        <v>8021.79</v>
      </c>
      <c r="E10297" s="844"/>
      <c r="F10297" s="844"/>
      <c r="G10297" s="25"/>
      <c r="H10297" s="25"/>
      <c r="I10297" s="25"/>
      <c r="J10297" s="25"/>
      <c r="K10297" s="25"/>
      <c r="L10297" s="25"/>
      <c r="N10297" s="25"/>
      <c r="O10297" s="25"/>
      <c r="P10297" s="35" t="s">
        <v>2496</v>
      </c>
      <c r="AS10297" s="570"/>
      <c r="AT10297" s="391"/>
      <c r="AU10297" s="222"/>
      <c r="AV10297" s="564"/>
      <c r="AW10297" s="60"/>
      <c r="AX10297" s="60"/>
      <c r="AY10297" s="60"/>
      <c r="AZ10297" s="283"/>
      <c r="BA10297" s="283"/>
      <c r="BB10297" s="283"/>
      <c r="BC10297" s="34"/>
      <c r="BD10297" s="27"/>
      <c r="BF10297" s="35"/>
      <c r="BG10297" s="35"/>
      <c r="BH10297" s="35"/>
    </row>
    <row r="10298" spans="1:60" ht="15" x14ac:dyDescent="0.25">
      <c r="A10298" s="570">
        <f t="shared" si="151"/>
        <v>10292</v>
      </c>
      <c r="B10298" s="571" t="s">
        <v>12426</v>
      </c>
      <c r="C10298" s="574" t="s">
        <v>12458</v>
      </c>
      <c r="D10298" s="843">
        <v>9459.31</v>
      </c>
      <c r="E10298" s="844"/>
      <c r="F10298" s="844"/>
      <c r="G10298" s="25"/>
      <c r="H10298" s="25"/>
      <c r="I10298" s="25"/>
      <c r="J10298" s="25"/>
      <c r="K10298" s="25"/>
      <c r="L10298" s="25"/>
      <c r="N10298" s="25"/>
      <c r="O10298" s="25"/>
      <c r="P10298" s="35" t="s">
        <v>2496</v>
      </c>
      <c r="AS10298" s="570"/>
      <c r="AT10298" s="391"/>
      <c r="AU10298" s="222"/>
      <c r="AV10298" s="564"/>
      <c r="AW10298" s="60"/>
      <c r="AX10298" s="60"/>
      <c r="AY10298" s="60"/>
      <c r="AZ10298" s="283"/>
      <c r="BA10298" s="283"/>
      <c r="BB10298" s="283"/>
      <c r="BC10298" s="34"/>
      <c r="BD10298" s="27"/>
      <c r="BF10298" s="35"/>
      <c r="BG10298" s="35"/>
      <c r="BH10298" s="35"/>
    </row>
    <row r="10299" spans="1:60" ht="15" x14ac:dyDescent="0.25">
      <c r="A10299" s="570">
        <f t="shared" si="151"/>
        <v>10293</v>
      </c>
      <c r="B10299" s="571" t="s">
        <v>12427</v>
      </c>
      <c r="C10299" s="574" t="s">
        <v>12458</v>
      </c>
      <c r="D10299" s="843">
        <v>14407.33</v>
      </c>
      <c r="E10299" s="844"/>
      <c r="F10299" s="844"/>
      <c r="G10299" s="25"/>
      <c r="H10299" s="25"/>
      <c r="I10299" s="25"/>
      <c r="J10299" s="25"/>
      <c r="K10299" s="25"/>
      <c r="L10299" s="25"/>
      <c r="N10299" s="25"/>
      <c r="O10299" s="25"/>
      <c r="P10299" s="35" t="s">
        <v>2496</v>
      </c>
      <c r="AS10299" s="570"/>
      <c r="AT10299" s="391"/>
      <c r="AU10299" s="222"/>
      <c r="AV10299" s="564"/>
      <c r="AW10299" s="60"/>
      <c r="AX10299" s="60"/>
      <c r="AY10299" s="60"/>
      <c r="AZ10299" s="283"/>
      <c r="BA10299" s="283"/>
      <c r="BB10299" s="283"/>
      <c r="BC10299" s="34"/>
      <c r="BD10299" s="27"/>
      <c r="BF10299" s="35"/>
      <c r="BG10299" s="35"/>
      <c r="BH10299" s="35"/>
    </row>
    <row r="10300" spans="1:60" ht="15" x14ac:dyDescent="0.25">
      <c r="A10300" s="570">
        <f t="shared" si="151"/>
        <v>10294</v>
      </c>
      <c r="B10300" s="571" t="s">
        <v>12428</v>
      </c>
      <c r="C10300" s="574" t="s">
        <v>12458</v>
      </c>
      <c r="D10300" s="843">
        <v>6071.38</v>
      </c>
      <c r="E10300" s="844"/>
      <c r="F10300" s="844"/>
      <c r="G10300" s="25"/>
      <c r="H10300" s="25"/>
      <c r="I10300" s="25"/>
      <c r="J10300" s="25"/>
      <c r="K10300" s="25"/>
      <c r="L10300" s="25"/>
      <c r="N10300" s="25"/>
      <c r="O10300" s="25"/>
      <c r="P10300" s="35" t="s">
        <v>2496</v>
      </c>
      <c r="AS10300" s="570"/>
      <c r="AT10300" s="391"/>
      <c r="AU10300" s="222"/>
      <c r="AV10300" s="564"/>
      <c r="AW10300" s="60"/>
      <c r="AX10300" s="60"/>
      <c r="AY10300" s="60"/>
      <c r="AZ10300" s="283"/>
      <c r="BA10300" s="283"/>
      <c r="BB10300" s="283"/>
      <c r="BC10300" s="34"/>
      <c r="BD10300" s="27"/>
      <c r="BF10300" s="35"/>
      <c r="BG10300" s="35"/>
      <c r="BH10300" s="35"/>
    </row>
    <row r="10301" spans="1:60" ht="15" x14ac:dyDescent="0.25">
      <c r="A10301" s="570">
        <f t="shared" si="151"/>
        <v>10295</v>
      </c>
      <c r="B10301" s="571" t="s">
        <v>12429</v>
      </c>
      <c r="C10301" s="574" t="s">
        <v>12458</v>
      </c>
      <c r="D10301" s="843">
        <v>16479.12</v>
      </c>
      <c r="E10301" s="844"/>
      <c r="F10301" s="844"/>
      <c r="G10301" s="25"/>
      <c r="H10301" s="25"/>
      <c r="I10301" s="25"/>
      <c r="J10301" s="25"/>
      <c r="K10301" s="25"/>
      <c r="L10301" s="25"/>
      <c r="N10301" s="25"/>
      <c r="O10301" s="25"/>
      <c r="P10301" s="35" t="s">
        <v>2496</v>
      </c>
      <c r="AS10301" s="570"/>
      <c r="AT10301" s="391"/>
      <c r="AU10301" s="222"/>
      <c r="AV10301" s="564"/>
      <c r="AW10301" s="60"/>
      <c r="AX10301" s="60"/>
      <c r="AY10301" s="60"/>
      <c r="AZ10301" s="283"/>
      <c r="BA10301" s="283"/>
      <c r="BB10301" s="283"/>
      <c r="BC10301" s="34"/>
      <c r="BD10301" s="27"/>
      <c r="BF10301" s="35"/>
      <c r="BG10301" s="35"/>
      <c r="BH10301" s="35"/>
    </row>
    <row r="10302" spans="1:60" ht="15" x14ac:dyDescent="0.25">
      <c r="A10302" s="570">
        <f t="shared" si="151"/>
        <v>10296</v>
      </c>
      <c r="B10302" s="571" t="s">
        <v>12430</v>
      </c>
      <c r="C10302" s="574" t="s">
        <v>12458</v>
      </c>
      <c r="D10302" s="843">
        <v>8080.1</v>
      </c>
      <c r="E10302" s="844"/>
      <c r="F10302" s="844"/>
      <c r="G10302" s="25"/>
      <c r="H10302" s="25"/>
      <c r="I10302" s="25"/>
      <c r="J10302" s="25"/>
      <c r="K10302" s="25"/>
      <c r="L10302" s="25"/>
      <c r="N10302" s="25"/>
      <c r="O10302" s="25"/>
      <c r="P10302" s="35" t="s">
        <v>2496</v>
      </c>
      <c r="AS10302" s="570"/>
      <c r="AT10302" s="391"/>
      <c r="AU10302" s="222"/>
      <c r="AV10302" s="564"/>
      <c r="AW10302" s="60"/>
      <c r="AX10302" s="60"/>
      <c r="AY10302" s="60"/>
      <c r="AZ10302" s="283"/>
      <c r="BA10302" s="283"/>
      <c r="BB10302" s="283"/>
      <c r="BC10302" s="34"/>
      <c r="BD10302" s="27"/>
      <c r="BF10302" s="35"/>
      <c r="BG10302" s="35"/>
      <c r="BH10302" s="35"/>
    </row>
    <row r="10303" spans="1:60" ht="15" x14ac:dyDescent="0.25">
      <c r="A10303" s="570">
        <f t="shared" si="151"/>
        <v>10297</v>
      </c>
      <c r="B10303" s="571" t="s">
        <v>12431</v>
      </c>
      <c r="C10303" s="574" t="s">
        <v>12458</v>
      </c>
      <c r="D10303" s="843">
        <v>16311.33</v>
      </c>
      <c r="E10303" s="844"/>
      <c r="F10303" s="844"/>
      <c r="G10303" s="25"/>
      <c r="H10303" s="25"/>
      <c r="I10303" s="25"/>
      <c r="J10303" s="25"/>
      <c r="K10303" s="25"/>
      <c r="L10303" s="25"/>
      <c r="N10303" s="25"/>
      <c r="O10303" s="25"/>
      <c r="P10303" s="35" t="s">
        <v>2496</v>
      </c>
      <c r="AS10303" s="570"/>
      <c r="AT10303" s="391"/>
      <c r="AU10303" s="222"/>
      <c r="AV10303" s="564"/>
      <c r="AW10303" s="60"/>
      <c r="AX10303" s="60"/>
      <c r="AY10303" s="60"/>
      <c r="AZ10303" s="283"/>
      <c r="BA10303" s="283"/>
      <c r="BB10303" s="283"/>
      <c r="BC10303" s="34"/>
      <c r="BD10303" s="27"/>
      <c r="BF10303" s="35"/>
      <c r="BG10303" s="35"/>
      <c r="BH10303" s="35"/>
    </row>
    <row r="10304" spans="1:60" ht="15" x14ac:dyDescent="0.25">
      <c r="A10304" s="570">
        <f t="shared" si="151"/>
        <v>10298</v>
      </c>
      <c r="B10304" s="571" t="s">
        <v>12432</v>
      </c>
      <c r="C10304" s="574" t="s">
        <v>12458</v>
      </c>
      <c r="D10304" s="843">
        <v>24841.25</v>
      </c>
      <c r="E10304" s="844"/>
      <c r="F10304" s="844"/>
      <c r="G10304" s="25"/>
      <c r="H10304" s="25"/>
      <c r="I10304" s="25"/>
      <c r="J10304" s="25"/>
      <c r="K10304" s="25"/>
      <c r="L10304" s="25"/>
      <c r="N10304" s="25"/>
      <c r="O10304" s="25"/>
      <c r="P10304" s="35" t="s">
        <v>2496</v>
      </c>
      <c r="AS10304" s="570"/>
      <c r="AT10304" s="391"/>
      <c r="AU10304" s="222"/>
      <c r="AV10304" s="564"/>
      <c r="AW10304" s="60"/>
      <c r="AX10304" s="60"/>
      <c r="AY10304" s="60"/>
      <c r="AZ10304" s="283"/>
      <c r="BA10304" s="283"/>
      <c r="BB10304" s="283"/>
      <c r="BC10304" s="34"/>
      <c r="BD10304" s="27"/>
      <c r="BF10304" s="35"/>
      <c r="BG10304" s="35"/>
      <c r="BH10304" s="35"/>
    </row>
    <row r="10305" spans="1:60" ht="15" x14ac:dyDescent="0.25">
      <c r="A10305" s="570">
        <f t="shared" si="151"/>
        <v>10299</v>
      </c>
      <c r="B10305" s="571" t="s">
        <v>12433</v>
      </c>
      <c r="C10305" s="574" t="s">
        <v>12458</v>
      </c>
      <c r="D10305" s="843">
        <v>13545.77</v>
      </c>
      <c r="E10305" s="844"/>
      <c r="F10305" s="844"/>
      <c r="G10305" s="25"/>
      <c r="H10305" s="25"/>
      <c r="I10305" s="25"/>
      <c r="J10305" s="25"/>
      <c r="K10305" s="25"/>
      <c r="L10305" s="25"/>
      <c r="N10305" s="25"/>
      <c r="O10305" s="25"/>
      <c r="P10305" s="35" t="s">
        <v>2496</v>
      </c>
      <c r="AS10305" s="570"/>
      <c r="AT10305" s="391"/>
      <c r="AU10305" s="222"/>
      <c r="AV10305" s="564"/>
      <c r="AW10305" s="60"/>
      <c r="AX10305" s="60"/>
      <c r="AY10305" s="60"/>
      <c r="AZ10305" s="283"/>
      <c r="BA10305" s="283"/>
      <c r="BB10305" s="283"/>
      <c r="BC10305" s="34"/>
      <c r="BD10305" s="27"/>
      <c r="BF10305" s="35"/>
      <c r="BG10305" s="35"/>
      <c r="BH10305" s="35"/>
    </row>
    <row r="10306" spans="1:60" ht="15" x14ac:dyDescent="0.25">
      <c r="A10306" s="570">
        <f t="shared" si="151"/>
        <v>10300</v>
      </c>
      <c r="B10306" s="571" t="s">
        <v>12434</v>
      </c>
      <c r="C10306" s="574" t="s">
        <v>12458</v>
      </c>
      <c r="D10306" s="843">
        <v>28412.44</v>
      </c>
      <c r="E10306" s="844"/>
      <c r="F10306" s="844"/>
      <c r="G10306" s="25"/>
      <c r="H10306" s="25"/>
      <c r="I10306" s="25"/>
      <c r="J10306" s="25"/>
      <c r="K10306" s="25"/>
      <c r="L10306" s="25"/>
      <c r="N10306" s="25"/>
      <c r="O10306" s="25"/>
      <c r="P10306" s="35" t="s">
        <v>2496</v>
      </c>
      <c r="AS10306" s="570"/>
      <c r="AT10306" s="391"/>
      <c r="AU10306" s="222"/>
      <c r="AV10306" s="564"/>
      <c r="AW10306" s="60"/>
      <c r="AX10306" s="60"/>
      <c r="AY10306" s="60"/>
      <c r="AZ10306" s="283"/>
      <c r="BA10306" s="283"/>
      <c r="BB10306" s="283"/>
      <c r="BC10306" s="34"/>
      <c r="BD10306" s="27"/>
      <c r="BF10306" s="35"/>
      <c r="BG10306" s="35"/>
      <c r="BH10306" s="35"/>
    </row>
    <row r="10307" spans="1:60" ht="15" x14ac:dyDescent="0.25">
      <c r="A10307" s="570">
        <f t="shared" si="151"/>
        <v>10301</v>
      </c>
      <c r="B10307" s="571" t="s">
        <v>12435</v>
      </c>
      <c r="C10307" s="574" t="s">
        <v>12458</v>
      </c>
      <c r="D10307" s="843">
        <v>10023.370000000001</v>
      </c>
      <c r="E10307" s="844"/>
      <c r="F10307" s="844"/>
      <c r="G10307" s="25"/>
      <c r="H10307" s="25"/>
      <c r="I10307" s="25"/>
      <c r="J10307" s="25"/>
      <c r="K10307" s="25"/>
      <c r="L10307" s="25"/>
      <c r="N10307" s="25"/>
      <c r="O10307" s="25"/>
      <c r="P10307" s="35" t="s">
        <v>2496</v>
      </c>
      <c r="AS10307" s="570"/>
      <c r="AT10307" s="391"/>
      <c r="AU10307" s="222"/>
      <c r="AV10307" s="564"/>
      <c r="AW10307" s="60"/>
      <c r="AX10307" s="60"/>
      <c r="AY10307" s="60"/>
      <c r="AZ10307" s="283"/>
      <c r="BA10307" s="283"/>
      <c r="BB10307" s="283"/>
      <c r="BC10307" s="34"/>
      <c r="BD10307" s="27"/>
      <c r="BF10307" s="35"/>
      <c r="BG10307" s="35"/>
      <c r="BH10307" s="35"/>
    </row>
    <row r="10308" spans="1:60" ht="15" x14ac:dyDescent="0.25">
      <c r="A10308" s="570">
        <f t="shared" si="151"/>
        <v>10302</v>
      </c>
      <c r="B10308" s="571" t="s">
        <v>12436</v>
      </c>
      <c r="C10308" s="574" t="s">
        <v>12458</v>
      </c>
      <c r="D10308" s="843">
        <v>118612.06</v>
      </c>
      <c r="E10308" s="844"/>
      <c r="F10308" s="844"/>
      <c r="G10308" s="25"/>
      <c r="H10308" s="25"/>
      <c r="I10308" s="25"/>
      <c r="J10308" s="25"/>
      <c r="K10308" s="25"/>
      <c r="L10308" s="25"/>
      <c r="N10308" s="25"/>
      <c r="O10308" s="25"/>
      <c r="P10308" s="35" t="s">
        <v>2496</v>
      </c>
      <c r="AS10308" s="570"/>
      <c r="AT10308" s="391"/>
      <c r="AU10308" s="222"/>
      <c r="AV10308" s="564"/>
      <c r="AW10308" s="60"/>
      <c r="AX10308" s="60"/>
      <c r="AY10308" s="60"/>
      <c r="AZ10308" s="283"/>
      <c r="BA10308" s="283"/>
      <c r="BB10308" s="283"/>
      <c r="BC10308" s="34"/>
      <c r="BD10308" s="27"/>
      <c r="BF10308" s="35"/>
      <c r="BG10308" s="35"/>
      <c r="BH10308" s="35"/>
    </row>
    <row r="10309" spans="1:60" ht="15" x14ac:dyDescent="0.25">
      <c r="A10309" s="570">
        <f t="shared" si="151"/>
        <v>10303</v>
      </c>
      <c r="B10309" s="571" t="s">
        <v>12437</v>
      </c>
      <c r="C10309" s="574" t="s">
        <v>12458</v>
      </c>
      <c r="D10309" s="843">
        <v>125686.61</v>
      </c>
      <c r="E10309" s="844"/>
      <c r="F10309" s="844"/>
      <c r="G10309" s="25"/>
      <c r="H10309" s="25"/>
      <c r="I10309" s="25"/>
      <c r="J10309" s="25"/>
      <c r="K10309" s="25"/>
      <c r="L10309" s="25"/>
      <c r="N10309" s="25"/>
      <c r="O10309" s="25"/>
      <c r="P10309" s="35" t="s">
        <v>2496</v>
      </c>
      <c r="AS10309" s="570"/>
      <c r="AT10309" s="391"/>
      <c r="AU10309" s="222"/>
      <c r="AV10309" s="564"/>
      <c r="AW10309" s="60"/>
      <c r="AX10309" s="60"/>
      <c r="AY10309" s="60"/>
      <c r="AZ10309" s="283"/>
      <c r="BA10309" s="283"/>
      <c r="BB10309" s="283"/>
      <c r="BC10309" s="34"/>
      <c r="BD10309" s="27"/>
      <c r="BF10309" s="35"/>
      <c r="BG10309" s="35"/>
      <c r="BH10309" s="35"/>
    </row>
    <row r="10310" spans="1:60" ht="15" x14ac:dyDescent="0.25">
      <c r="A10310" s="570">
        <f t="shared" si="151"/>
        <v>10304</v>
      </c>
      <c r="B10310" s="571" t="s">
        <v>12438</v>
      </c>
      <c r="C10310" s="574" t="s">
        <v>12458</v>
      </c>
      <c r="D10310" s="843">
        <v>308455.14</v>
      </c>
      <c r="E10310" s="844"/>
      <c r="F10310" s="844"/>
      <c r="G10310" s="25"/>
      <c r="H10310" s="25"/>
      <c r="I10310" s="25"/>
      <c r="J10310" s="25"/>
      <c r="K10310" s="25"/>
      <c r="L10310" s="25"/>
      <c r="N10310" s="25"/>
      <c r="O10310" s="25"/>
      <c r="P10310" s="35" t="s">
        <v>2496</v>
      </c>
      <c r="AS10310" s="570"/>
      <c r="AT10310" s="391"/>
      <c r="AU10310" s="222"/>
      <c r="AV10310" s="564"/>
      <c r="AW10310" s="60"/>
      <c r="AX10310" s="60"/>
      <c r="AY10310" s="60"/>
      <c r="AZ10310" s="283"/>
      <c r="BA10310" s="283"/>
      <c r="BB10310" s="283"/>
      <c r="BC10310" s="34"/>
      <c r="BD10310" s="27"/>
      <c r="BF10310" s="35"/>
      <c r="BG10310" s="35"/>
      <c r="BH10310" s="35"/>
    </row>
    <row r="10311" spans="1:60" ht="15" x14ac:dyDescent="0.25">
      <c r="A10311" s="570">
        <f t="shared" si="151"/>
        <v>10305</v>
      </c>
      <c r="B10311" s="571" t="s">
        <v>12439</v>
      </c>
      <c r="C10311" s="574" t="s">
        <v>2526</v>
      </c>
      <c r="D10311" s="843">
        <v>22658.79</v>
      </c>
      <c r="E10311" s="844"/>
      <c r="F10311" s="844"/>
      <c r="G10311" s="25"/>
      <c r="H10311" s="25"/>
      <c r="I10311" s="25"/>
      <c r="J10311" s="25"/>
      <c r="K10311" s="25"/>
      <c r="L10311" s="25"/>
      <c r="N10311" s="25"/>
      <c r="O10311" s="25"/>
      <c r="P10311" s="35" t="s">
        <v>2496</v>
      </c>
      <c r="AS10311" s="570"/>
      <c r="AT10311" s="391"/>
      <c r="AU10311" s="222"/>
      <c r="AV10311" s="564"/>
      <c r="AW10311" s="60"/>
      <c r="AX10311" s="60"/>
      <c r="AY10311" s="60"/>
      <c r="AZ10311" s="283"/>
      <c r="BA10311" s="283"/>
      <c r="BB10311" s="283"/>
      <c r="BC10311" s="34"/>
      <c r="BD10311" s="27"/>
      <c r="BF10311" s="35"/>
      <c r="BG10311" s="35"/>
      <c r="BH10311" s="35"/>
    </row>
    <row r="10312" spans="1:60" ht="15" x14ac:dyDescent="0.25">
      <c r="A10312" s="570">
        <f t="shared" si="151"/>
        <v>10306</v>
      </c>
      <c r="B10312" s="571" t="s">
        <v>12440</v>
      </c>
      <c r="C10312" s="574" t="s">
        <v>2526</v>
      </c>
      <c r="D10312" s="843">
        <v>18553.29</v>
      </c>
      <c r="E10312" s="844"/>
      <c r="F10312" s="844"/>
      <c r="G10312" s="25"/>
      <c r="H10312" s="25"/>
      <c r="I10312" s="25"/>
      <c r="J10312" s="25"/>
      <c r="K10312" s="25"/>
      <c r="L10312" s="25"/>
      <c r="N10312" s="25"/>
      <c r="O10312" s="25"/>
      <c r="P10312" s="35" t="s">
        <v>2496</v>
      </c>
      <c r="AS10312" s="570"/>
      <c r="AT10312" s="391"/>
      <c r="AU10312" s="222"/>
      <c r="AV10312" s="564"/>
      <c r="AW10312" s="60"/>
      <c r="AX10312" s="60"/>
      <c r="AY10312" s="60"/>
      <c r="AZ10312" s="283"/>
      <c r="BA10312" s="283"/>
      <c r="BB10312" s="283"/>
      <c r="BC10312" s="34"/>
      <c r="BD10312" s="27"/>
      <c r="BF10312" s="35"/>
      <c r="BG10312" s="35"/>
      <c r="BH10312" s="35"/>
    </row>
    <row r="10313" spans="1:60" ht="15" x14ac:dyDescent="0.25">
      <c r="A10313" s="570">
        <f t="shared" si="151"/>
        <v>10307</v>
      </c>
      <c r="B10313" s="571" t="s">
        <v>12441</v>
      </c>
      <c r="C10313" s="574" t="s">
        <v>2526</v>
      </c>
      <c r="D10313" s="843">
        <v>17907.12</v>
      </c>
      <c r="E10313" s="844"/>
      <c r="F10313" s="844"/>
      <c r="G10313" s="25"/>
      <c r="H10313" s="25"/>
      <c r="I10313" s="25"/>
      <c r="J10313" s="25"/>
      <c r="K10313" s="25"/>
      <c r="L10313" s="25"/>
      <c r="N10313" s="25"/>
      <c r="O10313" s="25"/>
      <c r="P10313" s="35" t="s">
        <v>2496</v>
      </c>
      <c r="AS10313" s="570"/>
      <c r="AT10313" s="391"/>
      <c r="AU10313" s="222"/>
      <c r="AV10313" s="564"/>
      <c r="AW10313" s="60"/>
      <c r="AX10313" s="60"/>
      <c r="AY10313" s="60"/>
      <c r="AZ10313" s="283"/>
      <c r="BA10313" s="283"/>
      <c r="BB10313" s="283"/>
      <c r="BC10313" s="34"/>
      <c r="BD10313" s="27"/>
      <c r="BF10313" s="35"/>
      <c r="BG10313" s="35"/>
      <c r="BH10313" s="35"/>
    </row>
    <row r="10314" spans="1:60" ht="15" x14ac:dyDescent="0.25">
      <c r="A10314" s="570">
        <f t="shared" si="151"/>
        <v>10308</v>
      </c>
      <c r="B10314" s="571" t="s">
        <v>12442</v>
      </c>
      <c r="C10314" s="574" t="s">
        <v>12458</v>
      </c>
      <c r="D10314" s="843">
        <v>60214</v>
      </c>
      <c r="E10314" s="844"/>
      <c r="F10314" s="844"/>
      <c r="G10314" s="25"/>
      <c r="H10314" s="25"/>
      <c r="I10314" s="25"/>
      <c r="J10314" s="25"/>
      <c r="K10314" s="25"/>
      <c r="L10314" s="25"/>
      <c r="N10314" s="25"/>
      <c r="O10314" s="25"/>
      <c r="P10314" s="35" t="s">
        <v>2496</v>
      </c>
      <c r="AS10314" s="570"/>
      <c r="AT10314" s="391"/>
      <c r="AU10314" s="222"/>
      <c r="AV10314" s="564"/>
      <c r="AW10314" s="60"/>
      <c r="AX10314" s="60"/>
      <c r="AY10314" s="60"/>
      <c r="AZ10314" s="283"/>
      <c r="BA10314" s="283"/>
      <c r="BB10314" s="283"/>
      <c r="BC10314" s="34"/>
      <c r="BD10314" s="27"/>
      <c r="BF10314" s="35"/>
      <c r="BG10314" s="35"/>
      <c r="BH10314" s="35"/>
    </row>
    <row r="10315" spans="1:60" ht="15" x14ac:dyDescent="0.25">
      <c r="A10315" s="570">
        <f t="shared" si="151"/>
        <v>10309</v>
      </c>
      <c r="B10315" s="571" t="s">
        <v>12443</v>
      </c>
      <c r="C10315" s="574" t="s">
        <v>12473</v>
      </c>
      <c r="D10315" s="843">
        <v>72867.27</v>
      </c>
      <c r="E10315" s="844"/>
      <c r="F10315" s="844"/>
      <c r="G10315" s="25"/>
      <c r="H10315" s="25"/>
      <c r="I10315" s="25"/>
      <c r="J10315" s="25"/>
      <c r="K10315" s="25"/>
      <c r="L10315" s="25"/>
      <c r="N10315" s="25"/>
      <c r="O10315" s="25"/>
      <c r="P10315" s="35" t="s">
        <v>2496</v>
      </c>
      <c r="AS10315" s="570"/>
      <c r="AT10315" s="391"/>
      <c r="AU10315" s="222"/>
      <c r="AV10315" s="564"/>
      <c r="AW10315" s="60"/>
      <c r="AX10315" s="60"/>
      <c r="AY10315" s="60"/>
      <c r="AZ10315" s="283"/>
      <c r="BA10315" s="283"/>
      <c r="BB10315" s="283"/>
      <c r="BC10315" s="34"/>
      <c r="BD10315" s="27"/>
      <c r="BF10315" s="35"/>
      <c r="BG10315" s="35"/>
      <c r="BH10315" s="35"/>
    </row>
    <row r="10316" spans="1:60" ht="15" x14ac:dyDescent="0.25">
      <c r="A10316" s="570">
        <f t="shared" si="151"/>
        <v>10310</v>
      </c>
      <c r="B10316" s="571" t="s">
        <v>12444</v>
      </c>
      <c r="C10316" s="574" t="s">
        <v>12473</v>
      </c>
      <c r="D10316" s="843">
        <v>196991.41</v>
      </c>
      <c r="E10316" s="844"/>
      <c r="F10316" s="844"/>
      <c r="G10316" s="25"/>
      <c r="H10316" s="25"/>
      <c r="I10316" s="25"/>
      <c r="J10316" s="25"/>
      <c r="K10316" s="25"/>
      <c r="L10316" s="25"/>
      <c r="N10316" s="25"/>
      <c r="O10316" s="25"/>
      <c r="P10316" s="35" t="s">
        <v>2496</v>
      </c>
      <c r="AS10316" s="570"/>
      <c r="AT10316" s="391"/>
      <c r="AU10316" s="222"/>
      <c r="AV10316" s="564"/>
      <c r="AW10316" s="60"/>
      <c r="AX10316" s="60"/>
      <c r="AY10316" s="60"/>
      <c r="AZ10316" s="283"/>
      <c r="BA10316" s="283"/>
      <c r="BB10316" s="283"/>
      <c r="BC10316" s="34"/>
      <c r="BD10316" s="27"/>
      <c r="BF10316" s="35"/>
      <c r="BG10316" s="35"/>
      <c r="BH10316" s="35"/>
    </row>
    <row r="10317" spans="1:60" ht="15" x14ac:dyDescent="0.25">
      <c r="A10317" s="570">
        <f t="shared" si="151"/>
        <v>10311</v>
      </c>
      <c r="B10317" s="571" t="s">
        <v>12445</v>
      </c>
      <c r="C10317" s="574" t="s">
        <v>12473</v>
      </c>
      <c r="D10317" s="843">
        <v>179637.64</v>
      </c>
      <c r="E10317" s="844"/>
      <c r="F10317" s="844"/>
      <c r="G10317" s="25"/>
      <c r="H10317" s="25"/>
      <c r="I10317" s="25"/>
      <c r="J10317" s="25"/>
      <c r="K10317" s="25"/>
      <c r="L10317" s="25"/>
      <c r="N10317" s="25"/>
      <c r="O10317" s="25"/>
      <c r="P10317" s="35" t="s">
        <v>2496</v>
      </c>
      <c r="AS10317" s="570"/>
      <c r="AT10317" s="391"/>
      <c r="AU10317" s="222"/>
      <c r="AV10317" s="564"/>
      <c r="AW10317" s="60"/>
      <c r="AX10317" s="60"/>
      <c r="AY10317" s="60"/>
      <c r="AZ10317" s="283"/>
      <c r="BA10317" s="283"/>
      <c r="BB10317" s="283"/>
      <c r="BC10317" s="34"/>
      <c r="BD10317" s="27"/>
      <c r="BF10317" s="35"/>
      <c r="BG10317" s="35"/>
      <c r="BH10317" s="35"/>
    </row>
    <row r="10318" spans="1:60" ht="15" x14ac:dyDescent="0.25">
      <c r="A10318" s="570">
        <f t="shared" si="151"/>
        <v>10312</v>
      </c>
      <c r="B10318" s="571" t="s">
        <v>12446</v>
      </c>
      <c r="C10318" s="574" t="s">
        <v>12473</v>
      </c>
      <c r="D10318" s="843">
        <v>209182.96</v>
      </c>
      <c r="E10318" s="844"/>
      <c r="F10318" s="844"/>
      <c r="G10318" s="25"/>
      <c r="H10318" s="25"/>
      <c r="I10318" s="25"/>
      <c r="J10318" s="25"/>
      <c r="K10318" s="25"/>
      <c r="L10318" s="25"/>
      <c r="N10318" s="25"/>
      <c r="O10318" s="25"/>
      <c r="P10318" s="35" t="s">
        <v>2496</v>
      </c>
      <c r="AS10318" s="570"/>
      <c r="AT10318" s="391"/>
      <c r="AU10318" s="222"/>
      <c r="AV10318" s="564"/>
      <c r="AW10318" s="60"/>
      <c r="AX10318" s="60"/>
      <c r="AY10318" s="60"/>
      <c r="AZ10318" s="283"/>
      <c r="BA10318" s="283"/>
      <c r="BB10318" s="283"/>
      <c r="BC10318" s="34"/>
      <c r="BD10318" s="27"/>
      <c r="BF10318" s="35"/>
      <c r="BG10318" s="35"/>
      <c r="BH10318" s="35"/>
    </row>
    <row r="10319" spans="1:60" ht="15" x14ac:dyDescent="0.25">
      <c r="A10319" s="570">
        <f t="shared" ref="A10319:A10382" si="152">A10318+1</f>
        <v>10313</v>
      </c>
      <c r="B10319" s="571" t="s">
        <v>12447</v>
      </c>
      <c r="C10319" s="574" t="s">
        <v>12473</v>
      </c>
      <c r="D10319" s="843">
        <v>38823.75</v>
      </c>
      <c r="E10319" s="844"/>
      <c r="F10319" s="844"/>
      <c r="G10319" s="25"/>
      <c r="H10319" s="25"/>
      <c r="I10319" s="25"/>
      <c r="J10319" s="25"/>
      <c r="K10319" s="25"/>
      <c r="L10319" s="25"/>
      <c r="N10319" s="25"/>
      <c r="O10319" s="25"/>
      <c r="P10319" s="35" t="s">
        <v>2496</v>
      </c>
      <c r="AS10319" s="570"/>
      <c r="AT10319" s="391"/>
      <c r="AU10319" s="222"/>
      <c r="AV10319" s="564"/>
      <c r="AW10319" s="60"/>
      <c r="AX10319" s="60"/>
      <c r="AY10319" s="60"/>
      <c r="AZ10319" s="283"/>
      <c r="BA10319" s="283"/>
      <c r="BB10319" s="283"/>
      <c r="BC10319" s="34"/>
      <c r="BD10319" s="27"/>
      <c r="BF10319" s="35"/>
      <c r="BG10319" s="35"/>
      <c r="BH10319" s="35"/>
    </row>
    <row r="10320" spans="1:60" ht="15" x14ac:dyDescent="0.25">
      <c r="A10320" s="570">
        <f t="shared" si="152"/>
        <v>10314</v>
      </c>
      <c r="B10320" s="571" t="s">
        <v>12448</v>
      </c>
      <c r="C10320" s="574" t="s">
        <v>12473</v>
      </c>
      <c r="D10320" s="843">
        <v>77350</v>
      </c>
      <c r="E10320" s="844"/>
      <c r="F10320" s="844"/>
      <c r="G10320" s="25"/>
      <c r="H10320" s="25"/>
      <c r="I10320" s="25"/>
      <c r="J10320" s="25"/>
      <c r="K10320" s="25"/>
      <c r="L10320" s="25"/>
      <c r="N10320" s="25"/>
      <c r="O10320" s="25"/>
      <c r="P10320" s="35" t="s">
        <v>2496</v>
      </c>
      <c r="AS10320" s="570"/>
      <c r="AT10320" s="391"/>
      <c r="AU10320" s="222"/>
      <c r="AV10320" s="564"/>
      <c r="AW10320" s="60"/>
      <c r="AX10320" s="60"/>
      <c r="AY10320" s="60"/>
      <c r="AZ10320" s="283"/>
      <c r="BA10320" s="283"/>
      <c r="BB10320" s="283"/>
      <c r="BC10320" s="34"/>
      <c r="BD10320" s="27"/>
      <c r="BF10320" s="35"/>
      <c r="BG10320" s="35"/>
      <c r="BH10320" s="35"/>
    </row>
    <row r="10321" spans="1:60" ht="15" x14ac:dyDescent="0.25">
      <c r="A10321" s="570">
        <f t="shared" si="152"/>
        <v>10315</v>
      </c>
      <c r="B10321" s="571" t="s">
        <v>12449</v>
      </c>
      <c r="C10321" s="574" t="s">
        <v>12</v>
      </c>
      <c r="D10321" s="843">
        <v>15000</v>
      </c>
      <c r="E10321" s="844"/>
      <c r="F10321" s="844"/>
      <c r="G10321" s="25"/>
      <c r="H10321" s="25"/>
      <c r="I10321" s="25"/>
      <c r="J10321" s="25"/>
      <c r="K10321" s="25"/>
      <c r="L10321" s="25"/>
      <c r="N10321" s="25"/>
      <c r="O10321" s="25"/>
      <c r="P10321" s="35" t="s">
        <v>2496</v>
      </c>
      <c r="AS10321" s="570"/>
      <c r="AT10321" s="391"/>
      <c r="AU10321" s="222"/>
      <c r="AV10321" s="564"/>
      <c r="AW10321" s="60"/>
      <c r="AX10321" s="60"/>
      <c r="AY10321" s="60"/>
      <c r="AZ10321" s="283"/>
      <c r="BA10321" s="283"/>
      <c r="BB10321" s="283"/>
      <c r="BC10321" s="34"/>
      <c r="BD10321" s="27"/>
      <c r="BF10321" s="35"/>
      <c r="BG10321" s="35"/>
      <c r="BH10321" s="35"/>
    </row>
    <row r="10322" spans="1:60" ht="28.5" x14ac:dyDescent="0.25">
      <c r="A10322" s="570">
        <f t="shared" si="152"/>
        <v>10316</v>
      </c>
      <c r="B10322" s="571" t="s">
        <v>12450</v>
      </c>
      <c r="C10322" s="574" t="s">
        <v>12474</v>
      </c>
      <c r="D10322" s="843">
        <v>34220.83</v>
      </c>
      <c r="E10322" s="844"/>
      <c r="F10322" s="844"/>
      <c r="G10322" s="25"/>
      <c r="H10322" s="25"/>
      <c r="I10322" s="25"/>
      <c r="J10322" s="25"/>
      <c r="K10322" s="25"/>
      <c r="L10322" s="25"/>
      <c r="N10322" s="25"/>
      <c r="O10322" s="25"/>
      <c r="P10322" s="35" t="s">
        <v>2496</v>
      </c>
      <c r="AS10322" s="570"/>
      <c r="AT10322" s="391"/>
      <c r="AU10322" s="222"/>
      <c r="AV10322" s="564"/>
      <c r="AW10322" s="60"/>
      <c r="AX10322" s="60"/>
      <c r="AY10322" s="60"/>
      <c r="AZ10322" s="283"/>
      <c r="BA10322" s="283"/>
      <c r="BB10322" s="283"/>
      <c r="BC10322" s="34"/>
      <c r="BD10322" s="27"/>
      <c r="BF10322" s="35"/>
      <c r="BG10322" s="35"/>
      <c r="BH10322" s="35"/>
    </row>
    <row r="10323" spans="1:60" ht="28.5" x14ac:dyDescent="0.25">
      <c r="A10323" s="570">
        <f t="shared" si="152"/>
        <v>10317</v>
      </c>
      <c r="B10323" s="571" t="s">
        <v>12451</v>
      </c>
      <c r="C10323" s="574" t="s">
        <v>12474</v>
      </c>
      <c r="D10323" s="843">
        <v>17264.52</v>
      </c>
      <c r="E10323" s="844"/>
      <c r="F10323" s="844"/>
      <c r="G10323" s="25"/>
      <c r="H10323" s="25"/>
      <c r="I10323" s="25"/>
      <c r="J10323" s="25"/>
      <c r="K10323" s="25"/>
      <c r="L10323" s="25"/>
      <c r="N10323" s="25"/>
      <c r="O10323" s="25"/>
      <c r="P10323" s="35" t="s">
        <v>2496</v>
      </c>
      <c r="AS10323" s="570"/>
      <c r="AT10323" s="391"/>
      <c r="AU10323" s="222"/>
      <c r="AV10323" s="564"/>
      <c r="AW10323" s="60"/>
      <c r="AX10323" s="60"/>
      <c r="AY10323" s="60"/>
      <c r="AZ10323" s="283"/>
      <c r="BA10323" s="283"/>
      <c r="BB10323" s="283"/>
      <c r="BC10323" s="34"/>
      <c r="BD10323" s="27"/>
      <c r="BF10323" s="35"/>
      <c r="BG10323" s="35"/>
      <c r="BH10323" s="35"/>
    </row>
    <row r="10324" spans="1:60" ht="28.5" x14ac:dyDescent="0.25">
      <c r="A10324" s="570">
        <f t="shared" si="152"/>
        <v>10318</v>
      </c>
      <c r="B10324" s="571" t="s">
        <v>12452</v>
      </c>
      <c r="C10324" s="574" t="s">
        <v>12474</v>
      </c>
      <c r="D10324" s="843">
        <v>31366.02</v>
      </c>
      <c r="E10324" s="844"/>
      <c r="F10324" s="844"/>
      <c r="G10324" s="25"/>
      <c r="H10324" s="25"/>
      <c r="I10324" s="25"/>
      <c r="J10324" s="25"/>
      <c r="K10324" s="25"/>
      <c r="L10324" s="25"/>
      <c r="N10324" s="25"/>
      <c r="O10324" s="25"/>
      <c r="P10324" s="35" t="s">
        <v>2496</v>
      </c>
      <c r="AS10324" s="570"/>
      <c r="AT10324" s="391"/>
      <c r="AU10324" s="222"/>
      <c r="AV10324" s="564"/>
      <c r="AW10324" s="60"/>
      <c r="AX10324" s="60"/>
      <c r="AY10324" s="60"/>
      <c r="AZ10324" s="283"/>
      <c r="BA10324" s="283"/>
      <c r="BB10324" s="283"/>
      <c r="BC10324" s="34"/>
      <c r="BD10324" s="27"/>
      <c r="BF10324" s="35"/>
      <c r="BG10324" s="35"/>
      <c r="BH10324" s="35"/>
    </row>
    <row r="10325" spans="1:60" ht="15" x14ac:dyDescent="0.25">
      <c r="A10325" s="570">
        <f t="shared" si="152"/>
        <v>10319</v>
      </c>
      <c r="B10325" s="571" t="s">
        <v>12453</v>
      </c>
      <c r="C10325" s="574" t="s">
        <v>12458</v>
      </c>
      <c r="D10325" s="843">
        <v>187515.44</v>
      </c>
      <c r="E10325" s="844"/>
      <c r="F10325" s="844"/>
      <c r="G10325" s="25"/>
      <c r="H10325" s="25"/>
      <c r="I10325" s="25"/>
      <c r="J10325" s="25"/>
      <c r="K10325" s="25"/>
      <c r="L10325" s="25"/>
      <c r="N10325" s="25"/>
      <c r="O10325" s="25"/>
      <c r="P10325" s="35" t="s">
        <v>2496</v>
      </c>
      <c r="AS10325" s="570"/>
      <c r="AT10325" s="391"/>
      <c r="AU10325" s="222"/>
      <c r="AV10325" s="564"/>
      <c r="AW10325" s="60"/>
      <c r="AX10325" s="60"/>
      <c r="AY10325" s="60"/>
      <c r="AZ10325" s="283"/>
      <c r="BA10325" s="283"/>
      <c r="BB10325" s="283"/>
      <c r="BC10325" s="34"/>
      <c r="BD10325" s="27"/>
      <c r="BF10325" s="35"/>
      <c r="BG10325" s="35"/>
      <c r="BH10325" s="35"/>
    </row>
    <row r="10326" spans="1:60" ht="15" x14ac:dyDescent="0.25">
      <c r="A10326" s="570">
        <f t="shared" si="152"/>
        <v>10320</v>
      </c>
      <c r="B10326" s="571" t="s">
        <v>12454</v>
      </c>
      <c r="C10326" s="574" t="s">
        <v>12458</v>
      </c>
      <c r="D10326" s="843">
        <v>230066.27</v>
      </c>
      <c r="E10326" s="844"/>
      <c r="F10326" s="844"/>
      <c r="G10326" s="25"/>
      <c r="H10326" s="25"/>
      <c r="I10326" s="25"/>
      <c r="J10326" s="25"/>
      <c r="K10326" s="25"/>
      <c r="L10326" s="25"/>
      <c r="N10326" s="25"/>
      <c r="O10326" s="25"/>
      <c r="P10326" s="35" t="s">
        <v>2496</v>
      </c>
      <c r="AS10326" s="570"/>
      <c r="AT10326" s="391"/>
      <c r="AU10326" s="222"/>
      <c r="AV10326" s="564"/>
      <c r="AW10326" s="60"/>
      <c r="AX10326" s="60"/>
      <c r="AY10326" s="60"/>
      <c r="AZ10326" s="283"/>
      <c r="BA10326" s="283"/>
      <c r="BB10326" s="283"/>
      <c r="BC10326" s="34"/>
      <c r="BD10326" s="27"/>
      <c r="BF10326" s="35"/>
      <c r="BG10326" s="35"/>
      <c r="BH10326" s="35"/>
    </row>
    <row r="10327" spans="1:60" ht="15" x14ac:dyDescent="0.25">
      <c r="A10327" s="570">
        <f t="shared" si="152"/>
        <v>10321</v>
      </c>
      <c r="B10327" s="571" t="s">
        <v>12455</v>
      </c>
      <c r="C10327" s="574" t="s">
        <v>12458</v>
      </c>
      <c r="D10327" s="843">
        <v>138278</v>
      </c>
      <c r="E10327" s="844"/>
      <c r="F10327" s="844"/>
      <c r="G10327" s="25"/>
      <c r="H10327" s="25"/>
      <c r="I10327" s="25"/>
      <c r="J10327" s="25"/>
      <c r="K10327" s="25"/>
      <c r="L10327" s="25"/>
      <c r="N10327" s="25"/>
      <c r="O10327" s="25"/>
      <c r="P10327" s="35" t="s">
        <v>2496</v>
      </c>
      <c r="AS10327" s="570"/>
      <c r="AT10327" s="391"/>
      <c r="AU10327" s="222"/>
      <c r="AV10327" s="564"/>
      <c r="AW10327" s="60"/>
      <c r="AX10327" s="60"/>
      <c r="AY10327" s="60"/>
      <c r="AZ10327" s="283"/>
      <c r="BA10327" s="283"/>
      <c r="BB10327" s="283"/>
      <c r="BC10327" s="34"/>
      <c r="BD10327" s="27"/>
      <c r="BF10327" s="35"/>
      <c r="BG10327" s="35"/>
      <c r="BH10327" s="35"/>
    </row>
    <row r="10328" spans="1:60" ht="15" x14ac:dyDescent="0.25">
      <c r="A10328" s="570">
        <f t="shared" si="152"/>
        <v>10322</v>
      </c>
      <c r="B10328" s="571" t="s">
        <v>12456</v>
      </c>
      <c r="C10328" s="574" t="s">
        <v>12470</v>
      </c>
      <c r="D10328" s="843">
        <v>104656.93</v>
      </c>
      <c r="E10328" s="844"/>
      <c r="F10328" s="844"/>
      <c r="G10328" s="25"/>
      <c r="H10328" s="25"/>
      <c r="I10328" s="25"/>
      <c r="J10328" s="25"/>
      <c r="K10328" s="25"/>
      <c r="L10328" s="25"/>
      <c r="N10328" s="25"/>
      <c r="O10328" s="25"/>
      <c r="P10328" s="35" t="s">
        <v>2496</v>
      </c>
      <c r="AS10328" s="570"/>
      <c r="AT10328" s="391"/>
      <c r="AU10328" s="222"/>
      <c r="AV10328" s="564"/>
      <c r="AW10328" s="60"/>
      <c r="AX10328" s="60"/>
      <c r="AY10328" s="60"/>
      <c r="AZ10328" s="283"/>
      <c r="BA10328" s="283"/>
      <c r="BB10328" s="283"/>
      <c r="BC10328" s="34"/>
      <c r="BD10328" s="27"/>
      <c r="BF10328" s="35"/>
      <c r="BG10328" s="35"/>
      <c r="BH10328" s="35"/>
    </row>
    <row r="10329" spans="1:60" ht="15" x14ac:dyDescent="0.25">
      <c r="A10329" s="570">
        <f t="shared" si="152"/>
        <v>10323</v>
      </c>
      <c r="B10329" s="571" t="s">
        <v>12457</v>
      </c>
      <c r="C10329" s="574" t="s">
        <v>12470</v>
      </c>
      <c r="D10329" s="843">
        <v>23006.27</v>
      </c>
      <c r="E10329" s="844"/>
      <c r="F10329" s="844"/>
      <c r="G10329" s="25"/>
      <c r="H10329" s="25"/>
      <c r="I10329" s="25"/>
      <c r="J10329" s="25"/>
      <c r="K10329" s="25"/>
      <c r="L10329" s="25"/>
      <c r="N10329" s="25"/>
      <c r="O10329" s="25"/>
      <c r="P10329" s="35" t="s">
        <v>2496</v>
      </c>
      <c r="AS10329" s="570"/>
      <c r="AT10329" s="391"/>
      <c r="AU10329" s="222"/>
      <c r="AV10329" s="564"/>
      <c r="AW10329" s="60"/>
      <c r="AX10329" s="60"/>
      <c r="AY10329" s="60"/>
      <c r="AZ10329" s="283"/>
      <c r="BA10329" s="283"/>
      <c r="BB10329" s="283"/>
      <c r="BC10329" s="34"/>
      <c r="BD10329" s="27"/>
      <c r="BF10329" s="35"/>
      <c r="BG10329" s="35"/>
      <c r="BH10329" s="35"/>
    </row>
    <row r="10330" spans="1:60" ht="14.25" x14ac:dyDescent="0.2">
      <c r="A10330" s="570">
        <f t="shared" si="152"/>
        <v>10324</v>
      </c>
      <c r="B10330" s="575" t="s">
        <v>12504</v>
      </c>
      <c r="C10330" s="575" t="s">
        <v>12</v>
      </c>
      <c r="D10330" s="576">
        <v>5700</v>
      </c>
      <c r="E10330" s="575"/>
      <c r="F10330" s="575"/>
      <c r="G10330" s="25"/>
      <c r="H10330" s="25"/>
      <c r="I10330" s="25"/>
      <c r="J10330" s="25"/>
      <c r="K10330" s="25"/>
      <c r="L10330" s="25"/>
      <c r="N10330" s="25"/>
      <c r="O10330" s="25"/>
      <c r="P10330" s="25" t="s">
        <v>2559</v>
      </c>
      <c r="AS10330" s="570"/>
      <c r="AT10330" s="391"/>
      <c r="AU10330" s="222"/>
      <c r="AV10330" s="564"/>
      <c r="AW10330" s="60"/>
      <c r="AX10330" s="60"/>
      <c r="AY10330" s="60"/>
      <c r="AZ10330" s="283"/>
      <c r="BA10330" s="283"/>
      <c r="BB10330" s="283"/>
      <c r="BC10330" s="34"/>
      <c r="BD10330" s="27"/>
      <c r="BF10330" s="35"/>
      <c r="BG10330" s="35"/>
      <c r="BH10330" s="35"/>
    </row>
    <row r="10331" spans="1:60" ht="14.25" x14ac:dyDescent="0.2">
      <c r="A10331" s="570">
        <f t="shared" si="152"/>
        <v>10325</v>
      </c>
      <c r="B10331" s="575" t="s">
        <v>12505</v>
      </c>
      <c r="C10331" s="575" t="s">
        <v>12</v>
      </c>
      <c r="D10331" s="576">
        <v>2479</v>
      </c>
      <c r="E10331" s="575"/>
      <c r="F10331" s="575"/>
      <c r="G10331" s="25"/>
      <c r="H10331" s="25"/>
      <c r="I10331" s="25"/>
      <c r="J10331" s="25"/>
      <c r="K10331" s="25"/>
      <c r="L10331" s="25"/>
      <c r="N10331" s="25"/>
      <c r="O10331" s="25"/>
      <c r="P10331" s="25" t="s">
        <v>2559</v>
      </c>
      <c r="AS10331" s="570"/>
      <c r="AT10331" s="391"/>
      <c r="AU10331" s="222"/>
      <c r="AV10331" s="564"/>
      <c r="AW10331" s="60"/>
      <c r="AX10331" s="60"/>
      <c r="AY10331" s="60"/>
      <c r="AZ10331" s="283"/>
      <c r="BA10331" s="283"/>
      <c r="BB10331" s="283"/>
      <c r="BC10331" s="34"/>
      <c r="BD10331" s="27"/>
      <c r="BF10331" s="35"/>
      <c r="BG10331" s="35"/>
      <c r="BH10331" s="35"/>
    </row>
    <row r="10332" spans="1:60" ht="14.25" x14ac:dyDescent="0.2">
      <c r="A10332" s="570">
        <f t="shared" si="152"/>
        <v>10326</v>
      </c>
      <c r="B10332" s="575" t="s">
        <v>12506</v>
      </c>
      <c r="C10332" s="575" t="s">
        <v>12</v>
      </c>
      <c r="D10332" s="576">
        <v>1980</v>
      </c>
      <c r="E10332" s="575"/>
      <c r="F10332" s="575"/>
      <c r="G10332" s="25"/>
      <c r="H10332" s="25"/>
      <c r="I10332" s="25"/>
      <c r="J10332" s="25"/>
      <c r="K10332" s="25"/>
      <c r="L10332" s="25"/>
      <c r="N10332" s="25"/>
      <c r="O10332" s="25"/>
      <c r="P10332" s="25" t="s">
        <v>2559</v>
      </c>
      <c r="AS10332" s="570"/>
      <c r="AT10332" s="391"/>
      <c r="AU10332" s="222"/>
      <c r="AV10332" s="564"/>
      <c r="AW10332" s="60"/>
      <c r="AX10332" s="60"/>
      <c r="AY10332" s="60"/>
      <c r="AZ10332" s="283"/>
      <c r="BA10332" s="283"/>
      <c r="BB10332" s="283"/>
      <c r="BC10332" s="34"/>
      <c r="BD10332" s="27"/>
      <c r="BF10332" s="35"/>
      <c r="BG10332" s="35"/>
      <c r="BH10332" s="35"/>
    </row>
    <row r="10333" spans="1:60" ht="14.25" x14ac:dyDescent="0.2">
      <c r="A10333" s="570">
        <f t="shared" si="152"/>
        <v>10327</v>
      </c>
      <c r="B10333" s="575" t="s">
        <v>12508</v>
      </c>
      <c r="C10333" s="575" t="s">
        <v>12</v>
      </c>
      <c r="D10333" s="577">
        <v>11050</v>
      </c>
      <c r="E10333" s="575"/>
      <c r="F10333" s="575"/>
      <c r="G10333" s="25"/>
      <c r="H10333" s="25"/>
      <c r="I10333" s="25"/>
      <c r="J10333" s="25"/>
      <c r="K10333" s="25"/>
      <c r="L10333" s="25"/>
      <c r="N10333" s="25"/>
      <c r="O10333" s="25"/>
      <c r="P10333" s="25" t="s">
        <v>12507</v>
      </c>
      <c r="AS10333" s="570"/>
      <c r="AT10333" s="391"/>
      <c r="AU10333" s="222"/>
      <c r="AV10333" s="564"/>
      <c r="AW10333" s="60"/>
      <c r="AX10333" s="60"/>
      <c r="AY10333" s="60"/>
      <c r="AZ10333" s="283"/>
      <c r="BA10333" s="283"/>
      <c r="BB10333" s="283"/>
      <c r="BC10333" s="34"/>
      <c r="BD10333" s="27"/>
      <c r="BF10333" s="35"/>
      <c r="BG10333" s="35"/>
      <c r="BH10333" s="35"/>
    </row>
    <row r="10334" spans="1:60" ht="14.25" x14ac:dyDescent="0.2">
      <c r="A10334" s="570">
        <f t="shared" si="152"/>
        <v>10328</v>
      </c>
      <c r="B10334" s="578" t="s">
        <v>12513</v>
      </c>
      <c r="C10334" s="575" t="s">
        <v>86</v>
      </c>
      <c r="D10334" s="576">
        <v>643</v>
      </c>
      <c r="E10334" s="575"/>
      <c r="F10334" s="575"/>
      <c r="G10334" s="25"/>
      <c r="H10334" s="25"/>
      <c r="I10334" s="25"/>
      <c r="J10334" s="25"/>
      <c r="K10334" s="25"/>
      <c r="L10334" s="25"/>
      <c r="N10334" s="25"/>
      <c r="O10334" s="25"/>
      <c r="P10334" s="25" t="s">
        <v>12514</v>
      </c>
      <c r="AS10334" s="570"/>
      <c r="AT10334" s="391"/>
      <c r="AU10334" s="222"/>
      <c r="AV10334" s="564"/>
      <c r="AW10334" s="60"/>
      <c r="AX10334" s="60"/>
      <c r="AY10334" s="60"/>
      <c r="AZ10334" s="283"/>
      <c r="BA10334" s="283"/>
      <c r="BB10334" s="283"/>
      <c r="BC10334" s="34"/>
      <c r="BD10334" s="27"/>
      <c r="BF10334" s="35"/>
      <c r="BG10334" s="35"/>
      <c r="BH10334" s="35"/>
    </row>
    <row r="10335" spans="1:60" ht="14.25" x14ac:dyDescent="0.2">
      <c r="A10335" s="570">
        <f t="shared" si="152"/>
        <v>10329</v>
      </c>
      <c r="B10335" s="575" t="s">
        <v>12509</v>
      </c>
      <c r="C10335" s="575"/>
      <c r="D10335" s="579">
        <v>39450</v>
      </c>
      <c r="E10335" s="575"/>
      <c r="F10335" s="575"/>
      <c r="G10335" s="25"/>
      <c r="H10335" s="25"/>
      <c r="I10335" s="25"/>
      <c r="J10335" s="25"/>
      <c r="K10335" s="25"/>
      <c r="L10335" s="25"/>
      <c r="N10335" s="25"/>
      <c r="O10335" s="25"/>
      <c r="P10335" s="25" t="s">
        <v>12507</v>
      </c>
      <c r="AS10335" s="570"/>
      <c r="AT10335" s="391"/>
      <c r="AU10335" s="222"/>
      <c r="AV10335" s="564"/>
      <c r="AW10335" s="60"/>
      <c r="AX10335" s="60"/>
      <c r="AY10335" s="60"/>
      <c r="AZ10335" s="283"/>
      <c r="BA10335" s="283"/>
      <c r="BB10335" s="283"/>
      <c r="BC10335" s="34"/>
      <c r="BD10335" s="27"/>
      <c r="BF10335" s="35"/>
      <c r="BG10335" s="35"/>
      <c r="BH10335" s="35"/>
    </row>
    <row r="10336" spans="1:60" ht="14.25" x14ac:dyDescent="0.2">
      <c r="A10336" s="570">
        <f t="shared" si="152"/>
        <v>10330</v>
      </c>
      <c r="B10336" s="581" t="s">
        <v>12510</v>
      </c>
      <c r="C10336" s="575"/>
      <c r="D10336" s="576">
        <v>540</v>
      </c>
      <c r="E10336" s="580"/>
      <c r="F10336" s="575"/>
      <c r="G10336" s="25"/>
      <c r="H10336" s="25"/>
      <c r="I10336" s="25"/>
      <c r="J10336" s="25"/>
      <c r="K10336" s="25"/>
      <c r="L10336" s="25"/>
      <c r="N10336" s="25"/>
      <c r="O10336" s="25"/>
      <c r="P10336" s="25" t="s">
        <v>2559</v>
      </c>
      <c r="AS10336" s="570"/>
      <c r="AT10336" s="391"/>
      <c r="AU10336" s="222"/>
      <c r="AV10336" s="564"/>
      <c r="AW10336" s="60"/>
      <c r="AX10336" s="60"/>
      <c r="AY10336" s="60"/>
      <c r="AZ10336" s="283"/>
      <c r="BA10336" s="283"/>
      <c r="BB10336" s="283"/>
      <c r="BC10336" s="34"/>
      <c r="BD10336" s="27"/>
      <c r="BF10336" s="35"/>
      <c r="BG10336" s="35"/>
      <c r="BH10336" s="35"/>
    </row>
    <row r="10337" spans="1:60" ht="14.25" x14ac:dyDescent="0.2">
      <c r="A10337" s="570">
        <f t="shared" si="152"/>
        <v>10331</v>
      </c>
      <c r="B10337" s="581" t="s">
        <v>12511</v>
      </c>
      <c r="C10337" s="575"/>
      <c r="D10337" s="576">
        <v>29900</v>
      </c>
      <c r="E10337" s="580"/>
      <c r="F10337" s="575"/>
      <c r="G10337" s="25"/>
      <c r="H10337" s="25"/>
      <c r="I10337" s="25"/>
      <c r="J10337" s="25"/>
      <c r="K10337" s="25"/>
      <c r="L10337" s="25"/>
      <c r="N10337" s="25"/>
      <c r="O10337" s="25"/>
      <c r="P10337" s="25" t="s">
        <v>2559</v>
      </c>
      <c r="AS10337" s="570"/>
      <c r="AT10337" s="391"/>
      <c r="AU10337" s="222"/>
      <c r="AV10337" s="564"/>
      <c r="AW10337" s="60"/>
      <c r="AX10337" s="60"/>
      <c r="AY10337" s="60"/>
      <c r="AZ10337" s="283"/>
      <c r="BA10337" s="283"/>
      <c r="BB10337" s="283"/>
      <c r="BC10337" s="34"/>
      <c r="BD10337" s="27"/>
      <c r="BF10337" s="35"/>
      <c r="BG10337" s="35"/>
      <c r="BH10337" s="35"/>
    </row>
    <row r="10338" spans="1:60" ht="14.25" x14ac:dyDescent="0.2">
      <c r="A10338" s="570">
        <f t="shared" si="152"/>
        <v>10332</v>
      </c>
      <c r="B10338" s="453" t="s">
        <v>12512</v>
      </c>
      <c r="C10338" s="575"/>
      <c r="D10338" s="576">
        <v>14200</v>
      </c>
      <c r="E10338" s="580"/>
      <c r="F10338" s="575"/>
      <c r="G10338" s="25"/>
      <c r="H10338" s="25"/>
      <c r="I10338" s="25"/>
      <c r="J10338" s="25"/>
      <c r="K10338" s="25"/>
      <c r="L10338" s="25"/>
      <c r="N10338" s="25"/>
      <c r="O10338" s="25"/>
      <c r="P10338" s="25" t="s">
        <v>2559</v>
      </c>
      <c r="AS10338" s="570"/>
      <c r="AT10338" s="391"/>
      <c r="AU10338" s="222"/>
      <c r="AV10338" s="564"/>
      <c r="AW10338" s="60"/>
      <c r="AX10338" s="60"/>
      <c r="AY10338" s="60"/>
      <c r="AZ10338" s="283"/>
      <c r="BA10338" s="283"/>
      <c r="BB10338" s="283"/>
      <c r="BC10338" s="34"/>
      <c r="BD10338" s="27"/>
      <c r="BF10338" s="35"/>
      <c r="BG10338" s="35"/>
      <c r="BH10338" s="35"/>
    </row>
    <row r="10339" spans="1:60" x14ac:dyDescent="0.2">
      <c r="A10339" s="570">
        <f t="shared" si="152"/>
        <v>10333</v>
      </c>
      <c r="B10339" s="575"/>
      <c r="C10339" s="575"/>
      <c r="D10339" s="575"/>
      <c r="E10339" s="580"/>
      <c r="F10339" s="575"/>
      <c r="G10339" s="25"/>
      <c r="H10339" s="25"/>
      <c r="I10339" s="25"/>
      <c r="J10339" s="25"/>
      <c r="K10339" s="25"/>
      <c r="L10339" s="25"/>
      <c r="N10339" s="25"/>
      <c r="O10339" s="25"/>
      <c r="P10339" s="25"/>
      <c r="AS10339" s="570"/>
      <c r="AT10339" s="391"/>
      <c r="AU10339" s="222"/>
      <c r="AV10339" s="564"/>
      <c r="AW10339" s="60"/>
      <c r="AX10339" s="60"/>
      <c r="AY10339" s="60"/>
      <c r="AZ10339" s="283"/>
      <c r="BA10339" s="283"/>
      <c r="BB10339" s="283"/>
      <c r="BC10339" s="34"/>
      <c r="BD10339" s="27"/>
      <c r="BF10339" s="35"/>
      <c r="BG10339" s="35"/>
      <c r="BH10339" s="35"/>
    </row>
    <row r="10340" spans="1:60" x14ac:dyDescent="0.2">
      <c r="A10340" s="573">
        <f t="shared" si="152"/>
        <v>10334</v>
      </c>
      <c r="B10340" s="575"/>
      <c r="C10340" s="575"/>
      <c r="D10340" s="575"/>
      <c r="E10340" s="25"/>
      <c r="F10340" s="25"/>
      <c r="G10340" s="25"/>
      <c r="H10340" s="25"/>
      <c r="I10340" s="25"/>
      <c r="J10340" s="25"/>
      <c r="K10340" s="25"/>
      <c r="L10340" s="25"/>
      <c r="N10340" s="25"/>
      <c r="O10340" s="25"/>
      <c r="P10340" s="25"/>
      <c r="AS10340" s="570"/>
      <c r="AT10340" s="391"/>
      <c r="AU10340" s="222"/>
      <c r="AV10340" s="564"/>
      <c r="AW10340" s="60"/>
      <c r="AX10340" s="60"/>
      <c r="AY10340" s="60"/>
      <c r="AZ10340" s="283"/>
      <c r="BA10340" s="283"/>
      <c r="BB10340" s="283"/>
      <c r="BC10340" s="34"/>
      <c r="BD10340" s="27"/>
      <c r="BF10340" s="35"/>
      <c r="BG10340" s="35"/>
      <c r="BH10340" s="35"/>
    </row>
    <row r="10341" spans="1:60" x14ac:dyDescent="0.2">
      <c r="A10341" s="570">
        <f t="shared" si="152"/>
        <v>10335</v>
      </c>
      <c r="B10341" s="575"/>
      <c r="C10341" s="575"/>
      <c r="D10341" s="575"/>
      <c r="E10341" s="25"/>
      <c r="F10341" s="25"/>
      <c r="G10341" s="25"/>
      <c r="H10341" s="25"/>
      <c r="I10341" s="25"/>
      <c r="J10341" s="25"/>
      <c r="K10341" s="25"/>
      <c r="L10341" s="25"/>
      <c r="N10341" s="25"/>
      <c r="O10341" s="25"/>
      <c r="P10341" s="25"/>
      <c r="AS10341" s="570"/>
      <c r="AT10341" s="391"/>
      <c r="AU10341" s="222"/>
      <c r="AV10341" s="564"/>
      <c r="AW10341" s="60"/>
      <c r="AX10341" s="60"/>
      <c r="AY10341" s="60"/>
      <c r="AZ10341" s="283"/>
      <c r="BA10341" s="283"/>
      <c r="BB10341" s="283"/>
      <c r="BC10341" s="34"/>
      <c r="BD10341" s="27"/>
      <c r="BF10341" s="35"/>
      <c r="BG10341" s="35"/>
      <c r="BH10341" s="35"/>
    </row>
    <row r="10342" spans="1:60" x14ac:dyDescent="0.2">
      <c r="A10342" s="570">
        <f t="shared" si="152"/>
        <v>10336</v>
      </c>
      <c r="B10342" s="575"/>
      <c r="C10342" s="575"/>
      <c r="D10342" s="575"/>
      <c r="E10342" s="25"/>
      <c r="F10342" s="25"/>
      <c r="G10342" s="25"/>
      <c r="H10342" s="25"/>
      <c r="I10342" s="25"/>
      <c r="J10342" s="25"/>
      <c r="K10342" s="25"/>
      <c r="L10342" s="25"/>
      <c r="N10342" s="25"/>
      <c r="O10342" s="25"/>
      <c r="P10342" s="25"/>
      <c r="AS10342" s="570"/>
      <c r="AT10342" s="391"/>
      <c r="AU10342" s="222"/>
      <c r="AV10342" s="564"/>
      <c r="AW10342" s="60"/>
      <c r="AX10342" s="60"/>
      <c r="AY10342" s="60"/>
      <c r="AZ10342" s="283"/>
      <c r="BA10342" s="283"/>
      <c r="BB10342" s="283"/>
      <c r="BC10342" s="34"/>
      <c r="BD10342" s="27"/>
      <c r="BF10342" s="35"/>
      <c r="BG10342" s="35"/>
      <c r="BH10342" s="35"/>
    </row>
    <row r="10343" spans="1:60" x14ac:dyDescent="0.2">
      <c r="A10343" s="570">
        <f t="shared" si="152"/>
        <v>10337</v>
      </c>
      <c r="B10343" s="575"/>
      <c r="C10343" s="575"/>
      <c r="D10343" s="575"/>
      <c r="E10343" s="25"/>
      <c r="F10343" s="25"/>
      <c r="G10343" s="25"/>
      <c r="H10343" s="25"/>
      <c r="I10343" s="25"/>
      <c r="J10343" s="25"/>
      <c r="K10343" s="25"/>
      <c r="L10343" s="25"/>
      <c r="N10343" s="25"/>
      <c r="O10343" s="25"/>
      <c r="P10343" s="25"/>
      <c r="AS10343" s="570"/>
      <c r="AT10343" s="391"/>
      <c r="AU10343" s="222"/>
      <c r="AV10343" s="564"/>
      <c r="AW10343" s="60"/>
      <c r="AX10343" s="60"/>
      <c r="AY10343" s="60"/>
      <c r="AZ10343" s="283"/>
      <c r="BA10343" s="283"/>
      <c r="BB10343" s="283"/>
      <c r="BC10343" s="34"/>
      <c r="BD10343" s="27"/>
      <c r="BF10343" s="35"/>
      <c r="BG10343" s="35"/>
      <c r="BH10343" s="35"/>
    </row>
    <row r="10344" spans="1:60" x14ac:dyDescent="0.2">
      <c r="A10344" s="570">
        <f t="shared" si="152"/>
        <v>10338</v>
      </c>
      <c r="B10344" s="575"/>
      <c r="C10344" s="575"/>
      <c r="D10344" s="575"/>
      <c r="E10344" s="25"/>
      <c r="F10344" s="25"/>
      <c r="G10344" s="25"/>
      <c r="H10344" s="25"/>
      <c r="I10344" s="25"/>
      <c r="J10344" s="25"/>
      <c r="K10344" s="25"/>
      <c r="L10344" s="25"/>
      <c r="N10344" s="25"/>
      <c r="O10344" s="25"/>
      <c r="P10344" s="25"/>
      <c r="AS10344" s="570"/>
      <c r="AT10344" s="391"/>
      <c r="AU10344" s="222"/>
      <c r="AV10344" s="564"/>
      <c r="AW10344" s="60"/>
      <c r="AX10344" s="60"/>
      <c r="AY10344" s="60"/>
      <c r="AZ10344" s="283"/>
      <c r="BA10344" s="283"/>
      <c r="BB10344" s="283"/>
      <c r="BC10344" s="34"/>
      <c r="BD10344" s="27"/>
      <c r="BF10344" s="35"/>
      <c r="BG10344" s="35"/>
      <c r="BH10344" s="35"/>
    </row>
    <row r="10345" spans="1:60" x14ac:dyDescent="0.2">
      <c r="A10345" s="570">
        <f t="shared" si="152"/>
        <v>10339</v>
      </c>
      <c r="B10345" s="575"/>
      <c r="C10345" s="575"/>
      <c r="D10345" s="575"/>
      <c r="E10345" s="25"/>
      <c r="F10345" s="25"/>
      <c r="G10345" s="25"/>
      <c r="H10345" s="25"/>
      <c r="I10345" s="25"/>
      <c r="J10345" s="25"/>
      <c r="K10345" s="25"/>
      <c r="L10345" s="25"/>
      <c r="N10345" s="25"/>
      <c r="O10345" s="25"/>
      <c r="P10345" s="25"/>
      <c r="AS10345" s="570"/>
      <c r="AT10345" s="391"/>
      <c r="AU10345" s="222"/>
      <c r="AV10345" s="564"/>
      <c r="AW10345" s="60"/>
      <c r="AX10345" s="60"/>
      <c r="AY10345" s="60"/>
      <c r="AZ10345" s="283"/>
      <c r="BA10345" s="283"/>
      <c r="BB10345" s="283"/>
      <c r="BC10345" s="34"/>
      <c r="BD10345" s="27"/>
      <c r="BF10345" s="35"/>
      <c r="BG10345" s="35"/>
      <c r="BH10345" s="35"/>
    </row>
    <row r="10346" spans="1:60" x14ac:dyDescent="0.2">
      <c r="A10346" s="570">
        <f t="shared" si="152"/>
        <v>10340</v>
      </c>
      <c r="B10346" s="575"/>
      <c r="C10346" s="575"/>
      <c r="D10346" s="575"/>
      <c r="E10346" s="25"/>
      <c r="F10346" s="25"/>
      <c r="G10346" s="25"/>
      <c r="H10346" s="25"/>
      <c r="I10346" s="25"/>
      <c r="J10346" s="25"/>
      <c r="K10346" s="25"/>
      <c r="L10346" s="25"/>
      <c r="N10346" s="25"/>
      <c r="O10346" s="25"/>
      <c r="P10346" s="25"/>
      <c r="AS10346" s="570"/>
      <c r="AT10346" s="391"/>
      <c r="AU10346" s="222"/>
      <c r="AV10346" s="564"/>
      <c r="AW10346" s="60"/>
      <c r="AX10346" s="60"/>
      <c r="AY10346" s="60"/>
      <c r="AZ10346" s="283"/>
      <c r="BA10346" s="283"/>
      <c r="BB10346" s="283"/>
      <c r="BC10346" s="34"/>
      <c r="BD10346" s="27"/>
      <c r="BF10346" s="35"/>
      <c r="BG10346" s="35"/>
      <c r="BH10346" s="35"/>
    </row>
    <row r="10347" spans="1:60" x14ac:dyDescent="0.2">
      <c r="A10347" s="570">
        <f t="shared" si="152"/>
        <v>10341</v>
      </c>
      <c r="B10347" s="575"/>
      <c r="C10347" s="575"/>
      <c r="D10347" s="575"/>
      <c r="E10347" s="25"/>
      <c r="F10347" s="25"/>
      <c r="G10347" s="25"/>
      <c r="H10347" s="25"/>
      <c r="I10347" s="25"/>
      <c r="J10347" s="25"/>
      <c r="K10347" s="25"/>
      <c r="L10347" s="25"/>
      <c r="N10347" s="25"/>
      <c r="O10347" s="25"/>
      <c r="P10347" s="25"/>
      <c r="AS10347" s="570"/>
      <c r="AT10347" s="391"/>
      <c r="AU10347" s="222"/>
      <c r="AV10347" s="564"/>
      <c r="AW10347" s="60"/>
      <c r="AX10347" s="60"/>
      <c r="AY10347" s="60"/>
      <c r="AZ10347" s="283"/>
      <c r="BA10347" s="283"/>
      <c r="BB10347" s="283"/>
      <c r="BC10347" s="34"/>
      <c r="BD10347" s="27"/>
      <c r="BF10347" s="35"/>
      <c r="BG10347" s="35"/>
      <c r="BH10347" s="35"/>
    </row>
    <row r="10348" spans="1:60" x14ac:dyDescent="0.2">
      <c r="A10348" s="570">
        <f t="shared" si="152"/>
        <v>10342</v>
      </c>
      <c r="B10348" s="575"/>
      <c r="C10348" s="575"/>
      <c r="D10348" s="575"/>
      <c r="E10348" s="25"/>
      <c r="F10348" s="25"/>
      <c r="G10348" s="25"/>
      <c r="H10348" s="25"/>
      <c r="I10348" s="25"/>
      <c r="J10348" s="25"/>
      <c r="K10348" s="25"/>
      <c r="L10348" s="25"/>
      <c r="N10348" s="25"/>
      <c r="O10348" s="25"/>
      <c r="P10348" s="25"/>
      <c r="AS10348" s="570"/>
      <c r="AT10348" s="391"/>
      <c r="AU10348" s="222"/>
      <c r="AV10348" s="564"/>
      <c r="AW10348" s="60"/>
      <c r="AX10348" s="60"/>
      <c r="AY10348" s="60"/>
      <c r="AZ10348" s="283"/>
      <c r="BA10348" s="283"/>
      <c r="BB10348" s="283"/>
      <c r="BC10348" s="34"/>
      <c r="BD10348" s="27"/>
      <c r="BF10348" s="35"/>
      <c r="BG10348" s="35"/>
      <c r="BH10348" s="35"/>
    </row>
    <row r="10349" spans="1:60" x14ac:dyDescent="0.2">
      <c r="A10349" s="570">
        <f t="shared" si="152"/>
        <v>10343</v>
      </c>
      <c r="B10349" s="575"/>
      <c r="C10349" s="575"/>
      <c r="D10349" s="575"/>
      <c r="E10349" s="25"/>
      <c r="F10349" s="25"/>
      <c r="G10349" s="25"/>
      <c r="H10349" s="25"/>
      <c r="I10349" s="25"/>
      <c r="J10349" s="25"/>
      <c r="K10349" s="25"/>
      <c r="L10349" s="25"/>
      <c r="N10349" s="25"/>
      <c r="O10349" s="25"/>
      <c r="P10349" s="25"/>
      <c r="AS10349" s="570"/>
      <c r="AT10349" s="391"/>
      <c r="AU10349" s="222"/>
      <c r="AV10349" s="564"/>
      <c r="AW10349" s="60"/>
      <c r="AX10349" s="60"/>
      <c r="AY10349" s="60"/>
      <c r="AZ10349" s="283"/>
      <c r="BA10349" s="283"/>
      <c r="BB10349" s="283"/>
      <c r="BC10349" s="34"/>
      <c r="BD10349" s="27"/>
      <c r="BF10349" s="35"/>
      <c r="BG10349" s="35"/>
      <c r="BH10349" s="35"/>
    </row>
    <row r="10350" spans="1:60" x14ac:dyDescent="0.2">
      <c r="A10350" s="570">
        <f t="shared" si="152"/>
        <v>10344</v>
      </c>
      <c r="B10350" s="575"/>
      <c r="C10350" s="575"/>
      <c r="D10350" s="575"/>
      <c r="E10350" s="25"/>
      <c r="F10350" s="25"/>
      <c r="G10350" s="25"/>
      <c r="H10350" s="25"/>
      <c r="I10350" s="25"/>
      <c r="J10350" s="25"/>
      <c r="K10350" s="25"/>
      <c r="L10350" s="25"/>
      <c r="N10350" s="25"/>
      <c r="O10350" s="25"/>
      <c r="P10350" s="25"/>
      <c r="AS10350" s="570"/>
      <c r="AT10350" s="391"/>
      <c r="AU10350" s="222"/>
      <c r="AV10350" s="564"/>
      <c r="AW10350" s="60"/>
      <c r="AX10350" s="60"/>
      <c r="AY10350" s="60"/>
      <c r="AZ10350" s="283"/>
      <c r="BA10350" s="283"/>
      <c r="BB10350" s="283"/>
      <c r="BC10350" s="34"/>
      <c r="BD10350" s="27"/>
      <c r="BF10350" s="35"/>
      <c r="BG10350" s="35"/>
      <c r="BH10350" s="35"/>
    </row>
    <row r="10351" spans="1:60" x14ac:dyDescent="0.2">
      <c r="A10351" s="570">
        <f t="shared" si="152"/>
        <v>10345</v>
      </c>
      <c r="B10351" s="575"/>
      <c r="C10351" s="575"/>
      <c r="D10351" s="575"/>
      <c r="E10351" s="25"/>
      <c r="F10351" s="25"/>
      <c r="G10351" s="25"/>
      <c r="H10351" s="25"/>
      <c r="I10351" s="25"/>
      <c r="J10351" s="25"/>
      <c r="K10351" s="25"/>
      <c r="L10351" s="25"/>
      <c r="N10351" s="25"/>
      <c r="O10351" s="25"/>
      <c r="P10351" s="25"/>
      <c r="AS10351" s="570"/>
      <c r="AT10351" s="391"/>
      <c r="AU10351" s="222"/>
      <c r="AV10351" s="564"/>
      <c r="AW10351" s="60"/>
      <c r="AX10351" s="60"/>
      <c r="AY10351" s="60"/>
      <c r="AZ10351" s="283"/>
      <c r="BA10351" s="283"/>
      <c r="BB10351" s="283"/>
      <c r="BC10351" s="34"/>
      <c r="BD10351" s="27"/>
      <c r="BF10351" s="35"/>
      <c r="BG10351" s="35"/>
      <c r="BH10351" s="35"/>
    </row>
    <row r="10352" spans="1:60" x14ac:dyDescent="0.2">
      <c r="A10352" s="570">
        <f t="shared" si="152"/>
        <v>10346</v>
      </c>
      <c r="B10352" s="575"/>
      <c r="C10352" s="575"/>
      <c r="D10352" s="575"/>
      <c r="E10352" s="25"/>
      <c r="F10352" s="25"/>
      <c r="G10352" s="25"/>
      <c r="H10352" s="25"/>
      <c r="I10352" s="25"/>
      <c r="J10352" s="25"/>
      <c r="K10352" s="25"/>
      <c r="L10352" s="25"/>
      <c r="N10352" s="25"/>
      <c r="O10352" s="25"/>
      <c r="P10352" s="25"/>
      <c r="AS10352" s="570"/>
      <c r="AT10352" s="391"/>
      <c r="AU10352" s="222"/>
      <c r="AV10352" s="564"/>
      <c r="AW10352" s="60"/>
      <c r="AX10352" s="60"/>
      <c r="AY10352" s="60"/>
      <c r="AZ10352" s="283"/>
      <c r="BA10352" s="283"/>
      <c r="BB10352" s="283"/>
      <c r="BC10352" s="34"/>
      <c r="BD10352" s="27"/>
      <c r="BF10352" s="35"/>
      <c r="BG10352" s="35"/>
      <c r="BH10352" s="35"/>
    </row>
    <row r="10353" spans="1:60" x14ac:dyDescent="0.2">
      <c r="A10353" s="570">
        <f t="shared" si="152"/>
        <v>10347</v>
      </c>
      <c r="B10353" s="575"/>
      <c r="C10353" s="575"/>
      <c r="D10353" s="575"/>
      <c r="E10353" s="25"/>
      <c r="F10353" s="25"/>
      <c r="G10353" s="25"/>
      <c r="H10353" s="25"/>
      <c r="I10353" s="25"/>
      <c r="J10353" s="25"/>
      <c r="K10353" s="25"/>
      <c r="L10353" s="25"/>
      <c r="N10353" s="25"/>
      <c r="O10353" s="25"/>
      <c r="P10353" s="25"/>
      <c r="AS10353" s="570"/>
      <c r="AT10353" s="391"/>
      <c r="AU10353" s="222"/>
      <c r="AV10353" s="564"/>
      <c r="AW10353" s="60"/>
      <c r="AX10353" s="60"/>
      <c r="AY10353" s="60"/>
      <c r="AZ10353" s="283"/>
      <c r="BA10353" s="283"/>
      <c r="BB10353" s="283"/>
      <c r="BC10353" s="34"/>
      <c r="BD10353" s="27"/>
      <c r="BF10353" s="35"/>
      <c r="BG10353" s="35"/>
      <c r="BH10353" s="35"/>
    </row>
    <row r="10354" spans="1:60" x14ac:dyDescent="0.2">
      <c r="A10354" s="570">
        <f t="shared" si="152"/>
        <v>10348</v>
      </c>
      <c r="B10354" s="575"/>
      <c r="C10354" s="575"/>
      <c r="D10354" s="575"/>
      <c r="E10354" s="25"/>
      <c r="F10354" s="25"/>
      <c r="G10354" s="25"/>
      <c r="H10354" s="25"/>
      <c r="I10354" s="25"/>
      <c r="J10354" s="25"/>
      <c r="K10354" s="25"/>
      <c r="L10354" s="25"/>
      <c r="N10354" s="25"/>
      <c r="O10354" s="25"/>
      <c r="P10354" s="25"/>
      <c r="AS10354" s="570"/>
      <c r="AT10354" s="391"/>
      <c r="AU10354" s="222"/>
      <c r="AV10354" s="564"/>
      <c r="AW10354" s="60"/>
      <c r="AX10354" s="60"/>
      <c r="AY10354" s="60"/>
      <c r="AZ10354" s="283"/>
      <c r="BA10354" s="283"/>
      <c r="BB10354" s="283"/>
      <c r="BC10354" s="34"/>
      <c r="BD10354" s="27"/>
      <c r="BF10354" s="35"/>
      <c r="BG10354" s="35"/>
      <c r="BH10354" s="35"/>
    </row>
    <row r="10355" spans="1:60" x14ac:dyDescent="0.2">
      <c r="A10355" s="570">
        <f t="shared" si="152"/>
        <v>10349</v>
      </c>
      <c r="B10355" s="575"/>
      <c r="C10355" s="575"/>
      <c r="D10355" s="575"/>
      <c r="E10355" s="25"/>
      <c r="F10355" s="25"/>
      <c r="G10355" s="25"/>
      <c r="H10355" s="25"/>
      <c r="I10355" s="25"/>
      <c r="J10355" s="25"/>
      <c r="K10355" s="25"/>
      <c r="L10355" s="25"/>
      <c r="N10355" s="25"/>
      <c r="O10355" s="25"/>
      <c r="P10355" s="25"/>
      <c r="AS10355" s="570"/>
      <c r="AT10355" s="391"/>
      <c r="AU10355" s="222"/>
      <c r="AV10355" s="564"/>
      <c r="AW10355" s="60"/>
      <c r="AX10355" s="60"/>
      <c r="AY10355" s="60"/>
      <c r="AZ10355" s="283"/>
      <c r="BA10355" s="283"/>
      <c r="BB10355" s="283"/>
      <c r="BC10355" s="34"/>
      <c r="BD10355" s="27"/>
      <c r="BF10355" s="35"/>
      <c r="BG10355" s="35"/>
      <c r="BH10355" s="35"/>
    </row>
    <row r="10356" spans="1:60" x14ac:dyDescent="0.2">
      <c r="A10356" s="570">
        <f t="shared" si="152"/>
        <v>10350</v>
      </c>
      <c r="B10356" s="575"/>
      <c r="C10356" s="575"/>
      <c r="D10356" s="575"/>
      <c r="E10356" s="25"/>
      <c r="F10356" s="25"/>
      <c r="G10356" s="25"/>
      <c r="H10356" s="25"/>
      <c r="I10356" s="25"/>
      <c r="J10356" s="25"/>
      <c r="K10356" s="25"/>
      <c r="L10356" s="25"/>
      <c r="N10356" s="25"/>
      <c r="O10356" s="25"/>
      <c r="P10356" s="25"/>
      <c r="AS10356" s="570"/>
      <c r="AT10356" s="391"/>
      <c r="AU10356" s="222"/>
      <c r="AV10356" s="564"/>
      <c r="AW10356" s="60"/>
      <c r="AX10356" s="60"/>
      <c r="AY10356" s="60"/>
      <c r="AZ10356" s="283"/>
      <c r="BA10356" s="283"/>
      <c r="BB10356" s="283"/>
      <c r="BC10356" s="34"/>
      <c r="BD10356" s="27"/>
      <c r="BF10356" s="35"/>
      <c r="BG10356" s="35"/>
      <c r="BH10356" s="35"/>
    </row>
    <row r="10357" spans="1:60" x14ac:dyDescent="0.2">
      <c r="A10357" s="570">
        <f t="shared" si="152"/>
        <v>10351</v>
      </c>
      <c r="B10357" s="575"/>
      <c r="C10357" s="575"/>
      <c r="D10357" s="575"/>
      <c r="E10357" s="25"/>
      <c r="F10357" s="25"/>
      <c r="G10357" s="25"/>
      <c r="H10357" s="25"/>
      <c r="I10357" s="25"/>
      <c r="J10357" s="25"/>
      <c r="K10357" s="25"/>
      <c r="L10357" s="25"/>
      <c r="N10357" s="25"/>
      <c r="O10357" s="25"/>
      <c r="P10357" s="25"/>
      <c r="AS10357" s="570"/>
      <c r="AT10357" s="391"/>
      <c r="AU10357" s="222"/>
      <c r="AV10357" s="564"/>
      <c r="AW10357" s="60"/>
      <c r="AX10357" s="60"/>
      <c r="AY10357" s="60"/>
      <c r="AZ10357" s="283"/>
      <c r="BA10357" s="283"/>
      <c r="BB10357" s="283"/>
      <c r="BC10357" s="34"/>
      <c r="BD10357" s="27"/>
      <c r="BF10357" s="35"/>
      <c r="BG10357" s="35"/>
      <c r="BH10357" s="35"/>
    </row>
    <row r="10358" spans="1:60" x14ac:dyDescent="0.2">
      <c r="A10358" s="570">
        <f t="shared" si="152"/>
        <v>10352</v>
      </c>
      <c r="B10358" s="575"/>
      <c r="C10358" s="575"/>
      <c r="D10358" s="575"/>
      <c r="E10358" s="25"/>
      <c r="F10358" s="25"/>
      <c r="G10358" s="25"/>
      <c r="H10358" s="25"/>
      <c r="I10358" s="25"/>
      <c r="J10358" s="25"/>
      <c r="K10358" s="25"/>
      <c r="L10358" s="25"/>
      <c r="N10358" s="25"/>
      <c r="O10358" s="25"/>
      <c r="P10358" s="25"/>
      <c r="AS10358" s="570"/>
      <c r="AT10358" s="391"/>
      <c r="AU10358" s="222"/>
      <c r="AV10358" s="564"/>
      <c r="AW10358" s="60"/>
      <c r="AX10358" s="60"/>
      <c r="AY10358" s="60"/>
      <c r="AZ10358" s="283"/>
      <c r="BA10358" s="283"/>
      <c r="BB10358" s="283"/>
      <c r="BC10358" s="34"/>
      <c r="BD10358" s="27"/>
      <c r="BF10358" s="35"/>
      <c r="BG10358" s="35"/>
      <c r="BH10358" s="35"/>
    </row>
    <row r="10359" spans="1:60" x14ac:dyDescent="0.2">
      <c r="A10359" s="570">
        <f t="shared" si="152"/>
        <v>10353</v>
      </c>
      <c r="B10359" s="575"/>
      <c r="C10359" s="575"/>
      <c r="D10359" s="575"/>
      <c r="E10359" s="25"/>
      <c r="F10359" s="25"/>
      <c r="G10359" s="25"/>
      <c r="H10359" s="25"/>
      <c r="I10359" s="25"/>
      <c r="J10359" s="25"/>
      <c r="K10359" s="25"/>
      <c r="L10359" s="25"/>
      <c r="N10359" s="25"/>
      <c r="O10359" s="25"/>
      <c r="P10359" s="25"/>
      <c r="AS10359" s="570"/>
      <c r="AT10359" s="391"/>
      <c r="AU10359" s="222"/>
      <c r="AV10359" s="564"/>
      <c r="AW10359" s="60"/>
      <c r="AX10359" s="60"/>
      <c r="AY10359" s="60"/>
      <c r="AZ10359" s="283"/>
      <c r="BA10359" s="283"/>
      <c r="BB10359" s="283"/>
      <c r="BC10359" s="34"/>
      <c r="BD10359" s="27"/>
      <c r="BF10359" s="35"/>
      <c r="BG10359" s="35"/>
      <c r="BH10359" s="35"/>
    </row>
    <row r="10360" spans="1:60" x14ac:dyDescent="0.2">
      <c r="A10360" s="570">
        <f t="shared" si="152"/>
        <v>10354</v>
      </c>
      <c r="B10360" s="25"/>
      <c r="C10360" s="25"/>
      <c r="D10360" s="25"/>
      <c r="E10360" s="25"/>
      <c r="F10360" s="25"/>
      <c r="G10360" s="25"/>
      <c r="H10360" s="25"/>
      <c r="I10360" s="25"/>
      <c r="J10360" s="25"/>
      <c r="K10360" s="25"/>
      <c r="L10360" s="25"/>
      <c r="N10360" s="25"/>
      <c r="O10360" s="25"/>
      <c r="P10360" s="25"/>
      <c r="AS10360" s="570"/>
      <c r="AT10360" s="391"/>
      <c r="AU10360" s="222"/>
      <c r="AV10360" s="564"/>
      <c r="AW10360" s="60"/>
      <c r="AX10360" s="60"/>
      <c r="AY10360" s="60"/>
      <c r="AZ10360" s="283"/>
      <c r="BA10360" s="283"/>
      <c r="BB10360" s="283"/>
      <c r="BC10360" s="34"/>
      <c r="BD10360" s="27"/>
      <c r="BF10360" s="35"/>
      <c r="BG10360" s="35"/>
      <c r="BH10360" s="35"/>
    </row>
    <row r="10361" spans="1:60" x14ac:dyDescent="0.2">
      <c r="A10361" s="570">
        <f t="shared" si="152"/>
        <v>10355</v>
      </c>
      <c r="B10361" s="25"/>
      <c r="C10361" s="25"/>
      <c r="D10361" s="25"/>
      <c r="E10361" s="25"/>
      <c r="F10361" s="25"/>
      <c r="G10361" s="25"/>
      <c r="H10361" s="25"/>
      <c r="I10361" s="25"/>
      <c r="J10361" s="25"/>
      <c r="K10361" s="25"/>
      <c r="L10361" s="25"/>
      <c r="N10361" s="25"/>
      <c r="O10361" s="25"/>
      <c r="P10361" s="25"/>
      <c r="AS10361" s="570"/>
      <c r="AT10361" s="391"/>
      <c r="AU10361" s="222"/>
      <c r="AV10361" s="564"/>
      <c r="AW10361" s="60"/>
      <c r="AX10361" s="60"/>
      <c r="AY10361" s="60"/>
      <c r="AZ10361" s="283"/>
      <c r="BA10361" s="283"/>
      <c r="BB10361" s="283"/>
      <c r="BC10361" s="34"/>
      <c r="BD10361" s="27"/>
      <c r="BF10361" s="35"/>
      <c r="BG10361" s="35"/>
      <c r="BH10361" s="35"/>
    </row>
    <row r="10362" spans="1:60" x14ac:dyDescent="0.2">
      <c r="A10362" s="570">
        <f t="shared" si="152"/>
        <v>10356</v>
      </c>
      <c r="B10362" s="25"/>
      <c r="C10362" s="25"/>
      <c r="D10362" s="25"/>
      <c r="E10362" s="25"/>
      <c r="F10362" s="25"/>
      <c r="G10362" s="25"/>
      <c r="H10362" s="25"/>
      <c r="I10362" s="25"/>
      <c r="J10362" s="25"/>
      <c r="K10362" s="25"/>
      <c r="L10362" s="25"/>
      <c r="N10362" s="25"/>
      <c r="O10362" s="25"/>
      <c r="P10362" s="25"/>
      <c r="AS10362" s="570"/>
      <c r="AT10362" s="391"/>
      <c r="AU10362" s="222"/>
      <c r="AV10362" s="564"/>
      <c r="AW10362" s="60"/>
      <c r="AX10362" s="60"/>
      <c r="AY10362" s="60"/>
      <c r="AZ10362" s="283"/>
      <c r="BA10362" s="283"/>
      <c r="BB10362" s="283"/>
      <c r="BC10362" s="34"/>
      <c r="BD10362" s="27"/>
      <c r="BF10362" s="35"/>
      <c r="BG10362" s="35"/>
      <c r="BH10362" s="35"/>
    </row>
    <row r="10363" spans="1:60" x14ac:dyDescent="0.2">
      <c r="A10363" s="570">
        <f t="shared" si="152"/>
        <v>10357</v>
      </c>
      <c r="B10363" s="25"/>
      <c r="C10363" s="25"/>
      <c r="D10363" s="25"/>
      <c r="E10363" s="25"/>
      <c r="F10363" s="25"/>
      <c r="G10363" s="25"/>
      <c r="H10363" s="25"/>
      <c r="I10363" s="25"/>
      <c r="J10363" s="25"/>
      <c r="K10363" s="25"/>
      <c r="L10363" s="25"/>
      <c r="N10363" s="25"/>
      <c r="O10363" s="25"/>
      <c r="P10363" s="25"/>
      <c r="AS10363" s="570"/>
      <c r="AT10363" s="391"/>
      <c r="AU10363" s="222"/>
      <c r="AV10363" s="564"/>
      <c r="AW10363" s="60"/>
      <c r="AX10363" s="60"/>
      <c r="AY10363" s="60"/>
      <c r="AZ10363" s="283"/>
      <c r="BA10363" s="283"/>
      <c r="BB10363" s="283"/>
      <c r="BC10363" s="34"/>
      <c r="BD10363" s="27"/>
      <c r="BF10363" s="35"/>
      <c r="BG10363" s="35"/>
      <c r="BH10363" s="35"/>
    </row>
    <row r="10364" spans="1:60" x14ac:dyDescent="0.2">
      <c r="A10364" s="570">
        <f t="shared" si="152"/>
        <v>10358</v>
      </c>
      <c r="B10364" s="25"/>
      <c r="C10364" s="25"/>
      <c r="D10364" s="25"/>
      <c r="E10364" s="25"/>
      <c r="F10364" s="25"/>
      <c r="G10364" s="25"/>
      <c r="H10364" s="25"/>
      <c r="I10364" s="25"/>
      <c r="J10364" s="25"/>
      <c r="K10364" s="25"/>
      <c r="L10364" s="25"/>
      <c r="N10364" s="25"/>
      <c r="O10364" s="25"/>
      <c r="P10364" s="25"/>
      <c r="AS10364" s="570"/>
      <c r="AT10364" s="391"/>
      <c r="AU10364" s="222"/>
      <c r="AV10364" s="564"/>
      <c r="AW10364" s="60"/>
      <c r="AX10364" s="60"/>
      <c r="AY10364" s="60"/>
      <c r="AZ10364" s="283"/>
      <c r="BA10364" s="283"/>
      <c r="BB10364" s="283"/>
      <c r="BC10364" s="34"/>
      <c r="BD10364" s="27"/>
      <c r="BF10364" s="35"/>
      <c r="BG10364" s="35"/>
      <c r="BH10364" s="35"/>
    </row>
    <row r="10365" spans="1:60" x14ac:dyDescent="0.2">
      <c r="A10365" s="570">
        <f t="shared" si="152"/>
        <v>10359</v>
      </c>
      <c r="B10365" s="25"/>
      <c r="C10365" s="25"/>
      <c r="D10365" s="25"/>
      <c r="E10365" s="25"/>
      <c r="F10365" s="25"/>
      <c r="G10365" s="25"/>
      <c r="H10365" s="25"/>
      <c r="I10365" s="25"/>
      <c r="J10365" s="25"/>
      <c r="K10365" s="25"/>
      <c r="L10365" s="25"/>
      <c r="N10365" s="25"/>
      <c r="O10365" s="25"/>
      <c r="P10365" s="25"/>
      <c r="AS10365" s="570"/>
      <c r="AT10365" s="391"/>
      <c r="AU10365" s="222"/>
      <c r="AV10365" s="564"/>
      <c r="AW10365" s="60"/>
      <c r="AX10365" s="60"/>
      <c r="AY10365" s="60"/>
      <c r="AZ10365" s="283"/>
      <c r="BA10365" s="283"/>
      <c r="BB10365" s="283"/>
      <c r="BC10365" s="34"/>
      <c r="BD10365" s="27"/>
      <c r="BF10365" s="35"/>
      <c r="BG10365" s="35"/>
      <c r="BH10365" s="35"/>
    </row>
    <row r="10366" spans="1:60" x14ac:dyDescent="0.2">
      <c r="A10366" s="570">
        <f t="shared" si="152"/>
        <v>10360</v>
      </c>
      <c r="B10366" s="25"/>
      <c r="C10366" s="25"/>
      <c r="D10366" s="25"/>
      <c r="E10366" s="25"/>
      <c r="F10366" s="25"/>
      <c r="G10366" s="25"/>
      <c r="H10366" s="25"/>
      <c r="I10366" s="25"/>
      <c r="J10366" s="25"/>
      <c r="K10366" s="25"/>
      <c r="L10366" s="25"/>
      <c r="N10366" s="25"/>
      <c r="O10366" s="25"/>
      <c r="P10366" s="25"/>
      <c r="AS10366" s="570"/>
      <c r="AT10366" s="391"/>
      <c r="AU10366" s="222"/>
      <c r="AV10366" s="564"/>
      <c r="AW10366" s="60"/>
      <c r="AX10366" s="60"/>
      <c r="AY10366" s="60"/>
      <c r="AZ10366" s="283"/>
      <c r="BA10366" s="283"/>
      <c r="BB10366" s="283"/>
      <c r="BC10366" s="34"/>
      <c r="BD10366" s="27"/>
      <c r="BF10366" s="35"/>
      <c r="BG10366" s="35"/>
      <c r="BH10366" s="35"/>
    </row>
    <row r="10367" spans="1:60" x14ac:dyDescent="0.2">
      <c r="A10367" s="570">
        <f t="shared" si="152"/>
        <v>10361</v>
      </c>
      <c r="B10367" s="25"/>
      <c r="C10367" s="25"/>
      <c r="D10367" s="25"/>
      <c r="E10367" s="25"/>
      <c r="F10367" s="25"/>
      <c r="G10367" s="25"/>
      <c r="H10367" s="25"/>
      <c r="I10367" s="25"/>
      <c r="J10367" s="25"/>
      <c r="K10367" s="25"/>
      <c r="L10367" s="25"/>
      <c r="N10367" s="25"/>
      <c r="O10367" s="25"/>
      <c r="P10367" s="25"/>
      <c r="AS10367" s="570"/>
      <c r="AT10367" s="391"/>
      <c r="AU10367" s="222"/>
      <c r="AV10367" s="564"/>
      <c r="AW10367" s="60"/>
      <c r="AX10367" s="60"/>
      <c r="AY10367" s="60"/>
      <c r="AZ10367" s="283"/>
      <c r="BA10367" s="283"/>
      <c r="BB10367" s="283"/>
      <c r="BC10367" s="34"/>
      <c r="BD10367" s="27"/>
      <c r="BF10367" s="35"/>
      <c r="BG10367" s="35"/>
      <c r="BH10367" s="35"/>
    </row>
    <row r="10368" spans="1:60" x14ac:dyDescent="0.2">
      <c r="A10368" s="570">
        <f t="shared" si="152"/>
        <v>10362</v>
      </c>
      <c r="B10368" s="25"/>
      <c r="C10368" s="25"/>
      <c r="D10368" s="25"/>
      <c r="E10368" s="25"/>
      <c r="F10368" s="25"/>
      <c r="G10368" s="25"/>
      <c r="H10368" s="25"/>
      <c r="I10368" s="25"/>
      <c r="J10368" s="25"/>
      <c r="K10368" s="25"/>
      <c r="L10368" s="25"/>
      <c r="N10368" s="25"/>
      <c r="O10368" s="25"/>
      <c r="P10368" s="25"/>
      <c r="AS10368" s="570"/>
      <c r="AT10368" s="391"/>
      <c r="AU10368" s="222"/>
      <c r="AV10368" s="564"/>
      <c r="AW10368" s="60"/>
      <c r="AX10368" s="60"/>
      <c r="AY10368" s="60"/>
      <c r="AZ10368" s="283"/>
      <c r="BA10368" s="283"/>
      <c r="BB10368" s="283"/>
      <c r="BC10368" s="34"/>
      <c r="BD10368" s="27"/>
      <c r="BF10368" s="35"/>
      <c r="BG10368" s="35"/>
      <c r="BH10368" s="35"/>
    </row>
    <row r="10369" spans="1:60" x14ac:dyDescent="0.2">
      <c r="A10369" s="570">
        <f t="shared" si="152"/>
        <v>10363</v>
      </c>
      <c r="B10369" s="25"/>
      <c r="C10369" s="25"/>
      <c r="D10369" s="25"/>
      <c r="E10369" s="25"/>
      <c r="F10369" s="25"/>
      <c r="G10369" s="25"/>
      <c r="H10369" s="25"/>
      <c r="I10369" s="25"/>
      <c r="J10369" s="25"/>
      <c r="K10369" s="25"/>
      <c r="L10369" s="25"/>
      <c r="N10369" s="25"/>
      <c r="O10369" s="25"/>
      <c r="P10369" s="25"/>
      <c r="AS10369" s="570"/>
      <c r="AT10369" s="391"/>
      <c r="AU10369" s="222"/>
      <c r="AV10369" s="564"/>
      <c r="AW10369" s="60"/>
      <c r="AX10369" s="60"/>
      <c r="AY10369" s="60"/>
      <c r="AZ10369" s="283"/>
      <c r="BA10369" s="283"/>
      <c r="BB10369" s="283"/>
      <c r="BC10369" s="34"/>
      <c r="BD10369" s="27"/>
      <c r="BF10369" s="35"/>
      <c r="BG10369" s="35"/>
      <c r="BH10369" s="35"/>
    </row>
    <row r="10370" spans="1:60" x14ac:dyDescent="0.2">
      <c r="A10370" s="570">
        <f t="shared" si="152"/>
        <v>10364</v>
      </c>
      <c r="B10370" s="25"/>
      <c r="C10370" s="25"/>
      <c r="D10370" s="25"/>
      <c r="E10370" s="25"/>
      <c r="F10370" s="25"/>
      <c r="G10370" s="25"/>
      <c r="H10370" s="25"/>
      <c r="I10370" s="25"/>
      <c r="J10370" s="25"/>
      <c r="K10370" s="25"/>
      <c r="L10370" s="25"/>
      <c r="N10370" s="25"/>
      <c r="O10370" s="25"/>
      <c r="P10370" s="25"/>
      <c r="AS10370" s="570"/>
      <c r="AT10370" s="391"/>
      <c r="AU10370" s="222"/>
      <c r="AV10370" s="564"/>
      <c r="AW10370" s="60"/>
      <c r="AX10370" s="60"/>
      <c r="AY10370" s="60"/>
      <c r="AZ10370" s="283"/>
      <c r="BA10370" s="283"/>
      <c r="BB10370" s="283"/>
      <c r="BC10370" s="34"/>
      <c r="BD10370" s="27"/>
      <c r="BF10370" s="35"/>
      <c r="BG10370" s="35"/>
      <c r="BH10370" s="35"/>
    </row>
    <row r="10371" spans="1:60" x14ac:dyDescent="0.2">
      <c r="A10371" s="570">
        <f t="shared" si="152"/>
        <v>10365</v>
      </c>
      <c r="B10371" s="25"/>
      <c r="C10371" s="25"/>
      <c r="D10371" s="25"/>
      <c r="E10371" s="25"/>
      <c r="F10371" s="25"/>
      <c r="G10371" s="25"/>
      <c r="H10371" s="25"/>
      <c r="I10371" s="25"/>
      <c r="J10371" s="25"/>
      <c r="K10371" s="25"/>
      <c r="L10371" s="25"/>
      <c r="N10371" s="25"/>
      <c r="O10371" s="25"/>
      <c r="P10371" s="25"/>
      <c r="AS10371" s="570"/>
      <c r="AT10371" s="391"/>
      <c r="AU10371" s="222"/>
      <c r="AV10371" s="564"/>
      <c r="AW10371" s="60"/>
      <c r="AX10371" s="60"/>
      <c r="AY10371" s="60"/>
      <c r="AZ10371" s="283"/>
      <c r="BA10371" s="283"/>
      <c r="BB10371" s="283"/>
      <c r="BC10371" s="34"/>
      <c r="BD10371" s="27"/>
      <c r="BF10371" s="35"/>
      <c r="BG10371" s="35"/>
      <c r="BH10371" s="35"/>
    </row>
    <row r="10372" spans="1:60" x14ac:dyDescent="0.2">
      <c r="A10372" s="570">
        <f t="shared" si="152"/>
        <v>10366</v>
      </c>
      <c r="B10372" s="25"/>
      <c r="C10372" s="25"/>
      <c r="D10372" s="25"/>
      <c r="E10372" s="25"/>
      <c r="F10372" s="25"/>
      <c r="G10372" s="25"/>
      <c r="H10372" s="25"/>
      <c r="I10372" s="25"/>
      <c r="J10372" s="25"/>
      <c r="K10372" s="25"/>
      <c r="L10372" s="25"/>
      <c r="N10372" s="25"/>
      <c r="O10372" s="25"/>
      <c r="P10372" s="25"/>
      <c r="AS10372" s="570"/>
      <c r="AT10372" s="391"/>
      <c r="AU10372" s="222"/>
      <c r="AV10372" s="564"/>
      <c r="AW10372" s="60"/>
      <c r="AX10372" s="60"/>
      <c r="AY10372" s="60"/>
      <c r="AZ10372" s="283"/>
      <c r="BA10372" s="283"/>
      <c r="BB10372" s="283"/>
      <c r="BC10372" s="34"/>
      <c r="BD10372" s="27"/>
      <c r="BF10372" s="35"/>
      <c r="BG10372" s="35"/>
      <c r="BH10372" s="35"/>
    </row>
    <row r="10373" spans="1:60" x14ac:dyDescent="0.2">
      <c r="A10373" s="570">
        <f t="shared" si="152"/>
        <v>10367</v>
      </c>
      <c r="B10373" s="25"/>
      <c r="C10373" s="25"/>
      <c r="D10373" s="25"/>
      <c r="E10373" s="25"/>
      <c r="F10373" s="25"/>
      <c r="G10373" s="25"/>
      <c r="H10373" s="25"/>
      <c r="I10373" s="25"/>
      <c r="J10373" s="25"/>
      <c r="K10373" s="25"/>
      <c r="L10373" s="25"/>
      <c r="N10373" s="25"/>
      <c r="O10373" s="25"/>
      <c r="P10373" s="25"/>
      <c r="AS10373" s="570"/>
      <c r="AT10373" s="391"/>
      <c r="AU10373" s="222"/>
      <c r="AV10373" s="564"/>
      <c r="AW10373" s="60"/>
      <c r="AX10373" s="60"/>
      <c r="AY10373" s="60"/>
      <c r="AZ10373" s="283"/>
      <c r="BA10373" s="283"/>
      <c r="BB10373" s="283"/>
      <c r="BC10373" s="34"/>
      <c r="BD10373" s="27"/>
      <c r="BF10373" s="35"/>
      <c r="BG10373" s="35"/>
      <c r="BH10373" s="35"/>
    </row>
    <row r="10374" spans="1:60" x14ac:dyDescent="0.2">
      <c r="A10374" s="570">
        <f t="shared" si="152"/>
        <v>10368</v>
      </c>
      <c r="B10374" s="25"/>
      <c r="C10374" s="25"/>
      <c r="D10374" s="25"/>
      <c r="E10374" s="25"/>
      <c r="F10374" s="25"/>
      <c r="G10374" s="25"/>
      <c r="H10374" s="25"/>
      <c r="I10374" s="25"/>
      <c r="J10374" s="25"/>
      <c r="K10374" s="25"/>
      <c r="L10374" s="25"/>
      <c r="N10374" s="25"/>
      <c r="O10374" s="25"/>
      <c r="P10374" s="25"/>
      <c r="AS10374" s="570"/>
      <c r="AT10374" s="391"/>
      <c r="AU10374" s="222"/>
      <c r="AV10374" s="564"/>
      <c r="AW10374" s="60"/>
      <c r="AX10374" s="60"/>
      <c r="AY10374" s="60"/>
      <c r="AZ10374" s="283"/>
      <c r="BA10374" s="283"/>
      <c r="BB10374" s="283"/>
      <c r="BC10374" s="34"/>
      <c r="BD10374" s="27"/>
      <c r="BF10374" s="35"/>
      <c r="BG10374" s="35"/>
      <c r="BH10374" s="35"/>
    </row>
    <row r="10375" spans="1:60" x14ac:dyDescent="0.2">
      <c r="A10375" s="570">
        <f t="shared" si="152"/>
        <v>10369</v>
      </c>
      <c r="B10375" s="25"/>
      <c r="C10375" s="25"/>
      <c r="D10375" s="25"/>
      <c r="E10375" s="25"/>
      <c r="F10375" s="25"/>
      <c r="G10375" s="25"/>
      <c r="H10375" s="25"/>
      <c r="I10375" s="25"/>
      <c r="J10375" s="25"/>
      <c r="K10375" s="25"/>
      <c r="L10375" s="25"/>
      <c r="N10375" s="25"/>
      <c r="O10375" s="25"/>
      <c r="P10375" s="25"/>
      <c r="AS10375" s="570"/>
      <c r="AT10375" s="391"/>
      <c r="AU10375" s="222"/>
      <c r="AV10375" s="564"/>
      <c r="AW10375" s="60"/>
      <c r="AX10375" s="60"/>
      <c r="AY10375" s="60"/>
      <c r="AZ10375" s="283"/>
      <c r="BA10375" s="283"/>
      <c r="BB10375" s="283"/>
      <c r="BC10375" s="34"/>
      <c r="BD10375" s="27"/>
      <c r="BF10375" s="35"/>
      <c r="BG10375" s="35"/>
      <c r="BH10375" s="35"/>
    </row>
    <row r="10376" spans="1:60" x14ac:dyDescent="0.2">
      <c r="A10376" s="570">
        <f t="shared" si="152"/>
        <v>10370</v>
      </c>
      <c r="B10376" s="25"/>
      <c r="C10376" s="25"/>
      <c r="D10376" s="25"/>
      <c r="E10376" s="25"/>
      <c r="F10376" s="25"/>
      <c r="G10376" s="25"/>
      <c r="H10376" s="25"/>
      <c r="I10376" s="25"/>
      <c r="J10376" s="25"/>
      <c r="K10376" s="25"/>
      <c r="L10376" s="25"/>
      <c r="N10376" s="25"/>
      <c r="O10376" s="25"/>
      <c r="P10376" s="25"/>
      <c r="AS10376" s="570"/>
      <c r="AT10376" s="391"/>
      <c r="AU10376" s="222"/>
      <c r="AV10376" s="564"/>
      <c r="AW10376" s="60"/>
      <c r="AX10376" s="60"/>
      <c r="AY10376" s="60"/>
      <c r="AZ10376" s="283"/>
      <c r="BA10376" s="283"/>
      <c r="BB10376" s="283"/>
      <c r="BC10376" s="34"/>
      <c r="BD10376" s="27"/>
      <c r="BF10376" s="35"/>
      <c r="BG10376" s="35"/>
      <c r="BH10376" s="35"/>
    </row>
    <row r="10377" spans="1:60" x14ac:dyDescent="0.2">
      <c r="A10377" s="570">
        <f t="shared" si="152"/>
        <v>10371</v>
      </c>
      <c r="B10377" s="25"/>
      <c r="C10377" s="25"/>
      <c r="D10377" s="25"/>
      <c r="E10377" s="25"/>
      <c r="F10377" s="25"/>
      <c r="G10377" s="25"/>
      <c r="H10377" s="25"/>
      <c r="I10377" s="25"/>
      <c r="J10377" s="25"/>
      <c r="K10377" s="25"/>
      <c r="L10377" s="25"/>
      <c r="N10377" s="25"/>
      <c r="O10377" s="25"/>
      <c r="P10377" s="25"/>
      <c r="AS10377" s="570"/>
      <c r="AT10377" s="391"/>
      <c r="AU10377" s="222"/>
      <c r="AV10377" s="564"/>
      <c r="AW10377" s="60"/>
      <c r="AX10377" s="60"/>
      <c r="AY10377" s="60"/>
      <c r="AZ10377" s="283"/>
      <c r="BA10377" s="283"/>
      <c r="BB10377" s="283"/>
      <c r="BC10377" s="34"/>
      <c r="BD10377" s="27"/>
      <c r="BF10377" s="35"/>
      <c r="BG10377" s="35"/>
      <c r="BH10377" s="35"/>
    </row>
    <row r="10378" spans="1:60" x14ac:dyDescent="0.2">
      <c r="A10378" s="570">
        <f t="shared" si="152"/>
        <v>10372</v>
      </c>
      <c r="B10378" s="25"/>
      <c r="C10378" s="25"/>
      <c r="D10378" s="25"/>
      <c r="E10378" s="25"/>
      <c r="F10378" s="25"/>
      <c r="G10378" s="25"/>
      <c r="H10378" s="25"/>
      <c r="I10378" s="25"/>
      <c r="J10378" s="25"/>
      <c r="K10378" s="25"/>
      <c r="L10378" s="25"/>
      <c r="N10378" s="25"/>
      <c r="O10378" s="25"/>
      <c r="P10378" s="25"/>
      <c r="AS10378" s="570"/>
      <c r="AT10378" s="391"/>
      <c r="AU10378" s="222"/>
      <c r="AV10378" s="564"/>
      <c r="AW10378" s="60"/>
      <c r="AX10378" s="60"/>
      <c r="AY10378" s="60"/>
      <c r="AZ10378" s="283"/>
      <c r="BA10378" s="283"/>
      <c r="BB10378" s="283"/>
      <c r="BC10378" s="34"/>
      <c r="BD10378" s="27"/>
      <c r="BF10378" s="35"/>
      <c r="BG10378" s="35"/>
      <c r="BH10378" s="35"/>
    </row>
    <row r="10379" spans="1:60" x14ac:dyDescent="0.2">
      <c r="A10379" s="570">
        <f t="shared" si="152"/>
        <v>10373</v>
      </c>
      <c r="B10379" s="25"/>
      <c r="C10379" s="25"/>
      <c r="D10379" s="25"/>
      <c r="E10379" s="25"/>
      <c r="F10379" s="25"/>
      <c r="G10379" s="25"/>
      <c r="H10379" s="25"/>
      <c r="I10379" s="25"/>
      <c r="J10379" s="25"/>
      <c r="K10379" s="25"/>
      <c r="L10379" s="25"/>
      <c r="N10379" s="25"/>
      <c r="O10379" s="25"/>
      <c r="P10379" s="25"/>
      <c r="AS10379" s="570"/>
      <c r="AT10379" s="391"/>
      <c r="AU10379" s="222"/>
      <c r="AV10379" s="564"/>
      <c r="AW10379" s="60"/>
      <c r="AX10379" s="60"/>
      <c r="AY10379" s="60"/>
      <c r="AZ10379" s="283"/>
      <c r="BA10379" s="283"/>
      <c r="BB10379" s="283"/>
      <c r="BC10379" s="34"/>
      <c r="BD10379" s="27"/>
      <c r="BF10379" s="35"/>
      <c r="BG10379" s="35"/>
      <c r="BH10379" s="35"/>
    </row>
    <row r="10380" spans="1:60" x14ac:dyDescent="0.2">
      <c r="A10380" s="570">
        <f t="shared" si="152"/>
        <v>10374</v>
      </c>
      <c r="B10380" s="25"/>
      <c r="C10380" s="25"/>
      <c r="D10380" s="25"/>
      <c r="E10380" s="25"/>
      <c r="F10380" s="25"/>
      <c r="G10380" s="25"/>
      <c r="H10380" s="25"/>
      <c r="I10380" s="25"/>
      <c r="J10380" s="25"/>
      <c r="K10380" s="25"/>
      <c r="L10380" s="25"/>
      <c r="N10380" s="25"/>
      <c r="O10380" s="25"/>
      <c r="P10380" s="25"/>
      <c r="AS10380" s="570"/>
      <c r="AT10380" s="391"/>
      <c r="AU10380" s="222"/>
      <c r="AV10380" s="564"/>
      <c r="AW10380" s="60"/>
      <c r="AX10380" s="60"/>
      <c r="AY10380" s="60"/>
      <c r="AZ10380" s="283"/>
      <c r="BA10380" s="283"/>
      <c r="BB10380" s="283"/>
      <c r="BC10380" s="34"/>
      <c r="BD10380" s="27"/>
      <c r="BF10380" s="35"/>
      <c r="BG10380" s="35"/>
      <c r="BH10380" s="35"/>
    </row>
    <row r="10381" spans="1:60" x14ac:dyDescent="0.2">
      <c r="A10381" s="570">
        <f t="shared" si="152"/>
        <v>10375</v>
      </c>
      <c r="B10381" s="25"/>
      <c r="C10381" s="25"/>
      <c r="D10381" s="25"/>
      <c r="E10381" s="25"/>
      <c r="F10381" s="25"/>
      <c r="G10381" s="25"/>
      <c r="H10381" s="25"/>
      <c r="I10381" s="25"/>
      <c r="J10381" s="25"/>
      <c r="K10381" s="25"/>
      <c r="L10381" s="25"/>
      <c r="N10381" s="25"/>
      <c r="O10381" s="25"/>
      <c r="P10381" s="25"/>
      <c r="AS10381" s="570"/>
      <c r="AT10381" s="391"/>
      <c r="AU10381" s="222"/>
      <c r="AV10381" s="564"/>
      <c r="AW10381" s="60"/>
      <c r="AX10381" s="60"/>
      <c r="AY10381" s="60"/>
      <c r="AZ10381" s="283"/>
      <c r="BA10381" s="283"/>
      <c r="BB10381" s="283"/>
      <c r="BC10381" s="34"/>
      <c r="BD10381" s="27"/>
      <c r="BF10381" s="35"/>
      <c r="BG10381" s="35"/>
      <c r="BH10381" s="35"/>
    </row>
    <row r="10382" spans="1:60" x14ac:dyDescent="0.2">
      <c r="A10382" s="570">
        <f t="shared" si="152"/>
        <v>10376</v>
      </c>
      <c r="B10382" s="25"/>
      <c r="C10382" s="25"/>
      <c r="D10382" s="25"/>
      <c r="E10382" s="25"/>
      <c r="F10382" s="25"/>
      <c r="G10382" s="25"/>
      <c r="H10382" s="25"/>
      <c r="I10382" s="25"/>
      <c r="J10382" s="25"/>
      <c r="K10382" s="25"/>
      <c r="L10382" s="25"/>
      <c r="N10382" s="25"/>
      <c r="O10382" s="25"/>
      <c r="P10382" s="25"/>
      <c r="AS10382" s="570"/>
      <c r="AT10382" s="391"/>
      <c r="AU10382" s="222"/>
      <c r="AV10382" s="564"/>
      <c r="AW10382" s="60"/>
      <c r="AX10382" s="60"/>
      <c r="AY10382" s="60"/>
      <c r="AZ10382" s="283"/>
      <c r="BA10382" s="283"/>
      <c r="BB10382" s="283"/>
      <c r="BC10382" s="34"/>
      <c r="BD10382" s="27"/>
      <c r="BF10382" s="35"/>
      <c r="BG10382" s="35"/>
      <c r="BH10382" s="35"/>
    </row>
    <row r="10383" spans="1:60" x14ac:dyDescent="0.2">
      <c r="A10383" s="570">
        <f t="shared" ref="A10383:A10446" si="153">A10382+1</f>
        <v>10377</v>
      </c>
      <c r="B10383" s="25"/>
      <c r="C10383" s="25"/>
      <c r="D10383" s="25"/>
      <c r="E10383" s="25"/>
      <c r="F10383" s="25"/>
      <c r="G10383" s="25"/>
      <c r="H10383" s="25"/>
      <c r="I10383" s="25"/>
      <c r="J10383" s="25"/>
      <c r="K10383" s="25"/>
      <c r="L10383" s="25"/>
      <c r="N10383" s="25"/>
      <c r="O10383" s="25"/>
      <c r="P10383" s="25"/>
      <c r="AS10383" s="570"/>
      <c r="AT10383" s="391"/>
      <c r="AU10383" s="222"/>
      <c r="AV10383" s="564"/>
      <c r="AW10383" s="60"/>
      <c r="AX10383" s="60"/>
      <c r="AY10383" s="60"/>
      <c r="AZ10383" s="283"/>
      <c r="BA10383" s="283"/>
      <c r="BB10383" s="283"/>
      <c r="BC10383" s="34"/>
      <c r="BD10383" s="27"/>
      <c r="BF10383" s="35"/>
      <c r="BG10383" s="35"/>
      <c r="BH10383" s="35"/>
    </row>
    <row r="10384" spans="1:60" x14ac:dyDescent="0.2">
      <c r="A10384" s="570">
        <f t="shared" si="153"/>
        <v>10378</v>
      </c>
      <c r="B10384" s="25"/>
      <c r="C10384" s="25"/>
      <c r="D10384" s="25"/>
      <c r="E10384" s="25"/>
      <c r="F10384" s="25"/>
      <c r="G10384" s="25"/>
      <c r="H10384" s="25"/>
      <c r="I10384" s="25"/>
      <c r="J10384" s="25"/>
      <c r="K10384" s="25"/>
      <c r="L10384" s="25"/>
      <c r="N10384" s="25"/>
      <c r="O10384" s="25"/>
      <c r="P10384" s="25"/>
      <c r="AS10384" s="570"/>
      <c r="AT10384" s="391"/>
      <c r="AU10384" s="222"/>
      <c r="AV10384" s="564"/>
      <c r="AW10384" s="60"/>
      <c r="AX10384" s="60"/>
      <c r="AY10384" s="60"/>
      <c r="AZ10384" s="283"/>
      <c r="BA10384" s="283"/>
      <c r="BB10384" s="283"/>
      <c r="BC10384" s="34"/>
      <c r="BD10384" s="27"/>
      <c r="BF10384" s="35"/>
      <c r="BG10384" s="35"/>
      <c r="BH10384" s="35"/>
    </row>
    <row r="10385" spans="1:60" x14ac:dyDescent="0.2">
      <c r="A10385" s="570">
        <f t="shared" si="153"/>
        <v>10379</v>
      </c>
      <c r="B10385" s="25"/>
      <c r="C10385" s="25"/>
      <c r="D10385" s="25"/>
      <c r="E10385" s="25"/>
      <c r="F10385" s="25"/>
      <c r="G10385" s="25"/>
      <c r="H10385" s="25"/>
      <c r="I10385" s="25"/>
      <c r="J10385" s="25"/>
      <c r="K10385" s="25"/>
      <c r="L10385" s="25"/>
      <c r="N10385" s="25"/>
      <c r="O10385" s="25"/>
      <c r="P10385" s="25"/>
      <c r="AS10385" s="570"/>
      <c r="AT10385" s="391"/>
      <c r="AU10385" s="222"/>
      <c r="AV10385" s="564"/>
      <c r="AW10385" s="60"/>
      <c r="AX10385" s="60"/>
      <c r="AY10385" s="60"/>
      <c r="AZ10385" s="283"/>
      <c r="BA10385" s="283"/>
      <c r="BB10385" s="283"/>
      <c r="BC10385" s="34"/>
      <c r="BD10385" s="27"/>
      <c r="BF10385" s="35"/>
      <c r="BG10385" s="35"/>
      <c r="BH10385" s="35"/>
    </row>
    <row r="10386" spans="1:60" x14ac:dyDescent="0.2">
      <c r="A10386" s="570">
        <f t="shared" si="153"/>
        <v>10380</v>
      </c>
      <c r="B10386" s="25"/>
      <c r="C10386" s="25"/>
      <c r="D10386" s="25"/>
      <c r="E10386" s="25"/>
      <c r="F10386" s="25"/>
      <c r="G10386" s="25"/>
      <c r="H10386" s="25"/>
      <c r="I10386" s="25"/>
      <c r="J10386" s="25"/>
      <c r="K10386" s="25"/>
      <c r="L10386" s="25"/>
      <c r="N10386" s="25"/>
      <c r="O10386" s="25"/>
      <c r="P10386" s="25"/>
      <c r="AS10386" s="570"/>
      <c r="AT10386" s="391"/>
      <c r="AU10386" s="222"/>
      <c r="AV10386" s="564"/>
      <c r="AW10386" s="60"/>
      <c r="AX10386" s="60"/>
      <c r="AY10386" s="60"/>
      <c r="AZ10386" s="283"/>
      <c r="BA10386" s="283"/>
      <c r="BB10386" s="283"/>
      <c r="BC10386" s="34"/>
      <c r="BD10386" s="27"/>
      <c r="BF10386" s="35"/>
      <c r="BG10386" s="35"/>
      <c r="BH10386" s="35"/>
    </row>
    <row r="10387" spans="1:60" x14ac:dyDescent="0.2">
      <c r="A10387" s="570">
        <f t="shared" si="153"/>
        <v>10381</v>
      </c>
      <c r="B10387" s="25"/>
      <c r="C10387" s="25"/>
      <c r="D10387" s="25"/>
      <c r="E10387" s="25"/>
      <c r="F10387" s="25"/>
      <c r="G10387" s="25"/>
      <c r="H10387" s="25"/>
      <c r="I10387" s="25"/>
      <c r="J10387" s="25"/>
      <c r="K10387" s="25"/>
      <c r="L10387" s="25"/>
      <c r="N10387" s="25"/>
      <c r="O10387" s="25"/>
      <c r="P10387" s="25"/>
      <c r="AS10387" s="570"/>
      <c r="AT10387" s="391"/>
      <c r="AU10387" s="222"/>
      <c r="AV10387" s="564"/>
      <c r="AW10387" s="60"/>
      <c r="AX10387" s="60"/>
      <c r="AY10387" s="60"/>
      <c r="AZ10387" s="283"/>
      <c r="BA10387" s="283"/>
      <c r="BB10387" s="283"/>
      <c r="BC10387" s="34"/>
      <c r="BD10387" s="27"/>
      <c r="BF10387" s="35"/>
      <c r="BG10387" s="35"/>
      <c r="BH10387" s="35"/>
    </row>
    <row r="10388" spans="1:60" x14ac:dyDescent="0.2">
      <c r="A10388" s="570">
        <f t="shared" si="153"/>
        <v>10382</v>
      </c>
      <c r="B10388" s="25"/>
      <c r="C10388" s="25"/>
      <c r="D10388" s="25"/>
      <c r="E10388" s="25"/>
      <c r="F10388" s="25"/>
      <c r="G10388" s="25"/>
      <c r="H10388" s="25"/>
      <c r="I10388" s="25"/>
      <c r="J10388" s="25"/>
      <c r="K10388" s="25"/>
      <c r="L10388" s="25"/>
      <c r="N10388" s="25"/>
      <c r="O10388" s="25"/>
      <c r="P10388" s="25"/>
      <c r="AS10388" s="570"/>
      <c r="AT10388" s="391"/>
      <c r="AU10388" s="222"/>
      <c r="AV10388" s="564"/>
      <c r="AW10388" s="60"/>
      <c r="AX10388" s="60"/>
      <c r="AY10388" s="60"/>
      <c r="AZ10388" s="283"/>
      <c r="BA10388" s="283"/>
      <c r="BB10388" s="283"/>
      <c r="BC10388" s="34"/>
      <c r="BD10388" s="27"/>
      <c r="BF10388" s="35"/>
      <c r="BG10388" s="35"/>
      <c r="BH10388" s="35"/>
    </row>
    <row r="10389" spans="1:60" x14ac:dyDescent="0.2">
      <c r="A10389" s="570">
        <f t="shared" si="153"/>
        <v>10383</v>
      </c>
      <c r="B10389" s="25"/>
      <c r="C10389" s="25"/>
      <c r="D10389" s="25"/>
      <c r="E10389" s="25"/>
      <c r="F10389" s="25"/>
      <c r="G10389" s="25"/>
      <c r="H10389" s="25"/>
      <c r="I10389" s="25"/>
      <c r="J10389" s="25"/>
      <c r="K10389" s="25"/>
      <c r="L10389" s="25"/>
      <c r="N10389" s="25"/>
      <c r="O10389" s="25"/>
      <c r="P10389" s="25"/>
      <c r="AS10389" s="570"/>
      <c r="AT10389" s="391"/>
      <c r="AU10389" s="222"/>
      <c r="AV10389" s="564"/>
      <c r="AW10389" s="60"/>
      <c r="AX10389" s="60"/>
      <c r="AY10389" s="60"/>
      <c r="AZ10389" s="283"/>
      <c r="BA10389" s="283"/>
      <c r="BB10389" s="283"/>
      <c r="BC10389" s="34"/>
      <c r="BD10389" s="27"/>
      <c r="BF10389" s="35"/>
      <c r="BG10389" s="35"/>
      <c r="BH10389" s="35"/>
    </row>
    <row r="10390" spans="1:60" x14ac:dyDescent="0.2">
      <c r="A10390" s="570">
        <f t="shared" si="153"/>
        <v>10384</v>
      </c>
      <c r="B10390" s="25"/>
      <c r="C10390" s="25"/>
      <c r="D10390" s="25"/>
      <c r="E10390" s="25"/>
      <c r="F10390" s="25"/>
      <c r="G10390" s="25"/>
      <c r="H10390" s="25"/>
      <c r="I10390" s="25"/>
      <c r="J10390" s="25"/>
      <c r="K10390" s="25"/>
      <c r="L10390" s="25"/>
      <c r="N10390" s="25"/>
      <c r="O10390" s="25"/>
      <c r="P10390" s="25"/>
      <c r="AS10390" s="570"/>
      <c r="AT10390" s="391"/>
      <c r="AU10390" s="222"/>
      <c r="AV10390" s="564"/>
      <c r="AW10390" s="60"/>
      <c r="AX10390" s="60"/>
      <c r="AY10390" s="60"/>
      <c r="AZ10390" s="283"/>
      <c r="BA10390" s="283"/>
      <c r="BB10390" s="283"/>
      <c r="BC10390" s="34"/>
      <c r="BD10390" s="27"/>
      <c r="BF10390" s="35"/>
      <c r="BG10390" s="35"/>
      <c r="BH10390" s="35"/>
    </row>
    <row r="10391" spans="1:60" x14ac:dyDescent="0.2">
      <c r="A10391" s="570">
        <f t="shared" si="153"/>
        <v>10385</v>
      </c>
      <c r="B10391" s="25"/>
      <c r="C10391" s="25"/>
      <c r="D10391" s="25"/>
      <c r="E10391" s="25"/>
      <c r="F10391" s="25"/>
      <c r="G10391" s="25"/>
      <c r="H10391" s="25"/>
      <c r="I10391" s="25"/>
      <c r="J10391" s="25"/>
      <c r="K10391" s="25"/>
      <c r="L10391" s="25"/>
      <c r="N10391" s="25"/>
      <c r="O10391" s="25"/>
      <c r="P10391" s="25"/>
      <c r="AS10391" s="570"/>
      <c r="AT10391" s="391"/>
      <c r="AU10391" s="222"/>
      <c r="AV10391" s="564"/>
      <c r="AW10391" s="60"/>
      <c r="AX10391" s="60"/>
      <c r="AY10391" s="60"/>
      <c r="AZ10391" s="283"/>
      <c r="BA10391" s="283"/>
      <c r="BB10391" s="283"/>
      <c r="BC10391" s="34"/>
      <c r="BD10391" s="27"/>
      <c r="BF10391" s="35"/>
      <c r="BG10391" s="35"/>
      <c r="BH10391" s="35"/>
    </row>
    <row r="10392" spans="1:60" x14ac:dyDescent="0.2">
      <c r="A10392" s="570">
        <f t="shared" si="153"/>
        <v>10386</v>
      </c>
      <c r="B10392" s="25"/>
      <c r="C10392" s="25"/>
      <c r="D10392" s="25"/>
      <c r="E10392" s="25"/>
      <c r="F10392" s="25"/>
      <c r="G10392" s="25"/>
      <c r="H10392" s="25"/>
      <c r="I10392" s="25"/>
      <c r="J10392" s="25"/>
      <c r="K10392" s="25"/>
      <c r="L10392" s="25"/>
      <c r="N10392" s="25"/>
      <c r="O10392" s="25"/>
      <c r="P10392" s="25"/>
      <c r="AS10392" s="570"/>
      <c r="AT10392" s="391"/>
      <c r="AU10392" s="222"/>
      <c r="AV10392" s="564"/>
      <c r="AW10392" s="60"/>
      <c r="AX10392" s="60"/>
      <c r="AY10392" s="60"/>
      <c r="AZ10392" s="283"/>
      <c r="BA10392" s="283"/>
      <c r="BB10392" s="283"/>
      <c r="BC10392" s="34"/>
      <c r="BD10392" s="27"/>
      <c r="BF10392" s="35"/>
      <c r="BG10392" s="35"/>
      <c r="BH10392" s="35"/>
    </row>
    <row r="10393" spans="1:60" x14ac:dyDescent="0.2">
      <c r="A10393" s="570">
        <f t="shared" si="153"/>
        <v>10387</v>
      </c>
      <c r="B10393" s="25"/>
      <c r="C10393" s="25"/>
      <c r="D10393" s="25"/>
      <c r="E10393" s="25"/>
      <c r="F10393" s="25"/>
      <c r="G10393" s="25"/>
      <c r="H10393" s="25"/>
      <c r="I10393" s="25"/>
      <c r="J10393" s="25"/>
      <c r="K10393" s="25"/>
      <c r="L10393" s="25"/>
      <c r="N10393" s="25"/>
      <c r="O10393" s="25"/>
      <c r="P10393" s="25"/>
      <c r="AS10393" s="570"/>
      <c r="AT10393" s="391"/>
      <c r="AU10393" s="222"/>
      <c r="AV10393" s="564"/>
      <c r="AW10393" s="60"/>
      <c r="AX10393" s="60"/>
      <c r="AY10393" s="60"/>
      <c r="AZ10393" s="283"/>
      <c r="BA10393" s="283"/>
      <c r="BB10393" s="283"/>
      <c r="BC10393" s="34"/>
      <c r="BD10393" s="27"/>
      <c r="BF10393" s="35"/>
      <c r="BG10393" s="35"/>
      <c r="BH10393" s="35"/>
    </row>
    <row r="10394" spans="1:60" x14ac:dyDescent="0.2">
      <c r="A10394" s="570">
        <f t="shared" si="153"/>
        <v>10388</v>
      </c>
      <c r="B10394" s="25"/>
      <c r="C10394" s="25"/>
      <c r="D10394" s="25"/>
      <c r="E10394" s="25"/>
      <c r="F10394" s="25"/>
      <c r="G10394" s="25"/>
      <c r="H10394" s="25"/>
      <c r="I10394" s="25"/>
      <c r="J10394" s="25"/>
      <c r="K10394" s="25"/>
      <c r="L10394" s="25"/>
      <c r="N10394" s="25"/>
      <c r="O10394" s="25"/>
      <c r="P10394" s="25"/>
      <c r="AS10394" s="570"/>
      <c r="AT10394" s="391"/>
      <c r="AU10394" s="222"/>
      <c r="AV10394" s="564"/>
      <c r="AW10394" s="60"/>
      <c r="AX10394" s="60"/>
      <c r="AY10394" s="60"/>
      <c r="AZ10394" s="283"/>
      <c r="BA10394" s="283"/>
      <c r="BB10394" s="283"/>
      <c r="BC10394" s="34"/>
      <c r="BD10394" s="27"/>
      <c r="BF10394" s="35"/>
      <c r="BG10394" s="35"/>
      <c r="BH10394" s="35"/>
    </row>
    <row r="10395" spans="1:60" x14ac:dyDescent="0.2">
      <c r="A10395" s="570">
        <f t="shared" si="153"/>
        <v>10389</v>
      </c>
      <c r="B10395" s="25"/>
      <c r="C10395" s="25"/>
      <c r="D10395" s="25"/>
      <c r="E10395" s="25"/>
      <c r="F10395" s="25"/>
      <c r="G10395" s="25"/>
      <c r="H10395" s="25"/>
      <c r="I10395" s="25"/>
      <c r="J10395" s="25"/>
      <c r="K10395" s="25"/>
      <c r="L10395" s="25"/>
      <c r="N10395" s="25"/>
      <c r="O10395" s="25"/>
      <c r="P10395" s="25"/>
      <c r="AS10395" s="570"/>
      <c r="AT10395" s="391"/>
      <c r="AU10395" s="222"/>
      <c r="AV10395" s="564"/>
      <c r="AW10395" s="60"/>
      <c r="AX10395" s="60"/>
      <c r="AY10395" s="60"/>
      <c r="AZ10395" s="283"/>
      <c r="BA10395" s="283"/>
      <c r="BB10395" s="283"/>
      <c r="BC10395" s="34"/>
      <c r="BD10395" s="27"/>
      <c r="BF10395" s="35"/>
      <c r="BG10395" s="35"/>
      <c r="BH10395" s="35"/>
    </row>
    <row r="10396" spans="1:60" x14ac:dyDescent="0.2">
      <c r="A10396" s="570">
        <f t="shared" si="153"/>
        <v>10390</v>
      </c>
      <c r="B10396" s="25"/>
      <c r="C10396" s="25"/>
      <c r="D10396" s="25"/>
      <c r="E10396" s="25"/>
      <c r="F10396" s="25"/>
      <c r="G10396" s="25"/>
      <c r="H10396" s="25"/>
      <c r="I10396" s="25"/>
      <c r="J10396" s="25"/>
      <c r="K10396" s="25"/>
      <c r="L10396" s="25"/>
      <c r="N10396" s="25"/>
      <c r="O10396" s="25"/>
      <c r="P10396" s="25"/>
      <c r="AS10396" s="570"/>
      <c r="AT10396" s="391"/>
      <c r="AU10396" s="222"/>
      <c r="AV10396" s="564"/>
      <c r="AW10396" s="60"/>
      <c r="AX10396" s="60"/>
      <c r="AY10396" s="60"/>
      <c r="AZ10396" s="283"/>
      <c r="BA10396" s="283"/>
      <c r="BB10396" s="283"/>
      <c r="BC10396" s="34"/>
      <c r="BD10396" s="27"/>
      <c r="BF10396" s="35"/>
      <c r="BG10396" s="35"/>
      <c r="BH10396" s="35"/>
    </row>
    <row r="10397" spans="1:60" x14ac:dyDescent="0.2">
      <c r="A10397" s="570">
        <f t="shared" si="153"/>
        <v>10391</v>
      </c>
      <c r="B10397" s="25"/>
      <c r="C10397" s="25"/>
      <c r="D10397" s="25"/>
      <c r="E10397" s="25"/>
      <c r="F10397" s="25"/>
      <c r="G10397" s="25"/>
      <c r="H10397" s="25"/>
      <c r="I10397" s="25"/>
      <c r="J10397" s="25"/>
      <c r="K10397" s="25"/>
      <c r="L10397" s="25"/>
      <c r="N10397" s="25"/>
      <c r="O10397" s="25"/>
      <c r="P10397" s="25"/>
      <c r="AS10397" s="570"/>
      <c r="AT10397" s="391"/>
      <c r="AU10397" s="222"/>
      <c r="AV10397" s="564"/>
      <c r="AW10397" s="60"/>
      <c r="AX10397" s="60"/>
      <c r="AY10397" s="60"/>
      <c r="AZ10397" s="283"/>
      <c r="BA10397" s="283"/>
      <c r="BB10397" s="283"/>
      <c r="BC10397" s="34"/>
      <c r="BD10397" s="27"/>
      <c r="BF10397" s="35"/>
      <c r="BG10397" s="35"/>
      <c r="BH10397" s="35"/>
    </row>
    <row r="10398" spans="1:60" x14ac:dyDescent="0.2">
      <c r="A10398" s="570">
        <f t="shared" si="153"/>
        <v>10392</v>
      </c>
      <c r="B10398" s="25"/>
      <c r="C10398" s="25"/>
      <c r="D10398" s="25"/>
      <c r="E10398" s="25"/>
      <c r="F10398" s="25"/>
      <c r="G10398" s="25"/>
      <c r="H10398" s="25"/>
      <c r="I10398" s="25"/>
      <c r="J10398" s="25"/>
      <c r="K10398" s="25"/>
      <c r="L10398" s="25"/>
      <c r="N10398" s="25"/>
      <c r="O10398" s="25"/>
      <c r="P10398" s="25"/>
      <c r="AS10398" s="570"/>
      <c r="AT10398" s="391"/>
      <c r="AU10398" s="222"/>
      <c r="AV10398" s="564"/>
      <c r="AW10398" s="60"/>
      <c r="AX10398" s="60"/>
      <c r="AY10398" s="60"/>
      <c r="AZ10398" s="283"/>
      <c r="BA10398" s="283"/>
      <c r="BB10398" s="283"/>
      <c r="BC10398" s="34"/>
      <c r="BD10398" s="27"/>
      <c r="BF10398" s="35"/>
      <c r="BG10398" s="35"/>
      <c r="BH10398" s="35"/>
    </row>
    <row r="10399" spans="1:60" x14ac:dyDescent="0.2">
      <c r="A10399" s="570">
        <f t="shared" si="153"/>
        <v>10393</v>
      </c>
      <c r="B10399" s="25"/>
      <c r="C10399" s="25"/>
      <c r="D10399" s="25"/>
      <c r="E10399" s="25"/>
      <c r="F10399" s="25"/>
      <c r="G10399" s="25"/>
      <c r="H10399" s="25"/>
      <c r="I10399" s="25"/>
      <c r="J10399" s="25"/>
      <c r="K10399" s="25"/>
      <c r="L10399" s="25"/>
      <c r="N10399" s="25"/>
      <c r="O10399" s="25"/>
      <c r="P10399" s="25"/>
      <c r="AS10399" s="570"/>
      <c r="AT10399" s="391"/>
      <c r="AU10399" s="222"/>
      <c r="AV10399" s="564"/>
      <c r="AW10399" s="60"/>
      <c r="AX10399" s="60"/>
      <c r="AY10399" s="60"/>
      <c r="AZ10399" s="283"/>
      <c r="BA10399" s="283"/>
      <c r="BB10399" s="283"/>
      <c r="BC10399" s="34"/>
      <c r="BD10399" s="27"/>
      <c r="BF10399" s="35"/>
      <c r="BG10399" s="35"/>
      <c r="BH10399" s="35"/>
    </row>
    <row r="10400" spans="1:60" x14ac:dyDescent="0.2">
      <c r="A10400" s="570">
        <f t="shared" si="153"/>
        <v>10394</v>
      </c>
      <c r="B10400" s="25"/>
      <c r="C10400" s="25"/>
      <c r="D10400" s="25"/>
      <c r="E10400" s="25"/>
      <c r="F10400" s="25"/>
      <c r="G10400" s="25"/>
      <c r="H10400" s="25"/>
      <c r="I10400" s="25"/>
      <c r="J10400" s="25"/>
      <c r="K10400" s="25"/>
      <c r="L10400" s="25"/>
      <c r="N10400" s="25"/>
      <c r="O10400" s="25"/>
      <c r="P10400" s="25"/>
      <c r="AS10400" s="570"/>
      <c r="AT10400" s="391"/>
      <c r="AU10400" s="222"/>
      <c r="AV10400" s="564"/>
      <c r="AW10400" s="60"/>
      <c r="AX10400" s="60"/>
      <c r="AY10400" s="60"/>
      <c r="AZ10400" s="283"/>
      <c r="BA10400" s="283"/>
      <c r="BB10400" s="283"/>
      <c r="BC10400" s="34"/>
      <c r="BD10400" s="27"/>
      <c r="BF10400" s="35"/>
      <c r="BG10400" s="35"/>
      <c r="BH10400" s="35"/>
    </row>
    <row r="10401" spans="1:60" x14ac:dyDescent="0.2">
      <c r="A10401" s="570">
        <f t="shared" si="153"/>
        <v>10395</v>
      </c>
      <c r="B10401" s="25"/>
      <c r="C10401" s="25"/>
      <c r="D10401" s="25"/>
      <c r="E10401" s="25"/>
      <c r="F10401" s="25"/>
      <c r="G10401" s="25"/>
      <c r="H10401" s="25"/>
      <c r="I10401" s="25"/>
      <c r="J10401" s="25"/>
      <c r="K10401" s="25"/>
      <c r="L10401" s="25"/>
      <c r="N10401" s="25"/>
      <c r="O10401" s="25"/>
      <c r="P10401" s="25"/>
      <c r="AS10401" s="570"/>
      <c r="AT10401" s="391"/>
      <c r="AU10401" s="222"/>
      <c r="AV10401" s="564"/>
      <c r="AW10401" s="60"/>
      <c r="AX10401" s="60"/>
      <c r="AY10401" s="60"/>
      <c r="AZ10401" s="283"/>
      <c r="BA10401" s="283"/>
      <c r="BB10401" s="283"/>
      <c r="BC10401" s="34"/>
      <c r="BD10401" s="27"/>
      <c r="BF10401" s="35"/>
      <c r="BG10401" s="35"/>
      <c r="BH10401" s="35"/>
    </row>
    <row r="10402" spans="1:60" x14ac:dyDescent="0.2">
      <c r="A10402" s="570">
        <f t="shared" si="153"/>
        <v>10396</v>
      </c>
      <c r="B10402" s="25"/>
      <c r="C10402" s="25"/>
      <c r="D10402" s="25"/>
      <c r="E10402" s="25"/>
      <c r="F10402" s="25"/>
      <c r="G10402" s="25"/>
      <c r="H10402" s="25"/>
      <c r="I10402" s="25"/>
      <c r="J10402" s="25"/>
      <c r="K10402" s="25"/>
      <c r="L10402" s="25"/>
      <c r="N10402" s="25"/>
      <c r="O10402" s="25"/>
      <c r="P10402" s="25"/>
      <c r="AS10402" s="570"/>
      <c r="AT10402" s="391"/>
      <c r="AU10402" s="222"/>
      <c r="AV10402" s="564"/>
      <c r="AW10402" s="60"/>
      <c r="AX10402" s="60"/>
      <c r="AY10402" s="60"/>
      <c r="AZ10402" s="283"/>
      <c r="BA10402" s="283"/>
      <c r="BB10402" s="283"/>
      <c r="BC10402" s="34"/>
      <c r="BD10402" s="27"/>
      <c r="BF10402" s="35"/>
      <c r="BG10402" s="35"/>
      <c r="BH10402" s="35"/>
    </row>
    <row r="10403" spans="1:60" x14ac:dyDescent="0.2">
      <c r="A10403" s="570">
        <f t="shared" si="153"/>
        <v>10397</v>
      </c>
      <c r="B10403" s="25"/>
      <c r="C10403" s="25"/>
      <c r="D10403" s="25"/>
      <c r="E10403" s="25"/>
      <c r="F10403" s="25"/>
      <c r="G10403" s="25"/>
      <c r="H10403" s="25"/>
      <c r="I10403" s="25"/>
      <c r="J10403" s="25"/>
      <c r="K10403" s="25"/>
      <c r="L10403" s="25"/>
      <c r="N10403" s="25"/>
      <c r="O10403" s="25"/>
      <c r="P10403" s="25"/>
      <c r="AS10403" s="570"/>
      <c r="AT10403" s="391"/>
      <c r="AU10403" s="222"/>
      <c r="AV10403" s="564"/>
      <c r="AW10403" s="60"/>
      <c r="AX10403" s="60"/>
      <c r="AY10403" s="60"/>
      <c r="AZ10403" s="283"/>
      <c r="BA10403" s="283"/>
      <c r="BB10403" s="283"/>
      <c r="BC10403" s="34"/>
      <c r="BD10403" s="27"/>
      <c r="BF10403" s="35"/>
      <c r="BG10403" s="35"/>
      <c r="BH10403" s="35"/>
    </row>
    <row r="10404" spans="1:60" x14ac:dyDescent="0.2">
      <c r="A10404" s="570">
        <f t="shared" si="153"/>
        <v>10398</v>
      </c>
      <c r="B10404" s="25"/>
      <c r="C10404" s="25"/>
      <c r="D10404" s="25"/>
      <c r="E10404" s="25"/>
      <c r="F10404" s="25"/>
      <c r="G10404" s="25"/>
      <c r="H10404" s="25"/>
      <c r="I10404" s="25"/>
      <c r="J10404" s="25"/>
      <c r="K10404" s="25"/>
      <c r="L10404" s="25"/>
      <c r="N10404" s="25"/>
      <c r="O10404" s="25"/>
      <c r="P10404" s="25"/>
      <c r="AS10404" s="570"/>
      <c r="AT10404" s="391"/>
      <c r="AU10404" s="222"/>
      <c r="AV10404" s="564"/>
      <c r="AW10404" s="60"/>
      <c r="AX10404" s="60"/>
      <c r="AY10404" s="60"/>
      <c r="AZ10404" s="283"/>
      <c r="BA10404" s="283"/>
      <c r="BB10404" s="283"/>
      <c r="BC10404" s="34"/>
      <c r="BD10404" s="27"/>
      <c r="BF10404" s="35"/>
      <c r="BG10404" s="35"/>
      <c r="BH10404" s="35"/>
    </row>
    <row r="10405" spans="1:60" x14ac:dyDescent="0.2">
      <c r="A10405" s="570">
        <f t="shared" si="153"/>
        <v>10399</v>
      </c>
      <c r="B10405" s="25"/>
      <c r="C10405" s="25"/>
      <c r="D10405" s="25"/>
      <c r="E10405" s="25"/>
      <c r="F10405" s="25"/>
      <c r="G10405" s="25"/>
      <c r="H10405" s="25"/>
      <c r="I10405" s="25"/>
      <c r="J10405" s="25"/>
      <c r="K10405" s="25"/>
      <c r="L10405" s="25"/>
      <c r="N10405" s="25"/>
      <c r="O10405" s="25"/>
      <c r="P10405" s="25"/>
      <c r="AS10405" s="570"/>
      <c r="AT10405" s="391"/>
      <c r="AU10405" s="222"/>
      <c r="AV10405" s="564"/>
      <c r="AW10405" s="60"/>
      <c r="AX10405" s="60"/>
      <c r="AY10405" s="60"/>
      <c r="AZ10405" s="283"/>
      <c r="BA10405" s="283"/>
      <c r="BB10405" s="283"/>
      <c r="BC10405" s="34"/>
      <c r="BD10405" s="27"/>
      <c r="BF10405" s="35"/>
      <c r="BG10405" s="35"/>
      <c r="BH10405" s="35"/>
    </row>
    <row r="10406" spans="1:60" x14ac:dyDescent="0.2">
      <c r="A10406" s="570">
        <f t="shared" si="153"/>
        <v>10400</v>
      </c>
      <c r="B10406" s="25"/>
      <c r="C10406" s="25"/>
      <c r="D10406" s="25"/>
      <c r="E10406" s="25"/>
      <c r="F10406" s="25"/>
      <c r="G10406" s="25"/>
      <c r="H10406" s="25"/>
      <c r="I10406" s="25"/>
      <c r="J10406" s="25"/>
      <c r="K10406" s="25"/>
      <c r="L10406" s="25"/>
      <c r="N10406" s="25"/>
      <c r="O10406" s="25"/>
      <c r="P10406" s="25"/>
      <c r="AS10406" s="570"/>
      <c r="AT10406" s="391"/>
      <c r="AU10406" s="222"/>
      <c r="AV10406" s="564"/>
      <c r="AW10406" s="60"/>
      <c r="AX10406" s="60"/>
      <c r="AY10406" s="60"/>
      <c r="AZ10406" s="283"/>
      <c r="BA10406" s="283"/>
      <c r="BB10406" s="283"/>
      <c r="BC10406" s="34"/>
      <c r="BD10406" s="27"/>
      <c r="BF10406" s="35"/>
      <c r="BG10406" s="35"/>
      <c r="BH10406" s="35"/>
    </row>
    <row r="10407" spans="1:60" x14ac:dyDescent="0.2">
      <c r="A10407" s="570">
        <f t="shared" si="153"/>
        <v>10401</v>
      </c>
      <c r="B10407" s="25"/>
      <c r="C10407" s="25"/>
      <c r="D10407" s="25"/>
      <c r="E10407" s="25"/>
      <c r="F10407" s="25"/>
      <c r="G10407" s="25"/>
      <c r="H10407" s="25"/>
      <c r="I10407" s="25"/>
      <c r="J10407" s="25"/>
      <c r="K10407" s="25"/>
      <c r="L10407" s="25"/>
      <c r="N10407" s="25"/>
      <c r="O10407" s="25"/>
      <c r="P10407" s="25"/>
      <c r="AS10407" s="570"/>
      <c r="AT10407" s="391"/>
      <c r="AU10407" s="222"/>
      <c r="AV10407" s="564"/>
      <c r="AW10407" s="60"/>
      <c r="AX10407" s="60"/>
      <c r="AY10407" s="60"/>
      <c r="AZ10407" s="283"/>
      <c r="BA10407" s="283"/>
      <c r="BB10407" s="283"/>
      <c r="BC10407" s="34"/>
      <c r="BD10407" s="27"/>
      <c r="BF10407" s="35"/>
      <c r="BG10407" s="35"/>
      <c r="BH10407" s="35"/>
    </row>
    <row r="10408" spans="1:60" x14ac:dyDescent="0.2">
      <c r="A10408" s="570">
        <f t="shared" si="153"/>
        <v>10402</v>
      </c>
      <c r="B10408" s="25"/>
      <c r="C10408" s="25"/>
      <c r="D10408" s="25"/>
      <c r="E10408" s="25"/>
      <c r="F10408" s="25"/>
      <c r="G10408" s="25"/>
      <c r="H10408" s="25"/>
      <c r="I10408" s="25"/>
      <c r="J10408" s="25"/>
      <c r="K10408" s="25"/>
      <c r="L10408" s="25"/>
      <c r="N10408" s="25"/>
      <c r="O10408" s="25"/>
      <c r="P10408" s="25"/>
      <c r="AS10408" s="570"/>
      <c r="AT10408" s="391"/>
      <c r="AU10408" s="222"/>
      <c r="AV10408" s="564"/>
      <c r="AW10408" s="60"/>
      <c r="AX10408" s="60"/>
      <c r="AY10408" s="60"/>
      <c r="AZ10408" s="283"/>
      <c r="BA10408" s="283"/>
      <c r="BB10408" s="283"/>
      <c r="BC10408" s="34"/>
      <c r="BD10408" s="27"/>
      <c r="BF10408" s="35"/>
      <c r="BG10408" s="35"/>
      <c r="BH10408" s="35"/>
    </row>
    <row r="10409" spans="1:60" x14ac:dyDescent="0.2">
      <c r="A10409" s="570">
        <f t="shared" si="153"/>
        <v>10403</v>
      </c>
      <c r="B10409" s="25"/>
      <c r="C10409" s="25"/>
      <c r="D10409" s="25"/>
      <c r="E10409" s="25"/>
      <c r="F10409" s="25"/>
      <c r="G10409" s="25"/>
      <c r="H10409" s="25"/>
      <c r="I10409" s="25"/>
      <c r="J10409" s="25"/>
      <c r="K10409" s="25"/>
      <c r="L10409" s="25"/>
      <c r="N10409" s="25"/>
      <c r="O10409" s="25"/>
      <c r="P10409" s="25"/>
      <c r="AS10409" s="570"/>
      <c r="AT10409" s="391"/>
      <c r="AU10409" s="222"/>
      <c r="AV10409" s="564"/>
      <c r="AW10409" s="60"/>
      <c r="AX10409" s="60"/>
      <c r="AY10409" s="60"/>
      <c r="AZ10409" s="283"/>
      <c r="BA10409" s="283"/>
      <c r="BB10409" s="283"/>
      <c r="BC10409" s="34"/>
      <c r="BD10409" s="27"/>
      <c r="BF10409" s="35"/>
      <c r="BG10409" s="35"/>
      <c r="BH10409" s="35"/>
    </row>
    <row r="10410" spans="1:60" x14ac:dyDescent="0.2">
      <c r="A10410" s="570">
        <f t="shared" si="153"/>
        <v>10404</v>
      </c>
      <c r="B10410" s="25"/>
      <c r="C10410" s="25"/>
      <c r="D10410" s="25"/>
      <c r="E10410" s="25"/>
      <c r="F10410" s="25"/>
      <c r="G10410" s="25"/>
      <c r="H10410" s="25"/>
      <c r="I10410" s="25"/>
      <c r="J10410" s="25"/>
      <c r="K10410" s="25"/>
      <c r="L10410" s="25"/>
      <c r="N10410" s="25"/>
      <c r="O10410" s="25"/>
      <c r="P10410" s="25"/>
      <c r="AS10410" s="570"/>
      <c r="AT10410" s="391"/>
      <c r="AU10410" s="222"/>
      <c r="AV10410" s="564"/>
      <c r="AW10410" s="60"/>
      <c r="AX10410" s="60"/>
      <c r="AY10410" s="60"/>
      <c r="AZ10410" s="283"/>
      <c r="BA10410" s="283"/>
      <c r="BB10410" s="283"/>
      <c r="BC10410" s="34"/>
      <c r="BD10410" s="27"/>
      <c r="BF10410" s="35"/>
      <c r="BG10410" s="35"/>
      <c r="BH10410" s="35"/>
    </row>
    <row r="10411" spans="1:60" x14ac:dyDescent="0.2">
      <c r="A10411" s="570">
        <f t="shared" si="153"/>
        <v>10405</v>
      </c>
      <c r="B10411" s="25"/>
      <c r="C10411" s="25"/>
      <c r="D10411" s="25"/>
      <c r="E10411" s="25"/>
      <c r="F10411" s="25"/>
      <c r="G10411" s="25"/>
      <c r="H10411" s="25"/>
      <c r="I10411" s="25"/>
      <c r="J10411" s="25"/>
      <c r="K10411" s="25"/>
      <c r="L10411" s="25"/>
      <c r="N10411" s="25"/>
      <c r="O10411" s="25"/>
      <c r="P10411" s="25"/>
      <c r="AS10411" s="570"/>
      <c r="AT10411" s="391"/>
      <c r="AU10411" s="222"/>
      <c r="AV10411" s="564"/>
      <c r="AW10411" s="60"/>
      <c r="AX10411" s="60"/>
      <c r="AY10411" s="60"/>
      <c r="AZ10411" s="283"/>
      <c r="BA10411" s="283"/>
      <c r="BB10411" s="283"/>
      <c r="BC10411" s="34"/>
      <c r="BD10411" s="27"/>
      <c r="BF10411" s="35"/>
      <c r="BG10411" s="35"/>
      <c r="BH10411" s="35"/>
    </row>
    <row r="10412" spans="1:60" x14ac:dyDescent="0.2">
      <c r="A10412" s="570">
        <f t="shared" si="153"/>
        <v>10406</v>
      </c>
      <c r="B10412" s="25"/>
      <c r="C10412" s="25"/>
      <c r="D10412" s="25"/>
      <c r="E10412" s="25"/>
      <c r="F10412" s="25"/>
      <c r="G10412" s="25"/>
      <c r="H10412" s="25"/>
      <c r="I10412" s="25"/>
      <c r="J10412" s="25"/>
      <c r="K10412" s="25"/>
      <c r="L10412" s="25"/>
      <c r="N10412" s="25"/>
      <c r="O10412" s="25"/>
      <c r="P10412" s="25"/>
      <c r="AS10412" s="570"/>
      <c r="AT10412" s="391"/>
      <c r="AU10412" s="222"/>
      <c r="AV10412" s="564"/>
      <c r="AW10412" s="60"/>
      <c r="AX10412" s="60"/>
      <c r="AY10412" s="60"/>
      <c r="AZ10412" s="283"/>
      <c r="BA10412" s="283"/>
      <c r="BB10412" s="283"/>
      <c r="BC10412" s="34"/>
      <c r="BD10412" s="27"/>
      <c r="BF10412" s="35"/>
      <c r="BG10412" s="35"/>
      <c r="BH10412" s="35"/>
    </row>
    <row r="10413" spans="1:60" x14ac:dyDescent="0.2">
      <c r="A10413" s="570">
        <f t="shared" si="153"/>
        <v>10407</v>
      </c>
      <c r="B10413" s="25"/>
      <c r="C10413" s="25"/>
      <c r="D10413" s="25"/>
      <c r="E10413" s="25"/>
      <c r="F10413" s="25"/>
      <c r="G10413" s="25"/>
      <c r="H10413" s="25"/>
      <c r="I10413" s="25"/>
      <c r="J10413" s="25"/>
      <c r="K10413" s="25"/>
      <c r="L10413" s="25"/>
      <c r="N10413" s="25"/>
      <c r="O10413" s="25"/>
      <c r="P10413" s="25"/>
      <c r="AS10413" s="570"/>
      <c r="AT10413" s="391"/>
      <c r="AU10413" s="222"/>
      <c r="AV10413" s="564"/>
      <c r="AW10413" s="60"/>
      <c r="AX10413" s="60"/>
      <c r="AY10413" s="60"/>
      <c r="AZ10413" s="283"/>
      <c r="BA10413" s="283"/>
      <c r="BB10413" s="283"/>
      <c r="BC10413" s="34"/>
      <c r="BD10413" s="27"/>
      <c r="BF10413" s="35"/>
      <c r="BG10413" s="35"/>
      <c r="BH10413" s="35"/>
    </row>
    <row r="10414" spans="1:60" x14ac:dyDescent="0.2">
      <c r="A10414" s="570">
        <f t="shared" si="153"/>
        <v>10408</v>
      </c>
      <c r="B10414" s="25"/>
      <c r="C10414" s="25"/>
      <c r="D10414" s="25"/>
      <c r="E10414" s="25"/>
      <c r="F10414" s="25"/>
      <c r="G10414" s="25"/>
      <c r="H10414" s="25"/>
      <c r="I10414" s="25"/>
      <c r="J10414" s="25"/>
      <c r="K10414" s="25"/>
      <c r="L10414" s="25"/>
      <c r="N10414" s="25"/>
      <c r="O10414" s="25"/>
      <c r="P10414" s="25"/>
      <c r="AS10414" s="570"/>
      <c r="AT10414" s="391"/>
      <c r="AU10414" s="222"/>
      <c r="AV10414" s="564"/>
      <c r="AW10414" s="60"/>
      <c r="AX10414" s="60"/>
      <c r="AY10414" s="60"/>
      <c r="AZ10414" s="283"/>
      <c r="BA10414" s="283"/>
      <c r="BB10414" s="283"/>
      <c r="BC10414" s="34"/>
      <c r="BD10414" s="27"/>
      <c r="BF10414" s="35"/>
      <c r="BG10414" s="35"/>
      <c r="BH10414" s="35"/>
    </row>
    <row r="10415" spans="1:60" x14ac:dyDescent="0.2">
      <c r="A10415" s="570">
        <f t="shared" si="153"/>
        <v>10409</v>
      </c>
      <c r="B10415" s="25"/>
      <c r="C10415" s="25"/>
      <c r="D10415" s="25"/>
      <c r="E10415" s="25"/>
      <c r="F10415" s="25"/>
      <c r="G10415" s="25"/>
      <c r="H10415" s="25"/>
      <c r="I10415" s="25"/>
      <c r="J10415" s="25"/>
      <c r="K10415" s="25"/>
      <c r="L10415" s="25"/>
      <c r="N10415" s="25"/>
      <c r="O10415" s="25"/>
      <c r="P10415" s="25"/>
      <c r="AS10415" s="570"/>
      <c r="AT10415" s="391"/>
      <c r="AU10415" s="222"/>
      <c r="AV10415" s="564"/>
      <c r="AW10415" s="60"/>
      <c r="AX10415" s="60"/>
      <c r="AY10415" s="60"/>
      <c r="AZ10415" s="283"/>
      <c r="BA10415" s="283"/>
      <c r="BB10415" s="283"/>
      <c r="BC10415" s="34"/>
      <c r="BD10415" s="27"/>
      <c r="BF10415" s="35"/>
      <c r="BG10415" s="35"/>
      <c r="BH10415" s="35"/>
    </row>
    <row r="10416" spans="1:60" x14ac:dyDescent="0.2">
      <c r="A10416" s="570">
        <f t="shared" si="153"/>
        <v>10410</v>
      </c>
      <c r="B10416" s="25"/>
      <c r="C10416" s="25"/>
      <c r="D10416" s="25"/>
      <c r="E10416" s="25"/>
      <c r="F10416" s="25"/>
      <c r="G10416" s="25"/>
      <c r="H10416" s="25"/>
      <c r="I10416" s="25"/>
      <c r="J10416" s="25"/>
      <c r="K10416" s="25"/>
      <c r="L10416" s="25"/>
      <c r="N10416" s="25"/>
      <c r="O10416" s="25"/>
      <c r="P10416" s="25"/>
      <c r="AS10416" s="570"/>
      <c r="AT10416" s="391"/>
      <c r="AU10416" s="222"/>
      <c r="AV10416" s="564"/>
      <c r="AW10416" s="60"/>
      <c r="AX10416" s="60"/>
      <c r="AY10416" s="60"/>
      <c r="AZ10416" s="283"/>
      <c r="BA10416" s="283"/>
      <c r="BB10416" s="283"/>
      <c r="BC10416" s="34"/>
      <c r="BD10416" s="27"/>
      <c r="BF10416" s="35"/>
      <c r="BG10416" s="35"/>
      <c r="BH10416" s="35"/>
    </row>
    <row r="10417" spans="1:60" x14ac:dyDescent="0.2">
      <c r="A10417" s="570">
        <f t="shared" si="153"/>
        <v>10411</v>
      </c>
      <c r="B10417" s="25"/>
      <c r="C10417" s="25"/>
      <c r="D10417" s="25"/>
      <c r="E10417" s="25"/>
      <c r="F10417" s="25"/>
      <c r="G10417" s="25"/>
      <c r="H10417" s="25"/>
      <c r="I10417" s="25"/>
      <c r="J10417" s="25"/>
      <c r="K10417" s="25"/>
      <c r="L10417" s="25"/>
      <c r="N10417" s="25"/>
      <c r="O10417" s="25"/>
      <c r="P10417" s="25"/>
      <c r="AS10417" s="570"/>
      <c r="AT10417" s="391"/>
      <c r="AU10417" s="222"/>
      <c r="AV10417" s="564"/>
      <c r="AW10417" s="60"/>
      <c r="AX10417" s="60"/>
      <c r="AY10417" s="60"/>
      <c r="AZ10417" s="283"/>
      <c r="BA10417" s="283"/>
      <c r="BB10417" s="283"/>
      <c r="BC10417" s="34"/>
      <c r="BD10417" s="27"/>
      <c r="BF10417" s="35"/>
      <c r="BG10417" s="35"/>
      <c r="BH10417" s="35"/>
    </row>
    <row r="10418" spans="1:60" x14ac:dyDescent="0.2">
      <c r="A10418" s="570">
        <f t="shared" si="153"/>
        <v>10412</v>
      </c>
      <c r="B10418" s="25"/>
      <c r="C10418" s="25"/>
      <c r="D10418" s="25"/>
      <c r="E10418" s="25"/>
      <c r="F10418" s="25"/>
      <c r="G10418" s="25"/>
      <c r="H10418" s="25"/>
      <c r="I10418" s="25"/>
      <c r="J10418" s="25"/>
      <c r="K10418" s="25"/>
      <c r="L10418" s="25"/>
      <c r="N10418" s="25"/>
      <c r="O10418" s="25"/>
      <c r="P10418" s="25"/>
      <c r="AS10418" s="570"/>
      <c r="AT10418" s="391"/>
      <c r="AU10418" s="222"/>
      <c r="AV10418" s="564"/>
      <c r="AW10418" s="60"/>
      <c r="AX10418" s="60"/>
      <c r="AY10418" s="60"/>
      <c r="AZ10418" s="283"/>
      <c r="BA10418" s="283"/>
      <c r="BB10418" s="283"/>
      <c r="BC10418" s="34"/>
      <c r="BD10418" s="27"/>
      <c r="BF10418" s="35"/>
      <c r="BG10418" s="35"/>
      <c r="BH10418" s="35"/>
    </row>
    <row r="10419" spans="1:60" x14ac:dyDescent="0.2">
      <c r="A10419" s="570">
        <f t="shared" si="153"/>
        <v>10413</v>
      </c>
      <c r="B10419" s="25"/>
      <c r="C10419" s="25"/>
      <c r="D10419" s="25"/>
      <c r="E10419" s="25"/>
      <c r="F10419" s="25"/>
      <c r="G10419" s="25"/>
      <c r="H10419" s="25"/>
      <c r="I10419" s="25"/>
      <c r="J10419" s="25"/>
      <c r="K10419" s="25"/>
      <c r="L10419" s="25"/>
      <c r="N10419" s="25"/>
      <c r="O10419" s="25"/>
      <c r="P10419" s="25"/>
      <c r="AS10419" s="570"/>
      <c r="AT10419" s="391"/>
      <c r="AU10419" s="222"/>
      <c r="AV10419" s="564"/>
      <c r="AW10419" s="60"/>
      <c r="AX10419" s="60"/>
      <c r="AY10419" s="60"/>
      <c r="AZ10419" s="283"/>
      <c r="BA10419" s="283"/>
      <c r="BB10419" s="283"/>
      <c r="BC10419" s="34"/>
      <c r="BD10419" s="27"/>
      <c r="BF10419" s="35"/>
      <c r="BG10419" s="35"/>
      <c r="BH10419" s="35"/>
    </row>
    <row r="10420" spans="1:60" x14ac:dyDescent="0.2">
      <c r="A10420" s="570">
        <f t="shared" si="153"/>
        <v>10414</v>
      </c>
      <c r="B10420" s="25"/>
      <c r="C10420" s="25"/>
      <c r="D10420" s="25"/>
      <c r="E10420" s="25"/>
      <c r="F10420" s="25"/>
      <c r="G10420" s="25"/>
      <c r="H10420" s="25"/>
      <c r="I10420" s="25"/>
      <c r="J10420" s="25"/>
      <c r="K10420" s="25"/>
      <c r="L10420" s="25"/>
      <c r="N10420" s="25"/>
      <c r="O10420" s="25"/>
      <c r="P10420" s="25"/>
      <c r="AS10420" s="570"/>
      <c r="AT10420" s="391"/>
      <c r="AU10420" s="222"/>
      <c r="AV10420" s="564"/>
      <c r="AW10420" s="60"/>
      <c r="AX10420" s="60"/>
      <c r="AY10420" s="60"/>
      <c r="AZ10420" s="283"/>
      <c r="BA10420" s="283"/>
      <c r="BB10420" s="283"/>
      <c r="BC10420" s="34"/>
      <c r="BD10420" s="27"/>
      <c r="BF10420" s="35"/>
      <c r="BG10420" s="35"/>
      <c r="BH10420" s="35"/>
    </row>
    <row r="10421" spans="1:60" x14ac:dyDescent="0.2">
      <c r="A10421" s="570">
        <f t="shared" si="153"/>
        <v>10415</v>
      </c>
      <c r="B10421" s="25"/>
      <c r="C10421" s="25"/>
      <c r="D10421" s="25"/>
      <c r="E10421" s="25"/>
      <c r="F10421" s="25"/>
      <c r="G10421" s="25"/>
      <c r="H10421" s="25"/>
      <c r="I10421" s="25"/>
      <c r="J10421" s="25"/>
      <c r="K10421" s="25"/>
      <c r="L10421" s="25"/>
      <c r="N10421" s="25"/>
      <c r="O10421" s="25"/>
      <c r="P10421" s="25"/>
      <c r="AS10421" s="570"/>
      <c r="AT10421" s="391"/>
      <c r="AU10421" s="222"/>
      <c r="AV10421" s="564"/>
      <c r="AW10421" s="60"/>
      <c r="AX10421" s="60"/>
      <c r="AY10421" s="60"/>
      <c r="AZ10421" s="283"/>
      <c r="BA10421" s="283"/>
      <c r="BB10421" s="283"/>
      <c r="BC10421" s="34"/>
      <c r="BD10421" s="27"/>
      <c r="BF10421" s="35"/>
      <c r="BG10421" s="35"/>
      <c r="BH10421" s="35"/>
    </row>
    <row r="10422" spans="1:60" x14ac:dyDescent="0.2">
      <c r="A10422" s="570">
        <f t="shared" si="153"/>
        <v>10416</v>
      </c>
      <c r="B10422" s="25"/>
      <c r="C10422" s="25"/>
      <c r="D10422" s="25"/>
      <c r="E10422" s="25"/>
      <c r="F10422" s="25"/>
      <c r="G10422" s="25"/>
      <c r="H10422" s="25"/>
      <c r="I10422" s="25"/>
      <c r="J10422" s="25"/>
      <c r="K10422" s="25"/>
      <c r="L10422" s="25"/>
      <c r="N10422" s="25"/>
      <c r="O10422" s="25"/>
      <c r="P10422" s="25"/>
      <c r="AS10422" s="570"/>
      <c r="AT10422" s="391"/>
      <c r="AU10422" s="222"/>
      <c r="AV10422" s="564"/>
      <c r="AW10422" s="60"/>
      <c r="AX10422" s="60"/>
      <c r="AY10422" s="60"/>
      <c r="AZ10422" s="283"/>
      <c r="BA10422" s="283"/>
      <c r="BB10422" s="283"/>
      <c r="BC10422" s="34"/>
      <c r="BD10422" s="27"/>
      <c r="BF10422" s="35"/>
      <c r="BG10422" s="35"/>
      <c r="BH10422" s="35"/>
    </row>
    <row r="10423" spans="1:60" x14ac:dyDescent="0.2">
      <c r="A10423" s="570">
        <f t="shared" si="153"/>
        <v>10417</v>
      </c>
      <c r="B10423" s="25"/>
      <c r="C10423" s="25"/>
      <c r="D10423" s="25"/>
      <c r="E10423" s="25"/>
      <c r="F10423" s="25"/>
      <c r="G10423" s="25"/>
      <c r="H10423" s="25"/>
      <c r="I10423" s="25"/>
      <c r="J10423" s="25"/>
      <c r="K10423" s="25"/>
      <c r="L10423" s="25"/>
      <c r="N10423" s="25"/>
      <c r="O10423" s="25"/>
      <c r="P10423" s="25"/>
      <c r="AS10423" s="570"/>
      <c r="AT10423" s="391"/>
      <c r="AU10423" s="222"/>
      <c r="AV10423" s="564"/>
      <c r="AW10423" s="60"/>
      <c r="AX10423" s="60"/>
      <c r="AY10423" s="60"/>
      <c r="AZ10423" s="283"/>
      <c r="BA10423" s="283"/>
      <c r="BB10423" s="283"/>
      <c r="BC10423" s="34"/>
      <c r="BD10423" s="27"/>
      <c r="BF10423" s="35"/>
      <c r="BG10423" s="35"/>
      <c r="BH10423" s="35"/>
    </row>
    <row r="10424" spans="1:60" x14ac:dyDescent="0.2">
      <c r="A10424" s="570">
        <f t="shared" si="153"/>
        <v>10418</v>
      </c>
      <c r="B10424" s="25"/>
      <c r="C10424" s="25"/>
      <c r="D10424" s="25"/>
      <c r="E10424" s="25"/>
      <c r="F10424" s="25"/>
      <c r="G10424" s="25"/>
      <c r="H10424" s="25"/>
      <c r="I10424" s="25"/>
      <c r="J10424" s="25"/>
      <c r="K10424" s="25"/>
      <c r="L10424" s="25"/>
      <c r="N10424" s="25"/>
      <c r="O10424" s="25"/>
      <c r="P10424" s="25"/>
      <c r="AS10424" s="570"/>
      <c r="AT10424" s="391"/>
      <c r="AU10424" s="222"/>
      <c r="AV10424" s="564"/>
      <c r="AW10424" s="60"/>
      <c r="AX10424" s="60"/>
      <c r="AY10424" s="60"/>
      <c r="AZ10424" s="283"/>
      <c r="BA10424" s="283"/>
      <c r="BB10424" s="283"/>
      <c r="BC10424" s="34"/>
      <c r="BD10424" s="27"/>
      <c r="BF10424" s="35"/>
      <c r="BG10424" s="35"/>
      <c r="BH10424" s="35"/>
    </row>
    <row r="10425" spans="1:60" x14ac:dyDescent="0.2">
      <c r="A10425" s="570">
        <f t="shared" si="153"/>
        <v>10419</v>
      </c>
      <c r="B10425" s="25"/>
      <c r="C10425" s="25"/>
      <c r="D10425" s="25"/>
      <c r="E10425" s="25"/>
      <c r="F10425" s="25"/>
      <c r="G10425" s="25"/>
      <c r="H10425" s="25"/>
      <c r="I10425" s="25"/>
      <c r="J10425" s="25"/>
      <c r="K10425" s="25"/>
      <c r="L10425" s="25"/>
      <c r="N10425" s="25"/>
      <c r="O10425" s="25"/>
      <c r="P10425" s="25"/>
      <c r="AS10425" s="570"/>
      <c r="AT10425" s="391"/>
      <c r="AU10425" s="222"/>
      <c r="AV10425" s="564"/>
      <c r="AW10425" s="60"/>
      <c r="AX10425" s="60"/>
      <c r="AY10425" s="60"/>
      <c r="AZ10425" s="283"/>
      <c r="BA10425" s="283"/>
      <c r="BB10425" s="283"/>
      <c r="BC10425" s="34"/>
      <c r="BD10425" s="27"/>
      <c r="BF10425" s="35"/>
      <c r="BG10425" s="35"/>
      <c r="BH10425" s="35"/>
    </row>
    <row r="10426" spans="1:60" x14ac:dyDescent="0.2">
      <c r="A10426" s="570">
        <f t="shared" si="153"/>
        <v>10420</v>
      </c>
      <c r="B10426" s="25"/>
      <c r="C10426" s="25"/>
      <c r="D10426" s="25"/>
      <c r="E10426" s="25"/>
      <c r="F10426" s="25"/>
      <c r="G10426" s="25"/>
      <c r="H10426" s="25"/>
      <c r="I10426" s="25"/>
      <c r="J10426" s="25"/>
      <c r="K10426" s="25"/>
      <c r="L10426" s="25"/>
      <c r="N10426" s="25"/>
      <c r="O10426" s="25"/>
      <c r="P10426" s="25"/>
      <c r="AS10426" s="570"/>
      <c r="AT10426" s="391"/>
      <c r="AU10426" s="222"/>
      <c r="AV10426" s="564"/>
      <c r="AW10426" s="60"/>
      <c r="AX10426" s="60"/>
      <c r="AY10426" s="60"/>
      <c r="AZ10426" s="283"/>
      <c r="BA10426" s="283"/>
      <c r="BB10426" s="283"/>
      <c r="BC10426" s="34"/>
      <c r="BD10426" s="27"/>
      <c r="BF10426" s="35"/>
      <c r="BG10426" s="35"/>
      <c r="BH10426" s="35"/>
    </row>
    <row r="10427" spans="1:60" x14ac:dyDescent="0.2">
      <c r="A10427" s="570">
        <f t="shared" si="153"/>
        <v>10421</v>
      </c>
      <c r="B10427" s="25"/>
      <c r="C10427" s="25"/>
      <c r="D10427" s="25"/>
      <c r="E10427" s="25"/>
      <c r="F10427" s="25"/>
      <c r="G10427" s="25"/>
      <c r="H10427" s="25"/>
      <c r="I10427" s="25"/>
      <c r="J10427" s="25"/>
      <c r="K10427" s="25"/>
      <c r="L10427" s="25"/>
      <c r="N10427" s="25"/>
      <c r="O10427" s="25"/>
      <c r="P10427" s="25"/>
      <c r="AS10427" s="570"/>
      <c r="AT10427" s="391"/>
      <c r="AU10427" s="222"/>
      <c r="AV10427" s="564"/>
      <c r="AW10427" s="60"/>
      <c r="AX10427" s="60"/>
      <c r="AY10427" s="60"/>
      <c r="AZ10427" s="283"/>
      <c r="BA10427" s="283"/>
      <c r="BB10427" s="283"/>
      <c r="BC10427" s="34"/>
      <c r="BD10427" s="27"/>
      <c r="BF10427" s="35"/>
      <c r="BG10427" s="35"/>
      <c r="BH10427" s="35"/>
    </row>
    <row r="10428" spans="1:60" x14ac:dyDescent="0.2">
      <c r="A10428" s="570">
        <f t="shared" si="153"/>
        <v>10422</v>
      </c>
      <c r="B10428" s="25"/>
      <c r="C10428" s="25"/>
      <c r="D10428" s="25"/>
      <c r="E10428" s="25"/>
      <c r="F10428" s="25"/>
      <c r="G10428" s="25"/>
      <c r="H10428" s="25"/>
      <c r="I10428" s="25"/>
      <c r="J10428" s="25"/>
      <c r="K10428" s="25"/>
      <c r="L10428" s="25"/>
      <c r="N10428" s="25"/>
      <c r="O10428" s="25"/>
      <c r="P10428" s="25"/>
      <c r="AS10428" s="570"/>
      <c r="AT10428" s="391"/>
      <c r="AU10428" s="222"/>
      <c r="AV10428" s="564"/>
      <c r="AW10428" s="60"/>
      <c r="AX10428" s="60"/>
      <c r="AY10428" s="60"/>
      <c r="AZ10428" s="283"/>
      <c r="BA10428" s="283"/>
      <c r="BB10428" s="283"/>
      <c r="BC10428" s="34"/>
      <c r="BD10428" s="27"/>
      <c r="BF10428" s="35"/>
      <c r="BG10428" s="35"/>
      <c r="BH10428" s="35"/>
    </row>
    <row r="10429" spans="1:60" x14ac:dyDescent="0.2">
      <c r="A10429" s="570">
        <f t="shared" si="153"/>
        <v>10423</v>
      </c>
      <c r="B10429" s="25"/>
      <c r="C10429" s="25"/>
      <c r="D10429" s="25"/>
      <c r="E10429" s="25"/>
      <c r="F10429" s="25"/>
      <c r="G10429" s="25"/>
      <c r="H10429" s="25"/>
      <c r="I10429" s="25"/>
      <c r="J10429" s="25"/>
      <c r="K10429" s="25"/>
      <c r="L10429" s="25"/>
      <c r="N10429" s="25"/>
      <c r="O10429" s="25"/>
      <c r="P10429" s="25"/>
      <c r="AS10429" s="570"/>
      <c r="AT10429" s="391"/>
      <c r="AU10429" s="222"/>
      <c r="AV10429" s="564"/>
      <c r="AW10429" s="60"/>
      <c r="AX10429" s="60"/>
      <c r="AY10429" s="60"/>
      <c r="AZ10429" s="283"/>
      <c r="BA10429" s="283"/>
      <c r="BB10429" s="283"/>
      <c r="BC10429" s="34"/>
      <c r="BD10429" s="27"/>
      <c r="BF10429" s="35"/>
      <c r="BG10429" s="35"/>
      <c r="BH10429" s="35"/>
    </row>
    <row r="10430" spans="1:60" x14ac:dyDescent="0.2">
      <c r="A10430" s="570">
        <f t="shared" si="153"/>
        <v>10424</v>
      </c>
      <c r="B10430" s="25"/>
      <c r="C10430" s="25"/>
      <c r="D10430" s="25"/>
      <c r="E10430" s="25"/>
      <c r="F10430" s="25"/>
      <c r="G10430" s="25"/>
      <c r="H10430" s="25"/>
      <c r="I10430" s="25"/>
      <c r="J10430" s="25"/>
      <c r="K10430" s="25"/>
      <c r="L10430" s="25"/>
      <c r="N10430" s="25"/>
      <c r="O10430" s="25"/>
      <c r="P10430" s="25"/>
      <c r="AS10430" s="570"/>
      <c r="AT10430" s="391"/>
      <c r="AU10430" s="222"/>
      <c r="AV10430" s="564"/>
      <c r="AW10430" s="60"/>
      <c r="AX10430" s="60"/>
      <c r="AY10430" s="60"/>
      <c r="AZ10430" s="283"/>
      <c r="BA10430" s="283"/>
      <c r="BB10430" s="283"/>
      <c r="BC10430" s="34"/>
      <c r="BD10430" s="27"/>
      <c r="BF10430" s="35"/>
      <c r="BG10430" s="35"/>
      <c r="BH10430" s="35"/>
    </row>
    <row r="10431" spans="1:60" x14ac:dyDescent="0.2">
      <c r="A10431" s="570">
        <f t="shared" si="153"/>
        <v>10425</v>
      </c>
      <c r="B10431" s="25"/>
      <c r="C10431" s="25"/>
      <c r="D10431" s="25"/>
      <c r="E10431" s="25"/>
      <c r="F10431" s="25"/>
      <c r="G10431" s="25"/>
      <c r="H10431" s="25"/>
      <c r="I10431" s="25"/>
      <c r="J10431" s="25"/>
      <c r="K10431" s="25"/>
      <c r="L10431" s="25"/>
      <c r="N10431" s="25"/>
      <c r="O10431" s="25"/>
      <c r="P10431" s="25"/>
      <c r="AS10431" s="570"/>
      <c r="AT10431" s="391"/>
      <c r="AU10431" s="222"/>
      <c r="AV10431" s="564"/>
      <c r="AW10431" s="60"/>
      <c r="AX10431" s="60"/>
      <c r="AY10431" s="60"/>
      <c r="AZ10431" s="283"/>
      <c r="BA10431" s="283"/>
      <c r="BB10431" s="283"/>
      <c r="BC10431" s="34"/>
      <c r="BD10431" s="27"/>
      <c r="BF10431" s="35"/>
      <c r="BG10431" s="35"/>
      <c r="BH10431" s="35"/>
    </row>
    <row r="10432" spans="1:60" x14ac:dyDescent="0.2">
      <c r="A10432" s="570">
        <f t="shared" si="153"/>
        <v>10426</v>
      </c>
      <c r="B10432" s="25"/>
      <c r="C10432" s="25"/>
      <c r="D10432" s="25"/>
      <c r="E10432" s="25"/>
      <c r="F10432" s="25"/>
      <c r="G10432" s="25"/>
      <c r="H10432" s="25"/>
      <c r="I10432" s="25"/>
      <c r="J10432" s="25"/>
      <c r="K10432" s="25"/>
      <c r="L10432" s="25"/>
      <c r="N10432" s="25"/>
      <c r="O10432" s="25"/>
      <c r="P10432" s="25"/>
      <c r="AS10432" s="570"/>
      <c r="AT10432" s="391"/>
      <c r="AU10432" s="222"/>
      <c r="AV10432" s="564"/>
      <c r="AW10432" s="60"/>
      <c r="AX10432" s="60"/>
      <c r="AY10432" s="60"/>
      <c r="AZ10432" s="283"/>
      <c r="BA10432" s="283"/>
      <c r="BB10432" s="283"/>
      <c r="BC10432" s="34"/>
      <c r="BD10432" s="27"/>
      <c r="BF10432" s="35"/>
      <c r="BG10432" s="35"/>
      <c r="BH10432" s="35"/>
    </row>
    <row r="10433" spans="1:60" x14ac:dyDescent="0.2">
      <c r="A10433" s="570">
        <f t="shared" si="153"/>
        <v>10427</v>
      </c>
      <c r="B10433" s="25"/>
      <c r="C10433" s="25"/>
      <c r="D10433" s="25"/>
      <c r="E10433" s="25"/>
      <c r="F10433" s="25"/>
      <c r="G10433" s="25"/>
      <c r="H10433" s="25"/>
      <c r="I10433" s="25"/>
      <c r="J10433" s="25"/>
      <c r="K10433" s="25"/>
      <c r="L10433" s="25"/>
      <c r="N10433" s="25"/>
      <c r="O10433" s="25"/>
      <c r="P10433" s="25"/>
      <c r="AS10433" s="570"/>
      <c r="AT10433" s="391"/>
      <c r="AU10433" s="222"/>
      <c r="AV10433" s="564"/>
      <c r="AW10433" s="60"/>
      <c r="AX10433" s="60"/>
      <c r="AY10433" s="60"/>
      <c r="AZ10433" s="283"/>
      <c r="BA10433" s="283"/>
      <c r="BB10433" s="283"/>
      <c r="BC10433" s="34"/>
      <c r="BD10433" s="27"/>
      <c r="BF10433" s="35"/>
      <c r="BG10433" s="35"/>
      <c r="BH10433" s="35"/>
    </row>
    <row r="10434" spans="1:60" x14ac:dyDescent="0.2">
      <c r="A10434" s="570">
        <f t="shared" si="153"/>
        <v>10428</v>
      </c>
      <c r="B10434" s="25"/>
      <c r="C10434" s="25"/>
      <c r="D10434" s="25"/>
      <c r="E10434" s="25"/>
      <c r="F10434" s="25"/>
      <c r="G10434" s="25"/>
      <c r="H10434" s="25"/>
      <c r="I10434" s="25"/>
      <c r="J10434" s="25"/>
      <c r="K10434" s="25"/>
      <c r="L10434" s="25"/>
      <c r="N10434" s="25"/>
      <c r="O10434" s="25"/>
      <c r="P10434" s="25"/>
      <c r="AS10434" s="570"/>
      <c r="AT10434" s="391"/>
      <c r="AU10434" s="222"/>
      <c r="AV10434" s="564"/>
      <c r="AW10434" s="60"/>
      <c r="AX10434" s="60"/>
      <c r="AY10434" s="60"/>
      <c r="AZ10434" s="283"/>
      <c r="BA10434" s="283"/>
      <c r="BB10434" s="283"/>
      <c r="BC10434" s="34"/>
      <c r="BD10434" s="27"/>
      <c r="BF10434" s="35"/>
      <c r="BG10434" s="35"/>
      <c r="BH10434" s="35"/>
    </row>
    <row r="10435" spans="1:60" x14ac:dyDescent="0.2">
      <c r="A10435" s="570">
        <f t="shared" si="153"/>
        <v>10429</v>
      </c>
      <c r="B10435" s="25"/>
      <c r="C10435" s="25"/>
      <c r="D10435" s="25"/>
      <c r="E10435" s="25"/>
      <c r="F10435" s="25"/>
      <c r="G10435" s="25"/>
      <c r="H10435" s="25"/>
      <c r="I10435" s="25"/>
      <c r="J10435" s="25"/>
      <c r="K10435" s="25"/>
      <c r="L10435" s="25"/>
      <c r="N10435" s="25"/>
      <c r="O10435" s="25"/>
      <c r="P10435" s="25"/>
      <c r="AS10435" s="570"/>
      <c r="AT10435" s="391"/>
      <c r="AU10435" s="222"/>
      <c r="AV10435" s="564"/>
      <c r="AW10435" s="60"/>
      <c r="AX10435" s="60"/>
      <c r="AY10435" s="60"/>
      <c r="AZ10435" s="283"/>
      <c r="BA10435" s="283"/>
      <c r="BB10435" s="283"/>
      <c r="BC10435" s="34"/>
      <c r="BD10435" s="27"/>
      <c r="BF10435" s="35"/>
      <c r="BG10435" s="35"/>
      <c r="BH10435" s="35"/>
    </row>
    <row r="10436" spans="1:60" x14ac:dyDescent="0.2">
      <c r="A10436" s="570">
        <f t="shared" si="153"/>
        <v>10430</v>
      </c>
      <c r="B10436" s="25"/>
      <c r="C10436" s="25"/>
      <c r="D10436" s="25"/>
      <c r="E10436" s="25"/>
      <c r="F10436" s="25"/>
      <c r="G10436" s="25"/>
      <c r="H10436" s="25"/>
      <c r="I10436" s="25"/>
      <c r="J10436" s="25"/>
      <c r="K10436" s="25"/>
      <c r="L10436" s="25"/>
      <c r="N10436" s="25"/>
      <c r="O10436" s="25"/>
      <c r="P10436" s="25"/>
      <c r="AS10436" s="570"/>
      <c r="AT10436" s="391"/>
      <c r="AU10436" s="222"/>
      <c r="AV10436" s="564"/>
      <c r="AW10436" s="60"/>
      <c r="AX10436" s="60"/>
      <c r="AY10436" s="60"/>
      <c r="AZ10436" s="283"/>
      <c r="BA10436" s="283"/>
      <c r="BB10436" s="283"/>
      <c r="BC10436" s="34"/>
      <c r="BD10436" s="27"/>
      <c r="BF10436" s="35"/>
      <c r="BG10436" s="35"/>
      <c r="BH10436" s="35"/>
    </row>
    <row r="10437" spans="1:60" x14ac:dyDescent="0.2">
      <c r="A10437" s="570">
        <f t="shared" si="153"/>
        <v>10431</v>
      </c>
      <c r="B10437" s="25"/>
      <c r="C10437" s="25"/>
      <c r="D10437" s="25"/>
      <c r="E10437" s="25"/>
      <c r="F10437" s="25"/>
      <c r="G10437" s="25"/>
      <c r="H10437" s="25"/>
      <c r="I10437" s="25"/>
      <c r="J10437" s="25"/>
      <c r="K10437" s="25"/>
      <c r="L10437" s="25"/>
      <c r="N10437" s="25"/>
      <c r="O10437" s="25"/>
      <c r="P10437" s="25"/>
      <c r="AS10437" s="570"/>
      <c r="AT10437" s="391"/>
      <c r="AU10437" s="222"/>
      <c r="AV10437" s="564"/>
      <c r="AW10437" s="60"/>
      <c r="AX10437" s="60"/>
      <c r="AY10437" s="60"/>
      <c r="AZ10437" s="283"/>
      <c r="BA10437" s="283"/>
      <c r="BB10437" s="283"/>
      <c r="BC10437" s="34"/>
      <c r="BD10437" s="27"/>
      <c r="BF10437" s="35"/>
      <c r="BG10437" s="35"/>
      <c r="BH10437" s="35"/>
    </row>
    <row r="10438" spans="1:60" x14ac:dyDescent="0.2">
      <c r="A10438" s="570">
        <f t="shared" si="153"/>
        <v>10432</v>
      </c>
      <c r="B10438" s="25"/>
      <c r="C10438" s="25"/>
      <c r="D10438" s="25"/>
      <c r="E10438" s="25"/>
      <c r="F10438" s="25"/>
      <c r="G10438" s="25"/>
      <c r="H10438" s="25"/>
      <c r="I10438" s="25"/>
      <c r="J10438" s="25"/>
      <c r="K10438" s="25"/>
      <c r="L10438" s="25"/>
      <c r="N10438" s="25"/>
      <c r="O10438" s="25"/>
      <c r="P10438" s="25"/>
      <c r="AS10438" s="570"/>
      <c r="AT10438" s="391"/>
      <c r="AU10438" s="222"/>
      <c r="AV10438" s="564"/>
      <c r="AW10438" s="60"/>
      <c r="AX10438" s="60"/>
      <c r="AY10438" s="60"/>
      <c r="AZ10438" s="283"/>
      <c r="BA10438" s="283"/>
      <c r="BB10438" s="283"/>
      <c r="BC10438" s="34"/>
      <c r="BD10438" s="27"/>
      <c r="BF10438" s="35"/>
      <c r="BG10438" s="35"/>
      <c r="BH10438" s="35"/>
    </row>
    <row r="10439" spans="1:60" x14ac:dyDescent="0.2">
      <c r="A10439" s="570">
        <f t="shared" si="153"/>
        <v>10433</v>
      </c>
      <c r="B10439" s="25"/>
      <c r="C10439" s="25"/>
      <c r="D10439" s="25"/>
      <c r="E10439" s="25"/>
      <c r="F10439" s="25"/>
      <c r="G10439" s="25"/>
      <c r="H10439" s="25"/>
      <c r="I10439" s="25"/>
      <c r="J10439" s="25"/>
      <c r="K10439" s="25"/>
      <c r="L10439" s="25"/>
      <c r="N10439" s="25"/>
      <c r="O10439" s="25"/>
      <c r="P10439" s="25"/>
      <c r="AS10439" s="570"/>
      <c r="AT10439" s="391"/>
      <c r="AU10439" s="222"/>
      <c r="AV10439" s="564"/>
      <c r="AW10439" s="60"/>
      <c r="AX10439" s="60"/>
      <c r="AY10439" s="60"/>
      <c r="AZ10439" s="283"/>
      <c r="BA10439" s="283"/>
      <c r="BB10439" s="283"/>
      <c r="BC10439" s="34"/>
      <c r="BD10439" s="27"/>
      <c r="BF10439" s="35"/>
      <c r="BG10439" s="35"/>
      <c r="BH10439" s="35"/>
    </row>
    <row r="10440" spans="1:60" x14ac:dyDescent="0.2">
      <c r="A10440" s="570">
        <f t="shared" si="153"/>
        <v>10434</v>
      </c>
      <c r="B10440" s="25"/>
      <c r="C10440" s="25"/>
      <c r="D10440" s="25"/>
      <c r="E10440" s="25"/>
      <c r="F10440" s="25"/>
      <c r="G10440" s="25"/>
      <c r="H10440" s="25"/>
      <c r="I10440" s="25"/>
      <c r="J10440" s="25"/>
      <c r="K10440" s="25"/>
      <c r="L10440" s="25"/>
      <c r="N10440" s="25"/>
      <c r="O10440" s="25"/>
      <c r="P10440" s="25"/>
      <c r="AS10440" s="570"/>
      <c r="AT10440" s="391"/>
      <c r="AU10440" s="222"/>
      <c r="AV10440" s="564"/>
      <c r="AW10440" s="60"/>
      <c r="AX10440" s="60"/>
      <c r="AY10440" s="60"/>
      <c r="AZ10440" s="283"/>
      <c r="BA10440" s="283"/>
      <c r="BB10440" s="283"/>
      <c r="BC10440" s="34"/>
      <c r="BD10440" s="27"/>
      <c r="BF10440" s="35"/>
      <c r="BG10440" s="35"/>
      <c r="BH10440" s="35"/>
    </row>
    <row r="10441" spans="1:60" x14ac:dyDescent="0.2">
      <c r="A10441" s="570">
        <f t="shared" si="153"/>
        <v>10435</v>
      </c>
      <c r="B10441" s="25"/>
      <c r="C10441" s="25"/>
      <c r="D10441" s="25"/>
      <c r="E10441" s="25"/>
      <c r="F10441" s="25"/>
      <c r="G10441" s="25"/>
      <c r="H10441" s="25"/>
      <c r="I10441" s="25"/>
      <c r="J10441" s="25"/>
      <c r="K10441" s="25"/>
      <c r="L10441" s="25"/>
      <c r="N10441" s="25"/>
      <c r="O10441" s="25"/>
      <c r="P10441" s="25"/>
      <c r="AS10441" s="570"/>
      <c r="AT10441" s="391"/>
      <c r="AU10441" s="222"/>
      <c r="AV10441" s="564"/>
      <c r="AW10441" s="60"/>
      <c r="AX10441" s="60"/>
      <c r="AY10441" s="60"/>
      <c r="AZ10441" s="283"/>
      <c r="BA10441" s="283"/>
      <c r="BB10441" s="283"/>
      <c r="BC10441" s="34"/>
      <c r="BD10441" s="27"/>
      <c r="BF10441" s="35"/>
      <c r="BG10441" s="35"/>
      <c r="BH10441" s="35"/>
    </row>
    <row r="10442" spans="1:60" x14ac:dyDescent="0.2">
      <c r="A10442" s="570">
        <f t="shared" si="153"/>
        <v>10436</v>
      </c>
      <c r="B10442" s="25"/>
      <c r="C10442" s="25"/>
      <c r="D10442" s="25"/>
      <c r="E10442" s="25"/>
      <c r="F10442" s="25"/>
      <c r="G10442" s="25"/>
      <c r="H10442" s="25"/>
      <c r="I10442" s="25"/>
      <c r="J10442" s="25"/>
      <c r="K10442" s="25"/>
      <c r="L10442" s="25"/>
      <c r="N10442" s="25"/>
      <c r="O10442" s="25"/>
      <c r="P10442" s="25"/>
      <c r="AS10442" s="570"/>
      <c r="AT10442" s="391"/>
      <c r="AU10442" s="222"/>
      <c r="AV10442" s="564"/>
      <c r="AW10442" s="60"/>
      <c r="AX10442" s="60"/>
      <c r="AY10442" s="60"/>
      <c r="AZ10442" s="283"/>
      <c r="BA10442" s="283"/>
      <c r="BB10442" s="283"/>
      <c r="BC10442" s="34"/>
      <c r="BD10442" s="27"/>
      <c r="BF10442" s="35"/>
      <c r="BG10442" s="35"/>
      <c r="BH10442" s="35"/>
    </row>
    <row r="10443" spans="1:60" x14ac:dyDescent="0.2">
      <c r="A10443" s="570">
        <f t="shared" si="153"/>
        <v>10437</v>
      </c>
      <c r="B10443" s="25"/>
      <c r="C10443" s="25"/>
      <c r="D10443" s="25"/>
      <c r="E10443" s="25"/>
      <c r="F10443" s="25"/>
      <c r="G10443" s="25"/>
      <c r="H10443" s="25"/>
      <c r="I10443" s="25"/>
      <c r="J10443" s="25"/>
      <c r="K10443" s="25"/>
      <c r="L10443" s="25"/>
      <c r="N10443" s="25"/>
      <c r="O10443" s="25"/>
      <c r="P10443" s="25"/>
      <c r="AS10443" s="570"/>
      <c r="AT10443" s="391"/>
      <c r="AU10443" s="222"/>
      <c r="AV10443" s="564"/>
      <c r="AW10443" s="60"/>
      <c r="AX10443" s="60"/>
      <c r="AY10443" s="60"/>
      <c r="AZ10443" s="283"/>
      <c r="BA10443" s="283"/>
      <c r="BB10443" s="283"/>
      <c r="BC10443" s="34"/>
      <c r="BD10443" s="27"/>
      <c r="BF10443" s="35"/>
      <c r="BG10443" s="35"/>
      <c r="BH10443" s="35"/>
    </row>
    <row r="10444" spans="1:60" x14ac:dyDescent="0.2">
      <c r="A10444" s="570">
        <f t="shared" si="153"/>
        <v>10438</v>
      </c>
      <c r="B10444" s="25"/>
      <c r="C10444" s="25"/>
      <c r="D10444" s="25"/>
      <c r="E10444" s="25"/>
      <c r="F10444" s="25"/>
      <c r="G10444" s="25"/>
      <c r="H10444" s="25"/>
      <c r="I10444" s="25"/>
      <c r="J10444" s="25"/>
      <c r="K10444" s="25"/>
      <c r="L10444" s="25"/>
      <c r="N10444" s="25"/>
      <c r="O10444" s="25"/>
      <c r="P10444" s="25"/>
      <c r="AS10444" s="570"/>
      <c r="AT10444" s="391"/>
      <c r="AU10444" s="222"/>
      <c r="AV10444" s="564"/>
      <c r="AW10444" s="60"/>
      <c r="AX10444" s="60"/>
      <c r="AY10444" s="60"/>
      <c r="AZ10444" s="283"/>
      <c r="BA10444" s="283"/>
      <c r="BB10444" s="283"/>
      <c r="BC10444" s="34"/>
      <c r="BD10444" s="27"/>
      <c r="BF10444" s="35"/>
      <c r="BG10444" s="35"/>
      <c r="BH10444" s="35"/>
    </row>
    <row r="10445" spans="1:60" x14ac:dyDescent="0.2">
      <c r="A10445" s="570">
        <f t="shared" si="153"/>
        <v>10439</v>
      </c>
      <c r="B10445" s="25"/>
      <c r="C10445" s="25"/>
      <c r="D10445" s="25"/>
      <c r="E10445" s="25"/>
      <c r="F10445" s="25"/>
      <c r="G10445" s="25"/>
      <c r="H10445" s="25"/>
      <c r="I10445" s="25"/>
      <c r="J10445" s="25"/>
      <c r="K10445" s="25"/>
      <c r="L10445" s="25"/>
      <c r="N10445" s="25"/>
      <c r="O10445" s="25"/>
      <c r="P10445" s="25"/>
      <c r="AS10445" s="570"/>
      <c r="AT10445" s="391"/>
      <c r="AU10445" s="222"/>
      <c r="AV10445" s="564"/>
      <c r="AW10445" s="60"/>
      <c r="AX10445" s="60"/>
      <c r="AY10445" s="60"/>
      <c r="AZ10445" s="283"/>
      <c r="BA10445" s="283"/>
      <c r="BB10445" s="283"/>
      <c r="BC10445" s="34"/>
      <c r="BD10445" s="27"/>
      <c r="BF10445" s="35"/>
      <c r="BG10445" s="35"/>
      <c r="BH10445" s="35"/>
    </row>
    <row r="10446" spans="1:60" x14ac:dyDescent="0.2">
      <c r="A10446" s="570">
        <f t="shared" si="153"/>
        <v>10440</v>
      </c>
      <c r="B10446" s="25"/>
      <c r="C10446" s="25"/>
      <c r="D10446" s="25"/>
      <c r="E10446" s="25"/>
      <c r="F10446" s="25"/>
      <c r="G10446" s="25"/>
      <c r="H10446" s="25"/>
      <c r="I10446" s="25"/>
      <c r="J10446" s="25"/>
      <c r="K10446" s="25"/>
      <c r="L10446" s="25"/>
      <c r="N10446" s="25"/>
      <c r="O10446" s="25"/>
      <c r="P10446" s="25"/>
      <c r="AS10446" s="570"/>
      <c r="AT10446" s="391"/>
      <c r="AU10446" s="222"/>
      <c r="AV10446" s="564"/>
      <c r="AW10446" s="60"/>
      <c r="AX10446" s="60"/>
      <c r="AY10446" s="60"/>
      <c r="AZ10446" s="283"/>
      <c r="BA10446" s="283"/>
      <c r="BB10446" s="283"/>
      <c r="BC10446" s="34"/>
      <c r="BD10446" s="27"/>
      <c r="BF10446" s="35"/>
      <c r="BG10446" s="35"/>
      <c r="BH10446" s="35"/>
    </row>
    <row r="10447" spans="1:60" x14ac:dyDescent="0.2">
      <c r="A10447" s="570">
        <f t="shared" ref="A10447:A10510" si="154">A10446+1</f>
        <v>10441</v>
      </c>
      <c r="B10447" s="25"/>
      <c r="C10447" s="25"/>
      <c r="D10447" s="25"/>
      <c r="E10447" s="25"/>
      <c r="F10447" s="25"/>
      <c r="G10447" s="25"/>
      <c r="H10447" s="25"/>
      <c r="I10447" s="25"/>
      <c r="J10447" s="25"/>
      <c r="K10447" s="25"/>
      <c r="L10447" s="25"/>
      <c r="N10447" s="25"/>
      <c r="O10447" s="25"/>
      <c r="P10447" s="25"/>
      <c r="AS10447" s="570"/>
      <c r="AT10447" s="391"/>
      <c r="AU10447" s="222"/>
      <c r="AV10447" s="564"/>
      <c r="AW10447" s="60"/>
      <c r="AX10447" s="60"/>
      <c r="AY10447" s="60"/>
      <c r="AZ10447" s="283"/>
      <c r="BA10447" s="283"/>
      <c r="BB10447" s="283"/>
      <c r="BC10447" s="34"/>
      <c r="BD10447" s="27"/>
      <c r="BF10447" s="35"/>
      <c r="BG10447" s="35"/>
      <c r="BH10447" s="35"/>
    </row>
    <row r="10448" spans="1:60" x14ac:dyDescent="0.2">
      <c r="A10448" s="570">
        <f t="shared" si="154"/>
        <v>10442</v>
      </c>
      <c r="B10448" s="25"/>
      <c r="C10448" s="25"/>
      <c r="D10448" s="25"/>
      <c r="E10448" s="25"/>
      <c r="F10448" s="25"/>
      <c r="G10448" s="25"/>
      <c r="H10448" s="25"/>
      <c r="I10448" s="25"/>
      <c r="J10448" s="25"/>
      <c r="K10448" s="25"/>
      <c r="L10448" s="25"/>
      <c r="N10448" s="25"/>
      <c r="O10448" s="25"/>
      <c r="P10448" s="25"/>
      <c r="AS10448" s="570"/>
      <c r="AT10448" s="391"/>
      <c r="AU10448" s="222"/>
      <c r="AV10448" s="564"/>
      <c r="AW10448" s="60"/>
      <c r="AX10448" s="60"/>
      <c r="AY10448" s="60"/>
      <c r="AZ10448" s="283"/>
      <c r="BA10448" s="283"/>
      <c r="BB10448" s="283"/>
      <c r="BC10448" s="34"/>
      <c r="BD10448" s="27"/>
      <c r="BF10448" s="35"/>
      <c r="BG10448" s="35"/>
      <c r="BH10448" s="35"/>
    </row>
    <row r="10449" spans="1:60" x14ac:dyDescent="0.2">
      <c r="A10449" s="570">
        <f t="shared" si="154"/>
        <v>10443</v>
      </c>
      <c r="B10449" s="25"/>
      <c r="C10449" s="25"/>
      <c r="D10449" s="25"/>
      <c r="E10449" s="25"/>
      <c r="F10449" s="25"/>
      <c r="G10449" s="25"/>
      <c r="H10449" s="25"/>
      <c r="I10449" s="25"/>
      <c r="J10449" s="25"/>
      <c r="K10449" s="25"/>
      <c r="L10449" s="25"/>
      <c r="N10449" s="25"/>
      <c r="O10449" s="25"/>
      <c r="P10449" s="25"/>
      <c r="AS10449" s="570"/>
      <c r="AT10449" s="391"/>
      <c r="AU10449" s="222"/>
      <c r="AV10449" s="564"/>
      <c r="AW10449" s="60"/>
      <c r="AX10449" s="60"/>
      <c r="AY10449" s="60"/>
      <c r="AZ10449" s="283"/>
      <c r="BA10449" s="283"/>
      <c r="BB10449" s="283"/>
      <c r="BC10449" s="34"/>
      <c r="BD10449" s="27"/>
      <c r="BF10449" s="35"/>
      <c r="BG10449" s="35"/>
      <c r="BH10449" s="35"/>
    </row>
    <row r="10450" spans="1:60" x14ac:dyDescent="0.2">
      <c r="A10450" s="570">
        <f t="shared" si="154"/>
        <v>10444</v>
      </c>
      <c r="B10450" s="25"/>
      <c r="C10450" s="25"/>
      <c r="D10450" s="25"/>
      <c r="E10450" s="25"/>
      <c r="F10450" s="25"/>
      <c r="G10450" s="25"/>
      <c r="H10450" s="25"/>
      <c r="I10450" s="25"/>
      <c r="J10450" s="25"/>
      <c r="K10450" s="25"/>
      <c r="L10450" s="25"/>
      <c r="N10450" s="25"/>
      <c r="O10450" s="25"/>
      <c r="P10450" s="25"/>
      <c r="AS10450" s="570"/>
      <c r="AT10450" s="391"/>
      <c r="AU10450" s="222"/>
      <c r="AV10450" s="564"/>
      <c r="AW10450" s="60"/>
      <c r="AX10450" s="60"/>
      <c r="AY10450" s="60"/>
      <c r="AZ10450" s="283"/>
      <c r="BA10450" s="283"/>
      <c r="BB10450" s="283"/>
      <c r="BC10450" s="34"/>
      <c r="BD10450" s="27"/>
      <c r="BF10450" s="35"/>
      <c r="BG10450" s="35"/>
      <c r="BH10450" s="35"/>
    </row>
    <row r="10451" spans="1:60" x14ac:dyDescent="0.2">
      <c r="A10451" s="570">
        <f t="shared" si="154"/>
        <v>10445</v>
      </c>
      <c r="B10451" s="25"/>
      <c r="C10451" s="25"/>
      <c r="D10451" s="25"/>
      <c r="E10451" s="25"/>
      <c r="F10451" s="25"/>
      <c r="G10451" s="25"/>
      <c r="H10451" s="25"/>
      <c r="I10451" s="25"/>
      <c r="J10451" s="25"/>
      <c r="K10451" s="25"/>
      <c r="L10451" s="25"/>
      <c r="N10451" s="25"/>
      <c r="O10451" s="25"/>
      <c r="P10451" s="25"/>
      <c r="AS10451" s="570"/>
      <c r="AT10451" s="391"/>
      <c r="AU10451" s="222"/>
      <c r="AV10451" s="564"/>
      <c r="AW10451" s="60"/>
      <c r="AX10451" s="60"/>
      <c r="AY10451" s="60"/>
      <c r="AZ10451" s="283"/>
      <c r="BA10451" s="283"/>
      <c r="BB10451" s="283"/>
      <c r="BC10451" s="34"/>
      <c r="BD10451" s="27"/>
      <c r="BF10451" s="35"/>
      <c r="BG10451" s="35"/>
      <c r="BH10451" s="35"/>
    </row>
    <row r="10452" spans="1:60" x14ac:dyDescent="0.2">
      <c r="A10452" s="570">
        <f t="shared" si="154"/>
        <v>10446</v>
      </c>
      <c r="B10452" s="25"/>
      <c r="C10452" s="25"/>
      <c r="D10452" s="25"/>
      <c r="E10452" s="25"/>
      <c r="F10452" s="25"/>
      <c r="G10452" s="25"/>
      <c r="H10452" s="25"/>
      <c r="I10452" s="25"/>
      <c r="J10452" s="25"/>
      <c r="K10452" s="25"/>
      <c r="L10452" s="25"/>
      <c r="N10452" s="25"/>
      <c r="O10452" s="25"/>
      <c r="P10452" s="25"/>
      <c r="AS10452" s="570"/>
      <c r="AT10452" s="391"/>
      <c r="AU10452" s="222"/>
      <c r="AV10452" s="564"/>
      <c r="AW10452" s="60"/>
      <c r="AX10452" s="60"/>
      <c r="AY10452" s="60"/>
      <c r="AZ10452" s="283"/>
      <c r="BA10452" s="283"/>
      <c r="BB10452" s="283"/>
      <c r="BC10452" s="34"/>
      <c r="BD10452" s="27"/>
      <c r="BF10452" s="35"/>
      <c r="BG10452" s="35"/>
      <c r="BH10452" s="35"/>
    </row>
    <row r="10453" spans="1:60" x14ac:dyDescent="0.2">
      <c r="A10453" s="570">
        <f t="shared" si="154"/>
        <v>10447</v>
      </c>
      <c r="B10453" s="25"/>
      <c r="C10453" s="25"/>
      <c r="D10453" s="25"/>
      <c r="E10453" s="25"/>
      <c r="F10453" s="25"/>
      <c r="G10453" s="25"/>
      <c r="H10453" s="25"/>
      <c r="I10453" s="25"/>
      <c r="J10453" s="25"/>
      <c r="K10453" s="25"/>
      <c r="L10453" s="25"/>
      <c r="N10453" s="25"/>
      <c r="O10453" s="25"/>
      <c r="P10453" s="25"/>
      <c r="AS10453" s="570"/>
      <c r="AT10453" s="391"/>
      <c r="AU10453" s="222"/>
      <c r="AV10453" s="564"/>
      <c r="AW10453" s="60"/>
      <c r="AX10453" s="60"/>
      <c r="AY10453" s="60"/>
      <c r="AZ10453" s="283"/>
      <c r="BA10453" s="283"/>
      <c r="BB10453" s="283"/>
      <c r="BC10453" s="34"/>
      <c r="BD10453" s="27"/>
      <c r="BF10453" s="35"/>
      <c r="BG10453" s="35"/>
      <c r="BH10453" s="35"/>
    </row>
    <row r="10454" spans="1:60" x14ac:dyDescent="0.2">
      <c r="A10454" s="570">
        <f t="shared" si="154"/>
        <v>10448</v>
      </c>
      <c r="B10454" s="25"/>
      <c r="C10454" s="25"/>
      <c r="D10454" s="25"/>
      <c r="E10454" s="25"/>
      <c r="F10454" s="25"/>
      <c r="G10454" s="25"/>
      <c r="H10454" s="25"/>
      <c r="I10454" s="25"/>
      <c r="J10454" s="25"/>
      <c r="K10454" s="25"/>
      <c r="L10454" s="25"/>
      <c r="N10454" s="25"/>
      <c r="O10454" s="25"/>
      <c r="P10454" s="25"/>
      <c r="AS10454" s="570"/>
      <c r="AT10454" s="391"/>
      <c r="AU10454" s="222"/>
      <c r="AV10454" s="564"/>
      <c r="AW10454" s="60"/>
      <c r="AX10454" s="60"/>
      <c r="AY10454" s="60"/>
      <c r="AZ10454" s="283"/>
      <c r="BA10454" s="283"/>
      <c r="BB10454" s="283"/>
      <c r="BC10454" s="34"/>
      <c r="BD10454" s="27"/>
      <c r="BF10454" s="35"/>
      <c r="BG10454" s="35"/>
      <c r="BH10454" s="35"/>
    </row>
    <row r="10455" spans="1:60" x14ac:dyDescent="0.2">
      <c r="A10455" s="570">
        <f t="shared" si="154"/>
        <v>10449</v>
      </c>
      <c r="B10455" s="25"/>
      <c r="C10455" s="25"/>
      <c r="D10455" s="25"/>
      <c r="E10455" s="25"/>
      <c r="F10455" s="25"/>
      <c r="G10455" s="25"/>
      <c r="H10455" s="25"/>
      <c r="I10455" s="25"/>
      <c r="J10455" s="25"/>
      <c r="K10455" s="25"/>
      <c r="L10455" s="25"/>
      <c r="N10455" s="25"/>
      <c r="O10455" s="25"/>
      <c r="P10455" s="25"/>
      <c r="AS10455" s="570"/>
      <c r="AT10455" s="391"/>
      <c r="AU10455" s="222"/>
      <c r="AV10455" s="564"/>
      <c r="AW10455" s="60"/>
      <c r="AX10455" s="60"/>
      <c r="AY10455" s="60"/>
      <c r="AZ10455" s="283"/>
      <c r="BA10455" s="283"/>
      <c r="BB10455" s="283"/>
      <c r="BC10455" s="34"/>
      <c r="BD10455" s="27"/>
      <c r="BF10455" s="35"/>
      <c r="BG10455" s="35"/>
      <c r="BH10455" s="35"/>
    </row>
    <row r="10456" spans="1:60" x14ac:dyDescent="0.2">
      <c r="A10456" s="570">
        <f t="shared" si="154"/>
        <v>10450</v>
      </c>
      <c r="B10456" s="25"/>
      <c r="C10456" s="25"/>
      <c r="D10456" s="25"/>
      <c r="E10456" s="25"/>
      <c r="F10456" s="25"/>
      <c r="G10456" s="25"/>
      <c r="H10456" s="25"/>
      <c r="I10456" s="25"/>
      <c r="J10456" s="25"/>
      <c r="K10456" s="25"/>
      <c r="L10456" s="25"/>
      <c r="N10456" s="25"/>
      <c r="O10456" s="25"/>
      <c r="P10456" s="25"/>
      <c r="AS10456" s="570"/>
      <c r="AT10456" s="391"/>
      <c r="AU10456" s="222"/>
      <c r="AV10456" s="564"/>
      <c r="AW10456" s="60"/>
      <c r="AX10456" s="60"/>
      <c r="AY10456" s="60"/>
      <c r="AZ10456" s="283"/>
      <c r="BA10456" s="283"/>
      <c r="BB10456" s="283"/>
      <c r="BC10456" s="34"/>
      <c r="BD10456" s="27"/>
      <c r="BF10456" s="35"/>
      <c r="BG10456" s="35"/>
      <c r="BH10456" s="35"/>
    </row>
    <row r="10457" spans="1:60" x14ac:dyDescent="0.2">
      <c r="A10457" s="570">
        <f t="shared" si="154"/>
        <v>10451</v>
      </c>
      <c r="B10457" s="25"/>
      <c r="C10457" s="25"/>
      <c r="D10457" s="25"/>
      <c r="E10457" s="25"/>
      <c r="F10457" s="25"/>
      <c r="G10457" s="25"/>
      <c r="H10457" s="25"/>
      <c r="I10457" s="25"/>
      <c r="J10457" s="25"/>
      <c r="K10457" s="25"/>
      <c r="L10457" s="25"/>
      <c r="N10457" s="25"/>
      <c r="O10457" s="25"/>
      <c r="P10457" s="25"/>
      <c r="AS10457" s="570"/>
      <c r="AT10457" s="391"/>
      <c r="AU10457" s="222"/>
      <c r="AV10457" s="564"/>
      <c r="AW10457" s="60"/>
      <c r="AX10457" s="60"/>
      <c r="AY10457" s="60"/>
      <c r="AZ10457" s="283"/>
      <c r="BA10457" s="283"/>
      <c r="BB10457" s="283"/>
      <c r="BC10457" s="34"/>
      <c r="BD10457" s="27"/>
      <c r="BF10457" s="35"/>
      <c r="BG10457" s="35"/>
      <c r="BH10457" s="35"/>
    </row>
    <row r="10458" spans="1:60" x14ac:dyDescent="0.2">
      <c r="A10458" s="570">
        <f t="shared" si="154"/>
        <v>10452</v>
      </c>
      <c r="B10458" s="25"/>
      <c r="C10458" s="25"/>
      <c r="D10458" s="25"/>
      <c r="E10458" s="25"/>
      <c r="F10458" s="25"/>
      <c r="G10458" s="25"/>
      <c r="H10458" s="25"/>
      <c r="I10458" s="25"/>
      <c r="J10458" s="25"/>
      <c r="K10458" s="25"/>
      <c r="L10458" s="25"/>
      <c r="N10458" s="25"/>
      <c r="O10458" s="25"/>
      <c r="P10458" s="25"/>
      <c r="AS10458" s="570"/>
      <c r="AT10458" s="391"/>
      <c r="AU10458" s="222"/>
      <c r="AV10458" s="564"/>
      <c r="AW10458" s="60"/>
      <c r="AX10458" s="60"/>
      <c r="AY10458" s="60"/>
      <c r="AZ10458" s="283"/>
      <c r="BA10458" s="283"/>
      <c r="BB10458" s="283"/>
      <c r="BC10458" s="34"/>
      <c r="BD10458" s="27"/>
      <c r="BF10458" s="35"/>
      <c r="BG10458" s="35"/>
      <c r="BH10458" s="35"/>
    </row>
    <row r="10459" spans="1:60" x14ac:dyDescent="0.2">
      <c r="A10459" s="570">
        <f t="shared" si="154"/>
        <v>10453</v>
      </c>
      <c r="B10459" s="25"/>
      <c r="C10459" s="25"/>
      <c r="D10459" s="25"/>
      <c r="E10459" s="25"/>
      <c r="F10459" s="25"/>
      <c r="G10459" s="25"/>
      <c r="H10459" s="25"/>
      <c r="I10459" s="25"/>
      <c r="J10459" s="25"/>
      <c r="K10459" s="25"/>
      <c r="L10459" s="25"/>
      <c r="N10459" s="25"/>
      <c r="O10459" s="25"/>
      <c r="P10459" s="25"/>
      <c r="AS10459" s="570"/>
      <c r="AT10459" s="391"/>
      <c r="AU10459" s="222"/>
      <c r="AV10459" s="564"/>
      <c r="AW10459" s="60"/>
      <c r="AX10459" s="60"/>
      <c r="AY10459" s="60"/>
      <c r="AZ10459" s="283"/>
      <c r="BA10459" s="283"/>
      <c r="BB10459" s="283"/>
      <c r="BC10459" s="34"/>
      <c r="BD10459" s="27"/>
      <c r="BF10459" s="35"/>
      <c r="BG10459" s="35"/>
      <c r="BH10459" s="35"/>
    </row>
    <row r="10460" spans="1:60" x14ac:dyDescent="0.2">
      <c r="A10460" s="570">
        <f t="shared" si="154"/>
        <v>10454</v>
      </c>
      <c r="B10460" s="25"/>
      <c r="C10460" s="25"/>
      <c r="D10460" s="25"/>
      <c r="E10460" s="25"/>
      <c r="F10460" s="25"/>
      <c r="G10460" s="25"/>
      <c r="H10460" s="25"/>
      <c r="I10460" s="25"/>
      <c r="J10460" s="25"/>
      <c r="K10460" s="25"/>
      <c r="L10460" s="25"/>
      <c r="N10460" s="25"/>
      <c r="O10460" s="25"/>
      <c r="P10460" s="25"/>
      <c r="AS10460" s="570"/>
      <c r="AT10460" s="391"/>
      <c r="AU10460" s="222"/>
      <c r="AV10460" s="564"/>
      <c r="AW10460" s="60"/>
      <c r="AX10460" s="60"/>
      <c r="AY10460" s="60"/>
      <c r="AZ10460" s="283"/>
      <c r="BA10460" s="283"/>
      <c r="BB10460" s="283"/>
      <c r="BC10460" s="34"/>
      <c r="BD10460" s="27"/>
      <c r="BF10460" s="35"/>
      <c r="BG10460" s="35"/>
      <c r="BH10460" s="35"/>
    </row>
    <row r="10461" spans="1:60" x14ac:dyDescent="0.2">
      <c r="A10461" s="570">
        <f t="shared" si="154"/>
        <v>10455</v>
      </c>
      <c r="B10461" s="25"/>
      <c r="C10461" s="25"/>
      <c r="D10461" s="25"/>
      <c r="E10461" s="25"/>
      <c r="F10461" s="25"/>
      <c r="G10461" s="25"/>
      <c r="H10461" s="25"/>
      <c r="I10461" s="25"/>
      <c r="J10461" s="25"/>
      <c r="K10461" s="25"/>
      <c r="L10461" s="25"/>
      <c r="N10461" s="25"/>
      <c r="O10461" s="25"/>
      <c r="P10461" s="25"/>
      <c r="AS10461" s="570"/>
      <c r="AT10461" s="391"/>
      <c r="AU10461" s="222"/>
      <c r="AV10461" s="564"/>
      <c r="AW10461" s="60"/>
      <c r="AX10461" s="60"/>
      <c r="AY10461" s="60"/>
      <c r="AZ10461" s="283"/>
      <c r="BA10461" s="283"/>
      <c r="BB10461" s="283"/>
      <c r="BC10461" s="34"/>
      <c r="BD10461" s="27"/>
      <c r="BF10461" s="35"/>
      <c r="BG10461" s="35"/>
      <c r="BH10461" s="35"/>
    </row>
    <row r="10462" spans="1:60" x14ac:dyDescent="0.2">
      <c r="A10462" s="570">
        <f t="shared" si="154"/>
        <v>10456</v>
      </c>
      <c r="B10462" s="25"/>
      <c r="C10462" s="25"/>
      <c r="D10462" s="25"/>
      <c r="E10462" s="25"/>
      <c r="F10462" s="25"/>
      <c r="G10462" s="25"/>
      <c r="H10462" s="25"/>
      <c r="I10462" s="25"/>
      <c r="J10462" s="25"/>
      <c r="K10462" s="25"/>
      <c r="L10462" s="25"/>
      <c r="N10462" s="25"/>
      <c r="O10462" s="25"/>
      <c r="P10462" s="25"/>
      <c r="AS10462" s="570"/>
      <c r="AT10462" s="391"/>
      <c r="AU10462" s="222"/>
      <c r="AV10462" s="564"/>
      <c r="AW10462" s="60"/>
      <c r="AX10462" s="60"/>
      <c r="AY10462" s="60"/>
      <c r="AZ10462" s="283"/>
      <c r="BA10462" s="283"/>
      <c r="BB10462" s="283"/>
      <c r="BC10462" s="34"/>
      <c r="BD10462" s="27"/>
      <c r="BF10462" s="35"/>
      <c r="BG10462" s="35"/>
      <c r="BH10462" s="35"/>
    </row>
    <row r="10463" spans="1:60" x14ac:dyDescent="0.2">
      <c r="A10463" s="570">
        <f t="shared" si="154"/>
        <v>10457</v>
      </c>
      <c r="B10463" s="25"/>
      <c r="C10463" s="25"/>
      <c r="D10463" s="25"/>
      <c r="E10463" s="25"/>
      <c r="F10463" s="25"/>
      <c r="G10463" s="25"/>
      <c r="H10463" s="25"/>
      <c r="I10463" s="25"/>
      <c r="J10463" s="25"/>
      <c r="K10463" s="25"/>
      <c r="L10463" s="25"/>
      <c r="N10463" s="25"/>
      <c r="O10463" s="25"/>
      <c r="P10463" s="25"/>
      <c r="AS10463" s="570"/>
      <c r="AT10463" s="391"/>
      <c r="AU10463" s="222"/>
      <c r="AV10463" s="564"/>
      <c r="AW10463" s="60"/>
      <c r="AX10463" s="60"/>
      <c r="AY10463" s="60"/>
      <c r="AZ10463" s="283"/>
      <c r="BA10463" s="283"/>
      <c r="BB10463" s="283"/>
      <c r="BC10463" s="34"/>
      <c r="BD10463" s="27"/>
      <c r="BF10463" s="35"/>
      <c r="BG10463" s="35"/>
      <c r="BH10463" s="35"/>
    </row>
    <row r="10464" spans="1:60" x14ac:dyDescent="0.2">
      <c r="A10464" s="570">
        <f t="shared" si="154"/>
        <v>10458</v>
      </c>
      <c r="B10464" s="25"/>
      <c r="C10464" s="25"/>
      <c r="D10464" s="25"/>
      <c r="E10464" s="25"/>
      <c r="F10464" s="25"/>
      <c r="G10464" s="25"/>
      <c r="H10464" s="25"/>
      <c r="I10464" s="25"/>
      <c r="J10464" s="25"/>
      <c r="K10464" s="25"/>
      <c r="L10464" s="25"/>
      <c r="N10464" s="25"/>
      <c r="O10464" s="25"/>
      <c r="P10464" s="25"/>
      <c r="AS10464" s="570"/>
      <c r="AT10464" s="391"/>
      <c r="AU10464" s="222"/>
      <c r="AV10464" s="564"/>
      <c r="AW10464" s="60"/>
      <c r="AX10464" s="60"/>
      <c r="AY10464" s="60"/>
      <c r="AZ10464" s="283"/>
      <c r="BA10464" s="283"/>
      <c r="BB10464" s="283"/>
      <c r="BC10464" s="34"/>
      <c r="BD10464" s="27"/>
      <c r="BF10464" s="35"/>
      <c r="BG10464" s="35"/>
      <c r="BH10464" s="35"/>
    </row>
    <row r="10465" spans="1:60" x14ac:dyDescent="0.2">
      <c r="A10465" s="570">
        <f t="shared" si="154"/>
        <v>10459</v>
      </c>
      <c r="B10465" s="25"/>
      <c r="C10465" s="25"/>
      <c r="D10465" s="25"/>
      <c r="E10465" s="25"/>
      <c r="F10465" s="25"/>
      <c r="G10465" s="25"/>
      <c r="H10465" s="25"/>
      <c r="I10465" s="25"/>
      <c r="J10465" s="25"/>
      <c r="K10465" s="25"/>
      <c r="L10465" s="25"/>
      <c r="N10465" s="25"/>
      <c r="O10465" s="25"/>
      <c r="P10465" s="25"/>
      <c r="AS10465" s="570"/>
      <c r="AT10465" s="391"/>
      <c r="AU10465" s="222"/>
      <c r="AV10465" s="564"/>
      <c r="AW10465" s="60"/>
      <c r="AX10465" s="60"/>
      <c r="AY10465" s="60"/>
      <c r="AZ10465" s="283"/>
      <c r="BA10465" s="283"/>
      <c r="BB10465" s="283"/>
      <c r="BC10465" s="34"/>
      <c r="BD10465" s="27"/>
      <c r="BF10465" s="35"/>
      <c r="BG10465" s="35"/>
      <c r="BH10465" s="35"/>
    </row>
    <row r="10466" spans="1:60" x14ac:dyDescent="0.2">
      <c r="A10466" s="570">
        <f t="shared" si="154"/>
        <v>10460</v>
      </c>
      <c r="B10466" s="25"/>
      <c r="C10466" s="25"/>
      <c r="D10466" s="25"/>
      <c r="E10466" s="25"/>
      <c r="F10466" s="25"/>
      <c r="G10466" s="25"/>
      <c r="H10466" s="25"/>
      <c r="I10466" s="25"/>
      <c r="J10466" s="25"/>
      <c r="K10466" s="25"/>
      <c r="L10466" s="25"/>
      <c r="N10466" s="25"/>
      <c r="O10466" s="25"/>
      <c r="P10466" s="25"/>
      <c r="AS10466" s="570"/>
      <c r="AT10466" s="391"/>
      <c r="AU10466" s="222"/>
      <c r="AV10466" s="564"/>
      <c r="AW10466" s="60"/>
      <c r="AX10466" s="60"/>
      <c r="AY10466" s="60"/>
      <c r="AZ10466" s="283"/>
      <c r="BA10466" s="283"/>
      <c r="BB10466" s="283"/>
      <c r="BC10466" s="34"/>
      <c r="BD10466" s="27"/>
      <c r="BF10466" s="35"/>
      <c r="BG10466" s="35"/>
      <c r="BH10466" s="35"/>
    </row>
    <row r="10467" spans="1:60" x14ac:dyDescent="0.2">
      <c r="A10467" s="570">
        <f t="shared" si="154"/>
        <v>10461</v>
      </c>
      <c r="B10467" s="25"/>
      <c r="C10467" s="25"/>
      <c r="D10467" s="25"/>
      <c r="E10467" s="25"/>
      <c r="F10467" s="25"/>
      <c r="G10467" s="25"/>
      <c r="H10467" s="25"/>
      <c r="I10467" s="25"/>
      <c r="J10467" s="25"/>
      <c r="K10467" s="25"/>
      <c r="L10467" s="25"/>
      <c r="N10467" s="25"/>
      <c r="O10467" s="25"/>
      <c r="P10467" s="25"/>
      <c r="AS10467" s="570"/>
      <c r="AT10467" s="391"/>
      <c r="AU10467" s="222"/>
      <c r="AV10467" s="564"/>
      <c r="AW10467" s="60"/>
      <c r="AX10467" s="60"/>
      <c r="AY10467" s="60"/>
      <c r="AZ10467" s="283"/>
      <c r="BA10467" s="283"/>
      <c r="BB10467" s="283"/>
      <c r="BC10467" s="34"/>
      <c r="BD10467" s="27"/>
      <c r="BF10467" s="35"/>
      <c r="BG10467" s="35"/>
      <c r="BH10467" s="35"/>
    </row>
    <row r="10468" spans="1:60" x14ac:dyDescent="0.2">
      <c r="A10468" s="570">
        <f t="shared" si="154"/>
        <v>10462</v>
      </c>
      <c r="B10468" s="25"/>
      <c r="C10468" s="25"/>
      <c r="D10468" s="25"/>
      <c r="E10468" s="25"/>
      <c r="F10468" s="25"/>
      <c r="G10468" s="25"/>
      <c r="H10468" s="25"/>
      <c r="I10468" s="25"/>
      <c r="J10468" s="25"/>
      <c r="K10468" s="25"/>
      <c r="L10468" s="25"/>
      <c r="N10468" s="25"/>
      <c r="O10468" s="25"/>
      <c r="P10468" s="25"/>
      <c r="AS10468" s="570"/>
      <c r="AT10468" s="391"/>
      <c r="AU10468" s="222"/>
      <c r="AV10468" s="564"/>
      <c r="AW10468" s="60"/>
      <c r="AX10468" s="60"/>
      <c r="AY10468" s="60"/>
      <c r="AZ10468" s="283"/>
      <c r="BA10468" s="283"/>
      <c r="BB10468" s="283"/>
      <c r="BC10468" s="34"/>
      <c r="BD10468" s="27"/>
      <c r="BF10468" s="35"/>
      <c r="BG10468" s="35"/>
      <c r="BH10468" s="35"/>
    </row>
    <row r="10469" spans="1:60" x14ac:dyDescent="0.2">
      <c r="A10469" s="570">
        <f t="shared" si="154"/>
        <v>10463</v>
      </c>
      <c r="B10469" s="25"/>
      <c r="C10469" s="25"/>
      <c r="D10469" s="25"/>
      <c r="E10469" s="25"/>
      <c r="F10469" s="25"/>
      <c r="G10469" s="25"/>
      <c r="H10469" s="25"/>
      <c r="I10469" s="25"/>
      <c r="J10469" s="25"/>
      <c r="K10469" s="25"/>
      <c r="L10469" s="25"/>
      <c r="N10469" s="25"/>
      <c r="O10469" s="25"/>
      <c r="P10469" s="25"/>
      <c r="AS10469" s="570"/>
      <c r="AT10469" s="391"/>
      <c r="AU10469" s="222"/>
      <c r="AV10469" s="564"/>
      <c r="AW10469" s="60"/>
      <c r="AX10469" s="60"/>
      <c r="AY10469" s="60"/>
      <c r="AZ10469" s="283"/>
      <c r="BA10469" s="283"/>
      <c r="BB10469" s="283"/>
      <c r="BC10469" s="34"/>
      <c r="BD10469" s="27"/>
      <c r="BF10469" s="35"/>
      <c r="BG10469" s="35"/>
      <c r="BH10469" s="35"/>
    </row>
    <row r="10470" spans="1:60" x14ac:dyDescent="0.2">
      <c r="A10470" s="570">
        <f t="shared" si="154"/>
        <v>10464</v>
      </c>
      <c r="B10470" s="25"/>
      <c r="C10470" s="25"/>
      <c r="D10470" s="25"/>
      <c r="E10470" s="25"/>
      <c r="F10470" s="25"/>
      <c r="G10470" s="25"/>
      <c r="H10470" s="25"/>
      <c r="I10470" s="25"/>
      <c r="J10470" s="25"/>
      <c r="K10470" s="25"/>
      <c r="L10470" s="25"/>
      <c r="N10470" s="25"/>
      <c r="O10470" s="25"/>
      <c r="P10470" s="25"/>
      <c r="AS10470" s="570"/>
      <c r="AT10470" s="391"/>
      <c r="AU10470" s="222"/>
      <c r="AV10470" s="564"/>
      <c r="AW10470" s="60"/>
      <c r="AX10470" s="60"/>
      <c r="AY10470" s="60"/>
      <c r="AZ10470" s="283"/>
      <c r="BA10470" s="283"/>
      <c r="BB10470" s="283"/>
      <c r="BC10470" s="34"/>
      <c r="BD10470" s="27"/>
      <c r="BF10470" s="35"/>
      <c r="BG10470" s="35"/>
      <c r="BH10470" s="35"/>
    </row>
    <row r="10471" spans="1:60" x14ac:dyDescent="0.2">
      <c r="A10471" s="570">
        <f t="shared" si="154"/>
        <v>10465</v>
      </c>
      <c r="B10471" s="25"/>
      <c r="C10471" s="25"/>
      <c r="D10471" s="25"/>
      <c r="E10471" s="25"/>
      <c r="F10471" s="25"/>
      <c r="G10471" s="25"/>
      <c r="H10471" s="25"/>
      <c r="I10471" s="25"/>
      <c r="J10471" s="25"/>
      <c r="K10471" s="25"/>
      <c r="L10471" s="25"/>
      <c r="N10471" s="25"/>
      <c r="O10471" s="25"/>
      <c r="P10471" s="25"/>
      <c r="AS10471" s="570"/>
      <c r="AT10471" s="391"/>
      <c r="AU10471" s="222"/>
      <c r="AV10471" s="564"/>
      <c r="AW10471" s="60"/>
      <c r="AX10471" s="60"/>
      <c r="AY10471" s="60"/>
      <c r="AZ10471" s="283"/>
      <c r="BA10471" s="283"/>
      <c r="BB10471" s="283"/>
      <c r="BC10471" s="34"/>
      <c r="BD10471" s="27"/>
      <c r="BF10471" s="35"/>
      <c r="BG10471" s="35"/>
      <c r="BH10471" s="35"/>
    </row>
    <row r="10472" spans="1:60" x14ac:dyDescent="0.2">
      <c r="A10472" s="570">
        <f t="shared" si="154"/>
        <v>10466</v>
      </c>
      <c r="B10472" s="25"/>
      <c r="C10472" s="25"/>
      <c r="D10472" s="25"/>
      <c r="E10472" s="25"/>
      <c r="F10472" s="25"/>
      <c r="G10472" s="25"/>
      <c r="H10472" s="25"/>
      <c r="I10472" s="25"/>
      <c r="J10472" s="25"/>
      <c r="K10472" s="25"/>
      <c r="L10472" s="25"/>
      <c r="N10472" s="25"/>
      <c r="O10472" s="25"/>
      <c r="P10472" s="25"/>
      <c r="AS10472" s="570"/>
      <c r="AT10472" s="391"/>
      <c r="AU10472" s="222"/>
      <c r="AV10472" s="564"/>
      <c r="AW10472" s="60"/>
      <c r="AX10472" s="60"/>
      <c r="AY10472" s="60"/>
      <c r="AZ10472" s="283"/>
      <c r="BA10472" s="283"/>
      <c r="BB10472" s="283"/>
      <c r="BC10472" s="34"/>
      <c r="BD10472" s="27"/>
      <c r="BF10472" s="35"/>
      <c r="BG10472" s="35"/>
      <c r="BH10472" s="35"/>
    </row>
    <row r="10473" spans="1:60" x14ac:dyDescent="0.2">
      <c r="A10473" s="570">
        <f t="shared" si="154"/>
        <v>10467</v>
      </c>
      <c r="B10473" s="25"/>
      <c r="C10473" s="25"/>
      <c r="D10473" s="25"/>
      <c r="E10473" s="25"/>
      <c r="F10473" s="25"/>
      <c r="G10473" s="25"/>
      <c r="H10473" s="25"/>
      <c r="I10473" s="25"/>
      <c r="J10473" s="25"/>
      <c r="K10473" s="25"/>
      <c r="L10473" s="25"/>
      <c r="N10473" s="25"/>
      <c r="O10473" s="25"/>
      <c r="P10473" s="25"/>
      <c r="AS10473" s="570"/>
      <c r="AT10473" s="391"/>
      <c r="AU10473" s="222"/>
      <c r="AV10473" s="564"/>
      <c r="AW10473" s="60"/>
      <c r="AX10473" s="60"/>
      <c r="AY10473" s="60"/>
      <c r="AZ10473" s="283"/>
      <c r="BA10473" s="283"/>
      <c r="BB10473" s="283"/>
      <c r="BC10473" s="34"/>
      <c r="BD10473" s="27"/>
      <c r="BF10473" s="35"/>
      <c r="BG10473" s="35"/>
      <c r="BH10473" s="35"/>
    </row>
    <row r="10474" spans="1:60" x14ac:dyDescent="0.2">
      <c r="A10474" s="570">
        <f t="shared" si="154"/>
        <v>10468</v>
      </c>
      <c r="B10474" s="25"/>
      <c r="C10474" s="25"/>
      <c r="D10474" s="25"/>
      <c r="E10474" s="25"/>
      <c r="F10474" s="25"/>
      <c r="G10474" s="25"/>
      <c r="H10474" s="25"/>
      <c r="I10474" s="25"/>
      <c r="J10474" s="25"/>
      <c r="K10474" s="25"/>
      <c r="L10474" s="25"/>
      <c r="N10474" s="25"/>
      <c r="O10474" s="25"/>
      <c r="P10474" s="25"/>
      <c r="AS10474" s="570"/>
      <c r="AT10474" s="391"/>
      <c r="AU10474" s="222"/>
      <c r="AV10474" s="564"/>
      <c r="AW10474" s="60"/>
      <c r="AX10474" s="60"/>
      <c r="AY10474" s="60"/>
      <c r="AZ10474" s="283"/>
      <c r="BA10474" s="283"/>
      <c r="BB10474" s="283"/>
      <c r="BC10474" s="34"/>
      <c r="BD10474" s="27"/>
      <c r="BF10474" s="35"/>
      <c r="BG10474" s="35"/>
      <c r="BH10474" s="35"/>
    </row>
    <row r="10475" spans="1:60" x14ac:dyDescent="0.2">
      <c r="A10475" s="570">
        <f t="shared" si="154"/>
        <v>10469</v>
      </c>
      <c r="B10475" s="25"/>
      <c r="C10475" s="25"/>
      <c r="D10475" s="25"/>
      <c r="E10475" s="25"/>
      <c r="F10475" s="25"/>
      <c r="G10475" s="25"/>
      <c r="H10475" s="25"/>
      <c r="I10475" s="25"/>
      <c r="J10475" s="25"/>
      <c r="K10475" s="25"/>
      <c r="L10475" s="25"/>
      <c r="N10475" s="25"/>
      <c r="O10475" s="25"/>
      <c r="P10475" s="25"/>
      <c r="AS10475" s="570"/>
      <c r="AT10475" s="391"/>
      <c r="AU10475" s="222"/>
      <c r="AV10475" s="564"/>
      <c r="AW10475" s="60"/>
      <c r="AX10475" s="60"/>
      <c r="AY10475" s="60"/>
      <c r="AZ10475" s="283"/>
      <c r="BA10475" s="283"/>
      <c r="BB10475" s="283"/>
      <c r="BC10475" s="34"/>
      <c r="BD10475" s="27"/>
      <c r="BF10475" s="35"/>
      <c r="BG10475" s="35"/>
      <c r="BH10475" s="35"/>
    </row>
    <row r="10476" spans="1:60" x14ac:dyDescent="0.2">
      <c r="A10476" s="570">
        <f t="shared" si="154"/>
        <v>10470</v>
      </c>
      <c r="B10476" s="25"/>
      <c r="C10476" s="25"/>
      <c r="D10476" s="25"/>
      <c r="E10476" s="25"/>
      <c r="F10476" s="25"/>
      <c r="G10476" s="25"/>
      <c r="H10476" s="25"/>
      <c r="I10476" s="25"/>
      <c r="J10476" s="25"/>
      <c r="K10476" s="25"/>
      <c r="L10476" s="25"/>
      <c r="N10476" s="25"/>
      <c r="O10476" s="25"/>
      <c r="P10476" s="25"/>
      <c r="AS10476" s="570"/>
      <c r="AT10476" s="391"/>
      <c r="AU10476" s="222"/>
      <c r="AV10476" s="564"/>
      <c r="AW10476" s="60"/>
      <c r="AX10476" s="60"/>
      <c r="AY10476" s="60"/>
      <c r="AZ10476" s="283"/>
      <c r="BA10476" s="283"/>
      <c r="BB10476" s="283"/>
      <c r="BC10476" s="34"/>
      <c r="BD10476" s="27"/>
      <c r="BF10476" s="35"/>
      <c r="BG10476" s="35"/>
      <c r="BH10476" s="35"/>
    </row>
    <row r="10477" spans="1:60" x14ac:dyDescent="0.2">
      <c r="A10477" s="570">
        <f t="shared" si="154"/>
        <v>10471</v>
      </c>
      <c r="B10477" s="25"/>
      <c r="C10477" s="25"/>
      <c r="D10477" s="25"/>
      <c r="E10477" s="25"/>
      <c r="F10477" s="25"/>
      <c r="G10477" s="25"/>
      <c r="H10477" s="25"/>
      <c r="I10477" s="25"/>
      <c r="J10477" s="25"/>
      <c r="K10477" s="25"/>
      <c r="L10477" s="25"/>
      <c r="N10477" s="25"/>
      <c r="O10477" s="25"/>
      <c r="P10477" s="25"/>
      <c r="AS10477" s="570"/>
      <c r="AT10477" s="391"/>
      <c r="AU10477" s="222"/>
      <c r="AV10477" s="564"/>
      <c r="AW10477" s="60"/>
      <c r="AX10477" s="60"/>
      <c r="AY10477" s="60"/>
      <c r="AZ10477" s="283"/>
      <c r="BA10477" s="283"/>
      <c r="BB10477" s="283"/>
      <c r="BC10477" s="34"/>
      <c r="BD10477" s="27"/>
      <c r="BF10477" s="35"/>
      <c r="BG10477" s="35"/>
      <c r="BH10477" s="35"/>
    </row>
    <row r="10478" spans="1:60" x14ac:dyDescent="0.2">
      <c r="A10478" s="570">
        <f t="shared" si="154"/>
        <v>10472</v>
      </c>
      <c r="B10478" s="25"/>
      <c r="C10478" s="25"/>
      <c r="D10478" s="25"/>
      <c r="E10478" s="25"/>
      <c r="F10478" s="25"/>
      <c r="G10478" s="25"/>
      <c r="H10478" s="25"/>
      <c r="I10478" s="25"/>
      <c r="J10478" s="25"/>
      <c r="K10478" s="25"/>
      <c r="L10478" s="25"/>
      <c r="N10478" s="25"/>
      <c r="O10478" s="25"/>
      <c r="P10478" s="25"/>
      <c r="AS10478" s="570"/>
      <c r="AT10478" s="391"/>
      <c r="AU10478" s="222"/>
      <c r="AV10478" s="564"/>
      <c r="AW10478" s="60"/>
      <c r="AX10478" s="60"/>
      <c r="AY10478" s="60"/>
      <c r="AZ10478" s="283"/>
      <c r="BA10478" s="283"/>
      <c r="BB10478" s="283"/>
      <c r="BC10478" s="34"/>
      <c r="BD10478" s="27"/>
      <c r="BF10478" s="35"/>
      <c r="BG10478" s="35"/>
      <c r="BH10478" s="35"/>
    </row>
    <row r="10479" spans="1:60" x14ac:dyDescent="0.2">
      <c r="A10479" s="570">
        <f t="shared" si="154"/>
        <v>10473</v>
      </c>
      <c r="B10479" s="25"/>
      <c r="C10479" s="25"/>
      <c r="D10479" s="25"/>
      <c r="E10479" s="25"/>
      <c r="F10479" s="25"/>
      <c r="G10479" s="25"/>
      <c r="H10479" s="25"/>
      <c r="I10479" s="25"/>
      <c r="J10479" s="25"/>
      <c r="K10479" s="25"/>
      <c r="L10479" s="25"/>
      <c r="N10479" s="25"/>
      <c r="O10479" s="25"/>
      <c r="P10479" s="25"/>
      <c r="AS10479" s="570"/>
      <c r="AT10479" s="391"/>
      <c r="AU10479" s="222"/>
      <c r="AV10479" s="564"/>
      <c r="AW10479" s="60"/>
      <c r="AX10479" s="60"/>
      <c r="AY10479" s="60"/>
      <c r="AZ10479" s="283"/>
      <c r="BA10479" s="283"/>
      <c r="BB10479" s="283"/>
      <c r="BC10479" s="34"/>
      <c r="BD10479" s="27"/>
      <c r="BF10479" s="35"/>
      <c r="BG10479" s="35"/>
      <c r="BH10479" s="35"/>
    </row>
    <row r="10480" spans="1:60" x14ac:dyDescent="0.2">
      <c r="A10480" s="570">
        <f t="shared" si="154"/>
        <v>10474</v>
      </c>
      <c r="B10480" s="25"/>
      <c r="C10480" s="25"/>
      <c r="D10480" s="25"/>
      <c r="E10480" s="25"/>
      <c r="F10480" s="25"/>
      <c r="G10480" s="25"/>
      <c r="H10480" s="25"/>
      <c r="I10480" s="25"/>
      <c r="J10480" s="25"/>
      <c r="K10480" s="25"/>
      <c r="L10480" s="25"/>
      <c r="N10480" s="25"/>
      <c r="O10480" s="25"/>
      <c r="P10480" s="25"/>
      <c r="AS10480" s="570"/>
      <c r="AT10480" s="391"/>
      <c r="AU10480" s="222"/>
      <c r="AV10480" s="564"/>
      <c r="AW10480" s="60"/>
      <c r="AX10480" s="60"/>
      <c r="AY10480" s="60"/>
      <c r="AZ10480" s="283"/>
      <c r="BA10480" s="283"/>
      <c r="BB10480" s="283"/>
      <c r="BC10480" s="34"/>
      <c r="BD10480" s="27"/>
      <c r="BF10480" s="35"/>
      <c r="BG10480" s="35"/>
      <c r="BH10480" s="35"/>
    </row>
    <row r="10481" spans="1:60" x14ac:dyDescent="0.2">
      <c r="A10481" s="570">
        <f t="shared" si="154"/>
        <v>10475</v>
      </c>
      <c r="B10481" s="25"/>
      <c r="C10481" s="25"/>
      <c r="D10481" s="25"/>
      <c r="E10481" s="25"/>
      <c r="F10481" s="25"/>
      <c r="G10481" s="25"/>
      <c r="H10481" s="25"/>
      <c r="I10481" s="25"/>
      <c r="J10481" s="25"/>
      <c r="K10481" s="25"/>
      <c r="L10481" s="25"/>
      <c r="N10481" s="25"/>
      <c r="O10481" s="25"/>
      <c r="P10481" s="25"/>
      <c r="AS10481" s="570"/>
      <c r="AT10481" s="391"/>
      <c r="AU10481" s="222"/>
      <c r="AV10481" s="564"/>
      <c r="AW10481" s="60"/>
      <c r="AX10481" s="60"/>
      <c r="AY10481" s="60"/>
      <c r="AZ10481" s="283"/>
      <c r="BA10481" s="283"/>
      <c r="BB10481" s="283"/>
      <c r="BC10481" s="34"/>
      <c r="BD10481" s="27"/>
      <c r="BF10481" s="35"/>
      <c r="BG10481" s="35"/>
      <c r="BH10481" s="35"/>
    </row>
    <row r="10482" spans="1:60" x14ac:dyDescent="0.2">
      <c r="A10482" s="570">
        <f t="shared" si="154"/>
        <v>10476</v>
      </c>
      <c r="B10482" s="25"/>
      <c r="C10482" s="25"/>
      <c r="D10482" s="25"/>
      <c r="E10482" s="25"/>
      <c r="F10482" s="25"/>
      <c r="G10482" s="25"/>
      <c r="H10482" s="25"/>
      <c r="I10482" s="25"/>
      <c r="J10482" s="25"/>
      <c r="K10482" s="25"/>
      <c r="L10482" s="25"/>
      <c r="N10482" s="25"/>
      <c r="O10482" s="25"/>
      <c r="P10482" s="25"/>
      <c r="AS10482" s="570"/>
      <c r="AT10482" s="391"/>
      <c r="AU10482" s="222"/>
      <c r="AV10482" s="564"/>
      <c r="AW10482" s="60"/>
      <c r="AX10482" s="60"/>
      <c r="AY10482" s="60"/>
      <c r="AZ10482" s="283"/>
      <c r="BA10482" s="283"/>
      <c r="BB10482" s="283"/>
      <c r="BC10482" s="34"/>
      <c r="BD10482" s="27"/>
      <c r="BF10482" s="35"/>
      <c r="BG10482" s="35"/>
      <c r="BH10482" s="35"/>
    </row>
    <row r="10483" spans="1:60" x14ac:dyDescent="0.2">
      <c r="A10483" s="570">
        <f t="shared" si="154"/>
        <v>10477</v>
      </c>
      <c r="B10483" s="25"/>
      <c r="C10483" s="25"/>
      <c r="D10483" s="25"/>
      <c r="E10483" s="25"/>
      <c r="F10483" s="25"/>
      <c r="G10483" s="25"/>
      <c r="H10483" s="25"/>
      <c r="I10483" s="25"/>
      <c r="J10483" s="25"/>
      <c r="K10483" s="25"/>
      <c r="L10483" s="25"/>
      <c r="N10483" s="25"/>
      <c r="O10483" s="25"/>
      <c r="P10483" s="25"/>
      <c r="AS10483" s="570"/>
      <c r="AT10483" s="391"/>
      <c r="AU10483" s="222"/>
      <c r="AV10483" s="564"/>
      <c r="AW10483" s="60"/>
      <c r="AX10483" s="60"/>
      <c r="AY10483" s="60"/>
      <c r="AZ10483" s="283"/>
      <c r="BA10483" s="283"/>
      <c r="BB10483" s="283"/>
      <c r="BC10483" s="34"/>
      <c r="BD10483" s="27"/>
      <c r="BF10483" s="35"/>
      <c r="BG10483" s="35"/>
      <c r="BH10483" s="35"/>
    </row>
    <row r="10484" spans="1:60" x14ac:dyDescent="0.2">
      <c r="A10484" s="570">
        <f t="shared" si="154"/>
        <v>10478</v>
      </c>
      <c r="B10484" s="25"/>
      <c r="C10484" s="25"/>
      <c r="D10484" s="25"/>
      <c r="E10484" s="25"/>
      <c r="F10484" s="25"/>
      <c r="G10484" s="25"/>
      <c r="H10484" s="25"/>
      <c r="I10484" s="25"/>
      <c r="J10484" s="25"/>
      <c r="K10484" s="25"/>
      <c r="L10484" s="25"/>
      <c r="N10484" s="25"/>
      <c r="O10484" s="25"/>
      <c r="P10484" s="25"/>
      <c r="AS10484" s="570"/>
      <c r="AT10484" s="391"/>
      <c r="AU10484" s="222"/>
      <c r="AV10484" s="564"/>
      <c r="AW10484" s="60"/>
      <c r="AX10484" s="60"/>
      <c r="AY10484" s="60"/>
      <c r="AZ10484" s="283"/>
      <c r="BA10484" s="283"/>
      <c r="BB10484" s="283"/>
      <c r="BC10484" s="34"/>
      <c r="BD10484" s="27"/>
      <c r="BF10484" s="35"/>
      <c r="BG10484" s="35"/>
      <c r="BH10484" s="35"/>
    </row>
    <row r="10485" spans="1:60" x14ac:dyDescent="0.2">
      <c r="A10485" s="570">
        <f t="shared" si="154"/>
        <v>10479</v>
      </c>
      <c r="B10485" s="25"/>
      <c r="C10485" s="25"/>
      <c r="D10485" s="25"/>
      <c r="E10485" s="25"/>
      <c r="F10485" s="25"/>
      <c r="G10485" s="25"/>
      <c r="H10485" s="25"/>
      <c r="I10485" s="25"/>
      <c r="J10485" s="25"/>
      <c r="K10485" s="25"/>
      <c r="L10485" s="25"/>
      <c r="N10485" s="25"/>
      <c r="O10485" s="25"/>
      <c r="P10485" s="25"/>
      <c r="AS10485" s="570"/>
      <c r="AT10485" s="391"/>
      <c r="AU10485" s="222"/>
      <c r="AV10485" s="564"/>
      <c r="AW10485" s="60"/>
      <c r="AX10485" s="60"/>
      <c r="AY10485" s="60"/>
      <c r="AZ10485" s="283"/>
      <c r="BA10485" s="283"/>
      <c r="BB10485" s="283"/>
      <c r="BC10485" s="34"/>
      <c r="BD10485" s="27"/>
      <c r="BF10485" s="35"/>
      <c r="BG10485" s="35"/>
      <c r="BH10485" s="35"/>
    </row>
    <row r="10486" spans="1:60" x14ac:dyDescent="0.2">
      <c r="A10486" s="570">
        <f t="shared" si="154"/>
        <v>10480</v>
      </c>
      <c r="B10486" s="25"/>
      <c r="C10486" s="25"/>
      <c r="D10486" s="25"/>
      <c r="E10486" s="25"/>
      <c r="F10486" s="25"/>
      <c r="G10486" s="25"/>
      <c r="H10486" s="25"/>
      <c r="I10486" s="25"/>
      <c r="J10486" s="25"/>
      <c r="K10486" s="25"/>
      <c r="L10486" s="25"/>
      <c r="N10486" s="25"/>
      <c r="O10486" s="25"/>
      <c r="P10486" s="25"/>
      <c r="AS10486" s="570"/>
      <c r="AT10486" s="391"/>
      <c r="AU10486" s="222"/>
      <c r="AV10486" s="564"/>
      <c r="AW10486" s="60"/>
      <c r="AX10486" s="60"/>
      <c r="AY10486" s="60"/>
      <c r="AZ10486" s="283"/>
      <c r="BA10486" s="283"/>
      <c r="BB10486" s="283"/>
      <c r="BC10486" s="34"/>
      <c r="BD10486" s="27"/>
      <c r="BF10486" s="35"/>
      <c r="BG10486" s="35"/>
      <c r="BH10486" s="35"/>
    </row>
    <row r="10487" spans="1:60" x14ac:dyDescent="0.2">
      <c r="A10487" s="570">
        <f t="shared" si="154"/>
        <v>10481</v>
      </c>
      <c r="B10487" s="25"/>
      <c r="C10487" s="25"/>
      <c r="D10487" s="25"/>
      <c r="E10487" s="25"/>
      <c r="F10487" s="25"/>
      <c r="G10487" s="25"/>
      <c r="H10487" s="25"/>
      <c r="I10487" s="25"/>
      <c r="J10487" s="25"/>
      <c r="K10487" s="25"/>
      <c r="L10487" s="25"/>
      <c r="N10487" s="25"/>
      <c r="O10487" s="25"/>
      <c r="P10487" s="25"/>
      <c r="AS10487" s="570"/>
      <c r="AT10487" s="391"/>
      <c r="AU10487" s="222"/>
      <c r="AV10487" s="564"/>
      <c r="AW10487" s="60"/>
      <c r="AX10487" s="60"/>
      <c r="AY10487" s="60"/>
      <c r="AZ10487" s="283"/>
      <c r="BA10487" s="283"/>
      <c r="BB10487" s="283"/>
      <c r="BC10487" s="34"/>
      <c r="BD10487" s="27"/>
      <c r="BF10487" s="35"/>
      <c r="BG10487" s="35"/>
      <c r="BH10487" s="35"/>
    </row>
    <row r="10488" spans="1:60" x14ac:dyDescent="0.2">
      <c r="A10488" s="570">
        <f t="shared" si="154"/>
        <v>10482</v>
      </c>
      <c r="B10488" s="25"/>
      <c r="C10488" s="25"/>
      <c r="D10488" s="25"/>
      <c r="E10488" s="25"/>
      <c r="F10488" s="25"/>
      <c r="G10488" s="25"/>
      <c r="H10488" s="25"/>
      <c r="I10488" s="25"/>
      <c r="J10488" s="25"/>
      <c r="K10488" s="25"/>
      <c r="L10488" s="25"/>
      <c r="N10488" s="25"/>
      <c r="O10488" s="25"/>
      <c r="P10488" s="25"/>
      <c r="AS10488" s="570"/>
      <c r="AT10488" s="391"/>
      <c r="AU10488" s="222"/>
      <c r="AV10488" s="564"/>
      <c r="AW10488" s="60"/>
      <c r="AX10488" s="60"/>
      <c r="AY10488" s="60"/>
      <c r="AZ10488" s="283"/>
      <c r="BA10488" s="283"/>
      <c r="BB10488" s="283"/>
      <c r="BC10488" s="34"/>
      <c r="BD10488" s="27"/>
      <c r="BF10488" s="35"/>
      <c r="BG10488" s="35"/>
      <c r="BH10488" s="35"/>
    </row>
    <row r="10489" spans="1:60" x14ac:dyDescent="0.2">
      <c r="A10489" s="570">
        <f t="shared" si="154"/>
        <v>10483</v>
      </c>
      <c r="B10489" s="25"/>
      <c r="C10489" s="25"/>
      <c r="D10489" s="25"/>
      <c r="E10489" s="25"/>
      <c r="F10489" s="25"/>
      <c r="G10489" s="25"/>
      <c r="H10489" s="25"/>
      <c r="I10489" s="25"/>
      <c r="J10489" s="25"/>
      <c r="K10489" s="25"/>
      <c r="L10489" s="25"/>
      <c r="N10489" s="25"/>
      <c r="O10489" s="25"/>
      <c r="P10489" s="25"/>
      <c r="AS10489" s="570"/>
      <c r="AT10489" s="391"/>
      <c r="AU10489" s="222"/>
      <c r="AV10489" s="564"/>
      <c r="AW10489" s="60"/>
      <c r="AX10489" s="60"/>
      <c r="AY10489" s="60"/>
      <c r="AZ10489" s="283"/>
      <c r="BA10489" s="283"/>
      <c r="BB10489" s="283"/>
      <c r="BC10489" s="34"/>
      <c r="BD10489" s="27"/>
      <c r="BF10489" s="35"/>
      <c r="BG10489" s="35"/>
      <c r="BH10489" s="35"/>
    </row>
    <row r="10490" spans="1:60" x14ac:dyDescent="0.2">
      <c r="A10490" s="570">
        <f t="shared" si="154"/>
        <v>10484</v>
      </c>
      <c r="B10490" s="25"/>
      <c r="C10490" s="25"/>
      <c r="D10490" s="25"/>
      <c r="E10490" s="25"/>
      <c r="F10490" s="25"/>
      <c r="G10490" s="25"/>
      <c r="H10490" s="25"/>
      <c r="I10490" s="25"/>
      <c r="J10490" s="25"/>
      <c r="K10490" s="25"/>
      <c r="L10490" s="25"/>
      <c r="N10490" s="25"/>
      <c r="O10490" s="25"/>
      <c r="P10490" s="25"/>
      <c r="AS10490" s="570"/>
      <c r="AT10490" s="391"/>
      <c r="AU10490" s="222"/>
      <c r="AV10490" s="564"/>
      <c r="AW10490" s="60"/>
      <c r="AX10490" s="60"/>
      <c r="AY10490" s="60"/>
      <c r="AZ10490" s="283"/>
      <c r="BA10490" s="283"/>
      <c r="BB10490" s="283"/>
      <c r="BC10490" s="34"/>
      <c r="BD10490" s="27"/>
      <c r="BF10490" s="35"/>
      <c r="BG10490" s="35"/>
      <c r="BH10490" s="35"/>
    </row>
    <row r="10491" spans="1:60" x14ac:dyDescent="0.2">
      <c r="A10491" s="570">
        <f t="shared" si="154"/>
        <v>10485</v>
      </c>
      <c r="B10491" s="25"/>
      <c r="C10491" s="25"/>
      <c r="D10491" s="25"/>
      <c r="E10491" s="25"/>
      <c r="F10491" s="25"/>
      <c r="G10491" s="25"/>
      <c r="H10491" s="25"/>
      <c r="I10491" s="25"/>
      <c r="J10491" s="25"/>
      <c r="K10491" s="25"/>
      <c r="L10491" s="25"/>
      <c r="N10491" s="25"/>
      <c r="O10491" s="25"/>
      <c r="P10491" s="25"/>
      <c r="AS10491" s="570"/>
      <c r="AT10491" s="391"/>
      <c r="AU10491" s="222"/>
      <c r="AV10491" s="564"/>
      <c r="AW10491" s="60"/>
      <c r="AX10491" s="60"/>
      <c r="AY10491" s="60"/>
      <c r="AZ10491" s="283"/>
      <c r="BA10491" s="283"/>
      <c r="BB10491" s="283"/>
      <c r="BC10491" s="34"/>
      <c r="BD10491" s="27"/>
      <c r="BF10491" s="35"/>
      <c r="BG10491" s="35"/>
      <c r="BH10491" s="35"/>
    </row>
    <row r="10492" spans="1:60" x14ac:dyDescent="0.2">
      <c r="A10492" s="570">
        <f t="shared" si="154"/>
        <v>10486</v>
      </c>
      <c r="B10492" s="25"/>
      <c r="C10492" s="25"/>
      <c r="D10492" s="25"/>
      <c r="E10492" s="25"/>
      <c r="F10492" s="25"/>
      <c r="G10492" s="25"/>
      <c r="H10492" s="25"/>
      <c r="I10492" s="25"/>
      <c r="J10492" s="25"/>
      <c r="K10492" s="25"/>
      <c r="L10492" s="25"/>
      <c r="N10492" s="25"/>
      <c r="O10492" s="25"/>
      <c r="P10492" s="25"/>
      <c r="AS10492" s="570"/>
      <c r="AT10492" s="391"/>
      <c r="AU10492" s="222"/>
      <c r="AV10492" s="564"/>
      <c r="AW10492" s="60"/>
      <c r="AX10492" s="60"/>
      <c r="AY10492" s="60"/>
      <c r="AZ10492" s="283"/>
      <c r="BA10492" s="283"/>
      <c r="BB10492" s="283"/>
      <c r="BC10492" s="34"/>
      <c r="BD10492" s="27"/>
      <c r="BF10492" s="35"/>
      <c r="BG10492" s="35"/>
      <c r="BH10492" s="35"/>
    </row>
    <row r="10493" spans="1:60" x14ac:dyDescent="0.2">
      <c r="A10493" s="570">
        <f t="shared" si="154"/>
        <v>10487</v>
      </c>
      <c r="B10493" s="25"/>
      <c r="C10493" s="25"/>
      <c r="D10493" s="25"/>
      <c r="E10493" s="25"/>
      <c r="F10493" s="25"/>
      <c r="G10493" s="25"/>
      <c r="H10493" s="25"/>
      <c r="I10493" s="25"/>
      <c r="J10493" s="25"/>
      <c r="K10493" s="25"/>
      <c r="L10493" s="25"/>
      <c r="N10493" s="25"/>
      <c r="O10493" s="25"/>
      <c r="P10493" s="25"/>
      <c r="AS10493" s="570"/>
      <c r="AT10493" s="391"/>
      <c r="AU10493" s="222"/>
      <c r="AV10493" s="564"/>
      <c r="AW10493" s="60"/>
      <c r="AX10493" s="60"/>
      <c r="AY10493" s="60"/>
      <c r="AZ10493" s="283"/>
      <c r="BA10493" s="283"/>
      <c r="BB10493" s="283"/>
      <c r="BC10493" s="34"/>
      <c r="BD10493" s="27"/>
      <c r="BF10493" s="35"/>
      <c r="BG10493" s="35"/>
      <c r="BH10493" s="35"/>
    </row>
    <row r="10494" spans="1:60" x14ac:dyDescent="0.2">
      <c r="A10494" s="570">
        <f t="shared" si="154"/>
        <v>10488</v>
      </c>
      <c r="B10494" s="25"/>
      <c r="C10494" s="25"/>
      <c r="D10494" s="25"/>
      <c r="E10494" s="25"/>
      <c r="F10494" s="25"/>
      <c r="G10494" s="25"/>
      <c r="H10494" s="25"/>
      <c r="I10494" s="25"/>
      <c r="J10494" s="25"/>
      <c r="K10494" s="25"/>
      <c r="L10494" s="25"/>
      <c r="N10494" s="25"/>
      <c r="O10494" s="25"/>
      <c r="P10494" s="25"/>
      <c r="AS10494" s="570"/>
      <c r="AT10494" s="391"/>
      <c r="AU10494" s="222"/>
      <c r="AV10494" s="564"/>
      <c r="AW10494" s="60"/>
      <c r="AX10494" s="60"/>
      <c r="AY10494" s="60"/>
      <c r="AZ10494" s="283"/>
      <c r="BA10494" s="283"/>
      <c r="BB10494" s="283"/>
      <c r="BC10494" s="34"/>
      <c r="BD10494" s="27"/>
      <c r="BF10494" s="35"/>
      <c r="BG10494" s="35"/>
      <c r="BH10494" s="35"/>
    </row>
    <row r="10495" spans="1:60" x14ac:dyDescent="0.2">
      <c r="A10495" s="570">
        <f t="shared" si="154"/>
        <v>10489</v>
      </c>
      <c r="B10495" s="25"/>
      <c r="C10495" s="25"/>
      <c r="D10495" s="25"/>
      <c r="E10495" s="25"/>
      <c r="F10495" s="25"/>
      <c r="G10495" s="25"/>
      <c r="H10495" s="25"/>
      <c r="I10495" s="25"/>
      <c r="J10495" s="25"/>
      <c r="K10495" s="25"/>
      <c r="L10495" s="25"/>
      <c r="N10495" s="25"/>
      <c r="O10495" s="25"/>
      <c r="P10495" s="25"/>
      <c r="AS10495" s="570"/>
      <c r="AT10495" s="391"/>
      <c r="AU10495" s="222"/>
      <c r="AV10495" s="564"/>
      <c r="AW10495" s="60"/>
      <c r="AX10495" s="60"/>
      <c r="AY10495" s="60"/>
      <c r="AZ10495" s="283"/>
      <c r="BA10495" s="283"/>
      <c r="BB10495" s="283"/>
      <c r="BC10495" s="34"/>
      <c r="BD10495" s="27"/>
      <c r="BF10495" s="35"/>
      <c r="BG10495" s="35"/>
      <c r="BH10495" s="35"/>
    </row>
    <row r="10496" spans="1:60" x14ac:dyDescent="0.2">
      <c r="A10496" s="570">
        <f t="shared" si="154"/>
        <v>10490</v>
      </c>
      <c r="B10496" s="25"/>
      <c r="C10496" s="25"/>
      <c r="D10496" s="25"/>
      <c r="E10496" s="25"/>
      <c r="F10496" s="25"/>
      <c r="G10496" s="25"/>
      <c r="H10496" s="25"/>
      <c r="I10496" s="25"/>
      <c r="J10496" s="25"/>
      <c r="K10496" s="25"/>
      <c r="L10496" s="25"/>
      <c r="N10496" s="25"/>
      <c r="O10496" s="25"/>
      <c r="P10496" s="25"/>
      <c r="AS10496" s="570"/>
      <c r="AT10496" s="391"/>
      <c r="AU10496" s="222"/>
      <c r="AV10496" s="564"/>
      <c r="AW10496" s="60"/>
      <c r="AX10496" s="60"/>
      <c r="AY10496" s="60"/>
      <c r="AZ10496" s="283"/>
      <c r="BA10496" s="283"/>
      <c r="BB10496" s="283"/>
      <c r="BC10496" s="34"/>
      <c r="BD10496" s="27"/>
      <c r="BF10496" s="35"/>
      <c r="BG10496" s="35"/>
      <c r="BH10496" s="35"/>
    </row>
    <row r="10497" spans="1:60" x14ac:dyDescent="0.2">
      <c r="A10497" s="570">
        <f t="shared" si="154"/>
        <v>10491</v>
      </c>
      <c r="B10497" s="25"/>
      <c r="C10497" s="25"/>
      <c r="D10497" s="25"/>
      <c r="E10497" s="25"/>
      <c r="F10497" s="25"/>
      <c r="G10497" s="25"/>
      <c r="H10497" s="25"/>
      <c r="I10497" s="25"/>
      <c r="J10497" s="25"/>
      <c r="K10497" s="25"/>
      <c r="L10497" s="25"/>
      <c r="N10497" s="25"/>
      <c r="O10497" s="25"/>
      <c r="P10497" s="25"/>
      <c r="AS10497" s="570"/>
      <c r="AT10497" s="391"/>
      <c r="AU10497" s="222"/>
      <c r="AV10497" s="564"/>
      <c r="AW10497" s="60"/>
      <c r="AX10497" s="60"/>
      <c r="AY10497" s="60"/>
      <c r="AZ10497" s="283"/>
      <c r="BA10497" s="283"/>
      <c r="BB10497" s="283"/>
      <c r="BC10497" s="34"/>
      <c r="BD10497" s="27"/>
      <c r="BF10497" s="35"/>
      <c r="BG10497" s="35"/>
      <c r="BH10497" s="35"/>
    </row>
    <row r="10498" spans="1:60" x14ac:dyDescent="0.2">
      <c r="A10498" s="570">
        <f t="shared" si="154"/>
        <v>10492</v>
      </c>
      <c r="B10498" s="25"/>
      <c r="C10498" s="25"/>
      <c r="D10498" s="25"/>
      <c r="E10498" s="25"/>
      <c r="F10498" s="25"/>
      <c r="G10498" s="25"/>
      <c r="H10498" s="25"/>
      <c r="I10498" s="25"/>
      <c r="J10498" s="25"/>
      <c r="K10498" s="25"/>
      <c r="L10498" s="25"/>
      <c r="N10498" s="25"/>
      <c r="O10498" s="25"/>
      <c r="P10498" s="25"/>
      <c r="AS10498" s="570"/>
      <c r="AT10498" s="391"/>
      <c r="AU10498" s="222"/>
      <c r="AV10498" s="564"/>
      <c r="AW10498" s="60"/>
      <c r="AX10498" s="60"/>
      <c r="AY10498" s="60"/>
      <c r="AZ10498" s="283"/>
      <c r="BA10498" s="283"/>
      <c r="BB10498" s="283"/>
      <c r="BC10498" s="34"/>
      <c r="BD10498" s="27"/>
      <c r="BF10498" s="35"/>
      <c r="BG10498" s="35"/>
      <c r="BH10498" s="35"/>
    </row>
    <row r="10499" spans="1:60" x14ac:dyDescent="0.2">
      <c r="A10499" s="570">
        <f t="shared" si="154"/>
        <v>10493</v>
      </c>
      <c r="B10499" s="25"/>
      <c r="C10499" s="25"/>
      <c r="D10499" s="25"/>
      <c r="E10499" s="25"/>
      <c r="F10499" s="25"/>
      <c r="G10499" s="25"/>
      <c r="H10499" s="25"/>
      <c r="I10499" s="25"/>
      <c r="J10499" s="25"/>
      <c r="K10499" s="25"/>
      <c r="L10499" s="25"/>
      <c r="N10499" s="25"/>
      <c r="O10499" s="25"/>
      <c r="P10499" s="25"/>
      <c r="AS10499" s="570"/>
      <c r="AT10499" s="391"/>
      <c r="AU10499" s="222"/>
      <c r="AV10499" s="564"/>
      <c r="AW10499" s="60"/>
      <c r="AX10499" s="60"/>
      <c r="AY10499" s="60"/>
      <c r="AZ10499" s="283"/>
      <c r="BA10499" s="283"/>
      <c r="BB10499" s="283"/>
      <c r="BC10499" s="34"/>
      <c r="BD10499" s="27"/>
      <c r="BF10499" s="35"/>
      <c r="BG10499" s="35"/>
      <c r="BH10499" s="35"/>
    </row>
    <row r="10500" spans="1:60" x14ac:dyDescent="0.2">
      <c r="A10500" s="570">
        <f t="shared" si="154"/>
        <v>10494</v>
      </c>
      <c r="B10500" s="25"/>
      <c r="C10500" s="25"/>
      <c r="D10500" s="25"/>
      <c r="E10500" s="25"/>
      <c r="F10500" s="25"/>
      <c r="G10500" s="25"/>
      <c r="H10500" s="25"/>
      <c r="I10500" s="25"/>
      <c r="J10500" s="25"/>
      <c r="K10500" s="25"/>
      <c r="L10500" s="25"/>
      <c r="N10500" s="25"/>
      <c r="O10500" s="25"/>
      <c r="P10500" s="25"/>
      <c r="AS10500" s="570"/>
      <c r="AT10500" s="391"/>
      <c r="AU10500" s="222"/>
      <c r="AV10500" s="564"/>
      <c r="AW10500" s="60"/>
      <c r="AX10500" s="60"/>
      <c r="AY10500" s="60"/>
      <c r="AZ10500" s="283"/>
      <c r="BA10500" s="283"/>
      <c r="BB10500" s="283"/>
      <c r="BC10500" s="34"/>
      <c r="BD10500" s="27"/>
      <c r="BF10500" s="35"/>
      <c r="BG10500" s="35"/>
      <c r="BH10500" s="35"/>
    </row>
    <row r="10501" spans="1:60" x14ac:dyDescent="0.2">
      <c r="A10501" s="570">
        <f t="shared" si="154"/>
        <v>10495</v>
      </c>
      <c r="B10501" s="25"/>
      <c r="C10501" s="25"/>
      <c r="D10501" s="25"/>
      <c r="E10501" s="25"/>
      <c r="F10501" s="25"/>
      <c r="G10501" s="25"/>
      <c r="H10501" s="25"/>
      <c r="I10501" s="25"/>
      <c r="J10501" s="25"/>
      <c r="K10501" s="25"/>
      <c r="L10501" s="25"/>
      <c r="N10501" s="25"/>
      <c r="O10501" s="25"/>
      <c r="P10501" s="25"/>
      <c r="AS10501" s="570"/>
      <c r="AT10501" s="391"/>
      <c r="AU10501" s="222"/>
      <c r="AV10501" s="564"/>
      <c r="AW10501" s="60"/>
      <c r="AX10501" s="60"/>
      <c r="AY10501" s="60"/>
      <c r="AZ10501" s="283"/>
      <c r="BA10501" s="283"/>
      <c r="BB10501" s="283"/>
      <c r="BC10501" s="34"/>
      <c r="BD10501" s="27"/>
      <c r="BF10501" s="35"/>
      <c r="BG10501" s="35"/>
      <c r="BH10501" s="35"/>
    </row>
    <row r="10502" spans="1:60" x14ac:dyDescent="0.2">
      <c r="A10502" s="570">
        <f t="shared" si="154"/>
        <v>10496</v>
      </c>
      <c r="B10502" s="25"/>
      <c r="C10502" s="25"/>
      <c r="D10502" s="25"/>
      <c r="E10502" s="25"/>
      <c r="F10502" s="25"/>
      <c r="G10502" s="25"/>
      <c r="H10502" s="25"/>
      <c r="I10502" s="25"/>
      <c r="J10502" s="25"/>
      <c r="K10502" s="25"/>
      <c r="L10502" s="25"/>
      <c r="N10502" s="25"/>
      <c r="O10502" s="25"/>
      <c r="P10502" s="25"/>
      <c r="AS10502" s="570"/>
      <c r="AT10502" s="391"/>
      <c r="AU10502" s="222"/>
      <c r="AV10502" s="564"/>
      <c r="AW10502" s="60"/>
      <c r="AX10502" s="60"/>
      <c r="AY10502" s="60"/>
      <c r="AZ10502" s="283"/>
      <c r="BA10502" s="283"/>
      <c r="BB10502" s="283"/>
      <c r="BC10502" s="34"/>
      <c r="BD10502" s="27"/>
      <c r="BF10502" s="35"/>
      <c r="BG10502" s="35"/>
      <c r="BH10502" s="35"/>
    </row>
    <row r="10503" spans="1:60" x14ac:dyDescent="0.2">
      <c r="A10503" s="570">
        <f t="shared" si="154"/>
        <v>10497</v>
      </c>
      <c r="B10503" s="25"/>
      <c r="C10503" s="25"/>
      <c r="D10503" s="25"/>
      <c r="E10503" s="25"/>
      <c r="F10503" s="25"/>
      <c r="G10503" s="25"/>
      <c r="H10503" s="25"/>
      <c r="I10503" s="25"/>
      <c r="J10503" s="25"/>
      <c r="K10503" s="25"/>
      <c r="L10503" s="25"/>
      <c r="N10503" s="25"/>
      <c r="O10503" s="25"/>
      <c r="P10503" s="25"/>
      <c r="AS10503" s="570"/>
      <c r="AT10503" s="391"/>
      <c r="AU10503" s="222"/>
      <c r="AV10503" s="564"/>
      <c r="AW10503" s="60"/>
      <c r="AX10503" s="60"/>
      <c r="AY10503" s="60"/>
      <c r="AZ10503" s="283"/>
      <c r="BA10503" s="283"/>
      <c r="BB10503" s="283"/>
      <c r="BC10503" s="34"/>
      <c r="BD10503" s="27"/>
      <c r="BF10503" s="35"/>
      <c r="BG10503" s="35"/>
      <c r="BH10503" s="35"/>
    </row>
    <row r="10504" spans="1:60" x14ac:dyDescent="0.2">
      <c r="A10504" s="570">
        <f t="shared" si="154"/>
        <v>10498</v>
      </c>
      <c r="B10504" s="25"/>
      <c r="C10504" s="25"/>
      <c r="D10504" s="25"/>
      <c r="E10504" s="25"/>
      <c r="F10504" s="25"/>
      <c r="G10504" s="25"/>
      <c r="H10504" s="25"/>
      <c r="I10504" s="25"/>
      <c r="J10504" s="25"/>
      <c r="K10504" s="25"/>
      <c r="L10504" s="25"/>
      <c r="N10504" s="25"/>
      <c r="O10504" s="25"/>
      <c r="P10504" s="25"/>
      <c r="AS10504" s="570"/>
      <c r="AT10504" s="391"/>
      <c r="AU10504" s="222"/>
      <c r="AV10504" s="564"/>
      <c r="AW10504" s="60"/>
      <c r="AX10504" s="60"/>
      <c r="AY10504" s="60"/>
      <c r="AZ10504" s="283"/>
      <c r="BA10504" s="283"/>
      <c r="BB10504" s="283"/>
      <c r="BC10504" s="34"/>
      <c r="BD10504" s="27"/>
      <c r="BF10504" s="35"/>
      <c r="BG10504" s="35"/>
      <c r="BH10504" s="35"/>
    </row>
    <row r="10505" spans="1:60" x14ac:dyDescent="0.2">
      <c r="A10505" s="570">
        <f t="shared" si="154"/>
        <v>10499</v>
      </c>
      <c r="B10505" s="25"/>
      <c r="C10505" s="25"/>
      <c r="D10505" s="25"/>
      <c r="E10505" s="25"/>
      <c r="F10505" s="25"/>
      <c r="G10505" s="25"/>
      <c r="H10505" s="25"/>
      <c r="I10505" s="25"/>
      <c r="J10505" s="25"/>
      <c r="K10505" s="25"/>
      <c r="L10505" s="25"/>
      <c r="N10505" s="25"/>
      <c r="O10505" s="25"/>
      <c r="P10505" s="25"/>
      <c r="AS10505" s="570"/>
      <c r="AT10505" s="391"/>
      <c r="AU10505" s="222"/>
      <c r="AV10505" s="564"/>
      <c r="AW10505" s="60"/>
      <c r="AX10505" s="60"/>
      <c r="AY10505" s="60"/>
      <c r="AZ10505" s="283"/>
      <c r="BA10505" s="283"/>
      <c r="BB10505" s="283"/>
      <c r="BC10505" s="34"/>
      <c r="BD10505" s="27"/>
      <c r="BF10505" s="35"/>
      <c r="BG10505" s="35"/>
      <c r="BH10505" s="35"/>
    </row>
    <row r="10506" spans="1:60" x14ac:dyDescent="0.2">
      <c r="A10506" s="570">
        <f t="shared" si="154"/>
        <v>10500</v>
      </c>
      <c r="B10506" s="25"/>
      <c r="C10506" s="25"/>
      <c r="D10506" s="25"/>
      <c r="E10506" s="25"/>
      <c r="F10506" s="25"/>
      <c r="G10506" s="25"/>
      <c r="H10506" s="25"/>
      <c r="I10506" s="25"/>
      <c r="J10506" s="25"/>
      <c r="K10506" s="25"/>
      <c r="L10506" s="25"/>
      <c r="N10506" s="25"/>
      <c r="O10506" s="25"/>
      <c r="P10506" s="25"/>
      <c r="AS10506" s="570"/>
      <c r="AT10506" s="391"/>
      <c r="AU10506" s="222"/>
      <c r="AV10506" s="564"/>
      <c r="AW10506" s="60"/>
      <c r="AX10506" s="60"/>
      <c r="AY10506" s="60"/>
      <c r="AZ10506" s="283"/>
      <c r="BA10506" s="283"/>
      <c r="BB10506" s="283"/>
      <c r="BC10506" s="34"/>
      <c r="BD10506" s="27"/>
      <c r="BF10506" s="35"/>
      <c r="BG10506" s="35"/>
      <c r="BH10506" s="35"/>
    </row>
    <row r="10507" spans="1:60" x14ac:dyDescent="0.2">
      <c r="A10507" s="570">
        <f t="shared" si="154"/>
        <v>10501</v>
      </c>
      <c r="B10507" s="25"/>
      <c r="C10507" s="25"/>
      <c r="D10507" s="25"/>
      <c r="E10507" s="25"/>
      <c r="F10507" s="25"/>
      <c r="G10507" s="25"/>
      <c r="H10507" s="25"/>
      <c r="I10507" s="25"/>
      <c r="J10507" s="25"/>
      <c r="K10507" s="25"/>
      <c r="L10507" s="25"/>
      <c r="N10507" s="25"/>
      <c r="O10507" s="25"/>
      <c r="P10507" s="25"/>
      <c r="AS10507" s="570"/>
      <c r="AT10507" s="391"/>
      <c r="AU10507" s="222"/>
      <c r="AV10507" s="564"/>
      <c r="AW10507" s="60"/>
      <c r="AX10507" s="60"/>
      <c r="AY10507" s="60"/>
      <c r="AZ10507" s="283"/>
      <c r="BA10507" s="283"/>
      <c r="BB10507" s="283"/>
      <c r="BC10507" s="34"/>
      <c r="BD10507" s="27"/>
      <c r="BF10507" s="35"/>
      <c r="BG10507" s="35"/>
      <c r="BH10507" s="35"/>
    </row>
    <row r="10508" spans="1:60" x14ac:dyDescent="0.2">
      <c r="A10508" s="570">
        <f t="shared" si="154"/>
        <v>10502</v>
      </c>
      <c r="B10508" s="25"/>
      <c r="C10508" s="25"/>
      <c r="D10508" s="25"/>
      <c r="E10508" s="25"/>
      <c r="F10508" s="25"/>
      <c r="G10508" s="25"/>
      <c r="H10508" s="25"/>
      <c r="I10508" s="25"/>
      <c r="J10508" s="25"/>
      <c r="K10508" s="25"/>
      <c r="L10508" s="25"/>
      <c r="N10508" s="25"/>
      <c r="O10508" s="25"/>
      <c r="P10508" s="25"/>
      <c r="AS10508" s="570"/>
      <c r="AT10508" s="391"/>
      <c r="AU10508" s="222"/>
      <c r="AV10508" s="564"/>
      <c r="AW10508" s="60"/>
      <c r="AX10508" s="60"/>
      <c r="AY10508" s="60"/>
      <c r="AZ10508" s="283"/>
      <c r="BA10508" s="283"/>
      <c r="BB10508" s="283"/>
      <c r="BC10508" s="34"/>
      <c r="BD10508" s="27"/>
      <c r="BF10508" s="35"/>
      <c r="BG10508" s="35"/>
      <c r="BH10508" s="35"/>
    </row>
    <row r="10509" spans="1:60" x14ac:dyDescent="0.2">
      <c r="A10509" s="570">
        <f t="shared" si="154"/>
        <v>10503</v>
      </c>
      <c r="B10509" s="25"/>
      <c r="C10509" s="25"/>
      <c r="D10509" s="25"/>
      <c r="E10509" s="25"/>
      <c r="F10509" s="25"/>
      <c r="G10509" s="25"/>
      <c r="H10509" s="25"/>
      <c r="I10509" s="25"/>
      <c r="J10509" s="25"/>
      <c r="K10509" s="25"/>
      <c r="L10509" s="25"/>
      <c r="N10509" s="25"/>
      <c r="O10509" s="25"/>
      <c r="P10509" s="25"/>
      <c r="AS10509" s="570"/>
      <c r="AT10509" s="391"/>
      <c r="AU10509" s="222"/>
      <c r="AV10509" s="564"/>
      <c r="AW10509" s="60"/>
      <c r="AX10509" s="60"/>
      <c r="AY10509" s="60"/>
      <c r="AZ10509" s="283"/>
      <c r="BA10509" s="283"/>
      <c r="BB10509" s="283"/>
      <c r="BC10509" s="34"/>
      <c r="BD10509" s="27"/>
      <c r="BF10509" s="35"/>
      <c r="BG10509" s="35"/>
      <c r="BH10509" s="35"/>
    </row>
    <row r="10510" spans="1:60" x14ac:dyDescent="0.2">
      <c r="A10510" s="570">
        <f t="shared" si="154"/>
        <v>10504</v>
      </c>
      <c r="B10510" s="25"/>
      <c r="C10510" s="25"/>
      <c r="D10510" s="25"/>
      <c r="E10510" s="25"/>
      <c r="F10510" s="25"/>
      <c r="G10510" s="25"/>
      <c r="H10510" s="25"/>
      <c r="I10510" s="25"/>
      <c r="J10510" s="25"/>
      <c r="K10510" s="25"/>
      <c r="L10510" s="25"/>
      <c r="N10510" s="25"/>
      <c r="O10510" s="25"/>
      <c r="P10510" s="25"/>
      <c r="AS10510" s="570"/>
      <c r="AT10510" s="391"/>
      <c r="AU10510" s="222"/>
      <c r="AV10510" s="564"/>
      <c r="AW10510" s="60"/>
      <c r="AX10510" s="60"/>
      <c r="AY10510" s="60"/>
      <c r="AZ10510" s="283"/>
      <c r="BA10510" s="283"/>
      <c r="BB10510" s="283"/>
      <c r="BC10510" s="34"/>
      <c r="BD10510" s="27"/>
      <c r="BF10510" s="35"/>
      <c r="BG10510" s="35"/>
      <c r="BH10510" s="35"/>
    </row>
    <row r="10511" spans="1:60" x14ac:dyDescent="0.2">
      <c r="A10511" s="570">
        <f t="shared" ref="A10511:A10574" si="155">A10510+1</f>
        <v>10505</v>
      </c>
      <c r="B10511" s="25"/>
      <c r="C10511" s="25"/>
      <c r="D10511" s="25"/>
      <c r="E10511" s="25"/>
      <c r="F10511" s="25"/>
      <c r="G10511" s="25"/>
      <c r="H10511" s="25"/>
      <c r="I10511" s="25"/>
      <c r="J10511" s="25"/>
      <c r="K10511" s="25"/>
      <c r="L10511" s="25"/>
      <c r="N10511" s="25"/>
      <c r="O10511" s="25"/>
      <c r="P10511" s="25"/>
      <c r="AS10511" s="570"/>
      <c r="AT10511" s="391"/>
      <c r="AU10511" s="222"/>
      <c r="AV10511" s="564"/>
      <c r="AW10511" s="60"/>
      <c r="AX10511" s="60"/>
      <c r="AY10511" s="60"/>
      <c r="AZ10511" s="283"/>
      <c r="BA10511" s="283"/>
      <c r="BB10511" s="283"/>
      <c r="BC10511" s="34"/>
      <c r="BD10511" s="27"/>
      <c r="BF10511" s="35"/>
      <c r="BG10511" s="35"/>
      <c r="BH10511" s="35"/>
    </row>
    <row r="10512" spans="1:60" x14ac:dyDescent="0.2">
      <c r="A10512" s="570">
        <f t="shared" si="155"/>
        <v>10506</v>
      </c>
      <c r="B10512" s="25"/>
      <c r="C10512" s="25"/>
      <c r="D10512" s="25"/>
      <c r="E10512" s="25"/>
      <c r="F10512" s="25"/>
      <c r="G10512" s="25"/>
      <c r="H10512" s="25"/>
      <c r="I10512" s="25"/>
      <c r="J10512" s="25"/>
      <c r="K10512" s="25"/>
      <c r="L10512" s="25"/>
      <c r="N10512" s="25"/>
      <c r="O10512" s="25"/>
      <c r="P10512" s="25"/>
      <c r="AS10512" s="570"/>
      <c r="AT10512" s="391"/>
      <c r="AU10512" s="222"/>
      <c r="AV10512" s="564"/>
      <c r="AW10512" s="60"/>
      <c r="AX10512" s="60"/>
      <c r="AY10512" s="60"/>
      <c r="AZ10512" s="283"/>
      <c r="BA10512" s="283"/>
      <c r="BB10512" s="283"/>
      <c r="BC10512" s="34"/>
      <c r="BD10512" s="27"/>
      <c r="BF10512" s="35"/>
      <c r="BG10512" s="35"/>
      <c r="BH10512" s="35"/>
    </row>
    <row r="10513" spans="1:60" x14ac:dyDescent="0.2">
      <c r="A10513" s="570">
        <f t="shared" si="155"/>
        <v>10507</v>
      </c>
      <c r="B10513" s="25"/>
      <c r="C10513" s="25"/>
      <c r="D10513" s="25"/>
      <c r="E10513" s="25"/>
      <c r="F10513" s="25"/>
      <c r="G10513" s="25"/>
      <c r="H10513" s="25"/>
      <c r="I10513" s="25"/>
      <c r="J10513" s="25"/>
      <c r="K10513" s="25"/>
      <c r="L10513" s="25"/>
      <c r="N10513" s="25"/>
      <c r="O10513" s="25"/>
      <c r="P10513" s="25"/>
      <c r="AS10513" s="570"/>
      <c r="AT10513" s="391"/>
      <c r="AU10513" s="222"/>
      <c r="AV10513" s="564"/>
      <c r="AW10513" s="60"/>
      <c r="AX10513" s="60"/>
      <c r="AY10513" s="60"/>
      <c r="AZ10513" s="283"/>
      <c r="BA10513" s="283"/>
      <c r="BB10513" s="283"/>
      <c r="BC10513" s="34"/>
      <c r="BD10513" s="27"/>
      <c r="BF10513" s="35"/>
      <c r="BG10513" s="35"/>
      <c r="BH10513" s="35"/>
    </row>
    <row r="10514" spans="1:60" x14ac:dyDescent="0.2">
      <c r="A10514" s="570">
        <f t="shared" si="155"/>
        <v>10508</v>
      </c>
      <c r="B10514" s="25"/>
      <c r="C10514" s="25"/>
      <c r="D10514" s="25"/>
      <c r="E10514" s="25"/>
      <c r="F10514" s="25"/>
      <c r="G10514" s="25"/>
      <c r="H10514" s="25"/>
      <c r="I10514" s="25"/>
      <c r="J10514" s="25"/>
      <c r="K10514" s="25"/>
      <c r="L10514" s="25"/>
      <c r="N10514" s="25"/>
      <c r="O10514" s="25"/>
      <c r="P10514" s="25"/>
      <c r="AS10514" s="570"/>
      <c r="AT10514" s="391"/>
      <c r="AU10514" s="222"/>
      <c r="AV10514" s="564"/>
      <c r="AW10514" s="60"/>
      <c r="AX10514" s="60"/>
      <c r="AY10514" s="60"/>
      <c r="AZ10514" s="283"/>
      <c r="BA10514" s="283"/>
      <c r="BB10514" s="283"/>
      <c r="BC10514" s="34"/>
      <c r="BD10514" s="27"/>
      <c r="BF10514" s="35"/>
      <c r="BG10514" s="35"/>
      <c r="BH10514" s="35"/>
    </row>
    <row r="10515" spans="1:60" x14ac:dyDescent="0.2">
      <c r="A10515" s="570">
        <f t="shared" si="155"/>
        <v>10509</v>
      </c>
      <c r="B10515" s="25"/>
      <c r="C10515" s="25"/>
      <c r="D10515" s="25"/>
      <c r="E10515" s="25"/>
      <c r="F10515" s="25"/>
      <c r="G10515" s="25"/>
      <c r="H10515" s="25"/>
      <c r="I10515" s="25"/>
      <c r="J10515" s="25"/>
      <c r="K10515" s="25"/>
      <c r="L10515" s="25"/>
      <c r="N10515" s="25"/>
      <c r="O10515" s="25"/>
      <c r="P10515" s="25"/>
      <c r="AS10515" s="570"/>
      <c r="AT10515" s="391"/>
      <c r="AU10515" s="222"/>
      <c r="AV10515" s="564"/>
      <c r="AW10515" s="60"/>
      <c r="AX10515" s="60"/>
      <c r="AY10515" s="60"/>
      <c r="AZ10515" s="283"/>
      <c r="BA10515" s="283"/>
      <c r="BB10515" s="283"/>
      <c r="BC10515" s="34"/>
      <c r="BD10515" s="27"/>
      <c r="BF10515" s="35"/>
      <c r="BG10515" s="35"/>
      <c r="BH10515" s="35"/>
    </row>
    <row r="10516" spans="1:60" x14ac:dyDescent="0.2">
      <c r="A10516" s="570">
        <f t="shared" si="155"/>
        <v>10510</v>
      </c>
      <c r="B10516" s="25"/>
      <c r="C10516" s="25"/>
      <c r="D10516" s="25"/>
      <c r="E10516" s="25"/>
      <c r="F10516" s="25"/>
      <c r="G10516" s="25"/>
      <c r="H10516" s="25"/>
      <c r="I10516" s="25"/>
      <c r="J10516" s="25"/>
      <c r="K10516" s="25"/>
      <c r="L10516" s="25"/>
      <c r="N10516" s="25"/>
      <c r="O10516" s="25"/>
      <c r="P10516" s="25"/>
      <c r="AS10516" s="570"/>
      <c r="AT10516" s="391"/>
      <c r="AU10516" s="222"/>
      <c r="AV10516" s="564"/>
      <c r="AW10516" s="60"/>
      <c r="AX10516" s="60"/>
      <c r="AY10516" s="60"/>
      <c r="AZ10516" s="283"/>
      <c r="BA10516" s="283"/>
      <c r="BB10516" s="283"/>
      <c r="BC10516" s="34"/>
      <c r="BD10516" s="27"/>
      <c r="BF10516" s="35"/>
      <c r="BG10516" s="35"/>
      <c r="BH10516" s="35"/>
    </row>
    <row r="10517" spans="1:60" x14ac:dyDescent="0.2">
      <c r="A10517" s="570">
        <f t="shared" si="155"/>
        <v>10511</v>
      </c>
      <c r="B10517" s="25"/>
      <c r="C10517" s="25"/>
      <c r="D10517" s="25"/>
      <c r="E10517" s="25"/>
      <c r="F10517" s="25"/>
      <c r="G10517" s="25"/>
      <c r="H10517" s="25"/>
      <c r="I10517" s="25"/>
      <c r="J10517" s="25"/>
      <c r="K10517" s="25"/>
      <c r="L10517" s="25"/>
      <c r="N10517" s="25"/>
      <c r="O10517" s="25"/>
      <c r="P10517" s="25"/>
      <c r="AS10517" s="570"/>
      <c r="AT10517" s="391"/>
      <c r="AU10517" s="222"/>
      <c r="AV10517" s="564"/>
      <c r="AW10517" s="60"/>
      <c r="AX10517" s="60"/>
      <c r="AY10517" s="60"/>
      <c r="AZ10517" s="283"/>
      <c r="BA10517" s="283"/>
      <c r="BB10517" s="283"/>
      <c r="BC10517" s="34"/>
      <c r="BD10517" s="27"/>
      <c r="BF10517" s="35"/>
      <c r="BG10517" s="35"/>
      <c r="BH10517" s="35"/>
    </row>
    <row r="10518" spans="1:60" x14ac:dyDescent="0.2">
      <c r="A10518" s="570">
        <f t="shared" si="155"/>
        <v>10512</v>
      </c>
      <c r="B10518" s="25"/>
      <c r="C10518" s="25"/>
      <c r="D10518" s="25"/>
      <c r="E10518" s="25"/>
      <c r="F10518" s="25"/>
      <c r="G10518" s="25"/>
      <c r="H10518" s="25"/>
      <c r="I10518" s="25"/>
      <c r="J10518" s="25"/>
      <c r="K10518" s="25"/>
      <c r="L10518" s="25"/>
      <c r="N10518" s="25"/>
      <c r="O10518" s="25"/>
      <c r="P10518" s="25"/>
      <c r="AS10518" s="570"/>
      <c r="AT10518" s="391"/>
      <c r="AU10518" s="222"/>
      <c r="AV10518" s="564"/>
      <c r="AW10518" s="60"/>
      <c r="AX10518" s="60"/>
      <c r="AY10518" s="60"/>
      <c r="AZ10518" s="283"/>
      <c r="BA10518" s="283"/>
      <c r="BB10518" s="283"/>
      <c r="BC10518" s="34"/>
      <c r="BD10518" s="27"/>
      <c r="BF10518" s="35"/>
      <c r="BG10518" s="35"/>
      <c r="BH10518" s="35"/>
    </row>
    <row r="10519" spans="1:60" x14ac:dyDescent="0.2">
      <c r="A10519" s="570">
        <f t="shared" si="155"/>
        <v>10513</v>
      </c>
      <c r="B10519" s="25"/>
      <c r="C10519" s="25"/>
      <c r="D10519" s="25"/>
      <c r="E10519" s="25"/>
      <c r="F10519" s="25"/>
      <c r="G10519" s="25"/>
      <c r="H10519" s="25"/>
      <c r="I10519" s="25"/>
      <c r="J10519" s="25"/>
      <c r="K10519" s="25"/>
      <c r="L10519" s="25"/>
      <c r="N10519" s="25"/>
      <c r="O10519" s="25"/>
      <c r="P10519" s="25"/>
      <c r="AS10519" s="570"/>
      <c r="AT10519" s="391"/>
      <c r="AU10519" s="222"/>
      <c r="AV10519" s="564"/>
      <c r="AW10519" s="60"/>
      <c r="AX10519" s="60"/>
      <c r="AY10519" s="60"/>
      <c r="AZ10519" s="283"/>
      <c r="BA10519" s="283"/>
      <c r="BB10519" s="283"/>
      <c r="BC10519" s="34"/>
      <c r="BD10519" s="27"/>
      <c r="BF10519" s="35"/>
      <c r="BG10519" s="35"/>
      <c r="BH10519" s="35"/>
    </row>
    <row r="10520" spans="1:60" x14ac:dyDescent="0.2">
      <c r="A10520" s="570">
        <f t="shared" si="155"/>
        <v>10514</v>
      </c>
      <c r="B10520" s="25"/>
      <c r="C10520" s="25"/>
      <c r="D10520" s="25"/>
      <c r="E10520" s="25"/>
      <c r="F10520" s="25"/>
      <c r="G10520" s="25"/>
      <c r="H10520" s="25"/>
      <c r="I10520" s="25"/>
      <c r="J10520" s="25"/>
      <c r="K10520" s="25"/>
      <c r="L10520" s="25"/>
      <c r="N10520" s="25"/>
      <c r="O10520" s="25"/>
      <c r="P10520" s="25"/>
      <c r="AS10520" s="570"/>
      <c r="AT10520" s="391"/>
      <c r="AU10520" s="222"/>
      <c r="AV10520" s="564"/>
      <c r="AW10520" s="60"/>
      <c r="AX10520" s="60"/>
      <c r="AY10520" s="60"/>
      <c r="AZ10520" s="283"/>
      <c r="BA10520" s="283"/>
      <c r="BB10520" s="283"/>
      <c r="BC10520" s="34"/>
      <c r="BD10520" s="27"/>
      <c r="BF10520" s="35"/>
      <c r="BG10520" s="35"/>
      <c r="BH10520" s="35"/>
    </row>
    <row r="10521" spans="1:60" x14ac:dyDescent="0.2">
      <c r="A10521" s="570">
        <f t="shared" si="155"/>
        <v>10515</v>
      </c>
      <c r="B10521" s="25"/>
      <c r="C10521" s="25"/>
      <c r="D10521" s="25"/>
      <c r="E10521" s="25"/>
      <c r="F10521" s="25"/>
      <c r="G10521" s="25"/>
      <c r="H10521" s="25"/>
      <c r="I10521" s="25"/>
      <c r="J10521" s="25"/>
      <c r="K10521" s="25"/>
      <c r="L10521" s="25"/>
      <c r="N10521" s="25"/>
      <c r="O10521" s="25"/>
      <c r="P10521" s="25"/>
      <c r="AS10521" s="570"/>
      <c r="AT10521" s="391"/>
      <c r="AU10521" s="222"/>
      <c r="AV10521" s="564"/>
      <c r="AW10521" s="60"/>
      <c r="AX10521" s="60"/>
      <c r="AY10521" s="60"/>
      <c r="AZ10521" s="283"/>
      <c r="BA10521" s="283"/>
      <c r="BB10521" s="283"/>
      <c r="BC10521" s="34"/>
      <c r="BD10521" s="27"/>
      <c r="BF10521" s="35"/>
      <c r="BG10521" s="35"/>
      <c r="BH10521" s="35"/>
    </row>
    <row r="10522" spans="1:60" x14ac:dyDescent="0.2">
      <c r="A10522" s="570">
        <f t="shared" si="155"/>
        <v>10516</v>
      </c>
      <c r="B10522" s="25"/>
      <c r="C10522" s="25"/>
      <c r="D10522" s="25"/>
      <c r="E10522" s="25"/>
      <c r="F10522" s="25"/>
      <c r="G10522" s="25"/>
      <c r="H10522" s="25"/>
      <c r="I10522" s="25"/>
      <c r="J10522" s="25"/>
      <c r="K10522" s="25"/>
      <c r="L10522" s="25"/>
      <c r="N10522" s="25"/>
      <c r="O10522" s="25"/>
      <c r="P10522" s="25"/>
      <c r="AS10522" s="570"/>
      <c r="AT10522" s="391"/>
      <c r="AU10522" s="222"/>
      <c r="AV10522" s="564"/>
      <c r="AW10522" s="60"/>
      <c r="AX10522" s="60"/>
      <c r="AY10522" s="60"/>
      <c r="AZ10522" s="283"/>
      <c r="BA10522" s="283"/>
      <c r="BB10522" s="283"/>
      <c r="BC10522" s="34"/>
      <c r="BD10522" s="27"/>
      <c r="BF10522" s="35"/>
      <c r="BG10522" s="35"/>
      <c r="BH10522" s="35"/>
    </row>
    <row r="10523" spans="1:60" x14ac:dyDescent="0.2">
      <c r="A10523" s="570">
        <f t="shared" si="155"/>
        <v>10517</v>
      </c>
      <c r="B10523" s="25"/>
      <c r="C10523" s="25"/>
      <c r="D10523" s="25"/>
      <c r="E10523" s="25"/>
      <c r="F10523" s="25"/>
      <c r="G10523" s="25"/>
      <c r="H10523" s="25"/>
      <c r="I10523" s="25"/>
      <c r="J10523" s="25"/>
      <c r="K10523" s="25"/>
      <c r="L10523" s="25"/>
      <c r="N10523" s="25"/>
      <c r="O10523" s="25"/>
      <c r="P10523" s="25"/>
      <c r="AS10523" s="570"/>
      <c r="AT10523" s="391"/>
      <c r="AU10523" s="222"/>
      <c r="AV10523" s="564"/>
      <c r="AW10523" s="60"/>
      <c r="AX10523" s="60"/>
      <c r="AY10523" s="60"/>
      <c r="AZ10523" s="283"/>
      <c r="BA10523" s="283"/>
      <c r="BB10523" s="283"/>
      <c r="BC10523" s="34"/>
      <c r="BD10523" s="27"/>
      <c r="BF10523" s="35"/>
      <c r="BG10523" s="35"/>
      <c r="BH10523" s="35"/>
    </row>
    <row r="10524" spans="1:60" x14ac:dyDescent="0.2">
      <c r="A10524" s="570">
        <f t="shared" si="155"/>
        <v>10518</v>
      </c>
      <c r="B10524" s="25"/>
      <c r="C10524" s="25"/>
      <c r="D10524" s="25"/>
      <c r="E10524" s="25"/>
      <c r="F10524" s="25"/>
      <c r="G10524" s="25"/>
      <c r="H10524" s="25"/>
      <c r="I10524" s="25"/>
      <c r="J10524" s="25"/>
      <c r="K10524" s="25"/>
      <c r="L10524" s="25"/>
      <c r="N10524" s="25"/>
      <c r="O10524" s="25"/>
      <c r="P10524" s="25"/>
      <c r="AS10524" s="570"/>
      <c r="AT10524" s="391"/>
      <c r="AU10524" s="222"/>
      <c r="AV10524" s="564"/>
      <c r="AW10524" s="60"/>
      <c r="AX10524" s="60"/>
      <c r="AY10524" s="60"/>
      <c r="AZ10524" s="283"/>
      <c r="BA10524" s="283"/>
      <c r="BB10524" s="283"/>
      <c r="BC10524" s="34"/>
      <c r="BD10524" s="27"/>
      <c r="BF10524" s="35"/>
      <c r="BG10524" s="35"/>
      <c r="BH10524" s="35"/>
    </row>
    <row r="10525" spans="1:60" x14ac:dyDescent="0.2">
      <c r="A10525" s="570">
        <f t="shared" si="155"/>
        <v>10519</v>
      </c>
      <c r="B10525" s="25"/>
      <c r="C10525" s="25"/>
      <c r="D10525" s="25"/>
      <c r="E10525" s="25"/>
      <c r="F10525" s="25"/>
      <c r="G10525" s="25"/>
      <c r="H10525" s="25"/>
      <c r="I10525" s="25"/>
      <c r="J10525" s="25"/>
      <c r="K10525" s="25"/>
      <c r="L10525" s="25"/>
      <c r="N10525" s="25"/>
      <c r="O10525" s="25"/>
      <c r="P10525" s="25"/>
      <c r="AS10525" s="570"/>
      <c r="AT10525" s="391"/>
      <c r="AU10525" s="222"/>
      <c r="AV10525" s="564"/>
      <c r="AW10525" s="60"/>
      <c r="AX10525" s="60"/>
      <c r="AY10525" s="60"/>
      <c r="AZ10525" s="283"/>
      <c r="BA10525" s="283"/>
      <c r="BB10525" s="283"/>
      <c r="BC10525" s="34"/>
      <c r="BD10525" s="27"/>
      <c r="BF10525" s="35"/>
      <c r="BG10525" s="35"/>
      <c r="BH10525" s="35"/>
    </row>
    <row r="10526" spans="1:60" x14ac:dyDescent="0.2">
      <c r="A10526" s="570">
        <f t="shared" si="155"/>
        <v>10520</v>
      </c>
      <c r="B10526" s="25"/>
      <c r="C10526" s="25"/>
      <c r="D10526" s="25"/>
      <c r="E10526" s="25"/>
      <c r="F10526" s="25"/>
      <c r="G10526" s="25"/>
      <c r="H10526" s="25"/>
      <c r="I10526" s="25"/>
      <c r="J10526" s="25"/>
      <c r="K10526" s="25"/>
      <c r="L10526" s="25"/>
      <c r="N10526" s="25"/>
      <c r="O10526" s="25"/>
      <c r="P10526" s="25"/>
      <c r="AS10526" s="570"/>
      <c r="AT10526" s="391"/>
      <c r="AU10526" s="222"/>
      <c r="AV10526" s="564"/>
      <c r="AW10526" s="60"/>
      <c r="AX10526" s="60"/>
      <c r="AY10526" s="60"/>
      <c r="AZ10526" s="283"/>
      <c r="BA10526" s="283"/>
      <c r="BB10526" s="283"/>
      <c r="BC10526" s="34"/>
      <c r="BD10526" s="27"/>
      <c r="BF10526" s="35"/>
      <c r="BG10526" s="35"/>
      <c r="BH10526" s="35"/>
    </row>
    <row r="10527" spans="1:60" x14ac:dyDescent="0.2">
      <c r="A10527" s="570">
        <f t="shared" si="155"/>
        <v>10521</v>
      </c>
      <c r="B10527" s="25"/>
      <c r="C10527" s="25"/>
      <c r="D10527" s="25"/>
      <c r="E10527" s="25"/>
      <c r="F10527" s="25"/>
      <c r="G10527" s="25"/>
      <c r="H10527" s="25"/>
      <c r="I10527" s="25"/>
      <c r="J10527" s="25"/>
      <c r="K10527" s="25"/>
      <c r="L10527" s="25"/>
      <c r="N10527" s="25"/>
      <c r="O10527" s="25"/>
      <c r="P10527" s="25"/>
      <c r="AS10527" s="570"/>
      <c r="AT10527" s="391"/>
      <c r="AU10527" s="222"/>
      <c r="AV10527" s="564"/>
      <c r="AW10527" s="60"/>
      <c r="AX10527" s="60"/>
      <c r="AY10527" s="60"/>
      <c r="AZ10527" s="283"/>
      <c r="BA10527" s="283"/>
      <c r="BB10527" s="283"/>
      <c r="BC10527" s="34"/>
      <c r="BD10527" s="27"/>
      <c r="BF10527" s="35"/>
      <c r="BG10527" s="35"/>
      <c r="BH10527" s="35"/>
    </row>
    <row r="10528" spans="1:60" x14ac:dyDescent="0.2">
      <c r="A10528" s="570">
        <f t="shared" si="155"/>
        <v>10522</v>
      </c>
      <c r="B10528" s="25"/>
      <c r="C10528" s="25"/>
      <c r="D10528" s="25"/>
      <c r="E10528" s="25"/>
      <c r="F10528" s="25"/>
      <c r="G10528" s="25"/>
      <c r="H10528" s="25"/>
      <c r="I10528" s="25"/>
      <c r="J10528" s="25"/>
      <c r="K10528" s="25"/>
      <c r="L10528" s="25"/>
      <c r="N10528" s="25"/>
      <c r="O10528" s="25"/>
      <c r="P10528" s="25"/>
      <c r="AS10528" s="570"/>
      <c r="AT10528" s="391"/>
      <c r="AU10528" s="222"/>
      <c r="AV10528" s="564"/>
      <c r="AW10528" s="60"/>
      <c r="AX10528" s="60"/>
      <c r="AY10528" s="60"/>
      <c r="AZ10528" s="283"/>
      <c r="BA10528" s="283"/>
      <c r="BB10528" s="283"/>
      <c r="BC10528" s="34"/>
      <c r="BD10528" s="27"/>
      <c r="BF10528" s="35"/>
      <c r="BG10528" s="35"/>
      <c r="BH10528" s="35"/>
    </row>
    <row r="10529" spans="1:60" x14ac:dyDescent="0.2">
      <c r="A10529" s="570">
        <f t="shared" si="155"/>
        <v>10523</v>
      </c>
      <c r="B10529" s="25"/>
      <c r="C10529" s="25"/>
      <c r="D10529" s="25"/>
      <c r="E10529" s="25"/>
      <c r="F10529" s="25"/>
      <c r="G10529" s="25"/>
      <c r="H10529" s="25"/>
      <c r="I10529" s="25"/>
      <c r="J10529" s="25"/>
      <c r="K10529" s="25"/>
      <c r="L10529" s="25"/>
      <c r="N10529" s="25"/>
      <c r="O10529" s="25"/>
      <c r="P10529" s="25"/>
      <c r="AS10529" s="570"/>
      <c r="AT10529" s="391"/>
      <c r="AU10529" s="222"/>
      <c r="AV10529" s="564"/>
      <c r="AW10529" s="60"/>
      <c r="AX10529" s="60"/>
      <c r="AY10529" s="60"/>
      <c r="AZ10529" s="283"/>
      <c r="BA10529" s="283"/>
      <c r="BB10529" s="283"/>
      <c r="BC10529" s="34"/>
      <c r="BD10529" s="27"/>
      <c r="BF10529" s="35"/>
      <c r="BG10529" s="35"/>
      <c r="BH10529" s="35"/>
    </row>
    <row r="10530" spans="1:60" x14ac:dyDescent="0.2">
      <c r="A10530" s="570">
        <f t="shared" si="155"/>
        <v>10524</v>
      </c>
      <c r="B10530" s="25"/>
      <c r="C10530" s="25"/>
      <c r="D10530" s="25"/>
      <c r="E10530" s="25"/>
      <c r="F10530" s="25"/>
      <c r="G10530" s="25"/>
      <c r="H10530" s="25"/>
      <c r="I10530" s="25"/>
      <c r="J10530" s="25"/>
      <c r="K10530" s="25"/>
      <c r="L10530" s="25"/>
      <c r="N10530" s="25"/>
      <c r="O10530" s="25"/>
      <c r="P10530" s="25"/>
      <c r="AS10530" s="570"/>
      <c r="AT10530" s="391"/>
      <c r="AU10530" s="222"/>
      <c r="AV10530" s="564"/>
      <c r="AW10530" s="60"/>
      <c r="AX10530" s="60"/>
      <c r="AY10530" s="60"/>
      <c r="AZ10530" s="283"/>
      <c r="BA10530" s="283"/>
      <c r="BB10530" s="283"/>
      <c r="BC10530" s="34"/>
      <c r="BD10530" s="27"/>
      <c r="BF10530" s="35"/>
      <c r="BG10530" s="35"/>
      <c r="BH10530" s="35"/>
    </row>
    <row r="10531" spans="1:60" x14ac:dyDescent="0.2">
      <c r="A10531" s="570">
        <f t="shared" si="155"/>
        <v>10525</v>
      </c>
      <c r="B10531" s="25"/>
      <c r="C10531" s="25"/>
      <c r="D10531" s="25"/>
      <c r="E10531" s="25"/>
      <c r="F10531" s="25"/>
      <c r="G10531" s="25"/>
      <c r="H10531" s="25"/>
      <c r="I10531" s="25"/>
      <c r="J10531" s="25"/>
      <c r="K10531" s="25"/>
      <c r="L10531" s="25"/>
      <c r="N10531" s="25"/>
      <c r="O10531" s="25"/>
      <c r="P10531" s="25"/>
      <c r="AS10531" s="570"/>
      <c r="AT10531" s="391"/>
      <c r="AU10531" s="222"/>
      <c r="AV10531" s="564"/>
      <c r="AW10531" s="60"/>
      <c r="AX10531" s="60"/>
      <c r="AY10531" s="60"/>
      <c r="AZ10531" s="283"/>
      <c r="BA10531" s="283"/>
      <c r="BB10531" s="283"/>
      <c r="BC10531" s="34"/>
      <c r="BD10531" s="27"/>
      <c r="BF10531" s="35"/>
      <c r="BG10531" s="35"/>
      <c r="BH10531" s="35"/>
    </row>
    <row r="10532" spans="1:60" x14ac:dyDescent="0.2">
      <c r="A10532" s="570">
        <f t="shared" si="155"/>
        <v>10526</v>
      </c>
      <c r="B10532" s="25"/>
      <c r="C10532" s="25"/>
      <c r="D10532" s="25"/>
      <c r="E10532" s="25"/>
      <c r="F10532" s="25"/>
      <c r="G10532" s="25"/>
      <c r="H10532" s="25"/>
      <c r="I10532" s="25"/>
      <c r="J10532" s="25"/>
      <c r="K10532" s="25"/>
      <c r="L10532" s="25"/>
      <c r="N10532" s="25"/>
      <c r="O10532" s="25"/>
      <c r="P10532" s="25"/>
      <c r="AS10532" s="570"/>
      <c r="AT10532" s="391"/>
      <c r="AU10532" s="222"/>
      <c r="AV10532" s="564"/>
      <c r="AW10532" s="60"/>
      <c r="AX10532" s="60"/>
      <c r="AY10532" s="60"/>
      <c r="AZ10532" s="283"/>
      <c r="BA10532" s="283"/>
      <c r="BB10532" s="283"/>
      <c r="BC10532" s="34"/>
      <c r="BD10532" s="27"/>
      <c r="BF10532" s="35"/>
      <c r="BG10532" s="35"/>
      <c r="BH10532" s="35"/>
    </row>
    <row r="10533" spans="1:60" x14ac:dyDescent="0.2">
      <c r="A10533" s="570">
        <f t="shared" si="155"/>
        <v>10527</v>
      </c>
      <c r="B10533" s="25"/>
      <c r="C10533" s="25"/>
      <c r="D10533" s="25"/>
      <c r="E10533" s="25"/>
      <c r="F10533" s="25"/>
      <c r="G10533" s="25"/>
      <c r="H10533" s="25"/>
      <c r="I10533" s="25"/>
      <c r="J10533" s="25"/>
      <c r="K10533" s="25"/>
      <c r="L10533" s="25"/>
      <c r="N10533" s="25"/>
      <c r="O10533" s="25"/>
      <c r="P10533" s="25"/>
      <c r="AS10533" s="570"/>
      <c r="AT10533" s="391"/>
      <c r="AU10533" s="222"/>
      <c r="AV10533" s="564"/>
      <c r="AW10533" s="60"/>
      <c r="AX10533" s="60"/>
      <c r="AY10533" s="60"/>
      <c r="AZ10533" s="283"/>
      <c r="BA10533" s="283"/>
      <c r="BB10533" s="283"/>
      <c r="BC10533" s="34"/>
      <c r="BD10533" s="27"/>
      <c r="BF10533" s="35"/>
      <c r="BG10533" s="35"/>
      <c r="BH10533" s="35"/>
    </row>
    <row r="10534" spans="1:60" x14ac:dyDescent="0.2">
      <c r="A10534" s="570">
        <f t="shared" si="155"/>
        <v>10528</v>
      </c>
      <c r="B10534" s="25"/>
      <c r="C10534" s="25"/>
      <c r="D10534" s="25"/>
      <c r="E10534" s="25"/>
      <c r="F10534" s="25"/>
      <c r="G10534" s="25"/>
      <c r="H10534" s="25"/>
      <c r="I10534" s="25"/>
      <c r="J10534" s="25"/>
      <c r="K10534" s="25"/>
      <c r="L10534" s="25"/>
      <c r="N10534" s="25"/>
      <c r="O10534" s="25"/>
      <c r="P10534" s="25"/>
      <c r="AS10534" s="570"/>
      <c r="AT10534" s="391"/>
      <c r="AU10534" s="222"/>
      <c r="AV10534" s="564"/>
      <c r="AW10534" s="60"/>
      <c r="AX10534" s="60"/>
      <c r="AY10534" s="60"/>
      <c r="AZ10534" s="283"/>
      <c r="BA10534" s="283"/>
      <c r="BB10534" s="283"/>
      <c r="BC10534" s="34"/>
      <c r="BD10534" s="27"/>
      <c r="BF10534" s="35"/>
      <c r="BG10534" s="35"/>
      <c r="BH10534" s="35"/>
    </row>
    <row r="10535" spans="1:60" x14ac:dyDescent="0.2">
      <c r="A10535" s="570">
        <f t="shared" si="155"/>
        <v>10529</v>
      </c>
      <c r="B10535" s="25"/>
      <c r="C10535" s="25"/>
      <c r="D10535" s="25"/>
      <c r="E10535" s="25"/>
      <c r="F10535" s="25"/>
      <c r="G10535" s="25"/>
      <c r="H10535" s="25"/>
      <c r="I10535" s="25"/>
      <c r="J10535" s="25"/>
      <c r="K10535" s="25"/>
      <c r="L10535" s="25"/>
      <c r="N10535" s="25"/>
      <c r="O10535" s="25"/>
      <c r="P10535" s="25"/>
      <c r="AS10535" s="570"/>
      <c r="AT10535" s="391"/>
      <c r="AU10535" s="222"/>
      <c r="AV10535" s="564"/>
      <c r="AW10535" s="60"/>
      <c r="AX10535" s="60"/>
      <c r="AY10535" s="60"/>
      <c r="AZ10535" s="283"/>
      <c r="BA10535" s="283"/>
      <c r="BB10535" s="283"/>
      <c r="BC10535" s="34"/>
      <c r="BD10535" s="27"/>
      <c r="BF10535" s="35"/>
      <c r="BG10535" s="35"/>
      <c r="BH10535" s="35"/>
    </row>
    <row r="10536" spans="1:60" x14ac:dyDescent="0.2">
      <c r="A10536" s="570">
        <f t="shared" si="155"/>
        <v>10530</v>
      </c>
      <c r="B10536" s="25"/>
      <c r="C10536" s="25"/>
      <c r="D10536" s="25"/>
      <c r="E10536" s="25"/>
      <c r="F10536" s="25"/>
      <c r="G10536" s="25"/>
      <c r="H10536" s="25"/>
      <c r="I10536" s="25"/>
      <c r="J10536" s="25"/>
      <c r="K10536" s="25"/>
      <c r="L10536" s="25"/>
      <c r="N10536" s="25"/>
      <c r="O10536" s="25"/>
      <c r="P10536" s="25"/>
      <c r="AS10536" s="570"/>
      <c r="AT10536" s="391"/>
      <c r="AU10536" s="222"/>
      <c r="AV10536" s="564"/>
      <c r="AW10536" s="60"/>
      <c r="AX10536" s="60"/>
      <c r="AY10536" s="60"/>
      <c r="AZ10536" s="283"/>
      <c r="BA10536" s="283"/>
      <c r="BB10536" s="283"/>
      <c r="BC10536" s="34"/>
      <c r="BD10536" s="27"/>
      <c r="BF10536" s="35"/>
      <c r="BG10536" s="35"/>
      <c r="BH10536" s="35"/>
    </row>
    <row r="10537" spans="1:60" x14ac:dyDescent="0.2">
      <c r="A10537" s="570">
        <f t="shared" si="155"/>
        <v>10531</v>
      </c>
      <c r="B10537" s="25"/>
      <c r="C10537" s="25"/>
      <c r="D10537" s="25"/>
      <c r="E10537" s="25"/>
      <c r="F10537" s="25"/>
      <c r="G10537" s="25"/>
      <c r="H10537" s="25"/>
      <c r="I10537" s="25"/>
      <c r="J10537" s="25"/>
      <c r="K10537" s="25"/>
      <c r="L10537" s="25"/>
      <c r="N10537" s="25"/>
      <c r="O10537" s="25"/>
      <c r="P10537" s="25"/>
      <c r="AS10537" s="570"/>
      <c r="AT10537" s="391"/>
      <c r="AU10537" s="222"/>
      <c r="AV10537" s="564"/>
      <c r="AW10537" s="60"/>
      <c r="AX10537" s="60"/>
      <c r="AY10537" s="60"/>
      <c r="AZ10537" s="283"/>
      <c r="BA10537" s="283"/>
      <c r="BB10537" s="283"/>
      <c r="BC10537" s="34"/>
      <c r="BD10537" s="27"/>
      <c r="BF10537" s="35"/>
      <c r="BG10537" s="35"/>
      <c r="BH10537" s="35"/>
    </row>
    <row r="10538" spans="1:60" x14ac:dyDescent="0.2">
      <c r="A10538" s="570">
        <f t="shared" si="155"/>
        <v>10532</v>
      </c>
      <c r="B10538" s="25"/>
      <c r="C10538" s="25"/>
      <c r="D10538" s="25"/>
      <c r="E10538" s="25"/>
      <c r="F10538" s="25"/>
      <c r="G10538" s="25"/>
      <c r="H10538" s="25"/>
      <c r="I10538" s="25"/>
      <c r="J10538" s="25"/>
      <c r="K10538" s="25"/>
      <c r="L10538" s="25"/>
      <c r="N10538" s="25"/>
      <c r="O10538" s="25"/>
      <c r="P10538" s="25"/>
      <c r="AS10538" s="570"/>
      <c r="AT10538" s="391"/>
      <c r="AU10538" s="222"/>
      <c r="AV10538" s="564"/>
      <c r="AW10538" s="60"/>
      <c r="AX10538" s="60"/>
      <c r="AY10538" s="60"/>
      <c r="AZ10538" s="283"/>
      <c r="BA10538" s="283"/>
      <c r="BB10538" s="283"/>
      <c r="BC10538" s="34"/>
      <c r="BD10538" s="27"/>
      <c r="BF10538" s="35"/>
      <c r="BG10538" s="35"/>
      <c r="BH10538" s="35"/>
    </row>
    <row r="10539" spans="1:60" x14ac:dyDescent="0.2">
      <c r="A10539" s="570">
        <f t="shared" si="155"/>
        <v>10533</v>
      </c>
      <c r="B10539" s="25"/>
      <c r="C10539" s="25"/>
      <c r="D10539" s="25"/>
      <c r="E10539" s="25"/>
      <c r="F10539" s="25"/>
      <c r="G10539" s="25"/>
      <c r="H10539" s="25"/>
      <c r="I10539" s="25"/>
      <c r="J10539" s="25"/>
      <c r="K10539" s="25"/>
      <c r="L10539" s="25"/>
      <c r="N10539" s="25"/>
      <c r="O10539" s="25"/>
      <c r="P10539" s="25"/>
      <c r="AS10539" s="570"/>
      <c r="AT10539" s="391"/>
      <c r="AU10539" s="222"/>
      <c r="AV10539" s="564"/>
      <c r="AW10539" s="60"/>
      <c r="AX10539" s="60"/>
      <c r="AY10539" s="60"/>
      <c r="AZ10539" s="283"/>
      <c r="BA10539" s="283"/>
      <c r="BB10539" s="283"/>
      <c r="BC10539" s="34"/>
      <c r="BD10539" s="27"/>
      <c r="BF10539" s="35"/>
      <c r="BG10539" s="35"/>
      <c r="BH10539" s="35"/>
    </row>
    <row r="10540" spans="1:60" x14ac:dyDescent="0.2">
      <c r="A10540" s="570">
        <f t="shared" si="155"/>
        <v>10534</v>
      </c>
      <c r="B10540" s="25"/>
      <c r="C10540" s="25"/>
      <c r="D10540" s="25"/>
      <c r="E10540" s="25"/>
      <c r="F10540" s="25"/>
      <c r="G10540" s="25"/>
      <c r="H10540" s="25"/>
      <c r="I10540" s="25"/>
      <c r="J10540" s="25"/>
      <c r="K10540" s="25"/>
      <c r="L10540" s="25"/>
      <c r="N10540" s="25"/>
      <c r="O10540" s="25"/>
      <c r="P10540" s="25"/>
      <c r="AS10540" s="570"/>
      <c r="AT10540" s="391"/>
      <c r="AU10540" s="222"/>
      <c r="AV10540" s="564"/>
      <c r="AW10540" s="60"/>
      <c r="AX10540" s="60"/>
      <c r="AY10540" s="60"/>
      <c r="AZ10540" s="283"/>
      <c r="BA10540" s="283"/>
      <c r="BB10540" s="283"/>
      <c r="BC10540" s="34"/>
      <c r="BD10540" s="27"/>
      <c r="BF10540" s="35"/>
      <c r="BG10540" s="35"/>
      <c r="BH10540" s="35"/>
    </row>
    <row r="10541" spans="1:60" x14ac:dyDescent="0.2">
      <c r="A10541" s="570">
        <f t="shared" si="155"/>
        <v>10535</v>
      </c>
      <c r="B10541" s="25"/>
      <c r="C10541" s="25"/>
      <c r="D10541" s="25"/>
      <c r="E10541" s="25"/>
      <c r="F10541" s="25"/>
      <c r="G10541" s="25"/>
      <c r="H10541" s="25"/>
      <c r="I10541" s="25"/>
      <c r="J10541" s="25"/>
      <c r="K10541" s="25"/>
      <c r="L10541" s="25"/>
      <c r="N10541" s="25"/>
      <c r="O10541" s="25"/>
      <c r="P10541" s="25"/>
      <c r="AS10541" s="570"/>
      <c r="AT10541" s="391"/>
      <c r="AU10541" s="222"/>
      <c r="AV10541" s="564"/>
      <c r="AW10541" s="60"/>
      <c r="AX10541" s="60"/>
      <c r="AY10541" s="60"/>
      <c r="AZ10541" s="283"/>
      <c r="BA10541" s="283"/>
      <c r="BB10541" s="283"/>
      <c r="BC10541" s="34"/>
      <c r="BD10541" s="27"/>
      <c r="BF10541" s="35"/>
      <c r="BG10541" s="35"/>
      <c r="BH10541" s="35"/>
    </row>
    <row r="10542" spans="1:60" x14ac:dyDescent="0.2">
      <c r="A10542" s="570">
        <f t="shared" si="155"/>
        <v>10536</v>
      </c>
      <c r="B10542" s="25"/>
      <c r="C10542" s="25"/>
      <c r="D10542" s="25"/>
      <c r="E10542" s="25"/>
      <c r="F10542" s="25"/>
      <c r="G10542" s="25"/>
      <c r="H10542" s="25"/>
      <c r="I10542" s="25"/>
      <c r="J10542" s="25"/>
      <c r="K10542" s="25"/>
      <c r="L10542" s="25"/>
      <c r="N10542" s="25"/>
      <c r="O10542" s="25"/>
      <c r="P10542" s="25"/>
      <c r="AS10542" s="570"/>
      <c r="AT10542" s="391"/>
      <c r="AU10542" s="222"/>
      <c r="AV10542" s="564"/>
      <c r="AW10542" s="60"/>
      <c r="AX10542" s="60"/>
      <c r="AY10542" s="60"/>
      <c r="AZ10542" s="283"/>
      <c r="BA10542" s="283"/>
      <c r="BB10542" s="283"/>
      <c r="BC10542" s="34"/>
      <c r="BD10542" s="27"/>
      <c r="BF10542" s="35"/>
      <c r="BG10542" s="35"/>
      <c r="BH10542" s="35"/>
    </row>
    <row r="10543" spans="1:60" x14ac:dyDescent="0.2">
      <c r="A10543" s="570">
        <f t="shared" si="155"/>
        <v>10537</v>
      </c>
      <c r="B10543" s="25"/>
      <c r="C10543" s="25"/>
      <c r="D10543" s="25"/>
      <c r="E10543" s="25"/>
      <c r="F10543" s="25"/>
      <c r="G10543" s="25"/>
      <c r="H10543" s="25"/>
      <c r="I10543" s="25"/>
      <c r="J10543" s="25"/>
      <c r="K10543" s="25"/>
      <c r="L10543" s="25"/>
      <c r="N10543" s="25"/>
      <c r="O10543" s="25"/>
      <c r="P10543" s="25"/>
      <c r="AS10543" s="570"/>
      <c r="AT10543" s="391"/>
      <c r="AU10543" s="222"/>
      <c r="AV10543" s="564"/>
      <c r="AW10543" s="60"/>
      <c r="AX10543" s="60"/>
      <c r="AY10543" s="60"/>
      <c r="AZ10543" s="283"/>
      <c r="BA10543" s="283"/>
      <c r="BB10543" s="283"/>
      <c r="BC10543" s="34"/>
      <c r="BD10543" s="27"/>
      <c r="BF10543" s="35"/>
      <c r="BG10543" s="35"/>
      <c r="BH10543" s="35"/>
    </row>
    <row r="10544" spans="1:60" x14ac:dyDescent="0.2">
      <c r="A10544" s="570">
        <f t="shared" si="155"/>
        <v>10538</v>
      </c>
      <c r="B10544" s="25"/>
      <c r="C10544" s="25"/>
      <c r="D10544" s="25"/>
      <c r="E10544" s="25"/>
      <c r="F10544" s="25"/>
      <c r="G10544" s="25"/>
      <c r="H10544" s="25"/>
      <c r="I10544" s="25"/>
      <c r="J10544" s="25"/>
      <c r="K10544" s="25"/>
      <c r="L10544" s="25"/>
      <c r="N10544" s="25"/>
      <c r="O10544" s="25"/>
      <c r="P10544" s="25"/>
      <c r="AS10544" s="572"/>
      <c r="AT10544" s="391"/>
      <c r="AU10544" s="222"/>
      <c r="AV10544" s="564"/>
      <c r="AW10544" s="60"/>
      <c r="AX10544" s="60"/>
      <c r="AY10544" s="60"/>
      <c r="AZ10544" s="283"/>
      <c r="BA10544" s="283"/>
      <c r="BB10544" s="283"/>
      <c r="BC10544" s="34"/>
      <c r="BD10544" s="27"/>
      <c r="BF10544" s="35"/>
      <c r="BG10544" s="35"/>
      <c r="BH10544" s="35"/>
    </row>
    <row r="10545" spans="1:60" x14ac:dyDescent="0.2">
      <c r="A10545" s="570">
        <f t="shared" si="155"/>
        <v>10539</v>
      </c>
      <c r="B10545" s="25"/>
      <c r="C10545" s="25"/>
      <c r="D10545" s="25"/>
      <c r="E10545" s="25"/>
      <c r="F10545" s="25"/>
      <c r="G10545" s="25"/>
      <c r="H10545" s="25"/>
      <c r="I10545" s="25"/>
      <c r="J10545" s="25"/>
      <c r="K10545" s="25"/>
      <c r="L10545" s="25"/>
      <c r="N10545" s="25"/>
      <c r="O10545" s="25"/>
      <c r="P10545" s="25"/>
      <c r="AS10545" s="572"/>
      <c r="AT10545" s="391"/>
      <c r="AU10545" s="222"/>
      <c r="AV10545" s="564"/>
      <c r="AW10545" s="60"/>
      <c r="AX10545" s="60"/>
      <c r="AY10545" s="60"/>
      <c r="AZ10545" s="283"/>
      <c r="BA10545" s="283"/>
      <c r="BB10545" s="283"/>
      <c r="BC10545" s="34"/>
      <c r="BD10545" s="27"/>
      <c r="BF10545" s="35"/>
      <c r="BG10545" s="35"/>
      <c r="BH10545" s="35"/>
    </row>
    <row r="10546" spans="1:60" x14ac:dyDescent="0.2">
      <c r="A10546" s="570">
        <f t="shared" si="155"/>
        <v>10540</v>
      </c>
      <c r="B10546" s="25"/>
      <c r="C10546" s="25"/>
      <c r="D10546" s="25"/>
      <c r="E10546" s="25"/>
      <c r="F10546" s="25"/>
      <c r="G10546" s="25"/>
      <c r="H10546" s="25"/>
      <c r="I10546" s="25"/>
      <c r="J10546" s="25"/>
      <c r="K10546" s="25"/>
      <c r="L10546" s="25"/>
      <c r="N10546" s="25"/>
      <c r="O10546" s="25"/>
      <c r="P10546" s="25"/>
      <c r="AS10546" s="572"/>
      <c r="AT10546" s="391"/>
      <c r="AU10546" s="222"/>
      <c r="AV10546" s="564"/>
      <c r="AW10546" s="60"/>
      <c r="AX10546" s="60"/>
      <c r="AY10546" s="60"/>
      <c r="AZ10546" s="283"/>
      <c r="BA10546" s="283"/>
      <c r="BB10546" s="283"/>
      <c r="BC10546" s="34"/>
      <c r="BD10546" s="27"/>
      <c r="BF10546" s="35"/>
      <c r="BG10546" s="35"/>
      <c r="BH10546" s="35"/>
    </row>
    <row r="10547" spans="1:60" x14ac:dyDescent="0.2">
      <c r="A10547" s="570">
        <f t="shared" si="155"/>
        <v>10541</v>
      </c>
      <c r="B10547" s="25"/>
      <c r="C10547" s="25"/>
      <c r="D10547" s="25"/>
      <c r="E10547" s="25"/>
      <c r="F10547" s="25"/>
      <c r="G10547" s="25"/>
      <c r="H10547" s="25"/>
      <c r="I10547" s="25"/>
      <c r="J10547" s="25"/>
      <c r="K10547" s="25"/>
      <c r="L10547" s="25"/>
      <c r="N10547" s="25"/>
      <c r="O10547" s="25"/>
      <c r="P10547" s="25"/>
      <c r="AS10547" s="572"/>
      <c r="AT10547" s="391"/>
      <c r="AU10547" s="222"/>
      <c r="AV10547" s="564"/>
      <c r="AW10547" s="60"/>
      <c r="AX10547" s="60"/>
      <c r="AY10547" s="60"/>
      <c r="AZ10547" s="283"/>
      <c r="BA10547" s="283"/>
      <c r="BB10547" s="283"/>
      <c r="BC10547" s="34"/>
      <c r="BD10547" s="27"/>
      <c r="BF10547" s="35"/>
      <c r="BG10547" s="35"/>
      <c r="BH10547" s="35"/>
    </row>
    <row r="10548" spans="1:60" x14ac:dyDescent="0.2">
      <c r="A10548" s="570">
        <f t="shared" si="155"/>
        <v>10542</v>
      </c>
      <c r="B10548" s="25"/>
      <c r="C10548" s="25"/>
      <c r="D10548" s="25"/>
      <c r="E10548" s="25"/>
      <c r="F10548" s="25"/>
      <c r="G10548" s="25"/>
      <c r="H10548" s="25"/>
      <c r="I10548" s="25"/>
      <c r="J10548" s="25"/>
      <c r="K10548" s="25"/>
      <c r="L10548" s="25"/>
      <c r="N10548" s="25"/>
      <c r="O10548" s="25"/>
      <c r="P10548" s="25"/>
      <c r="AS10548" s="572"/>
      <c r="AT10548" s="391"/>
      <c r="AU10548" s="222"/>
      <c r="AV10548" s="564"/>
      <c r="AW10548" s="60"/>
      <c r="AX10548" s="60"/>
      <c r="AY10548" s="60"/>
      <c r="AZ10548" s="283"/>
      <c r="BA10548" s="283"/>
      <c r="BB10548" s="283"/>
      <c r="BC10548" s="34"/>
      <c r="BD10548" s="27"/>
      <c r="BF10548" s="35"/>
      <c r="BG10548" s="35"/>
      <c r="BH10548" s="35"/>
    </row>
    <row r="10549" spans="1:60" x14ac:dyDescent="0.2">
      <c r="A10549" s="570">
        <f t="shared" si="155"/>
        <v>10543</v>
      </c>
      <c r="B10549" s="25"/>
      <c r="C10549" s="25"/>
      <c r="D10549" s="25"/>
      <c r="E10549" s="25"/>
      <c r="F10549" s="25"/>
      <c r="G10549" s="25"/>
      <c r="H10549" s="25"/>
      <c r="I10549" s="25"/>
      <c r="J10549" s="25"/>
      <c r="K10549" s="25"/>
      <c r="L10549" s="25"/>
      <c r="N10549" s="25"/>
      <c r="O10549" s="25"/>
      <c r="P10549" s="25"/>
      <c r="AS10549" s="572"/>
      <c r="AT10549" s="391"/>
      <c r="AU10549" s="222"/>
      <c r="AV10549" s="564"/>
      <c r="AW10549" s="60"/>
      <c r="AX10549" s="60"/>
      <c r="AY10549" s="60"/>
      <c r="AZ10549" s="283"/>
      <c r="BA10549" s="283"/>
      <c r="BB10549" s="283"/>
      <c r="BC10549" s="34"/>
      <c r="BD10549" s="27"/>
      <c r="BF10549" s="35"/>
      <c r="BG10549" s="35"/>
      <c r="BH10549" s="35"/>
    </row>
    <row r="10550" spans="1:60" x14ac:dyDescent="0.2">
      <c r="A10550" s="570">
        <f t="shared" si="155"/>
        <v>10544</v>
      </c>
      <c r="B10550" s="25"/>
      <c r="C10550" s="25"/>
      <c r="D10550" s="25"/>
      <c r="E10550" s="25"/>
      <c r="F10550" s="25"/>
      <c r="G10550" s="25"/>
      <c r="H10550" s="25"/>
      <c r="I10550" s="25"/>
      <c r="J10550" s="25"/>
      <c r="K10550" s="25"/>
      <c r="L10550" s="25"/>
      <c r="N10550" s="25"/>
      <c r="O10550" s="25"/>
      <c r="P10550" s="25"/>
      <c r="AS10550" s="572"/>
      <c r="AT10550" s="391"/>
      <c r="AU10550" s="222"/>
      <c r="AV10550" s="564"/>
      <c r="AW10550" s="60"/>
      <c r="AX10550" s="60"/>
      <c r="AY10550" s="60"/>
      <c r="AZ10550" s="283"/>
      <c r="BA10550" s="283"/>
      <c r="BB10550" s="283"/>
      <c r="BC10550" s="34"/>
      <c r="BD10550" s="27"/>
      <c r="BF10550" s="35"/>
      <c r="BG10550" s="35"/>
      <c r="BH10550" s="35"/>
    </row>
    <row r="10551" spans="1:60" x14ac:dyDescent="0.2">
      <c r="A10551" s="570">
        <f t="shared" si="155"/>
        <v>10545</v>
      </c>
      <c r="B10551" s="25"/>
      <c r="C10551" s="25"/>
      <c r="D10551" s="25"/>
      <c r="E10551" s="25"/>
      <c r="F10551" s="25"/>
      <c r="G10551" s="25"/>
      <c r="H10551" s="25"/>
      <c r="I10551" s="25"/>
      <c r="J10551" s="25"/>
      <c r="K10551" s="25"/>
      <c r="L10551" s="25"/>
      <c r="N10551" s="25"/>
      <c r="O10551" s="25"/>
      <c r="P10551" s="25"/>
      <c r="AS10551" s="572"/>
      <c r="AT10551" s="391"/>
      <c r="AU10551" s="222"/>
      <c r="AV10551" s="564"/>
      <c r="AW10551" s="60"/>
      <c r="AX10551" s="60"/>
      <c r="AY10551" s="60"/>
      <c r="AZ10551" s="283"/>
      <c r="BA10551" s="283"/>
      <c r="BB10551" s="283"/>
      <c r="BC10551" s="34"/>
      <c r="BD10551" s="27"/>
      <c r="BF10551" s="35"/>
      <c r="BG10551" s="35"/>
      <c r="BH10551" s="35"/>
    </row>
    <row r="10552" spans="1:60" x14ac:dyDescent="0.2">
      <c r="A10552" s="570">
        <f t="shared" si="155"/>
        <v>10546</v>
      </c>
      <c r="B10552" s="25"/>
      <c r="C10552" s="25"/>
      <c r="D10552" s="25"/>
      <c r="E10552" s="25"/>
      <c r="F10552" s="25"/>
      <c r="G10552" s="25"/>
      <c r="H10552" s="25"/>
      <c r="I10552" s="25"/>
      <c r="J10552" s="25"/>
      <c r="K10552" s="25"/>
      <c r="L10552" s="25"/>
      <c r="N10552" s="25"/>
      <c r="O10552" s="25"/>
      <c r="P10552" s="25"/>
      <c r="AS10552" s="572"/>
      <c r="AT10552" s="391"/>
      <c r="AU10552" s="222"/>
      <c r="AV10552" s="564"/>
      <c r="AW10552" s="60"/>
      <c r="AX10552" s="60"/>
      <c r="AY10552" s="60"/>
      <c r="AZ10552" s="283"/>
      <c r="BA10552" s="283"/>
      <c r="BB10552" s="283"/>
      <c r="BC10552" s="34"/>
      <c r="BD10552" s="27"/>
      <c r="BF10552" s="35"/>
      <c r="BG10552" s="35"/>
      <c r="BH10552" s="35"/>
    </row>
    <row r="10553" spans="1:60" x14ac:dyDescent="0.2">
      <c r="A10553" s="570">
        <f t="shared" si="155"/>
        <v>10547</v>
      </c>
      <c r="B10553" s="25"/>
      <c r="C10553" s="25"/>
      <c r="D10553" s="25"/>
      <c r="E10553" s="25"/>
      <c r="F10553" s="25"/>
      <c r="G10553" s="25"/>
      <c r="H10553" s="25"/>
      <c r="I10553" s="25"/>
      <c r="J10553" s="25"/>
      <c r="K10553" s="25"/>
      <c r="L10553" s="25"/>
      <c r="N10553" s="25"/>
      <c r="O10553" s="25"/>
      <c r="P10553" s="25"/>
      <c r="AS10553" s="572"/>
      <c r="AT10553" s="391"/>
      <c r="AU10553" s="222"/>
      <c r="AV10553" s="564"/>
      <c r="AW10553" s="60"/>
      <c r="AX10553" s="60"/>
      <c r="AY10553" s="60"/>
      <c r="AZ10553" s="283"/>
      <c r="BA10553" s="283"/>
      <c r="BB10553" s="283"/>
      <c r="BC10553" s="34"/>
      <c r="BD10553" s="27"/>
      <c r="BF10553" s="35"/>
      <c r="BG10553" s="35"/>
      <c r="BH10553" s="35"/>
    </row>
    <row r="10554" spans="1:60" x14ac:dyDescent="0.2">
      <c r="A10554" s="570">
        <f t="shared" si="155"/>
        <v>10548</v>
      </c>
      <c r="B10554" s="25"/>
      <c r="C10554" s="25"/>
      <c r="D10554" s="25"/>
      <c r="E10554" s="25"/>
      <c r="F10554" s="25"/>
      <c r="G10554" s="25"/>
      <c r="H10554" s="25"/>
      <c r="I10554" s="25"/>
      <c r="J10554" s="25"/>
      <c r="K10554" s="25"/>
      <c r="L10554" s="25"/>
      <c r="N10554" s="25"/>
      <c r="O10554" s="25"/>
      <c r="P10554" s="25"/>
      <c r="AS10554" s="572"/>
      <c r="AT10554" s="391"/>
      <c r="AU10554" s="222"/>
      <c r="AV10554" s="564"/>
      <c r="AW10554" s="60"/>
      <c r="AX10554" s="60"/>
      <c r="AY10554" s="60"/>
      <c r="AZ10554" s="283"/>
      <c r="BA10554" s="283"/>
      <c r="BB10554" s="283"/>
      <c r="BC10554" s="34"/>
      <c r="BD10554" s="27"/>
      <c r="BF10554" s="35"/>
      <c r="BG10554" s="35"/>
      <c r="BH10554" s="35"/>
    </row>
    <row r="10555" spans="1:60" x14ac:dyDescent="0.2">
      <c r="A10555" s="570">
        <f t="shared" si="155"/>
        <v>10549</v>
      </c>
      <c r="B10555" s="25"/>
      <c r="C10555" s="25"/>
      <c r="D10555" s="25"/>
      <c r="E10555" s="25"/>
      <c r="F10555" s="25"/>
      <c r="G10555" s="25"/>
      <c r="H10555" s="25"/>
      <c r="I10555" s="25"/>
      <c r="J10555" s="25"/>
      <c r="K10555" s="25"/>
      <c r="L10555" s="25"/>
      <c r="N10555" s="25"/>
      <c r="O10555" s="25"/>
      <c r="P10555" s="25"/>
      <c r="AS10555" s="572"/>
      <c r="AT10555" s="391"/>
      <c r="AU10555" s="222"/>
      <c r="AV10555" s="564"/>
      <c r="AW10555" s="60"/>
      <c r="AX10555" s="60"/>
      <c r="AY10555" s="60"/>
      <c r="AZ10555" s="283"/>
      <c r="BA10555" s="283"/>
      <c r="BB10555" s="283"/>
      <c r="BC10555" s="34"/>
      <c r="BD10555" s="27"/>
      <c r="BF10555" s="35"/>
      <c r="BG10555" s="35"/>
      <c r="BH10555" s="35"/>
    </row>
    <row r="10556" spans="1:60" x14ac:dyDescent="0.2">
      <c r="A10556" s="570">
        <f t="shared" si="155"/>
        <v>10550</v>
      </c>
      <c r="B10556" s="25"/>
      <c r="C10556" s="25"/>
      <c r="D10556" s="25"/>
      <c r="E10556" s="25"/>
      <c r="F10556" s="25"/>
      <c r="G10556" s="25"/>
      <c r="H10556" s="25"/>
      <c r="I10556" s="25"/>
      <c r="J10556" s="25"/>
      <c r="K10556" s="25"/>
      <c r="L10556" s="25"/>
      <c r="N10556" s="25"/>
      <c r="O10556" s="25"/>
      <c r="P10556" s="25"/>
      <c r="AS10556" s="572"/>
      <c r="AT10556" s="391"/>
      <c r="AU10556" s="222"/>
      <c r="AV10556" s="564"/>
      <c r="AW10556" s="60"/>
      <c r="AX10556" s="60"/>
      <c r="AY10556" s="60"/>
      <c r="AZ10556" s="283"/>
      <c r="BA10556" s="283"/>
      <c r="BB10556" s="283"/>
      <c r="BC10556" s="34"/>
      <c r="BD10556" s="27"/>
      <c r="BF10556" s="35"/>
      <c r="BG10556" s="35"/>
      <c r="BH10556" s="35"/>
    </row>
    <row r="10557" spans="1:60" x14ac:dyDescent="0.2">
      <c r="A10557" s="570">
        <f t="shared" si="155"/>
        <v>10551</v>
      </c>
      <c r="B10557" s="25"/>
      <c r="C10557" s="25"/>
      <c r="D10557" s="25"/>
      <c r="E10557" s="25"/>
      <c r="F10557" s="25"/>
      <c r="G10557" s="25"/>
      <c r="H10557" s="25"/>
      <c r="I10557" s="25"/>
      <c r="J10557" s="25"/>
      <c r="K10557" s="25"/>
      <c r="L10557" s="25"/>
      <c r="N10557" s="25"/>
      <c r="O10557" s="25"/>
      <c r="P10557" s="25"/>
      <c r="AS10557" s="572"/>
      <c r="AT10557" s="391"/>
      <c r="AU10557" s="222"/>
      <c r="AV10557" s="564"/>
      <c r="AW10557" s="60"/>
      <c r="AX10557" s="60"/>
      <c r="AY10557" s="60"/>
      <c r="AZ10557" s="283"/>
      <c r="BA10557" s="283"/>
      <c r="BB10557" s="283"/>
      <c r="BC10557" s="34"/>
      <c r="BD10557" s="27"/>
      <c r="BF10557" s="35"/>
      <c r="BG10557" s="35"/>
      <c r="BH10557" s="35"/>
    </row>
    <row r="10558" spans="1:60" x14ac:dyDescent="0.2">
      <c r="A10558" s="570">
        <f t="shared" si="155"/>
        <v>10552</v>
      </c>
      <c r="B10558" s="25"/>
      <c r="C10558" s="25"/>
      <c r="D10558" s="25"/>
      <c r="E10558" s="25"/>
      <c r="F10558" s="25"/>
      <c r="G10558" s="25"/>
      <c r="H10558" s="25"/>
      <c r="I10558" s="25"/>
      <c r="J10558" s="25"/>
      <c r="K10558" s="25"/>
      <c r="L10558" s="25"/>
      <c r="N10558" s="25"/>
      <c r="O10558" s="25"/>
      <c r="P10558" s="25"/>
      <c r="AS10558" s="572"/>
      <c r="AT10558" s="391"/>
      <c r="AU10558" s="222"/>
      <c r="AV10558" s="564"/>
      <c r="AW10558" s="60"/>
      <c r="AX10558" s="60"/>
      <c r="AY10558" s="60"/>
      <c r="AZ10558" s="283"/>
      <c r="BA10558" s="283"/>
      <c r="BB10558" s="283"/>
      <c r="BC10558" s="34"/>
      <c r="BD10558" s="27"/>
      <c r="BF10558" s="35"/>
      <c r="BG10558" s="35"/>
      <c r="BH10558" s="35"/>
    </row>
    <row r="10559" spans="1:60" x14ac:dyDescent="0.2">
      <c r="A10559" s="570">
        <f t="shared" si="155"/>
        <v>10553</v>
      </c>
      <c r="B10559" s="25"/>
      <c r="C10559" s="25"/>
      <c r="D10559" s="25"/>
      <c r="E10559" s="25"/>
      <c r="F10559" s="25"/>
      <c r="G10559" s="25"/>
      <c r="H10559" s="25"/>
      <c r="I10559" s="25"/>
      <c r="J10559" s="25"/>
      <c r="K10559" s="25"/>
      <c r="L10559" s="25"/>
      <c r="N10559" s="25"/>
      <c r="O10559" s="25"/>
      <c r="P10559" s="25"/>
      <c r="AS10559" s="572"/>
      <c r="AT10559" s="391"/>
      <c r="AU10559" s="222"/>
      <c r="AV10559" s="564"/>
      <c r="AW10559" s="60"/>
      <c r="AX10559" s="60"/>
      <c r="AY10559" s="60"/>
      <c r="AZ10559" s="283"/>
      <c r="BA10559" s="283"/>
      <c r="BB10559" s="283"/>
      <c r="BC10559" s="34"/>
      <c r="BD10559" s="27"/>
      <c r="BF10559" s="35"/>
      <c r="BG10559" s="35"/>
      <c r="BH10559" s="35"/>
    </row>
    <row r="10560" spans="1:60" x14ac:dyDescent="0.2">
      <c r="A10560" s="570">
        <f t="shared" si="155"/>
        <v>10554</v>
      </c>
      <c r="B10560" s="25"/>
      <c r="C10560" s="25"/>
      <c r="D10560" s="25"/>
      <c r="E10560" s="25"/>
      <c r="F10560" s="25"/>
      <c r="G10560" s="25"/>
      <c r="H10560" s="25"/>
      <c r="I10560" s="25"/>
      <c r="J10560" s="25"/>
      <c r="K10560" s="25"/>
      <c r="L10560" s="25"/>
      <c r="N10560" s="25"/>
      <c r="O10560" s="25"/>
      <c r="P10560" s="25"/>
      <c r="AS10560" s="572"/>
      <c r="AT10560" s="391"/>
      <c r="AU10560" s="222"/>
      <c r="AV10560" s="564"/>
      <c r="AW10560" s="60"/>
      <c r="AX10560" s="60"/>
      <c r="AY10560" s="60"/>
      <c r="AZ10560" s="283"/>
      <c r="BA10560" s="283"/>
      <c r="BB10560" s="283"/>
      <c r="BC10560" s="34"/>
      <c r="BD10560" s="27"/>
      <c r="BF10560" s="35"/>
      <c r="BG10560" s="35"/>
      <c r="BH10560" s="35"/>
    </row>
    <row r="10561" spans="1:60" x14ac:dyDescent="0.2">
      <c r="A10561" s="570">
        <f t="shared" si="155"/>
        <v>10555</v>
      </c>
      <c r="B10561" s="25"/>
      <c r="C10561" s="25"/>
      <c r="D10561" s="25"/>
      <c r="E10561" s="25"/>
      <c r="F10561" s="25"/>
      <c r="G10561" s="25"/>
      <c r="H10561" s="25"/>
      <c r="I10561" s="25"/>
      <c r="J10561" s="25"/>
      <c r="K10561" s="25"/>
      <c r="L10561" s="25"/>
      <c r="N10561" s="25"/>
      <c r="O10561" s="25"/>
      <c r="P10561" s="25"/>
      <c r="AS10561" s="572"/>
      <c r="AT10561" s="391"/>
      <c r="AU10561" s="222"/>
      <c r="AV10561" s="564"/>
      <c r="AW10561" s="60"/>
      <c r="AX10561" s="60"/>
      <c r="AY10561" s="60"/>
      <c r="AZ10561" s="283"/>
      <c r="BA10561" s="283"/>
      <c r="BB10561" s="283"/>
      <c r="BC10561" s="34"/>
      <c r="BD10561" s="27"/>
      <c r="BF10561" s="35"/>
      <c r="BG10561" s="35"/>
      <c r="BH10561" s="35"/>
    </row>
    <row r="10562" spans="1:60" x14ac:dyDescent="0.2">
      <c r="A10562" s="570">
        <f t="shared" si="155"/>
        <v>10556</v>
      </c>
      <c r="B10562" s="25"/>
      <c r="C10562" s="25"/>
      <c r="D10562" s="25"/>
      <c r="E10562" s="25"/>
      <c r="F10562" s="25"/>
      <c r="G10562" s="25"/>
      <c r="H10562" s="25"/>
      <c r="I10562" s="25"/>
      <c r="J10562" s="25"/>
      <c r="K10562" s="25"/>
      <c r="L10562" s="25"/>
      <c r="N10562" s="25"/>
      <c r="O10562" s="25"/>
      <c r="P10562" s="25"/>
      <c r="AS10562" s="572"/>
      <c r="AT10562" s="391"/>
      <c r="AU10562" s="222"/>
      <c r="AV10562" s="564"/>
      <c r="AW10562" s="60"/>
      <c r="AX10562" s="60"/>
      <c r="AY10562" s="60"/>
      <c r="AZ10562" s="283"/>
      <c r="BA10562" s="283"/>
      <c r="BB10562" s="283"/>
      <c r="BC10562" s="34"/>
      <c r="BD10562" s="27"/>
      <c r="BF10562" s="35"/>
      <c r="BG10562" s="35"/>
      <c r="BH10562" s="35"/>
    </row>
    <row r="10563" spans="1:60" x14ac:dyDescent="0.2">
      <c r="A10563" s="570">
        <f t="shared" si="155"/>
        <v>10557</v>
      </c>
      <c r="B10563" s="25"/>
      <c r="C10563" s="25"/>
      <c r="D10563" s="25"/>
      <c r="E10563" s="25"/>
      <c r="F10563" s="25"/>
      <c r="G10563" s="25"/>
      <c r="H10563" s="25"/>
      <c r="I10563" s="25"/>
      <c r="J10563" s="25"/>
      <c r="K10563" s="25"/>
      <c r="L10563" s="25"/>
      <c r="N10563" s="25"/>
      <c r="O10563" s="25"/>
      <c r="P10563" s="25"/>
      <c r="AS10563" s="572"/>
      <c r="AT10563" s="391"/>
      <c r="AU10563" s="222"/>
      <c r="AV10563" s="564"/>
      <c r="AW10563" s="60"/>
      <c r="AX10563" s="60"/>
      <c r="AY10563" s="60"/>
      <c r="AZ10563" s="283"/>
      <c r="BA10563" s="283"/>
      <c r="BB10563" s="283"/>
      <c r="BC10563" s="34"/>
      <c r="BD10563" s="27"/>
      <c r="BF10563" s="35"/>
      <c r="BG10563" s="35"/>
      <c r="BH10563" s="35"/>
    </row>
    <row r="10564" spans="1:60" x14ac:dyDescent="0.2">
      <c r="A10564" s="570">
        <f t="shared" si="155"/>
        <v>10558</v>
      </c>
      <c r="B10564" s="25"/>
      <c r="C10564" s="25"/>
      <c r="D10564" s="25"/>
      <c r="E10564" s="25"/>
      <c r="F10564" s="25"/>
      <c r="G10564" s="25"/>
      <c r="H10564" s="25"/>
      <c r="I10564" s="25"/>
      <c r="J10564" s="25"/>
      <c r="K10564" s="25"/>
      <c r="L10564" s="25"/>
      <c r="N10564" s="25"/>
      <c r="O10564" s="25"/>
      <c r="P10564" s="25"/>
      <c r="AS10564" s="572"/>
      <c r="AT10564" s="391"/>
      <c r="AU10564" s="222"/>
      <c r="AV10564" s="564"/>
      <c r="AW10564" s="60"/>
      <c r="AX10564" s="60"/>
      <c r="AY10564" s="60"/>
      <c r="AZ10564" s="283"/>
      <c r="BA10564" s="283"/>
      <c r="BB10564" s="283"/>
      <c r="BC10564" s="34"/>
      <c r="BD10564" s="27"/>
      <c r="BF10564" s="35"/>
      <c r="BG10564" s="35"/>
      <c r="BH10564" s="35"/>
    </row>
    <row r="10565" spans="1:60" x14ac:dyDescent="0.2">
      <c r="A10565" s="570">
        <f t="shared" si="155"/>
        <v>10559</v>
      </c>
      <c r="B10565" s="25"/>
      <c r="C10565" s="25"/>
      <c r="D10565" s="25"/>
      <c r="E10565" s="25"/>
      <c r="F10565" s="25"/>
      <c r="G10565" s="25"/>
      <c r="H10565" s="25"/>
      <c r="I10565" s="25"/>
      <c r="J10565" s="25"/>
      <c r="K10565" s="25"/>
      <c r="L10565" s="25"/>
      <c r="N10565" s="25"/>
      <c r="O10565" s="25"/>
      <c r="P10565" s="25"/>
      <c r="AS10565" s="572"/>
      <c r="AT10565" s="391"/>
      <c r="AU10565" s="222"/>
      <c r="AV10565" s="564"/>
      <c r="AW10565" s="60"/>
      <c r="AX10565" s="60"/>
      <c r="AY10565" s="60"/>
      <c r="AZ10565" s="283"/>
      <c r="BA10565" s="283"/>
      <c r="BB10565" s="283"/>
      <c r="BC10565" s="34"/>
      <c r="BD10565" s="27"/>
      <c r="BF10565" s="35"/>
      <c r="BG10565" s="35"/>
      <c r="BH10565" s="35"/>
    </row>
    <row r="10566" spans="1:60" x14ac:dyDescent="0.2">
      <c r="A10566" s="570">
        <f t="shared" si="155"/>
        <v>10560</v>
      </c>
      <c r="B10566" s="25"/>
      <c r="C10566" s="25"/>
      <c r="D10566" s="25"/>
      <c r="E10566" s="25"/>
      <c r="F10566" s="25"/>
      <c r="G10566" s="25"/>
      <c r="H10566" s="25"/>
      <c r="I10566" s="25"/>
      <c r="J10566" s="25"/>
      <c r="K10566" s="25"/>
      <c r="L10566" s="25"/>
      <c r="N10566" s="25"/>
      <c r="O10566" s="25"/>
      <c r="P10566" s="25"/>
      <c r="AS10566" s="572"/>
      <c r="AT10566" s="391"/>
      <c r="AU10566" s="222"/>
      <c r="AV10566" s="564"/>
      <c r="AW10566" s="60"/>
      <c r="AX10566" s="60"/>
      <c r="AY10566" s="60"/>
      <c r="AZ10566" s="283"/>
      <c r="BA10566" s="283"/>
      <c r="BB10566" s="283"/>
      <c r="BC10566" s="34"/>
      <c r="BD10566" s="27"/>
      <c r="BF10566" s="35"/>
      <c r="BG10566" s="35"/>
      <c r="BH10566" s="35"/>
    </row>
    <row r="10567" spans="1:60" x14ac:dyDescent="0.2">
      <c r="A10567" s="570">
        <f t="shared" si="155"/>
        <v>10561</v>
      </c>
      <c r="B10567" s="25"/>
      <c r="C10567" s="25"/>
      <c r="D10567" s="25"/>
      <c r="E10567" s="25"/>
      <c r="F10567" s="25"/>
      <c r="G10567" s="25"/>
      <c r="H10567" s="25"/>
      <c r="I10567" s="25"/>
      <c r="J10567" s="25"/>
      <c r="K10567" s="25"/>
      <c r="L10567" s="25"/>
      <c r="N10567" s="25"/>
      <c r="O10567" s="25"/>
      <c r="P10567" s="25"/>
      <c r="AS10567" s="572"/>
      <c r="AT10567" s="391"/>
      <c r="AU10567" s="222"/>
      <c r="AV10567" s="564"/>
      <c r="AW10567" s="60"/>
      <c r="AX10567" s="60"/>
      <c r="AY10567" s="60"/>
      <c r="AZ10567" s="283"/>
      <c r="BA10567" s="283"/>
      <c r="BB10567" s="283"/>
      <c r="BC10567" s="34"/>
      <c r="BD10567" s="27"/>
      <c r="BF10567" s="35"/>
      <c r="BG10567" s="35"/>
      <c r="BH10567" s="35"/>
    </row>
    <row r="10568" spans="1:60" x14ac:dyDescent="0.2">
      <c r="A10568" s="570">
        <f t="shared" si="155"/>
        <v>10562</v>
      </c>
      <c r="B10568" s="25"/>
      <c r="C10568" s="25"/>
      <c r="D10568" s="25"/>
      <c r="E10568" s="25"/>
      <c r="F10568" s="25"/>
      <c r="G10568" s="25"/>
      <c r="H10568" s="25"/>
      <c r="I10568" s="25"/>
      <c r="J10568" s="25"/>
      <c r="K10568" s="25"/>
      <c r="L10568" s="25"/>
      <c r="N10568" s="25"/>
      <c r="O10568" s="25"/>
      <c r="P10568" s="25"/>
      <c r="AS10568" s="572"/>
      <c r="AT10568" s="391"/>
      <c r="AU10568" s="222"/>
      <c r="AV10568" s="564"/>
      <c r="AW10568" s="60"/>
      <c r="AX10568" s="60"/>
      <c r="AY10568" s="60"/>
      <c r="AZ10568" s="283"/>
      <c r="BA10568" s="283"/>
      <c r="BB10568" s="283"/>
      <c r="BC10568" s="34"/>
      <c r="BD10568" s="27"/>
      <c r="BF10568" s="35"/>
      <c r="BG10568" s="35"/>
      <c r="BH10568" s="35"/>
    </row>
    <row r="10569" spans="1:60" x14ac:dyDescent="0.2">
      <c r="A10569" s="570">
        <f t="shared" si="155"/>
        <v>10563</v>
      </c>
      <c r="B10569" s="25"/>
      <c r="C10569" s="25"/>
      <c r="D10569" s="25"/>
      <c r="E10569" s="25"/>
      <c r="F10569" s="25"/>
      <c r="G10569" s="25"/>
      <c r="H10569" s="25"/>
      <c r="I10569" s="25"/>
      <c r="J10569" s="25"/>
      <c r="K10569" s="25"/>
      <c r="L10569" s="25"/>
      <c r="N10569" s="25"/>
      <c r="O10569" s="25"/>
      <c r="P10569" s="25"/>
      <c r="AS10569" s="572"/>
      <c r="AT10569" s="391"/>
      <c r="AU10569" s="222"/>
      <c r="AV10569" s="564"/>
      <c r="AW10569" s="60"/>
      <c r="AX10569" s="60"/>
      <c r="AY10569" s="60"/>
      <c r="AZ10569" s="283"/>
      <c r="BA10569" s="283"/>
      <c r="BB10569" s="283"/>
      <c r="BC10569" s="34"/>
      <c r="BD10569" s="27"/>
      <c r="BF10569" s="35"/>
      <c r="BG10569" s="35"/>
      <c r="BH10569" s="35"/>
    </row>
    <row r="10570" spans="1:60" x14ac:dyDescent="0.2">
      <c r="A10570" s="570">
        <f t="shared" si="155"/>
        <v>10564</v>
      </c>
      <c r="B10570" s="25"/>
      <c r="C10570" s="25"/>
      <c r="D10570" s="25"/>
      <c r="E10570" s="25"/>
      <c r="F10570" s="25"/>
      <c r="G10570" s="25"/>
      <c r="H10570" s="25"/>
      <c r="I10570" s="25"/>
      <c r="J10570" s="25"/>
      <c r="K10570" s="25"/>
      <c r="L10570" s="25"/>
      <c r="N10570" s="25"/>
      <c r="O10570" s="25"/>
      <c r="P10570" s="25"/>
      <c r="AS10570" s="572"/>
      <c r="AT10570" s="391"/>
      <c r="AU10570" s="222"/>
      <c r="AV10570" s="564"/>
      <c r="AW10570" s="60"/>
      <c r="AX10570" s="60"/>
      <c r="AY10570" s="60"/>
      <c r="AZ10570" s="283"/>
      <c r="BA10570" s="283"/>
      <c r="BB10570" s="283"/>
      <c r="BC10570" s="34"/>
      <c r="BD10570" s="27"/>
      <c r="BF10570" s="35"/>
      <c r="BG10570" s="35"/>
      <c r="BH10570" s="35"/>
    </row>
    <row r="10571" spans="1:60" x14ac:dyDescent="0.2">
      <c r="A10571" s="570">
        <f t="shared" si="155"/>
        <v>10565</v>
      </c>
      <c r="B10571" s="25"/>
      <c r="C10571" s="25"/>
      <c r="D10571" s="25"/>
      <c r="E10571" s="25"/>
      <c r="F10571" s="25"/>
      <c r="G10571" s="25"/>
      <c r="H10571" s="25"/>
      <c r="I10571" s="25"/>
      <c r="J10571" s="25"/>
      <c r="K10571" s="25"/>
      <c r="L10571" s="25"/>
      <c r="N10571" s="25"/>
      <c r="O10571" s="25"/>
      <c r="P10571" s="25"/>
      <c r="AS10571" s="572"/>
      <c r="AT10571" s="391"/>
      <c r="AU10571" s="222"/>
      <c r="AV10571" s="564"/>
      <c r="AW10571" s="60"/>
      <c r="AX10571" s="60"/>
      <c r="AY10571" s="60"/>
      <c r="AZ10571" s="283"/>
      <c r="BA10571" s="283"/>
      <c r="BB10571" s="283"/>
      <c r="BC10571" s="34"/>
      <c r="BD10571" s="27"/>
      <c r="BF10571" s="35"/>
      <c r="BG10571" s="35"/>
      <c r="BH10571" s="35"/>
    </row>
    <row r="10572" spans="1:60" x14ac:dyDescent="0.2">
      <c r="A10572" s="570">
        <f t="shared" si="155"/>
        <v>10566</v>
      </c>
      <c r="B10572" s="25"/>
      <c r="C10572" s="25"/>
      <c r="D10572" s="25"/>
      <c r="E10572" s="25"/>
      <c r="F10572" s="25"/>
      <c r="G10572" s="25"/>
      <c r="H10572" s="25"/>
      <c r="I10572" s="25"/>
      <c r="J10572" s="25"/>
      <c r="K10572" s="25"/>
      <c r="L10572" s="25"/>
      <c r="N10572" s="25"/>
      <c r="O10572" s="25"/>
      <c r="P10572" s="25"/>
      <c r="AS10572" s="572"/>
      <c r="AT10572" s="391"/>
      <c r="AU10572" s="222"/>
      <c r="AV10572" s="564"/>
      <c r="AW10572" s="60"/>
      <c r="AX10572" s="60"/>
      <c r="AY10572" s="60"/>
      <c r="AZ10572" s="283"/>
      <c r="BA10572" s="283"/>
      <c r="BB10572" s="283"/>
      <c r="BC10572" s="34"/>
      <c r="BD10572" s="27"/>
      <c r="BF10572" s="35"/>
      <c r="BG10572" s="35"/>
      <c r="BH10572" s="35"/>
    </row>
    <row r="10573" spans="1:60" x14ac:dyDescent="0.2">
      <c r="A10573" s="570">
        <f t="shared" si="155"/>
        <v>10567</v>
      </c>
      <c r="B10573" s="25"/>
      <c r="C10573" s="25"/>
      <c r="D10573" s="25"/>
      <c r="E10573" s="25"/>
      <c r="F10573" s="25"/>
      <c r="G10573" s="25"/>
      <c r="H10573" s="25"/>
      <c r="I10573" s="25"/>
      <c r="J10573" s="25"/>
      <c r="K10573" s="25"/>
      <c r="L10573" s="25"/>
      <c r="N10573" s="25"/>
      <c r="O10573" s="25"/>
      <c r="P10573" s="25"/>
      <c r="AS10573" s="572"/>
      <c r="AT10573" s="391"/>
      <c r="AU10573" s="222"/>
      <c r="AV10573" s="564"/>
      <c r="AW10573" s="60"/>
      <c r="AX10573" s="60"/>
      <c r="AY10573" s="60"/>
      <c r="AZ10573" s="283"/>
      <c r="BA10573" s="283"/>
      <c r="BB10573" s="283"/>
      <c r="BC10573" s="34"/>
      <c r="BD10573" s="27"/>
      <c r="BF10573" s="35"/>
      <c r="BG10573" s="35"/>
      <c r="BH10573" s="35"/>
    </row>
    <row r="10574" spans="1:60" x14ac:dyDescent="0.2">
      <c r="A10574" s="570">
        <f t="shared" si="155"/>
        <v>10568</v>
      </c>
      <c r="B10574" s="25"/>
      <c r="C10574" s="25"/>
      <c r="D10574" s="25"/>
      <c r="E10574" s="25"/>
      <c r="F10574" s="25"/>
      <c r="G10574" s="25"/>
      <c r="H10574" s="25"/>
      <c r="I10574" s="25"/>
      <c r="J10574" s="25"/>
      <c r="K10574" s="25"/>
      <c r="L10574" s="25"/>
      <c r="N10574" s="25"/>
      <c r="O10574" s="25"/>
      <c r="P10574" s="25"/>
      <c r="AS10574" s="572"/>
      <c r="AT10574" s="391"/>
      <c r="AU10574" s="222"/>
      <c r="AV10574" s="564"/>
      <c r="AW10574" s="60"/>
      <c r="AX10574" s="60"/>
      <c r="AY10574" s="60"/>
      <c r="AZ10574" s="283"/>
      <c r="BA10574" s="283"/>
      <c r="BB10574" s="283"/>
      <c r="BC10574" s="34"/>
      <c r="BD10574" s="27"/>
      <c r="BF10574" s="35"/>
      <c r="BG10574" s="35"/>
      <c r="BH10574" s="35"/>
    </row>
    <row r="10575" spans="1:60" x14ac:dyDescent="0.2">
      <c r="A10575" s="570">
        <f t="shared" ref="A10575:A10629" si="156">A10574+1</f>
        <v>10569</v>
      </c>
      <c r="B10575" s="25"/>
      <c r="C10575" s="25"/>
      <c r="D10575" s="25"/>
      <c r="E10575" s="25"/>
      <c r="F10575" s="25"/>
      <c r="G10575" s="25"/>
      <c r="H10575" s="25"/>
      <c r="I10575" s="25"/>
      <c r="J10575" s="25"/>
      <c r="K10575" s="25"/>
      <c r="L10575" s="25"/>
      <c r="N10575" s="25"/>
      <c r="O10575" s="25"/>
      <c r="P10575" s="25"/>
      <c r="AS10575" s="572"/>
      <c r="AT10575" s="391"/>
      <c r="AU10575" s="222"/>
      <c r="AV10575" s="564"/>
      <c r="AW10575" s="60"/>
      <c r="AX10575" s="60"/>
      <c r="AY10575" s="60"/>
      <c r="AZ10575" s="283"/>
      <c r="BA10575" s="283"/>
      <c r="BB10575" s="283"/>
      <c r="BC10575" s="34"/>
      <c r="BD10575" s="27"/>
      <c r="BF10575" s="35"/>
      <c r="BG10575" s="35"/>
      <c r="BH10575" s="35"/>
    </row>
    <row r="10576" spans="1:60" x14ac:dyDescent="0.2">
      <c r="A10576" s="570">
        <f t="shared" si="156"/>
        <v>10570</v>
      </c>
      <c r="B10576" s="25"/>
      <c r="C10576" s="25"/>
      <c r="D10576" s="25"/>
      <c r="E10576" s="25"/>
      <c r="F10576" s="25"/>
      <c r="G10576" s="25"/>
      <c r="H10576" s="25"/>
      <c r="I10576" s="25"/>
      <c r="J10576" s="25"/>
      <c r="K10576" s="25"/>
      <c r="L10576" s="25"/>
      <c r="N10576" s="25"/>
      <c r="O10576" s="25"/>
      <c r="P10576" s="25"/>
      <c r="AS10576" s="572"/>
      <c r="AT10576" s="391"/>
      <c r="AU10576" s="222"/>
      <c r="AV10576" s="564"/>
      <c r="AW10576" s="60"/>
      <c r="AX10576" s="60"/>
      <c r="AY10576" s="60"/>
      <c r="AZ10576" s="283"/>
      <c r="BA10576" s="283"/>
      <c r="BB10576" s="283"/>
      <c r="BC10576" s="34"/>
      <c r="BD10576" s="27"/>
      <c r="BF10576" s="35"/>
      <c r="BG10576" s="35"/>
      <c r="BH10576" s="35"/>
    </row>
    <row r="10577" spans="1:60" x14ac:dyDescent="0.2">
      <c r="A10577" s="570">
        <f t="shared" si="156"/>
        <v>10571</v>
      </c>
      <c r="B10577" s="25"/>
      <c r="C10577" s="25"/>
      <c r="D10577" s="25"/>
      <c r="E10577" s="25"/>
      <c r="F10577" s="25"/>
      <c r="G10577" s="25"/>
      <c r="H10577" s="25"/>
      <c r="I10577" s="25"/>
      <c r="J10577" s="25"/>
      <c r="K10577" s="25"/>
      <c r="L10577" s="25"/>
      <c r="N10577" s="25"/>
      <c r="O10577" s="25"/>
      <c r="P10577" s="25"/>
      <c r="AS10577" s="572"/>
      <c r="AT10577" s="391"/>
      <c r="AU10577" s="222"/>
      <c r="AV10577" s="564"/>
      <c r="AW10577" s="60"/>
      <c r="AX10577" s="60"/>
      <c r="AY10577" s="60"/>
      <c r="AZ10577" s="283"/>
      <c r="BA10577" s="283"/>
      <c r="BB10577" s="283"/>
      <c r="BC10577" s="34"/>
      <c r="BD10577" s="27"/>
      <c r="BF10577" s="35"/>
      <c r="BG10577" s="35"/>
      <c r="BH10577" s="35"/>
    </row>
    <row r="10578" spans="1:60" x14ac:dyDescent="0.2">
      <c r="A10578" s="570">
        <f t="shared" si="156"/>
        <v>10572</v>
      </c>
      <c r="B10578" s="25"/>
      <c r="C10578" s="25"/>
      <c r="D10578" s="25"/>
      <c r="E10578" s="25"/>
      <c r="F10578" s="25"/>
      <c r="G10578" s="25"/>
      <c r="H10578" s="25"/>
      <c r="I10578" s="25"/>
      <c r="J10578" s="25"/>
      <c r="K10578" s="25"/>
      <c r="L10578" s="25"/>
      <c r="N10578" s="25"/>
      <c r="O10578" s="25"/>
      <c r="P10578" s="25"/>
      <c r="AS10578" s="572"/>
      <c r="AT10578" s="391"/>
      <c r="AU10578" s="222"/>
      <c r="AV10578" s="564"/>
      <c r="AW10578" s="60"/>
      <c r="AX10578" s="60"/>
      <c r="AY10578" s="60"/>
      <c r="AZ10578" s="283"/>
      <c r="BA10578" s="283"/>
      <c r="BB10578" s="283"/>
      <c r="BC10578" s="34"/>
      <c r="BD10578" s="27"/>
      <c r="BF10578" s="35"/>
      <c r="BG10578" s="35"/>
      <c r="BH10578" s="35"/>
    </row>
    <row r="10579" spans="1:60" x14ac:dyDescent="0.2">
      <c r="A10579" s="570">
        <f t="shared" si="156"/>
        <v>10573</v>
      </c>
      <c r="B10579" s="25"/>
      <c r="C10579" s="25"/>
      <c r="D10579" s="25"/>
      <c r="E10579" s="25"/>
      <c r="F10579" s="25"/>
      <c r="G10579" s="25"/>
      <c r="H10579" s="25"/>
      <c r="I10579" s="25"/>
      <c r="J10579" s="25"/>
      <c r="K10579" s="25"/>
      <c r="L10579" s="25"/>
      <c r="N10579" s="25"/>
      <c r="O10579" s="25"/>
      <c r="P10579" s="25"/>
      <c r="AS10579" s="572"/>
      <c r="AT10579" s="391"/>
      <c r="AU10579" s="222"/>
      <c r="AV10579" s="564"/>
      <c r="AW10579" s="60"/>
      <c r="AX10579" s="60"/>
      <c r="AY10579" s="60"/>
      <c r="AZ10579" s="283"/>
      <c r="BA10579" s="283"/>
      <c r="BB10579" s="283"/>
      <c r="BC10579" s="34"/>
      <c r="BD10579" s="27"/>
      <c r="BF10579" s="35"/>
      <c r="BG10579" s="35"/>
      <c r="BH10579" s="35"/>
    </row>
    <row r="10580" spans="1:60" x14ac:dyDescent="0.2">
      <c r="A10580" s="570">
        <f t="shared" si="156"/>
        <v>10574</v>
      </c>
      <c r="B10580" s="25"/>
      <c r="C10580" s="25"/>
      <c r="D10580" s="25"/>
      <c r="E10580" s="25"/>
      <c r="F10580" s="25"/>
      <c r="G10580" s="25"/>
      <c r="H10580" s="25"/>
      <c r="I10580" s="25"/>
      <c r="J10580" s="25"/>
      <c r="K10580" s="25"/>
      <c r="L10580" s="25"/>
      <c r="N10580" s="25"/>
      <c r="O10580" s="25"/>
      <c r="P10580" s="25"/>
      <c r="AS10580" s="572"/>
      <c r="AT10580" s="391"/>
      <c r="AU10580" s="222"/>
      <c r="AV10580" s="564"/>
      <c r="AW10580" s="60"/>
      <c r="AX10580" s="60"/>
      <c r="AY10580" s="60"/>
      <c r="AZ10580" s="283"/>
      <c r="BA10580" s="283"/>
      <c r="BB10580" s="283"/>
      <c r="BC10580" s="34"/>
      <c r="BD10580" s="27"/>
      <c r="BF10580" s="35"/>
      <c r="BG10580" s="35"/>
      <c r="BH10580" s="35"/>
    </row>
    <row r="10581" spans="1:60" x14ac:dyDescent="0.2">
      <c r="A10581" s="570">
        <f t="shared" si="156"/>
        <v>10575</v>
      </c>
      <c r="B10581" s="25"/>
      <c r="C10581" s="25"/>
      <c r="D10581" s="25"/>
      <c r="E10581" s="25"/>
      <c r="F10581" s="25"/>
      <c r="G10581" s="25"/>
      <c r="H10581" s="25"/>
      <c r="I10581" s="25"/>
      <c r="J10581" s="25"/>
      <c r="K10581" s="25"/>
      <c r="L10581" s="25"/>
      <c r="N10581" s="25"/>
      <c r="O10581" s="25"/>
      <c r="P10581" s="25"/>
      <c r="AS10581" s="572"/>
      <c r="AT10581" s="391"/>
      <c r="AU10581" s="222"/>
      <c r="AV10581" s="564"/>
      <c r="AW10581" s="60"/>
      <c r="AX10581" s="60"/>
      <c r="AY10581" s="60"/>
      <c r="AZ10581" s="283"/>
      <c r="BA10581" s="283"/>
      <c r="BB10581" s="283"/>
      <c r="BC10581" s="34"/>
      <c r="BD10581" s="27"/>
      <c r="BF10581" s="35"/>
      <c r="BG10581" s="35"/>
      <c r="BH10581" s="35"/>
    </row>
    <row r="10582" spans="1:60" x14ac:dyDescent="0.2">
      <c r="A10582" s="570">
        <f t="shared" si="156"/>
        <v>10576</v>
      </c>
      <c r="B10582" s="25"/>
      <c r="C10582" s="25"/>
      <c r="D10582" s="25"/>
      <c r="E10582" s="25"/>
      <c r="F10582" s="25"/>
      <c r="G10582" s="25"/>
      <c r="H10582" s="25"/>
      <c r="I10582" s="25"/>
      <c r="J10582" s="25"/>
      <c r="K10582" s="25"/>
      <c r="L10582" s="25"/>
      <c r="N10582" s="25"/>
      <c r="O10582" s="25"/>
      <c r="P10582" s="25"/>
      <c r="AS10582" s="572"/>
      <c r="AT10582" s="391"/>
      <c r="AU10582" s="222"/>
      <c r="AV10582" s="564"/>
      <c r="AW10582" s="60"/>
      <c r="AX10582" s="60"/>
      <c r="AY10582" s="60"/>
      <c r="AZ10582" s="283"/>
      <c r="BA10582" s="283"/>
      <c r="BB10582" s="283"/>
      <c r="BC10582" s="34"/>
      <c r="BD10582" s="27"/>
      <c r="BF10582" s="35"/>
      <c r="BG10582" s="35"/>
      <c r="BH10582" s="35"/>
    </row>
    <row r="10583" spans="1:60" x14ac:dyDescent="0.2">
      <c r="A10583" s="570">
        <f t="shared" si="156"/>
        <v>10577</v>
      </c>
      <c r="B10583" s="25"/>
      <c r="C10583" s="25"/>
      <c r="D10583" s="25"/>
      <c r="E10583" s="25"/>
      <c r="F10583" s="25"/>
      <c r="G10583" s="25"/>
      <c r="H10583" s="25"/>
      <c r="I10583" s="25"/>
      <c r="J10583" s="25"/>
      <c r="K10583" s="25"/>
      <c r="L10583" s="25"/>
      <c r="N10583" s="25"/>
      <c r="O10583" s="25"/>
      <c r="P10583" s="25"/>
      <c r="AS10583" s="572"/>
      <c r="AT10583" s="391"/>
      <c r="AU10583" s="222"/>
      <c r="AV10583" s="564"/>
      <c r="AW10583" s="60"/>
      <c r="AX10583" s="60"/>
      <c r="AY10583" s="60"/>
      <c r="AZ10583" s="283"/>
      <c r="BA10583" s="283"/>
      <c r="BB10583" s="283"/>
      <c r="BC10583" s="34"/>
      <c r="BD10583" s="27"/>
      <c r="BF10583" s="35"/>
      <c r="BG10583" s="35"/>
      <c r="BH10583" s="35"/>
    </row>
    <row r="10584" spans="1:60" x14ac:dyDescent="0.2">
      <c r="A10584" s="570">
        <f t="shared" si="156"/>
        <v>10578</v>
      </c>
      <c r="B10584" s="25"/>
      <c r="C10584" s="25"/>
      <c r="D10584" s="25"/>
      <c r="E10584" s="25"/>
      <c r="F10584" s="25"/>
      <c r="G10584" s="25"/>
      <c r="H10584" s="25"/>
      <c r="I10584" s="25"/>
      <c r="J10584" s="25"/>
      <c r="K10584" s="25"/>
      <c r="L10584" s="25"/>
      <c r="N10584" s="25"/>
      <c r="O10584" s="25"/>
      <c r="P10584" s="25"/>
      <c r="AS10584" s="572"/>
      <c r="AT10584" s="391"/>
      <c r="AU10584" s="222"/>
      <c r="AV10584" s="564"/>
      <c r="AW10584" s="60"/>
      <c r="AX10584" s="60"/>
      <c r="AY10584" s="60"/>
      <c r="AZ10584" s="283"/>
      <c r="BA10584" s="283"/>
      <c r="BB10584" s="283"/>
      <c r="BC10584" s="34"/>
      <c r="BD10584" s="27"/>
      <c r="BF10584" s="35"/>
      <c r="BG10584" s="35"/>
      <c r="BH10584" s="35"/>
    </row>
    <row r="10585" spans="1:60" x14ac:dyDescent="0.2">
      <c r="A10585" s="570">
        <f t="shared" si="156"/>
        <v>10579</v>
      </c>
      <c r="B10585" s="25"/>
      <c r="C10585" s="25"/>
      <c r="D10585" s="25"/>
      <c r="E10585" s="25"/>
      <c r="F10585" s="25"/>
      <c r="G10585" s="25"/>
      <c r="H10585" s="25"/>
      <c r="I10585" s="25"/>
      <c r="J10585" s="25"/>
      <c r="K10585" s="25"/>
      <c r="L10585" s="25"/>
      <c r="N10585" s="25"/>
      <c r="O10585" s="25"/>
      <c r="P10585" s="25"/>
      <c r="AS10585" s="572"/>
      <c r="AT10585" s="391"/>
      <c r="AU10585" s="222"/>
      <c r="AV10585" s="564"/>
      <c r="AW10585" s="60"/>
      <c r="AX10585" s="60"/>
      <c r="AY10585" s="60"/>
      <c r="AZ10585" s="283"/>
      <c r="BA10585" s="283"/>
      <c r="BB10585" s="283"/>
      <c r="BC10585" s="34"/>
      <c r="BD10585" s="27"/>
      <c r="BF10585" s="35"/>
      <c r="BG10585" s="35"/>
      <c r="BH10585" s="35"/>
    </row>
    <row r="10586" spans="1:60" x14ac:dyDescent="0.2">
      <c r="A10586" s="570">
        <f t="shared" si="156"/>
        <v>10580</v>
      </c>
      <c r="B10586" s="25"/>
      <c r="C10586" s="25"/>
      <c r="D10586" s="25"/>
      <c r="E10586" s="25"/>
      <c r="F10586" s="25"/>
      <c r="G10586" s="25"/>
      <c r="H10586" s="25"/>
      <c r="I10586" s="25"/>
      <c r="J10586" s="25"/>
      <c r="K10586" s="25"/>
      <c r="L10586" s="25"/>
      <c r="N10586" s="25"/>
      <c r="O10586" s="25"/>
      <c r="P10586" s="25"/>
      <c r="AS10586" s="572"/>
      <c r="AT10586" s="391"/>
      <c r="AU10586" s="222"/>
      <c r="AV10586" s="564"/>
      <c r="AW10586" s="60"/>
      <c r="AX10586" s="60"/>
      <c r="AY10586" s="60"/>
      <c r="AZ10586" s="283"/>
      <c r="BA10586" s="283"/>
      <c r="BB10586" s="283"/>
      <c r="BC10586" s="34"/>
      <c r="BD10586" s="27"/>
      <c r="BF10586" s="35"/>
      <c r="BG10586" s="35"/>
      <c r="BH10586" s="35"/>
    </row>
    <row r="10587" spans="1:60" x14ac:dyDescent="0.2">
      <c r="A10587" s="570">
        <f t="shared" si="156"/>
        <v>10581</v>
      </c>
      <c r="B10587" s="25"/>
      <c r="C10587" s="25"/>
      <c r="D10587" s="25"/>
      <c r="E10587" s="25"/>
      <c r="F10587" s="25"/>
      <c r="G10587" s="25"/>
      <c r="H10587" s="25"/>
      <c r="I10587" s="25"/>
      <c r="J10587" s="25"/>
      <c r="K10587" s="25"/>
      <c r="L10587" s="25"/>
      <c r="N10587" s="25"/>
      <c r="O10587" s="25"/>
      <c r="P10587" s="25"/>
      <c r="AS10587" s="572"/>
      <c r="AT10587" s="391"/>
      <c r="AU10587" s="222"/>
      <c r="AV10587" s="564"/>
      <c r="AW10587" s="60"/>
      <c r="AX10587" s="60"/>
      <c r="AY10587" s="60"/>
      <c r="AZ10587" s="283"/>
      <c r="BA10587" s="283"/>
      <c r="BB10587" s="283"/>
      <c r="BC10587" s="34"/>
      <c r="BD10587" s="27"/>
      <c r="BF10587" s="35"/>
      <c r="BG10587" s="35"/>
      <c r="BH10587" s="35"/>
    </row>
    <row r="10588" spans="1:60" x14ac:dyDescent="0.2">
      <c r="A10588" s="570">
        <f t="shared" si="156"/>
        <v>10582</v>
      </c>
      <c r="B10588" s="25"/>
      <c r="C10588" s="25"/>
      <c r="D10588" s="25"/>
      <c r="E10588" s="25"/>
      <c r="F10588" s="25"/>
      <c r="G10588" s="25"/>
      <c r="H10588" s="25"/>
      <c r="I10588" s="25"/>
      <c r="J10588" s="25"/>
      <c r="K10588" s="25"/>
      <c r="L10588" s="25"/>
      <c r="N10588" s="25"/>
      <c r="O10588" s="25"/>
      <c r="P10588" s="25"/>
      <c r="AS10588" s="572"/>
      <c r="AT10588" s="391"/>
      <c r="AU10588" s="222"/>
      <c r="AV10588" s="564"/>
      <c r="AW10588" s="60"/>
      <c r="AX10588" s="60"/>
      <c r="AY10588" s="60"/>
      <c r="AZ10588" s="283"/>
      <c r="BA10588" s="283"/>
      <c r="BB10588" s="283"/>
      <c r="BC10588" s="34"/>
      <c r="BD10588" s="27"/>
      <c r="BF10588" s="35"/>
      <c r="BG10588" s="35"/>
      <c r="BH10588" s="35"/>
    </row>
    <row r="10589" spans="1:60" x14ac:dyDescent="0.2">
      <c r="A10589" s="570">
        <f t="shared" si="156"/>
        <v>10583</v>
      </c>
      <c r="B10589" s="25"/>
      <c r="C10589" s="25"/>
      <c r="D10589" s="25"/>
      <c r="E10589" s="25"/>
      <c r="F10589" s="25"/>
      <c r="G10589" s="25"/>
      <c r="H10589" s="25"/>
      <c r="I10589" s="25"/>
      <c r="J10589" s="25"/>
      <c r="K10589" s="25"/>
      <c r="L10589" s="25"/>
      <c r="N10589" s="25"/>
      <c r="O10589" s="25"/>
      <c r="P10589" s="25"/>
      <c r="AS10589" s="572"/>
      <c r="AT10589" s="391"/>
      <c r="AU10589" s="222"/>
      <c r="AV10589" s="564"/>
      <c r="AW10589" s="60"/>
      <c r="AX10589" s="60"/>
      <c r="AY10589" s="60"/>
      <c r="AZ10589" s="283"/>
      <c r="BA10589" s="283"/>
      <c r="BB10589" s="283"/>
      <c r="BC10589" s="34"/>
      <c r="BD10589" s="27"/>
      <c r="BF10589" s="35"/>
      <c r="BG10589" s="35"/>
      <c r="BH10589" s="35"/>
    </row>
    <row r="10590" spans="1:60" x14ac:dyDescent="0.2">
      <c r="A10590" s="570">
        <f t="shared" si="156"/>
        <v>10584</v>
      </c>
      <c r="B10590" s="25"/>
      <c r="C10590" s="25"/>
      <c r="D10590" s="25"/>
      <c r="E10590" s="25"/>
      <c r="F10590" s="25"/>
      <c r="G10590" s="25"/>
      <c r="H10590" s="25"/>
      <c r="I10590" s="25"/>
      <c r="J10590" s="25"/>
      <c r="K10590" s="25"/>
      <c r="L10590" s="25"/>
      <c r="N10590" s="25"/>
      <c r="O10590" s="25"/>
      <c r="P10590" s="25"/>
      <c r="AS10590" s="572"/>
      <c r="AT10590" s="391"/>
      <c r="AU10590" s="222"/>
      <c r="AV10590" s="564"/>
      <c r="AW10590" s="60"/>
      <c r="AX10590" s="60"/>
      <c r="AY10590" s="60"/>
      <c r="AZ10590" s="283"/>
      <c r="BA10590" s="283"/>
      <c r="BB10590" s="283"/>
      <c r="BC10590" s="34"/>
      <c r="BD10590" s="27"/>
      <c r="BF10590" s="35"/>
      <c r="BG10590" s="35"/>
      <c r="BH10590" s="35"/>
    </row>
    <row r="10591" spans="1:60" x14ac:dyDescent="0.2">
      <c r="A10591" s="570">
        <f t="shared" si="156"/>
        <v>10585</v>
      </c>
      <c r="B10591" s="25"/>
      <c r="C10591" s="25"/>
      <c r="D10591" s="25"/>
      <c r="E10591" s="25"/>
      <c r="F10591" s="25"/>
      <c r="G10591" s="25"/>
      <c r="H10591" s="25"/>
      <c r="I10591" s="25"/>
      <c r="J10591" s="25"/>
      <c r="K10591" s="25"/>
      <c r="L10591" s="25"/>
      <c r="N10591" s="25"/>
      <c r="O10591" s="25"/>
      <c r="P10591" s="25"/>
      <c r="AS10591" s="572"/>
      <c r="AT10591" s="391"/>
      <c r="AU10591" s="222"/>
      <c r="AV10591" s="564"/>
      <c r="AW10591" s="60"/>
      <c r="AX10591" s="60"/>
      <c r="AY10591" s="60"/>
      <c r="AZ10591" s="283"/>
      <c r="BA10591" s="283"/>
      <c r="BB10591" s="283"/>
      <c r="BC10591" s="34"/>
      <c r="BD10591" s="27"/>
      <c r="BF10591" s="35"/>
      <c r="BG10591" s="35"/>
      <c r="BH10591" s="35"/>
    </row>
    <row r="10592" spans="1:60" x14ac:dyDescent="0.2">
      <c r="A10592" s="570">
        <f t="shared" si="156"/>
        <v>10586</v>
      </c>
      <c r="B10592" s="25"/>
      <c r="C10592" s="25"/>
      <c r="D10592" s="25"/>
      <c r="E10592" s="25"/>
      <c r="F10592" s="25"/>
      <c r="G10592" s="25"/>
      <c r="H10592" s="25"/>
      <c r="I10592" s="25"/>
      <c r="J10592" s="25"/>
      <c r="K10592" s="25"/>
      <c r="L10592" s="25"/>
      <c r="N10592" s="25"/>
      <c r="O10592" s="25"/>
      <c r="P10592" s="25"/>
      <c r="AS10592" s="572"/>
      <c r="AT10592" s="391"/>
      <c r="AU10592" s="222"/>
      <c r="AV10592" s="564"/>
      <c r="AW10592" s="60"/>
      <c r="AX10592" s="60"/>
      <c r="AY10592" s="60"/>
      <c r="AZ10592" s="283"/>
      <c r="BA10592" s="283"/>
      <c r="BB10592" s="283"/>
      <c r="BC10592" s="34"/>
      <c r="BD10592" s="27"/>
      <c r="BF10592" s="35"/>
      <c r="BG10592" s="35"/>
      <c r="BH10592" s="35"/>
    </row>
    <row r="10593" spans="1:64" x14ac:dyDescent="0.2">
      <c r="A10593" s="570">
        <f t="shared" si="156"/>
        <v>10587</v>
      </c>
      <c r="B10593" s="25"/>
      <c r="C10593" s="25"/>
      <c r="D10593" s="25"/>
      <c r="E10593" s="25"/>
      <c r="F10593" s="25"/>
      <c r="G10593" s="25"/>
      <c r="H10593" s="25"/>
      <c r="I10593" s="25"/>
      <c r="J10593" s="25"/>
      <c r="K10593" s="25"/>
      <c r="L10593" s="25"/>
      <c r="N10593" s="25"/>
      <c r="O10593" s="25"/>
      <c r="P10593" s="25"/>
      <c r="AS10593" s="572"/>
      <c r="AT10593" s="391"/>
      <c r="AU10593" s="222"/>
      <c r="AV10593" s="564"/>
      <c r="AW10593" s="60"/>
      <c r="AX10593" s="60"/>
      <c r="AY10593" s="60"/>
      <c r="AZ10593" s="283"/>
      <c r="BA10593" s="283"/>
      <c r="BB10593" s="283"/>
      <c r="BC10593" s="34"/>
      <c r="BD10593" s="27"/>
      <c r="BF10593" s="35"/>
      <c r="BG10593" s="35"/>
      <c r="BH10593" s="35"/>
    </row>
    <row r="10594" spans="1:64" x14ac:dyDescent="0.2">
      <c r="A10594" s="570">
        <f t="shared" si="156"/>
        <v>10588</v>
      </c>
      <c r="B10594" s="25"/>
      <c r="C10594" s="25"/>
      <c r="D10594" s="25"/>
      <c r="E10594" s="25"/>
      <c r="F10594" s="25"/>
      <c r="G10594" s="25"/>
      <c r="H10594" s="25"/>
      <c r="I10594" s="25"/>
      <c r="J10594" s="25"/>
      <c r="K10594" s="25"/>
      <c r="L10594" s="25"/>
      <c r="N10594" s="25"/>
      <c r="O10594" s="25"/>
      <c r="P10594" s="25"/>
      <c r="AS10594" s="572"/>
      <c r="AT10594" s="391"/>
      <c r="AU10594" s="222"/>
      <c r="AV10594" s="564"/>
      <c r="AW10594" s="60"/>
      <c r="AX10594" s="60"/>
      <c r="AY10594" s="60"/>
      <c r="AZ10594" s="283"/>
      <c r="BA10594" s="283"/>
      <c r="BB10594" s="283"/>
      <c r="BC10594" s="34"/>
      <c r="BD10594" s="27"/>
      <c r="BF10594" s="35"/>
      <c r="BG10594" s="35"/>
      <c r="BH10594" s="35"/>
    </row>
    <row r="10595" spans="1:64" x14ac:dyDescent="0.2">
      <c r="A10595" s="570">
        <f t="shared" si="156"/>
        <v>10589</v>
      </c>
      <c r="B10595" s="25"/>
      <c r="C10595" s="25"/>
      <c r="D10595" s="25"/>
      <c r="E10595" s="25"/>
      <c r="F10595" s="25"/>
      <c r="G10595" s="25"/>
      <c r="H10595" s="25"/>
      <c r="I10595" s="25"/>
      <c r="J10595" s="25"/>
      <c r="K10595" s="25"/>
      <c r="L10595" s="25"/>
      <c r="N10595" s="25"/>
      <c r="O10595" s="25"/>
      <c r="P10595" s="25"/>
      <c r="AS10595" s="572"/>
      <c r="AT10595" s="391"/>
      <c r="AU10595" s="222"/>
      <c r="AV10595" s="564"/>
      <c r="AW10595" s="60"/>
      <c r="AX10595" s="60"/>
      <c r="AY10595" s="60"/>
      <c r="AZ10595" s="283"/>
      <c r="BA10595" s="283"/>
      <c r="BB10595" s="283"/>
      <c r="BC10595" s="34"/>
      <c r="BD10595" s="27"/>
      <c r="BF10595" s="35"/>
      <c r="BG10595" s="35"/>
      <c r="BH10595" s="35"/>
    </row>
    <row r="10596" spans="1:64" x14ac:dyDescent="0.2">
      <c r="A10596" s="570">
        <f t="shared" si="156"/>
        <v>10590</v>
      </c>
      <c r="B10596" s="25"/>
      <c r="C10596" s="25"/>
      <c r="D10596" s="25"/>
      <c r="E10596" s="25"/>
      <c r="F10596" s="25"/>
      <c r="G10596" s="25"/>
      <c r="H10596" s="25"/>
      <c r="I10596" s="25"/>
      <c r="J10596" s="25"/>
      <c r="K10596" s="25"/>
      <c r="L10596" s="25"/>
      <c r="N10596" s="25"/>
      <c r="O10596" s="25"/>
      <c r="P10596" s="25"/>
      <c r="AS10596" s="572"/>
      <c r="AT10596" s="391"/>
      <c r="AU10596" s="222"/>
      <c r="AV10596" s="564"/>
      <c r="AW10596" s="60"/>
      <c r="AX10596" s="60"/>
      <c r="AY10596" s="60"/>
      <c r="AZ10596" s="283"/>
      <c r="BA10596" s="283"/>
      <c r="BB10596" s="283"/>
      <c r="BC10596" s="34"/>
      <c r="BD10596" s="27"/>
      <c r="BF10596" s="35"/>
      <c r="BG10596" s="35"/>
      <c r="BH10596" s="35"/>
    </row>
    <row r="10597" spans="1:64" x14ac:dyDescent="0.2">
      <c r="A10597" s="570">
        <f t="shared" si="156"/>
        <v>10591</v>
      </c>
      <c r="B10597" s="25"/>
      <c r="C10597" s="25"/>
      <c r="D10597" s="25"/>
      <c r="E10597" s="25"/>
      <c r="F10597" s="25"/>
      <c r="G10597" s="25"/>
      <c r="H10597" s="25"/>
      <c r="I10597" s="25"/>
      <c r="J10597" s="25"/>
      <c r="K10597" s="25"/>
      <c r="L10597" s="25"/>
      <c r="N10597" s="25"/>
      <c r="O10597" s="25"/>
      <c r="P10597" s="25"/>
      <c r="AS10597" s="572"/>
      <c r="AT10597" s="391"/>
      <c r="AU10597" s="222"/>
      <c r="AV10597" s="564"/>
      <c r="AW10597" s="60"/>
      <c r="AX10597" s="60"/>
      <c r="AY10597" s="60"/>
      <c r="AZ10597" s="283"/>
      <c r="BA10597" s="283"/>
      <c r="BB10597" s="283"/>
      <c r="BC10597" s="34"/>
      <c r="BD10597" s="27"/>
      <c r="BF10597" s="35"/>
      <c r="BG10597" s="35"/>
      <c r="BH10597" s="35"/>
    </row>
    <row r="10598" spans="1:64" x14ac:dyDescent="0.2">
      <c r="A10598" s="570">
        <f t="shared" si="156"/>
        <v>10592</v>
      </c>
      <c r="B10598" s="25"/>
      <c r="C10598" s="25"/>
      <c r="D10598" s="25"/>
      <c r="E10598" s="25"/>
      <c r="F10598" s="25"/>
      <c r="G10598" s="25"/>
      <c r="H10598" s="25"/>
      <c r="I10598" s="25"/>
      <c r="J10598" s="25"/>
      <c r="K10598" s="25"/>
      <c r="L10598" s="25"/>
      <c r="N10598" s="25"/>
      <c r="O10598" s="25"/>
      <c r="P10598" s="25"/>
      <c r="AS10598" s="572"/>
      <c r="AT10598" s="391"/>
      <c r="AU10598" s="222"/>
      <c r="AV10598" s="564"/>
      <c r="AW10598" s="60"/>
      <c r="AX10598" s="60"/>
      <c r="AY10598" s="60"/>
      <c r="AZ10598" s="283"/>
      <c r="BA10598" s="283"/>
      <c r="BB10598" s="283"/>
      <c r="BC10598" s="34"/>
      <c r="BD10598" s="27"/>
      <c r="BF10598" s="35"/>
      <c r="BG10598" s="35"/>
      <c r="BH10598" s="35"/>
    </row>
    <row r="10599" spans="1:64" x14ac:dyDescent="0.2">
      <c r="A10599" s="570">
        <f t="shared" si="156"/>
        <v>10593</v>
      </c>
      <c r="B10599" s="25"/>
      <c r="C10599" s="25"/>
      <c r="D10599" s="25"/>
      <c r="E10599" s="25"/>
      <c r="F10599" s="25"/>
      <c r="G10599" s="25"/>
      <c r="H10599" s="25"/>
      <c r="I10599" s="25"/>
      <c r="J10599" s="25"/>
      <c r="K10599" s="25"/>
      <c r="L10599" s="25"/>
      <c r="N10599" s="25"/>
      <c r="O10599" s="25"/>
      <c r="P10599" s="25"/>
      <c r="AS10599" s="572"/>
      <c r="AT10599" s="391"/>
      <c r="AU10599" s="222"/>
      <c r="AV10599" s="564"/>
      <c r="AW10599" s="60"/>
      <c r="AX10599" s="60"/>
      <c r="AY10599" s="60"/>
      <c r="AZ10599" s="283"/>
      <c r="BA10599" s="283"/>
      <c r="BB10599" s="283"/>
      <c r="BC10599" s="34"/>
      <c r="BD10599" s="27"/>
      <c r="BF10599" s="35"/>
      <c r="BG10599" s="35"/>
      <c r="BH10599" s="35"/>
    </row>
    <row r="10600" spans="1:64" x14ac:dyDescent="0.2">
      <c r="A10600" s="570">
        <f t="shared" si="156"/>
        <v>10594</v>
      </c>
      <c r="B10600" s="25"/>
      <c r="C10600" s="25"/>
      <c r="D10600" s="25"/>
      <c r="E10600" s="25"/>
      <c r="F10600" s="25"/>
      <c r="G10600" s="25"/>
      <c r="H10600" s="25"/>
      <c r="I10600" s="25"/>
      <c r="J10600" s="25"/>
      <c r="K10600" s="25"/>
      <c r="L10600" s="25"/>
      <c r="N10600" s="25"/>
      <c r="O10600" s="25"/>
      <c r="P10600" s="25"/>
      <c r="AW10600" s="570"/>
      <c r="AX10600" s="391"/>
      <c r="AY10600" s="222"/>
      <c r="AZ10600" s="564"/>
      <c r="BA10600" s="60"/>
      <c r="BB10600" s="60"/>
      <c r="BC10600" s="60"/>
      <c r="BD10600" s="283"/>
      <c r="BE10600" s="283"/>
      <c r="BF10600" s="283"/>
      <c r="BG10600" s="34"/>
      <c r="BH10600" s="27"/>
      <c r="BJ10600" s="35"/>
      <c r="BK10600" s="35"/>
      <c r="BL10600" s="35"/>
    </row>
    <row r="10601" spans="1:64" x14ac:dyDescent="0.2">
      <c r="A10601" s="570">
        <f t="shared" si="156"/>
        <v>10595</v>
      </c>
      <c r="B10601" s="25"/>
      <c r="C10601" s="25"/>
      <c r="D10601" s="25"/>
      <c r="E10601" s="25"/>
      <c r="F10601" s="25"/>
      <c r="G10601" s="25"/>
      <c r="H10601" s="25"/>
      <c r="I10601" s="25"/>
      <c r="J10601" s="25"/>
      <c r="K10601" s="25"/>
      <c r="L10601" s="25"/>
      <c r="N10601" s="25"/>
      <c r="O10601" s="25"/>
      <c r="P10601" s="25"/>
      <c r="AW10601" s="570"/>
      <c r="AX10601" s="391"/>
      <c r="AY10601" s="222"/>
      <c r="AZ10601" s="564"/>
      <c r="BA10601" s="60"/>
      <c r="BB10601" s="60"/>
      <c r="BC10601" s="60"/>
      <c r="BD10601" s="283"/>
      <c r="BE10601" s="283"/>
      <c r="BF10601" s="283"/>
      <c r="BG10601" s="34"/>
      <c r="BH10601" s="27"/>
      <c r="BJ10601" s="35"/>
      <c r="BK10601" s="35"/>
      <c r="BL10601" s="35"/>
    </row>
    <row r="10602" spans="1:64" x14ac:dyDescent="0.2">
      <c r="A10602" s="570">
        <f t="shared" si="156"/>
        <v>10596</v>
      </c>
      <c r="B10602" s="25"/>
      <c r="C10602" s="25"/>
      <c r="D10602" s="25"/>
      <c r="E10602" s="25"/>
      <c r="F10602" s="25"/>
      <c r="G10602" s="25"/>
      <c r="H10602" s="25"/>
      <c r="I10602" s="25"/>
      <c r="J10602" s="25"/>
      <c r="K10602" s="25"/>
      <c r="L10602" s="25"/>
      <c r="N10602" s="25"/>
      <c r="O10602" s="25"/>
      <c r="P10602" s="25"/>
      <c r="AW10602" s="570"/>
      <c r="AX10602" s="391"/>
      <c r="AY10602" s="222"/>
      <c r="AZ10602" s="564"/>
      <c r="BA10602" s="60"/>
      <c r="BB10602" s="60"/>
      <c r="BC10602" s="60"/>
      <c r="BD10602" s="283"/>
      <c r="BE10602" s="283"/>
      <c r="BF10602" s="283"/>
      <c r="BG10602" s="34"/>
      <c r="BH10602" s="27"/>
      <c r="BJ10602" s="35"/>
      <c r="BK10602" s="35"/>
      <c r="BL10602" s="35"/>
    </row>
    <row r="10603" spans="1:64" x14ac:dyDescent="0.2">
      <c r="A10603" s="570">
        <f t="shared" si="156"/>
        <v>10597</v>
      </c>
      <c r="B10603" s="25"/>
      <c r="C10603" s="25"/>
      <c r="D10603" s="25"/>
      <c r="E10603" s="25"/>
      <c r="F10603" s="25"/>
      <c r="G10603" s="25"/>
      <c r="H10603" s="25"/>
      <c r="I10603" s="25"/>
      <c r="J10603" s="25"/>
      <c r="K10603" s="25"/>
      <c r="L10603" s="25"/>
      <c r="N10603" s="25"/>
      <c r="O10603" s="25"/>
      <c r="P10603" s="25"/>
      <c r="AW10603" s="570"/>
      <c r="AX10603" s="391"/>
      <c r="AY10603" s="222"/>
      <c r="AZ10603" s="564"/>
      <c r="BA10603" s="60"/>
      <c r="BB10603" s="60"/>
      <c r="BC10603" s="60"/>
      <c r="BD10603" s="283"/>
      <c r="BE10603" s="283"/>
      <c r="BF10603" s="283"/>
      <c r="BG10603" s="34"/>
      <c r="BH10603" s="27"/>
      <c r="BJ10603" s="35"/>
      <c r="BK10603" s="35"/>
      <c r="BL10603" s="35"/>
    </row>
    <row r="10604" spans="1:64" x14ac:dyDescent="0.2">
      <c r="A10604" s="570">
        <f t="shared" si="156"/>
        <v>10598</v>
      </c>
      <c r="B10604" s="25"/>
      <c r="C10604" s="25"/>
      <c r="D10604" s="25"/>
      <c r="E10604" s="25"/>
      <c r="F10604" s="25"/>
      <c r="G10604" s="25"/>
      <c r="H10604" s="25"/>
      <c r="I10604" s="25"/>
      <c r="J10604" s="25"/>
      <c r="K10604" s="25"/>
      <c r="L10604" s="25"/>
      <c r="N10604" s="25"/>
      <c r="O10604" s="25"/>
      <c r="P10604" s="25"/>
      <c r="AW10604" s="570"/>
      <c r="AX10604" s="391"/>
      <c r="AY10604" s="222"/>
      <c r="AZ10604" s="564"/>
      <c r="BA10604" s="60"/>
      <c r="BB10604" s="60"/>
      <c r="BC10604" s="60"/>
      <c r="BD10604" s="283"/>
      <c r="BE10604" s="283"/>
      <c r="BF10604" s="283"/>
      <c r="BG10604" s="34"/>
      <c r="BH10604" s="27"/>
      <c r="BJ10604" s="35"/>
      <c r="BK10604" s="35"/>
      <c r="BL10604" s="35"/>
    </row>
    <row r="10605" spans="1:64" x14ac:dyDescent="0.2">
      <c r="A10605" s="570">
        <f t="shared" si="156"/>
        <v>10599</v>
      </c>
      <c r="B10605" s="25"/>
      <c r="C10605" s="25"/>
      <c r="D10605" s="25"/>
      <c r="E10605" s="25"/>
      <c r="F10605" s="25"/>
      <c r="G10605" s="25"/>
      <c r="H10605" s="25"/>
      <c r="I10605" s="25"/>
      <c r="J10605" s="25"/>
      <c r="K10605" s="25"/>
      <c r="L10605" s="25"/>
      <c r="N10605" s="25"/>
      <c r="O10605" s="25"/>
      <c r="P10605" s="25"/>
      <c r="AW10605" s="570"/>
      <c r="AX10605" s="391"/>
      <c r="AY10605" s="222"/>
      <c r="AZ10605" s="564"/>
      <c r="BA10605" s="60"/>
      <c r="BB10605" s="60"/>
      <c r="BC10605" s="60"/>
      <c r="BD10605" s="283"/>
      <c r="BE10605" s="283"/>
      <c r="BF10605" s="283"/>
      <c r="BG10605" s="34"/>
      <c r="BH10605" s="27"/>
      <c r="BJ10605" s="35"/>
      <c r="BK10605" s="35"/>
      <c r="BL10605" s="35"/>
    </row>
    <row r="10606" spans="1:64" x14ac:dyDescent="0.2">
      <c r="A10606" s="570">
        <f t="shared" si="156"/>
        <v>10600</v>
      </c>
      <c r="B10606" s="25"/>
      <c r="C10606" s="25"/>
      <c r="D10606" s="25"/>
      <c r="E10606" s="25"/>
      <c r="F10606" s="25"/>
      <c r="G10606" s="25"/>
      <c r="H10606" s="25"/>
      <c r="I10606" s="25"/>
      <c r="J10606" s="25"/>
      <c r="K10606" s="25"/>
      <c r="L10606" s="25"/>
      <c r="N10606" s="25"/>
      <c r="O10606" s="25"/>
      <c r="P10606" s="25"/>
      <c r="AW10606" s="570"/>
      <c r="AX10606" s="391"/>
      <c r="AY10606" s="222"/>
      <c r="AZ10606" s="564"/>
      <c r="BA10606" s="60"/>
      <c r="BB10606" s="60"/>
      <c r="BC10606" s="60"/>
      <c r="BD10606" s="283"/>
      <c r="BE10606" s="283"/>
      <c r="BF10606" s="283"/>
      <c r="BG10606" s="34"/>
      <c r="BH10606" s="27"/>
      <c r="BJ10606" s="35"/>
      <c r="BK10606" s="35"/>
      <c r="BL10606" s="35"/>
    </row>
    <row r="10607" spans="1:64" x14ac:dyDescent="0.2">
      <c r="A10607" s="570">
        <f t="shared" si="156"/>
        <v>10601</v>
      </c>
      <c r="B10607" s="25"/>
      <c r="C10607" s="25"/>
      <c r="D10607" s="25"/>
      <c r="E10607" s="25"/>
      <c r="F10607" s="25"/>
      <c r="G10607" s="25"/>
      <c r="H10607" s="25"/>
      <c r="I10607" s="25"/>
      <c r="J10607" s="25"/>
      <c r="K10607" s="25"/>
      <c r="L10607" s="25"/>
      <c r="N10607" s="25"/>
      <c r="O10607" s="25"/>
      <c r="P10607" s="25"/>
      <c r="AW10607" s="570"/>
      <c r="AX10607" s="391"/>
      <c r="AY10607" s="222"/>
      <c r="AZ10607" s="564"/>
      <c r="BA10607" s="60"/>
      <c r="BB10607" s="60"/>
      <c r="BC10607" s="60"/>
      <c r="BD10607" s="283"/>
      <c r="BE10607" s="283"/>
      <c r="BF10607" s="283"/>
      <c r="BG10607" s="34"/>
      <c r="BH10607" s="27"/>
      <c r="BJ10607" s="35"/>
      <c r="BK10607" s="35"/>
      <c r="BL10607" s="35"/>
    </row>
    <row r="10608" spans="1:64" x14ac:dyDescent="0.2">
      <c r="A10608" s="570">
        <f t="shared" si="156"/>
        <v>10602</v>
      </c>
      <c r="B10608" s="25"/>
      <c r="C10608" s="25"/>
      <c r="D10608" s="25"/>
      <c r="E10608" s="25"/>
      <c r="F10608" s="25"/>
      <c r="G10608" s="25"/>
      <c r="H10608" s="25"/>
      <c r="I10608" s="25"/>
      <c r="J10608" s="25"/>
      <c r="K10608" s="25"/>
      <c r="L10608" s="25"/>
      <c r="N10608" s="25"/>
      <c r="O10608" s="25"/>
      <c r="P10608" s="25"/>
      <c r="AW10608" s="570"/>
      <c r="AX10608" s="391"/>
      <c r="AY10608" s="222"/>
      <c r="AZ10608" s="564"/>
      <c r="BA10608" s="60"/>
      <c r="BB10608" s="60"/>
      <c r="BC10608" s="60"/>
      <c r="BD10608" s="283"/>
      <c r="BE10608" s="283"/>
      <c r="BF10608" s="283"/>
      <c r="BG10608" s="34"/>
      <c r="BH10608" s="27"/>
      <c r="BJ10608" s="35"/>
      <c r="BK10608" s="35"/>
      <c r="BL10608" s="35"/>
    </row>
    <row r="10609" spans="1:64" x14ac:dyDescent="0.2">
      <c r="A10609" s="570">
        <f t="shared" si="156"/>
        <v>10603</v>
      </c>
      <c r="B10609" s="25"/>
      <c r="C10609" s="25"/>
      <c r="D10609" s="25"/>
      <c r="E10609" s="25"/>
      <c r="F10609" s="25"/>
      <c r="G10609" s="25"/>
      <c r="H10609" s="25"/>
      <c r="I10609" s="25"/>
      <c r="J10609" s="25"/>
      <c r="K10609" s="25"/>
      <c r="L10609" s="25"/>
      <c r="N10609" s="25"/>
      <c r="O10609" s="25"/>
      <c r="P10609" s="25"/>
      <c r="AW10609" s="570"/>
      <c r="AX10609" s="391"/>
      <c r="AY10609" s="222"/>
      <c r="AZ10609" s="564"/>
      <c r="BA10609" s="60"/>
      <c r="BB10609" s="60"/>
      <c r="BC10609" s="60"/>
      <c r="BD10609" s="283"/>
      <c r="BE10609" s="283"/>
      <c r="BF10609" s="283"/>
      <c r="BG10609" s="34"/>
      <c r="BH10609" s="27"/>
      <c r="BJ10609" s="35"/>
      <c r="BK10609" s="35"/>
      <c r="BL10609" s="35"/>
    </row>
    <row r="10610" spans="1:64" x14ac:dyDescent="0.2">
      <c r="A10610" s="570">
        <f t="shared" si="156"/>
        <v>10604</v>
      </c>
      <c r="B10610" s="25"/>
      <c r="C10610" s="25"/>
      <c r="D10610" s="25"/>
      <c r="E10610" s="25"/>
      <c r="F10610" s="25"/>
      <c r="G10610" s="25"/>
      <c r="H10610" s="25"/>
      <c r="I10610" s="25"/>
      <c r="J10610" s="25"/>
      <c r="K10610" s="25"/>
      <c r="L10610" s="25"/>
      <c r="N10610" s="25"/>
      <c r="O10610" s="25"/>
      <c r="P10610" s="25"/>
      <c r="AW10610" s="570"/>
      <c r="AX10610" s="391"/>
      <c r="AY10610" s="222"/>
      <c r="AZ10610" s="564"/>
      <c r="BA10610" s="60"/>
      <c r="BB10610" s="60"/>
      <c r="BC10610" s="60"/>
      <c r="BD10610" s="283"/>
      <c r="BE10610" s="283"/>
      <c r="BF10610" s="283"/>
      <c r="BG10610" s="34"/>
      <c r="BH10610" s="27"/>
      <c r="BJ10610" s="35"/>
      <c r="BK10610" s="35"/>
      <c r="BL10610" s="35"/>
    </row>
    <row r="10611" spans="1:64" x14ac:dyDescent="0.2">
      <c r="A10611" s="570">
        <f t="shared" si="156"/>
        <v>10605</v>
      </c>
      <c r="B10611" s="25"/>
      <c r="C10611" s="25"/>
      <c r="D10611" s="25"/>
      <c r="E10611" s="25"/>
      <c r="F10611" s="25"/>
      <c r="G10611" s="25"/>
      <c r="H10611" s="25"/>
      <c r="I10611" s="25"/>
      <c r="J10611" s="25"/>
      <c r="K10611" s="25"/>
      <c r="L10611" s="25"/>
      <c r="N10611" s="25"/>
      <c r="O10611" s="25"/>
      <c r="P10611" s="25"/>
      <c r="AW10611" s="570"/>
      <c r="AX10611" s="391"/>
      <c r="AY10611" s="222"/>
      <c r="AZ10611" s="564"/>
      <c r="BA10611" s="60"/>
      <c r="BB10611" s="60"/>
      <c r="BC10611" s="60"/>
      <c r="BD10611" s="283"/>
      <c r="BE10611" s="283"/>
      <c r="BF10611" s="283"/>
      <c r="BG10611" s="34"/>
      <c r="BH10611" s="27"/>
      <c r="BJ10611" s="35"/>
      <c r="BK10611" s="35"/>
      <c r="BL10611" s="35"/>
    </row>
    <row r="10612" spans="1:64" x14ac:dyDescent="0.2">
      <c r="A10612" s="570">
        <f t="shared" si="156"/>
        <v>10606</v>
      </c>
      <c r="B10612" s="25"/>
      <c r="C10612" s="25"/>
      <c r="D10612" s="25"/>
      <c r="E10612" s="25"/>
      <c r="F10612" s="25"/>
      <c r="G10612" s="25"/>
      <c r="H10612" s="25"/>
      <c r="I10612" s="25"/>
      <c r="J10612" s="25"/>
      <c r="K10612" s="25"/>
      <c r="L10612" s="25"/>
      <c r="N10612" s="25"/>
      <c r="O10612" s="25"/>
      <c r="P10612" s="25"/>
      <c r="AW10612" s="570"/>
      <c r="AX10612" s="391"/>
      <c r="AY10612" s="222"/>
      <c r="AZ10612" s="564"/>
      <c r="BA10612" s="60"/>
      <c r="BB10612" s="60"/>
      <c r="BC10612" s="60"/>
      <c r="BD10612" s="283"/>
      <c r="BE10612" s="283"/>
      <c r="BF10612" s="283"/>
      <c r="BG10612" s="34"/>
      <c r="BH10612" s="27"/>
      <c r="BJ10612" s="35"/>
      <c r="BK10612" s="35"/>
      <c r="BL10612" s="35"/>
    </row>
    <row r="10613" spans="1:64" x14ac:dyDescent="0.2">
      <c r="A10613" s="570">
        <f t="shared" si="156"/>
        <v>10607</v>
      </c>
      <c r="B10613" s="25"/>
      <c r="C10613" s="25"/>
      <c r="D10613" s="25"/>
      <c r="E10613" s="25"/>
      <c r="F10613" s="25"/>
      <c r="G10613" s="25"/>
      <c r="H10613" s="25"/>
      <c r="I10613" s="25"/>
      <c r="J10613" s="25"/>
      <c r="K10613" s="25"/>
      <c r="L10613" s="25"/>
      <c r="N10613" s="25"/>
      <c r="O10613" s="25"/>
      <c r="P10613" s="25"/>
      <c r="AW10613" s="570"/>
      <c r="AX10613" s="391"/>
      <c r="AY10613" s="222"/>
      <c r="AZ10613" s="564"/>
      <c r="BA10613" s="60"/>
      <c r="BB10613" s="60"/>
      <c r="BC10613" s="60"/>
      <c r="BD10613" s="283"/>
      <c r="BE10613" s="283"/>
      <c r="BF10613" s="283"/>
      <c r="BG10613" s="34"/>
      <c r="BH10613" s="27"/>
      <c r="BJ10613" s="35"/>
      <c r="BK10613" s="35"/>
      <c r="BL10613" s="35"/>
    </row>
    <row r="10614" spans="1:64" x14ac:dyDescent="0.2">
      <c r="A10614" s="570">
        <f t="shared" si="156"/>
        <v>10608</v>
      </c>
      <c r="B10614" s="25"/>
      <c r="C10614" s="25"/>
      <c r="D10614" s="25"/>
      <c r="E10614" s="25"/>
      <c r="F10614" s="25"/>
      <c r="G10614" s="25"/>
      <c r="H10614" s="25"/>
      <c r="I10614" s="25"/>
      <c r="J10614" s="25"/>
      <c r="K10614" s="25"/>
      <c r="L10614" s="25"/>
      <c r="N10614" s="25"/>
      <c r="O10614" s="25"/>
      <c r="P10614" s="25"/>
      <c r="AS10614" s="570"/>
      <c r="AT10614" s="391"/>
      <c r="AU10614" s="222"/>
      <c r="AV10614" s="564"/>
      <c r="AW10614" s="60"/>
      <c r="AX10614" s="60"/>
      <c r="AY10614" s="60"/>
      <c r="AZ10614" s="283"/>
      <c r="BA10614" s="283"/>
      <c r="BB10614" s="283"/>
      <c r="BC10614" s="34"/>
      <c r="BD10614" s="27"/>
      <c r="BF10614" s="35"/>
      <c r="BG10614" s="35"/>
      <c r="BH10614" s="35"/>
    </row>
    <row r="10615" spans="1:64" x14ac:dyDescent="0.2">
      <c r="A10615" s="570">
        <f t="shared" si="156"/>
        <v>10609</v>
      </c>
      <c r="B10615" s="25"/>
      <c r="C10615" s="25"/>
      <c r="D10615" s="25"/>
      <c r="E10615" s="25"/>
      <c r="F10615" s="25"/>
      <c r="G10615" s="25"/>
      <c r="H10615" s="25"/>
      <c r="I10615" s="25"/>
      <c r="J10615" s="25"/>
      <c r="K10615" s="25"/>
      <c r="L10615" s="25"/>
      <c r="N10615" s="25"/>
      <c r="O10615" s="25"/>
      <c r="P10615" s="25"/>
      <c r="AS10615" s="570"/>
      <c r="AT10615" s="391"/>
      <c r="AU10615" s="222"/>
      <c r="AV10615" s="564"/>
      <c r="AW10615" s="60"/>
      <c r="AX10615" s="60"/>
      <c r="AY10615" s="60"/>
      <c r="AZ10615" s="283"/>
      <c r="BA10615" s="283"/>
      <c r="BB10615" s="283"/>
      <c r="BC10615" s="34"/>
      <c r="BD10615" s="27"/>
      <c r="BF10615" s="35"/>
      <c r="BG10615" s="35"/>
      <c r="BH10615" s="35"/>
    </row>
    <row r="10616" spans="1:64" x14ac:dyDescent="0.2">
      <c r="A10616" s="570">
        <f t="shared" si="156"/>
        <v>10610</v>
      </c>
      <c r="B10616" s="25"/>
      <c r="C10616" s="25"/>
      <c r="D10616" s="25"/>
      <c r="E10616" s="25"/>
      <c r="F10616" s="25"/>
      <c r="G10616" s="25"/>
      <c r="H10616" s="25"/>
      <c r="I10616" s="25"/>
      <c r="J10616" s="25"/>
      <c r="K10616" s="25"/>
      <c r="L10616" s="25"/>
      <c r="N10616" s="25"/>
      <c r="O10616" s="25"/>
      <c r="P10616" s="25"/>
      <c r="AS10616" s="570"/>
      <c r="AT10616" s="391"/>
      <c r="AU10616" s="222"/>
      <c r="AV10616" s="564"/>
      <c r="AW10616" s="60"/>
      <c r="AX10616" s="60"/>
      <c r="AY10616" s="60"/>
      <c r="AZ10616" s="283"/>
      <c r="BA10616" s="283"/>
      <c r="BB10616" s="283"/>
      <c r="BC10616" s="34"/>
      <c r="BD10616" s="27"/>
      <c r="BF10616" s="35"/>
      <c r="BG10616" s="35"/>
      <c r="BH10616" s="35"/>
    </row>
    <row r="10617" spans="1:64" x14ac:dyDescent="0.2">
      <c r="A10617" s="570">
        <f t="shared" si="156"/>
        <v>10611</v>
      </c>
      <c r="B10617" s="25"/>
      <c r="C10617" s="25"/>
      <c r="D10617" s="25"/>
      <c r="E10617" s="25"/>
      <c r="F10617" s="25"/>
      <c r="G10617" s="25"/>
      <c r="H10617" s="25"/>
      <c r="I10617" s="25"/>
      <c r="J10617" s="25"/>
      <c r="K10617" s="25"/>
      <c r="L10617" s="25"/>
      <c r="N10617" s="25"/>
      <c r="O10617" s="25"/>
      <c r="P10617" s="25"/>
      <c r="AS10617" s="570"/>
      <c r="AT10617" s="391"/>
      <c r="AU10617" s="222"/>
      <c r="AV10617" s="564"/>
      <c r="AW10617" s="60"/>
      <c r="AX10617" s="60"/>
      <c r="AY10617" s="60"/>
      <c r="AZ10617" s="283"/>
      <c r="BA10617" s="283"/>
      <c r="BB10617" s="283"/>
      <c r="BC10617" s="34"/>
      <c r="BD10617" s="27"/>
      <c r="BF10617" s="35"/>
      <c r="BG10617" s="35"/>
      <c r="BH10617" s="35"/>
    </row>
    <row r="10618" spans="1:64" x14ac:dyDescent="0.2">
      <c r="A10618" s="570">
        <f t="shared" si="156"/>
        <v>10612</v>
      </c>
      <c r="B10618" s="25"/>
      <c r="C10618" s="25"/>
      <c r="D10618" s="25"/>
      <c r="E10618" s="25"/>
      <c r="F10618" s="25"/>
      <c r="G10618" s="25"/>
      <c r="H10618" s="25"/>
      <c r="I10618" s="25"/>
      <c r="J10618" s="25"/>
      <c r="K10618" s="25"/>
      <c r="L10618" s="25"/>
      <c r="N10618" s="25"/>
      <c r="O10618" s="25"/>
      <c r="P10618" s="25"/>
      <c r="AS10618" s="570"/>
      <c r="AT10618" s="391"/>
      <c r="AU10618" s="222"/>
      <c r="AV10618" s="564"/>
      <c r="AW10618" s="60"/>
      <c r="AX10618" s="60"/>
      <c r="AY10618" s="60"/>
      <c r="AZ10618" s="283"/>
      <c r="BA10618" s="283"/>
      <c r="BB10618" s="283"/>
      <c r="BC10618" s="34"/>
      <c r="BD10618" s="27"/>
      <c r="BF10618" s="35"/>
      <c r="BG10618" s="35"/>
      <c r="BH10618" s="35"/>
    </row>
    <row r="10619" spans="1:64" x14ac:dyDescent="0.2">
      <c r="A10619" s="570">
        <f t="shared" si="156"/>
        <v>10613</v>
      </c>
      <c r="B10619" s="25"/>
      <c r="C10619" s="25"/>
      <c r="D10619" s="25"/>
      <c r="E10619" s="25"/>
      <c r="F10619" s="25"/>
      <c r="G10619" s="25"/>
      <c r="H10619" s="25"/>
      <c r="I10619" s="25"/>
      <c r="J10619" s="25"/>
      <c r="K10619" s="25"/>
      <c r="L10619" s="25"/>
      <c r="N10619" s="25"/>
      <c r="O10619" s="25"/>
      <c r="P10619" s="25"/>
      <c r="AS10619" s="570"/>
      <c r="AT10619" s="391"/>
      <c r="AU10619" s="222"/>
      <c r="AV10619" s="564"/>
      <c r="AW10619" s="60"/>
      <c r="AX10619" s="60"/>
      <c r="AY10619" s="60"/>
      <c r="AZ10619" s="283"/>
      <c r="BA10619" s="283"/>
      <c r="BB10619" s="283"/>
      <c r="BC10619" s="34"/>
      <c r="BD10619" s="27"/>
      <c r="BF10619" s="35"/>
      <c r="BG10619" s="35"/>
      <c r="BH10619" s="35"/>
    </row>
    <row r="10620" spans="1:64" x14ac:dyDescent="0.2">
      <c r="A10620" s="570">
        <f t="shared" si="156"/>
        <v>10614</v>
      </c>
      <c r="B10620" s="25"/>
      <c r="C10620" s="25"/>
      <c r="D10620" s="25"/>
      <c r="E10620" s="25"/>
      <c r="F10620" s="25"/>
      <c r="G10620" s="25"/>
      <c r="H10620" s="25"/>
      <c r="I10620" s="25"/>
      <c r="J10620" s="25"/>
      <c r="K10620" s="25"/>
      <c r="L10620" s="25"/>
      <c r="N10620" s="25"/>
      <c r="O10620" s="25"/>
      <c r="P10620" s="25"/>
      <c r="AS10620" s="570"/>
      <c r="AT10620" s="391"/>
      <c r="AU10620" s="222"/>
      <c r="AV10620" s="564"/>
      <c r="AW10620" s="60"/>
      <c r="AX10620" s="60"/>
      <c r="AY10620" s="60"/>
      <c r="AZ10620" s="283"/>
      <c r="BA10620" s="283"/>
      <c r="BB10620" s="283"/>
      <c r="BC10620" s="34"/>
      <c r="BD10620" s="27"/>
      <c r="BF10620" s="35"/>
      <c r="BG10620" s="35"/>
      <c r="BH10620" s="35"/>
    </row>
    <row r="10621" spans="1:64" x14ac:dyDescent="0.2">
      <c r="A10621" s="570">
        <f t="shared" si="156"/>
        <v>10615</v>
      </c>
      <c r="B10621" s="25"/>
      <c r="C10621" s="25"/>
      <c r="D10621" s="25"/>
      <c r="E10621" s="25"/>
      <c r="F10621" s="25"/>
      <c r="G10621" s="25"/>
      <c r="H10621" s="25"/>
      <c r="I10621" s="25"/>
      <c r="J10621" s="25"/>
      <c r="K10621" s="25"/>
      <c r="L10621" s="25"/>
      <c r="N10621" s="25"/>
      <c r="O10621" s="25"/>
      <c r="P10621" s="25"/>
      <c r="AS10621" s="570"/>
      <c r="AT10621" s="391"/>
      <c r="AU10621" s="222"/>
      <c r="AV10621" s="564"/>
      <c r="AW10621" s="60"/>
      <c r="AX10621" s="60"/>
      <c r="AY10621" s="60"/>
      <c r="AZ10621" s="283"/>
      <c r="BA10621" s="283"/>
      <c r="BB10621" s="283"/>
      <c r="BC10621" s="34"/>
      <c r="BD10621" s="27"/>
      <c r="BF10621" s="35"/>
      <c r="BG10621" s="35"/>
      <c r="BH10621" s="35"/>
    </row>
    <row r="10622" spans="1:64" x14ac:dyDescent="0.2">
      <c r="A10622" s="570">
        <f t="shared" si="156"/>
        <v>10616</v>
      </c>
      <c r="B10622" s="25"/>
      <c r="C10622" s="25"/>
      <c r="D10622" s="25"/>
      <c r="E10622" s="25"/>
      <c r="F10622" s="25"/>
      <c r="G10622" s="25"/>
      <c r="H10622" s="25"/>
      <c r="I10622" s="25"/>
      <c r="J10622" s="25"/>
      <c r="K10622" s="25"/>
      <c r="L10622" s="25"/>
      <c r="N10622" s="25"/>
      <c r="O10622" s="25"/>
      <c r="P10622" s="25"/>
      <c r="AS10622" s="570"/>
      <c r="AT10622" s="391"/>
      <c r="AU10622" s="222"/>
      <c r="AV10622" s="564"/>
      <c r="AW10622" s="60"/>
      <c r="AX10622" s="60"/>
      <c r="AY10622" s="60"/>
      <c r="AZ10622" s="283"/>
      <c r="BA10622" s="283"/>
      <c r="BB10622" s="283"/>
      <c r="BC10622" s="34"/>
      <c r="BD10622" s="27"/>
      <c r="BF10622" s="35"/>
      <c r="BG10622" s="35"/>
      <c r="BH10622" s="35"/>
    </row>
    <row r="10623" spans="1:64" x14ac:dyDescent="0.2">
      <c r="A10623" s="570">
        <f t="shared" si="156"/>
        <v>10617</v>
      </c>
      <c r="B10623" s="25"/>
      <c r="C10623" s="25"/>
      <c r="D10623" s="25"/>
      <c r="E10623" s="25"/>
      <c r="F10623" s="25"/>
      <c r="G10623" s="25"/>
      <c r="H10623" s="25"/>
      <c r="I10623" s="25"/>
      <c r="J10623" s="25"/>
      <c r="K10623" s="25"/>
      <c r="L10623" s="25"/>
      <c r="N10623" s="25"/>
      <c r="O10623" s="25"/>
      <c r="P10623" s="25"/>
      <c r="AS10623" s="570"/>
      <c r="AT10623" s="391"/>
      <c r="AU10623" s="222"/>
      <c r="AV10623" s="564"/>
      <c r="AW10623" s="60"/>
      <c r="AX10623" s="60"/>
      <c r="AY10623" s="60"/>
      <c r="AZ10623" s="283"/>
      <c r="BA10623" s="283"/>
      <c r="BB10623" s="283"/>
      <c r="BC10623" s="34"/>
      <c r="BD10623" s="27"/>
      <c r="BF10623" s="35"/>
      <c r="BG10623" s="35"/>
      <c r="BH10623" s="35"/>
    </row>
    <row r="10624" spans="1:64" x14ac:dyDescent="0.2">
      <c r="A10624" s="570">
        <f t="shared" si="156"/>
        <v>10618</v>
      </c>
      <c r="B10624" s="25"/>
      <c r="C10624" s="25"/>
      <c r="D10624" s="25"/>
      <c r="E10624" s="25"/>
      <c r="F10624" s="25"/>
      <c r="G10624" s="25"/>
      <c r="H10624" s="25"/>
      <c r="I10624" s="25"/>
      <c r="J10624" s="25"/>
      <c r="K10624" s="25"/>
      <c r="L10624" s="25"/>
      <c r="N10624" s="25"/>
      <c r="O10624" s="25"/>
      <c r="P10624" s="25"/>
      <c r="AS10624" s="570"/>
      <c r="AT10624" s="391"/>
      <c r="AU10624" s="222"/>
      <c r="AV10624" s="564"/>
      <c r="AW10624" s="60"/>
      <c r="AX10624" s="60"/>
      <c r="AY10624" s="60"/>
      <c r="AZ10624" s="283"/>
      <c r="BA10624" s="283"/>
      <c r="BB10624" s="283"/>
      <c r="BC10624" s="34"/>
      <c r="BD10624" s="27"/>
      <c r="BF10624" s="35"/>
      <c r="BG10624" s="35"/>
      <c r="BH10624" s="35"/>
    </row>
    <row r="10625" spans="1:60" x14ac:dyDescent="0.2">
      <c r="A10625" s="570">
        <f t="shared" si="156"/>
        <v>10619</v>
      </c>
      <c r="B10625" s="25"/>
      <c r="C10625" s="25"/>
      <c r="D10625" s="25"/>
      <c r="E10625" s="25"/>
      <c r="F10625" s="25"/>
      <c r="G10625" s="25"/>
      <c r="H10625" s="25"/>
      <c r="I10625" s="25"/>
      <c r="J10625" s="25"/>
      <c r="K10625" s="25"/>
      <c r="L10625" s="25"/>
      <c r="N10625" s="25"/>
      <c r="O10625" s="25"/>
      <c r="P10625" s="25"/>
      <c r="AS10625" s="570"/>
      <c r="AT10625" s="391"/>
      <c r="AU10625" s="222"/>
      <c r="AV10625" s="564"/>
      <c r="AW10625" s="60"/>
      <c r="AX10625" s="60"/>
      <c r="AY10625" s="60"/>
      <c r="AZ10625" s="283"/>
      <c r="BA10625" s="283"/>
      <c r="BB10625" s="283"/>
      <c r="BC10625" s="34"/>
      <c r="BD10625" s="27"/>
      <c r="BF10625" s="35"/>
      <c r="BG10625" s="35"/>
      <c r="BH10625" s="35"/>
    </row>
    <row r="10626" spans="1:60" x14ac:dyDescent="0.2">
      <c r="A10626" s="570">
        <f t="shared" si="156"/>
        <v>10620</v>
      </c>
      <c r="B10626" s="25"/>
      <c r="C10626" s="25"/>
      <c r="D10626" s="25"/>
      <c r="E10626" s="25"/>
      <c r="F10626" s="25"/>
      <c r="G10626" s="25"/>
      <c r="H10626" s="25"/>
      <c r="I10626" s="25"/>
      <c r="J10626" s="25"/>
      <c r="K10626" s="25"/>
      <c r="L10626" s="25"/>
      <c r="N10626" s="25"/>
      <c r="O10626" s="25"/>
      <c r="P10626" s="25"/>
      <c r="AS10626" s="570"/>
      <c r="AT10626" s="391"/>
      <c r="AU10626" s="222"/>
      <c r="AV10626" s="564"/>
      <c r="AW10626" s="60"/>
      <c r="AX10626" s="60"/>
      <c r="AY10626" s="60"/>
      <c r="AZ10626" s="283"/>
      <c r="BA10626" s="283"/>
      <c r="BB10626" s="283"/>
      <c r="BC10626" s="34"/>
      <c r="BD10626" s="27"/>
      <c r="BF10626" s="35"/>
      <c r="BG10626" s="35"/>
      <c r="BH10626" s="35"/>
    </row>
    <row r="10627" spans="1:60" x14ac:dyDescent="0.2">
      <c r="A10627" s="570">
        <f t="shared" si="156"/>
        <v>10621</v>
      </c>
      <c r="B10627" s="25"/>
      <c r="C10627" s="25"/>
      <c r="D10627" s="25"/>
      <c r="E10627" s="25"/>
      <c r="F10627" s="25"/>
      <c r="G10627" s="25"/>
      <c r="H10627" s="25"/>
      <c r="I10627" s="25"/>
      <c r="J10627" s="25"/>
      <c r="K10627" s="25"/>
      <c r="L10627" s="25"/>
      <c r="N10627" s="25"/>
      <c r="O10627" s="25"/>
      <c r="P10627" s="25"/>
      <c r="AS10627" s="570"/>
      <c r="AT10627" s="391"/>
      <c r="AU10627" s="222"/>
      <c r="AV10627" s="564"/>
      <c r="AW10627" s="60"/>
      <c r="AX10627" s="60"/>
      <c r="AY10627" s="60"/>
      <c r="AZ10627" s="283"/>
      <c r="BA10627" s="283"/>
      <c r="BB10627" s="283"/>
      <c r="BC10627" s="34"/>
      <c r="BD10627" s="27"/>
      <c r="BF10627" s="35"/>
      <c r="BG10627" s="35"/>
      <c r="BH10627" s="35"/>
    </row>
    <row r="10628" spans="1:60" x14ac:dyDescent="0.2">
      <c r="A10628" s="570">
        <f t="shared" si="156"/>
        <v>10622</v>
      </c>
      <c r="B10628" s="25"/>
      <c r="C10628" s="25"/>
      <c r="D10628" s="25"/>
      <c r="E10628" s="25"/>
      <c r="F10628" s="25"/>
      <c r="G10628" s="25"/>
      <c r="H10628" s="25"/>
      <c r="I10628" s="25"/>
      <c r="J10628" s="25"/>
      <c r="K10628" s="25"/>
      <c r="L10628" s="25"/>
      <c r="N10628" s="25"/>
      <c r="O10628" s="25"/>
      <c r="P10628" s="25"/>
      <c r="AS10628" s="570"/>
      <c r="AT10628" s="391"/>
      <c r="AU10628" s="222"/>
      <c r="AV10628" s="564"/>
      <c r="AW10628" s="60"/>
      <c r="AX10628" s="60"/>
      <c r="AY10628" s="60"/>
      <c r="AZ10628" s="283"/>
      <c r="BA10628" s="283"/>
      <c r="BB10628" s="283"/>
      <c r="BC10628" s="34"/>
      <c r="BD10628" s="27"/>
      <c r="BF10628" s="35"/>
      <c r="BG10628" s="35"/>
      <c r="BH10628" s="35"/>
    </row>
    <row r="10629" spans="1:60" x14ac:dyDescent="0.2">
      <c r="A10629" s="570">
        <f t="shared" si="156"/>
        <v>10623</v>
      </c>
      <c r="B10629" s="391"/>
      <c r="C10629" s="222"/>
      <c r="D10629" s="564"/>
    </row>
    <row r="10630" spans="1:60" x14ac:dyDescent="0.2">
      <c r="A10630" s="821" t="s">
        <v>2575</v>
      </c>
      <c r="B10630" s="821"/>
      <c r="C10630" s="821"/>
      <c r="D10630" s="821"/>
    </row>
    <row r="10631" spans="1:60" x14ac:dyDescent="0.2">
      <c r="A10631" s="817" t="s">
        <v>2532</v>
      </c>
      <c r="B10631" s="817"/>
      <c r="C10631" s="817"/>
      <c r="D10631" s="817"/>
    </row>
  </sheetData>
  <sheetProtection formatCells="0" formatColumns="0" formatRows="0" insertColumns="0" insertRows="0" insertHyperlinks="0" deleteColumns="0" deleteRows="0" sort="0" autoFilter="0" pivotTables="0"/>
  <mergeCells count="10055">
    <mergeCell ref="B1:C1"/>
    <mergeCell ref="B2:C2"/>
    <mergeCell ref="B3:C3"/>
    <mergeCell ref="D281:F281"/>
    <mergeCell ref="D282:F282"/>
    <mergeCell ref="D283:F283"/>
    <mergeCell ref="D284:F284"/>
    <mergeCell ref="D285:F285"/>
    <mergeCell ref="D286:F286"/>
    <mergeCell ref="D287:F287"/>
    <mergeCell ref="D288:F288"/>
    <mergeCell ref="D289:F289"/>
    <mergeCell ref="D290:F290"/>
    <mergeCell ref="D316:F316"/>
    <mergeCell ref="D317:F317"/>
    <mergeCell ref="D318:F318"/>
    <mergeCell ref="D319:F319"/>
    <mergeCell ref="D320:F320"/>
    <mergeCell ref="D311:F311"/>
    <mergeCell ref="D312:F312"/>
    <mergeCell ref="D313:F313"/>
    <mergeCell ref="D314:F314"/>
    <mergeCell ref="D315:F315"/>
    <mergeCell ref="D306:F306"/>
    <mergeCell ref="D307:F307"/>
    <mergeCell ref="D308:F308"/>
    <mergeCell ref="D309:F309"/>
    <mergeCell ref="D310:F310"/>
    <mergeCell ref="D301:F301"/>
    <mergeCell ref="D302:F302"/>
    <mergeCell ref="D303:F303"/>
    <mergeCell ref="D304:F304"/>
    <mergeCell ref="D305:F305"/>
    <mergeCell ref="D296:F296"/>
    <mergeCell ref="D297:F297"/>
    <mergeCell ref="D298:F298"/>
    <mergeCell ref="D299:F299"/>
    <mergeCell ref="D300:F300"/>
    <mergeCell ref="D291:F291"/>
    <mergeCell ref="D292:F292"/>
    <mergeCell ref="D293:F293"/>
    <mergeCell ref="D294:F294"/>
    <mergeCell ref="D295:F295"/>
    <mergeCell ref="A10630:D10630"/>
    <mergeCell ref="A10631:D10631"/>
    <mergeCell ref="G45:I45"/>
    <mergeCell ref="D351:F351"/>
    <mergeCell ref="D352:F352"/>
    <mergeCell ref="D353:F353"/>
    <mergeCell ref="D354:F354"/>
    <mergeCell ref="D355:F355"/>
    <mergeCell ref="D346:F346"/>
    <mergeCell ref="D347:F347"/>
    <mergeCell ref="D348:F348"/>
    <mergeCell ref="D349:F349"/>
    <mergeCell ref="D350:F350"/>
    <mergeCell ref="D341:F341"/>
    <mergeCell ref="D342:F342"/>
    <mergeCell ref="D343:F343"/>
    <mergeCell ref="D344:F344"/>
    <mergeCell ref="D345:F345"/>
    <mergeCell ref="D336:F336"/>
    <mergeCell ref="D337:F337"/>
    <mergeCell ref="D338:F338"/>
    <mergeCell ref="D339:F339"/>
    <mergeCell ref="D340:F340"/>
    <mergeCell ref="D331:F331"/>
    <mergeCell ref="D332:F332"/>
    <mergeCell ref="D333:F333"/>
    <mergeCell ref="D334:F334"/>
    <mergeCell ref="D335:F335"/>
    <mergeCell ref="D326:F326"/>
    <mergeCell ref="D327:F327"/>
    <mergeCell ref="D328:F328"/>
    <mergeCell ref="D329:F329"/>
    <mergeCell ref="D330:F330"/>
    <mergeCell ref="D321:F321"/>
    <mergeCell ref="D322:F322"/>
    <mergeCell ref="D323:F323"/>
    <mergeCell ref="D324:F324"/>
    <mergeCell ref="D325:F325"/>
    <mergeCell ref="D386:F386"/>
    <mergeCell ref="D387:F387"/>
    <mergeCell ref="D388:F388"/>
    <mergeCell ref="D389:F389"/>
    <mergeCell ref="D390:F390"/>
    <mergeCell ref="D381:F381"/>
    <mergeCell ref="D382:F382"/>
    <mergeCell ref="D383:F383"/>
    <mergeCell ref="D384:F384"/>
    <mergeCell ref="D385:F385"/>
    <mergeCell ref="D376:F376"/>
    <mergeCell ref="D377:F377"/>
    <mergeCell ref="D378:F378"/>
    <mergeCell ref="D379:F379"/>
    <mergeCell ref="D380:F380"/>
    <mergeCell ref="D371:F371"/>
    <mergeCell ref="D372:F372"/>
    <mergeCell ref="D373:F373"/>
    <mergeCell ref="D374:F374"/>
    <mergeCell ref="D375:F375"/>
    <mergeCell ref="D366:F366"/>
    <mergeCell ref="D367:F367"/>
    <mergeCell ref="D368:F368"/>
    <mergeCell ref="D369:F369"/>
    <mergeCell ref="D370:F370"/>
    <mergeCell ref="D361:F361"/>
    <mergeCell ref="D362:F362"/>
    <mergeCell ref="D363:F363"/>
    <mergeCell ref="D364:F364"/>
    <mergeCell ref="D365:F365"/>
    <mergeCell ref="D356:F356"/>
    <mergeCell ref="D357:F357"/>
    <mergeCell ref="D358:F358"/>
    <mergeCell ref="D359:F359"/>
    <mergeCell ref="D360:F360"/>
    <mergeCell ref="D421:F421"/>
    <mergeCell ref="D422:F422"/>
    <mergeCell ref="D423:F423"/>
    <mergeCell ref="D424:F424"/>
    <mergeCell ref="D425:F425"/>
    <mergeCell ref="D416:F416"/>
    <mergeCell ref="D417:F417"/>
    <mergeCell ref="D418:F418"/>
    <mergeCell ref="D419:F419"/>
    <mergeCell ref="D420:F420"/>
    <mergeCell ref="D411:F411"/>
    <mergeCell ref="D412:F412"/>
    <mergeCell ref="D413:F413"/>
    <mergeCell ref="D414:F414"/>
    <mergeCell ref="D415:F415"/>
    <mergeCell ref="D406:F406"/>
    <mergeCell ref="D407:F407"/>
    <mergeCell ref="D408:F408"/>
    <mergeCell ref="D409:F409"/>
    <mergeCell ref="D410:F410"/>
    <mergeCell ref="D401:F401"/>
    <mergeCell ref="D402:F402"/>
    <mergeCell ref="D403:F403"/>
    <mergeCell ref="D404:F404"/>
    <mergeCell ref="D405:F405"/>
    <mergeCell ref="D396:F396"/>
    <mergeCell ref="D397:F397"/>
    <mergeCell ref="D398:F398"/>
    <mergeCell ref="D399:F399"/>
    <mergeCell ref="D400:F400"/>
    <mergeCell ref="D391:F391"/>
    <mergeCell ref="D392:F392"/>
    <mergeCell ref="D393:F393"/>
    <mergeCell ref="D394:F394"/>
    <mergeCell ref="D395:F395"/>
    <mergeCell ref="D456:F456"/>
    <mergeCell ref="D457:F457"/>
    <mergeCell ref="D458:F458"/>
    <mergeCell ref="D459:F459"/>
    <mergeCell ref="D460:F460"/>
    <mergeCell ref="D451:F451"/>
    <mergeCell ref="D452:F452"/>
    <mergeCell ref="D453:F453"/>
    <mergeCell ref="D454:F454"/>
    <mergeCell ref="D455:F455"/>
    <mergeCell ref="D446:F446"/>
    <mergeCell ref="D447:F447"/>
    <mergeCell ref="D448:F448"/>
    <mergeCell ref="D449:F449"/>
    <mergeCell ref="D450:F450"/>
    <mergeCell ref="D441:F441"/>
    <mergeCell ref="D442:F442"/>
    <mergeCell ref="D443:F443"/>
    <mergeCell ref="D444:F444"/>
    <mergeCell ref="D445:F445"/>
    <mergeCell ref="D436:F436"/>
    <mergeCell ref="D437:F437"/>
    <mergeCell ref="D438:F438"/>
    <mergeCell ref="D439:F439"/>
    <mergeCell ref="D440:F440"/>
    <mergeCell ref="D431:F431"/>
    <mergeCell ref="D432:F432"/>
    <mergeCell ref="D433:F433"/>
    <mergeCell ref="D434:F434"/>
    <mergeCell ref="D435:F435"/>
    <mergeCell ref="D426:F426"/>
    <mergeCell ref="D427:F427"/>
    <mergeCell ref="D428:F428"/>
    <mergeCell ref="D429:F429"/>
    <mergeCell ref="D430:F430"/>
    <mergeCell ref="D491:F491"/>
    <mergeCell ref="D492:F492"/>
    <mergeCell ref="D493:F493"/>
    <mergeCell ref="D494:F494"/>
    <mergeCell ref="D495:F495"/>
    <mergeCell ref="D486:F486"/>
    <mergeCell ref="D487:F487"/>
    <mergeCell ref="D488:F488"/>
    <mergeCell ref="D489:F489"/>
    <mergeCell ref="D490:F490"/>
    <mergeCell ref="D481:F481"/>
    <mergeCell ref="D482:F482"/>
    <mergeCell ref="D483:F483"/>
    <mergeCell ref="D484:F484"/>
    <mergeCell ref="D485:F485"/>
    <mergeCell ref="D476:F476"/>
    <mergeCell ref="D477:F477"/>
    <mergeCell ref="D478:F478"/>
    <mergeCell ref="D479:F479"/>
    <mergeCell ref="D480:F480"/>
    <mergeCell ref="D471:F471"/>
    <mergeCell ref="D472:F472"/>
    <mergeCell ref="D473:F473"/>
    <mergeCell ref="D474:F474"/>
    <mergeCell ref="D475:F475"/>
    <mergeCell ref="D466:F466"/>
    <mergeCell ref="D467:F467"/>
    <mergeCell ref="D468:F468"/>
    <mergeCell ref="D469:F469"/>
    <mergeCell ref="D470:F470"/>
    <mergeCell ref="D461:F461"/>
    <mergeCell ref="D462:F462"/>
    <mergeCell ref="D463:F463"/>
    <mergeCell ref="D464:F464"/>
    <mergeCell ref="D465:F465"/>
    <mergeCell ref="D526:F526"/>
    <mergeCell ref="D527:F527"/>
    <mergeCell ref="D528:F528"/>
    <mergeCell ref="D529:F529"/>
    <mergeCell ref="D530:F530"/>
    <mergeCell ref="D521:F521"/>
    <mergeCell ref="D522:F522"/>
    <mergeCell ref="D523:F523"/>
    <mergeCell ref="D524:F524"/>
    <mergeCell ref="D525:F525"/>
    <mergeCell ref="D516:F516"/>
    <mergeCell ref="D517:F517"/>
    <mergeCell ref="D518:F518"/>
    <mergeCell ref="D519:F519"/>
    <mergeCell ref="D520:F520"/>
    <mergeCell ref="D511:F511"/>
    <mergeCell ref="D512:F512"/>
    <mergeCell ref="D513:F513"/>
    <mergeCell ref="D514:F514"/>
    <mergeCell ref="D515:F515"/>
    <mergeCell ref="D506:F506"/>
    <mergeCell ref="D507:F507"/>
    <mergeCell ref="D508:F508"/>
    <mergeCell ref="D509:F509"/>
    <mergeCell ref="D510:F510"/>
    <mergeCell ref="D501:F501"/>
    <mergeCell ref="D502:F502"/>
    <mergeCell ref="D503:F503"/>
    <mergeCell ref="D504:F504"/>
    <mergeCell ref="D505:F505"/>
    <mergeCell ref="D496:F496"/>
    <mergeCell ref="D497:F497"/>
    <mergeCell ref="D498:F498"/>
    <mergeCell ref="D499:F499"/>
    <mergeCell ref="D500:F500"/>
    <mergeCell ref="D561:F561"/>
    <mergeCell ref="D562:F562"/>
    <mergeCell ref="D563:F563"/>
    <mergeCell ref="D564:F564"/>
    <mergeCell ref="D565:F565"/>
    <mergeCell ref="D556:F556"/>
    <mergeCell ref="D557:F557"/>
    <mergeCell ref="D558:F558"/>
    <mergeCell ref="D559:F559"/>
    <mergeCell ref="D560:F560"/>
    <mergeCell ref="D551:F551"/>
    <mergeCell ref="D552:F552"/>
    <mergeCell ref="D553:F553"/>
    <mergeCell ref="D554:F554"/>
    <mergeCell ref="D555:F555"/>
    <mergeCell ref="D546:F546"/>
    <mergeCell ref="D547:F547"/>
    <mergeCell ref="D548:F548"/>
    <mergeCell ref="D549:F549"/>
    <mergeCell ref="D550:F550"/>
    <mergeCell ref="D541:F541"/>
    <mergeCell ref="D542:F542"/>
    <mergeCell ref="D543:F543"/>
    <mergeCell ref="D544:F544"/>
    <mergeCell ref="D545:F545"/>
    <mergeCell ref="D536:F536"/>
    <mergeCell ref="D537:F537"/>
    <mergeCell ref="D538:F538"/>
    <mergeCell ref="D539:F539"/>
    <mergeCell ref="D540:F540"/>
    <mergeCell ref="D531:F531"/>
    <mergeCell ref="D532:F532"/>
    <mergeCell ref="D533:F533"/>
    <mergeCell ref="D534:F534"/>
    <mergeCell ref="D535:F535"/>
    <mergeCell ref="D596:F596"/>
    <mergeCell ref="D597:F597"/>
    <mergeCell ref="D598:F598"/>
    <mergeCell ref="D599:F599"/>
    <mergeCell ref="D600:F600"/>
    <mergeCell ref="D591:F591"/>
    <mergeCell ref="D592:F592"/>
    <mergeCell ref="D593:F593"/>
    <mergeCell ref="D594:F594"/>
    <mergeCell ref="D595:F595"/>
    <mergeCell ref="D586:F586"/>
    <mergeCell ref="D587:F587"/>
    <mergeCell ref="D588:F588"/>
    <mergeCell ref="D589:F589"/>
    <mergeCell ref="D590:F590"/>
    <mergeCell ref="D581:F581"/>
    <mergeCell ref="D582:F582"/>
    <mergeCell ref="D583:F583"/>
    <mergeCell ref="D584:F584"/>
    <mergeCell ref="D585:F585"/>
    <mergeCell ref="D576:F576"/>
    <mergeCell ref="D577:F577"/>
    <mergeCell ref="D578:F578"/>
    <mergeCell ref="D579:F579"/>
    <mergeCell ref="D580:F580"/>
    <mergeCell ref="D571:F571"/>
    <mergeCell ref="D572:F572"/>
    <mergeCell ref="D573:F573"/>
    <mergeCell ref="D574:F574"/>
    <mergeCell ref="D575:F575"/>
    <mergeCell ref="D566:F566"/>
    <mergeCell ref="D567:F567"/>
    <mergeCell ref="D568:F568"/>
    <mergeCell ref="D569:F569"/>
    <mergeCell ref="D570:F570"/>
    <mergeCell ref="D631:F631"/>
    <mergeCell ref="D632:F632"/>
    <mergeCell ref="D633:F633"/>
    <mergeCell ref="D634:F634"/>
    <mergeCell ref="D635:F635"/>
    <mergeCell ref="D626:F626"/>
    <mergeCell ref="D627:F627"/>
    <mergeCell ref="D628:F628"/>
    <mergeCell ref="D629:F629"/>
    <mergeCell ref="D630:F630"/>
    <mergeCell ref="D621:F621"/>
    <mergeCell ref="D622:F622"/>
    <mergeCell ref="D623:F623"/>
    <mergeCell ref="D624:F624"/>
    <mergeCell ref="D625:F625"/>
    <mergeCell ref="D616:F616"/>
    <mergeCell ref="D617:F617"/>
    <mergeCell ref="D618:F618"/>
    <mergeCell ref="D619:F619"/>
    <mergeCell ref="D620:F620"/>
    <mergeCell ref="D611:F611"/>
    <mergeCell ref="D612:F612"/>
    <mergeCell ref="D613:F613"/>
    <mergeCell ref="D614:F614"/>
    <mergeCell ref="D615:F615"/>
    <mergeCell ref="D606:F606"/>
    <mergeCell ref="D607:F607"/>
    <mergeCell ref="D608:F608"/>
    <mergeCell ref="D609:F609"/>
    <mergeCell ref="D610:F610"/>
    <mergeCell ref="D601:F601"/>
    <mergeCell ref="D602:F602"/>
    <mergeCell ref="D603:F603"/>
    <mergeCell ref="D604:F604"/>
    <mergeCell ref="D605:F605"/>
    <mergeCell ref="D666:F666"/>
    <mergeCell ref="D667:F667"/>
    <mergeCell ref="D668:F668"/>
    <mergeCell ref="D669:F669"/>
    <mergeCell ref="D670:F670"/>
    <mergeCell ref="D661:F661"/>
    <mergeCell ref="D662:F662"/>
    <mergeCell ref="D663:F663"/>
    <mergeCell ref="D664:F664"/>
    <mergeCell ref="D665:F665"/>
    <mergeCell ref="D656:F656"/>
    <mergeCell ref="D657:F657"/>
    <mergeCell ref="D658:F658"/>
    <mergeCell ref="D659:F659"/>
    <mergeCell ref="D660:F660"/>
    <mergeCell ref="D651:F651"/>
    <mergeCell ref="D652:F652"/>
    <mergeCell ref="D653:F653"/>
    <mergeCell ref="D654:F654"/>
    <mergeCell ref="D655:F655"/>
    <mergeCell ref="D646:F646"/>
    <mergeCell ref="D647:F647"/>
    <mergeCell ref="D648:F648"/>
    <mergeCell ref="D649:F649"/>
    <mergeCell ref="D650:F650"/>
    <mergeCell ref="D641:F641"/>
    <mergeCell ref="D642:F642"/>
    <mergeCell ref="D643:F643"/>
    <mergeCell ref="D644:F644"/>
    <mergeCell ref="D645:F645"/>
    <mergeCell ref="D636:F636"/>
    <mergeCell ref="D637:F637"/>
    <mergeCell ref="D638:F638"/>
    <mergeCell ref="D639:F639"/>
    <mergeCell ref="D640:F640"/>
    <mergeCell ref="D701:F701"/>
    <mergeCell ref="D702:F702"/>
    <mergeCell ref="D703:F703"/>
    <mergeCell ref="D704:F704"/>
    <mergeCell ref="D705:F705"/>
    <mergeCell ref="D696:F696"/>
    <mergeCell ref="D697:F697"/>
    <mergeCell ref="D698:F698"/>
    <mergeCell ref="D699:F699"/>
    <mergeCell ref="D700:F700"/>
    <mergeCell ref="D691:F691"/>
    <mergeCell ref="D692:F692"/>
    <mergeCell ref="D693:F693"/>
    <mergeCell ref="D694:F694"/>
    <mergeCell ref="D695:F695"/>
    <mergeCell ref="D686:F686"/>
    <mergeCell ref="D687:F687"/>
    <mergeCell ref="D688:F688"/>
    <mergeCell ref="D689:F689"/>
    <mergeCell ref="D690:F690"/>
    <mergeCell ref="D681:F681"/>
    <mergeCell ref="D682:F682"/>
    <mergeCell ref="D683:F683"/>
    <mergeCell ref="D684:F684"/>
    <mergeCell ref="D685:F685"/>
    <mergeCell ref="D676:F676"/>
    <mergeCell ref="D677:F677"/>
    <mergeCell ref="D678:F678"/>
    <mergeCell ref="D679:F679"/>
    <mergeCell ref="D680:F680"/>
    <mergeCell ref="D671:F671"/>
    <mergeCell ref="D672:F672"/>
    <mergeCell ref="D673:F673"/>
    <mergeCell ref="D674:F674"/>
    <mergeCell ref="D675:F675"/>
    <mergeCell ref="D736:F736"/>
    <mergeCell ref="D737:F737"/>
    <mergeCell ref="D738:F738"/>
    <mergeCell ref="D739:F739"/>
    <mergeCell ref="D740:F740"/>
    <mergeCell ref="D731:F731"/>
    <mergeCell ref="D732:F732"/>
    <mergeCell ref="D733:F733"/>
    <mergeCell ref="D734:F734"/>
    <mergeCell ref="D735:F735"/>
    <mergeCell ref="D726:F726"/>
    <mergeCell ref="D727:F727"/>
    <mergeCell ref="D728:F728"/>
    <mergeCell ref="D729:F729"/>
    <mergeCell ref="D730:F730"/>
    <mergeCell ref="D721:F721"/>
    <mergeCell ref="D722:F722"/>
    <mergeCell ref="D723:F723"/>
    <mergeCell ref="D724:F724"/>
    <mergeCell ref="D725:F725"/>
    <mergeCell ref="D716:F716"/>
    <mergeCell ref="D717:F717"/>
    <mergeCell ref="D718:F718"/>
    <mergeCell ref="D719:F719"/>
    <mergeCell ref="D720:F720"/>
    <mergeCell ref="D711:F711"/>
    <mergeCell ref="D712:F712"/>
    <mergeCell ref="D713:F713"/>
    <mergeCell ref="D714:F714"/>
    <mergeCell ref="D715:F715"/>
    <mergeCell ref="D706:F706"/>
    <mergeCell ref="D707:F707"/>
    <mergeCell ref="D708:F708"/>
    <mergeCell ref="D709:F709"/>
    <mergeCell ref="D710:F710"/>
    <mergeCell ref="D771:F771"/>
    <mergeCell ref="D772:F772"/>
    <mergeCell ref="D773:F773"/>
    <mergeCell ref="D774:F774"/>
    <mergeCell ref="D775:F775"/>
    <mergeCell ref="D766:F766"/>
    <mergeCell ref="D767:F767"/>
    <mergeCell ref="D768:F768"/>
    <mergeCell ref="D769:F769"/>
    <mergeCell ref="D770:F770"/>
    <mergeCell ref="D761:F761"/>
    <mergeCell ref="D762:F762"/>
    <mergeCell ref="D763:F763"/>
    <mergeCell ref="D764:F764"/>
    <mergeCell ref="D765:F765"/>
    <mergeCell ref="D756:F756"/>
    <mergeCell ref="D757:F757"/>
    <mergeCell ref="D758:F758"/>
    <mergeCell ref="D759:F759"/>
    <mergeCell ref="D760:F760"/>
    <mergeCell ref="D751:F751"/>
    <mergeCell ref="D752:F752"/>
    <mergeCell ref="D753:F753"/>
    <mergeCell ref="D754:F754"/>
    <mergeCell ref="D755:F755"/>
    <mergeCell ref="D746:F746"/>
    <mergeCell ref="D747:F747"/>
    <mergeCell ref="D748:F748"/>
    <mergeCell ref="D749:F749"/>
    <mergeCell ref="D750:F750"/>
    <mergeCell ref="D741:F741"/>
    <mergeCell ref="D742:F742"/>
    <mergeCell ref="D743:F743"/>
    <mergeCell ref="D744:F744"/>
    <mergeCell ref="D745:F745"/>
    <mergeCell ref="D806:F806"/>
    <mergeCell ref="D807:F807"/>
    <mergeCell ref="D808:F808"/>
    <mergeCell ref="D809:F809"/>
    <mergeCell ref="D810:F810"/>
    <mergeCell ref="D801:F801"/>
    <mergeCell ref="D802:F802"/>
    <mergeCell ref="D803:F803"/>
    <mergeCell ref="D804:F804"/>
    <mergeCell ref="D805:F805"/>
    <mergeCell ref="D796:F796"/>
    <mergeCell ref="D797:F797"/>
    <mergeCell ref="D798:F798"/>
    <mergeCell ref="D799:F799"/>
    <mergeCell ref="D800:F800"/>
    <mergeCell ref="D791:F791"/>
    <mergeCell ref="D792:F792"/>
    <mergeCell ref="D793:F793"/>
    <mergeCell ref="D794:F794"/>
    <mergeCell ref="D795:F795"/>
    <mergeCell ref="D786:F786"/>
    <mergeCell ref="D787:F787"/>
    <mergeCell ref="D788:F788"/>
    <mergeCell ref="D789:F789"/>
    <mergeCell ref="D790:F790"/>
    <mergeCell ref="D781:F781"/>
    <mergeCell ref="D782:F782"/>
    <mergeCell ref="D783:F783"/>
    <mergeCell ref="D784:F784"/>
    <mergeCell ref="D785:F785"/>
    <mergeCell ref="D776:F776"/>
    <mergeCell ref="D777:F777"/>
    <mergeCell ref="D778:F778"/>
    <mergeCell ref="D779:F779"/>
    <mergeCell ref="D780:F780"/>
    <mergeCell ref="D841:F841"/>
    <mergeCell ref="D842:F842"/>
    <mergeCell ref="D843:F843"/>
    <mergeCell ref="D844:F844"/>
    <mergeCell ref="D845:F845"/>
    <mergeCell ref="D836:F836"/>
    <mergeCell ref="D837:F837"/>
    <mergeCell ref="D838:F838"/>
    <mergeCell ref="D839:F839"/>
    <mergeCell ref="D840:F840"/>
    <mergeCell ref="D831:F831"/>
    <mergeCell ref="D832:F832"/>
    <mergeCell ref="D833:F833"/>
    <mergeCell ref="D834:F834"/>
    <mergeCell ref="D835:F835"/>
    <mergeCell ref="D826:F826"/>
    <mergeCell ref="D827:F827"/>
    <mergeCell ref="D828:F828"/>
    <mergeCell ref="D829:F829"/>
    <mergeCell ref="D830:F830"/>
    <mergeCell ref="D821:F821"/>
    <mergeCell ref="D822:F822"/>
    <mergeCell ref="D823:F823"/>
    <mergeCell ref="D824:F824"/>
    <mergeCell ref="D825:F825"/>
    <mergeCell ref="D816:F816"/>
    <mergeCell ref="D817:F817"/>
    <mergeCell ref="D818:F818"/>
    <mergeCell ref="D819:F819"/>
    <mergeCell ref="D820:F820"/>
    <mergeCell ref="D811:F811"/>
    <mergeCell ref="D812:F812"/>
    <mergeCell ref="D813:F813"/>
    <mergeCell ref="D814:F814"/>
    <mergeCell ref="D815:F815"/>
    <mergeCell ref="D876:F876"/>
    <mergeCell ref="D877:F877"/>
    <mergeCell ref="D878:F878"/>
    <mergeCell ref="D879:F879"/>
    <mergeCell ref="D880:F880"/>
    <mergeCell ref="D871:F871"/>
    <mergeCell ref="D872:F872"/>
    <mergeCell ref="D873:F873"/>
    <mergeCell ref="D874:F874"/>
    <mergeCell ref="D875:F875"/>
    <mergeCell ref="D866:F866"/>
    <mergeCell ref="D867:F867"/>
    <mergeCell ref="D868:F868"/>
    <mergeCell ref="D869:F869"/>
    <mergeCell ref="D870:F870"/>
    <mergeCell ref="D861:F861"/>
    <mergeCell ref="D862:F862"/>
    <mergeCell ref="D863:F863"/>
    <mergeCell ref="D864:F864"/>
    <mergeCell ref="D865:F865"/>
    <mergeCell ref="D856:F856"/>
    <mergeCell ref="D857:F857"/>
    <mergeCell ref="D858:F858"/>
    <mergeCell ref="D859:F859"/>
    <mergeCell ref="D860:F860"/>
    <mergeCell ref="D851:F851"/>
    <mergeCell ref="D852:F852"/>
    <mergeCell ref="D853:F853"/>
    <mergeCell ref="D854:F854"/>
    <mergeCell ref="D855:F855"/>
    <mergeCell ref="D846:F846"/>
    <mergeCell ref="D847:F847"/>
    <mergeCell ref="D848:F848"/>
    <mergeCell ref="D849:F849"/>
    <mergeCell ref="D850:F850"/>
    <mergeCell ref="D911:F911"/>
    <mergeCell ref="D912:F912"/>
    <mergeCell ref="D913:F913"/>
    <mergeCell ref="D914:F914"/>
    <mergeCell ref="D915:F915"/>
    <mergeCell ref="D906:F906"/>
    <mergeCell ref="D907:F907"/>
    <mergeCell ref="D908:F908"/>
    <mergeCell ref="D909:F909"/>
    <mergeCell ref="D910:F910"/>
    <mergeCell ref="D901:F901"/>
    <mergeCell ref="D902:F902"/>
    <mergeCell ref="D903:F903"/>
    <mergeCell ref="D904:F904"/>
    <mergeCell ref="D905:F905"/>
    <mergeCell ref="D896:F896"/>
    <mergeCell ref="D897:F897"/>
    <mergeCell ref="D898:F898"/>
    <mergeCell ref="D899:F899"/>
    <mergeCell ref="D900:F900"/>
    <mergeCell ref="D891:F891"/>
    <mergeCell ref="D892:F892"/>
    <mergeCell ref="D893:F893"/>
    <mergeCell ref="D894:F894"/>
    <mergeCell ref="D895:F895"/>
    <mergeCell ref="D886:F886"/>
    <mergeCell ref="D887:F887"/>
    <mergeCell ref="D888:F888"/>
    <mergeCell ref="D889:F889"/>
    <mergeCell ref="D890:F890"/>
    <mergeCell ref="D881:F881"/>
    <mergeCell ref="D882:F882"/>
    <mergeCell ref="D883:F883"/>
    <mergeCell ref="D884:F884"/>
    <mergeCell ref="D885:F885"/>
    <mergeCell ref="D946:F946"/>
    <mergeCell ref="D947:F947"/>
    <mergeCell ref="D948:F948"/>
    <mergeCell ref="D949:F949"/>
    <mergeCell ref="D950:F950"/>
    <mergeCell ref="D941:F941"/>
    <mergeCell ref="D942:F942"/>
    <mergeCell ref="D943:F943"/>
    <mergeCell ref="D944:F944"/>
    <mergeCell ref="D945:F945"/>
    <mergeCell ref="D936:F936"/>
    <mergeCell ref="D937:F937"/>
    <mergeCell ref="D938:F938"/>
    <mergeCell ref="D939:F939"/>
    <mergeCell ref="D940:F940"/>
    <mergeCell ref="D931:F931"/>
    <mergeCell ref="D932:F932"/>
    <mergeCell ref="D933:F933"/>
    <mergeCell ref="D934:F934"/>
    <mergeCell ref="D935:F935"/>
    <mergeCell ref="D926:F926"/>
    <mergeCell ref="D927:F927"/>
    <mergeCell ref="D928:F928"/>
    <mergeCell ref="D929:F929"/>
    <mergeCell ref="D930:F930"/>
    <mergeCell ref="D921:F921"/>
    <mergeCell ref="D922:F922"/>
    <mergeCell ref="D923:F923"/>
    <mergeCell ref="D924:F924"/>
    <mergeCell ref="D925:F925"/>
    <mergeCell ref="D916:F916"/>
    <mergeCell ref="D917:F917"/>
    <mergeCell ref="D918:F918"/>
    <mergeCell ref="D919:F919"/>
    <mergeCell ref="D920:F920"/>
    <mergeCell ref="D981:F981"/>
    <mergeCell ref="D982:F982"/>
    <mergeCell ref="D983:F983"/>
    <mergeCell ref="D984:F984"/>
    <mergeCell ref="D985:F985"/>
    <mergeCell ref="D976:F976"/>
    <mergeCell ref="D977:F977"/>
    <mergeCell ref="D978:F978"/>
    <mergeCell ref="D979:F979"/>
    <mergeCell ref="D980:F980"/>
    <mergeCell ref="D971:F971"/>
    <mergeCell ref="D972:F972"/>
    <mergeCell ref="D973:F973"/>
    <mergeCell ref="D974:F974"/>
    <mergeCell ref="D975:F975"/>
    <mergeCell ref="D966:F966"/>
    <mergeCell ref="D967:F967"/>
    <mergeCell ref="D968:F968"/>
    <mergeCell ref="D969:F969"/>
    <mergeCell ref="D970:F970"/>
    <mergeCell ref="D961:F961"/>
    <mergeCell ref="D962:F962"/>
    <mergeCell ref="D963:F963"/>
    <mergeCell ref="D964:F964"/>
    <mergeCell ref="D965:F965"/>
    <mergeCell ref="D956:F956"/>
    <mergeCell ref="D957:F957"/>
    <mergeCell ref="D958:F958"/>
    <mergeCell ref="D959:F959"/>
    <mergeCell ref="D960:F960"/>
    <mergeCell ref="D951:F951"/>
    <mergeCell ref="D952:F952"/>
    <mergeCell ref="D953:F953"/>
    <mergeCell ref="D954:F954"/>
    <mergeCell ref="D955:F955"/>
    <mergeCell ref="D1016:F1016"/>
    <mergeCell ref="D1017:F1017"/>
    <mergeCell ref="D1018:F1018"/>
    <mergeCell ref="D1019:F1019"/>
    <mergeCell ref="D1020:F1020"/>
    <mergeCell ref="D1011:F1011"/>
    <mergeCell ref="D1012:F1012"/>
    <mergeCell ref="D1013:F1013"/>
    <mergeCell ref="D1014:F1014"/>
    <mergeCell ref="D1015:F1015"/>
    <mergeCell ref="D1006:F1006"/>
    <mergeCell ref="D1007:F1007"/>
    <mergeCell ref="D1008:F1008"/>
    <mergeCell ref="D1009:F1009"/>
    <mergeCell ref="D1010:F1010"/>
    <mergeCell ref="D1001:F1001"/>
    <mergeCell ref="D1002:F1002"/>
    <mergeCell ref="D1003:F1003"/>
    <mergeCell ref="D1004:F1004"/>
    <mergeCell ref="D1005:F1005"/>
    <mergeCell ref="D996:F996"/>
    <mergeCell ref="D997:F997"/>
    <mergeCell ref="D998:F998"/>
    <mergeCell ref="D999:F999"/>
    <mergeCell ref="D1000:F1000"/>
    <mergeCell ref="D991:F991"/>
    <mergeCell ref="D992:F992"/>
    <mergeCell ref="D993:F993"/>
    <mergeCell ref="D994:F994"/>
    <mergeCell ref="D995:F995"/>
    <mergeCell ref="D986:F986"/>
    <mergeCell ref="D987:F987"/>
    <mergeCell ref="D988:F988"/>
    <mergeCell ref="D989:F989"/>
    <mergeCell ref="D990:F990"/>
    <mergeCell ref="D1051:F1051"/>
    <mergeCell ref="D1052:F1052"/>
    <mergeCell ref="D1053:F1053"/>
    <mergeCell ref="D1054:F1054"/>
    <mergeCell ref="D1055:F1055"/>
    <mergeCell ref="D1046:F1046"/>
    <mergeCell ref="D1047:F1047"/>
    <mergeCell ref="D1048:F1048"/>
    <mergeCell ref="D1049:F1049"/>
    <mergeCell ref="D1050:F1050"/>
    <mergeCell ref="D1041:F1041"/>
    <mergeCell ref="D1042:F1042"/>
    <mergeCell ref="D1043:F1043"/>
    <mergeCell ref="D1044:F1044"/>
    <mergeCell ref="D1045:F1045"/>
    <mergeCell ref="D1036:F1036"/>
    <mergeCell ref="D1037:F1037"/>
    <mergeCell ref="D1038:F1038"/>
    <mergeCell ref="D1039:F1039"/>
    <mergeCell ref="D1040:F1040"/>
    <mergeCell ref="D1031:F1031"/>
    <mergeCell ref="D1032:F1032"/>
    <mergeCell ref="D1033:F1033"/>
    <mergeCell ref="D1034:F1034"/>
    <mergeCell ref="D1035:F1035"/>
    <mergeCell ref="D1026:F1026"/>
    <mergeCell ref="D1027:F1027"/>
    <mergeCell ref="D1028:F1028"/>
    <mergeCell ref="D1029:F1029"/>
    <mergeCell ref="D1030:F1030"/>
    <mergeCell ref="D1021:F1021"/>
    <mergeCell ref="D1022:F1022"/>
    <mergeCell ref="D1023:F1023"/>
    <mergeCell ref="D1024:F1024"/>
    <mergeCell ref="D1025:F1025"/>
    <mergeCell ref="D1086:F1086"/>
    <mergeCell ref="D1087:F1087"/>
    <mergeCell ref="D1088:F1088"/>
    <mergeCell ref="D1089:F1089"/>
    <mergeCell ref="D1090:F1090"/>
    <mergeCell ref="D1081:F1081"/>
    <mergeCell ref="D1082:F1082"/>
    <mergeCell ref="D1083:F1083"/>
    <mergeCell ref="D1084:F1084"/>
    <mergeCell ref="D1085:F1085"/>
    <mergeCell ref="D1076:F1076"/>
    <mergeCell ref="D1077:F1077"/>
    <mergeCell ref="D1078:F1078"/>
    <mergeCell ref="D1079:F1079"/>
    <mergeCell ref="D1080:F1080"/>
    <mergeCell ref="D1071:F1071"/>
    <mergeCell ref="D1072:F1072"/>
    <mergeCell ref="D1073:F1073"/>
    <mergeCell ref="D1074:F1074"/>
    <mergeCell ref="D1075:F1075"/>
    <mergeCell ref="D1066:F1066"/>
    <mergeCell ref="D1067:F1067"/>
    <mergeCell ref="D1068:F1068"/>
    <mergeCell ref="D1069:F1069"/>
    <mergeCell ref="D1070:F1070"/>
    <mergeCell ref="D1061:F1061"/>
    <mergeCell ref="D1062:F1062"/>
    <mergeCell ref="D1063:F1063"/>
    <mergeCell ref="D1064:F1064"/>
    <mergeCell ref="D1065:F1065"/>
    <mergeCell ref="D1056:F1056"/>
    <mergeCell ref="D1057:F1057"/>
    <mergeCell ref="D1058:F1058"/>
    <mergeCell ref="D1059:F1059"/>
    <mergeCell ref="D1060:F1060"/>
    <mergeCell ref="D1121:F1121"/>
    <mergeCell ref="D1122:F1122"/>
    <mergeCell ref="D1123:F1123"/>
    <mergeCell ref="D1124:F1124"/>
    <mergeCell ref="D1125:F1125"/>
    <mergeCell ref="D1116:F1116"/>
    <mergeCell ref="D1117:F1117"/>
    <mergeCell ref="D1118:F1118"/>
    <mergeCell ref="D1119:F1119"/>
    <mergeCell ref="D1120:F1120"/>
    <mergeCell ref="D1111:F1111"/>
    <mergeCell ref="D1112:F1112"/>
    <mergeCell ref="D1113:F1113"/>
    <mergeCell ref="D1114:F1114"/>
    <mergeCell ref="D1115:F1115"/>
    <mergeCell ref="D1106:F1106"/>
    <mergeCell ref="D1107:F1107"/>
    <mergeCell ref="D1108:F1108"/>
    <mergeCell ref="D1109:F1109"/>
    <mergeCell ref="D1110:F1110"/>
    <mergeCell ref="D1101:F1101"/>
    <mergeCell ref="D1102:F1102"/>
    <mergeCell ref="D1103:F1103"/>
    <mergeCell ref="D1104:F1104"/>
    <mergeCell ref="D1105:F1105"/>
    <mergeCell ref="D1096:F1096"/>
    <mergeCell ref="D1097:F1097"/>
    <mergeCell ref="D1098:F1098"/>
    <mergeCell ref="D1099:F1099"/>
    <mergeCell ref="D1100:F1100"/>
    <mergeCell ref="D1091:F1091"/>
    <mergeCell ref="D1092:F1092"/>
    <mergeCell ref="D1093:F1093"/>
    <mergeCell ref="D1094:F1094"/>
    <mergeCell ref="D1095:F1095"/>
    <mergeCell ref="D1156:F1156"/>
    <mergeCell ref="D1157:F1157"/>
    <mergeCell ref="D1158:F1158"/>
    <mergeCell ref="D1159:F1159"/>
    <mergeCell ref="D1160:F1160"/>
    <mergeCell ref="D1151:F1151"/>
    <mergeCell ref="D1152:F1152"/>
    <mergeCell ref="D1153:F1153"/>
    <mergeCell ref="D1154:F1154"/>
    <mergeCell ref="D1155:F1155"/>
    <mergeCell ref="D1146:F1146"/>
    <mergeCell ref="D1147:F1147"/>
    <mergeCell ref="D1148:F1148"/>
    <mergeCell ref="D1149:F1149"/>
    <mergeCell ref="D1150:F1150"/>
    <mergeCell ref="D1141:F1141"/>
    <mergeCell ref="D1142:F1142"/>
    <mergeCell ref="D1143:F1143"/>
    <mergeCell ref="D1144:F1144"/>
    <mergeCell ref="D1145:F1145"/>
    <mergeCell ref="D1136:F1136"/>
    <mergeCell ref="D1137:F1137"/>
    <mergeCell ref="D1138:F1138"/>
    <mergeCell ref="D1139:F1139"/>
    <mergeCell ref="D1140:F1140"/>
    <mergeCell ref="D1131:F1131"/>
    <mergeCell ref="D1132:F1132"/>
    <mergeCell ref="D1133:F1133"/>
    <mergeCell ref="D1134:F1134"/>
    <mergeCell ref="D1135:F1135"/>
    <mergeCell ref="D1126:F1126"/>
    <mergeCell ref="D1127:F1127"/>
    <mergeCell ref="D1128:F1128"/>
    <mergeCell ref="D1129:F1129"/>
    <mergeCell ref="D1130:F1130"/>
    <mergeCell ref="D1191:F1191"/>
    <mergeCell ref="D1192:F1192"/>
    <mergeCell ref="D1193:F1193"/>
    <mergeCell ref="D1194:F1194"/>
    <mergeCell ref="D1195:F1195"/>
    <mergeCell ref="D1186:F1186"/>
    <mergeCell ref="D1187:F1187"/>
    <mergeCell ref="D1188:F1188"/>
    <mergeCell ref="D1189:F1189"/>
    <mergeCell ref="D1190:F1190"/>
    <mergeCell ref="D1181:F1181"/>
    <mergeCell ref="D1182:F1182"/>
    <mergeCell ref="D1183:F1183"/>
    <mergeCell ref="D1184:F1184"/>
    <mergeCell ref="D1185:F1185"/>
    <mergeCell ref="D1176:F1176"/>
    <mergeCell ref="D1177:F1177"/>
    <mergeCell ref="D1178:F1178"/>
    <mergeCell ref="D1179:F1179"/>
    <mergeCell ref="D1180:F1180"/>
    <mergeCell ref="D1171:F1171"/>
    <mergeCell ref="D1172:F1172"/>
    <mergeCell ref="D1173:F1173"/>
    <mergeCell ref="D1174:F1174"/>
    <mergeCell ref="D1175:F1175"/>
    <mergeCell ref="D1166:F1166"/>
    <mergeCell ref="D1167:F1167"/>
    <mergeCell ref="D1168:F1168"/>
    <mergeCell ref="D1169:F1169"/>
    <mergeCell ref="D1170:F1170"/>
    <mergeCell ref="D1161:F1161"/>
    <mergeCell ref="D1162:F1162"/>
    <mergeCell ref="D1163:F1163"/>
    <mergeCell ref="D1164:F1164"/>
    <mergeCell ref="D1165:F1165"/>
    <mergeCell ref="D1226:F1226"/>
    <mergeCell ref="D1227:F1227"/>
    <mergeCell ref="D1228:F1228"/>
    <mergeCell ref="D1229:F1229"/>
    <mergeCell ref="D1230:F1230"/>
    <mergeCell ref="D1221:F1221"/>
    <mergeCell ref="D1222:F1222"/>
    <mergeCell ref="D1223:F1223"/>
    <mergeCell ref="D1224:F1224"/>
    <mergeCell ref="D1225:F1225"/>
    <mergeCell ref="D1216:F1216"/>
    <mergeCell ref="D1217:F1217"/>
    <mergeCell ref="D1218:F1218"/>
    <mergeCell ref="D1219:F1219"/>
    <mergeCell ref="D1220:F1220"/>
    <mergeCell ref="D1211:F1211"/>
    <mergeCell ref="D1212:F1212"/>
    <mergeCell ref="D1213:F1213"/>
    <mergeCell ref="D1214:F1214"/>
    <mergeCell ref="D1215:F1215"/>
    <mergeCell ref="D1206:F1206"/>
    <mergeCell ref="D1207:F1207"/>
    <mergeCell ref="D1208:F1208"/>
    <mergeCell ref="D1209:F1209"/>
    <mergeCell ref="D1210:F1210"/>
    <mergeCell ref="D1201:F1201"/>
    <mergeCell ref="D1202:F1202"/>
    <mergeCell ref="D1203:F1203"/>
    <mergeCell ref="D1204:F1204"/>
    <mergeCell ref="D1205:F1205"/>
    <mergeCell ref="D1196:F1196"/>
    <mergeCell ref="D1197:F1197"/>
    <mergeCell ref="D1198:F1198"/>
    <mergeCell ref="D1199:F1199"/>
    <mergeCell ref="D1200:F1200"/>
    <mergeCell ref="D1261:F1261"/>
    <mergeCell ref="D1262:F1262"/>
    <mergeCell ref="D1263:F1263"/>
    <mergeCell ref="D1264:F1264"/>
    <mergeCell ref="D1265:F1265"/>
    <mergeCell ref="D1256:F1256"/>
    <mergeCell ref="D1257:F1257"/>
    <mergeCell ref="D1258:F1258"/>
    <mergeCell ref="D1259:F1259"/>
    <mergeCell ref="D1260:F1260"/>
    <mergeCell ref="D1251:F1251"/>
    <mergeCell ref="D1252:F1252"/>
    <mergeCell ref="D1253:F1253"/>
    <mergeCell ref="D1254:F1254"/>
    <mergeCell ref="D1255:F1255"/>
    <mergeCell ref="D1246:F1246"/>
    <mergeCell ref="D1247:F1247"/>
    <mergeCell ref="D1248:F1248"/>
    <mergeCell ref="D1249:F1249"/>
    <mergeCell ref="D1250:F1250"/>
    <mergeCell ref="D1241:F1241"/>
    <mergeCell ref="D1242:F1242"/>
    <mergeCell ref="D1243:F1243"/>
    <mergeCell ref="D1244:F1244"/>
    <mergeCell ref="D1245:F1245"/>
    <mergeCell ref="D1236:F1236"/>
    <mergeCell ref="D1237:F1237"/>
    <mergeCell ref="D1238:F1238"/>
    <mergeCell ref="D1239:F1239"/>
    <mergeCell ref="D1240:F1240"/>
    <mergeCell ref="D1231:F1231"/>
    <mergeCell ref="D1232:F1232"/>
    <mergeCell ref="D1233:F1233"/>
    <mergeCell ref="D1234:F1234"/>
    <mergeCell ref="D1235:F1235"/>
    <mergeCell ref="D1296:F1296"/>
    <mergeCell ref="D1297:F1297"/>
    <mergeCell ref="D1298:F1298"/>
    <mergeCell ref="D1299:F1299"/>
    <mergeCell ref="D1300:F1300"/>
    <mergeCell ref="D1291:F1291"/>
    <mergeCell ref="D1292:F1292"/>
    <mergeCell ref="D1293:F1293"/>
    <mergeCell ref="D1294:F1294"/>
    <mergeCell ref="D1295:F1295"/>
    <mergeCell ref="D1286:F1286"/>
    <mergeCell ref="D1287:F1287"/>
    <mergeCell ref="D1288:F1288"/>
    <mergeCell ref="D1289:F1289"/>
    <mergeCell ref="D1290:F1290"/>
    <mergeCell ref="D1281:F1281"/>
    <mergeCell ref="D1282:F1282"/>
    <mergeCell ref="D1283:F1283"/>
    <mergeCell ref="D1284:F1284"/>
    <mergeCell ref="D1285:F1285"/>
    <mergeCell ref="D1276:F1276"/>
    <mergeCell ref="D1277:F1277"/>
    <mergeCell ref="D1278:F1278"/>
    <mergeCell ref="D1279:F1279"/>
    <mergeCell ref="D1280:F1280"/>
    <mergeCell ref="D1271:F1271"/>
    <mergeCell ref="D1272:F1272"/>
    <mergeCell ref="D1273:F1273"/>
    <mergeCell ref="D1274:F1274"/>
    <mergeCell ref="D1275:F1275"/>
    <mergeCell ref="D1266:F1266"/>
    <mergeCell ref="D1267:F1267"/>
    <mergeCell ref="D1268:F1268"/>
    <mergeCell ref="D1269:F1269"/>
    <mergeCell ref="D1270:F1270"/>
    <mergeCell ref="D1331:F1331"/>
    <mergeCell ref="D1332:F1332"/>
    <mergeCell ref="D1333:F1333"/>
    <mergeCell ref="D1334:F1334"/>
    <mergeCell ref="D1335:F1335"/>
    <mergeCell ref="D1326:F1326"/>
    <mergeCell ref="D1327:F1327"/>
    <mergeCell ref="D1328:F1328"/>
    <mergeCell ref="D1329:F1329"/>
    <mergeCell ref="D1330:F1330"/>
    <mergeCell ref="D1321:F1321"/>
    <mergeCell ref="D1322:F1322"/>
    <mergeCell ref="D1323:F1323"/>
    <mergeCell ref="D1324:F1324"/>
    <mergeCell ref="D1325:F1325"/>
    <mergeCell ref="D1316:F1316"/>
    <mergeCell ref="D1317:F1317"/>
    <mergeCell ref="D1318:F1318"/>
    <mergeCell ref="D1319:F1319"/>
    <mergeCell ref="D1320:F1320"/>
    <mergeCell ref="D1311:F1311"/>
    <mergeCell ref="D1312:F1312"/>
    <mergeCell ref="D1313:F1313"/>
    <mergeCell ref="D1314:F1314"/>
    <mergeCell ref="D1315:F1315"/>
    <mergeCell ref="D1306:F1306"/>
    <mergeCell ref="D1307:F1307"/>
    <mergeCell ref="D1308:F1308"/>
    <mergeCell ref="D1309:F1309"/>
    <mergeCell ref="D1310:F1310"/>
    <mergeCell ref="D1301:F1301"/>
    <mergeCell ref="D1302:F1302"/>
    <mergeCell ref="D1303:F1303"/>
    <mergeCell ref="D1304:F1304"/>
    <mergeCell ref="D1305:F1305"/>
    <mergeCell ref="D1366:F1366"/>
    <mergeCell ref="D1367:F1367"/>
    <mergeCell ref="D1368:F1368"/>
    <mergeCell ref="D1369:F1369"/>
    <mergeCell ref="D1370:F1370"/>
    <mergeCell ref="D1361:F1361"/>
    <mergeCell ref="D1362:F1362"/>
    <mergeCell ref="D1363:F1363"/>
    <mergeCell ref="D1364:F1364"/>
    <mergeCell ref="D1365:F1365"/>
    <mergeCell ref="D1356:F1356"/>
    <mergeCell ref="D1357:F1357"/>
    <mergeCell ref="D1358:F1358"/>
    <mergeCell ref="D1359:F1359"/>
    <mergeCell ref="D1360:F1360"/>
    <mergeCell ref="D1351:F1351"/>
    <mergeCell ref="D1352:F1352"/>
    <mergeCell ref="D1353:F1353"/>
    <mergeCell ref="D1354:F1354"/>
    <mergeCell ref="D1355:F1355"/>
    <mergeCell ref="D1346:F1346"/>
    <mergeCell ref="D1347:F1347"/>
    <mergeCell ref="D1348:F1348"/>
    <mergeCell ref="D1349:F1349"/>
    <mergeCell ref="D1350:F1350"/>
    <mergeCell ref="D1341:F1341"/>
    <mergeCell ref="D1342:F1342"/>
    <mergeCell ref="D1343:F1343"/>
    <mergeCell ref="D1344:F1344"/>
    <mergeCell ref="D1345:F1345"/>
    <mergeCell ref="D1336:F1336"/>
    <mergeCell ref="D1337:F1337"/>
    <mergeCell ref="D1338:F1338"/>
    <mergeCell ref="D1339:F1339"/>
    <mergeCell ref="D1340:F1340"/>
    <mergeCell ref="D1401:F1401"/>
    <mergeCell ref="D1402:F1402"/>
    <mergeCell ref="D1403:F1403"/>
    <mergeCell ref="D1404:F1404"/>
    <mergeCell ref="D1405:F1405"/>
    <mergeCell ref="D1396:F1396"/>
    <mergeCell ref="D1397:F1397"/>
    <mergeCell ref="D1398:F1398"/>
    <mergeCell ref="D1399:F1399"/>
    <mergeCell ref="D1400:F1400"/>
    <mergeCell ref="D1391:F1391"/>
    <mergeCell ref="D1392:F1392"/>
    <mergeCell ref="D1393:F1393"/>
    <mergeCell ref="D1394:F1394"/>
    <mergeCell ref="D1395:F1395"/>
    <mergeCell ref="D1386:F1386"/>
    <mergeCell ref="D1387:F1387"/>
    <mergeCell ref="D1388:F1388"/>
    <mergeCell ref="D1389:F1389"/>
    <mergeCell ref="D1390:F1390"/>
    <mergeCell ref="D1381:F1381"/>
    <mergeCell ref="D1382:F1382"/>
    <mergeCell ref="D1383:F1383"/>
    <mergeCell ref="D1384:F1384"/>
    <mergeCell ref="D1385:F1385"/>
    <mergeCell ref="D1376:F1376"/>
    <mergeCell ref="D1377:F1377"/>
    <mergeCell ref="D1378:F1378"/>
    <mergeCell ref="D1379:F1379"/>
    <mergeCell ref="D1380:F1380"/>
    <mergeCell ref="D1371:F1371"/>
    <mergeCell ref="D1372:F1372"/>
    <mergeCell ref="D1373:F1373"/>
    <mergeCell ref="D1374:F1374"/>
    <mergeCell ref="D1375:F1375"/>
    <mergeCell ref="D1436:F1436"/>
    <mergeCell ref="D1437:F1437"/>
    <mergeCell ref="D1438:F1438"/>
    <mergeCell ref="D1439:F1439"/>
    <mergeCell ref="D1440:F1440"/>
    <mergeCell ref="D1431:F1431"/>
    <mergeCell ref="D1432:F1432"/>
    <mergeCell ref="D1433:F1433"/>
    <mergeCell ref="D1434:F1434"/>
    <mergeCell ref="D1435:F1435"/>
    <mergeCell ref="D1426:F1426"/>
    <mergeCell ref="D1427:F1427"/>
    <mergeCell ref="D1428:F1428"/>
    <mergeCell ref="D1429:F1429"/>
    <mergeCell ref="D1430:F1430"/>
    <mergeCell ref="D1421:F1421"/>
    <mergeCell ref="D1422:F1422"/>
    <mergeCell ref="D1423:F1423"/>
    <mergeCell ref="D1424:F1424"/>
    <mergeCell ref="D1425:F1425"/>
    <mergeCell ref="D1416:F1416"/>
    <mergeCell ref="D1417:F1417"/>
    <mergeCell ref="D1418:F1418"/>
    <mergeCell ref="D1419:F1419"/>
    <mergeCell ref="D1420:F1420"/>
    <mergeCell ref="D1411:F1411"/>
    <mergeCell ref="D1412:F1412"/>
    <mergeCell ref="D1413:F1413"/>
    <mergeCell ref="D1414:F1414"/>
    <mergeCell ref="D1415:F1415"/>
    <mergeCell ref="D1406:F1406"/>
    <mergeCell ref="D1407:F1407"/>
    <mergeCell ref="D1408:F1408"/>
    <mergeCell ref="D1409:F1409"/>
    <mergeCell ref="D1410:F1410"/>
    <mergeCell ref="D1471:F1471"/>
    <mergeCell ref="D1472:F1472"/>
    <mergeCell ref="D1473:F1473"/>
    <mergeCell ref="D1474:F1474"/>
    <mergeCell ref="D1475:F1475"/>
    <mergeCell ref="D1466:F1466"/>
    <mergeCell ref="D1467:F1467"/>
    <mergeCell ref="D1468:F1468"/>
    <mergeCell ref="D1469:F1469"/>
    <mergeCell ref="D1470:F1470"/>
    <mergeCell ref="D1461:F1461"/>
    <mergeCell ref="D1462:F1462"/>
    <mergeCell ref="D1463:F1463"/>
    <mergeCell ref="D1464:F1464"/>
    <mergeCell ref="D1465:F1465"/>
    <mergeCell ref="D1456:F1456"/>
    <mergeCell ref="D1457:F1457"/>
    <mergeCell ref="D1458:F1458"/>
    <mergeCell ref="D1459:F1459"/>
    <mergeCell ref="D1460:F1460"/>
    <mergeCell ref="D1451:F1451"/>
    <mergeCell ref="D1452:F1452"/>
    <mergeCell ref="D1453:F1453"/>
    <mergeCell ref="D1454:F1454"/>
    <mergeCell ref="D1455:F1455"/>
    <mergeCell ref="D1446:F1446"/>
    <mergeCell ref="D1447:F1447"/>
    <mergeCell ref="D1448:F1448"/>
    <mergeCell ref="D1449:F1449"/>
    <mergeCell ref="D1450:F1450"/>
    <mergeCell ref="D1441:F1441"/>
    <mergeCell ref="D1442:F1442"/>
    <mergeCell ref="D1443:F1443"/>
    <mergeCell ref="D1444:F1444"/>
    <mergeCell ref="D1445:F1445"/>
    <mergeCell ref="D1506:F1506"/>
    <mergeCell ref="D1507:F1507"/>
    <mergeCell ref="D1508:F1508"/>
    <mergeCell ref="D1509:F1509"/>
    <mergeCell ref="D1510:F1510"/>
    <mergeCell ref="D1501:F1501"/>
    <mergeCell ref="D1502:F1502"/>
    <mergeCell ref="D1503:F1503"/>
    <mergeCell ref="D1504:F1504"/>
    <mergeCell ref="D1505:F1505"/>
    <mergeCell ref="D1496:F1496"/>
    <mergeCell ref="D1497:F1497"/>
    <mergeCell ref="D1498:F1498"/>
    <mergeCell ref="D1499:F1499"/>
    <mergeCell ref="D1500:F1500"/>
    <mergeCell ref="D1491:F1491"/>
    <mergeCell ref="D1492:F1492"/>
    <mergeCell ref="D1493:F1493"/>
    <mergeCell ref="D1494:F1494"/>
    <mergeCell ref="D1495:F1495"/>
    <mergeCell ref="D1486:F1486"/>
    <mergeCell ref="D1487:F1487"/>
    <mergeCell ref="D1488:F1488"/>
    <mergeCell ref="D1489:F1489"/>
    <mergeCell ref="D1490:F1490"/>
    <mergeCell ref="D1481:F1481"/>
    <mergeCell ref="D1482:F1482"/>
    <mergeCell ref="D1483:F1483"/>
    <mergeCell ref="D1484:F1484"/>
    <mergeCell ref="D1485:F1485"/>
    <mergeCell ref="D1476:F1476"/>
    <mergeCell ref="D1477:F1477"/>
    <mergeCell ref="D1478:F1478"/>
    <mergeCell ref="D1479:F1479"/>
    <mergeCell ref="D1480:F1480"/>
    <mergeCell ref="D1541:F1541"/>
    <mergeCell ref="D1542:F1542"/>
    <mergeCell ref="D1543:F1543"/>
    <mergeCell ref="D1544:F1544"/>
    <mergeCell ref="D1545:F1545"/>
    <mergeCell ref="D1536:F1536"/>
    <mergeCell ref="D1537:F1537"/>
    <mergeCell ref="D1538:F1538"/>
    <mergeCell ref="D1539:F1539"/>
    <mergeCell ref="D1540:F1540"/>
    <mergeCell ref="D1531:F1531"/>
    <mergeCell ref="D1532:F1532"/>
    <mergeCell ref="D1533:F1533"/>
    <mergeCell ref="D1534:F1534"/>
    <mergeCell ref="D1535:F1535"/>
    <mergeCell ref="D1526:F1526"/>
    <mergeCell ref="D1527:F1527"/>
    <mergeCell ref="D1528:F1528"/>
    <mergeCell ref="D1529:F1529"/>
    <mergeCell ref="D1530:F1530"/>
    <mergeCell ref="D1521:F1521"/>
    <mergeCell ref="D1522:F1522"/>
    <mergeCell ref="D1523:F1523"/>
    <mergeCell ref="D1524:F1524"/>
    <mergeCell ref="D1525:F1525"/>
    <mergeCell ref="D1516:F1516"/>
    <mergeCell ref="D1517:F1517"/>
    <mergeCell ref="D1518:F1518"/>
    <mergeCell ref="D1519:F1519"/>
    <mergeCell ref="D1520:F1520"/>
    <mergeCell ref="D1511:F1511"/>
    <mergeCell ref="D1512:F1512"/>
    <mergeCell ref="D1513:F1513"/>
    <mergeCell ref="D1514:F1514"/>
    <mergeCell ref="D1515:F1515"/>
    <mergeCell ref="D1576:F1576"/>
    <mergeCell ref="D1577:F1577"/>
    <mergeCell ref="D1578:F1578"/>
    <mergeCell ref="D1579:F1579"/>
    <mergeCell ref="D1580:F1580"/>
    <mergeCell ref="D1571:F1571"/>
    <mergeCell ref="D1572:F1572"/>
    <mergeCell ref="D1573:F1573"/>
    <mergeCell ref="D1574:F1574"/>
    <mergeCell ref="D1575:F1575"/>
    <mergeCell ref="D1566:F1566"/>
    <mergeCell ref="D1567:F1567"/>
    <mergeCell ref="D1568:F1568"/>
    <mergeCell ref="D1569:F1569"/>
    <mergeCell ref="D1570:F1570"/>
    <mergeCell ref="D1561:F1561"/>
    <mergeCell ref="D1562:F1562"/>
    <mergeCell ref="D1563:F1563"/>
    <mergeCell ref="D1564:F1564"/>
    <mergeCell ref="D1565:F1565"/>
    <mergeCell ref="D1556:F1556"/>
    <mergeCell ref="D1557:F1557"/>
    <mergeCell ref="D1558:F1558"/>
    <mergeCell ref="D1559:F1559"/>
    <mergeCell ref="D1560:F1560"/>
    <mergeCell ref="D1551:F1551"/>
    <mergeCell ref="D1552:F1552"/>
    <mergeCell ref="D1553:F1553"/>
    <mergeCell ref="D1554:F1554"/>
    <mergeCell ref="D1555:F1555"/>
    <mergeCell ref="D1546:F1546"/>
    <mergeCell ref="D1547:F1547"/>
    <mergeCell ref="D1548:F1548"/>
    <mergeCell ref="D1549:F1549"/>
    <mergeCell ref="D1550:F1550"/>
    <mergeCell ref="D1611:F1611"/>
    <mergeCell ref="D1612:F1612"/>
    <mergeCell ref="D1613:F1613"/>
    <mergeCell ref="D1614:F1614"/>
    <mergeCell ref="D1615:F1615"/>
    <mergeCell ref="D1606:F1606"/>
    <mergeCell ref="D1607:F1607"/>
    <mergeCell ref="D1608:F1608"/>
    <mergeCell ref="D1609:F1609"/>
    <mergeCell ref="D1610:F1610"/>
    <mergeCell ref="D1601:F1601"/>
    <mergeCell ref="D1602:F1602"/>
    <mergeCell ref="D1603:F1603"/>
    <mergeCell ref="D1604:F1604"/>
    <mergeCell ref="D1605:F1605"/>
    <mergeCell ref="D1596:F1596"/>
    <mergeCell ref="D1597:F1597"/>
    <mergeCell ref="D1598:F1598"/>
    <mergeCell ref="D1599:F1599"/>
    <mergeCell ref="D1600:F1600"/>
    <mergeCell ref="D1591:F1591"/>
    <mergeCell ref="D1592:F1592"/>
    <mergeCell ref="D1593:F1593"/>
    <mergeCell ref="D1594:F1594"/>
    <mergeCell ref="D1595:F1595"/>
    <mergeCell ref="D1586:F1586"/>
    <mergeCell ref="D1587:F1587"/>
    <mergeCell ref="D1588:F1588"/>
    <mergeCell ref="D1589:F1589"/>
    <mergeCell ref="D1590:F1590"/>
    <mergeCell ref="D1581:F1581"/>
    <mergeCell ref="D1582:F1582"/>
    <mergeCell ref="D1583:F1583"/>
    <mergeCell ref="D1584:F1584"/>
    <mergeCell ref="D1585:F1585"/>
    <mergeCell ref="D1646:F1646"/>
    <mergeCell ref="D1647:F1647"/>
    <mergeCell ref="D1648:F1648"/>
    <mergeCell ref="D1649:F1649"/>
    <mergeCell ref="D1650:F1650"/>
    <mergeCell ref="D1641:F1641"/>
    <mergeCell ref="D1642:F1642"/>
    <mergeCell ref="D1643:F1643"/>
    <mergeCell ref="D1644:F1644"/>
    <mergeCell ref="D1645:F1645"/>
    <mergeCell ref="D1636:F1636"/>
    <mergeCell ref="D1637:F1637"/>
    <mergeCell ref="D1638:F1638"/>
    <mergeCell ref="D1639:F1639"/>
    <mergeCell ref="D1640:F1640"/>
    <mergeCell ref="D1631:F1631"/>
    <mergeCell ref="D1632:F1632"/>
    <mergeCell ref="D1633:F1633"/>
    <mergeCell ref="D1634:F1634"/>
    <mergeCell ref="D1635:F1635"/>
    <mergeCell ref="D1626:F1626"/>
    <mergeCell ref="D1627:F1627"/>
    <mergeCell ref="D1628:F1628"/>
    <mergeCell ref="D1629:F1629"/>
    <mergeCell ref="D1630:F1630"/>
    <mergeCell ref="D1621:F1621"/>
    <mergeCell ref="D1622:F1622"/>
    <mergeCell ref="D1623:F1623"/>
    <mergeCell ref="D1624:F1624"/>
    <mergeCell ref="D1625:F1625"/>
    <mergeCell ref="D1616:F1616"/>
    <mergeCell ref="D1617:F1617"/>
    <mergeCell ref="D1618:F1618"/>
    <mergeCell ref="D1619:F1619"/>
    <mergeCell ref="D1620:F1620"/>
    <mergeCell ref="D1681:F1681"/>
    <mergeCell ref="D1682:F1682"/>
    <mergeCell ref="D1683:F1683"/>
    <mergeCell ref="D1684:F1684"/>
    <mergeCell ref="D1685:F1685"/>
    <mergeCell ref="D1676:F1676"/>
    <mergeCell ref="D1677:F1677"/>
    <mergeCell ref="D1678:F1678"/>
    <mergeCell ref="D1679:F1679"/>
    <mergeCell ref="D1680:F1680"/>
    <mergeCell ref="D1671:F1671"/>
    <mergeCell ref="D1672:F1672"/>
    <mergeCell ref="D1673:F1673"/>
    <mergeCell ref="D1674:F1674"/>
    <mergeCell ref="D1675:F1675"/>
    <mergeCell ref="D1666:F1666"/>
    <mergeCell ref="D1667:F1667"/>
    <mergeCell ref="D1668:F1668"/>
    <mergeCell ref="D1669:F1669"/>
    <mergeCell ref="D1670:F1670"/>
    <mergeCell ref="D1661:F1661"/>
    <mergeCell ref="D1662:F1662"/>
    <mergeCell ref="D1663:F1663"/>
    <mergeCell ref="D1664:F1664"/>
    <mergeCell ref="D1665:F1665"/>
    <mergeCell ref="D1656:F1656"/>
    <mergeCell ref="D1657:F1657"/>
    <mergeCell ref="D1658:F1658"/>
    <mergeCell ref="D1659:F1659"/>
    <mergeCell ref="D1660:F1660"/>
    <mergeCell ref="D1651:F1651"/>
    <mergeCell ref="D1652:F1652"/>
    <mergeCell ref="D1653:F1653"/>
    <mergeCell ref="D1654:F1654"/>
    <mergeCell ref="D1655:F1655"/>
    <mergeCell ref="D1716:F1716"/>
    <mergeCell ref="D1717:F1717"/>
    <mergeCell ref="D1718:F1718"/>
    <mergeCell ref="D1719:F1719"/>
    <mergeCell ref="D1720:F1720"/>
    <mergeCell ref="D1711:F1711"/>
    <mergeCell ref="D1712:F1712"/>
    <mergeCell ref="D1713:F1713"/>
    <mergeCell ref="D1714:F1714"/>
    <mergeCell ref="D1715:F1715"/>
    <mergeCell ref="D1706:F1706"/>
    <mergeCell ref="D1707:F1707"/>
    <mergeCell ref="D1708:F1708"/>
    <mergeCell ref="D1709:F1709"/>
    <mergeCell ref="D1710:F1710"/>
    <mergeCell ref="D1701:F1701"/>
    <mergeCell ref="D1702:F1702"/>
    <mergeCell ref="D1703:F1703"/>
    <mergeCell ref="D1704:F1704"/>
    <mergeCell ref="D1705:F1705"/>
    <mergeCell ref="D1696:F1696"/>
    <mergeCell ref="D1697:F1697"/>
    <mergeCell ref="D1698:F1698"/>
    <mergeCell ref="D1699:F1699"/>
    <mergeCell ref="D1700:F1700"/>
    <mergeCell ref="D1691:F1691"/>
    <mergeCell ref="D1692:F1692"/>
    <mergeCell ref="D1693:F1693"/>
    <mergeCell ref="D1694:F1694"/>
    <mergeCell ref="D1695:F1695"/>
    <mergeCell ref="D1686:F1686"/>
    <mergeCell ref="D1687:F1687"/>
    <mergeCell ref="D1688:F1688"/>
    <mergeCell ref="D1689:F1689"/>
    <mergeCell ref="D1690:F1690"/>
    <mergeCell ref="D1751:F1751"/>
    <mergeCell ref="D1752:F1752"/>
    <mergeCell ref="D1753:F1753"/>
    <mergeCell ref="D1754:F1754"/>
    <mergeCell ref="D1755:F1755"/>
    <mergeCell ref="D1746:F1746"/>
    <mergeCell ref="D1747:F1747"/>
    <mergeCell ref="D1748:F1748"/>
    <mergeCell ref="D1749:F1749"/>
    <mergeCell ref="D1750:F1750"/>
    <mergeCell ref="D1741:F1741"/>
    <mergeCell ref="D1742:F1742"/>
    <mergeCell ref="D1743:F1743"/>
    <mergeCell ref="D1744:F1744"/>
    <mergeCell ref="D1745:F1745"/>
    <mergeCell ref="D1736:F1736"/>
    <mergeCell ref="D1737:F1737"/>
    <mergeCell ref="D1738:F1738"/>
    <mergeCell ref="D1739:F1739"/>
    <mergeCell ref="D1740:F1740"/>
    <mergeCell ref="D1731:F1731"/>
    <mergeCell ref="D1732:F1732"/>
    <mergeCell ref="D1733:F1733"/>
    <mergeCell ref="D1734:F1734"/>
    <mergeCell ref="D1735:F1735"/>
    <mergeCell ref="D1726:F1726"/>
    <mergeCell ref="D1727:F1727"/>
    <mergeCell ref="D1728:F1728"/>
    <mergeCell ref="D1729:F1729"/>
    <mergeCell ref="D1730:F1730"/>
    <mergeCell ref="D1721:F1721"/>
    <mergeCell ref="D1722:F1722"/>
    <mergeCell ref="D1723:F1723"/>
    <mergeCell ref="D1724:F1724"/>
    <mergeCell ref="D1725:F1725"/>
    <mergeCell ref="D1786:F1786"/>
    <mergeCell ref="D1787:F1787"/>
    <mergeCell ref="D1788:F1788"/>
    <mergeCell ref="D1789:F1789"/>
    <mergeCell ref="D1790:F1790"/>
    <mergeCell ref="D1781:F1781"/>
    <mergeCell ref="D1782:F1782"/>
    <mergeCell ref="D1783:F1783"/>
    <mergeCell ref="D1784:F1784"/>
    <mergeCell ref="D1785:F1785"/>
    <mergeCell ref="D1776:F1776"/>
    <mergeCell ref="D1777:F1777"/>
    <mergeCell ref="D1778:F1778"/>
    <mergeCell ref="D1779:F1779"/>
    <mergeCell ref="D1780:F1780"/>
    <mergeCell ref="D1771:F1771"/>
    <mergeCell ref="D1772:F1772"/>
    <mergeCell ref="D1773:F1773"/>
    <mergeCell ref="D1774:F1774"/>
    <mergeCell ref="D1775:F1775"/>
    <mergeCell ref="D1766:F1766"/>
    <mergeCell ref="D1767:F1767"/>
    <mergeCell ref="D1768:F1768"/>
    <mergeCell ref="D1769:F1769"/>
    <mergeCell ref="D1770:F1770"/>
    <mergeCell ref="D1761:F1761"/>
    <mergeCell ref="D1762:F1762"/>
    <mergeCell ref="D1763:F1763"/>
    <mergeCell ref="D1764:F1764"/>
    <mergeCell ref="D1765:F1765"/>
    <mergeCell ref="D1756:F1756"/>
    <mergeCell ref="D1757:F1757"/>
    <mergeCell ref="D1758:F1758"/>
    <mergeCell ref="D1759:F1759"/>
    <mergeCell ref="D1760:F1760"/>
    <mergeCell ref="D1821:F1821"/>
    <mergeCell ref="D1822:F1822"/>
    <mergeCell ref="D1823:F1823"/>
    <mergeCell ref="D1824:F1824"/>
    <mergeCell ref="D1825:F1825"/>
    <mergeCell ref="D1816:F1816"/>
    <mergeCell ref="D1817:F1817"/>
    <mergeCell ref="D1818:F1818"/>
    <mergeCell ref="D1819:F1819"/>
    <mergeCell ref="D1820:F1820"/>
    <mergeCell ref="D1811:F1811"/>
    <mergeCell ref="D1812:F1812"/>
    <mergeCell ref="D1813:F1813"/>
    <mergeCell ref="D1814:F1814"/>
    <mergeCell ref="D1815:F1815"/>
    <mergeCell ref="D1806:F1806"/>
    <mergeCell ref="D1807:F1807"/>
    <mergeCell ref="D1808:F1808"/>
    <mergeCell ref="D1809:F1809"/>
    <mergeCell ref="D1810:F1810"/>
    <mergeCell ref="D1801:F1801"/>
    <mergeCell ref="D1802:F1802"/>
    <mergeCell ref="D1803:F1803"/>
    <mergeCell ref="D1804:F1804"/>
    <mergeCell ref="D1805:F1805"/>
    <mergeCell ref="D1796:F1796"/>
    <mergeCell ref="D1797:F1797"/>
    <mergeCell ref="D1798:F1798"/>
    <mergeCell ref="D1799:F1799"/>
    <mergeCell ref="D1800:F1800"/>
    <mergeCell ref="D1791:F1791"/>
    <mergeCell ref="D1792:F1792"/>
    <mergeCell ref="D1793:F1793"/>
    <mergeCell ref="D1794:F1794"/>
    <mergeCell ref="D1795:F1795"/>
    <mergeCell ref="D1856:F1856"/>
    <mergeCell ref="D1857:F1857"/>
    <mergeCell ref="D1858:F1858"/>
    <mergeCell ref="D1859:F1859"/>
    <mergeCell ref="D1860:F1860"/>
    <mergeCell ref="D1851:F1851"/>
    <mergeCell ref="D1852:F1852"/>
    <mergeCell ref="D1853:F1853"/>
    <mergeCell ref="D1854:F1854"/>
    <mergeCell ref="D1855:F1855"/>
    <mergeCell ref="D1846:F1846"/>
    <mergeCell ref="D1847:F1847"/>
    <mergeCell ref="D1848:F1848"/>
    <mergeCell ref="D1849:F1849"/>
    <mergeCell ref="D1850:F1850"/>
    <mergeCell ref="D1841:F1841"/>
    <mergeCell ref="D1842:F1842"/>
    <mergeCell ref="D1843:F1843"/>
    <mergeCell ref="D1844:F1844"/>
    <mergeCell ref="D1845:F1845"/>
    <mergeCell ref="D1836:F1836"/>
    <mergeCell ref="D1837:F1837"/>
    <mergeCell ref="D1838:F1838"/>
    <mergeCell ref="D1839:F1839"/>
    <mergeCell ref="D1840:F1840"/>
    <mergeCell ref="D1831:F1831"/>
    <mergeCell ref="D1832:F1832"/>
    <mergeCell ref="D1833:F1833"/>
    <mergeCell ref="D1834:F1834"/>
    <mergeCell ref="D1835:F1835"/>
    <mergeCell ref="D1826:F1826"/>
    <mergeCell ref="D1827:F1827"/>
    <mergeCell ref="D1828:F1828"/>
    <mergeCell ref="D1829:F1829"/>
    <mergeCell ref="D1830:F1830"/>
    <mergeCell ref="D1891:F1891"/>
    <mergeCell ref="D1892:F1892"/>
    <mergeCell ref="D1893:F1893"/>
    <mergeCell ref="D1894:F1894"/>
    <mergeCell ref="D1895:F1895"/>
    <mergeCell ref="D1886:F1886"/>
    <mergeCell ref="D1887:F1887"/>
    <mergeCell ref="D1888:F1888"/>
    <mergeCell ref="D1889:F1889"/>
    <mergeCell ref="D1890:F1890"/>
    <mergeCell ref="D1881:F1881"/>
    <mergeCell ref="D1882:F1882"/>
    <mergeCell ref="D1883:F1883"/>
    <mergeCell ref="D1884:F1884"/>
    <mergeCell ref="D1885:F1885"/>
    <mergeCell ref="D1876:F1876"/>
    <mergeCell ref="D1877:F1877"/>
    <mergeCell ref="D1878:F1878"/>
    <mergeCell ref="D1879:F1879"/>
    <mergeCell ref="D1880:F1880"/>
    <mergeCell ref="D1871:F1871"/>
    <mergeCell ref="D1872:F1872"/>
    <mergeCell ref="D1873:F1873"/>
    <mergeCell ref="D1874:F1874"/>
    <mergeCell ref="D1875:F1875"/>
    <mergeCell ref="D1866:F1866"/>
    <mergeCell ref="D1867:F1867"/>
    <mergeCell ref="D1868:F1868"/>
    <mergeCell ref="D1869:F1869"/>
    <mergeCell ref="D1870:F1870"/>
    <mergeCell ref="D1861:F1861"/>
    <mergeCell ref="D1862:F1862"/>
    <mergeCell ref="D1863:F1863"/>
    <mergeCell ref="D1864:F1864"/>
    <mergeCell ref="D1865:F1865"/>
    <mergeCell ref="D1926:F1926"/>
    <mergeCell ref="D1927:F1927"/>
    <mergeCell ref="D1928:F1928"/>
    <mergeCell ref="D1929:F1929"/>
    <mergeCell ref="D1930:F1930"/>
    <mergeCell ref="D1921:F1921"/>
    <mergeCell ref="D1922:F1922"/>
    <mergeCell ref="D1923:F1923"/>
    <mergeCell ref="D1924:F1924"/>
    <mergeCell ref="D1925:F1925"/>
    <mergeCell ref="D1916:F1916"/>
    <mergeCell ref="D1917:F1917"/>
    <mergeCell ref="D1918:F1918"/>
    <mergeCell ref="D1919:F1919"/>
    <mergeCell ref="D1920:F1920"/>
    <mergeCell ref="D1911:F1911"/>
    <mergeCell ref="D1912:F1912"/>
    <mergeCell ref="D1913:F1913"/>
    <mergeCell ref="D1914:F1914"/>
    <mergeCell ref="D1915:F1915"/>
    <mergeCell ref="D1906:F1906"/>
    <mergeCell ref="D1907:F1907"/>
    <mergeCell ref="D1908:F1908"/>
    <mergeCell ref="D1909:F1909"/>
    <mergeCell ref="D1910:F1910"/>
    <mergeCell ref="D1901:F1901"/>
    <mergeCell ref="D1902:F1902"/>
    <mergeCell ref="D1903:F1903"/>
    <mergeCell ref="D1904:F1904"/>
    <mergeCell ref="D1905:F1905"/>
    <mergeCell ref="D1896:F1896"/>
    <mergeCell ref="D1897:F1897"/>
    <mergeCell ref="D1898:F1898"/>
    <mergeCell ref="D1899:F1899"/>
    <mergeCell ref="D1900:F1900"/>
    <mergeCell ref="D1961:F1961"/>
    <mergeCell ref="D1962:F1962"/>
    <mergeCell ref="D1963:F1963"/>
    <mergeCell ref="D1964:F1964"/>
    <mergeCell ref="D1965:F1965"/>
    <mergeCell ref="D1956:F1956"/>
    <mergeCell ref="D1957:F1957"/>
    <mergeCell ref="D1958:F1958"/>
    <mergeCell ref="D1959:F1959"/>
    <mergeCell ref="D1960:F1960"/>
    <mergeCell ref="D1951:F1951"/>
    <mergeCell ref="D1952:F1952"/>
    <mergeCell ref="D1953:F1953"/>
    <mergeCell ref="D1954:F1954"/>
    <mergeCell ref="D1955:F1955"/>
    <mergeCell ref="D1946:F1946"/>
    <mergeCell ref="D1947:F1947"/>
    <mergeCell ref="D1948:F1948"/>
    <mergeCell ref="D1949:F1949"/>
    <mergeCell ref="D1950:F1950"/>
    <mergeCell ref="D1941:F1941"/>
    <mergeCell ref="D1942:F1942"/>
    <mergeCell ref="D1943:F1943"/>
    <mergeCell ref="D1944:F1944"/>
    <mergeCell ref="D1945:F1945"/>
    <mergeCell ref="D1936:F1936"/>
    <mergeCell ref="D1937:F1937"/>
    <mergeCell ref="D1938:F1938"/>
    <mergeCell ref="D1939:F1939"/>
    <mergeCell ref="D1940:F1940"/>
    <mergeCell ref="D1931:F1931"/>
    <mergeCell ref="D1932:F1932"/>
    <mergeCell ref="D1933:F1933"/>
    <mergeCell ref="D1934:F1934"/>
    <mergeCell ref="D1935:F1935"/>
    <mergeCell ref="D1996:F1996"/>
    <mergeCell ref="D1997:F1997"/>
    <mergeCell ref="D1998:F1998"/>
    <mergeCell ref="D1999:F1999"/>
    <mergeCell ref="D2000:F2000"/>
    <mergeCell ref="D1991:F1991"/>
    <mergeCell ref="D1992:F1992"/>
    <mergeCell ref="D1993:F1993"/>
    <mergeCell ref="D1994:F1994"/>
    <mergeCell ref="D1995:F1995"/>
    <mergeCell ref="D1986:F1986"/>
    <mergeCell ref="D1987:F1987"/>
    <mergeCell ref="D1988:F1988"/>
    <mergeCell ref="D1989:F1989"/>
    <mergeCell ref="D1990:F1990"/>
    <mergeCell ref="D1981:F1981"/>
    <mergeCell ref="D1982:F1982"/>
    <mergeCell ref="D1983:F1983"/>
    <mergeCell ref="D1984:F1984"/>
    <mergeCell ref="D1985:F1985"/>
    <mergeCell ref="D1976:F1976"/>
    <mergeCell ref="D1977:F1977"/>
    <mergeCell ref="D1978:F1978"/>
    <mergeCell ref="D1979:F1979"/>
    <mergeCell ref="D1980:F1980"/>
    <mergeCell ref="D1971:F1971"/>
    <mergeCell ref="D1972:F1972"/>
    <mergeCell ref="D1973:F1973"/>
    <mergeCell ref="D1974:F1974"/>
    <mergeCell ref="D1975:F1975"/>
    <mergeCell ref="D1966:F1966"/>
    <mergeCell ref="D1967:F1967"/>
    <mergeCell ref="D1968:F1968"/>
    <mergeCell ref="D1969:F1969"/>
    <mergeCell ref="D1970:F1970"/>
    <mergeCell ref="D2031:F2031"/>
    <mergeCell ref="D2032:F2032"/>
    <mergeCell ref="D2033:F2033"/>
    <mergeCell ref="D2034:F2034"/>
    <mergeCell ref="D2035:F2035"/>
    <mergeCell ref="D2026:F2026"/>
    <mergeCell ref="D2027:F2027"/>
    <mergeCell ref="D2028:F2028"/>
    <mergeCell ref="D2029:F2029"/>
    <mergeCell ref="D2030:F2030"/>
    <mergeCell ref="D2021:F2021"/>
    <mergeCell ref="D2022:F2022"/>
    <mergeCell ref="D2023:F2023"/>
    <mergeCell ref="D2024:F2024"/>
    <mergeCell ref="D2025:F2025"/>
    <mergeCell ref="D2016:F2016"/>
    <mergeCell ref="D2017:F2017"/>
    <mergeCell ref="D2018:F2018"/>
    <mergeCell ref="D2019:F2019"/>
    <mergeCell ref="D2020:F2020"/>
    <mergeCell ref="D2011:F2011"/>
    <mergeCell ref="D2012:F2012"/>
    <mergeCell ref="D2013:F2013"/>
    <mergeCell ref="D2014:F2014"/>
    <mergeCell ref="D2015:F2015"/>
    <mergeCell ref="D2006:F2006"/>
    <mergeCell ref="D2007:F2007"/>
    <mergeCell ref="D2008:F2008"/>
    <mergeCell ref="D2009:F2009"/>
    <mergeCell ref="D2010:F2010"/>
    <mergeCell ref="D2001:F2001"/>
    <mergeCell ref="D2002:F2002"/>
    <mergeCell ref="D2003:F2003"/>
    <mergeCell ref="D2004:F2004"/>
    <mergeCell ref="D2005:F2005"/>
    <mergeCell ref="D2066:F2066"/>
    <mergeCell ref="D2067:F2067"/>
    <mergeCell ref="D2068:F2068"/>
    <mergeCell ref="D2069:F2069"/>
    <mergeCell ref="D2070:F2070"/>
    <mergeCell ref="D2061:F2061"/>
    <mergeCell ref="D2062:F2062"/>
    <mergeCell ref="D2063:F2063"/>
    <mergeCell ref="D2064:F2064"/>
    <mergeCell ref="D2065:F2065"/>
    <mergeCell ref="D2056:F2056"/>
    <mergeCell ref="D2057:F2057"/>
    <mergeCell ref="D2058:F2058"/>
    <mergeCell ref="D2059:F2059"/>
    <mergeCell ref="D2060:F2060"/>
    <mergeCell ref="D2051:F2051"/>
    <mergeCell ref="D2052:F2052"/>
    <mergeCell ref="D2053:F2053"/>
    <mergeCell ref="D2054:F2054"/>
    <mergeCell ref="D2055:F2055"/>
    <mergeCell ref="D2046:F2046"/>
    <mergeCell ref="D2047:F2047"/>
    <mergeCell ref="D2048:F2048"/>
    <mergeCell ref="D2049:F2049"/>
    <mergeCell ref="D2050:F2050"/>
    <mergeCell ref="D2041:F2041"/>
    <mergeCell ref="D2042:F2042"/>
    <mergeCell ref="D2043:F2043"/>
    <mergeCell ref="D2044:F2044"/>
    <mergeCell ref="D2045:F2045"/>
    <mergeCell ref="D2036:F2036"/>
    <mergeCell ref="D2037:F2037"/>
    <mergeCell ref="D2038:F2038"/>
    <mergeCell ref="D2039:F2039"/>
    <mergeCell ref="D2040:F2040"/>
    <mergeCell ref="D2101:F2101"/>
    <mergeCell ref="D2102:F2102"/>
    <mergeCell ref="D2103:F2103"/>
    <mergeCell ref="D2104:F2104"/>
    <mergeCell ref="D2105:F2105"/>
    <mergeCell ref="D2096:F2096"/>
    <mergeCell ref="D2097:F2097"/>
    <mergeCell ref="D2098:F2098"/>
    <mergeCell ref="D2099:F2099"/>
    <mergeCell ref="D2100:F2100"/>
    <mergeCell ref="D2091:F2091"/>
    <mergeCell ref="D2092:F2092"/>
    <mergeCell ref="D2093:F2093"/>
    <mergeCell ref="D2094:F2094"/>
    <mergeCell ref="D2095:F2095"/>
    <mergeCell ref="D2086:F2086"/>
    <mergeCell ref="D2087:F2087"/>
    <mergeCell ref="D2088:F2088"/>
    <mergeCell ref="D2089:F2089"/>
    <mergeCell ref="D2090:F2090"/>
    <mergeCell ref="D2081:F2081"/>
    <mergeCell ref="D2082:F2082"/>
    <mergeCell ref="D2083:F2083"/>
    <mergeCell ref="D2084:F2084"/>
    <mergeCell ref="D2085:F2085"/>
    <mergeCell ref="D2076:F2076"/>
    <mergeCell ref="D2077:F2077"/>
    <mergeCell ref="D2078:F2078"/>
    <mergeCell ref="D2079:F2079"/>
    <mergeCell ref="D2080:F2080"/>
    <mergeCell ref="D2071:F2071"/>
    <mergeCell ref="D2072:F2072"/>
    <mergeCell ref="D2073:F2073"/>
    <mergeCell ref="D2074:F2074"/>
    <mergeCell ref="D2075:F2075"/>
    <mergeCell ref="D2136:F2136"/>
    <mergeCell ref="D2137:F2137"/>
    <mergeCell ref="D2138:F2138"/>
    <mergeCell ref="D2139:F2139"/>
    <mergeCell ref="D2140:F2140"/>
    <mergeCell ref="D2131:F2131"/>
    <mergeCell ref="D2132:F2132"/>
    <mergeCell ref="D2133:F2133"/>
    <mergeCell ref="D2134:F2134"/>
    <mergeCell ref="D2135:F2135"/>
    <mergeCell ref="D2126:F2126"/>
    <mergeCell ref="D2127:F2127"/>
    <mergeCell ref="D2128:F2128"/>
    <mergeCell ref="D2129:F2129"/>
    <mergeCell ref="D2130:F2130"/>
    <mergeCell ref="D2121:F2121"/>
    <mergeCell ref="D2122:F2122"/>
    <mergeCell ref="D2123:F2123"/>
    <mergeCell ref="D2124:F2124"/>
    <mergeCell ref="D2125:F2125"/>
    <mergeCell ref="D2116:F2116"/>
    <mergeCell ref="D2117:F2117"/>
    <mergeCell ref="D2118:F2118"/>
    <mergeCell ref="D2119:F2119"/>
    <mergeCell ref="D2120:F2120"/>
    <mergeCell ref="D2111:F2111"/>
    <mergeCell ref="D2112:F2112"/>
    <mergeCell ref="D2113:F2113"/>
    <mergeCell ref="D2114:F2114"/>
    <mergeCell ref="D2115:F2115"/>
    <mergeCell ref="D2106:F2106"/>
    <mergeCell ref="D2107:F2107"/>
    <mergeCell ref="D2108:F2108"/>
    <mergeCell ref="D2109:F2109"/>
    <mergeCell ref="D2110:F2110"/>
    <mergeCell ref="D2171:F2171"/>
    <mergeCell ref="D2172:F2172"/>
    <mergeCell ref="D2173:F2173"/>
    <mergeCell ref="D2174:F2174"/>
    <mergeCell ref="D2175:F2175"/>
    <mergeCell ref="D2166:F2166"/>
    <mergeCell ref="D2167:F2167"/>
    <mergeCell ref="D2168:F2168"/>
    <mergeCell ref="D2169:F2169"/>
    <mergeCell ref="D2170:F2170"/>
    <mergeCell ref="D2161:F2161"/>
    <mergeCell ref="D2162:F2162"/>
    <mergeCell ref="D2163:F2163"/>
    <mergeCell ref="D2164:F2164"/>
    <mergeCell ref="D2165:F2165"/>
    <mergeCell ref="D2156:F2156"/>
    <mergeCell ref="D2157:F2157"/>
    <mergeCell ref="D2158:F2158"/>
    <mergeCell ref="D2159:F2159"/>
    <mergeCell ref="D2160:F2160"/>
    <mergeCell ref="D2151:F2151"/>
    <mergeCell ref="D2152:F2152"/>
    <mergeCell ref="D2153:F2153"/>
    <mergeCell ref="D2154:F2154"/>
    <mergeCell ref="D2155:F2155"/>
    <mergeCell ref="D2146:F2146"/>
    <mergeCell ref="D2147:F2147"/>
    <mergeCell ref="D2148:F2148"/>
    <mergeCell ref="D2149:F2149"/>
    <mergeCell ref="D2150:F2150"/>
    <mergeCell ref="D2141:F2141"/>
    <mergeCell ref="D2142:F2142"/>
    <mergeCell ref="D2143:F2143"/>
    <mergeCell ref="D2144:F2144"/>
    <mergeCell ref="D2145:F2145"/>
    <mergeCell ref="D2206:F2206"/>
    <mergeCell ref="D2207:F2207"/>
    <mergeCell ref="D2208:F2208"/>
    <mergeCell ref="D2209:F2209"/>
    <mergeCell ref="D2210:F2210"/>
    <mergeCell ref="D2201:F2201"/>
    <mergeCell ref="D2202:F2202"/>
    <mergeCell ref="D2203:F2203"/>
    <mergeCell ref="D2204:F2204"/>
    <mergeCell ref="D2205:F2205"/>
    <mergeCell ref="D2196:F2196"/>
    <mergeCell ref="D2197:F2197"/>
    <mergeCell ref="D2198:F2198"/>
    <mergeCell ref="D2199:F2199"/>
    <mergeCell ref="D2200:F2200"/>
    <mergeCell ref="D2191:F2191"/>
    <mergeCell ref="D2192:F2192"/>
    <mergeCell ref="D2193:F2193"/>
    <mergeCell ref="D2194:F2194"/>
    <mergeCell ref="D2195:F2195"/>
    <mergeCell ref="D2186:F2186"/>
    <mergeCell ref="D2187:F2187"/>
    <mergeCell ref="D2188:F2188"/>
    <mergeCell ref="D2189:F2189"/>
    <mergeCell ref="D2190:F2190"/>
    <mergeCell ref="D2181:F2181"/>
    <mergeCell ref="D2182:F2182"/>
    <mergeCell ref="D2183:F2183"/>
    <mergeCell ref="D2184:F2184"/>
    <mergeCell ref="D2185:F2185"/>
    <mergeCell ref="D2176:F2176"/>
    <mergeCell ref="D2177:F2177"/>
    <mergeCell ref="D2178:F2178"/>
    <mergeCell ref="D2179:F2179"/>
    <mergeCell ref="D2180:F2180"/>
    <mergeCell ref="D2241:F2241"/>
    <mergeCell ref="D2242:F2242"/>
    <mergeCell ref="D2243:F2243"/>
    <mergeCell ref="D2244:F2244"/>
    <mergeCell ref="D2245:F2245"/>
    <mergeCell ref="D2236:F2236"/>
    <mergeCell ref="D2237:F2237"/>
    <mergeCell ref="D2238:F2238"/>
    <mergeCell ref="D2239:F2239"/>
    <mergeCell ref="D2240:F2240"/>
    <mergeCell ref="D2231:F2231"/>
    <mergeCell ref="D2232:F2232"/>
    <mergeCell ref="D2233:F2233"/>
    <mergeCell ref="D2234:F2234"/>
    <mergeCell ref="D2235:F2235"/>
    <mergeCell ref="D2226:F2226"/>
    <mergeCell ref="D2227:F2227"/>
    <mergeCell ref="D2228:F2228"/>
    <mergeCell ref="D2229:F2229"/>
    <mergeCell ref="D2230:F2230"/>
    <mergeCell ref="D2221:F2221"/>
    <mergeCell ref="D2222:F2222"/>
    <mergeCell ref="D2223:F2223"/>
    <mergeCell ref="D2224:F2224"/>
    <mergeCell ref="D2225:F2225"/>
    <mergeCell ref="D2216:F2216"/>
    <mergeCell ref="D2217:F2217"/>
    <mergeCell ref="D2218:F2218"/>
    <mergeCell ref="D2219:F2219"/>
    <mergeCell ref="D2220:F2220"/>
    <mergeCell ref="D2211:F2211"/>
    <mergeCell ref="D2212:F2212"/>
    <mergeCell ref="D2213:F2213"/>
    <mergeCell ref="D2214:F2214"/>
    <mergeCell ref="D2215:F2215"/>
    <mergeCell ref="D2276:F2276"/>
    <mergeCell ref="D2277:F2277"/>
    <mergeCell ref="D2278:F2278"/>
    <mergeCell ref="D2279:F2279"/>
    <mergeCell ref="D2280:F2280"/>
    <mergeCell ref="D2271:F2271"/>
    <mergeCell ref="D2272:F2272"/>
    <mergeCell ref="D2273:F2273"/>
    <mergeCell ref="D2274:F2274"/>
    <mergeCell ref="D2275:F2275"/>
    <mergeCell ref="D2266:F2266"/>
    <mergeCell ref="D2267:F2267"/>
    <mergeCell ref="D2268:F2268"/>
    <mergeCell ref="D2269:F2269"/>
    <mergeCell ref="D2270:F2270"/>
    <mergeCell ref="D2261:F2261"/>
    <mergeCell ref="D2262:F2262"/>
    <mergeCell ref="D2263:F2263"/>
    <mergeCell ref="D2264:F2264"/>
    <mergeCell ref="D2265:F2265"/>
    <mergeCell ref="D2256:F2256"/>
    <mergeCell ref="D2257:F2257"/>
    <mergeCell ref="D2258:F2258"/>
    <mergeCell ref="D2259:F2259"/>
    <mergeCell ref="D2260:F2260"/>
    <mergeCell ref="D2251:F2251"/>
    <mergeCell ref="D2252:F2252"/>
    <mergeCell ref="D2253:F2253"/>
    <mergeCell ref="D2254:F2254"/>
    <mergeCell ref="D2255:F2255"/>
    <mergeCell ref="D2246:F2246"/>
    <mergeCell ref="D2247:F2247"/>
    <mergeCell ref="D2248:F2248"/>
    <mergeCell ref="D2249:F2249"/>
    <mergeCell ref="D2250:F2250"/>
    <mergeCell ref="D2311:F2311"/>
    <mergeCell ref="D2312:F2312"/>
    <mergeCell ref="D2313:F2313"/>
    <mergeCell ref="D2314:F2314"/>
    <mergeCell ref="D2315:F2315"/>
    <mergeCell ref="D2306:F2306"/>
    <mergeCell ref="D2307:F2307"/>
    <mergeCell ref="D2308:F2308"/>
    <mergeCell ref="D2309:F2309"/>
    <mergeCell ref="D2310:F2310"/>
    <mergeCell ref="D2301:F2301"/>
    <mergeCell ref="D2302:F2302"/>
    <mergeCell ref="D2303:F2303"/>
    <mergeCell ref="D2304:F2304"/>
    <mergeCell ref="D2305:F2305"/>
    <mergeCell ref="D2296:F2296"/>
    <mergeCell ref="D2297:F2297"/>
    <mergeCell ref="D2298:F2298"/>
    <mergeCell ref="D2299:F2299"/>
    <mergeCell ref="D2300:F2300"/>
    <mergeCell ref="D2291:F2291"/>
    <mergeCell ref="D2292:F2292"/>
    <mergeCell ref="D2293:F2293"/>
    <mergeCell ref="D2294:F2294"/>
    <mergeCell ref="D2295:F2295"/>
    <mergeCell ref="D2286:F2286"/>
    <mergeCell ref="D2287:F2287"/>
    <mergeCell ref="D2288:F2288"/>
    <mergeCell ref="D2289:F2289"/>
    <mergeCell ref="D2290:F2290"/>
    <mergeCell ref="D2281:F2281"/>
    <mergeCell ref="D2282:F2282"/>
    <mergeCell ref="D2283:F2283"/>
    <mergeCell ref="D2284:F2284"/>
    <mergeCell ref="D2285:F2285"/>
    <mergeCell ref="D2346:F2346"/>
    <mergeCell ref="D2347:F2347"/>
    <mergeCell ref="D2348:F2348"/>
    <mergeCell ref="D2349:F2349"/>
    <mergeCell ref="D2350:F2350"/>
    <mergeCell ref="D2341:F2341"/>
    <mergeCell ref="D2342:F2342"/>
    <mergeCell ref="D2343:F2343"/>
    <mergeCell ref="D2344:F2344"/>
    <mergeCell ref="D2345:F2345"/>
    <mergeCell ref="D2336:F2336"/>
    <mergeCell ref="D2337:F2337"/>
    <mergeCell ref="D2338:F2338"/>
    <mergeCell ref="D2339:F2339"/>
    <mergeCell ref="D2340:F2340"/>
    <mergeCell ref="D2331:F2331"/>
    <mergeCell ref="D2332:F2332"/>
    <mergeCell ref="D2333:F2333"/>
    <mergeCell ref="D2334:F2334"/>
    <mergeCell ref="D2335:F2335"/>
    <mergeCell ref="D2326:F2326"/>
    <mergeCell ref="D2327:F2327"/>
    <mergeCell ref="D2328:F2328"/>
    <mergeCell ref="D2329:F2329"/>
    <mergeCell ref="D2330:F2330"/>
    <mergeCell ref="D2321:F2321"/>
    <mergeCell ref="D2322:F2322"/>
    <mergeCell ref="D2323:F2323"/>
    <mergeCell ref="D2324:F2324"/>
    <mergeCell ref="D2325:F2325"/>
    <mergeCell ref="D2316:F2316"/>
    <mergeCell ref="D2317:F2317"/>
    <mergeCell ref="D2318:F2318"/>
    <mergeCell ref="D2319:F2319"/>
    <mergeCell ref="D2320:F2320"/>
    <mergeCell ref="D2381:F2381"/>
    <mergeCell ref="D2382:F2382"/>
    <mergeCell ref="D2383:F2383"/>
    <mergeCell ref="D2384:F2384"/>
    <mergeCell ref="D2385:F2385"/>
    <mergeCell ref="D2376:F2376"/>
    <mergeCell ref="D2377:F2377"/>
    <mergeCell ref="D2378:F2378"/>
    <mergeCell ref="D2379:F2379"/>
    <mergeCell ref="D2380:F2380"/>
    <mergeCell ref="D2371:F2371"/>
    <mergeCell ref="D2372:F2372"/>
    <mergeCell ref="D2373:F2373"/>
    <mergeCell ref="D2374:F2374"/>
    <mergeCell ref="D2375:F2375"/>
    <mergeCell ref="D2366:F2366"/>
    <mergeCell ref="D2367:F2367"/>
    <mergeCell ref="D2368:F2368"/>
    <mergeCell ref="D2369:F2369"/>
    <mergeCell ref="D2370:F2370"/>
    <mergeCell ref="D2361:F2361"/>
    <mergeCell ref="D2362:F2362"/>
    <mergeCell ref="D2363:F2363"/>
    <mergeCell ref="D2364:F2364"/>
    <mergeCell ref="D2365:F2365"/>
    <mergeCell ref="D2356:F2356"/>
    <mergeCell ref="D2357:F2357"/>
    <mergeCell ref="D2358:F2358"/>
    <mergeCell ref="D2359:F2359"/>
    <mergeCell ref="D2360:F2360"/>
    <mergeCell ref="D2351:F2351"/>
    <mergeCell ref="D2352:F2352"/>
    <mergeCell ref="D2353:F2353"/>
    <mergeCell ref="D2354:F2354"/>
    <mergeCell ref="D2355:F2355"/>
    <mergeCell ref="D2416:F2416"/>
    <mergeCell ref="D2417:F2417"/>
    <mergeCell ref="D2418:F2418"/>
    <mergeCell ref="D2419:F2419"/>
    <mergeCell ref="D2420:F2420"/>
    <mergeCell ref="D2411:F2411"/>
    <mergeCell ref="D2412:F2412"/>
    <mergeCell ref="D2413:F2413"/>
    <mergeCell ref="D2414:F2414"/>
    <mergeCell ref="D2415:F2415"/>
    <mergeCell ref="D2406:F2406"/>
    <mergeCell ref="D2407:F2407"/>
    <mergeCell ref="D2408:F2408"/>
    <mergeCell ref="D2409:F2409"/>
    <mergeCell ref="D2410:F2410"/>
    <mergeCell ref="D2401:F2401"/>
    <mergeCell ref="D2402:F2402"/>
    <mergeCell ref="D2403:F2403"/>
    <mergeCell ref="D2404:F2404"/>
    <mergeCell ref="D2405:F2405"/>
    <mergeCell ref="D2396:F2396"/>
    <mergeCell ref="D2397:F2397"/>
    <mergeCell ref="D2398:F2398"/>
    <mergeCell ref="D2399:F2399"/>
    <mergeCell ref="D2400:F2400"/>
    <mergeCell ref="D2391:F2391"/>
    <mergeCell ref="D2392:F2392"/>
    <mergeCell ref="D2393:F2393"/>
    <mergeCell ref="D2394:F2394"/>
    <mergeCell ref="D2395:F2395"/>
    <mergeCell ref="D2386:F2386"/>
    <mergeCell ref="D2387:F2387"/>
    <mergeCell ref="D2388:F2388"/>
    <mergeCell ref="D2389:F2389"/>
    <mergeCell ref="D2390:F2390"/>
    <mergeCell ref="D2451:F2451"/>
    <mergeCell ref="D2452:F2452"/>
    <mergeCell ref="D2453:F2453"/>
    <mergeCell ref="D2454:F2454"/>
    <mergeCell ref="D2455:F2455"/>
    <mergeCell ref="D2446:F2446"/>
    <mergeCell ref="D2447:F2447"/>
    <mergeCell ref="D2448:F2448"/>
    <mergeCell ref="D2449:F2449"/>
    <mergeCell ref="D2450:F2450"/>
    <mergeCell ref="D2441:F2441"/>
    <mergeCell ref="D2442:F2442"/>
    <mergeCell ref="D2443:F2443"/>
    <mergeCell ref="D2444:F2444"/>
    <mergeCell ref="D2445:F2445"/>
    <mergeCell ref="D2436:F2436"/>
    <mergeCell ref="D2437:F2437"/>
    <mergeCell ref="D2438:F2438"/>
    <mergeCell ref="D2439:F2439"/>
    <mergeCell ref="D2440:F2440"/>
    <mergeCell ref="D2431:F2431"/>
    <mergeCell ref="D2432:F2432"/>
    <mergeCell ref="D2433:F2433"/>
    <mergeCell ref="D2434:F2434"/>
    <mergeCell ref="D2435:F2435"/>
    <mergeCell ref="D2426:F2426"/>
    <mergeCell ref="D2427:F2427"/>
    <mergeCell ref="D2428:F2428"/>
    <mergeCell ref="D2429:F2429"/>
    <mergeCell ref="D2430:F2430"/>
    <mergeCell ref="D2421:F2421"/>
    <mergeCell ref="D2422:F2422"/>
    <mergeCell ref="D2423:F2423"/>
    <mergeCell ref="D2424:F2424"/>
    <mergeCell ref="D2425:F2425"/>
    <mergeCell ref="D2486:F2486"/>
    <mergeCell ref="D2487:F2487"/>
    <mergeCell ref="D2488:F2488"/>
    <mergeCell ref="D2489:F2489"/>
    <mergeCell ref="D2490:F2490"/>
    <mergeCell ref="D2481:F2481"/>
    <mergeCell ref="D2482:F2482"/>
    <mergeCell ref="D2483:F2483"/>
    <mergeCell ref="D2484:F2484"/>
    <mergeCell ref="D2485:F2485"/>
    <mergeCell ref="D2476:F2476"/>
    <mergeCell ref="D2477:F2477"/>
    <mergeCell ref="D2478:F2478"/>
    <mergeCell ref="D2479:F2479"/>
    <mergeCell ref="D2480:F2480"/>
    <mergeCell ref="D2471:F2471"/>
    <mergeCell ref="D2472:F2472"/>
    <mergeCell ref="D2473:F2473"/>
    <mergeCell ref="D2474:F2474"/>
    <mergeCell ref="D2475:F2475"/>
    <mergeCell ref="D2466:F2466"/>
    <mergeCell ref="D2467:F2467"/>
    <mergeCell ref="D2468:F2468"/>
    <mergeCell ref="D2469:F2469"/>
    <mergeCell ref="D2470:F2470"/>
    <mergeCell ref="D2461:F2461"/>
    <mergeCell ref="D2462:F2462"/>
    <mergeCell ref="D2463:F2463"/>
    <mergeCell ref="D2464:F2464"/>
    <mergeCell ref="D2465:F2465"/>
    <mergeCell ref="D2456:F2456"/>
    <mergeCell ref="D2457:F2457"/>
    <mergeCell ref="D2458:F2458"/>
    <mergeCell ref="D2459:F2459"/>
    <mergeCell ref="D2460:F2460"/>
    <mergeCell ref="D2521:F2521"/>
    <mergeCell ref="D2522:F2522"/>
    <mergeCell ref="D2523:F2523"/>
    <mergeCell ref="D2524:F2524"/>
    <mergeCell ref="D2525:F2525"/>
    <mergeCell ref="D2516:F2516"/>
    <mergeCell ref="D2517:F2517"/>
    <mergeCell ref="D2518:F2518"/>
    <mergeCell ref="D2519:F2519"/>
    <mergeCell ref="D2520:F2520"/>
    <mergeCell ref="D2511:F2511"/>
    <mergeCell ref="D2512:F2512"/>
    <mergeCell ref="D2513:F2513"/>
    <mergeCell ref="D2514:F2514"/>
    <mergeCell ref="D2515:F2515"/>
    <mergeCell ref="D2506:F2506"/>
    <mergeCell ref="D2507:F2507"/>
    <mergeCell ref="D2508:F2508"/>
    <mergeCell ref="D2509:F2509"/>
    <mergeCell ref="D2510:F2510"/>
    <mergeCell ref="D2501:F2501"/>
    <mergeCell ref="D2502:F2502"/>
    <mergeCell ref="D2503:F2503"/>
    <mergeCell ref="D2504:F2504"/>
    <mergeCell ref="D2505:F2505"/>
    <mergeCell ref="D2496:F2496"/>
    <mergeCell ref="D2497:F2497"/>
    <mergeCell ref="D2498:F2498"/>
    <mergeCell ref="D2499:F2499"/>
    <mergeCell ref="D2500:F2500"/>
    <mergeCell ref="D2491:F2491"/>
    <mergeCell ref="D2492:F2492"/>
    <mergeCell ref="D2493:F2493"/>
    <mergeCell ref="D2494:F2494"/>
    <mergeCell ref="D2495:F2495"/>
    <mergeCell ref="D2556:F2556"/>
    <mergeCell ref="D2557:F2557"/>
    <mergeCell ref="D2558:F2558"/>
    <mergeCell ref="D2559:F2559"/>
    <mergeCell ref="D2560:F2560"/>
    <mergeCell ref="D2551:F2551"/>
    <mergeCell ref="D2552:F2552"/>
    <mergeCell ref="D2553:F2553"/>
    <mergeCell ref="D2554:F2554"/>
    <mergeCell ref="D2555:F2555"/>
    <mergeCell ref="D2546:F2546"/>
    <mergeCell ref="D2547:F2547"/>
    <mergeCell ref="D2548:F2548"/>
    <mergeCell ref="D2549:F2549"/>
    <mergeCell ref="D2550:F2550"/>
    <mergeCell ref="D2541:F2541"/>
    <mergeCell ref="D2542:F2542"/>
    <mergeCell ref="D2543:F2543"/>
    <mergeCell ref="D2544:F2544"/>
    <mergeCell ref="D2545:F2545"/>
    <mergeCell ref="D2536:F2536"/>
    <mergeCell ref="D2537:F2537"/>
    <mergeCell ref="D2538:F2538"/>
    <mergeCell ref="D2539:F2539"/>
    <mergeCell ref="D2540:F2540"/>
    <mergeCell ref="D2531:F2531"/>
    <mergeCell ref="D2532:F2532"/>
    <mergeCell ref="D2533:F2533"/>
    <mergeCell ref="D2534:F2534"/>
    <mergeCell ref="D2535:F2535"/>
    <mergeCell ref="D2526:F2526"/>
    <mergeCell ref="D2527:F2527"/>
    <mergeCell ref="D2528:F2528"/>
    <mergeCell ref="D2529:F2529"/>
    <mergeCell ref="D2530:F2530"/>
    <mergeCell ref="D2591:F2591"/>
    <mergeCell ref="D2592:F2592"/>
    <mergeCell ref="D2593:F2593"/>
    <mergeCell ref="D2594:F2594"/>
    <mergeCell ref="D2595:F2595"/>
    <mergeCell ref="D2586:F2586"/>
    <mergeCell ref="D2587:F2587"/>
    <mergeCell ref="D2588:F2588"/>
    <mergeCell ref="D2589:F2589"/>
    <mergeCell ref="D2590:F2590"/>
    <mergeCell ref="D2581:F2581"/>
    <mergeCell ref="D2582:F2582"/>
    <mergeCell ref="D2583:F2583"/>
    <mergeCell ref="D2584:F2584"/>
    <mergeCell ref="D2585:F2585"/>
    <mergeCell ref="D2576:F2576"/>
    <mergeCell ref="D2577:F2577"/>
    <mergeCell ref="D2578:F2578"/>
    <mergeCell ref="D2579:F2579"/>
    <mergeCell ref="D2580:F2580"/>
    <mergeCell ref="D2571:F2571"/>
    <mergeCell ref="D2572:F2572"/>
    <mergeCell ref="D2573:F2573"/>
    <mergeCell ref="D2574:F2574"/>
    <mergeCell ref="D2575:F2575"/>
    <mergeCell ref="D2566:F2566"/>
    <mergeCell ref="D2567:F2567"/>
    <mergeCell ref="D2568:F2568"/>
    <mergeCell ref="D2569:F2569"/>
    <mergeCell ref="D2570:F2570"/>
    <mergeCell ref="D2561:F2561"/>
    <mergeCell ref="D2562:F2562"/>
    <mergeCell ref="D2563:F2563"/>
    <mergeCell ref="D2564:F2564"/>
    <mergeCell ref="D2565:F2565"/>
    <mergeCell ref="D2626:F2626"/>
    <mergeCell ref="D2627:F2627"/>
    <mergeCell ref="D2628:F2628"/>
    <mergeCell ref="D2629:F2629"/>
    <mergeCell ref="D2630:F2630"/>
    <mergeCell ref="D2621:F2621"/>
    <mergeCell ref="D2622:F2622"/>
    <mergeCell ref="D2623:F2623"/>
    <mergeCell ref="D2624:F2624"/>
    <mergeCell ref="D2625:F2625"/>
    <mergeCell ref="D2616:F2616"/>
    <mergeCell ref="D2617:F2617"/>
    <mergeCell ref="D2618:F2618"/>
    <mergeCell ref="D2619:F2619"/>
    <mergeCell ref="D2620:F2620"/>
    <mergeCell ref="D2611:F2611"/>
    <mergeCell ref="D2612:F2612"/>
    <mergeCell ref="D2613:F2613"/>
    <mergeCell ref="D2614:F2614"/>
    <mergeCell ref="D2615:F2615"/>
    <mergeCell ref="D2606:F2606"/>
    <mergeCell ref="D2607:F2607"/>
    <mergeCell ref="D2608:F2608"/>
    <mergeCell ref="D2609:F2609"/>
    <mergeCell ref="D2610:F2610"/>
    <mergeCell ref="D2601:F2601"/>
    <mergeCell ref="D2602:F2602"/>
    <mergeCell ref="D2603:F2603"/>
    <mergeCell ref="D2604:F2604"/>
    <mergeCell ref="D2605:F2605"/>
    <mergeCell ref="D2596:F2596"/>
    <mergeCell ref="D2597:F2597"/>
    <mergeCell ref="D2598:F2598"/>
    <mergeCell ref="D2599:F2599"/>
    <mergeCell ref="D2600:F2600"/>
    <mergeCell ref="D2661:F2661"/>
    <mergeCell ref="D2662:F2662"/>
    <mergeCell ref="D2663:F2663"/>
    <mergeCell ref="D2664:F2664"/>
    <mergeCell ref="D2665:F2665"/>
    <mergeCell ref="D2656:F2656"/>
    <mergeCell ref="D2657:F2657"/>
    <mergeCell ref="D2658:F2658"/>
    <mergeCell ref="D2659:F2659"/>
    <mergeCell ref="D2660:F2660"/>
    <mergeCell ref="D2651:F2651"/>
    <mergeCell ref="D2652:F2652"/>
    <mergeCell ref="D2653:F2653"/>
    <mergeCell ref="D2654:F2654"/>
    <mergeCell ref="D2655:F2655"/>
    <mergeCell ref="D2646:F2646"/>
    <mergeCell ref="D2647:F2647"/>
    <mergeCell ref="D2648:F2648"/>
    <mergeCell ref="D2649:F2649"/>
    <mergeCell ref="D2650:F2650"/>
    <mergeCell ref="D2641:F2641"/>
    <mergeCell ref="D2642:F2642"/>
    <mergeCell ref="D2643:F2643"/>
    <mergeCell ref="D2644:F2644"/>
    <mergeCell ref="D2645:F2645"/>
    <mergeCell ref="D2636:F2636"/>
    <mergeCell ref="D2637:F2637"/>
    <mergeCell ref="D2638:F2638"/>
    <mergeCell ref="D2639:F2639"/>
    <mergeCell ref="D2640:F2640"/>
    <mergeCell ref="D2631:F2631"/>
    <mergeCell ref="D2632:F2632"/>
    <mergeCell ref="D2633:F2633"/>
    <mergeCell ref="D2634:F2634"/>
    <mergeCell ref="D2635:F2635"/>
    <mergeCell ref="D2696:F2696"/>
    <mergeCell ref="D2697:F2697"/>
    <mergeCell ref="D2698:F2698"/>
    <mergeCell ref="D2699:F2699"/>
    <mergeCell ref="D2700:F2700"/>
    <mergeCell ref="D2691:F2691"/>
    <mergeCell ref="D2692:F2692"/>
    <mergeCell ref="D2693:F2693"/>
    <mergeCell ref="D2694:F2694"/>
    <mergeCell ref="D2695:F2695"/>
    <mergeCell ref="D2686:F2686"/>
    <mergeCell ref="D2687:F2687"/>
    <mergeCell ref="D2688:F2688"/>
    <mergeCell ref="D2689:F2689"/>
    <mergeCell ref="D2690:F2690"/>
    <mergeCell ref="D2681:F2681"/>
    <mergeCell ref="D2682:F2682"/>
    <mergeCell ref="D2683:F2683"/>
    <mergeCell ref="D2684:F2684"/>
    <mergeCell ref="D2685:F2685"/>
    <mergeCell ref="D2676:F2676"/>
    <mergeCell ref="D2677:F2677"/>
    <mergeCell ref="D2678:F2678"/>
    <mergeCell ref="D2679:F2679"/>
    <mergeCell ref="D2680:F2680"/>
    <mergeCell ref="D2671:F2671"/>
    <mergeCell ref="D2672:F2672"/>
    <mergeCell ref="D2673:F2673"/>
    <mergeCell ref="D2674:F2674"/>
    <mergeCell ref="D2675:F2675"/>
    <mergeCell ref="D2666:F2666"/>
    <mergeCell ref="D2667:F2667"/>
    <mergeCell ref="D2668:F2668"/>
    <mergeCell ref="D2669:F2669"/>
    <mergeCell ref="D2670:F2670"/>
    <mergeCell ref="D2731:F2731"/>
    <mergeCell ref="D2732:F2732"/>
    <mergeCell ref="D2733:F2733"/>
    <mergeCell ref="D2734:F2734"/>
    <mergeCell ref="D2735:F2735"/>
    <mergeCell ref="D2726:F2726"/>
    <mergeCell ref="D2727:F2727"/>
    <mergeCell ref="D2728:F2728"/>
    <mergeCell ref="D2729:F2729"/>
    <mergeCell ref="D2730:F2730"/>
    <mergeCell ref="D2721:F2721"/>
    <mergeCell ref="D2722:F2722"/>
    <mergeCell ref="D2723:F2723"/>
    <mergeCell ref="D2724:F2724"/>
    <mergeCell ref="D2725:F2725"/>
    <mergeCell ref="D2716:F2716"/>
    <mergeCell ref="D2717:F2717"/>
    <mergeCell ref="D2718:F2718"/>
    <mergeCell ref="D2719:F2719"/>
    <mergeCell ref="D2720:F2720"/>
    <mergeCell ref="D2711:F2711"/>
    <mergeCell ref="D2712:F2712"/>
    <mergeCell ref="D2713:F2713"/>
    <mergeCell ref="D2714:F2714"/>
    <mergeCell ref="D2715:F2715"/>
    <mergeCell ref="D2706:F2706"/>
    <mergeCell ref="D2707:F2707"/>
    <mergeCell ref="D2708:F2708"/>
    <mergeCell ref="D2709:F2709"/>
    <mergeCell ref="D2710:F2710"/>
    <mergeCell ref="D2701:F2701"/>
    <mergeCell ref="D2702:F2702"/>
    <mergeCell ref="D2703:F2703"/>
    <mergeCell ref="D2704:F2704"/>
    <mergeCell ref="D2705:F2705"/>
    <mergeCell ref="D2766:F2766"/>
    <mergeCell ref="D2767:F2767"/>
    <mergeCell ref="D2768:F2768"/>
    <mergeCell ref="D2769:F2769"/>
    <mergeCell ref="D2770:F2770"/>
    <mergeCell ref="D2761:F2761"/>
    <mergeCell ref="D2762:F2762"/>
    <mergeCell ref="D2763:F2763"/>
    <mergeCell ref="D2764:F2764"/>
    <mergeCell ref="D2765:F2765"/>
    <mergeCell ref="D2756:F2756"/>
    <mergeCell ref="D2757:F2757"/>
    <mergeCell ref="D2758:F2758"/>
    <mergeCell ref="D2759:F2759"/>
    <mergeCell ref="D2760:F2760"/>
    <mergeCell ref="D2751:F2751"/>
    <mergeCell ref="D2752:F2752"/>
    <mergeCell ref="D2753:F2753"/>
    <mergeCell ref="D2754:F2754"/>
    <mergeCell ref="D2755:F2755"/>
    <mergeCell ref="D2746:F2746"/>
    <mergeCell ref="D2747:F2747"/>
    <mergeCell ref="D2748:F2748"/>
    <mergeCell ref="D2749:F2749"/>
    <mergeCell ref="D2750:F2750"/>
    <mergeCell ref="D2741:F2741"/>
    <mergeCell ref="D2742:F2742"/>
    <mergeCell ref="D2743:F2743"/>
    <mergeCell ref="D2744:F2744"/>
    <mergeCell ref="D2745:F2745"/>
    <mergeCell ref="D2736:F2736"/>
    <mergeCell ref="D2737:F2737"/>
    <mergeCell ref="D2738:F2738"/>
    <mergeCell ref="D2739:F2739"/>
    <mergeCell ref="D2740:F2740"/>
    <mergeCell ref="D2801:F2801"/>
    <mergeCell ref="D2802:F2802"/>
    <mergeCell ref="D2803:F2803"/>
    <mergeCell ref="D2804:F2804"/>
    <mergeCell ref="D2805:F2805"/>
    <mergeCell ref="D2796:F2796"/>
    <mergeCell ref="D2797:F2797"/>
    <mergeCell ref="D2798:F2798"/>
    <mergeCell ref="D2799:F2799"/>
    <mergeCell ref="D2800:F2800"/>
    <mergeCell ref="D2791:F2791"/>
    <mergeCell ref="D2792:F2792"/>
    <mergeCell ref="D2793:F2793"/>
    <mergeCell ref="D2794:F2794"/>
    <mergeCell ref="D2795:F2795"/>
    <mergeCell ref="D2786:F2786"/>
    <mergeCell ref="D2787:F2787"/>
    <mergeCell ref="D2788:F2788"/>
    <mergeCell ref="D2789:F2789"/>
    <mergeCell ref="D2790:F2790"/>
    <mergeCell ref="D2781:F2781"/>
    <mergeCell ref="D2782:F2782"/>
    <mergeCell ref="D2783:F2783"/>
    <mergeCell ref="D2784:F2784"/>
    <mergeCell ref="D2785:F2785"/>
    <mergeCell ref="D2776:F2776"/>
    <mergeCell ref="D2777:F2777"/>
    <mergeCell ref="D2778:F2778"/>
    <mergeCell ref="D2779:F2779"/>
    <mergeCell ref="D2780:F2780"/>
    <mergeCell ref="D2771:F2771"/>
    <mergeCell ref="D2772:F2772"/>
    <mergeCell ref="D2773:F2773"/>
    <mergeCell ref="D2774:F2774"/>
    <mergeCell ref="D2775:F2775"/>
    <mergeCell ref="D2836:F2836"/>
    <mergeCell ref="D2837:F2837"/>
    <mergeCell ref="D2838:F2838"/>
    <mergeCell ref="D2839:F2839"/>
    <mergeCell ref="D2840:F2840"/>
    <mergeCell ref="D2831:F2831"/>
    <mergeCell ref="D2832:F2832"/>
    <mergeCell ref="D2833:F2833"/>
    <mergeCell ref="D2834:F2834"/>
    <mergeCell ref="D2835:F2835"/>
    <mergeCell ref="D2826:F2826"/>
    <mergeCell ref="D2827:F2827"/>
    <mergeCell ref="D2828:F2828"/>
    <mergeCell ref="D2829:F2829"/>
    <mergeCell ref="D2830:F2830"/>
    <mergeCell ref="D2821:F2821"/>
    <mergeCell ref="D2822:F2822"/>
    <mergeCell ref="D2823:F2823"/>
    <mergeCell ref="D2824:F2824"/>
    <mergeCell ref="D2825:F2825"/>
    <mergeCell ref="D2816:F2816"/>
    <mergeCell ref="D2817:F2817"/>
    <mergeCell ref="D2818:F2818"/>
    <mergeCell ref="D2819:F2819"/>
    <mergeCell ref="D2820:F2820"/>
    <mergeCell ref="D2811:F2811"/>
    <mergeCell ref="D2812:F2812"/>
    <mergeCell ref="D2813:F2813"/>
    <mergeCell ref="D2814:F2814"/>
    <mergeCell ref="D2815:F2815"/>
    <mergeCell ref="D2806:F2806"/>
    <mergeCell ref="D2807:F2807"/>
    <mergeCell ref="D2808:F2808"/>
    <mergeCell ref="D2809:F2809"/>
    <mergeCell ref="D2810:F2810"/>
    <mergeCell ref="D2871:F2871"/>
    <mergeCell ref="D2872:F2872"/>
    <mergeCell ref="D2873:F2873"/>
    <mergeCell ref="D2874:F2874"/>
    <mergeCell ref="D2875:F2875"/>
    <mergeCell ref="D2866:F2866"/>
    <mergeCell ref="D2867:F2867"/>
    <mergeCell ref="D2868:F2868"/>
    <mergeCell ref="D2869:F2869"/>
    <mergeCell ref="D2870:F2870"/>
    <mergeCell ref="D2861:F2861"/>
    <mergeCell ref="D2862:F2862"/>
    <mergeCell ref="D2863:F2863"/>
    <mergeCell ref="D2864:F2864"/>
    <mergeCell ref="D2865:F2865"/>
    <mergeCell ref="D2856:F2856"/>
    <mergeCell ref="D2857:F2857"/>
    <mergeCell ref="D2858:F2858"/>
    <mergeCell ref="D2859:F2859"/>
    <mergeCell ref="D2860:F2860"/>
    <mergeCell ref="D2851:F2851"/>
    <mergeCell ref="D2852:F2852"/>
    <mergeCell ref="D2853:F2853"/>
    <mergeCell ref="D2854:F2854"/>
    <mergeCell ref="D2855:F2855"/>
    <mergeCell ref="D2846:F2846"/>
    <mergeCell ref="D2847:F2847"/>
    <mergeCell ref="D2848:F2848"/>
    <mergeCell ref="D2849:F2849"/>
    <mergeCell ref="D2850:F2850"/>
    <mergeCell ref="D2841:F2841"/>
    <mergeCell ref="D2842:F2842"/>
    <mergeCell ref="D2843:F2843"/>
    <mergeCell ref="D2844:F2844"/>
    <mergeCell ref="D2845:F2845"/>
    <mergeCell ref="D2906:F2906"/>
    <mergeCell ref="D2907:F2907"/>
    <mergeCell ref="D2908:F2908"/>
    <mergeCell ref="D2909:F2909"/>
    <mergeCell ref="D2910:F2910"/>
    <mergeCell ref="D2901:F2901"/>
    <mergeCell ref="D2902:F2902"/>
    <mergeCell ref="D2903:F2903"/>
    <mergeCell ref="D2904:F2904"/>
    <mergeCell ref="D2905:F2905"/>
    <mergeCell ref="D2896:F2896"/>
    <mergeCell ref="D2897:F2897"/>
    <mergeCell ref="D2898:F2898"/>
    <mergeCell ref="D2899:F2899"/>
    <mergeCell ref="D2900:F2900"/>
    <mergeCell ref="D2891:F2891"/>
    <mergeCell ref="D2892:F2892"/>
    <mergeCell ref="D2893:F2893"/>
    <mergeCell ref="D2894:F2894"/>
    <mergeCell ref="D2895:F2895"/>
    <mergeCell ref="D2886:F2886"/>
    <mergeCell ref="D2887:F2887"/>
    <mergeCell ref="D2888:F2888"/>
    <mergeCell ref="D2889:F2889"/>
    <mergeCell ref="D2890:F2890"/>
    <mergeCell ref="D2881:F2881"/>
    <mergeCell ref="D2882:F2882"/>
    <mergeCell ref="D2883:F2883"/>
    <mergeCell ref="D2884:F2884"/>
    <mergeCell ref="D2885:F2885"/>
    <mergeCell ref="D2876:F2876"/>
    <mergeCell ref="D2877:F2877"/>
    <mergeCell ref="D2878:F2878"/>
    <mergeCell ref="D2879:F2879"/>
    <mergeCell ref="D2880:F2880"/>
    <mergeCell ref="D2941:F2941"/>
    <mergeCell ref="D2942:F2942"/>
    <mergeCell ref="D2943:F2943"/>
    <mergeCell ref="D2944:F2944"/>
    <mergeCell ref="D2945:F2945"/>
    <mergeCell ref="D2936:F2936"/>
    <mergeCell ref="D2937:F2937"/>
    <mergeCell ref="D2938:F2938"/>
    <mergeCell ref="D2939:F2939"/>
    <mergeCell ref="D2940:F2940"/>
    <mergeCell ref="D2931:F2931"/>
    <mergeCell ref="D2932:F2932"/>
    <mergeCell ref="D2933:F2933"/>
    <mergeCell ref="D2934:F2934"/>
    <mergeCell ref="D2935:F2935"/>
    <mergeCell ref="D2926:F2926"/>
    <mergeCell ref="D2927:F2927"/>
    <mergeCell ref="D2928:F2928"/>
    <mergeCell ref="D2929:F2929"/>
    <mergeCell ref="D2930:F2930"/>
    <mergeCell ref="D2921:F2921"/>
    <mergeCell ref="D2922:F2922"/>
    <mergeCell ref="D2923:F2923"/>
    <mergeCell ref="D2924:F2924"/>
    <mergeCell ref="D2925:F2925"/>
    <mergeCell ref="D2916:F2916"/>
    <mergeCell ref="D2917:F2917"/>
    <mergeCell ref="D2918:F2918"/>
    <mergeCell ref="D2919:F2919"/>
    <mergeCell ref="D2920:F2920"/>
    <mergeCell ref="D2911:F2911"/>
    <mergeCell ref="D2912:F2912"/>
    <mergeCell ref="D2913:F2913"/>
    <mergeCell ref="D2914:F2914"/>
    <mergeCell ref="D2915:F2915"/>
    <mergeCell ref="D2976:F2976"/>
    <mergeCell ref="D2977:F2977"/>
    <mergeCell ref="D2978:F2978"/>
    <mergeCell ref="D2979:F2979"/>
    <mergeCell ref="D2980:F2980"/>
    <mergeCell ref="D2971:F2971"/>
    <mergeCell ref="D2972:F2972"/>
    <mergeCell ref="D2973:F2973"/>
    <mergeCell ref="D2974:F2974"/>
    <mergeCell ref="D2975:F2975"/>
    <mergeCell ref="D2966:F2966"/>
    <mergeCell ref="D2967:F2967"/>
    <mergeCell ref="D2968:F2968"/>
    <mergeCell ref="D2969:F2969"/>
    <mergeCell ref="D2970:F2970"/>
    <mergeCell ref="D2961:F2961"/>
    <mergeCell ref="D2962:F2962"/>
    <mergeCell ref="D2963:F2963"/>
    <mergeCell ref="D2964:F2964"/>
    <mergeCell ref="D2965:F2965"/>
    <mergeCell ref="D2956:F2956"/>
    <mergeCell ref="D2957:F2957"/>
    <mergeCell ref="D2958:F2958"/>
    <mergeCell ref="D2959:F2959"/>
    <mergeCell ref="D2960:F2960"/>
    <mergeCell ref="D2951:F2951"/>
    <mergeCell ref="D2952:F2952"/>
    <mergeCell ref="D2953:F2953"/>
    <mergeCell ref="D2954:F2954"/>
    <mergeCell ref="D2955:F2955"/>
    <mergeCell ref="D2946:F2946"/>
    <mergeCell ref="D2947:F2947"/>
    <mergeCell ref="D2948:F2948"/>
    <mergeCell ref="D2949:F2949"/>
    <mergeCell ref="D2950:F2950"/>
    <mergeCell ref="D3011:F3011"/>
    <mergeCell ref="D3012:F3012"/>
    <mergeCell ref="D3013:F3013"/>
    <mergeCell ref="D3014:F3014"/>
    <mergeCell ref="D3015:F3015"/>
    <mergeCell ref="D3006:F3006"/>
    <mergeCell ref="D3007:F3007"/>
    <mergeCell ref="D3008:F3008"/>
    <mergeCell ref="D3009:F3009"/>
    <mergeCell ref="D3010:F3010"/>
    <mergeCell ref="D3001:F3001"/>
    <mergeCell ref="D3002:F3002"/>
    <mergeCell ref="D3003:F3003"/>
    <mergeCell ref="D3004:F3004"/>
    <mergeCell ref="D3005:F3005"/>
    <mergeCell ref="D2996:F2996"/>
    <mergeCell ref="D2997:F2997"/>
    <mergeCell ref="D2998:F2998"/>
    <mergeCell ref="D2999:F2999"/>
    <mergeCell ref="D3000:F3000"/>
    <mergeCell ref="D2991:F2991"/>
    <mergeCell ref="D2992:F2992"/>
    <mergeCell ref="D2993:F2993"/>
    <mergeCell ref="D2994:F2994"/>
    <mergeCell ref="D2995:F2995"/>
    <mergeCell ref="D2986:F2986"/>
    <mergeCell ref="D2987:F2987"/>
    <mergeCell ref="D2988:F2988"/>
    <mergeCell ref="D2989:F2989"/>
    <mergeCell ref="D2990:F2990"/>
    <mergeCell ref="D2981:F2981"/>
    <mergeCell ref="D2982:F2982"/>
    <mergeCell ref="D2983:F2983"/>
    <mergeCell ref="D2984:F2984"/>
    <mergeCell ref="D2985:F2985"/>
    <mergeCell ref="D3046:F3046"/>
    <mergeCell ref="D3047:F3047"/>
    <mergeCell ref="D3048:F3048"/>
    <mergeCell ref="D3049:F3049"/>
    <mergeCell ref="D3050:F3050"/>
    <mergeCell ref="D3041:F3041"/>
    <mergeCell ref="D3042:F3042"/>
    <mergeCell ref="D3043:F3043"/>
    <mergeCell ref="D3044:F3044"/>
    <mergeCell ref="D3045:F3045"/>
    <mergeCell ref="D3036:F3036"/>
    <mergeCell ref="D3037:F3037"/>
    <mergeCell ref="D3038:F3038"/>
    <mergeCell ref="D3039:F3039"/>
    <mergeCell ref="D3040:F3040"/>
    <mergeCell ref="D3031:F3031"/>
    <mergeCell ref="D3032:F3032"/>
    <mergeCell ref="D3033:F3033"/>
    <mergeCell ref="D3034:F3034"/>
    <mergeCell ref="D3035:F3035"/>
    <mergeCell ref="D3026:F3026"/>
    <mergeCell ref="D3027:F3027"/>
    <mergeCell ref="D3028:F3028"/>
    <mergeCell ref="D3029:F3029"/>
    <mergeCell ref="D3030:F3030"/>
    <mergeCell ref="D3021:F3021"/>
    <mergeCell ref="D3022:F3022"/>
    <mergeCell ref="D3023:F3023"/>
    <mergeCell ref="D3024:F3024"/>
    <mergeCell ref="D3025:F3025"/>
    <mergeCell ref="D3016:F3016"/>
    <mergeCell ref="D3017:F3017"/>
    <mergeCell ref="D3018:F3018"/>
    <mergeCell ref="D3019:F3019"/>
    <mergeCell ref="D3020:F3020"/>
    <mergeCell ref="D3081:F3081"/>
    <mergeCell ref="D3082:F3082"/>
    <mergeCell ref="D3083:F3083"/>
    <mergeCell ref="D3084:F3084"/>
    <mergeCell ref="D3085:F3085"/>
    <mergeCell ref="D3076:F3076"/>
    <mergeCell ref="D3077:F3077"/>
    <mergeCell ref="D3078:F3078"/>
    <mergeCell ref="D3079:F3079"/>
    <mergeCell ref="D3080:F3080"/>
    <mergeCell ref="D3071:F3071"/>
    <mergeCell ref="D3072:F3072"/>
    <mergeCell ref="D3073:F3073"/>
    <mergeCell ref="D3074:F3074"/>
    <mergeCell ref="D3075:F3075"/>
    <mergeCell ref="D3066:F3066"/>
    <mergeCell ref="D3067:F3067"/>
    <mergeCell ref="D3068:F3068"/>
    <mergeCell ref="D3069:F3069"/>
    <mergeCell ref="D3070:F3070"/>
    <mergeCell ref="D3061:F3061"/>
    <mergeCell ref="D3062:F3062"/>
    <mergeCell ref="D3063:F3063"/>
    <mergeCell ref="D3064:F3064"/>
    <mergeCell ref="D3065:F3065"/>
    <mergeCell ref="D3056:F3056"/>
    <mergeCell ref="D3057:F3057"/>
    <mergeCell ref="D3058:F3058"/>
    <mergeCell ref="D3059:F3059"/>
    <mergeCell ref="D3060:F3060"/>
    <mergeCell ref="D3051:F3051"/>
    <mergeCell ref="D3052:F3052"/>
    <mergeCell ref="D3053:F3053"/>
    <mergeCell ref="D3054:F3054"/>
    <mergeCell ref="D3055:F3055"/>
    <mergeCell ref="D3116:F3116"/>
    <mergeCell ref="D3117:F3117"/>
    <mergeCell ref="D3118:F3118"/>
    <mergeCell ref="D3119:F3119"/>
    <mergeCell ref="D3120:F3120"/>
    <mergeCell ref="D3111:F3111"/>
    <mergeCell ref="D3112:F3112"/>
    <mergeCell ref="D3113:F3113"/>
    <mergeCell ref="D3114:F3114"/>
    <mergeCell ref="D3115:F3115"/>
    <mergeCell ref="D3106:F3106"/>
    <mergeCell ref="D3107:F3107"/>
    <mergeCell ref="D3108:F3108"/>
    <mergeCell ref="D3109:F3109"/>
    <mergeCell ref="D3110:F3110"/>
    <mergeCell ref="D3101:F3101"/>
    <mergeCell ref="D3102:F3102"/>
    <mergeCell ref="D3103:F3103"/>
    <mergeCell ref="D3104:F3104"/>
    <mergeCell ref="D3105:F3105"/>
    <mergeCell ref="D3096:F3096"/>
    <mergeCell ref="D3097:F3097"/>
    <mergeCell ref="D3098:F3098"/>
    <mergeCell ref="D3099:F3099"/>
    <mergeCell ref="D3100:F3100"/>
    <mergeCell ref="D3091:F3091"/>
    <mergeCell ref="D3092:F3092"/>
    <mergeCell ref="D3093:F3093"/>
    <mergeCell ref="D3094:F3094"/>
    <mergeCell ref="D3095:F3095"/>
    <mergeCell ref="D3086:F3086"/>
    <mergeCell ref="D3087:F3087"/>
    <mergeCell ref="D3088:F3088"/>
    <mergeCell ref="D3089:F3089"/>
    <mergeCell ref="D3090:F3090"/>
    <mergeCell ref="D3151:F3151"/>
    <mergeCell ref="D3152:F3152"/>
    <mergeCell ref="D3153:F3153"/>
    <mergeCell ref="D3154:F3154"/>
    <mergeCell ref="D3155:F3155"/>
    <mergeCell ref="D3146:F3146"/>
    <mergeCell ref="D3147:F3147"/>
    <mergeCell ref="D3148:F3148"/>
    <mergeCell ref="D3149:F3149"/>
    <mergeCell ref="D3150:F3150"/>
    <mergeCell ref="D3141:F3141"/>
    <mergeCell ref="D3142:F3142"/>
    <mergeCell ref="D3143:F3143"/>
    <mergeCell ref="D3144:F3144"/>
    <mergeCell ref="D3145:F3145"/>
    <mergeCell ref="D3136:F3136"/>
    <mergeCell ref="D3137:F3137"/>
    <mergeCell ref="D3138:F3138"/>
    <mergeCell ref="D3139:F3139"/>
    <mergeCell ref="D3140:F3140"/>
    <mergeCell ref="D3131:F3131"/>
    <mergeCell ref="D3132:F3132"/>
    <mergeCell ref="D3133:F3133"/>
    <mergeCell ref="D3134:F3134"/>
    <mergeCell ref="D3135:F3135"/>
    <mergeCell ref="D3126:F3126"/>
    <mergeCell ref="D3127:F3127"/>
    <mergeCell ref="D3128:F3128"/>
    <mergeCell ref="D3129:F3129"/>
    <mergeCell ref="D3130:F3130"/>
    <mergeCell ref="D3121:F3121"/>
    <mergeCell ref="D3122:F3122"/>
    <mergeCell ref="D3123:F3123"/>
    <mergeCell ref="D3124:F3124"/>
    <mergeCell ref="D3125:F3125"/>
    <mergeCell ref="D3186:F3186"/>
    <mergeCell ref="D3187:F3187"/>
    <mergeCell ref="D3188:F3188"/>
    <mergeCell ref="D3189:F3189"/>
    <mergeCell ref="D3190:F3190"/>
    <mergeCell ref="D3181:F3181"/>
    <mergeCell ref="D3182:F3182"/>
    <mergeCell ref="D3183:F3183"/>
    <mergeCell ref="D3184:F3184"/>
    <mergeCell ref="D3185:F3185"/>
    <mergeCell ref="D3176:F3176"/>
    <mergeCell ref="D3177:F3177"/>
    <mergeCell ref="D3178:F3178"/>
    <mergeCell ref="D3179:F3179"/>
    <mergeCell ref="D3180:F3180"/>
    <mergeCell ref="D3171:F3171"/>
    <mergeCell ref="D3172:F3172"/>
    <mergeCell ref="D3173:F3173"/>
    <mergeCell ref="D3174:F3174"/>
    <mergeCell ref="D3175:F3175"/>
    <mergeCell ref="D3166:F3166"/>
    <mergeCell ref="D3167:F3167"/>
    <mergeCell ref="D3168:F3168"/>
    <mergeCell ref="D3169:F3169"/>
    <mergeCell ref="D3170:F3170"/>
    <mergeCell ref="D3161:F3161"/>
    <mergeCell ref="D3162:F3162"/>
    <mergeCell ref="D3163:F3163"/>
    <mergeCell ref="D3164:F3164"/>
    <mergeCell ref="D3165:F3165"/>
    <mergeCell ref="D3156:F3156"/>
    <mergeCell ref="D3157:F3157"/>
    <mergeCell ref="D3158:F3158"/>
    <mergeCell ref="D3159:F3159"/>
    <mergeCell ref="D3160:F3160"/>
    <mergeCell ref="D3221:F3221"/>
    <mergeCell ref="D3222:F3222"/>
    <mergeCell ref="D3223:F3223"/>
    <mergeCell ref="D3224:F3224"/>
    <mergeCell ref="D3225:F3225"/>
    <mergeCell ref="D3216:F3216"/>
    <mergeCell ref="D3217:F3217"/>
    <mergeCell ref="D3218:F3218"/>
    <mergeCell ref="D3219:F3219"/>
    <mergeCell ref="D3220:F3220"/>
    <mergeCell ref="D3211:F3211"/>
    <mergeCell ref="D3212:F3212"/>
    <mergeCell ref="D3213:F3213"/>
    <mergeCell ref="D3214:F3214"/>
    <mergeCell ref="D3215:F3215"/>
    <mergeCell ref="D3206:F3206"/>
    <mergeCell ref="D3207:F3207"/>
    <mergeCell ref="D3208:F3208"/>
    <mergeCell ref="D3209:F3209"/>
    <mergeCell ref="D3210:F3210"/>
    <mergeCell ref="D3201:F3201"/>
    <mergeCell ref="D3202:F3202"/>
    <mergeCell ref="D3203:F3203"/>
    <mergeCell ref="D3204:F3204"/>
    <mergeCell ref="D3205:F3205"/>
    <mergeCell ref="D3196:F3196"/>
    <mergeCell ref="D3197:F3197"/>
    <mergeCell ref="D3198:F3198"/>
    <mergeCell ref="D3199:F3199"/>
    <mergeCell ref="D3200:F3200"/>
    <mergeCell ref="D3191:F3191"/>
    <mergeCell ref="D3192:F3192"/>
    <mergeCell ref="D3193:F3193"/>
    <mergeCell ref="D3194:F3194"/>
    <mergeCell ref="D3195:F3195"/>
    <mergeCell ref="D3256:F3256"/>
    <mergeCell ref="D3257:F3257"/>
    <mergeCell ref="D3258:F3258"/>
    <mergeCell ref="D3259:F3259"/>
    <mergeCell ref="D3260:F3260"/>
    <mergeCell ref="D3251:F3251"/>
    <mergeCell ref="D3252:F3252"/>
    <mergeCell ref="D3253:F3253"/>
    <mergeCell ref="D3254:F3254"/>
    <mergeCell ref="D3255:F3255"/>
    <mergeCell ref="D3246:F3246"/>
    <mergeCell ref="D3247:F3247"/>
    <mergeCell ref="D3248:F3248"/>
    <mergeCell ref="D3249:F3249"/>
    <mergeCell ref="D3250:F3250"/>
    <mergeCell ref="D3241:F3241"/>
    <mergeCell ref="D3242:F3242"/>
    <mergeCell ref="D3243:F3243"/>
    <mergeCell ref="D3244:F3244"/>
    <mergeCell ref="D3245:F3245"/>
    <mergeCell ref="D3236:F3236"/>
    <mergeCell ref="D3237:F3237"/>
    <mergeCell ref="D3238:F3238"/>
    <mergeCell ref="D3239:F3239"/>
    <mergeCell ref="D3240:F3240"/>
    <mergeCell ref="D3231:F3231"/>
    <mergeCell ref="D3232:F3232"/>
    <mergeCell ref="D3233:F3233"/>
    <mergeCell ref="D3234:F3234"/>
    <mergeCell ref="D3235:F3235"/>
    <mergeCell ref="D3226:F3226"/>
    <mergeCell ref="D3227:F3227"/>
    <mergeCell ref="D3228:F3228"/>
    <mergeCell ref="D3229:F3229"/>
    <mergeCell ref="D3230:F3230"/>
    <mergeCell ref="D3291:F3291"/>
    <mergeCell ref="D3292:F3292"/>
    <mergeCell ref="D3293:F3293"/>
    <mergeCell ref="D3294:F3294"/>
    <mergeCell ref="D3295:F3295"/>
    <mergeCell ref="D3286:F3286"/>
    <mergeCell ref="D3287:F3287"/>
    <mergeCell ref="D3288:F3288"/>
    <mergeCell ref="D3289:F3289"/>
    <mergeCell ref="D3290:F3290"/>
    <mergeCell ref="D3281:F3281"/>
    <mergeCell ref="D3282:F3282"/>
    <mergeCell ref="D3283:F3283"/>
    <mergeCell ref="D3284:F3284"/>
    <mergeCell ref="D3285:F3285"/>
    <mergeCell ref="D3276:F3276"/>
    <mergeCell ref="D3277:F3277"/>
    <mergeCell ref="D3278:F3278"/>
    <mergeCell ref="D3279:F3279"/>
    <mergeCell ref="D3280:F3280"/>
    <mergeCell ref="D3271:F3271"/>
    <mergeCell ref="D3272:F3272"/>
    <mergeCell ref="D3273:F3273"/>
    <mergeCell ref="D3274:F3274"/>
    <mergeCell ref="D3275:F3275"/>
    <mergeCell ref="D3266:F3266"/>
    <mergeCell ref="D3267:F3267"/>
    <mergeCell ref="D3268:F3268"/>
    <mergeCell ref="D3269:F3269"/>
    <mergeCell ref="D3270:F3270"/>
    <mergeCell ref="D3261:F3261"/>
    <mergeCell ref="D3262:F3262"/>
    <mergeCell ref="D3263:F3263"/>
    <mergeCell ref="D3264:F3264"/>
    <mergeCell ref="D3265:F3265"/>
    <mergeCell ref="D3326:F3326"/>
    <mergeCell ref="D3327:F3327"/>
    <mergeCell ref="D3328:F3328"/>
    <mergeCell ref="D3329:F3329"/>
    <mergeCell ref="D3330:F3330"/>
    <mergeCell ref="D3321:F3321"/>
    <mergeCell ref="D3322:F3322"/>
    <mergeCell ref="D3323:F3323"/>
    <mergeCell ref="D3324:F3324"/>
    <mergeCell ref="D3325:F3325"/>
    <mergeCell ref="D3316:F3316"/>
    <mergeCell ref="D3317:F3317"/>
    <mergeCell ref="D3318:F3318"/>
    <mergeCell ref="D3319:F3319"/>
    <mergeCell ref="D3320:F3320"/>
    <mergeCell ref="D3311:F3311"/>
    <mergeCell ref="D3312:F3312"/>
    <mergeCell ref="D3313:F3313"/>
    <mergeCell ref="D3314:F3314"/>
    <mergeCell ref="D3315:F3315"/>
    <mergeCell ref="D3306:F3306"/>
    <mergeCell ref="D3307:F3307"/>
    <mergeCell ref="D3308:F3308"/>
    <mergeCell ref="D3309:F3309"/>
    <mergeCell ref="D3310:F3310"/>
    <mergeCell ref="D3301:F3301"/>
    <mergeCell ref="D3302:F3302"/>
    <mergeCell ref="D3303:F3303"/>
    <mergeCell ref="D3304:F3304"/>
    <mergeCell ref="D3305:F3305"/>
    <mergeCell ref="D3296:F3296"/>
    <mergeCell ref="D3297:F3297"/>
    <mergeCell ref="D3298:F3298"/>
    <mergeCell ref="D3299:F3299"/>
    <mergeCell ref="D3300:F3300"/>
    <mergeCell ref="D3361:F3361"/>
    <mergeCell ref="D3362:F3362"/>
    <mergeCell ref="D3363:F3363"/>
    <mergeCell ref="D3364:F3364"/>
    <mergeCell ref="D3365:F3365"/>
    <mergeCell ref="D3356:F3356"/>
    <mergeCell ref="D3357:F3357"/>
    <mergeCell ref="D3358:F3358"/>
    <mergeCell ref="D3359:F3359"/>
    <mergeCell ref="D3360:F3360"/>
    <mergeCell ref="D3351:F3351"/>
    <mergeCell ref="D3352:F3352"/>
    <mergeCell ref="D3353:F3353"/>
    <mergeCell ref="D3354:F3354"/>
    <mergeCell ref="D3355:F3355"/>
    <mergeCell ref="D3346:F3346"/>
    <mergeCell ref="D3347:F3347"/>
    <mergeCell ref="D3348:F3348"/>
    <mergeCell ref="D3349:F3349"/>
    <mergeCell ref="D3350:F3350"/>
    <mergeCell ref="D3341:F3341"/>
    <mergeCell ref="D3342:F3342"/>
    <mergeCell ref="D3343:F3343"/>
    <mergeCell ref="D3344:F3344"/>
    <mergeCell ref="D3345:F3345"/>
    <mergeCell ref="D3336:F3336"/>
    <mergeCell ref="D3337:F3337"/>
    <mergeCell ref="D3338:F3338"/>
    <mergeCell ref="D3339:F3339"/>
    <mergeCell ref="D3340:F3340"/>
    <mergeCell ref="D3331:F3331"/>
    <mergeCell ref="D3332:F3332"/>
    <mergeCell ref="D3333:F3333"/>
    <mergeCell ref="D3334:F3334"/>
    <mergeCell ref="D3335:F3335"/>
    <mergeCell ref="D3396:F3396"/>
    <mergeCell ref="D3397:F3397"/>
    <mergeCell ref="D3398:F3398"/>
    <mergeCell ref="D3399:F3399"/>
    <mergeCell ref="D3400:F3400"/>
    <mergeCell ref="D3391:F3391"/>
    <mergeCell ref="D3392:F3392"/>
    <mergeCell ref="D3393:F3393"/>
    <mergeCell ref="D3394:F3394"/>
    <mergeCell ref="D3395:F3395"/>
    <mergeCell ref="D3386:F3386"/>
    <mergeCell ref="D3387:F3387"/>
    <mergeCell ref="D3388:F3388"/>
    <mergeCell ref="D3389:F3389"/>
    <mergeCell ref="D3390:F3390"/>
    <mergeCell ref="D3381:F3381"/>
    <mergeCell ref="D3382:F3382"/>
    <mergeCell ref="D3383:F3383"/>
    <mergeCell ref="D3384:F3384"/>
    <mergeCell ref="D3385:F3385"/>
    <mergeCell ref="D3376:F3376"/>
    <mergeCell ref="D3377:F3377"/>
    <mergeCell ref="D3378:F3378"/>
    <mergeCell ref="D3379:F3379"/>
    <mergeCell ref="D3380:F3380"/>
    <mergeCell ref="D3371:F3371"/>
    <mergeCell ref="D3372:F3372"/>
    <mergeCell ref="D3373:F3373"/>
    <mergeCell ref="D3374:F3374"/>
    <mergeCell ref="D3375:F3375"/>
    <mergeCell ref="D3366:F3366"/>
    <mergeCell ref="D3367:F3367"/>
    <mergeCell ref="D3368:F3368"/>
    <mergeCell ref="D3369:F3369"/>
    <mergeCell ref="D3370:F3370"/>
    <mergeCell ref="D3431:F3431"/>
    <mergeCell ref="D3432:F3432"/>
    <mergeCell ref="D3433:F3433"/>
    <mergeCell ref="D3434:F3434"/>
    <mergeCell ref="D3435:F3435"/>
    <mergeCell ref="D3426:F3426"/>
    <mergeCell ref="D3427:F3427"/>
    <mergeCell ref="D3428:F3428"/>
    <mergeCell ref="D3429:F3429"/>
    <mergeCell ref="D3430:F3430"/>
    <mergeCell ref="D3421:F3421"/>
    <mergeCell ref="D3422:F3422"/>
    <mergeCell ref="D3423:F3423"/>
    <mergeCell ref="D3424:F3424"/>
    <mergeCell ref="D3425:F3425"/>
    <mergeCell ref="D3416:F3416"/>
    <mergeCell ref="D3417:F3417"/>
    <mergeCell ref="D3418:F3418"/>
    <mergeCell ref="D3419:F3419"/>
    <mergeCell ref="D3420:F3420"/>
    <mergeCell ref="D3411:F3411"/>
    <mergeCell ref="D3412:F3412"/>
    <mergeCell ref="D3413:F3413"/>
    <mergeCell ref="D3414:F3414"/>
    <mergeCell ref="D3415:F3415"/>
    <mergeCell ref="D3406:F3406"/>
    <mergeCell ref="D3407:F3407"/>
    <mergeCell ref="D3408:F3408"/>
    <mergeCell ref="D3409:F3409"/>
    <mergeCell ref="D3410:F3410"/>
    <mergeCell ref="D3401:F3401"/>
    <mergeCell ref="D3402:F3402"/>
    <mergeCell ref="D3403:F3403"/>
    <mergeCell ref="D3404:F3404"/>
    <mergeCell ref="D3405:F3405"/>
    <mergeCell ref="D3466:F3466"/>
    <mergeCell ref="D3467:F3467"/>
    <mergeCell ref="D3468:F3468"/>
    <mergeCell ref="D3469:F3469"/>
    <mergeCell ref="D3470:F3470"/>
    <mergeCell ref="D3461:F3461"/>
    <mergeCell ref="D3462:F3462"/>
    <mergeCell ref="D3463:F3463"/>
    <mergeCell ref="D3464:F3464"/>
    <mergeCell ref="D3465:F3465"/>
    <mergeCell ref="D3456:F3456"/>
    <mergeCell ref="D3457:F3457"/>
    <mergeCell ref="D3458:F3458"/>
    <mergeCell ref="D3459:F3459"/>
    <mergeCell ref="D3460:F3460"/>
    <mergeCell ref="D3451:F3451"/>
    <mergeCell ref="D3452:F3452"/>
    <mergeCell ref="D3453:F3453"/>
    <mergeCell ref="D3454:F3454"/>
    <mergeCell ref="D3455:F3455"/>
    <mergeCell ref="D3446:F3446"/>
    <mergeCell ref="D3447:F3447"/>
    <mergeCell ref="D3448:F3448"/>
    <mergeCell ref="D3449:F3449"/>
    <mergeCell ref="D3450:F3450"/>
    <mergeCell ref="D3441:F3441"/>
    <mergeCell ref="D3442:F3442"/>
    <mergeCell ref="D3443:F3443"/>
    <mergeCell ref="D3444:F3444"/>
    <mergeCell ref="D3445:F3445"/>
    <mergeCell ref="D3436:F3436"/>
    <mergeCell ref="D3437:F3437"/>
    <mergeCell ref="D3438:F3438"/>
    <mergeCell ref="D3439:F3439"/>
    <mergeCell ref="D3440:F3440"/>
    <mergeCell ref="D3501:F3501"/>
    <mergeCell ref="D3502:F3502"/>
    <mergeCell ref="D3503:F3503"/>
    <mergeCell ref="D3504:F3504"/>
    <mergeCell ref="D3505:F3505"/>
    <mergeCell ref="D3496:F3496"/>
    <mergeCell ref="D3497:F3497"/>
    <mergeCell ref="D3498:F3498"/>
    <mergeCell ref="D3499:F3499"/>
    <mergeCell ref="D3500:F3500"/>
    <mergeCell ref="D3491:F3491"/>
    <mergeCell ref="D3492:F3492"/>
    <mergeCell ref="D3493:F3493"/>
    <mergeCell ref="D3494:F3494"/>
    <mergeCell ref="D3495:F3495"/>
    <mergeCell ref="D3486:F3486"/>
    <mergeCell ref="D3487:F3487"/>
    <mergeCell ref="D3488:F3488"/>
    <mergeCell ref="D3489:F3489"/>
    <mergeCell ref="D3490:F3490"/>
    <mergeCell ref="D3481:F3481"/>
    <mergeCell ref="D3482:F3482"/>
    <mergeCell ref="D3483:F3483"/>
    <mergeCell ref="D3484:F3484"/>
    <mergeCell ref="D3485:F3485"/>
    <mergeCell ref="D3476:F3476"/>
    <mergeCell ref="D3477:F3477"/>
    <mergeCell ref="D3478:F3478"/>
    <mergeCell ref="D3479:F3479"/>
    <mergeCell ref="D3480:F3480"/>
    <mergeCell ref="D3471:F3471"/>
    <mergeCell ref="D3472:F3472"/>
    <mergeCell ref="D3473:F3473"/>
    <mergeCell ref="D3474:F3474"/>
    <mergeCell ref="D3475:F3475"/>
    <mergeCell ref="D3536:F3536"/>
    <mergeCell ref="D3537:F3537"/>
    <mergeCell ref="D3538:F3538"/>
    <mergeCell ref="D3539:F3539"/>
    <mergeCell ref="D3540:F3540"/>
    <mergeCell ref="D3531:F3531"/>
    <mergeCell ref="D3532:F3532"/>
    <mergeCell ref="D3533:F3533"/>
    <mergeCell ref="D3534:F3534"/>
    <mergeCell ref="D3535:F3535"/>
    <mergeCell ref="D3526:F3526"/>
    <mergeCell ref="D3527:F3527"/>
    <mergeCell ref="D3528:F3528"/>
    <mergeCell ref="D3529:F3529"/>
    <mergeCell ref="D3530:F3530"/>
    <mergeCell ref="D3521:F3521"/>
    <mergeCell ref="D3522:F3522"/>
    <mergeCell ref="D3523:F3523"/>
    <mergeCell ref="D3524:F3524"/>
    <mergeCell ref="D3525:F3525"/>
    <mergeCell ref="D3516:F3516"/>
    <mergeCell ref="D3517:F3517"/>
    <mergeCell ref="D3518:F3518"/>
    <mergeCell ref="D3519:F3519"/>
    <mergeCell ref="D3520:F3520"/>
    <mergeCell ref="D3511:F3511"/>
    <mergeCell ref="D3512:F3512"/>
    <mergeCell ref="D3513:F3513"/>
    <mergeCell ref="D3514:F3514"/>
    <mergeCell ref="D3515:F3515"/>
    <mergeCell ref="D3506:F3506"/>
    <mergeCell ref="D3507:F3507"/>
    <mergeCell ref="D3508:F3508"/>
    <mergeCell ref="D3509:F3509"/>
    <mergeCell ref="D3510:F3510"/>
    <mergeCell ref="D3571:F3571"/>
    <mergeCell ref="D3572:F3572"/>
    <mergeCell ref="D3573:F3573"/>
    <mergeCell ref="D3574:F3574"/>
    <mergeCell ref="D3575:F3575"/>
    <mergeCell ref="D3566:F3566"/>
    <mergeCell ref="D3567:F3567"/>
    <mergeCell ref="D3568:F3568"/>
    <mergeCell ref="D3569:F3569"/>
    <mergeCell ref="D3570:F3570"/>
    <mergeCell ref="D3561:F3561"/>
    <mergeCell ref="D3562:F3562"/>
    <mergeCell ref="D3563:F3563"/>
    <mergeCell ref="D3564:F3564"/>
    <mergeCell ref="D3565:F3565"/>
    <mergeCell ref="D3556:F3556"/>
    <mergeCell ref="D3557:F3557"/>
    <mergeCell ref="D3558:F3558"/>
    <mergeCell ref="D3559:F3559"/>
    <mergeCell ref="D3560:F3560"/>
    <mergeCell ref="D3551:F3551"/>
    <mergeCell ref="D3552:F3552"/>
    <mergeCell ref="D3553:F3553"/>
    <mergeCell ref="D3554:F3554"/>
    <mergeCell ref="D3555:F3555"/>
    <mergeCell ref="D3546:F3546"/>
    <mergeCell ref="D3547:F3547"/>
    <mergeCell ref="D3548:F3548"/>
    <mergeCell ref="D3549:F3549"/>
    <mergeCell ref="D3550:F3550"/>
    <mergeCell ref="D3541:F3541"/>
    <mergeCell ref="D3542:F3542"/>
    <mergeCell ref="D3543:F3543"/>
    <mergeCell ref="D3544:F3544"/>
    <mergeCell ref="D3545:F3545"/>
    <mergeCell ref="D3606:F3606"/>
    <mergeCell ref="D3607:F3607"/>
    <mergeCell ref="D3608:F3608"/>
    <mergeCell ref="D3609:F3609"/>
    <mergeCell ref="D3610:F3610"/>
    <mergeCell ref="D3601:F3601"/>
    <mergeCell ref="D3602:F3602"/>
    <mergeCell ref="D3603:F3603"/>
    <mergeCell ref="D3604:F3604"/>
    <mergeCell ref="D3605:F3605"/>
    <mergeCell ref="D3596:F3596"/>
    <mergeCell ref="D3597:F3597"/>
    <mergeCell ref="D3598:F3598"/>
    <mergeCell ref="D3599:F3599"/>
    <mergeCell ref="D3600:F3600"/>
    <mergeCell ref="D3591:F3591"/>
    <mergeCell ref="D3592:F3592"/>
    <mergeCell ref="D3593:F3593"/>
    <mergeCell ref="D3594:F3594"/>
    <mergeCell ref="D3595:F3595"/>
    <mergeCell ref="D3586:F3586"/>
    <mergeCell ref="D3587:F3587"/>
    <mergeCell ref="D3588:F3588"/>
    <mergeCell ref="D3589:F3589"/>
    <mergeCell ref="D3590:F3590"/>
    <mergeCell ref="D3581:F3581"/>
    <mergeCell ref="D3582:F3582"/>
    <mergeCell ref="D3583:F3583"/>
    <mergeCell ref="D3584:F3584"/>
    <mergeCell ref="D3585:F3585"/>
    <mergeCell ref="D3576:F3576"/>
    <mergeCell ref="D3577:F3577"/>
    <mergeCell ref="D3578:F3578"/>
    <mergeCell ref="D3579:F3579"/>
    <mergeCell ref="D3580:F3580"/>
    <mergeCell ref="D3641:F3641"/>
    <mergeCell ref="D3642:F3642"/>
    <mergeCell ref="D3643:F3643"/>
    <mergeCell ref="D3644:F3644"/>
    <mergeCell ref="D3645:F3645"/>
    <mergeCell ref="D3636:F3636"/>
    <mergeCell ref="D3637:F3637"/>
    <mergeCell ref="D3638:F3638"/>
    <mergeCell ref="D3639:F3639"/>
    <mergeCell ref="D3640:F3640"/>
    <mergeCell ref="D3631:F3631"/>
    <mergeCell ref="D3632:F3632"/>
    <mergeCell ref="D3633:F3633"/>
    <mergeCell ref="D3634:F3634"/>
    <mergeCell ref="D3635:F3635"/>
    <mergeCell ref="D3626:F3626"/>
    <mergeCell ref="D3627:F3627"/>
    <mergeCell ref="D3628:F3628"/>
    <mergeCell ref="D3629:F3629"/>
    <mergeCell ref="D3630:F3630"/>
    <mergeCell ref="D3621:F3621"/>
    <mergeCell ref="D3622:F3622"/>
    <mergeCell ref="D3623:F3623"/>
    <mergeCell ref="D3624:F3624"/>
    <mergeCell ref="D3625:F3625"/>
    <mergeCell ref="D3616:F3616"/>
    <mergeCell ref="D3617:F3617"/>
    <mergeCell ref="D3618:F3618"/>
    <mergeCell ref="D3619:F3619"/>
    <mergeCell ref="D3620:F3620"/>
    <mergeCell ref="D3611:F3611"/>
    <mergeCell ref="D3612:F3612"/>
    <mergeCell ref="D3613:F3613"/>
    <mergeCell ref="D3614:F3614"/>
    <mergeCell ref="D3615:F3615"/>
    <mergeCell ref="D3676:F3676"/>
    <mergeCell ref="D3677:F3677"/>
    <mergeCell ref="D3678:F3678"/>
    <mergeCell ref="D3679:F3679"/>
    <mergeCell ref="D3680:F3680"/>
    <mergeCell ref="D3671:F3671"/>
    <mergeCell ref="D3672:F3672"/>
    <mergeCell ref="D3673:F3673"/>
    <mergeCell ref="D3674:F3674"/>
    <mergeCell ref="D3675:F3675"/>
    <mergeCell ref="D3666:F3666"/>
    <mergeCell ref="D3667:F3667"/>
    <mergeCell ref="D3668:F3668"/>
    <mergeCell ref="D3669:F3669"/>
    <mergeCell ref="D3670:F3670"/>
    <mergeCell ref="D3661:F3661"/>
    <mergeCell ref="D3662:F3662"/>
    <mergeCell ref="D3663:F3663"/>
    <mergeCell ref="D3664:F3664"/>
    <mergeCell ref="D3665:F3665"/>
    <mergeCell ref="D3656:F3656"/>
    <mergeCell ref="D3657:F3657"/>
    <mergeCell ref="D3658:F3658"/>
    <mergeCell ref="D3659:F3659"/>
    <mergeCell ref="D3660:F3660"/>
    <mergeCell ref="D3651:F3651"/>
    <mergeCell ref="D3652:F3652"/>
    <mergeCell ref="D3653:F3653"/>
    <mergeCell ref="D3654:F3654"/>
    <mergeCell ref="D3655:F3655"/>
    <mergeCell ref="D3646:F3646"/>
    <mergeCell ref="D3647:F3647"/>
    <mergeCell ref="D3648:F3648"/>
    <mergeCell ref="D3649:F3649"/>
    <mergeCell ref="D3650:F3650"/>
    <mergeCell ref="D3711:F3711"/>
    <mergeCell ref="D3712:F3712"/>
    <mergeCell ref="D3713:F3713"/>
    <mergeCell ref="D3714:F3714"/>
    <mergeCell ref="D3715:F3715"/>
    <mergeCell ref="D3706:F3706"/>
    <mergeCell ref="D3707:F3707"/>
    <mergeCell ref="D3708:F3708"/>
    <mergeCell ref="D3709:F3709"/>
    <mergeCell ref="D3710:F3710"/>
    <mergeCell ref="D3701:F3701"/>
    <mergeCell ref="D3702:F3702"/>
    <mergeCell ref="D3703:F3703"/>
    <mergeCell ref="D3704:F3704"/>
    <mergeCell ref="D3705:F3705"/>
    <mergeCell ref="D3696:F3696"/>
    <mergeCell ref="D3697:F3697"/>
    <mergeCell ref="D3698:F3698"/>
    <mergeCell ref="D3699:F3699"/>
    <mergeCell ref="D3700:F3700"/>
    <mergeCell ref="D3691:F3691"/>
    <mergeCell ref="D3692:F3692"/>
    <mergeCell ref="D3693:F3693"/>
    <mergeCell ref="D3694:F3694"/>
    <mergeCell ref="D3695:F3695"/>
    <mergeCell ref="D3686:F3686"/>
    <mergeCell ref="D3687:F3687"/>
    <mergeCell ref="D3688:F3688"/>
    <mergeCell ref="D3689:F3689"/>
    <mergeCell ref="D3690:F3690"/>
    <mergeCell ref="D3681:F3681"/>
    <mergeCell ref="D3682:F3682"/>
    <mergeCell ref="D3683:F3683"/>
    <mergeCell ref="D3684:F3684"/>
    <mergeCell ref="D3685:F3685"/>
    <mergeCell ref="D3746:F3746"/>
    <mergeCell ref="D3747:F3747"/>
    <mergeCell ref="D3748:F3748"/>
    <mergeCell ref="D3749:F3749"/>
    <mergeCell ref="D3750:F3750"/>
    <mergeCell ref="D3741:F3741"/>
    <mergeCell ref="D3742:F3742"/>
    <mergeCell ref="D3743:F3743"/>
    <mergeCell ref="D3744:F3744"/>
    <mergeCell ref="D3745:F3745"/>
    <mergeCell ref="D3736:F3736"/>
    <mergeCell ref="D3737:F3737"/>
    <mergeCell ref="D3738:F3738"/>
    <mergeCell ref="D3739:F3739"/>
    <mergeCell ref="D3740:F3740"/>
    <mergeCell ref="D3731:F3731"/>
    <mergeCell ref="D3732:F3732"/>
    <mergeCell ref="D3733:F3733"/>
    <mergeCell ref="D3734:F3734"/>
    <mergeCell ref="D3735:F3735"/>
    <mergeCell ref="D3726:F3726"/>
    <mergeCell ref="D3727:F3727"/>
    <mergeCell ref="D3728:F3728"/>
    <mergeCell ref="D3729:F3729"/>
    <mergeCell ref="D3730:F3730"/>
    <mergeCell ref="D3721:F3721"/>
    <mergeCell ref="D3722:F3722"/>
    <mergeCell ref="D3723:F3723"/>
    <mergeCell ref="D3724:F3724"/>
    <mergeCell ref="D3725:F3725"/>
    <mergeCell ref="D3716:F3716"/>
    <mergeCell ref="D3717:F3717"/>
    <mergeCell ref="D3718:F3718"/>
    <mergeCell ref="D3719:F3719"/>
    <mergeCell ref="D3720:F3720"/>
    <mergeCell ref="D3781:F3781"/>
    <mergeCell ref="D3782:F3782"/>
    <mergeCell ref="D3783:F3783"/>
    <mergeCell ref="D3784:F3784"/>
    <mergeCell ref="D3785:F3785"/>
    <mergeCell ref="D3776:F3776"/>
    <mergeCell ref="D3777:F3777"/>
    <mergeCell ref="D3778:F3778"/>
    <mergeCell ref="D3779:F3779"/>
    <mergeCell ref="D3780:F3780"/>
    <mergeCell ref="D3771:F3771"/>
    <mergeCell ref="D3772:F3772"/>
    <mergeCell ref="D3773:F3773"/>
    <mergeCell ref="D3774:F3774"/>
    <mergeCell ref="D3775:F3775"/>
    <mergeCell ref="D3766:F3766"/>
    <mergeCell ref="D3767:F3767"/>
    <mergeCell ref="D3768:F3768"/>
    <mergeCell ref="D3769:F3769"/>
    <mergeCell ref="D3770:F3770"/>
    <mergeCell ref="D3761:F3761"/>
    <mergeCell ref="D3762:F3762"/>
    <mergeCell ref="D3763:F3763"/>
    <mergeCell ref="D3764:F3764"/>
    <mergeCell ref="D3765:F3765"/>
    <mergeCell ref="D3756:F3756"/>
    <mergeCell ref="D3757:F3757"/>
    <mergeCell ref="D3758:F3758"/>
    <mergeCell ref="D3759:F3759"/>
    <mergeCell ref="D3760:F3760"/>
    <mergeCell ref="D3751:F3751"/>
    <mergeCell ref="D3752:F3752"/>
    <mergeCell ref="D3753:F3753"/>
    <mergeCell ref="D3754:F3754"/>
    <mergeCell ref="D3755:F3755"/>
    <mergeCell ref="D3816:F3816"/>
    <mergeCell ref="D3817:F3817"/>
    <mergeCell ref="D3818:F3818"/>
    <mergeCell ref="D3819:F3819"/>
    <mergeCell ref="D3820:F3820"/>
    <mergeCell ref="D3811:F3811"/>
    <mergeCell ref="D3812:F3812"/>
    <mergeCell ref="D3813:F3813"/>
    <mergeCell ref="D3814:F3814"/>
    <mergeCell ref="D3815:F3815"/>
    <mergeCell ref="D3806:F3806"/>
    <mergeCell ref="D3807:F3807"/>
    <mergeCell ref="D3808:F3808"/>
    <mergeCell ref="D3809:F3809"/>
    <mergeCell ref="D3810:F3810"/>
    <mergeCell ref="D3801:F3801"/>
    <mergeCell ref="D3802:F3802"/>
    <mergeCell ref="D3803:F3803"/>
    <mergeCell ref="D3804:F3804"/>
    <mergeCell ref="D3805:F3805"/>
    <mergeCell ref="D3796:F3796"/>
    <mergeCell ref="D3797:F3797"/>
    <mergeCell ref="D3798:F3798"/>
    <mergeCell ref="D3799:F3799"/>
    <mergeCell ref="D3800:F3800"/>
    <mergeCell ref="D3791:F3791"/>
    <mergeCell ref="D3792:F3792"/>
    <mergeCell ref="D3793:F3793"/>
    <mergeCell ref="D3794:F3794"/>
    <mergeCell ref="D3795:F3795"/>
    <mergeCell ref="D3786:F3786"/>
    <mergeCell ref="D3787:F3787"/>
    <mergeCell ref="D3788:F3788"/>
    <mergeCell ref="D3789:F3789"/>
    <mergeCell ref="D3790:F3790"/>
    <mergeCell ref="D3851:F3851"/>
    <mergeCell ref="D3852:F3852"/>
    <mergeCell ref="D3853:F3853"/>
    <mergeCell ref="D3854:F3854"/>
    <mergeCell ref="D3855:F3855"/>
    <mergeCell ref="D3846:F3846"/>
    <mergeCell ref="D3847:F3847"/>
    <mergeCell ref="D3848:F3848"/>
    <mergeCell ref="D3849:F3849"/>
    <mergeCell ref="D3850:F3850"/>
    <mergeCell ref="D3841:F3841"/>
    <mergeCell ref="D3842:F3842"/>
    <mergeCell ref="D3843:F3843"/>
    <mergeCell ref="D3844:F3844"/>
    <mergeCell ref="D3845:F3845"/>
    <mergeCell ref="D3836:F3836"/>
    <mergeCell ref="D3837:F3837"/>
    <mergeCell ref="D3838:F3838"/>
    <mergeCell ref="D3839:F3839"/>
    <mergeCell ref="D3840:F3840"/>
    <mergeCell ref="D3831:F3831"/>
    <mergeCell ref="D3832:F3832"/>
    <mergeCell ref="D3833:F3833"/>
    <mergeCell ref="D3834:F3834"/>
    <mergeCell ref="D3835:F3835"/>
    <mergeCell ref="D3826:F3826"/>
    <mergeCell ref="D3827:F3827"/>
    <mergeCell ref="D3828:F3828"/>
    <mergeCell ref="D3829:F3829"/>
    <mergeCell ref="D3830:F3830"/>
    <mergeCell ref="D3821:F3821"/>
    <mergeCell ref="D3822:F3822"/>
    <mergeCell ref="D3823:F3823"/>
    <mergeCell ref="D3824:F3824"/>
    <mergeCell ref="D3825:F3825"/>
    <mergeCell ref="D3886:F3886"/>
    <mergeCell ref="D3887:F3887"/>
    <mergeCell ref="D3888:F3888"/>
    <mergeCell ref="D3889:F3889"/>
    <mergeCell ref="D3890:F3890"/>
    <mergeCell ref="D3881:F3881"/>
    <mergeCell ref="D3882:F3882"/>
    <mergeCell ref="D3883:F3883"/>
    <mergeCell ref="D3884:F3884"/>
    <mergeCell ref="D3885:F3885"/>
    <mergeCell ref="D3876:F3876"/>
    <mergeCell ref="D3877:F3877"/>
    <mergeCell ref="D3878:F3878"/>
    <mergeCell ref="D3879:F3879"/>
    <mergeCell ref="D3880:F3880"/>
    <mergeCell ref="D3871:F3871"/>
    <mergeCell ref="D3872:F3872"/>
    <mergeCell ref="D3873:F3873"/>
    <mergeCell ref="D3874:F3874"/>
    <mergeCell ref="D3875:F3875"/>
    <mergeCell ref="D3866:F3866"/>
    <mergeCell ref="D3867:F3867"/>
    <mergeCell ref="D3868:F3868"/>
    <mergeCell ref="D3869:F3869"/>
    <mergeCell ref="D3870:F3870"/>
    <mergeCell ref="D3861:F3861"/>
    <mergeCell ref="D3862:F3862"/>
    <mergeCell ref="D3863:F3863"/>
    <mergeCell ref="D3864:F3864"/>
    <mergeCell ref="D3865:F3865"/>
    <mergeCell ref="D3856:F3856"/>
    <mergeCell ref="D3857:F3857"/>
    <mergeCell ref="D3858:F3858"/>
    <mergeCell ref="D3859:F3859"/>
    <mergeCell ref="D3860:F3860"/>
    <mergeCell ref="D3921:F3921"/>
    <mergeCell ref="D3922:F3922"/>
    <mergeCell ref="D3923:F3923"/>
    <mergeCell ref="D3924:F3924"/>
    <mergeCell ref="D3925:F3925"/>
    <mergeCell ref="D3916:F3916"/>
    <mergeCell ref="D3917:F3917"/>
    <mergeCell ref="D3918:F3918"/>
    <mergeCell ref="D3919:F3919"/>
    <mergeCell ref="D3920:F3920"/>
    <mergeCell ref="D3911:F3911"/>
    <mergeCell ref="D3912:F3912"/>
    <mergeCell ref="D3913:F3913"/>
    <mergeCell ref="D3914:F3914"/>
    <mergeCell ref="D3915:F3915"/>
    <mergeCell ref="D3906:F3906"/>
    <mergeCell ref="D3907:F3907"/>
    <mergeCell ref="D3908:F3908"/>
    <mergeCell ref="D3909:F3909"/>
    <mergeCell ref="D3910:F3910"/>
    <mergeCell ref="D3901:F3901"/>
    <mergeCell ref="D3902:F3902"/>
    <mergeCell ref="D3903:F3903"/>
    <mergeCell ref="D3904:F3904"/>
    <mergeCell ref="D3905:F3905"/>
    <mergeCell ref="D3896:F3896"/>
    <mergeCell ref="D3897:F3897"/>
    <mergeCell ref="D3898:F3898"/>
    <mergeCell ref="D3899:F3899"/>
    <mergeCell ref="D3900:F3900"/>
    <mergeCell ref="D3891:F3891"/>
    <mergeCell ref="D3892:F3892"/>
    <mergeCell ref="D3893:F3893"/>
    <mergeCell ref="D3894:F3894"/>
    <mergeCell ref="D3895:F3895"/>
    <mergeCell ref="D3956:F3956"/>
    <mergeCell ref="D3957:F3957"/>
    <mergeCell ref="D3958:F3958"/>
    <mergeCell ref="D3959:F3959"/>
    <mergeCell ref="D3960:F3960"/>
    <mergeCell ref="D3951:F3951"/>
    <mergeCell ref="D3952:F3952"/>
    <mergeCell ref="D3953:F3953"/>
    <mergeCell ref="D3954:F3954"/>
    <mergeCell ref="D3955:F3955"/>
    <mergeCell ref="D3946:F3946"/>
    <mergeCell ref="D3947:F3947"/>
    <mergeCell ref="D3948:F3948"/>
    <mergeCell ref="D3949:F3949"/>
    <mergeCell ref="D3950:F3950"/>
    <mergeCell ref="D3941:F3941"/>
    <mergeCell ref="D3942:F3942"/>
    <mergeCell ref="D3943:F3943"/>
    <mergeCell ref="D3944:F3944"/>
    <mergeCell ref="D3945:F3945"/>
    <mergeCell ref="D3936:F3936"/>
    <mergeCell ref="D3937:F3937"/>
    <mergeCell ref="D3938:F3938"/>
    <mergeCell ref="D3939:F3939"/>
    <mergeCell ref="D3940:F3940"/>
    <mergeCell ref="D3931:F3931"/>
    <mergeCell ref="D3932:F3932"/>
    <mergeCell ref="D3933:F3933"/>
    <mergeCell ref="D3934:F3934"/>
    <mergeCell ref="D3935:F3935"/>
    <mergeCell ref="D3926:F3926"/>
    <mergeCell ref="D3927:F3927"/>
    <mergeCell ref="D3928:F3928"/>
    <mergeCell ref="D3929:F3929"/>
    <mergeCell ref="D3930:F3930"/>
    <mergeCell ref="D3991:F3991"/>
    <mergeCell ref="D3992:F3992"/>
    <mergeCell ref="D3993:F3993"/>
    <mergeCell ref="D3994:F3994"/>
    <mergeCell ref="D3995:F3995"/>
    <mergeCell ref="D3986:F3986"/>
    <mergeCell ref="D3987:F3987"/>
    <mergeCell ref="D3988:F3988"/>
    <mergeCell ref="D3989:F3989"/>
    <mergeCell ref="D3990:F3990"/>
    <mergeCell ref="D3981:F3981"/>
    <mergeCell ref="D3982:F3982"/>
    <mergeCell ref="D3983:F3983"/>
    <mergeCell ref="D3984:F3984"/>
    <mergeCell ref="D3985:F3985"/>
    <mergeCell ref="D3976:F3976"/>
    <mergeCell ref="D3977:F3977"/>
    <mergeCell ref="D3978:F3978"/>
    <mergeCell ref="D3979:F3979"/>
    <mergeCell ref="D3980:F3980"/>
    <mergeCell ref="D3971:F3971"/>
    <mergeCell ref="D3972:F3972"/>
    <mergeCell ref="D3973:F3973"/>
    <mergeCell ref="D3974:F3974"/>
    <mergeCell ref="D3975:F3975"/>
    <mergeCell ref="D3966:F3966"/>
    <mergeCell ref="D3967:F3967"/>
    <mergeCell ref="D3968:F3968"/>
    <mergeCell ref="D3969:F3969"/>
    <mergeCell ref="D3970:F3970"/>
    <mergeCell ref="D3961:F3961"/>
    <mergeCell ref="D3962:F3962"/>
    <mergeCell ref="D3963:F3963"/>
    <mergeCell ref="D3964:F3964"/>
    <mergeCell ref="D3965:F3965"/>
    <mergeCell ref="D4026:F4026"/>
    <mergeCell ref="D4027:F4027"/>
    <mergeCell ref="D4028:F4028"/>
    <mergeCell ref="D4029:F4029"/>
    <mergeCell ref="D4030:F4030"/>
    <mergeCell ref="D4021:F4021"/>
    <mergeCell ref="D4022:F4022"/>
    <mergeCell ref="D4023:F4023"/>
    <mergeCell ref="D4024:F4024"/>
    <mergeCell ref="D4025:F4025"/>
    <mergeCell ref="D4016:F4016"/>
    <mergeCell ref="D4017:F4017"/>
    <mergeCell ref="D4018:F4018"/>
    <mergeCell ref="D4019:F4019"/>
    <mergeCell ref="D4020:F4020"/>
    <mergeCell ref="D4011:F4011"/>
    <mergeCell ref="D4012:F4012"/>
    <mergeCell ref="D4013:F4013"/>
    <mergeCell ref="D4014:F4014"/>
    <mergeCell ref="D4015:F4015"/>
    <mergeCell ref="D4006:F4006"/>
    <mergeCell ref="D4007:F4007"/>
    <mergeCell ref="D4008:F4008"/>
    <mergeCell ref="D4009:F4009"/>
    <mergeCell ref="D4010:F4010"/>
    <mergeCell ref="D4001:F4001"/>
    <mergeCell ref="D4002:F4002"/>
    <mergeCell ref="D4003:F4003"/>
    <mergeCell ref="D4004:F4004"/>
    <mergeCell ref="D4005:F4005"/>
    <mergeCell ref="D3996:F3996"/>
    <mergeCell ref="D3997:F3997"/>
    <mergeCell ref="D3998:F3998"/>
    <mergeCell ref="D3999:F3999"/>
    <mergeCell ref="D4000:F4000"/>
    <mergeCell ref="D4061:F4061"/>
    <mergeCell ref="D4062:F4062"/>
    <mergeCell ref="D4063:F4063"/>
    <mergeCell ref="D4064:F4064"/>
    <mergeCell ref="D4065:F4065"/>
    <mergeCell ref="D4056:F4056"/>
    <mergeCell ref="D4057:F4057"/>
    <mergeCell ref="D4058:F4058"/>
    <mergeCell ref="D4059:F4059"/>
    <mergeCell ref="D4060:F4060"/>
    <mergeCell ref="D4051:F4051"/>
    <mergeCell ref="D4052:F4052"/>
    <mergeCell ref="D4053:F4053"/>
    <mergeCell ref="D4054:F4054"/>
    <mergeCell ref="D4055:F4055"/>
    <mergeCell ref="D4046:F4046"/>
    <mergeCell ref="D4047:F4047"/>
    <mergeCell ref="D4048:F4048"/>
    <mergeCell ref="D4049:F4049"/>
    <mergeCell ref="D4050:F4050"/>
    <mergeCell ref="D4041:F4041"/>
    <mergeCell ref="D4042:F4042"/>
    <mergeCell ref="D4043:F4043"/>
    <mergeCell ref="D4044:F4044"/>
    <mergeCell ref="D4045:F4045"/>
    <mergeCell ref="D4036:F4036"/>
    <mergeCell ref="D4037:F4037"/>
    <mergeCell ref="D4038:F4038"/>
    <mergeCell ref="D4039:F4039"/>
    <mergeCell ref="D4040:F4040"/>
    <mergeCell ref="D4031:F4031"/>
    <mergeCell ref="D4032:F4032"/>
    <mergeCell ref="D4033:F4033"/>
    <mergeCell ref="D4034:F4034"/>
    <mergeCell ref="D4035:F4035"/>
    <mergeCell ref="D4096:F4096"/>
    <mergeCell ref="D4097:F4097"/>
    <mergeCell ref="D4098:F4098"/>
    <mergeCell ref="D4099:F4099"/>
    <mergeCell ref="D4100:F4100"/>
    <mergeCell ref="D4091:F4091"/>
    <mergeCell ref="D4092:F4092"/>
    <mergeCell ref="D4093:F4093"/>
    <mergeCell ref="D4094:F4094"/>
    <mergeCell ref="D4095:F4095"/>
    <mergeCell ref="D4086:F4086"/>
    <mergeCell ref="D4087:F4087"/>
    <mergeCell ref="D4088:F4088"/>
    <mergeCell ref="D4089:F4089"/>
    <mergeCell ref="D4090:F4090"/>
    <mergeCell ref="D4081:F4081"/>
    <mergeCell ref="D4082:F4082"/>
    <mergeCell ref="D4083:F4083"/>
    <mergeCell ref="D4084:F4084"/>
    <mergeCell ref="D4085:F4085"/>
    <mergeCell ref="D4076:F4076"/>
    <mergeCell ref="D4077:F4077"/>
    <mergeCell ref="D4078:F4078"/>
    <mergeCell ref="D4079:F4079"/>
    <mergeCell ref="D4080:F4080"/>
    <mergeCell ref="D4071:F4071"/>
    <mergeCell ref="D4072:F4072"/>
    <mergeCell ref="D4073:F4073"/>
    <mergeCell ref="D4074:F4074"/>
    <mergeCell ref="D4075:F4075"/>
    <mergeCell ref="D4066:F4066"/>
    <mergeCell ref="D4067:F4067"/>
    <mergeCell ref="D4068:F4068"/>
    <mergeCell ref="D4069:F4069"/>
    <mergeCell ref="D4070:F4070"/>
    <mergeCell ref="D4131:F4131"/>
    <mergeCell ref="D4132:F4132"/>
    <mergeCell ref="D4133:F4133"/>
    <mergeCell ref="D4134:F4134"/>
    <mergeCell ref="D4135:F4135"/>
    <mergeCell ref="D4126:F4126"/>
    <mergeCell ref="D4127:F4127"/>
    <mergeCell ref="D4128:F4128"/>
    <mergeCell ref="D4129:F4129"/>
    <mergeCell ref="D4130:F4130"/>
    <mergeCell ref="D4121:F4121"/>
    <mergeCell ref="D4122:F4122"/>
    <mergeCell ref="D4123:F4123"/>
    <mergeCell ref="D4124:F4124"/>
    <mergeCell ref="D4125:F4125"/>
    <mergeCell ref="D4116:F4116"/>
    <mergeCell ref="D4117:F4117"/>
    <mergeCell ref="D4118:F4118"/>
    <mergeCell ref="D4119:F4119"/>
    <mergeCell ref="D4120:F4120"/>
    <mergeCell ref="D4111:F4111"/>
    <mergeCell ref="D4112:F4112"/>
    <mergeCell ref="D4113:F4113"/>
    <mergeCell ref="D4114:F4114"/>
    <mergeCell ref="D4115:F4115"/>
    <mergeCell ref="D4106:F4106"/>
    <mergeCell ref="D4107:F4107"/>
    <mergeCell ref="D4108:F4108"/>
    <mergeCell ref="D4109:F4109"/>
    <mergeCell ref="D4110:F4110"/>
    <mergeCell ref="D4101:F4101"/>
    <mergeCell ref="D4102:F4102"/>
    <mergeCell ref="D4103:F4103"/>
    <mergeCell ref="D4104:F4104"/>
    <mergeCell ref="D4105:F4105"/>
    <mergeCell ref="D4166:F4166"/>
    <mergeCell ref="D4167:F4167"/>
    <mergeCell ref="D4168:F4168"/>
    <mergeCell ref="D4169:F4169"/>
    <mergeCell ref="D4170:F4170"/>
    <mergeCell ref="D4161:F4161"/>
    <mergeCell ref="D4162:F4162"/>
    <mergeCell ref="D4163:F4163"/>
    <mergeCell ref="D4164:F4164"/>
    <mergeCell ref="D4165:F4165"/>
    <mergeCell ref="D4156:F4156"/>
    <mergeCell ref="D4157:F4157"/>
    <mergeCell ref="D4158:F4158"/>
    <mergeCell ref="D4159:F4159"/>
    <mergeCell ref="D4160:F4160"/>
    <mergeCell ref="D4151:F4151"/>
    <mergeCell ref="D4152:F4152"/>
    <mergeCell ref="D4153:F4153"/>
    <mergeCell ref="D4154:F4154"/>
    <mergeCell ref="D4155:F4155"/>
    <mergeCell ref="D4146:F4146"/>
    <mergeCell ref="D4147:F4147"/>
    <mergeCell ref="D4148:F4148"/>
    <mergeCell ref="D4149:F4149"/>
    <mergeCell ref="D4150:F4150"/>
    <mergeCell ref="D4141:F4141"/>
    <mergeCell ref="D4142:F4142"/>
    <mergeCell ref="D4143:F4143"/>
    <mergeCell ref="D4144:F4144"/>
    <mergeCell ref="D4145:F4145"/>
    <mergeCell ref="D4136:F4136"/>
    <mergeCell ref="D4137:F4137"/>
    <mergeCell ref="D4138:F4138"/>
    <mergeCell ref="D4139:F4139"/>
    <mergeCell ref="D4140:F4140"/>
    <mergeCell ref="D4201:F4201"/>
    <mergeCell ref="D4202:F4202"/>
    <mergeCell ref="D4203:F4203"/>
    <mergeCell ref="D4204:F4204"/>
    <mergeCell ref="D4205:F4205"/>
    <mergeCell ref="D4196:F4196"/>
    <mergeCell ref="D4197:F4197"/>
    <mergeCell ref="D4198:F4198"/>
    <mergeCell ref="D4199:F4199"/>
    <mergeCell ref="D4200:F4200"/>
    <mergeCell ref="D4191:F4191"/>
    <mergeCell ref="D4192:F4192"/>
    <mergeCell ref="D4193:F4193"/>
    <mergeCell ref="D4194:F4194"/>
    <mergeCell ref="D4195:F4195"/>
    <mergeCell ref="D4186:F4186"/>
    <mergeCell ref="D4187:F4187"/>
    <mergeCell ref="D4188:F4188"/>
    <mergeCell ref="D4189:F4189"/>
    <mergeCell ref="D4190:F4190"/>
    <mergeCell ref="D4181:F4181"/>
    <mergeCell ref="D4182:F4182"/>
    <mergeCell ref="D4183:F4183"/>
    <mergeCell ref="D4184:F4184"/>
    <mergeCell ref="D4185:F4185"/>
    <mergeCell ref="D4176:F4176"/>
    <mergeCell ref="D4177:F4177"/>
    <mergeCell ref="D4178:F4178"/>
    <mergeCell ref="D4179:F4179"/>
    <mergeCell ref="D4180:F4180"/>
    <mergeCell ref="D4171:F4171"/>
    <mergeCell ref="D4172:F4172"/>
    <mergeCell ref="D4173:F4173"/>
    <mergeCell ref="D4174:F4174"/>
    <mergeCell ref="D4175:F4175"/>
    <mergeCell ref="D4236:F4236"/>
    <mergeCell ref="D4237:F4237"/>
    <mergeCell ref="D4238:F4238"/>
    <mergeCell ref="D4239:F4239"/>
    <mergeCell ref="D4240:F4240"/>
    <mergeCell ref="D4231:F4231"/>
    <mergeCell ref="D4232:F4232"/>
    <mergeCell ref="D4233:F4233"/>
    <mergeCell ref="D4234:F4234"/>
    <mergeCell ref="D4235:F4235"/>
    <mergeCell ref="D4226:F4226"/>
    <mergeCell ref="D4227:F4227"/>
    <mergeCell ref="D4228:F4228"/>
    <mergeCell ref="D4229:F4229"/>
    <mergeCell ref="D4230:F4230"/>
    <mergeCell ref="D4221:F4221"/>
    <mergeCell ref="D4222:F4222"/>
    <mergeCell ref="D4223:F4223"/>
    <mergeCell ref="D4224:F4224"/>
    <mergeCell ref="D4225:F4225"/>
    <mergeCell ref="D4216:F4216"/>
    <mergeCell ref="D4217:F4217"/>
    <mergeCell ref="D4218:F4218"/>
    <mergeCell ref="D4219:F4219"/>
    <mergeCell ref="D4220:F4220"/>
    <mergeCell ref="D4211:F4211"/>
    <mergeCell ref="D4212:F4212"/>
    <mergeCell ref="D4213:F4213"/>
    <mergeCell ref="D4214:F4214"/>
    <mergeCell ref="D4215:F4215"/>
    <mergeCell ref="D4206:F4206"/>
    <mergeCell ref="D4207:F4207"/>
    <mergeCell ref="D4208:F4208"/>
    <mergeCell ref="D4209:F4209"/>
    <mergeCell ref="D4210:F4210"/>
    <mergeCell ref="D4271:F4271"/>
    <mergeCell ref="D4272:F4272"/>
    <mergeCell ref="D4273:F4273"/>
    <mergeCell ref="D4274:F4274"/>
    <mergeCell ref="D4275:F4275"/>
    <mergeCell ref="D4266:F4266"/>
    <mergeCell ref="D4267:F4267"/>
    <mergeCell ref="D4268:F4268"/>
    <mergeCell ref="D4269:F4269"/>
    <mergeCell ref="D4270:F4270"/>
    <mergeCell ref="D4261:F4261"/>
    <mergeCell ref="D4262:F4262"/>
    <mergeCell ref="D4263:F4263"/>
    <mergeCell ref="D4264:F4264"/>
    <mergeCell ref="D4265:F4265"/>
    <mergeCell ref="D4256:F4256"/>
    <mergeCell ref="D4257:F4257"/>
    <mergeCell ref="D4258:F4258"/>
    <mergeCell ref="D4259:F4259"/>
    <mergeCell ref="D4260:F4260"/>
    <mergeCell ref="D4251:F4251"/>
    <mergeCell ref="D4252:F4252"/>
    <mergeCell ref="D4253:F4253"/>
    <mergeCell ref="D4254:F4254"/>
    <mergeCell ref="D4255:F4255"/>
    <mergeCell ref="D4246:F4246"/>
    <mergeCell ref="D4247:F4247"/>
    <mergeCell ref="D4248:F4248"/>
    <mergeCell ref="D4249:F4249"/>
    <mergeCell ref="D4250:F4250"/>
    <mergeCell ref="D4241:F4241"/>
    <mergeCell ref="D4242:F4242"/>
    <mergeCell ref="D4243:F4243"/>
    <mergeCell ref="D4244:F4244"/>
    <mergeCell ref="D4245:F4245"/>
    <mergeCell ref="D4306:F4306"/>
    <mergeCell ref="D4307:F4307"/>
    <mergeCell ref="D4308:F4308"/>
    <mergeCell ref="D4309:F4309"/>
    <mergeCell ref="D4310:F4310"/>
    <mergeCell ref="D4301:F4301"/>
    <mergeCell ref="D4302:F4302"/>
    <mergeCell ref="D4303:F4303"/>
    <mergeCell ref="D4304:F4304"/>
    <mergeCell ref="D4305:F4305"/>
    <mergeCell ref="D4296:F4296"/>
    <mergeCell ref="D4297:F4297"/>
    <mergeCell ref="D4298:F4298"/>
    <mergeCell ref="D4299:F4299"/>
    <mergeCell ref="D4300:F4300"/>
    <mergeCell ref="D4291:F4291"/>
    <mergeCell ref="D4292:F4292"/>
    <mergeCell ref="D4293:F4293"/>
    <mergeCell ref="D4294:F4294"/>
    <mergeCell ref="D4295:F4295"/>
    <mergeCell ref="D4286:F4286"/>
    <mergeCell ref="D4287:F4287"/>
    <mergeCell ref="D4288:F4288"/>
    <mergeCell ref="D4289:F4289"/>
    <mergeCell ref="D4290:F4290"/>
    <mergeCell ref="D4281:F4281"/>
    <mergeCell ref="D4282:F4282"/>
    <mergeCell ref="D4283:F4283"/>
    <mergeCell ref="D4284:F4284"/>
    <mergeCell ref="D4285:F4285"/>
    <mergeCell ref="D4276:F4276"/>
    <mergeCell ref="D4277:F4277"/>
    <mergeCell ref="D4278:F4278"/>
    <mergeCell ref="D4279:F4279"/>
    <mergeCell ref="D4280:F4280"/>
    <mergeCell ref="D4341:F4341"/>
    <mergeCell ref="D4342:F4342"/>
    <mergeCell ref="D4343:F4343"/>
    <mergeCell ref="D4344:F4344"/>
    <mergeCell ref="D4345:F4345"/>
    <mergeCell ref="D4336:F4336"/>
    <mergeCell ref="D4337:F4337"/>
    <mergeCell ref="D4338:F4338"/>
    <mergeCell ref="D4339:F4339"/>
    <mergeCell ref="D4340:F4340"/>
    <mergeCell ref="D4331:F4331"/>
    <mergeCell ref="D4332:F4332"/>
    <mergeCell ref="D4333:F4333"/>
    <mergeCell ref="D4334:F4334"/>
    <mergeCell ref="D4335:F4335"/>
    <mergeCell ref="D4326:F4326"/>
    <mergeCell ref="D4327:F4327"/>
    <mergeCell ref="D4328:F4328"/>
    <mergeCell ref="D4329:F4329"/>
    <mergeCell ref="D4330:F4330"/>
    <mergeCell ref="D4321:F4321"/>
    <mergeCell ref="D4322:F4322"/>
    <mergeCell ref="D4323:F4323"/>
    <mergeCell ref="D4324:F4324"/>
    <mergeCell ref="D4325:F4325"/>
    <mergeCell ref="D4316:F4316"/>
    <mergeCell ref="D4317:F4317"/>
    <mergeCell ref="D4318:F4318"/>
    <mergeCell ref="D4319:F4319"/>
    <mergeCell ref="D4320:F4320"/>
    <mergeCell ref="D4311:F4311"/>
    <mergeCell ref="D4312:F4312"/>
    <mergeCell ref="D4313:F4313"/>
    <mergeCell ref="D4314:F4314"/>
    <mergeCell ref="D4315:F4315"/>
    <mergeCell ref="D4376:F4376"/>
    <mergeCell ref="D4377:F4377"/>
    <mergeCell ref="D4378:F4378"/>
    <mergeCell ref="D4379:F4379"/>
    <mergeCell ref="D4380:F4380"/>
    <mergeCell ref="D4371:F4371"/>
    <mergeCell ref="D4372:F4372"/>
    <mergeCell ref="D4373:F4373"/>
    <mergeCell ref="D4374:F4374"/>
    <mergeCell ref="D4375:F4375"/>
    <mergeCell ref="D4366:F4366"/>
    <mergeCell ref="D4367:F4367"/>
    <mergeCell ref="D4368:F4368"/>
    <mergeCell ref="D4369:F4369"/>
    <mergeCell ref="D4370:F4370"/>
    <mergeCell ref="D4361:F4361"/>
    <mergeCell ref="D4362:F4362"/>
    <mergeCell ref="D4363:F4363"/>
    <mergeCell ref="D4364:F4364"/>
    <mergeCell ref="D4365:F4365"/>
    <mergeCell ref="D4356:F4356"/>
    <mergeCell ref="D4357:F4357"/>
    <mergeCell ref="D4358:F4358"/>
    <mergeCell ref="D4359:F4359"/>
    <mergeCell ref="D4360:F4360"/>
    <mergeCell ref="D4351:F4351"/>
    <mergeCell ref="D4352:F4352"/>
    <mergeCell ref="D4353:F4353"/>
    <mergeCell ref="D4354:F4354"/>
    <mergeCell ref="D4355:F4355"/>
    <mergeCell ref="D4346:F4346"/>
    <mergeCell ref="D4347:F4347"/>
    <mergeCell ref="D4348:F4348"/>
    <mergeCell ref="D4349:F4349"/>
    <mergeCell ref="D4350:F4350"/>
    <mergeCell ref="D4411:F4411"/>
    <mergeCell ref="D4412:F4412"/>
    <mergeCell ref="D4413:F4413"/>
    <mergeCell ref="D4414:F4414"/>
    <mergeCell ref="D4415:F4415"/>
    <mergeCell ref="D4406:F4406"/>
    <mergeCell ref="D4407:F4407"/>
    <mergeCell ref="D4408:F4408"/>
    <mergeCell ref="D4409:F4409"/>
    <mergeCell ref="D4410:F4410"/>
    <mergeCell ref="D4401:F4401"/>
    <mergeCell ref="D4402:F4402"/>
    <mergeCell ref="D4403:F4403"/>
    <mergeCell ref="D4404:F4404"/>
    <mergeCell ref="D4405:F4405"/>
    <mergeCell ref="D4396:F4396"/>
    <mergeCell ref="D4397:F4397"/>
    <mergeCell ref="D4398:F4398"/>
    <mergeCell ref="D4399:F4399"/>
    <mergeCell ref="D4400:F4400"/>
    <mergeCell ref="D4391:F4391"/>
    <mergeCell ref="D4392:F4392"/>
    <mergeCell ref="D4393:F4393"/>
    <mergeCell ref="D4394:F4394"/>
    <mergeCell ref="D4395:F4395"/>
    <mergeCell ref="D4386:F4386"/>
    <mergeCell ref="D4387:F4387"/>
    <mergeCell ref="D4388:F4388"/>
    <mergeCell ref="D4389:F4389"/>
    <mergeCell ref="D4390:F4390"/>
    <mergeCell ref="D4381:F4381"/>
    <mergeCell ref="D4382:F4382"/>
    <mergeCell ref="D4383:F4383"/>
    <mergeCell ref="D4384:F4384"/>
    <mergeCell ref="D4385:F4385"/>
    <mergeCell ref="D4446:F4446"/>
    <mergeCell ref="D4447:F4447"/>
    <mergeCell ref="D4448:F4448"/>
    <mergeCell ref="D4449:F4449"/>
    <mergeCell ref="D4450:F4450"/>
    <mergeCell ref="D4441:F4441"/>
    <mergeCell ref="D4442:F4442"/>
    <mergeCell ref="D4443:F4443"/>
    <mergeCell ref="D4444:F4444"/>
    <mergeCell ref="D4445:F4445"/>
    <mergeCell ref="D4436:F4436"/>
    <mergeCell ref="D4437:F4437"/>
    <mergeCell ref="D4438:F4438"/>
    <mergeCell ref="D4439:F4439"/>
    <mergeCell ref="D4440:F4440"/>
    <mergeCell ref="D4431:F4431"/>
    <mergeCell ref="D4432:F4432"/>
    <mergeCell ref="D4433:F4433"/>
    <mergeCell ref="D4434:F4434"/>
    <mergeCell ref="D4435:F4435"/>
    <mergeCell ref="D4426:F4426"/>
    <mergeCell ref="D4427:F4427"/>
    <mergeCell ref="D4428:F4428"/>
    <mergeCell ref="D4429:F4429"/>
    <mergeCell ref="D4430:F4430"/>
    <mergeCell ref="D4421:F4421"/>
    <mergeCell ref="D4422:F4422"/>
    <mergeCell ref="D4423:F4423"/>
    <mergeCell ref="D4424:F4424"/>
    <mergeCell ref="D4425:F4425"/>
    <mergeCell ref="D4416:F4416"/>
    <mergeCell ref="D4417:F4417"/>
    <mergeCell ref="D4418:F4418"/>
    <mergeCell ref="D4419:F4419"/>
    <mergeCell ref="D4420:F4420"/>
    <mergeCell ref="D4481:F4481"/>
    <mergeCell ref="D4482:F4482"/>
    <mergeCell ref="D4483:F4483"/>
    <mergeCell ref="D4484:F4484"/>
    <mergeCell ref="D4485:F4485"/>
    <mergeCell ref="D4476:F4476"/>
    <mergeCell ref="D4477:F4477"/>
    <mergeCell ref="D4478:F4478"/>
    <mergeCell ref="D4479:F4479"/>
    <mergeCell ref="D4480:F4480"/>
    <mergeCell ref="D4471:F4471"/>
    <mergeCell ref="D4472:F4472"/>
    <mergeCell ref="D4473:F4473"/>
    <mergeCell ref="D4474:F4474"/>
    <mergeCell ref="D4475:F4475"/>
    <mergeCell ref="D4466:F4466"/>
    <mergeCell ref="D4467:F4467"/>
    <mergeCell ref="D4468:F4468"/>
    <mergeCell ref="D4469:F4469"/>
    <mergeCell ref="D4470:F4470"/>
    <mergeCell ref="D4461:F4461"/>
    <mergeCell ref="D4462:F4462"/>
    <mergeCell ref="D4463:F4463"/>
    <mergeCell ref="D4464:F4464"/>
    <mergeCell ref="D4465:F4465"/>
    <mergeCell ref="D4456:F4456"/>
    <mergeCell ref="D4457:F4457"/>
    <mergeCell ref="D4458:F4458"/>
    <mergeCell ref="D4459:F4459"/>
    <mergeCell ref="D4460:F4460"/>
    <mergeCell ref="D4451:F4451"/>
    <mergeCell ref="D4452:F4452"/>
    <mergeCell ref="D4453:F4453"/>
    <mergeCell ref="D4454:F4454"/>
    <mergeCell ref="D4455:F4455"/>
    <mergeCell ref="D4516:F4516"/>
    <mergeCell ref="D4517:F4517"/>
    <mergeCell ref="D4518:F4518"/>
    <mergeCell ref="D4519:F4519"/>
    <mergeCell ref="D4520:F4520"/>
    <mergeCell ref="D4511:F4511"/>
    <mergeCell ref="D4512:F4512"/>
    <mergeCell ref="D4513:F4513"/>
    <mergeCell ref="D4514:F4514"/>
    <mergeCell ref="D4515:F4515"/>
    <mergeCell ref="D4506:F4506"/>
    <mergeCell ref="D4507:F4507"/>
    <mergeCell ref="D4508:F4508"/>
    <mergeCell ref="D4509:F4509"/>
    <mergeCell ref="D4510:F4510"/>
    <mergeCell ref="D4501:F4501"/>
    <mergeCell ref="D4502:F4502"/>
    <mergeCell ref="D4503:F4503"/>
    <mergeCell ref="D4504:F4504"/>
    <mergeCell ref="D4505:F4505"/>
    <mergeCell ref="D4496:F4496"/>
    <mergeCell ref="D4497:F4497"/>
    <mergeCell ref="D4498:F4498"/>
    <mergeCell ref="D4499:F4499"/>
    <mergeCell ref="D4500:F4500"/>
    <mergeCell ref="D4491:F4491"/>
    <mergeCell ref="D4492:F4492"/>
    <mergeCell ref="D4493:F4493"/>
    <mergeCell ref="D4494:F4494"/>
    <mergeCell ref="D4495:F4495"/>
    <mergeCell ref="D4486:F4486"/>
    <mergeCell ref="D4487:F4487"/>
    <mergeCell ref="D4488:F4488"/>
    <mergeCell ref="D4489:F4489"/>
    <mergeCell ref="D4490:F4490"/>
    <mergeCell ref="D4551:F4551"/>
    <mergeCell ref="D4552:F4552"/>
    <mergeCell ref="D4553:F4553"/>
    <mergeCell ref="D4554:F4554"/>
    <mergeCell ref="D4555:F4555"/>
    <mergeCell ref="D4546:F4546"/>
    <mergeCell ref="D4547:F4547"/>
    <mergeCell ref="D4548:F4548"/>
    <mergeCell ref="D4549:F4549"/>
    <mergeCell ref="D4550:F4550"/>
    <mergeCell ref="D4541:F4541"/>
    <mergeCell ref="D4542:F4542"/>
    <mergeCell ref="D4543:F4543"/>
    <mergeCell ref="D4544:F4544"/>
    <mergeCell ref="D4545:F4545"/>
    <mergeCell ref="D4536:F4536"/>
    <mergeCell ref="D4537:F4537"/>
    <mergeCell ref="D4538:F4538"/>
    <mergeCell ref="D4539:F4539"/>
    <mergeCell ref="D4540:F4540"/>
    <mergeCell ref="D4531:F4531"/>
    <mergeCell ref="D4532:F4532"/>
    <mergeCell ref="D4533:F4533"/>
    <mergeCell ref="D4534:F4534"/>
    <mergeCell ref="D4535:F4535"/>
    <mergeCell ref="D4526:F4526"/>
    <mergeCell ref="D4527:F4527"/>
    <mergeCell ref="D4528:F4528"/>
    <mergeCell ref="D4529:F4529"/>
    <mergeCell ref="D4530:F4530"/>
    <mergeCell ref="D4521:F4521"/>
    <mergeCell ref="D4522:F4522"/>
    <mergeCell ref="D4523:F4523"/>
    <mergeCell ref="D4524:F4524"/>
    <mergeCell ref="D4525:F4525"/>
    <mergeCell ref="D4586:F4586"/>
    <mergeCell ref="D4587:F4587"/>
    <mergeCell ref="D4588:F4588"/>
    <mergeCell ref="D4589:F4589"/>
    <mergeCell ref="D4590:F4590"/>
    <mergeCell ref="D4581:F4581"/>
    <mergeCell ref="D4582:F4582"/>
    <mergeCell ref="D4583:F4583"/>
    <mergeCell ref="D4584:F4584"/>
    <mergeCell ref="D4585:F4585"/>
    <mergeCell ref="D4576:F4576"/>
    <mergeCell ref="D4577:F4577"/>
    <mergeCell ref="D4578:F4578"/>
    <mergeCell ref="D4579:F4579"/>
    <mergeCell ref="D4580:F4580"/>
    <mergeCell ref="D4571:F4571"/>
    <mergeCell ref="D4572:F4572"/>
    <mergeCell ref="D4573:F4573"/>
    <mergeCell ref="D4574:F4574"/>
    <mergeCell ref="D4575:F4575"/>
    <mergeCell ref="D4566:F4566"/>
    <mergeCell ref="D4567:F4567"/>
    <mergeCell ref="D4568:F4568"/>
    <mergeCell ref="D4569:F4569"/>
    <mergeCell ref="D4570:F4570"/>
    <mergeCell ref="D4561:F4561"/>
    <mergeCell ref="D4562:F4562"/>
    <mergeCell ref="D4563:F4563"/>
    <mergeCell ref="D4564:F4564"/>
    <mergeCell ref="D4565:F4565"/>
    <mergeCell ref="D4556:F4556"/>
    <mergeCell ref="D4557:F4557"/>
    <mergeCell ref="D4558:F4558"/>
    <mergeCell ref="D4559:F4559"/>
    <mergeCell ref="D4560:F4560"/>
    <mergeCell ref="D4621:F4621"/>
    <mergeCell ref="D4622:F4622"/>
    <mergeCell ref="D4623:F4623"/>
    <mergeCell ref="D4624:F4624"/>
    <mergeCell ref="D4625:F4625"/>
    <mergeCell ref="D4616:F4616"/>
    <mergeCell ref="D4617:F4617"/>
    <mergeCell ref="D4618:F4618"/>
    <mergeCell ref="D4619:F4619"/>
    <mergeCell ref="D4620:F4620"/>
    <mergeCell ref="D4611:F4611"/>
    <mergeCell ref="D4612:F4612"/>
    <mergeCell ref="D4613:F4613"/>
    <mergeCell ref="D4614:F4614"/>
    <mergeCell ref="D4615:F4615"/>
    <mergeCell ref="D4606:F4606"/>
    <mergeCell ref="D4607:F4607"/>
    <mergeCell ref="D4608:F4608"/>
    <mergeCell ref="D4609:F4609"/>
    <mergeCell ref="D4610:F4610"/>
    <mergeCell ref="D4601:F4601"/>
    <mergeCell ref="D4602:F4602"/>
    <mergeCell ref="D4603:F4603"/>
    <mergeCell ref="D4604:F4604"/>
    <mergeCell ref="D4605:F4605"/>
    <mergeCell ref="D4596:F4596"/>
    <mergeCell ref="D4597:F4597"/>
    <mergeCell ref="D4598:F4598"/>
    <mergeCell ref="D4599:F4599"/>
    <mergeCell ref="D4600:F4600"/>
    <mergeCell ref="D4591:F4591"/>
    <mergeCell ref="D4592:F4592"/>
    <mergeCell ref="D4593:F4593"/>
    <mergeCell ref="D4594:F4594"/>
    <mergeCell ref="D4595:F4595"/>
    <mergeCell ref="D4656:F4656"/>
    <mergeCell ref="D4657:F4657"/>
    <mergeCell ref="D4658:F4658"/>
    <mergeCell ref="D4659:F4659"/>
    <mergeCell ref="D4660:F4660"/>
    <mergeCell ref="D4651:F4651"/>
    <mergeCell ref="D4652:F4652"/>
    <mergeCell ref="D4653:F4653"/>
    <mergeCell ref="D4654:F4654"/>
    <mergeCell ref="D4655:F4655"/>
    <mergeCell ref="D4646:F4646"/>
    <mergeCell ref="D4647:F4647"/>
    <mergeCell ref="D4648:F4648"/>
    <mergeCell ref="D4649:F4649"/>
    <mergeCell ref="D4650:F4650"/>
    <mergeCell ref="D4641:F4641"/>
    <mergeCell ref="D4642:F4642"/>
    <mergeCell ref="D4643:F4643"/>
    <mergeCell ref="D4644:F4644"/>
    <mergeCell ref="D4645:F4645"/>
    <mergeCell ref="D4636:F4636"/>
    <mergeCell ref="D4637:F4637"/>
    <mergeCell ref="D4638:F4638"/>
    <mergeCell ref="D4639:F4639"/>
    <mergeCell ref="D4640:F4640"/>
    <mergeCell ref="D4631:F4631"/>
    <mergeCell ref="D4632:F4632"/>
    <mergeCell ref="D4633:F4633"/>
    <mergeCell ref="D4634:F4634"/>
    <mergeCell ref="D4635:F4635"/>
    <mergeCell ref="D4626:F4626"/>
    <mergeCell ref="D4627:F4627"/>
    <mergeCell ref="D4628:F4628"/>
    <mergeCell ref="D4629:F4629"/>
    <mergeCell ref="D4630:F4630"/>
    <mergeCell ref="D4691:F4691"/>
    <mergeCell ref="D4692:F4692"/>
    <mergeCell ref="D4693:F4693"/>
    <mergeCell ref="D4694:F4694"/>
    <mergeCell ref="D4695:F4695"/>
    <mergeCell ref="D4686:F4686"/>
    <mergeCell ref="D4687:F4687"/>
    <mergeCell ref="D4688:F4688"/>
    <mergeCell ref="D4689:F4689"/>
    <mergeCell ref="D4690:F4690"/>
    <mergeCell ref="D4681:F4681"/>
    <mergeCell ref="D4682:F4682"/>
    <mergeCell ref="D4683:F4683"/>
    <mergeCell ref="D4684:F4684"/>
    <mergeCell ref="D4685:F4685"/>
    <mergeCell ref="D4676:F4676"/>
    <mergeCell ref="D4677:F4677"/>
    <mergeCell ref="D4678:F4678"/>
    <mergeCell ref="D4679:F4679"/>
    <mergeCell ref="D4680:F4680"/>
    <mergeCell ref="D4671:F4671"/>
    <mergeCell ref="D4672:F4672"/>
    <mergeCell ref="D4673:F4673"/>
    <mergeCell ref="D4674:F4674"/>
    <mergeCell ref="D4675:F4675"/>
    <mergeCell ref="D4666:F4666"/>
    <mergeCell ref="D4667:F4667"/>
    <mergeCell ref="D4668:F4668"/>
    <mergeCell ref="D4669:F4669"/>
    <mergeCell ref="D4670:F4670"/>
    <mergeCell ref="D4661:F4661"/>
    <mergeCell ref="D4662:F4662"/>
    <mergeCell ref="D4663:F4663"/>
    <mergeCell ref="D4664:F4664"/>
    <mergeCell ref="D4665:F4665"/>
    <mergeCell ref="D4726:F4726"/>
    <mergeCell ref="D4727:F4727"/>
    <mergeCell ref="D4728:F4728"/>
    <mergeCell ref="D4729:F4729"/>
    <mergeCell ref="D4730:F4730"/>
    <mergeCell ref="D4721:F4721"/>
    <mergeCell ref="D4722:F4722"/>
    <mergeCell ref="D4723:F4723"/>
    <mergeCell ref="D4724:F4724"/>
    <mergeCell ref="D4725:F4725"/>
    <mergeCell ref="D4716:F4716"/>
    <mergeCell ref="D4717:F4717"/>
    <mergeCell ref="D4718:F4718"/>
    <mergeCell ref="D4719:F4719"/>
    <mergeCell ref="D4720:F4720"/>
    <mergeCell ref="D4711:F4711"/>
    <mergeCell ref="D4712:F4712"/>
    <mergeCell ref="D4713:F4713"/>
    <mergeCell ref="D4714:F4714"/>
    <mergeCell ref="D4715:F4715"/>
    <mergeCell ref="D4706:F4706"/>
    <mergeCell ref="D4707:F4707"/>
    <mergeCell ref="D4708:F4708"/>
    <mergeCell ref="D4709:F4709"/>
    <mergeCell ref="D4710:F4710"/>
    <mergeCell ref="D4701:F4701"/>
    <mergeCell ref="D4702:F4702"/>
    <mergeCell ref="D4703:F4703"/>
    <mergeCell ref="D4704:F4704"/>
    <mergeCell ref="D4705:F4705"/>
    <mergeCell ref="D4696:F4696"/>
    <mergeCell ref="D4697:F4697"/>
    <mergeCell ref="D4698:F4698"/>
    <mergeCell ref="D4699:F4699"/>
    <mergeCell ref="D4700:F4700"/>
    <mergeCell ref="D4761:F4761"/>
    <mergeCell ref="D4762:F4762"/>
    <mergeCell ref="D4763:F4763"/>
    <mergeCell ref="D4764:F4764"/>
    <mergeCell ref="D4765:F4765"/>
    <mergeCell ref="D4756:F4756"/>
    <mergeCell ref="D4757:F4757"/>
    <mergeCell ref="D4758:F4758"/>
    <mergeCell ref="D4759:F4759"/>
    <mergeCell ref="D4760:F4760"/>
    <mergeCell ref="D4751:F4751"/>
    <mergeCell ref="D4752:F4752"/>
    <mergeCell ref="D4753:F4753"/>
    <mergeCell ref="D4754:F4754"/>
    <mergeCell ref="D4755:F4755"/>
    <mergeCell ref="D4746:F4746"/>
    <mergeCell ref="D4747:F4747"/>
    <mergeCell ref="D4748:F4748"/>
    <mergeCell ref="D4749:F4749"/>
    <mergeCell ref="D4750:F4750"/>
    <mergeCell ref="D4741:F4741"/>
    <mergeCell ref="D4742:F4742"/>
    <mergeCell ref="D4743:F4743"/>
    <mergeCell ref="D4744:F4744"/>
    <mergeCell ref="D4745:F4745"/>
    <mergeCell ref="D4736:F4736"/>
    <mergeCell ref="D4737:F4737"/>
    <mergeCell ref="D4738:F4738"/>
    <mergeCell ref="D4739:F4739"/>
    <mergeCell ref="D4740:F4740"/>
    <mergeCell ref="D4731:F4731"/>
    <mergeCell ref="D4732:F4732"/>
    <mergeCell ref="D4733:F4733"/>
    <mergeCell ref="D4734:F4734"/>
    <mergeCell ref="D4735:F4735"/>
    <mergeCell ref="D4796:F4796"/>
    <mergeCell ref="D4797:F4797"/>
    <mergeCell ref="D4798:F4798"/>
    <mergeCell ref="D4799:F4799"/>
    <mergeCell ref="D4800:F4800"/>
    <mergeCell ref="D4791:F4791"/>
    <mergeCell ref="D4792:F4792"/>
    <mergeCell ref="D4793:F4793"/>
    <mergeCell ref="D4794:F4794"/>
    <mergeCell ref="D4795:F4795"/>
    <mergeCell ref="D4786:F4786"/>
    <mergeCell ref="D4787:F4787"/>
    <mergeCell ref="D4788:F4788"/>
    <mergeCell ref="D4789:F4789"/>
    <mergeCell ref="D4790:F4790"/>
    <mergeCell ref="D4781:F4781"/>
    <mergeCell ref="D4782:F4782"/>
    <mergeCell ref="D4783:F4783"/>
    <mergeCell ref="D4784:F4784"/>
    <mergeCell ref="D4785:F4785"/>
    <mergeCell ref="D4776:F4776"/>
    <mergeCell ref="D4777:F4777"/>
    <mergeCell ref="D4778:F4778"/>
    <mergeCell ref="D4779:F4779"/>
    <mergeCell ref="D4780:F4780"/>
    <mergeCell ref="D4771:F4771"/>
    <mergeCell ref="D4772:F4772"/>
    <mergeCell ref="D4773:F4773"/>
    <mergeCell ref="D4774:F4774"/>
    <mergeCell ref="D4775:F4775"/>
    <mergeCell ref="D4766:F4766"/>
    <mergeCell ref="D4767:F4767"/>
    <mergeCell ref="D4768:F4768"/>
    <mergeCell ref="D4769:F4769"/>
    <mergeCell ref="D4770:F4770"/>
    <mergeCell ref="D4831:F4831"/>
    <mergeCell ref="D4832:F4832"/>
    <mergeCell ref="D4833:F4833"/>
    <mergeCell ref="D4834:F4834"/>
    <mergeCell ref="D4835:F4835"/>
    <mergeCell ref="D4826:F4826"/>
    <mergeCell ref="D4827:F4827"/>
    <mergeCell ref="D4828:F4828"/>
    <mergeCell ref="D4829:F4829"/>
    <mergeCell ref="D4830:F4830"/>
    <mergeCell ref="D4821:F4821"/>
    <mergeCell ref="D4822:F4822"/>
    <mergeCell ref="D4823:F4823"/>
    <mergeCell ref="D4824:F4824"/>
    <mergeCell ref="D4825:F4825"/>
    <mergeCell ref="D4816:F4816"/>
    <mergeCell ref="D4817:F4817"/>
    <mergeCell ref="D4818:F4818"/>
    <mergeCell ref="D4819:F4819"/>
    <mergeCell ref="D4820:F4820"/>
    <mergeCell ref="D4811:F4811"/>
    <mergeCell ref="D4812:F4812"/>
    <mergeCell ref="D4813:F4813"/>
    <mergeCell ref="D4814:F4814"/>
    <mergeCell ref="D4815:F4815"/>
    <mergeCell ref="D4806:F4806"/>
    <mergeCell ref="D4807:F4807"/>
    <mergeCell ref="D4808:F4808"/>
    <mergeCell ref="D4809:F4809"/>
    <mergeCell ref="D4810:F4810"/>
    <mergeCell ref="D4801:F4801"/>
    <mergeCell ref="D4802:F4802"/>
    <mergeCell ref="D4803:F4803"/>
    <mergeCell ref="D4804:F4804"/>
    <mergeCell ref="D4805:F4805"/>
    <mergeCell ref="D4866:F4866"/>
    <mergeCell ref="D4867:F4867"/>
    <mergeCell ref="D4868:F4868"/>
    <mergeCell ref="D4869:F4869"/>
    <mergeCell ref="D4870:F4870"/>
    <mergeCell ref="D4861:F4861"/>
    <mergeCell ref="D4862:F4862"/>
    <mergeCell ref="D4863:F4863"/>
    <mergeCell ref="D4864:F4864"/>
    <mergeCell ref="D4865:F4865"/>
    <mergeCell ref="D4856:F4856"/>
    <mergeCell ref="D4857:F4857"/>
    <mergeCell ref="D4858:F4858"/>
    <mergeCell ref="D4859:F4859"/>
    <mergeCell ref="D4860:F4860"/>
    <mergeCell ref="D4851:F4851"/>
    <mergeCell ref="D4852:F4852"/>
    <mergeCell ref="D4853:F4853"/>
    <mergeCell ref="D4854:F4854"/>
    <mergeCell ref="D4855:F4855"/>
    <mergeCell ref="D4846:F4846"/>
    <mergeCell ref="D4847:F4847"/>
    <mergeCell ref="D4848:F4848"/>
    <mergeCell ref="D4849:F4849"/>
    <mergeCell ref="D4850:F4850"/>
    <mergeCell ref="D4841:F4841"/>
    <mergeCell ref="D4842:F4842"/>
    <mergeCell ref="D4843:F4843"/>
    <mergeCell ref="D4844:F4844"/>
    <mergeCell ref="D4845:F4845"/>
    <mergeCell ref="D4836:F4836"/>
    <mergeCell ref="D4837:F4837"/>
    <mergeCell ref="D4838:F4838"/>
    <mergeCell ref="D4839:F4839"/>
    <mergeCell ref="D4840:F4840"/>
    <mergeCell ref="D4901:F4901"/>
    <mergeCell ref="D4902:F4902"/>
    <mergeCell ref="D4903:F4903"/>
    <mergeCell ref="D4904:F4904"/>
    <mergeCell ref="D4905:F4905"/>
    <mergeCell ref="D4896:F4896"/>
    <mergeCell ref="D4897:F4897"/>
    <mergeCell ref="D4898:F4898"/>
    <mergeCell ref="D4899:F4899"/>
    <mergeCell ref="D4900:F4900"/>
    <mergeCell ref="D4891:F4891"/>
    <mergeCell ref="D4892:F4892"/>
    <mergeCell ref="D4893:F4893"/>
    <mergeCell ref="D4894:F4894"/>
    <mergeCell ref="D4895:F4895"/>
    <mergeCell ref="D4886:F4886"/>
    <mergeCell ref="D4887:F4887"/>
    <mergeCell ref="D4888:F4888"/>
    <mergeCell ref="D4889:F4889"/>
    <mergeCell ref="D4890:F4890"/>
    <mergeCell ref="D4881:F4881"/>
    <mergeCell ref="D4882:F4882"/>
    <mergeCell ref="D4883:F4883"/>
    <mergeCell ref="D4884:F4884"/>
    <mergeCell ref="D4885:F4885"/>
    <mergeCell ref="D4876:F4876"/>
    <mergeCell ref="D4877:F4877"/>
    <mergeCell ref="D4878:F4878"/>
    <mergeCell ref="D4879:F4879"/>
    <mergeCell ref="D4880:F4880"/>
    <mergeCell ref="D4871:F4871"/>
    <mergeCell ref="D4872:F4872"/>
    <mergeCell ref="D4873:F4873"/>
    <mergeCell ref="D4874:F4874"/>
    <mergeCell ref="D4875:F4875"/>
    <mergeCell ref="D4936:F4936"/>
    <mergeCell ref="D4937:F4937"/>
    <mergeCell ref="D4938:F4938"/>
    <mergeCell ref="D4939:F4939"/>
    <mergeCell ref="D4940:F4940"/>
    <mergeCell ref="D4931:F4931"/>
    <mergeCell ref="D4932:F4932"/>
    <mergeCell ref="D4933:F4933"/>
    <mergeCell ref="D4934:F4934"/>
    <mergeCell ref="D4935:F4935"/>
    <mergeCell ref="D4926:F4926"/>
    <mergeCell ref="D4927:F4927"/>
    <mergeCell ref="D4928:F4928"/>
    <mergeCell ref="D4929:F4929"/>
    <mergeCell ref="D4930:F4930"/>
    <mergeCell ref="D4921:F4921"/>
    <mergeCell ref="D4922:F4922"/>
    <mergeCell ref="D4923:F4923"/>
    <mergeCell ref="D4924:F4924"/>
    <mergeCell ref="D4925:F4925"/>
    <mergeCell ref="D4916:F4916"/>
    <mergeCell ref="D4917:F4917"/>
    <mergeCell ref="D4918:F4918"/>
    <mergeCell ref="D4919:F4919"/>
    <mergeCell ref="D4920:F4920"/>
    <mergeCell ref="D4911:F4911"/>
    <mergeCell ref="D4912:F4912"/>
    <mergeCell ref="D4913:F4913"/>
    <mergeCell ref="D4914:F4914"/>
    <mergeCell ref="D4915:F4915"/>
    <mergeCell ref="D4906:F4906"/>
    <mergeCell ref="D4907:F4907"/>
    <mergeCell ref="D4908:F4908"/>
    <mergeCell ref="D4909:F4909"/>
    <mergeCell ref="D4910:F4910"/>
    <mergeCell ref="D4971:F4971"/>
    <mergeCell ref="D4972:F4972"/>
    <mergeCell ref="D4973:F4973"/>
    <mergeCell ref="D4974:F4974"/>
    <mergeCell ref="D4975:F4975"/>
    <mergeCell ref="D4966:F4966"/>
    <mergeCell ref="D4967:F4967"/>
    <mergeCell ref="D4968:F4968"/>
    <mergeCell ref="D4969:F4969"/>
    <mergeCell ref="D4970:F4970"/>
    <mergeCell ref="D4961:F4961"/>
    <mergeCell ref="D4962:F4962"/>
    <mergeCell ref="D4963:F4963"/>
    <mergeCell ref="D4964:F4964"/>
    <mergeCell ref="D4965:F4965"/>
    <mergeCell ref="D4956:F4956"/>
    <mergeCell ref="D4957:F4957"/>
    <mergeCell ref="D4958:F4958"/>
    <mergeCell ref="D4959:F4959"/>
    <mergeCell ref="D4960:F4960"/>
    <mergeCell ref="D4951:F4951"/>
    <mergeCell ref="D4952:F4952"/>
    <mergeCell ref="D4953:F4953"/>
    <mergeCell ref="D4954:F4954"/>
    <mergeCell ref="D4955:F4955"/>
    <mergeCell ref="D4946:F4946"/>
    <mergeCell ref="D4947:F4947"/>
    <mergeCell ref="D4948:F4948"/>
    <mergeCell ref="D4949:F4949"/>
    <mergeCell ref="D4950:F4950"/>
    <mergeCell ref="D4941:F4941"/>
    <mergeCell ref="D4942:F4942"/>
    <mergeCell ref="D4943:F4943"/>
    <mergeCell ref="D4944:F4944"/>
    <mergeCell ref="D4945:F4945"/>
    <mergeCell ref="D5006:F5006"/>
    <mergeCell ref="D5007:F5007"/>
    <mergeCell ref="D5008:F5008"/>
    <mergeCell ref="D5009:F5009"/>
    <mergeCell ref="D5010:F5010"/>
    <mergeCell ref="D5001:F5001"/>
    <mergeCell ref="D5002:F5002"/>
    <mergeCell ref="D5003:F5003"/>
    <mergeCell ref="D5004:F5004"/>
    <mergeCell ref="D5005:F5005"/>
    <mergeCell ref="D4996:F4996"/>
    <mergeCell ref="D4997:F4997"/>
    <mergeCell ref="D4998:F4998"/>
    <mergeCell ref="D4999:F4999"/>
    <mergeCell ref="D5000:F5000"/>
    <mergeCell ref="D4991:F4991"/>
    <mergeCell ref="D4992:F4992"/>
    <mergeCell ref="D4993:F4993"/>
    <mergeCell ref="D4994:F4994"/>
    <mergeCell ref="D4995:F4995"/>
    <mergeCell ref="D4986:F4986"/>
    <mergeCell ref="D4987:F4987"/>
    <mergeCell ref="D4988:F4988"/>
    <mergeCell ref="D4989:F4989"/>
    <mergeCell ref="D4990:F4990"/>
    <mergeCell ref="D4981:F4981"/>
    <mergeCell ref="D4982:F4982"/>
    <mergeCell ref="D4983:F4983"/>
    <mergeCell ref="D4984:F4984"/>
    <mergeCell ref="D4985:F4985"/>
    <mergeCell ref="D4976:F4976"/>
    <mergeCell ref="D4977:F4977"/>
    <mergeCell ref="D4978:F4978"/>
    <mergeCell ref="D4979:F4979"/>
    <mergeCell ref="D4980:F4980"/>
    <mergeCell ref="D5041:F5041"/>
    <mergeCell ref="D5042:F5042"/>
    <mergeCell ref="D5043:F5043"/>
    <mergeCell ref="D5044:F5044"/>
    <mergeCell ref="D5045:F5045"/>
    <mergeCell ref="D5036:F5036"/>
    <mergeCell ref="D5037:F5037"/>
    <mergeCell ref="D5038:F5038"/>
    <mergeCell ref="D5039:F5039"/>
    <mergeCell ref="D5040:F5040"/>
    <mergeCell ref="D5031:F5031"/>
    <mergeCell ref="D5032:F5032"/>
    <mergeCell ref="D5033:F5033"/>
    <mergeCell ref="D5034:F5034"/>
    <mergeCell ref="D5035:F5035"/>
    <mergeCell ref="D5026:F5026"/>
    <mergeCell ref="D5027:F5027"/>
    <mergeCell ref="D5028:F5028"/>
    <mergeCell ref="D5029:F5029"/>
    <mergeCell ref="D5030:F5030"/>
    <mergeCell ref="D5021:F5021"/>
    <mergeCell ref="D5022:F5022"/>
    <mergeCell ref="D5023:F5023"/>
    <mergeCell ref="D5024:F5024"/>
    <mergeCell ref="D5025:F5025"/>
    <mergeCell ref="D5016:F5016"/>
    <mergeCell ref="D5017:F5017"/>
    <mergeCell ref="D5018:F5018"/>
    <mergeCell ref="D5019:F5019"/>
    <mergeCell ref="D5020:F5020"/>
    <mergeCell ref="D5011:F5011"/>
    <mergeCell ref="D5012:F5012"/>
    <mergeCell ref="D5013:F5013"/>
    <mergeCell ref="D5014:F5014"/>
    <mergeCell ref="D5015:F5015"/>
    <mergeCell ref="D5076:F5076"/>
    <mergeCell ref="D5077:F5077"/>
    <mergeCell ref="D5078:F5078"/>
    <mergeCell ref="D5079:F5079"/>
    <mergeCell ref="D5080:F5080"/>
    <mergeCell ref="D5071:F5071"/>
    <mergeCell ref="D5072:F5072"/>
    <mergeCell ref="D5073:F5073"/>
    <mergeCell ref="D5074:F5074"/>
    <mergeCell ref="D5075:F5075"/>
    <mergeCell ref="D5066:F5066"/>
    <mergeCell ref="D5067:F5067"/>
    <mergeCell ref="D5068:F5068"/>
    <mergeCell ref="D5069:F5069"/>
    <mergeCell ref="D5070:F5070"/>
    <mergeCell ref="D5061:F5061"/>
    <mergeCell ref="D5062:F5062"/>
    <mergeCell ref="D5063:F5063"/>
    <mergeCell ref="D5064:F5064"/>
    <mergeCell ref="D5065:F5065"/>
    <mergeCell ref="D5056:F5056"/>
    <mergeCell ref="D5057:F5057"/>
    <mergeCell ref="D5058:F5058"/>
    <mergeCell ref="D5059:F5059"/>
    <mergeCell ref="D5060:F5060"/>
    <mergeCell ref="D5051:F5051"/>
    <mergeCell ref="D5052:F5052"/>
    <mergeCell ref="D5053:F5053"/>
    <mergeCell ref="D5054:F5054"/>
    <mergeCell ref="D5055:F5055"/>
    <mergeCell ref="D5046:F5046"/>
    <mergeCell ref="D5047:F5047"/>
    <mergeCell ref="D5048:F5048"/>
    <mergeCell ref="D5049:F5049"/>
    <mergeCell ref="D5050:F5050"/>
    <mergeCell ref="D5111:F5111"/>
    <mergeCell ref="D5112:F5112"/>
    <mergeCell ref="D5113:F5113"/>
    <mergeCell ref="D5114:F5114"/>
    <mergeCell ref="D5115:F5115"/>
    <mergeCell ref="D5106:F5106"/>
    <mergeCell ref="D5107:F5107"/>
    <mergeCell ref="D5108:F5108"/>
    <mergeCell ref="D5109:F5109"/>
    <mergeCell ref="D5110:F5110"/>
    <mergeCell ref="D5101:F5101"/>
    <mergeCell ref="D5102:F5102"/>
    <mergeCell ref="D5103:F5103"/>
    <mergeCell ref="D5104:F5104"/>
    <mergeCell ref="D5105:F5105"/>
    <mergeCell ref="D5096:F5096"/>
    <mergeCell ref="D5097:F5097"/>
    <mergeCell ref="D5098:F5098"/>
    <mergeCell ref="D5099:F5099"/>
    <mergeCell ref="D5100:F5100"/>
    <mergeCell ref="D5091:F5091"/>
    <mergeCell ref="D5092:F5092"/>
    <mergeCell ref="D5093:F5093"/>
    <mergeCell ref="D5094:F5094"/>
    <mergeCell ref="D5095:F5095"/>
    <mergeCell ref="D5086:F5086"/>
    <mergeCell ref="D5087:F5087"/>
    <mergeCell ref="D5088:F5088"/>
    <mergeCell ref="D5089:F5089"/>
    <mergeCell ref="D5090:F5090"/>
    <mergeCell ref="D5081:F5081"/>
    <mergeCell ref="D5082:F5082"/>
    <mergeCell ref="D5083:F5083"/>
    <mergeCell ref="D5084:F5084"/>
    <mergeCell ref="D5085:F5085"/>
    <mergeCell ref="D5146:F5146"/>
    <mergeCell ref="D5147:F5147"/>
    <mergeCell ref="D5148:F5148"/>
    <mergeCell ref="D5149:F5149"/>
    <mergeCell ref="D5150:F5150"/>
    <mergeCell ref="D5141:F5141"/>
    <mergeCell ref="D5142:F5142"/>
    <mergeCell ref="D5143:F5143"/>
    <mergeCell ref="D5144:F5144"/>
    <mergeCell ref="D5145:F5145"/>
    <mergeCell ref="D5136:F5136"/>
    <mergeCell ref="D5137:F5137"/>
    <mergeCell ref="D5138:F5138"/>
    <mergeCell ref="D5139:F5139"/>
    <mergeCell ref="D5140:F5140"/>
    <mergeCell ref="D5131:F5131"/>
    <mergeCell ref="D5132:F5132"/>
    <mergeCell ref="D5133:F5133"/>
    <mergeCell ref="D5134:F5134"/>
    <mergeCell ref="D5135:F5135"/>
    <mergeCell ref="D5126:F5126"/>
    <mergeCell ref="D5127:F5127"/>
    <mergeCell ref="D5128:F5128"/>
    <mergeCell ref="D5129:F5129"/>
    <mergeCell ref="D5130:F5130"/>
    <mergeCell ref="D5121:F5121"/>
    <mergeCell ref="D5122:F5122"/>
    <mergeCell ref="D5123:F5123"/>
    <mergeCell ref="D5124:F5124"/>
    <mergeCell ref="D5125:F5125"/>
    <mergeCell ref="D5116:F5116"/>
    <mergeCell ref="D5117:F5117"/>
    <mergeCell ref="D5118:F5118"/>
    <mergeCell ref="D5119:F5119"/>
    <mergeCell ref="D5120:F5120"/>
    <mergeCell ref="D5181:F5181"/>
    <mergeCell ref="D5182:F5182"/>
    <mergeCell ref="D5183:F5183"/>
    <mergeCell ref="D5184:F5184"/>
    <mergeCell ref="D5185:F5185"/>
    <mergeCell ref="D5176:F5176"/>
    <mergeCell ref="D5177:F5177"/>
    <mergeCell ref="D5178:F5178"/>
    <mergeCell ref="D5179:F5179"/>
    <mergeCell ref="D5180:F5180"/>
    <mergeCell ref="D5171:F5171"/>
    <mergeCell ref="D5172:F5172"/>
    <mergeCell ref="D5173:F5173"/>
    <mergeCell ref="D5174:F5174"/>
    <mergeCell ref="D5175:F5175"/>
    <mergeCell ref="D5166:F5166"/>
    <mergeCell ref="D5167:F5167"/>
    <mergeCell ref="D5168:F5168"/>
    <mergeCell ref="D5169:F5169"/>
    <mergeCell ref="D5170:F5170"/>
    <mergeCell ref="D5161:F5161"/>
    <mergeCell ref="D5162:F5162"/>
    <mergeCell ref="D5163:F5163"/>
    <mergeCell ref="D5164:F5164"/>
    <mergeCell ref="D5165:F5165"/>
    <mergeCell ref="D5156:F5156"/>
    <mergeCell ref="D5157:F5157"/>
    <mergeCell ref="D5158:F5158"/>
    <mergeCell ref="D5159:F5159"/>
    <mergeCell ref="D5160:F5160"/>
    <mergeCell ref="D5151:F5151"/>
    <mergeCell ref="D5152:F5152"/>
    <mergeCell ref="D5153:F5153"/>
    <mergeCell ref="D5154:F5154"/>
    <mergeCell ref="D5155:F5155"/>
    <mergeCell ref="D5216:F5216"/>
    <mergeCell ref="D5217:F5217"/>
    <mergeCell ref="D5218:F5218"/>
    <mergeCell ref="D5219:F5219"/>
    <mergeCell ref="D5220:F5220"/>
    <mergeCell ref="D5211:F5211"/>
    <mergeCell ref="D5212:F5212"/>
    <mergeCell ref="D5213:F5213"/>
    <mergeCell ref="D5214:F5214"/>
    <mergeCell ref="D5215:F5215"/>
    <mergeCell ref="D5206:F5206"/>
    <mergeCell ref="D5207:F5207"/>
    <mergeCell ref="D5208:F5208"/>
    <mergeCell ref="D5209:F5209"/>
    <mergeCell ref="D5210:F5210"/>
    <mergeCell ref="D5201:F5201"/>
    <mergeCell ref="D5202:F5202"/>
    <mergeCell ref="D5203:F5203"/>
    <mergeCell ref="D5204:F5204"/>
    <mergeCell ref="D5205:F5205"/>
    <mergeCell ref="D5196:F5196"/>
    <mergeCell ref="D5197:F5197"/>
    <mergeCell ref="D5198:F5198"/>
    <mergeCell ref="D5199:F5199"/>
    <mergeCell ref="D5200:F5200"/>
    <mergeCell ref="D5191:F5191"/>
    <mergeCell ref="D5192:F5192"/>
    <mergeCell ref="D5193:F5193"/>
    <mergeCell ref="D5194:F5194"/>
    <mergeCell ref="D5195:F5195"/>
    <mergeCell ref="D5186:F5186"/>
    <mergeCell ref="D5187:F5187"/>
    <mergeCell ref="D5188:F5188"/>
    <mergeCell ref="D5189:F5189"/>
    <mergeCell ref="D5190:F5190"/>
    <mergeCell ref="D5251:F5251"/>
    <mergeCell ref="D5252:F5252"/>
    <mergeCell ref="D5253:F5253"/>
    <mergeCell ref="D5254:F5254"/>
    <mergeCell ref="D5255:F5255"/>
    <mergeCell ref="D5246:F5246"/>
    <mergeCell ref="D5247:F5247"/>
    <mergeCell ref="D5248:F5248"/>
    <mergeCell ref="D5249:F5249"/>
    <mergeCell ref="D5250:F5250"/>
    <mergeCell ref="D5241:F5241"/>
    <mergeCell ref="D5242:F5242"/>
    <mergeCell ref="D5243:F5243"/>
    <mergeCell ref="D5244:F5244"/>
    <mergeCell ref="D5245:F5245"/>
    <mergeCell ref="D5236:F5236"/>
    <mergeCell ref="D5237:F5237"/>
    <mergeCell ref="D5238:F5238"/>
    <mergeCell ref="D5239:F5239"/>
    <mergeCell ref="D5240:F5240"/>
    <mergeCell ref="D5231:F5231"/>
    <mergeCell ref="D5232:F5232"/>
    <mergeCell ref="D5233:F5233"/>
    <mergeCell ref="D5234:F5234"/>
    <mergeCell ref="D5235:F5235"/>
    <mergeCell ref="D5226:F5226"/>
    <mergeCell ref="D5227:F5227"/>
    <mergeCell ref="D5228:F5228"/>
    <mergeCell ref="D5229:F5229"/>
    <mergeCell ref="D5230:F5230"/>
    <mergeCell ref="D5221:F5221"/>
    <mergeCell ref="D5222:F5222"/>
    <mergeCell ref="D5223:F5223"/>
    <mergeCell ref="D5224:F5224"/>
    <mergeCell ref="D5225:F5225"/>
    <mergeCell ref="D5286:F5286"/>
    <mergeCell ref="D5287:F5287"/>
    <mergeCell ref="D5288:F5288"/>
    <mergeCell ref="D5289:F5289"/>
    <mergeCell ref="D5290:F5290"/>
    <mergeCell ref="D5281:F5281"/>
    <mergeCell ref="D5282:F5282"/>
    <mergeCell ref="D5283:F5283"/>
    <mergeCell ref="D5284:F5284"/>
    <mergeCell ref="D5285:F5285"/>
    <mergeCell ref="D5276:F5276"/>
    <mergeCell ref="D5277:F5277"/>
    <mergeCell ref="D5278:F5278"/>
    <mergeCell ref="D5279:F5279"/>
    <mergeCell ref="D5280:F5280"/>
    <mergeCell ref="D5271:F5271"/>
    <mergeCell ref="D5272:F5272"/>
    <mergeCell ref="D5273:F5273"/>
    <mergeCell ref="D5274:F5274"/>
    <mergeCell ref="D5275:F5275"/>
    <mergeCell ref="D5266:F5266"/>
    <mergeCell ref="D5267:F5267"/>
    <mergeCell ref="D5268:F5268"/>
    <mergeCell ref="D5269:F5269"/>
    <mergeCell ref="D5270:F5270"/>
    <mergeCell ref="D5261:F5261"/>
    <mergeCell ref="D5262:F5262"/>
    <mergeCell ref="D5263:F5263"/>
    <mergeCell ref="D5264:F5264"/>
    <mergeCell ref="D5265:F5265"/>
    <mergeCell ref="D5256:F5256"/>
    <mergeCell ref="D5257:F5257"/>
    <mergeCell ref="D5258:F5258"/>
    <mergeCell ref="D5259:F5259"/>
    <mergeCell ref="D5260:F5260"/>
    <mergeCell ref="D5321:F5321"/>
    <mergeCell ref="D5322:F5322"/>
    <mergeCell ref="D5323:F5323"/>
    <mergeCell ref="D5324:F5324"/>
    <mergeCell ref="D5325:F5325"/>
    <mergeCell ref="D5316:F5316"/>
    <mergeCell ref="D5317:F5317"/>
    <mergeCell ref="D5318:F5318"/>
    <mergeCell ref="D5319:F5319"/>
    <mergeCell ref="D5320:F5320"/>
    <mergeCell ref="D5311:F5311"/>
    <mergeCell ref="D5312:F5312"/>
    <mergeCell ref="D5313:F5313"/>
    <mergeCell ref="D5314:F5314"/>
    <mergeCell ref="D5315:F5315"/>
    <mergeCell ref="D5306:F5306"/>
    <mergeCell ref="D5307:F5307"/>
    <mergeCell ref="D5308:F5308"/>
    <mergeCell ref="D5309:F5309"/>
    <mergeCell ref="D5310:F5310"/>
    <mergeCell ref="D5301:F5301"/>
    <mergeCell ref="D5302:F5302"/>
    <mergeCell ref="D5303:F5303"/>
    <mergeCell ref="D5304:F5304"/>
    <mergeCell ref="D5305:F5305"/>
    <mergeCell ref="D5296:F5296"/>
    <mergeCell ref="D5297:F5297"/>
    <mergeCell ref="D5298:F5298"/>
    <mergeCell ref="D5299:F5299"/>
    <mergeCell ref="D5300:F5300"/>
    <mergeCell ref="D5291:F5291"/>
    <mergeCell ref="D5292:F5292"/>
    <mergeCell ref="D5293:F5293"/>
    <mergeCell ref="D5294:F5294"/>
    <mergeCell ref="D5295:F5295"/>
    <mergeCell ref="D5356:F5356"/>
    <mergeCell ref="D5357:F5357"/>
    <mergeCell ref="D5358:F5358"/>
    <mergeCell ref="D5359:F5359"/>
    <mergeCell ref="D5360:F5360"/>
    <mergeCell ref="D5351:F5351"/>
    <mergeCell ref="D5352:F5352"/>
    <mergeCell ref="D5353:F5353"/>
    <mergeCell ref="D5354:F5354"/>
    <mergeCell ref="D5355:F5355"/>
    <mergeCell ref="D5346:F5346"/>
    <mergeCell ref="D5347:F5347"/>
    <mergeCell ref="D5348:F5348"/>
    <mergeCell ref="D5349:F5349"/>
    <mergeCell ref="D5350:F5350"/>
    <mergeCell ref="D5341:F5341"/>
    <mergeCell ref="D5342:F5342"/>
    <mergeCell ref="D5343:F5343"/>
    <mergeCell ref="D5344:F5344"/>
    <mergeCell ref="D5345:F5345"/>
    <mergeCell ref="D5336:F5336"/>
    <mergeCell ref="D5337:F5337"/>
    <mergeCell ref="D5338:F5338"/>
    <mergeCell ref="D5339:F5339"/>
    <mergeCell ref="D5340:F5340"/>
    <mergeCell ref="D5331:F5331"/>
    <mergeCell ref="D5332:F5332"/>
    <mergeCell ref="D5333:F5333"/>
    <mergeCell ref="D5334:F5334"/>
    <mergeCell ref="D5335:F5335"/>
    <mergeCell ref="D5326:F5326"/>
    <mergeCell ref="D5327:F5327"/>
    <mergeCell ref="D5328:F5328"/>
    <mergeCell ref="D5329:F5329"/>
    <mergeCell ref="D5330:F5330"/>
    <mergeCell ref="D5391:F5391"/>
    <mergeCell ref="D5392:F5392"/>
    <mergeCell ref="D5393:F5393"/>
    <mergeCell ref="D5394:F5394"/>
    <mergeCell ref="D5395:F5395"/>
    <mergeCell ref="D5386:F5386"/>
    <mergeCell ref="D5387:F5387"/>
    <mergeCell ref="D5388:F5388"/>
    <mergeCell ref="D5389:F5389"/>
    <mergeCell ref="D5390:F5390"/>
    <mergeCell ref="D5381:F5381"/>
    <mergeCell ref="D5382:F5382"/>
    <mergeCell ref="D5383:F5383"/>
    <mergeCell ref="D5384:F5384"/>
    <mergeCell ref="D5385:F5385"/>
    <mergeCell ref="D5376:F5376"/>
    <mergeCell ref="D5377:F5377"/>
    <mergeCell ref="D5378:F5378"/>
    <mergeCell ref="D5379:F5379"/>
    <mergeCell ref="D5380:F5380"/>
    <mergeCell ref="D5371:F5371"/>
    <mergeCell ref="D5372:F5372"/>
    <mergeCell ref="D5373:F5373"/>
    <mergeCell ref="D5374:F5374"/>
    <mergeCell ref="D5375:F5375"/>
    <mergeCell ref="D5366:F5366"/>
    <mergeCell ref="D5367:F5367"/>
    <mergeCell ref="D5368:F5368"/>
    <mergeCell ref="D5369:F5369"/>
    <mergeCell ref="D5370:F5370"/>
    <mergeCell ref="D5361:F5361"/>
    <mergeCell ref="D5362:F5362"/>
    <mergeCell ref="D5363:F5363"/>
    <mergeCell ref="D5364:F5364"/>
    <mergeCell ref="D5365:F5365"/>
    <mergeCell ref="D5426:F5426"/>
    <mergeCell ref="D5427:F5427"/>
    <mergeCell ref="D5428:F5428"/>
    <mergeCell ref="D5429:F5429"/>
    <mergeCell ref="D5430:F5430"/>
    <mergeCell ref="D5421:F5421"/>
    <mergeCell ref="D5422:F5422"/>
    <mergeCell ref="D5423:F5423"/>
    <mergeCell ref="D5424:F5424"/>
    <mergeCell ref="D5425:F5425"/>
    <mergeCell ref="D5416:F5416"/>
    <mergeCell ref="D5417:F5417"/>
    <mergeCell ref="D5418:F5418"/>
    <mergeCell ref="D5419:F5419"/>
    <mergeCell ref="D5420:F5420"/>
    <mergeCell ref="D5411:F5411"/>
    <mergeCell ref="D5412:F5412"/>
    <mergeCell ref="D5413:F5413"/>
    <mergeCell ref="D5414:F5414"/>
    <mergeCell ref="D5415:F5415"/>
    <mergeCell ref="D5406:F5406"/>
    <mergeCell ref="D5407:F5407"/>
    <mergeCell ref="D5408:F5408"/>
    <mergeCell ref="D5409:F5409"/>
    <mergeCell ref="D5410:F5410"/>
    <mergeCell ref="D5401:F5401"/>
    <mergeCell ref="D5402:F5402"/>
    <mergeCell ref="D5403:F5403"/>
    <mergeCell ref="D5404:F5404"/>
    <mergeCell ref="D5405:F5405"/>
    <mergeCell ref="D5396:F5396"/>
    <mergeCell ref="D5397:F5397"/>
    <mergeCell ref="D5398:F5398"/>
    <mergeCell ref="D5399:F5399"/>
    <mergeCell ref="D5400:F5400"/>
    <mergeCell ref="D5461:F5461"/>
    <mergeCell ref="D5462:F5462"/>
    <mergeCell ref="D5463:F5463"/>
    <mergeCell ref="D5464:F5464"/>
    <mergeCell ref="D5465:F5465"/>
    <mergeCell ref="D5456:F5456"/>
    <mergeCell ref="D5457:F5457"/>
    <mergeCell ref="D5458:F5458"/>
    <mergeCell ref="D5459:F5459"/>
    <mergeCell ref="D5460:F5460"/>
    <mergeCell ref="D5451:F5451"/>
    <mergeCell ref="D5452:F5452"/>
    <mergeCell ref="D5453:F5453"/>
    <mergeCell ref="D5454:F5454"/>
    <mergeCell ref="D5455:F5455"/>
    <mergeCell ref="D5446:F5446"/>
    <mergeCell ref="D5447:F5447"/>
    <mergeCell ref="D5448:F5448"/>
    <mergeCell ref="D5449:F5449"/>
    <mergeCell ref="D5450:F5450"/>
    <mergeCell ref="D5441:F5441"/>
    <mergeCell ref="D5442:F5442"/>
    <mergeCell ref="D5443:F5443"/>
    <mergeCell ref="D5444:F5444"/>
    <mergeCell ref="D5445:F5445"/>
    <mergeCell ref="D5436:F5436"/>
    <mergeCell ref="D5437:F5437"/>
    <mergeCell ref="D5438:F5438"/>
    <mergeCell ref="D5439:F5439"/>
    <mergeCell ref="D5440:F5440"/>
    <mergeCell ref="D5431:F5431"/>
    <mergeCell ref="D5432:F5432"/>
    <mergeCell ref="D5433:F5433"/>
    <mergeCell ref="D5434:F5434"/>
    <mergeCell ref="D5435:F5435"/>
    <mergeCell ref="D5496:F5496"/>
    <mergeCell ref="D5497:F5497"/>
    <mergeCell ref="D5498:F5498"/>
    <mergeCell ref="D5499:F5499"/>
    <mergeCell ref="D5500:F5500"/>
    <mergeCell ref="D5491:F5491"/>
    <mergeCell ref="D5492:F5492"/>
    <mergeCell ref="D5493:F5493"/>
    <mergeCell ref="D5494:F5494"/>
    <mergeCell ref="D5495:F5495"/>
    <mergeCell ref="D5486:F5486"/>
    <mergeCell ref="D5487:F5487"/>
    <mergeCell ref="D5488:F5488"/>
    <mergeCell ref="D5489:F5489"/>
    <mergeCell ref="D5490:F5490"/>
    <mergeCell ref="D5481:F5481"/>
    <mergeCell ref="D5482:F5482"/>
    <mergeCell ref="D5483:F5483"/>
    <mergeCell ref="D5484:F5484"/>
    <mergeCell ref="D5485:F5485"/>
    <mergeCell ref="D5476:F5476"/>
    <mergeCell ref="D5477:F5477"/>
    <mergeCell ref="D5478:F5478"/>
    <mergeCell ref="D5479:F5479"/>
    <mergeCell ref="D5480:F5480"/>
    <mergeCell ref="D5471:F5471"/>
    <mergeCell ref="D5472:F5472"/>
    <mergeCell ref="D5473:F5473"/>
    <mergeCell ref="D5474:F5474"/>
    <mergeCell ref="D5475:F5475"/>
    <mergeCell ref="D5466:F5466"/>
    <mergeCell ref="D5467:F5467"/>
    <mergeCell ref="D5468:F5468"/>
    <mergeCell ref="D5469:F5469"/>
    <mergeCell ref="D5470:F5470"/>
    <mergeCell ref="D5531:F5531"/>
    <mergeCell ref="D5532:F5532"/>
    <mergeCell ref="D5533:F5533"/>
    <mergeCell ref="D5534:F5534"/>
    <mergeCell ref="D5535:F5535"/>
    <mergeCell ref="D5526:F5526"/>
    <mergeCell ref="D5527:F5527"/>
    <mergeCell ref="D5528:F5528"/>
    <mergeCell ref="D5529:F5529"/>
    <mergeCell ref="D5530:F5530"/>
    <mergeCell ref="D5521:F5521"/>
    <mergeCell ref="D5522:F5522"/>
    <mergeCell ref="D5523:F5523"/>
    <mergeCell ref="D5524:F5524"/>
    <mergeCell ref="D5525:F5525"/>
    <mergeCell ref="D5516:F5516"/>
    <mergeCell ref="D5517:F5517"/>
    <mergeCell ref="D5518:F5518"/>
    <mergeCell ref="D5519:F5519"/>
    <mergeCell ref="D5520:F5520"/>
    <mergeCell ref="D5511:F5511"/>
    <mergeCell ref="D5512:F5512"/>
    <mergeCell ref="D5513:F5513"/>
    <mergeCell ref="D5514:F5514"/>
    <mergeCell ref="D5515:F5515"/>
    <mergeCell ref="D5506:F5506"/>
    <mergeCell ref="D5507:F5507"/>
    <mergeCell ref="D5508:F5508"/>
    <mergeCell ref="D5509:F5509"/>
    <mergeCell ref="D5510:F5510"/>
    <mergeCell ref="D5501:F5501"/>
    <mergeCell ref="D5502:F5502"/>
    <mergeCell ref="D5503:F5503"/>
    <mergeCell ref="D5504:F5504"/>
    <mergeCell ref="D5505:F5505"/>
    <mergeCell ref="D5566:F5566"/>
    <mergeCell ref="D5567:F5567"/>
    <mergeCell ref="D5568:F5568"/>
    <mergeCell ref="D5569:F5569"/>
    <mergeCell ref="D5570:F5570"/>
    <mergeCell ref="D5561:F5561"/>
    <mergeCell ref="D5562:F5562"/>
    <mergeCell ref="D5563:F5563"/>
    <mergeCell ref="D5564:F5564"/>
    <mergeCell ref="D5565:F5565"/>
    <mergeCell ref="D5556:F5556"/>
    <mergeCell ref="D5557:F5557"/>
    <mergeCell ref="D5558:F5558"/>
    <mergeCell ref="D5559:F5559"/>
    <mergeCell ref="D5560:F5560"/>
    <mergeCell ref="D5551:F5551"/>
    <mergeCell ref="D5552:F5552"/>
    <mergeCell ref="D5553:F5553"/>
    <mergeCell ref="D5554:F5554"/>
    <mergeCell ref="D5555:F5555"/>
    <mergeCell ref="D5546:F5546"/>
    <mergeCell ref="D5547:F5547"/>
    <mergeCell ref="D5548:F5548"/>
    <mergeCell ref="D5549:F5549"/>
    <mergeCell ref="D5550:F5550"/>
    <mergeCell ref="D5541:F5541"/>
    <mergeCell ref="D5542:F5542"/>
    <mergeCell ref="D5543:F5543"/>
    <mergeCell ref="D5544:F5544"/>
    <mergeCell ref="D5545:F5545"/>
    <mergeCell ref="D5536:F5536"/>
    <mergeCell ref="D5537:F5537"/>
    <mergeCell ref="D5538:F5538"/>
    <mergeCell ref="D5539:F5539"/>
    <mergeCell ref="D5540:F5540"/>
    <mergeCell ref="D5601:F5601"/>
    <mergeCell ref="D5602:F5602"/>
    <mergeCell ref="D5603:F5603"/>
    <mergeCell ref="D5604:F5604"/>
    <mergeCell ref="D5605:F5605"/>
    <mergeCell ref="D5596:F5596"/>
    <mergeCell ref="D5597:F5597"/>
    <mergeCell ref="D5598:F5598"/>
    <mergeCell ref="D5599:F5599"/>
    <mergeCell ref="D5600:F5600"/>
    <mergeCell ref="D5591:F5591"/>
    <mergeCell ref="D5592:F5592"/>
    <mergeCell ref="D5593:F5593"/>
    <mergeCell ref="D5594:F5594"/>
    <mergeCell ref="D5595:F5595"/>
    <mergeCell ref="D5586:F5586"/>
    <mergeCell ref="D5587:F5587"/>
    <mergeCell ref="D5588:F5588"/>
    <mergeCell ref="D5589:F5589"/>
    <mergeCell ref="D5590:F5590"/>
    <mergeCell ref="D5581:F5581"/>
    <mergeCell ref="D5582:F5582"/>
    <mergeCell ref="D5583:F5583"/>
    <mergeCell ref="D5584:F5584"/>
    <mergeCell ref="D5585:F5585"/>
    <mergeCell ref="D5576:F5576"/>
    <mergeCell ref="D5577:F5577"/>
    <mergeCell ref="D5578:F5578"/>
    <mergeCell ref="D5579:F5579"/>
    <mergeCell ref="D5580:F5580"/>
    <mergeCell ref="D5571:F5571"/>
    <mergeCell ref="D5572:F5572"/>
    <mergeCell ref="D5573:F5573"/>
    <mergeCell ref="D5574:F5574"/>
    <mergeCell ref="D5575:F5575"/>
    <mergeCell ref="D5636:F5636"/>
    <mergeCell ref="D5637:F5637"/>
    <mergeCell ref="D5638:F5638"/>
    <mergeCell ref="D5639:F5639"/>
    <mergeCell ref="D5640:F5640"/>
    <mergeCell ref="D5631:F5631"/>
    <mergeCell ref="D5632:F5632"/>
    <mergeCell ref="D5633:F5633"/>
    <mergeCell ref="D5634:F5634"/>
    <mergeCell ref="D5635:F5635"/>
    <mergeCell ref="D5626:F5626"/>
    <mergeCell ref="D5627:F5627"/>
    <mergeCell ref="D5628:F5628"/>
    <mergeCell ref="D5629:F5629"/>
    <mergeCell ref="D5630:F5630"/>
    <mergeCell ref="D5621:F5621"/>
    <mergeCell ref="D5622:F5622"/>
    <mergeCell ref="D5623:F5623"/>
    <mergeCell ref="D5624:F5624"/>
    <mergeCell ref="D5625:F5625"/>
    <mergeCell ref="D5616:F5616"/>
    <mergeCell ref="D5617:F5617"/>
    <mergeCell ref="D5618:F5618"/>
    <mergeCell ref="D5619:F5619"/>
    <mergeCell ref="D5620:F5620"/>
    <mergeCell ref="D5611:F5611"/>
    <mergeCell ref="D5612:F5612"/>
    <mergeCell ref="D5613:F5613"/>
    <mergeCell ref="D5614:F5614"/>
    <mergeCell ref="D5615:F5615"/>
    <mergeCell ref="D5606:F5606"/>
    <mergeCell ref="D5607:F5607"/>
    <mergeCell ref="D5608:F5608"/>
    <mergeCell ref="D5609:F5609"/>
    <mergeCell ref="D5610:F5610"/>
    <mergeCell ref="D5671:F5671"/>
    <mergeCell ref="D5672:F5672"/>
    <mergeCell ref="D5673:F5673"/>
    <mergeCell ref="D5674:F5674"/>
    <mergeCell ref="D5675:F5675"/>
    <mergeCell ref="D5666:F5666"/>
    <mergeCell ref="D5667:F5667"/>
    <mergeCell ref="D5668:F5668"/>
    <mergeCell ref="D5669:F5669"/>
    <mergeCell ref="D5670:F5670"/>
    <mergeCell ref="D5661:F5661"/>
    <mergeCell ref="D5662:F5662"/>
    <mergeCell ref="D5663:F5663"/>
    <mergeCell ref="D5664:F5664"/>
    <mergeCell ref="D5665:F5665"/>
    <mergeCell ref="D5656:F5656"/>
    <mergeCell ref="D5657:F5657"/>
    <mergeCell ref="D5658:F5658"/>
    <mergeCell ref="D5659:F5659"/>
    <mergeCell ref="D5660:F5660"/>
    <mergeCell ref="D5651:F5651"/>
    <mergeCell ref="D5652:F5652"/>
    <mergeCell ref="D5653:F5653"/>
    <mergeCell ref="D5654:F5654"/>
    <mergeCell ref="D5655:F5655"/>
    <mergeCell ref="D5646:F5646"/>
    <mergeCell ref="D5647:F5647"/>
    <mergeCell ref="D5648:F5648"/>
    <mergeCell ref="D5649:F5649"/>
    <mergeCell ref="D5650:F5650"/>
    <mergeCell ref="D5641:F5641"/>
    <mergeCell ref="D5642:F5642"/>
    <mergeCell ref="D5643:F5643"/>
    <mergeCell ref="D5644:F5644"/>
    <mergeCell ref="D5645:F5645"/>
    <mergeCell ref="D5706:F5706"/>
    <mergeCell ref="D5707:F5707"/>
    <mergeCell ref="D5708:F5708"/>
    <mergeCell ref="D5709:F5709"/>
    <mergeCell ref="D5710:F5710"/>
    <mergeCell ref="D5701:F5701"/>
    <mergeCell ref="D5702:F5702"/>
    <mergeCell ref="D5703:F5703"/>
    <mergeCell ref="D5704:F5704"/>
    <mergeCell ref="D5705:F5705"/>
    <mergeCell ref="D5696:F5696"/>
    <mergeCell ref="D5697:F5697"/>
    <mergeCell ref="D5698:F5698"/>
    <mergeCell ref="D5699:F5699"/>
    <mergeCell ref="D5700:F5700"/>
    <mergeCell ref="D5691:F5691"/>
    <mergeCell ref="D5692:F5692"/>
    <mergeCell ref="D5693:F5693"/>
    <mergeCell ref="D5694:F5694"/>
    <mergeCell ref="D5695:F5695"/>
    <mergeCell ref="D5686:F5686"/>
    <mergeCell ref="D5687:F5687"/>
    <mergeCell ref="D5688:F5688"/>
    <mergeCell ref="D5689:F5689"/>
    <mergeCell ref="D5690:F5690"/>
    <mergeCell ref="D5681:F5681"/>
    <mergeCell ref="D5682:F5682"/>
    <mergeCell ref="D5683:F5683"/>
    <mergeCell ref="D5684:F5684"/>
    <mergeCell ref="D5685:F5685"/>
    <mergeCell ref="D5676:F5676"/>
    <mergeCell ref="D5677:F5677"/>
    <mergeCell ref="D5678:F5678"/>
    <mergeCell ref="D5679:F5679"/>
    <mergeCell ref="D5680:F5680"/>
    <mergeCell ref="D5741:F5741"/>
    <mergeCell ref="D5742:F5742"/>
    <mergeCell ref="D5743:F5743"/>
    <mergeCell ref="D5744:F5744"/>
    <mergeCell ref="D5745:F5745"/>
    <mergeCell ref="D5736:F5736"/>
    <mergeCell ref="D5737:F5737"/>
    <mergeCell ref="D5738:F5738"/>
    <mergeCell ref="D5739:F5739"/>
    <mergeCell ref="D5740:F5740"/>
    <mergeCell ref="D5731:F5731"/>
    <mergeCell ref="D5732:F5732"/>
    <mergeCell ref="D5733:F5733"/>
    <mergeCell ref="D5734:F5734"/>
    <mergeCell ref="D5735:F5735"/>
    <mergeCell ref="D5726:F5726"/>
    <mergeCell ref="D5727:F5727"/>
    <mergeCell ref="D5728:F5728"/>
    <mergeCell ref="D5729:F5729"/>
    <mergeCell ref="D5730:F5730"/>
    <mergeCell ref="D5721:F5721"/>
    <mergeCell ref="D5722:F5722"/>
    <mergeCell ref="D5723:F5723"/>
    <mergeCell ref="D5724:F5724"/>
    <mergeCell ref="D5725:F5725"/>
    <mergeCell ref="D5716:F5716"/>
    <mergeCell ref="D5717:F5717"/>
    <mergeCell ref="D5718:F5718"/>
    <mergeCell ref="D5719:F5719"/>
    <mergeCell ref="D5720:F5720"/>
    <mergeCell ref="D5711:F5711"/>
    <mergeCell ref="D5712:F5712"/>
    <mergeCell ref="D5713:F5713"/>
    <mergeCell ref="D5714:F5714"/>
    <mergeCell ref="D5715:F5715"/>
    <mergeCell ref="D5776:F5776"/>
    <mergeCell ref="D5777:F5777"/>
    <mergeCell ref="D5778:F5778"/>
    <mergeCell ref="D5779:F5779"/>
    <mergeCell ref="D5780:F5780"/>
    <mergeCell ref="D5771:F5771"/>
    <mergeCell ref="D5772:F5772"/>
    <mergeCell ref="D5773:F5773"/>
    <mergeCell ref="D5774:F5774"/>
    <mergeCell ref="D5775:F5775"/>
    <mergeCell ref="D5766:F5766"/>
    <mergeCell ref="D5767:F5767"/>
    <mergeCell ref="D5768:F5768"/>
    <mergeCell ref="D5769:F5769"/>
    <mergeCell ref="D5770:F5770"/>
    <mergeCell ref="D5761:F5761"/>
    <mergeCell ref="D5762:F5762"/>
    <mergeCell ref="D5763:F5763"/>
    <mergeCell ref="D5764:F5764"/>
    <mergeCell ref="D5765:F5765"/>
    <mergeCell ref="D5756:F5756"/>
    <mergeCell ref="D5757:F5757"/>
    <mergeCell ref="D5758:F5758"/>
    <mergeCell ref="D5759:F5759"/>
    <mergeCell ref="D5760:F5760"/>
    <mergeCell ref="D5751:F5751"/>
    <mergeCell ref="D5752:F5752"/>
    <mergeCell ref="D5753:F5753"/>
    <mergeCell ref="D5754:F5754"/>
    <mergeCell ref="D5755:F5755"/>
    <mergeCell ref="D5746:F5746"/>
    <mergeCell ref="D5747:F5747"/>
    <mergeCell ref="D5748:F5748"/>
    <mergeCell ref="D5749:F5749"/>
    <mergeCell ref="D5750:F5750"/>
    <mergeCell ref="D5811:F5811"/>
    <mergeCell ref="D5812:F5812"/>
    <mergeCell ref="D5813:F5813"/>
    <mergeCell ref="D5814:F5814"/>
    <mergeCell ref="D5815:F5815"/>
    <mergeCell ref="D5806:F5806"/>
    <mergeCell ref="D5807:F5807"/>
    <mergeCell ref="D5808:F5808"/>
    <mergeCell ref="D5809:F5809"/>
    <mergeCell ref="D5810:F5810"/>
    <mergeCell ref="D5801:F5801"/>
    <mergeCell ref="D5802:F5802"/>
    <mergeCell ref="D5803:F5803"/>
    <mergeCell ref="D5804:F5804"/>
    <mergeCell ref="D5805:F5805"/>
    <mergeCell ref="D5796:F5796"/>
    <mergeCell ref="D5797:F5797"/>
    <mergeCell ref="D5798:F5798"/>
    <mergeCell ref="D5799:F5799"/>
    <mergeCell ref="D5800:F5800"/>
    <mergeCell ref="D5791:F5791"/>
    <mergeCell ref="D5792:F5792"/>
    <mergeCell ref="D5793:F5793"/>
    <mergeCell ref="D5794:F5794"/>
    <mergeCell ref="D5795:F5795"/>
    <mergeCell ref="D5786:F5786"/>
    <mergeCell ref="D5787:F5787"/>
    <mergeCell ref="D5788:F5788"/>
    <mergeCell ref="D5789:F5789"/>
    <mergeCell ref="D5790:F5790"/>
    <mergeCell ref="D5781:F5781"/>
    <mergeCell ref="D5782:F5782"/>
    <mergeCell ref="D5783:F5783"/>
    <mergeCell ref="D5784:F5784"/>
    <mergeCell ref="D5785:F5785"/>
    <mergeCell ref="D5846:F5846"/>
    <mergeCell ref="D5847:F5847"/>
    <mergeCell ref="D5848:F5848"/>
    <mergeCell ref="D5849:F5849"/>
    <mergeCell ref="D5850:F5850"/>
    <mergeCell ref="D5841:F5841"/>
    <mergeCell ref="D5842:F5842"/>
    <mergeCell ref="D5843:F5843"/>
    <mergeCell ref="D5844:F5844"/>
    <mergeCell ref="D5845:F5845"/>
    <mergeCell ref="D5836:F5836"/>
    <mergeCell ref="D5837:F5837"/>
    <mergeCell ref="D5838:F5838"/>
    <mergeCell ref="D5839:F5839"/>
    <mergeCell ref="D5840:F5840"/>
    <mergeCell ref="D5831:F5831"/>
    <mergeCell ref="D5832:F5832"/>
    <mergeCell ref="D5833:F5833"/>
    <mergeCell ref="D5834:F5834"/>
    <mergeCell ref="D5835:F5835"/>
    <mergeCell ref="D5826:F5826"/>
    <mergeCell ref="D5827:F5827"/>
    <mergeCell ref="D5828:F5828"/>
    <mergeCell ref="D5829:F5829"/>
    <mergeCell ref="D5830:F5830"/>
    <mergeCell ref="D5821:F5821"/>
    <mergeCell ref="D5822:F5822"/>
    <mergeCell ref="D5823:F5823"/>
    <mergeCell ref="D5824:F5824"/>
    <mergeCell ref="D5825:F5825"/>
    <mergeCell ref="D5816:F5816"/>
    <mergeCell ref="D5817:F5817"/>
    <mergeCell ref="D5818:F5818"/>
    <mergeCell ref="D5819:F5819"/>
    <mergeCell ref="D5820:F5820"/>
    <mergeCell ref="D5881:F5881"/>
    <mergeCell ref="D5882:F5882"/>
    <mergeCell ref="D5883:F5883"/>
    <mergeCell ref="D5884:F5884"/>
    <mergeCell ref="D5885:F5885"/>
    <mergeCell ref="D5876:F5876"/>
    <mergeCell ref="D5877:F5877"/>
    <mergeCell ref="D5878:F5878"/>
    <mergeCell ref="D5879:F5879"/>
    <mergeCell ref="D5880:F5880"/>
    <mergeCell ref="D5871:F5871"/>
    <mergeCell ref="D5872:F5872"/>
    <mergeCell ref="D5873:F5873"/>
    <mergeCell ref="D5874:F5874"/>
    <mergeCell ref="D5875:F5875"/>
    <mergeCell ref="D5866:F5866"/>
    <mergeCell ref="D5867:F5867"/>
    <mergeCell ref="D5868:F5868"/>
    <mergeCell ref="D5869:F5869"/>
    <mergeCell ref="D5870:F5870"/>
    <mergeCell ref="D5861:F5861"/>
    <mergeCell ref="D5862:F5862"/>
    <mergeCell ref="D5863:F5863"/>
    <mergeCell ref="D5864:F5864"/>
    <mergeCell ref="D5865:F5865"/>
    <mergeCell ref="D5856:F5856"/>
    <mergeCell ref="D5857:F5857"/>
    <mergeCell ref="D5858:F5858"/>
    <mergeCell ref="D5859:F5859"/>
    <mergeCell ref="D5860:F5860"/>
    <mergeCell ref="D5851:F5851"/>
    <mergeCell ref="D5852:F5852"/>
    <mergeCell ref="D5853:F5853"/>
    <mergeCell ref="D5854:F5854"/>
    <mergeCell ref="D5855:F5855"/>
    <mergeCell ref="D5916:F5916"/>
    <mergeCell ref="D5917:F5917"/>
    <mergeCell ref="D5918:F5918"/>
    <mergeCell ref="D5919:F5919"/>
    <mergeCell ref="D5920:F5920"/>
    <mergeCell ref="D5911:F5911"/>
    <mergeCell ref="D5912:F5912"/>
    <mergeCell ref="D5913:F5913"/>
    <mergeCell ref="D5914:F5914"/>
    <mergeCell ref="D5915:F5915"/>
    <mergeCell ref="D5906:F5906"/>
    <mergeCell ref="D5907:F5907"/>
    <mergeCell ref="D5908:F5908"/>
    <mergeCell ref="D5909:F5909"/>
    <mergeCell ref="D5910:F5910"/>
    <mergeCell ref="D5901:F5901"/>
    <mergeCell ref="D5902:F5902"/>
    <mergeCell ref="D5903:F5903"/>
    <mergeCell ref="D5904:F5904"/>
    <mergeCell ref="D5905:F5905"/>
    <mergeCell ref="D5896:F5896"/>
    <mergeCell ref="D5897:F5897"/>
    <mergeCell ref="D5898:F5898"/>
    <mergeCell ref="D5899:F5899"/>
    <mergeCell ref="D5900:F5900"/>
    <mergeCell ref="D5891:F5891"/>
    <mergeCell ref="D5892:F5892"/>
    <mergeCell ref="D5893:F5893"/>
    <mergeCell ref="D5894:F5894"/>
    <mergeCell ref="D5895:F5895"/>
    <mergeCell ref="D5886:F5886"/>
    <mergeCell ref="D5887:F5887"/>
    <mergeCell ref="D5888:F5888"/>
    <mergeCell ref="D5889:F5889"/>
    <mergeCell ref="D5890:F5890"/>
    <mergeCell ref="D5951:F5951"/>
    <mergeCell ref="D5952:F5952"/>
    <mergeCell ref="D5953:F5953"/>
    <mergeCell ref="D5954:F5954"/>
    <mergeCell ref="D5955:F5955"/>
    <mergeCell ref="D5946:F5946"/>
    <mergeCell ref="D5947:F5947"/>
    <mergeCell ref="D5948:F5948"/>
    <mergeCell ref="D5949:F5949"/>
    <mergeCell ref="D5950:F5950"/>
    <mergeCell ref="D5941:F5941"/>
    <mergeCell ref="D5942:F5942"/>
    <mergeCell ref="D5943:F5943"/>
    <mergeCell ref="D5944:F5944"/>
    <mergeCell ref="D5945:F5945"/>
    <mergeCell ref="D5936:F5936"/>
    <mergeCell ref="D5937:F5937"/>
    <mergeCell ref="D5938:F5938"/>
    <mergeCell ref="D5939:F5939"/>
    <mergeCell ref="D5940:F5940"/>
    <mergeCell ref="D5931:F5931"/>
    <mergeCell ref="D5932:F5932"/>
    <mergeCell ref="D5933:F5933"/>
    <mergeCell ref="D5934:F5934"/>
    <mergeCell ref="D5935:F5935"/>
    <mergeCell ref="D5926:F5926"/>
    <mergeCell ref="D5927:F5927"/>
    <mergeCell ref="D5928:F5928"/>
    <mergeCell ref="D5929:F5929"/>
    <mergeCell ref="D5930:F5930"/>
    <mergeCell ref="D5921:F5921"/>
    <mergeCell ref="D5922:F5922"/>
    <mergeCell ref="D5923:F5923"/>
    <mergeCell ref="D5924:F5924"/>
    <mergeCell ref="D5925:F5925"/>
    <mergeCell ref="D5986:F5986"/>
    <mergeCell ref="D5987:F5987"/>
    <mergeCell ref="D5988:F5988"/>
    <mergeCell ref="D5989:F5989"/>
    <mergeCell ref="D5990:F5990"/>
    <mergeCell ref="D5981:F5981"/>
    <mergeCell ref="D5982:F5982"/>
    <mergeCell ref="D5983:F5983"/>
    <mergeCell ref="D5984:F5984"/>
    <mergeCell ref="D5985:F5985"/>
    <mergeCell ref="D5976:F5976"/>
    <mergeCell ref="D5977:F5977"/>
    <mergeCell ref="D5978:F5978"/>
    <mergeCell ref="D5979:F5979"/>
    <mergeCell ref="D5980:F5980"/>
    <mergeCell ref="D5971:F5971"/>
    <mergeCell ref="D5972:F5972"/>
    <mergeCell ref="D5973:F5973"/>
    <mergeCell ref="D5974:F5974"/>
    <mergeCell ref="D5975:F5975"/>
    <mergeCell ref="D5966:F5966"/>
    <mergeCell ref="D5967:F5967"/>
    <mergeCell ref="D5968:F5968"/>
    <mergeCell ref="D5969:F5969"/>
    <mergeCell ref="D5970:F5970"/>
    <mergeCell ref="D5961:F5961"/>
    <mergeCell ref="D5962:F5962"/>
    <mergeCell ref="D5963:F5963"/>
    <mergeCell ref="D5964:F5964"/>
    <mergeCell ref="D5965:F5965"/>
    <mergeCell ref="D5956:F5956"/>
    <mergeCell ref="D5957:F5957"/>
    <mergeCell ref="D5958:F5958"/>
    <mergeCell ref="D5959:F5959"/>
    <mergeCell ref="D5960:F5960"/>
    <mergeCell ref="D6021:F6021"/>
    <mergeCell ref="D6022:F6022"/>
    <mergeCell ref="D6023:F6023"/>
    <mergeCell ref="D6024:F6024"/>
    <mergeCell ref="D6025:F6025"/>
    <mergeCell ref="D6016:F6016"/>
    <mergeCell ref="D6017:F6017"/>
    <mergeCell ref="D6018:F6018"/>
    <mergeCell ref="D6019:F6019"/>
    <mergeCell ref="D6020:F6020"/>
    <mergeCell ref="D6011:F6011"/>
    <mergeCell ref="D6012:F6012"/>
    <mergeCell ref="D6013:F6013"/>
    <mergeCell ref="D6014:F6014"/>
    <mergeCell ref="D6015:F6015"/>
    <mergeCell ref="D6006:F6006"/>
    <mergeCell ref="D6007:F6007"/>
    <mergeCell ref="D6008:F6008"/>
    <mergeCell ref="D6009:F6009"/>
    <mergeCell ref="D6010:F6010"/>
    <mergeCell ref="D6001:F6001"/>
    <mergeCell ref="D6002:F6002"/>
    <mergeCell ref="D6003:F6003"/>
    <mergeCell ref="D6004:F6004"/>
    <mergeCell ref="D6005:F6005"/>
    <mergeCell ref="D5996:F5996"/>
    <mergeCell ref="D5997:F5997"/>
    <mergeCell ref="D5998:F5998"/>
    <mergeCell ref="D5999:F5999"/>
    <mergeCell ref="D6000:F6000"/>
    <mergeCell ref="D5991:F5991"/>
    <mergeCell ref="D5992:F5992"/>
    <mergeCell ref="D5993:F5993"/>
    <mergeCell ref="D5994:F5994"/>
    <mergeCell ref="D5995:F5995"/>
    <mergeCell ref="D6056:F6056"/>
    <mergeCell ref="D6057:F6057"/>
    <mergeCell ref="D6058:F6058"/>
    <mergeCell ref="D6059:F6059"/>
    <mergeCell ref="D6060:F6060"/>
    <mergeCell ref="D6051:F6051"/>
    <mergeCell ref="D6052:F6052"/>
    <mergeCell ref="D6053:F6053"/>
    <mergeCell ref="D6054:F6054"/>
    <mergeCell ref="D6055:F6055"/>
    <mergeCell ref="D6046:F6046"/>
    <mergeCell ref="D6047:F6047"/>
    <mergeCell ref="D6048:F6048"/>
    <mergeCell ref="D6049:F6049"/>
    <mergeCell ref="D6050:F6050"/>
    <mergeCell ref="D6041:F6041"/>
    <mergeCell ref="D6042:F6042"/>
    <mergeCell ref="D6043:F6043"/>
    <mergeCell ref="D6044:F6044"/>
    <mergeCell ref="D6045:F6045"/>
    <mergeCell ref="D6036:F6036"/>
    <mergeCell ref="D6037:F6037"/>
    <mergeCell ref="D6038:F6038"/>
    <mergeCell ref="D6039:F6039"/>
    <mergeCell ref="D6040:F6040"/>
    <mergeCell ref="D6031:F6031"/>
    <mergeCell ref="D6032:F6032"/>
    <mergeCell ref="D6033:F6033"/>
    <mergeCell ref="D6034:F6034"/>
    <mergeCell ref="D6035:F6035"/>
    <mergeCell ref="D6026:F6026"/>
    <mergeCell ref="D6027:F6027"/>
    <mergeCell ref="D6028:F6028"/>
    <mergeCell ref="D6029:F6029"/>
    <mergeCell ref="D6030:F6030"/>
    <mergeCell ref="D6091:F6091"/>
    <mergeCell ref="D6092:F6092"/>
    <mergeCell ref="D6093:F6093"/>
    <mergeCell ref="D6094:F6094"/>
    <mergeCell ref="D6095:F6095"/>
    <mergeCell ref="D6086:F6086"/>
    <mergeCell ref="D6087:F6087"/>
    <mergeCell ref="D6088:F6088"/>
    <mergeCell ref="D6089:F6089"/>
    <mergeCell ref="D6090:F6090"/>
    <mergeCell ref="D6081:F6081"/>
    <mergeCell ref="D6082:F6082"/>
    <mergeCell ref="D6083:F6083"/>
    <mergeCell ref="D6084:F6084"/>
    <mergeCell ref="D6085:F6085"/>
    <mergeCell ref="D6076:F6076"/>
    <mergeCell ref="D6077:F6077"/>
    <mergeCell ref="D6078:F6078"/>
    <mergeCell ref="D6079:F6079"/>
    <mergeCell ref="D6080:F6080"/>
    <mergeCell ref="D6071:F6071"/>
    <mergeCell ref="D6072:F6072"/>
    <mergeCell ref="D6073:F6073"/>
    <mergeCell ref="D6074:F6074"/>
    <mergeCell ref="D6075:F6075"/>
    <mergeCell ref="D6066:F6066"/>
    <mergeCell ref="D6067:F6067"/>
    <mergeCell ref="D6068:F6068"/>
    <mergeCell ref="D6069:F6069"/>
    <mergeCell ref="D6070:F6070"/>
    <mergeCell ref="D6061:F6061"/>
    <mergeCell ref="D6062:F6062"/>
    <mergeCell ref="D6063:F6063"/>
    <mergeCell ref="D6064:F6064"/>
    <mergeCell ref="D6065:F6065"/>
    <mergeCell ref="D6126:F6126"/>
    <mergeCell ref="D6127:F6127"/>
    <mergeCell ref="D6128:F6128"/>
    <mergeCell ref="D6129:F6129"/>
    <mergeCell ref="D6130:F6130"/>
    <mergeCell ref="D6121:F6121"/>
    <mergeCell ref="D6122:F6122"/>
    <mergeCell ref="D6123:F6123"/>
    <mergeCell ref="D6124:F6124"/>
    <mergeCell ref="D6125:F6125"/>
    <mergeCell ref="D6116:F6116"/>
    <mergeCell ref="D6117:F6117"/>
    <mergeCell ref="D6118:F6118"/>
    <mergeCell ref="D6119:F6119"/>
    <mergeCell ref="D6120:F6120"/>
    <mergeCell ref="D6111:F6111"/>
    <mergeCell ref="D6112:F6112"/>
    <mergeCell ref="D6113:F6113"/>
    <mergeCell ref="D6114:F6114"/>
    <mergeCell ref="D6115:F6115"/>
    <mergeCell ref="D6106:F6106"/>
    <mergeCell ref="D6107:F6107"/>
    <mergeCell ref="D6108:F6108"/>
    <mergeCell ref="D6109:F6109"/>
    <mergeCell ref="D6110:F6110"/>
    <mergeCell ref="D6101:F6101"/>
    <mergeCell ref="D6102:F6102"/>
    <mergeCell ref="D6103:F6103"/>
    <mergeCell ref="D6104:F6104"/>
    <mergeCell ref="D6105:F6105"/>
    <mergeCell ref="D6096:F6096"/>
    <mergeCell ref="D6097:F6097"/>
    <mergeCell ref="D6098:F6098"/>
    <mergeCell ref="D6099:F6099"/>
    <mergeCell ref="D6100:F6100"/>
    <mergeCell ref="D6161:F6161"/>
    <mergeCell ref="D6162:F6162"/>
    <mergeCell ref="D6163:F6163"/>
    <mergeCell ref="D6164:F6164"/>
    <mergeCell ref="D6165:F6165"/>
    <mergeCell ref="D6156:F6156"/>
    <mergeCell ref="D6157:F6157"/>
    <mergeCell ref="D6158:F6158"/>
    <mergeCell ref="D6159:F6159"/>
    <mergeCell ref="D6160:F6160"/>
    <mergeCell ref="D6151:F6151"/>
    <mergeCell ref="D6152:F6152"/>
    <mergeCell ref="D6153:F6153"/>
    <mergeCell ref="D6154:F6154"/>
    <mergeCell ref="D6155:F6155"/>
    <mergeCell ref="D6146:F6146"/>
    <mergeCell ref="D6147:F6147"/>
    <mergeCell ref="D6148:F6148"/>
    <mergeCell ref="D6149:F6149"/>
    <mergeCell ref="D6150:F6150"/>
    <mergeCell ref="D6141:F6141"/>
    <mergeCell ref="D6142:F6142"/>
    <mergeCell ref="D6143:F6143"/>
    <mergeCell ref="D6144:F6144"/>
    <mergeCell ref="D6145:F6145"/>
    <mergeCell ref="D6136:F6136"/>
    <mergeCell ref="D6137:F6137"/>
    <mergeCell ref="D6138:F6138"/>
    <mergeCell ref="D6139:F6139"/>
    <mergeCell ref="D6140:F6140"/>
    <mergeCell ref="D6131:F6131"/>
    <mergeCell ref="D6132:F6132"/>
    <mergeCell ref="D6133:F6133"/>
    <mergeCell ref="D6134:F6134"/>
    <mergeCell ref="D6135:F6135"/>
    <mergeCell ref="D6196:F6196"/>
    <mergeCell ref="D6197:F6197"/>
    <mergeCell ref="D6198:F6198"/>
    <mergeCell ref="D6199:F6199"/>
    <mergeCell ref="D6200:F6200"/>
    <mergeCell ref="D6191:F6191"/>
    <mergeCell ref="D6192:F6192"/>
    <mergeCell ref="D6193:F6193"/>
    <mergeCell ref="D6194:F6194"/>
    <mergeCell ref="D6195:F6195"/>
    <mergeCell ref="D6186:F6186"/>
    <mergeCell ref="D6187:F6187"/>
    <mergeCell ref="D6188:F6188"/>
    <mergeCell ref="D6189:F6189"/>
    <mergeCell ref="D6190:F6190"/>
    <mergeCell ref="D6181:F6181"/>
    <mergeCell ref="D6182:F6182"/>
    <mergeCell ref="D6183:F6183"/>
    <mergeCell ref="D6184:F6184"/>
    <mergeCell ref="D6185:F6185"/>
    <mergeCell ref="D6176:F6176"/>
    <mergeCell ref="D6177:F6177"/>
    <mergeCell ref="D6178:F6178"/>
    <mergeCell ref="D6179:F6179"/>
    <mergeCell ref="D6180:F6180"/>
    <mergeCell ref="D6171:F6171"/>
    <mergeCell ref="D6172:F6172"/>
    <mergeCell ref="D6173:F6173"/>
    <mergeCell ref="D6174:F6174"/>
    <mergeCell ref="D6175:F6175"/>
    <mergeCell ref="D6166:F6166"/>
    <mergeCell ref="D6167:F6167"/>
    <mergeCell ref="D6168:F6168"/>
    <mergeCell ref="D6169:F6169"/>
    <mergeCell ref="D6170:F6170"/>
    <mergeCell ref="D6231:F6231"/>
    <mergeCell ref="D6232:F6232"/>
    <mergeCell ref="D6233:F6233"/>
    <mergeCell ref="D6234:F6234"/>
    <mergeCell ref="D6235:F6235"/>
    <mergeCell ref="D6226:F6226"/>
    <mergeCell ref="D6227:F6227"/>
    <mergeCell ref="D6228:F6228"/>
    <mergeCell ref="D6229:F6229"/>
    <mergeCell ref="D6230:F6230"/>
    <mergeCell ref="D6221:F6221"/>
    <mergeCell ref="D6222:F6222"/>
    <mergeCell ref="D6223:F6223"/>
    <mergeCell ref="D6224:F6224"/>
    <mergeCell ref="D6225:F6225"/>
    <mergeCell ref="D6216:F6216"/>
    <mergeCell ref="D6217:F6217"/>
    <mergeCell ref="D6218:F6218"/>
    <mergeCell ref="D6219:F6219"/>
    <mergeCell ref="D6220:F6220"/>
    <mergeCell ref="D6211:F6211"/>
    <mergeCell ref="D6212:F6212"/>
    <mergeCell ref="D6213:F6213"/>
    <mergeCell ref="D6214:F6214"/>
    <mergeCell ref="D6215:F6215"/>
    <mergeCell ref="D6206:F6206"/>
    <mergeCell ref="D6207:F6207"/>
    <mergeCell ref="D6208:F6208"/>
    <mergeCell ref="D6209:F6209"/>
    <mergeCell ref="D6210:F6210"/>
    <mergeCell ref="D6201:F6201"/>
    <mergeCell ref="D6202:F6202"/>
    <mergeCell ref="D6203:F6203"/>
    <mergeCell ref="D6204:F6204"/>
    <mergeCell ref="D6205:F6205"/>
    <mergeCell ref="D6266:F6266"/>
    <mergeCell ref="D6267:F6267"/>
    <mergeCell ref="D6268:F6268"/>
    <mergeCell ref="D6269:F6269"/>
    <mergeCell ref="D6270:F6270"/>
    <mergeCell ref="D6261:F6261"/>
    <mergeCell ref="D6262:F6262"/>
    <mergeCell ref="D6263:F6263"/>
    <mergeCell ref="D6264:F6264"/>
    <mergeCell ref="D6265:F6265"/>
    <mergeCell ref="D6256:F6256"/>
    <mergeCell ref="D6257:F6257"/>
    <mergeCell ref="D6258:F6258"/>
    <mergeCell ref="D6259:F6259"/>
    <mergeCell ref="D6260:F6260"/>
    <mergeCell ref="D6251:F6251"/>
    <mergeCell ref="D6252:F6252"/>
    <mergeCell ref="D6253:F6253"/>
    <mergeCell ref="D6254:F6254"/>
    <mergeCell ref="D6255:F6255"/>
    <mergeCell ref="D6246:F6246"/>
    <mergeCell ref="D6247:F6247"/>
    <mergeCell ref="D6248:F6248"/>
    <mergeCell ref="D6249:F6249"/>
    <mergeCell ref="D6250:F6250"/>
    <mergeCell ref="D6241:F6241"/>
    <mergeCell ref="D6242:F6242"/>
    <mergeCell ref="D6243:F6243"/>
    <mergeCell ref="D6244:F6244"/>
    <mergeCell ref="D6245:F6245"/>
    <mergeCell ref="D6236:F6236"/>
    <mergeCell ref="D6237:F6237"/>
    <mergeCell ref="D6238:F6238"/>
    <mergeCell ref="D6239:F6239"/>
    <mergeCell ref="D6240:F6240"/>
    <mergeCell ref="D6301:F6301"/>
    <mergeCell ref="D6302:F6302"/>
    <mergeCell ref="D6303:F6303"/>
    <mergeCell ref="D6304:F6304"/>
    <mergeCell ref="D6305:F6305"/>
    <mergeCell ref="D6296:F6296"/>
    <mergeCell ref="D6297:F6297"/>
    <mergeCell ref="D6298:F6298"/>
    <mergeCell ref="D6299:F6299"/>
    <mergeCell ref="D6300:F6300"/>
    <mergeCell ref="D6291:F6291"/>
    <mergeCell ref="D6292:F6292"/>
    <mergeCell ref="D6293:F6293"/>
    <mergeCell ref="D6294:F6294"/>
    <mergeCell ref="D6295:F6295"/>
    <mergeCell ref="D6286:F6286"/>
    <mergeCell ref="D6287:F6287"/>
    <mergeCell ref="D6288:F6288"/>
    <mergeCell ref="D6289:F6289"/>
    <mergeCell ref="D6290:F6290"/>
    <mergeCell ref="D6281:F6281"/>
    <mergeCell ref="D6282:F6282"/>
    <mergeCell ref="D6283:F6283"/>
    <mergeCell ref="D6284:F6284"/>
    <mergeCell ref="D6285:F6285"/>
    <mergeCell ref="D6276:F6276"/>
    <mergeCell ref="D6277:F6277"/>
    <mergeCell ref="D6278:F6278"/>
    <mergeCell ref="D6279:F6279"/>
    <mergeCell ref="D6280:F6280"/>
    <mergeCell ref="D6271:F6271"/>
    <mergeCell ref="D6272:F6272"/>
    <mergeCell ref="D6273:F6273"/>
    <mergeCell ref="D6274:F6274"/>
    <mergeCell ref="D6275:F6275"/>
    <mergeCell ref="D6336:F6336"/>
    <mergeCell ref="D6337:F6337"/>
    <mergeCell ref="D6338:F6338"/>
    <mergeCell ref="D6339:F6339"/>
    <mergeCell ref="D6340:F6340"/>
    <mergeCell ref="D6331:F6331"/>
    <mergeCell ref="D6332:F6332"/>
    <mergeCell ref="D6333:F6333"/>
    <mergeCell ref="D6334:F6334"/>
    <mergeCell ref="D6335:F6335"/>
    <mergeCell ref="D6326:F6326"/>
    <mergeCell ref="D6327:F6327"/>
    <mergeCell ref="D6328:F6328"/>
    <mergeCell ref="D6329:F6329"/>
    <mergeCell ref="D6330:F6330"/>
    <mergeCell ref="D6321:F6321"/>
    <mergeCell ref="D6322:F6322"/>
    <mergeCell ref="D6323:F6323"/>
    <mergeCell ref="D6324:F6324"/>
    <mergeCell ref="D6325:F6325"/>
    <mergeCell ref="D6316:F6316"/>
    <mergeCell ref="D6317:F6317"/>
    <mergeCell ref="D6318:F6318"/>
    <mergeCell ref="D6319:F6319"/>
    <mergeCell ref="D6320:F6320"/>
    <mergeCell ref="D6311:F6311"/>
    <mergeCell ref="D6312:F6312"/>
    <mergeCell ref="D6313:F6313"/>
    <mergeCell ref="D6314:F6314"/>
    <mergeCell ref="D6315:F6315"/>
    <mergeCell ref="D6306:F6306"/>
    <mergeCell ref="D6307:F6307"/>
    <mergeCell ref="D6308:F6308"/>
    <mergeCell ref="D6309:F6309"/>
    <mergeCell ref="D6310:F6310"/>
    <mergeCell ref="D6371:F6371"/>
    <mergeCell ref="D6372:F6372"/>
    <mergeCell ref="D6373:F6373"/>
    <mergeCell ref="D6374:F6374"/>
    <mergeCell ref="D6375:F6375"/>
    <mergeCell ref="D6366:F6366"/>
    <mergeCell ref="D6367:F6367"/>
    <mergeCell ref="D6368:F6368"/>
    <mergeCell ref="D6369:F6369"/>
    <mergeCell ref="D6370:F6370"/>
    <mergeCell ref="D6361:F6361"/>
    <mergeCell ref="D6362:F6362"/>
    <mergeCell ref="D6363:F6363"/>
    <mergeCell ref="D6364:F6364"/>
    <mergeCell ref="D6365:F6365"/>
    <mergeCell ref="D6356:F6356"/>
    <mergeCell ref="D6357:F6357"/>
    <mergeCell ref="D6358:F6358"/>
    <mergeCell ref="D6359:F6359"/>
    <mergeCell ref="D6360:F6360"/>
    <mergeCell ref="D6351:F6351"/>
    <mergeCell ref="D6352:F6352"/>
    <mergeCell ref="D6353:F6353"/>
    <mergeCell ref="D6354:F6354"/>
    <mergeCell ref="D6355:F6355"/>
    <mergeCell ref="D6346:F6346"/>
    <mergeCell ref="D6347:F6347"/>
    <mergeCell ref="D6348:F6348"/>
    <mergeCell ref="D6349:F6349"/>
    <mergeCell ref="D6350:F6350"/>
    <mergeCell ref="D6341:F6341"/>
    <mergeCell ref="D6342:F6342"/>
    <mergeCell ref="D6343:F6343"/>
    <mergeCell ref="D6344:F6344"/>
    <mergeCell ref="D6345:F6345"/>
    <mergeCell ref="D6406:F6406"/>
    <mergeCell ref="D6407:F6407"/>
    <mergeCell ref="D6408:F6408"/>
    <mergeCell ref="D6409:F6409"/>
    <mergeCell ref="D6410:F6410"/>
    <mergeCell ref="D6401:F6401"/>
    <mergeCell ref="D6402:F6402"/>
    <mergeCell ref="D6403:F6403"/>
    <mergeCell ref="D6404:F6404"/>
    <mergeCell ref="D6405:F6405"/>
    <mergeCell ref="D6396:F6396"/>
    <mergeCell ref="D6397:F6397"/>
    <mergeCell ref="D6398:F6398"/>
    <mergeCell ref="D6399:F6399"/>
    <mergeCell ref="D6400:F6400"/>
    <mergeCell ref="D6391:F6391"/>
    <mergeCell ref="D6392:F6392"/>
    <mergeCell ref="D6393:F6393"/>
    <mergeCell ref="D6394:F6394"/>
    <mergeCell ref="D6395:F6395"/>
    <mergeCell ref="D6386:F6386"/>
    <mergeCell ref="D6387:F6387"/>
    <mergeCell ref="D6388:F6388"/>
    <mergeCell ref="D6389:F6389"/>
    <mergeCell ref="D6390:F6390"/>
    <mergeCell ref="D6381:F6381"/>
    <mergeCell ref="D6382:F6382"/>
    <mergeCell ref="D6383:F6383"/>
    <mergeCell ref="D6384:F6384"/>
    <mergeCell ref="D6385:F6385"/>
    <mergeCell ref="D6376:F6376"/>
    <mergeCell ref="D6377:F6377"/>
    <mergeCell ref="D6378:F6378"/>
    <mergeCell ref="D6379:F6379"/>
    <mergeCell ref="D6380:F6380"/>
    <mergeCell ref="D6441:F6441"/>
    <mergeCell ref="D6442:F6442"/>
    <mergeCell ref="D6443:F6443"/>
    <mergeCell ref="D6444:F6444"/>
    <mergeCell ref="D6445:F6445"/>
    <mergeCell ref="D6436:F6436"/>
    <mergeCell ref="D6437:F6437"/>
    <mergeCell ref="D6438:F6438"/>
    <mergeCell ref="D6439:F6439"/>
    <mergeCell ref="D6440:F6440"/>
    <mergeCell ref="D6431:F6431"/>
    <mergeCell ref="D6432:F6432"/>
    <mergeCell ref="D6433:F6433"/>
    <mergeCell ref="D6434:F6434"/>
    <mergeCell ref="D6435:F6435"/>
    <mergeCell ref="D6426:F6426"/>
    <mergeCell ref="D6427:F6427"/>
    <mergeCell ref="D6428:F6428"/>
    <mergeCell ref="D6429:F6429"/>
    <mergeCell ref="D6430:F6430"/>
    <mergeCell ref="D6421:F6421"/>
    <mergeCell ref="D6422:F6422"/>
    <mergeCell ref="D6423:F6423"/>
    <mergeCell ref="D6424:F6424"/>
    <mergeCell ref="D6425:F6425"/>
    <mergeCell ref="D6416:F6416"/>
    <mergeCell ref="D6417:F6417"/>
    <mergeCell ref="D6418:F6418"/>
    <mergeCell ref="D6419:F6419"/>
    <mergeCell ref="D6420:F6420"/>
    <mergeCell ref="D6411:F6411"/>
    <mergeCell ref="D6412:F6412"/>
    <mergeCell ref="D6413:F6413"/>
    <mergeCell ref="D6414:F6414"/>
    <mergeCell ref="D6415:F6415"/>
    <mergeCell ref="D6476:F6476"/>
    <mergeCell ref="D6477:F6477"/>
    <mergeCell ref="D6478:F6478"/>
    <mergeCell ref="D6479:F6479"/>
    <mergeCell ref="D6480:F6480"/>
    <mergeCell ref="D6471:F6471"/>
    <mergeCell ref="D6472:F6472"/>
    <mergeCell ref="D6473:F6473"/>
    <mergeCell ref="D6474:F6474"/>
    <mergeCell ref="D6475:F6475"/>
    <mergeCell ref="D6466:F6466"/>
    <mergeCell ref="D6467:F6467"/>
    <mergeCell ref="D6468:F6468"/>
    <mergeCell ref="D6469:F6469"/>
    <mergeCell ref="D6470:F6470"/>
    <mergeCell ref="D6461:F6461"/>
    <mergeCell ref="D6462:F6462"/>
    <mergeCell ref="D6463:F6463"/>
    <mergeCell ref="D6464:F6464"/>
    <mergeCell ref="D6465:F6465"/>
    <mergeCell ref="D6456:F6456"/>
    <mergeCell ref="D6457:F6457"/>
    <mergeCell ref="D6458:F6458"/>
    <mergeCell ref="D6459:F6459"/>
    <mergeCell ref="D6460:F6460"/>
    <mergeCell ref="D6451:F6451"/>
    <mergeCell ref="D6452:F6452"/>
    <mergeCell ref="D6453:F6453"/>
    <mergeCell ref="D6454:F6454"/>
    <mergeCell ref="D6455:F6455"/>
    <mergeCell ref="D6446:F6446"/>
    <mergeCell ref="D6447:F6447"/>
    <mergeCell ref="D6448:F6448"/>
    <mergeCell ref="D6449:F6449"/>
    <mergeCell ref="D6450:F6450"/>
    <mergeCell ref="D6511:F6511"/>
    <mergeCell ref="D6512:F6512"/>
    <mergeCell ref="D6513:F6513"/>
    <mergeCell ref="D6514:F6514"/>
    <mergeCell ref="D6515:F6515"/>
    <mergeCell ref="D6506:F6506"/>
    <mergeCell ref="D6507:F6507"/>
    <mergeCell ref="D6508:F6508"/>
    <mergeCell ref="D6509:F6509"/>
    <mergeCell ref="D6510:F6510"/>
    <mergeCell ref="D6501:F6501"/>
    <mergeCell ref="D6502:F6502"/>
    <mergeCell ref="D6503:F6503"/>
    <mergeCell ref="D6504:F6504"/>
    <mergeCell ref="D6505:F6505"/>
    <mergeCell ref="D6496:F6496"/>
    <mergeCell ref="D6497:F6497"/>
    <mergeCell ref="D6498:F6498"/>
    <mergeCell ref="D6499:F6499"/>
    <mergeCell ref="D6500:F6500"/>
    <mergeCell ref="D6491:F6491"/>
    <mergeCell ref="D6492:F6492"/>
    <mergeCell ref="D6493:F6493"/>
    <mergeCell ref="D6494:F6494"/>
    <mergeCell ref="D6495:F6495"/>
    <mergeCell ref="D6486:F6486"/>
    <mergeCell ref="D6487:F6487"/>
    <mergeCell ref="D6488:F6488"/>
    <mergeCell ref="D6489:F6489"/>
    <mergeCell ref="D6490:F6490"/>
    <mergeCell ref="D6481:F6481"/>
    <mergeCell ref="D6482:F6482"/>
    <mergeCell ref="D6483:F6483"/>
    <mergeCell ref="D6484:F6484"/>
    <mergeCell ref="D6485:F6485"/>
    <mergeCell ref="D6546:F6546"/>
    <mergeCell ref="D6547:F6547"/>
    <mergeCell ref="D6548:F6548"/>
    <mergeCell ref="D6549:F6549"/>
    <mergeCell ref="D6550:F6550"/>
    <mergeCell ref="D6541:F6541"/>
    <mergeCell ref="D6542:F6542"/>
    <mergeCell ref="D6543:F6543"/>
    <mergeCell ref="D6544:F6544"/>
    <mergeCell ref="D6545:F6545"/>
    <mergeCell ref="D6536:F6536"/>
    <mergeCell ref="D6537:F6537"/>
    <mergeCell ref="D6538:F6538"/>
    <mergeCell ref="D6539:F6539"/>
    <mergeCell ref="D6540:F6540"/>
    <mergeCell ref="D6531:F6531"/>
    <mergeCell ref="D6532:F6532"/>
    <mergeCell ref="D6533:F6533"/>
    <mergeCell ref="D6534:F6534"/>
    <mergeCell ref="D6535:F6535"/>
    <mergeCell ref="D6526:F6526"/>
    <mergeCell ref="D6527:F6527"/>
    <mergeCell ref="D6528:F6528"/>
    <mergeCell ref="D6529:F6529"/>
    <mergeCell ref="D6530:F6530"/>
    <mergeCell ref="D6521:F6521"/>
    <mergeCell ref="D6522:F6522"/>
    <mergeCell ref="D6523:F6523"/>
    <mergeCell ref="D6524:F6524"/>
    <mergeCell ref="D6525:F6525"/>
    <mergeCell ref="D6516:F6516"/>
    <mergeCell ref="D6517:F6517"/>
    <mergeCell ref="D6518:F6518"/>
    <mergeCell ref="D6519:F6519"/>
    <mergeCell ref="D6520:F6520"/>
    <mergeCell ref="D6581:F6581"/>
    <mergeCell ref="D6582:F6582"/>
    <mergeCell ref="D6583:F6583"/>
    <mergeCell ref="D6584:F6584"/>
    <mergeCell ref="D6585:F6585"/>
    <mergeCell ref="D6576:F6576"/>
    <mergeCell ref="D6577:F6577"/>
    <mergeCell ref="D6578:F6578"/>
    <mergeCell ref="D6579:F6579"/>
    <mergeCell ref="D6580:F6580"/>
    <mergeCell ref="D6571:F6571"/>
    <mergeCell ref="D6572:F6572"/>
    <mergeCell ref="D6573:F6573"/>
    <mergeCell ref="D6574:F6574"/>
    <mergeCell ref="D6575:F6575"/>
    <mergeCell ref="D6566:F6566"/>
    <mergeCell ref="D6567:F6567"/>
    <mergeCell ref="D6568:F6568"/>
    <mergeCell ref="D6569:F6569"/>
    <mergeCell ref="D6570:F6570"/>
    <mergeCell ref="D6561:F6561"/>
    <mergeCell ref="D6562:F6562"/>
    <mergeCell ref="D6563:F6563"/>
    <mergeCell ref="D6564:F6564"/>
    <mergeCell ref="D6565:F6565"/>
    <mergeCell ref="D6556:F6556"/>
    <mergeCell ref="D6557:F6557"/>
    <mergeCell ref="D6558:F6558"/>
    <mergeCell ref="D6559:F6559"/>
    <mergeCell ref="D6560:F6560"/>
    <mergeCell ref="D6551:F6551"/>
    <mergeCell ref="D6552:F6552"/>
    <mergeCell ref="D6553:F6553"/>
    <mergeCell ref="D6554:F6554"/>
    <mergeCell ref="D6555:F6555"/>
    <mergeCell ref="D6616:F6616"/>
    <mergeCell ref="D6617:F6617"/>
    <mergeCell ref="D6618:F6618"/>
    <mergeCell ref="D6619:F6619"/>
    <mergeCell ref="D6620:F6620"/>
    <mergeCell ref="D6611:F6611"/>
    <mergeCell ref="D6612:F6612"/>
    <mergeCell ref="D6613:F6613"/>
    <mergeCell ref="D6614:F6614"/>
    <mergeCell ref="D6615:F6615"/>
    <mergeCell ref="D6606:F6606"/>
    <mergeCell ref="D6607:F6607"/>
    <mergeCell ref="D6608:F6608"/>
    <mergeCell ref="D6609:F6609"/>
    <mergeCell ref="D6610:F6610"/>
    <mergeCell ref="D6601:F6601"/>
    <mergeCell ref="D6602:F6602"/>
    <mergeCell ref="D6603:F6603"/>
    <mergeCell ref="D6604:F6604"/>
    <mergeCell ref="D6605:F6605"/>
    <mergeCell ref="D6596:F6596"/>
    <mergeCell ref="D6597:F6597"/>
    <mergeCell ref="D6598:F6598"/>
    <mergeCell ref="D6599:F6599"/>
    <mergeCell ref="D6600:F6600"/>
    <mergeCell ref="D6591:F6591"/>
    <mergeCell ref="D6592:F6592"/>
    <mergeCell ref="D6593:F6593"/>
    <mergeCell ref="D6594:F6594"/>
    <mergeCell ref="D6595:F6595"/>
    <mergeCell ref="D6586:F6586"/>
    <mergeCell ref="D6587:F6587"/>
    <mergeCell ref="D6588:F6588"/>
    <mergeCell ref="D6589:F6589"/>
    <mergeCell ref="D6590:F6590"/>
    <mergeCell ref="D6651:F6651"/>
    <mergeCell ref="D6652:F6652"/>
    <mergeCell ref="D6653:F6653"/>
    <mergeCell ref="D6654:F6654"/>
    <mergeCell ref="D6655:F6655"/>
    <mergeCell ref="D6646:F6646"/>
    <mergeCell ref="D6647:F6647"/>
    <mergeCell ref="D6648:F6648"/>
    <mergeCell ref="D6649:F6649"/>
    <mergeCell ref="D6650:F6650"/>
    <mergeCell ref="D6641:F6641"/>
    <mergeCell ref="D6642:F6642"/>
    <mergeCell ref="D6643:F6643"/>
    <mergeCell ref="D6644:F6644"/>
    <mergeCell ref="D6645:F6645"/>
    <mergeCell ref="D6636:F6636"/>
    <mergeCell ref="D6637:F6637"/>
    <mergeCell ref="D6638:F6638"/>
    <mergeCell ref="D6639:F6639"/>
    <mergeCell ref="D6640:F6640"/>
    <mergeCell ref="D6631:F6631"/>
    <mergeCell ref="D6632:F6632"/>
    <mergeCell ref="D6633:F6633"/>
    <mergeCell ref="D6634:F6634"/>
    <mergeCell ref="D6635:F6635"/>
    <mergeCell ref="D6626:F6626"/>
    <mergeCell ref="D6627:F6627"/>
    <mergeCell ref="D6628:F6628"/>
    <mergeCell ref="D6629:F6629"/>
    <mergeCell ref="D6630:F6630"/>
    <mergeCell ref="D6621:F6621"/>
    <mergeCell ref="D6622:F6622"/>
    <mergeCell ref="D6623:F6623"/>
    <mergeCell ref="D6624:F6624"/>
    <mergeCell ref="D6625:F6625"/>
    <mergeCell ref="D6686:F6686"/>
    <mergeCell ref="D6687:F6687"/>
    <mergeCell ref="D6688:F6688"/>
    <mergeCell ref="D6689:F6689"/>
    <mergeCell ref="D6690:F6690"/>
    <mergeCell ref="D6681:F6681"/>
    <mergeCell ref="D6682:F6682"/>
    <mergeCell ref="D6683:F6683"/>
    <mergeCell ref="D6684:F6684"/>
    <mergeCell ref="D6685:F6685"/>
    <mergeCell ref="D6676:F6676"/>
    <mergeCell ref="D6677:F6677"/>
    <mergeCell ref="D6678:F6678"/>
    <mergeCell ref="D6679:F6679"/>
    <mergeCell ref="D6680:F6680"/>
    <mergeCell ref="D6671:F6671"/>
    <mergeCell ref="D6672:F6672"/>
    <mergeCell ref="D6673:F6673"/>
    <mergeCell ref="D6674:F6674"/>
    <mergeCell ref="D6675:F6675"/>
    <mergeCell ref="D6666:F6666"/>
    <mergeCell ref="D6667:F6667"/>
    <mergeCell ref="D6668:F6668"/>
    <mergeCell ref="D6669:F6669"/>
    <mergeCell ref="D6670:F6670"/>
    <mergeCell ref="D6661:F6661"/>
    <mergeCell ref="D6662:F6662"/>
    <mergeCell ref="D6663:F6663"/>
    <mergeCell ref="D6664:F6664"/>
    <mergeCell ref="D6665:F6665"/>
    <mergeCell ref="D6656:F6656"/>
    <mergeCell ref="D6657:F6657"/>
    <mergeCell ref="D6658:F6658"/>
    <mergeCell ref="D6659:F6659"/>
    <mergeCell ref="D6660:F6660"/>
    <mergeCell ref="D6721:F6721"/>
    <mergeCell ref="D6722:F6722"/>
    <mergeCell ref="D6723:F6723"/>
    <mergeCell ref="D6724:F6724"/>
    <mergeCell ref="D6725:F6725"/>
    <mergeCell ref="D6716:F6716"/>
    <mergeCell ref="D6717:F6717"/>
    <mergeCell ref="D6718:F6718"/>
    <mergeCell ref="D6719:F6719"/>
    <mergeCell ref="D6720:F6720"/>
    <mergeCell ref="D6711:F6711"/>
    <mergeCell ref="D6712:F6712"/>
    <mergeCell ref="D6713:F6713"/>
    <mergeCell ref="D6714:F6714"/>
    <mergeCell ref="D6715:F6715"/>
    <mergeCell ref="D6706:F6706"/>
    <mergeCell ref="D6707:F6707"/>
    <mergeCell ref="D6708:F6708"/>
    <mergeCell ref="D6709:F6709"/>
    <mergeCell ref="D6710:F6710"/>
    <mergeCell ref="D6701:F6701"/>
    <mergeCell ref="D6702:F6702"/>
    <mergeCell ref="D6703:F6703"/>
    <mergeCell ref="D6704:F6704"/>
    <mergeCell ref="D6705:F6705"/>
    <mergeCell ref="D6696:F6696"/>
    <mergeCell ref="D6697:F6697"/>
    <mergeCell ref="D6698:F6698"/>
    <mergeCell ref="D6699:F6699"/>
    <mergeCell ref="D6700:F6700"/>
    <mergeCell ref="D6691:F6691"/>
    <mergeCell ref="D6692:F6692"/>
    <mergeCell ref="D6693:F6693"/>
    <mergeCell ref="D6694:F6694"/>
    <mergeCell ref="D6695:F6695"/>
    <mergeCell ref="D6756:F6756"/>
    <mergeCell ref="D6757:F6757"/>
    <mergeCell ref="D6758:F6758"/>
    <mergeCell ref="D6759:F6759"/>
    <mergeCell ref="D6760:F6760"/>
    <mergeCell ref="D6751:F6751"/>
    <mergeCell ref="D6752:F6752"/>
    <mergeCell ref="D6753:F6753"/>
    <mergeCell ref="D6754:F6754"/>
    <mergeCell ref="D6755:F6755"/>
    <mergeCell ref="D6746:F6746"/>
    <mergeCell ref="D6747:F6747"/>
    <mergeCell ref="D6748:F6748"/>
    <mergeCell ref="D6749:F6749"/>
    <mergeCell ref="D6750:F6750"/>
    <mergeCell ref="D6741:F6741"/>
    <mergeCell ref="D6742:F6742"/>
    <mergeCell ref="D6743:F6743"/>
    <mergeCell ref="D6744:F6744"/>
    <mergeCell ref="D6745:F6745"/>
    <mergeCell ref="D6736:F6736"/>
    <mergeCell ref="D6737:F6737"/>
    <mergeCell ref="D6738:F6738"/>
    <mergeCell ref="D6739:F6739"/>
    <mergeCell ref="D6740:F6740"/>
    <mergeCell ref="D6731:F6731"/>
    <mergeCell ref="D6732:F6732"/>
    <mergeCell ref="D6733:F6733"/>
    <mergeCell ref="D6734:F6734"/>
    <mergeCell ref="D6735:F6735"/>
    <mergeCell ref="D6726:F6726"/>
    <mergeCell ref="D6727:F6727"/>
    <mergeCell ref="D6728:F6728"/>
    <mergeCell ref="D6729:F6729"/>
    <mergeCell ref="D6730:F6730"/>
    <mergeCell ref="D6791:F6791"/>
    <mergeCell ref="D6792:F6792"/>
    <mergeCell ref="D6793:F6793"/>
    <mergeCell ref="D6794:F6794"/>
    <mergeCell ref="D6795:F6795"/>
    <mergeCell ref="D6786:F6786"/>
    <mergeCell ref="D6787:F6787"/>
    <mergeCell ref="D6788:F6788"/>
    <mergeCell ref="D6789:F6789"/>
    <mergeCell ref="D6790:F6790"/>
    <mergeCell ref="D6781:F6781"/>
    <mergeCell ref="D6782:F6782"/>
    <mergeCell ref="D6783:F6783"/>
    <mergeCell ref="D6784:F6784"/>
    <mergeCell ref="D6785:F6785"/>
    <mergeCell ref="D6776:F6776"/>
    <mergeCell ref="D6777:F6777"/>
    <mergeCell ref="D6778:F6778"/>
    <mergeCell ref="D6779:F6779"/>
    <mergeCell ref="D6780:F6780"/>
    <mergeCell ref="D6771:F6771"/>
    <mergeCell ref="D6772:F6772"/>
    <mergeCell ref="D6773:F6773"/>
    <mergeCell ref="D6774:F6774"/>
    <mergeCell ref="D6775:F6775"/>
    <mergeCell ref="D6766:F6766"/>
    <mergeCell ref="D6767:F6767"/>
    <mergeCell ref="D6768:F6768"/>
    <mergeCell ref="D6769:F6769"/>
    <mergeCell ref="D6770:F6770"/>
    <mergeCell ref="D6761:F6761"/>
    <mergeCell ref="D6762:F6762"/>
    <mergeCell ref="D6763:F6763"/>
    <mergeCell ref="D6764:F6764"/>
    <mergeCell ref="D6765:F6765"/>
    <mergeCell ref="D6826:F6826"/>
    <mergeCell ref="D6827:F6827"/>
    <mergeCell ref="D6828:F6828"/>
    <mergeCell ref="D6829:F6829"/>
    <mergeCell ref="D6830:F6830"/>
    <mergeCell ref="D6821:F6821"/>
    <mergeCell ref="D6822:F6822"/>
    <mergeCell ref="D6823:F6823"/>
    <mergeCell ref="D6824:F6824"/>
    <mergeCell ref="D6825:F6825"/>
    <mergeCell ref="D6816:F6816"/>
    <mergeCell ref="D6817:F6817"/>
    <mergeCell ref="D6818:F6818"/>
    <mergeCell ref="D6819:F6819"/>
    <mergeCell ref="D6820:F6820"/>
    <mergeCell ref="D6811:F6811"/>
    <mergeCell ref="D6812:F6812"/>
    <mergeCell ref="D6813:F6813"/>
    <mergeCell ref="D6814:F6814"/>
    <mergeCell ref="D6815:F6815"/>
    <mergeCell ref="D6806:F6806"/>
    <mergeCell ref="D6807:F6807"/>
    <mergeCell ref="D6808:F6808"/>
    <mergeCell ref="D6809:F6809"/>
    <mergeCell ref="D6810:F6810"/>
    <mergeCell ref="D6801:F6801"/>
    <mergeCell ref="D6802:F6802"/>
    <mergeCell ref="D6803:F6803"/>
    <mergeCell ref="D6804:F6804"/>
    <mergeCell ref="D6805:F6805"/>
    <mergeCell ref="D6796:F6796"/>
    <mergeCell ref="D6797:F6797"/>
    <mergeCell ref="D6798:F6798"/>
    <mergeCell ref="D6799:F6799"/>
    <mergeCell ref="D6800:F6800"/>
    <mergeCell ref="D6861:F6861"/>
    <mergeCell ref="D6862:F6862"/>
    <mergeCell ref="D6863:F6863"/>
    <mergeCell ref="D6864:F6864"/>
    <mergeCell ref="D6865:F6865"/>
    <mergeCell ref="D6856:F6856"/>
    <mergeCell ref="D6857:F6857"/>
    <mergeCell ref="D6858:F6858"/>
    <mergeCell ref="D6859:F6859"/>
    <mergeCell ref="D6860:F6860"/>
    <mergeCell ref="D6851:F6851"/>
    <mergeCell ref="D6852:F6852"/>
    <mergeCell ref="D6853:F6853"/>
    <mergeCell ref="D6854:F6854"/>
    <mergeCell ref="D6855:F6855"/>
    <mergeCell ref="D6846:F6846"/>
    <mergeCell ref="D6847:F6847"/>
    <mergeCell ref="D6848:F6848"/>
    <mergeCell ref="D6849:F6849"/>
    <mergeCell ref="D6850:F6850"/>
    <mergeCell ref="D6841:F6841"/>
    <mergeCell ref="D6842:F6842"/>
    <mergeCell ref="D6843:F6843"/>
    <mergeCell ref="D6844:F6844"/>
    <mergeCell ref="D6845:F6845"/>
    <mergeCell ref="D6836:F6836"/>
    <mergeCell ref="D6837:F6837"/>
    <mergeCell ref="D6838:F6838"/>
    <mergeCell ref="D6839:F6839"/>
    <mergeCell ref="D6840:F6840"/>
    <mergeCell ref="D6831:F6831"/>
    <mergeCell ref="D6832:F6832"/>
    <mergeCell ref="D6833:F6833"/>
    <mergeCell ref="D6834:F6834"/>
    <mergeCell ref="D6835:F6835"/>
    <mergeCell ref="D6896:F6896"/>
    <mergeCell ref="D6897:F6897"/>
    <mergeCell ref="D6898:F6898"/>
    <mergeCell ref="D6899:F6899"/>
    <mergeCell ref="D6900:F6900"/>
    <mergeCell ref="D6891:F6891"/>
    <mergeCell ref="D6892:F6892"/>
    <mergeCell ref="D6893:F6893"/>
    <mergeCell ref="D6894:F6894"/>
    <mergeCell ref="D6895:F6895"/>
    <mergeCell ref="D6886:F6886"/>
    <mergeCell ref="D6887:F6887"/>
    <mergeCell ref="D6888:F6888"/>
    <mergeCell ref="D6889:F6889"/>
    <mergeCell ref="D6890:F6890"/>
    <mergeCell ref="D6881:F6881"/>
    <mergeCell ref="D6882:F6882"/>
    <mergeCell ref="D6883:F6883"/>
    <mergeCell ref="D6884:F6884"/>
    <mergeCell ref="D6885:F6885"/>
    <mergeCell ref="D6876:F6876"/>
    <mergeCell ref="D6877:F6877"/>
    <mergeCell ref="D6878:F6878"/>
    <mergeCell ref="D6879:F6879"/>
    <mergeCell ref="D6880:F6880"/>
    <mergeCell ref="D6871:F6871"/>
    <mergeCell ref="D6872:F6872"/>
    <mergeCell ref="D6873:F6873"/>
    <mergeCell ref="D6874:F6874"/>
    <mergeCell ref="D6875:F6875"/>
    <mergeCell ref="D6866:F6866"/>
    <mergeCell ref="D6867:F6867"/>
    <mergeCell ref="D6868:F6868"/>
    <mergeCell ref="D6869:F6869"/>
    <mergeCell ref="D6870:F6870"/>
    <mergeCell ref="D6931:F6931"/>
    <mergeCell ref="D6932:F6932"/>
    <mergeCell ref="D6933:F6933"/>
    <mergeCell ref="D6934:F6934"/>
    <mergeCell ref="D6935:F6935"/>
    <mergeCell ref="D6926:F6926"/>
    <mergeCell ref="D6927:F6927"/>
    <mergeCell ref="D6928:F6928"/>
    <mergeCell ref="D6929:F6929"/>
    <mergeCell ref="D6930:F6930"/>
    <mergeCell ref="D6921:F6921"/>
    <mergeCell ref="D6922:F6922"/>
    <mergeCell ref="D6923:F6923"/>
    <mergeCell ref="D6924:F6924"/>
    <mergeCell ref="D6925:F6925"/>
    <mergeCell ref="D6916:F6916"/>
    <mergeCell ref="D6917:F6917"/>
    <mergeCell ref="D6918:F6918"/>
    <mergeCell ref="D6919:F6919"/>
    <mergeCell ref="D6920:F6920"/>
    <mergeCell ref="D6911:F6911"/>
    <mergeCell ref="D6912:F6912"/>
    <mergeCell ref="D6913:F6913"/>
    <mergeCell ref="D6914:F6914"/>
    <mergeCell ref="D6915:F6915"/>
    <mergeCell ref="D6906:F6906"/>
    <mergeCell ref="D6907:F6907"/>
    <mergeCell ref="D6908:F6908"/>
    <mergeCell ref="D6909:F6909"/>
    <mergeCell ref="D6910:F6910"/>
    <mergeCell ref="D6901:F6901"/>
    <mergeCell ref="D6902:F6902"/>
    <mergeCell ref="D6903:F6903"/>
    <mergeCell ref="D6904:F6904"/>
    <mergeCell ref="D6905:F6905"/>
    <mergeCell ref="D6966:F6966"/>
    <mergeCell ref="D6967:F6967"/>
    <mergeCell ref="D6968:F6968"/>
    <mergeCell ref="D6969:F6969"/>
    <mergeCell ref="D6970:F6970"/>
    <mergeCell ref="D6961:F6961"/>
    <mergeCell ref="D6962:F6962"/>
    <mergeCell ref="D6963:F6963"/>
    <mergeCell ref="D6964:F6964"/>
    <mergeCell ref="D6965:F6965"/>
    <mergeCell ref="D6956:F6956"/>
    <mergeCell ref="D6957:F6957"/>
    <mergeCell ref="D6958:F6958"/>
    <mergeCell ref="D6959:F6959"/>
    <mergeCell ref="D6960:F6960"/>
    <mergeCell ref="D6951:F6951"/>
    <mergeCell ref="D6952:F6952"/>
    <mergeCell ref="D6953:F6953"/>
    <mergeCell ref="D6954:F6954"/>
    <mergeCell ref="D6955:F6955"/>
    <mergeCell ref="D6946:F6946"/>
    <mergeCell ref="D6947:F6947"/>
    <mergeCell ref="D6948:F6948"/>
    <mergeCell ref="D6949:F6949"/>
    <mergeCell ref="D6950:F6950"/>
    <mergeCell ref="D6941:F6941"/>
    <mergeCell ref="D6942:F6942"/>
    <mergeCell ref="D6943:F6943"/>
    <mergeCell ref="D6944:F6944"/>
    <mergeCell ref="D6945:F6945"/>
    <mergeCell ref="D6936:F6936"/>
    <mergeCell ref="D6937:F6937"/>
    <mergeCell ref="D6938:F6938"/>
    <mergeCell ref="D6939:F6939"/>
    <mergeCell ref="D6940:F6940"/>
    <mergeCell ref="D7001:F7001"/>
    <mergeCell ref="D7002:F7002"/>
    <mergeCell ref="D7003:F7003"/>
    <mergeCell ref="D7004:F7004"/>
    <mergeCell ref="D7005:F7005"/>
    <mergeCell ref="D6996:F6996"/>
    <mergeCell ref="D6997:F6997"/>
    <mergeCell ref="D6998:F6998"/>
    <mergeCell ref="D6999:F6999"/>
    <mergeCell ref="D7000:F7000"/>
    <mergeCell ref="D6991:F6991"/>
    <mergeCell ref="D6992:F6992"/>
    <mergeCell ref="D6993:F6993"/>
    <mergeCell ref="D6994:F6994"/>
    <mergeCell ref="D6995:F6995"/>
    <mergeCell ref="D6986:F6986"/>
    <mergeCell ref="D6987:F6987"/>
    <mergeCell ref="D6988:F6988"/>
    <mergeCell ref="D6989:F6989"/>
    <mergeCell ref="D6990:F6990"/>
    <mergeCell ref="D6981:F6981"/>
    <mergeCell ref="D6982:F6982"/>
    <mergeCell ref="D6983:F6983"/>
    <mergeCell ref="D6984:F6984"/>
    <mergeCell ref="D6985:F6985"/>
    <mergeCell ref="D6976:F6976"/>
    <mergeCell ref="D6977:F6977"/>
    <mergeCell ref="D6978:F6978"/>
    <mergeCell ref="D6979:F6979"/>
    <mergeCell ref="D6980:F6980"/>
    <mergeCell ref="D6971:F6971"/>
    <mergeCell ref="D6972:F6972"/>
    <mergeCell ref="D6973:F6973"/>
    <mergeCell ref="D6974:F6974"/>
    <mergeCell ref="D6975:F6975"/>
    <mergeCell ref="D7036:F7036"/>
    <mergeCell ref="D7037:F7037"/>
    <mergeCell ref="D7038:F7038"/>
    <mergeCell ref="D7039:F7039"/>
    <mergeCell ref="D7040:F7040"/>
    <mergeCell ref="D7031:F7031"/>
    <mergeCell ref="D7032:F7032"/>
    <mergeCell ref="D7033:F7033"/>
    <mergeCell ref="D7034:F7034"/>
    <mergeCell ref="D7035:F7035"/>
    <mergeCell ref="D7026:F7026"/>
    <mergeCell ref="D7027:F7027"/>
    <mergeCell ref="D7028:F7028"/>
    <mergeCell ref="D7029:F7029"/>
    <mergeCell ref="D7030:F7030"/>
    <mergeCell ref="D7021:F7021"/>
    <mergeCell ref="D7022:F7022"/>
    <mergeCell ref="D7023:F7023"/>
    <mergeCell ref="D7024:F7024"/>
    <mergeCell ref="D7025:F7025"/>
    <mergeCell ref="D7016:F7016"/>
    <mergeCell ref="D7017:F7017"/>
    <mergeCell ref="D7018:F7018"/>
    <mergeCell ref="D7019:F7019"/>
    <mergeCell ref="D7020:F7020"/>
    <mergeCell ref="D7011:F7011"/>
    <mergeCell ref="D7012:F7012"/>
    <mergeCell ref="D7013:F7013"/>
    <mergeCell ref="D7014:F7014"/>
    <mergeCell ref="D7015:F7015"/>
    <mergeCell ref="D7006:F7006"/>
    <mergeCell ref="D7007:F7007"/>
    <mergeCell ref="D7008:F7008"/>
    <mergeCell ref="D7009:F7009"/>
    <mergeCell ref="D7010:F7010"/>
    <mergeCell ref="D7071:F7071"/>
    <mergeCell ref="D7072:F7072"/>
    <mergeCell ref="D7073:F7073"/>
    <mergeCell ref="D7074:F7074"/>
    <mergeCell ref="D7075:F7075"/>
    <mergeCell ref="D7066:F7066"/>
    <mergeCell ref="D7067:F7067"/>
    <mergeCell ref="D7068:F7068"/>
    <mergeCell ref="D7069:F7069"/>
    <mergeCell ref="D7070:F7070"/>
    <mergeCell ref="D7061:F7061"/>
    <mergeCell ref="D7062:F7062"/>
    <mergeCell ref="D7063:F7063"/>
    <mergeCell ref="D7064:F7064"/>
    <mergeCell ref="D7065:F7065"/>
    <mergeCell ref="D7056:F7056"/>
    <mergeCell ref="D7057:F7057"/>
    <mergeCell ref="D7058:F7058"/>
    <mergeCell ref="D7059:F7059"/>
    <mergeCell ref="D7060:F7060"/>
    <mergeCell ref="D7051:F7051"/>
    <mergeCell ref="D7052:F7052"/>
    <mergeCell ref="D7053:F7053"/>
    <mergeCell ref="D7054:F7054"/>
    <mergeCell ref="D7055:F7055"/>
    <mergeCell ref="D7046:F7046"/>
    <mergeCell ref="D7047:F7047"/>
    <mergeCell ref="D7048:F7048"/>
    <mergeCell ref="D7049:F7049"/>
    <mergeCell ref="D7050:F7050"/>
    <mergeCell ref="D7041:F7041"/>
    <mergeCell ref="D7042:F7042"/>
    <mergeCell ref="D7043:F7043"/>
    <mergeCell ref="D7044:F7044"/>
    <mergeCell ref="D7045:F7045"/>
    <mergeCell ref="D7106:F7106"/>
    <mergeCell ref="D7107:F7107"/>
    <mergeCell ref="D7108:F7108"/>
    <mergeCell ref="D7109:F7109"/>
    <mergeCell ref="D7110:F7110"/>
    <mergeCell ref="D7101:F7101"/>
    <mergeCell ref="D7102:F7102"/>
    <mergeCell ref="D7103:F7103"/>
    <mergeCell ref="D7104:F7104"/>
    <mergeCell ref="D7105:F7105"/>
    <mergeCell ref="D7096:F7096"/>
    <mergeCell ref="D7097:F7097"/>
    <mergeCell ref="D7098:F7098"/>
    <mergeCell ref="D7099:F7099"/>
    <mergeCell ref="D7100:F7100"/>
    <mergeCell ref="D7091:F7091"/>
    <mergeCell ref="D7092:F7092"/>
    <mergeCell ref="D7093:F7093"/>
    <mergeCell ref="D7094:F7094"/>
    <mergeCell ref="D7095:F7095"/>
    <mergeCell ref="D7086:F7086"/>
    <mergeCell ref="D7087:F7087"/>
    <mergeCell ref="D7088:F7088"/>
    <mergeCell ref="D7089:F7089"/>
    <mergeCell ref="D7090:F7090"/>
    <mergeCell ref="D7081:F7081"/>
    <mergeCell ref="D7082:F7082"/>
    <mergeCell ref="D7083:F7083"/>
    <mergeCell ref="D7084:F7084"/>
    <mergeCell ref="D7085:F7085"/>
    <mergeCell ref="D7076:F7076"/>
    <mergeCell ref="D7077:F7077"/>
    <mergeCell ref="D7078:F7078"/>
    <mergeCell ref="D7079:F7079"/>
    <mergeCell ref="D7080:F7080"/>
    <mergeCell ref="D7141:F7141"/>
    <mergeCell ref="D7142:F7142"/>
    <mergeCell ref="D7143:F7143"/>
    <mergeCell ref="D7144:F7144"/>
    <mergeCell ref="D7145:F7145"/>
    <mergeCell ref="D7136:F7136"/>
    <mergeCell ref="D7137:F7137"/>
    <mergeCell ref="D7138:F7138"/>
    <mergeCell ref="D7139:F7139"/>
    <mergeCell ref="D7140:F7140"/>
    <mergeCell ref="D7131:F7131"/>
    <mergeCell ref="D7132:F7132"/>
    <mergeCell ref="D7133:F7133"/>
    <mergeCell ref="D7134:F7134"/>
    <mergeCell ref="D7135:F7135"/>
    <mergeCell ref="D7126:F7126"/>
    <mergeCell ref="D7127:F7127"/>
    <mergeCell ref="D7128:F7128"/>
    <mergeCell ref="D7129:F7129"/>
    <mergeCell ref="D7130:F7130"/>
    <mergeCell ref="D7121:F7121"/>
    <mergeCell ref="D7122:F7122"/>
    <mergeCell ref="D7123:F7123"/>
    <mergeCell ref="D7124:F7124"/>
    <mergeCell ref="D7125:F7125"/>
    <mergeCell ref="D7116:F7116"/>
    <mergeCell ref="D7117:F7117"/>
    <mergeCell ref="D7118:F7118"/>
    <mergeCell ref="D7119:F7119"/>
    <mergeCell ref="D7120:F7120"/>
    <mergeCell ref="D7111:F7111"/>
    <mergeCell ref="D7112:F7112"/>
    <mergeCell ref="D7113:F7113"/>
    <mergeCell ref="D7114:F7114"/>
    <mergeCell ref="D7115:F7115"/>
    <mergeCell ref="D7176:F7176"/>
    <mergeCell ref="D7177:F7177"/>
    <mergeCell ref="D7178:F7178"/>
    <mergeCell ref="D7179:F7179"/>
    <mergeCell ref="D7180:F7180"/>
    <mergeCell ref="D7171:F7171"/>
    <mergeCell ref="D7172:F7172"/>
    <mergeCell ref="D7173:F7173"/>
    <mergeCell ref="D7174:F7174"/>
    <mergeCell ref="D7175:F7175"/>
    <mergeCell ref="D7166:F7166"/>
    <mergeCell ref="D7167:F7167"/>
    <mergeCell ref="D7168:F7168"/>
    <mergeCell ref="D7169:F7169"/>
    <mergeCell ref="D7170:F7170"/>
    <mergeCell ref="D7161:F7161"/>
    <mergeCell ref="D7162:F7162"/>
    <mergeCell ref="D7163:F7163"/>
    <mergeCell ref="D7164:F7164"/>
    <mergeCell ref="D7165:F7165"/>
    <mergeCell ref="D7156:F7156"/>
    <mergeCell ref="D7157:F7157"/>
    <mergeCell ref="D7158:F7158"/>
    <mergeCell ref="D7159:F7159"/>
    <mergeCell ref="D7160:F7160"/>
    <mergeCell ref="D7151:F7151"/>
    <mergeCell ref="D7152:F7152"/>
    <mergeCell ref="D7153:F7153"/>
    <mergeCell ref="D7154:F7154"/>
    <mergeCell ref="D7155:F7155"/>
    <mergeCell ref="D7146:F7146"/>
    <mergeCell ref="D7147:F7147"/>
    <mergeCell ref="D7148:F7148"/>
    <mergeCell ref="D7149:F7149"/>
    <mergeCell ref="D7150:F7150"/>
    <mergeCell ref="D7211:F7211"/>
    <mergeCell ref="D7212:F7212"/>
    <mergeCell ref="D7213:F7213"/>
    <mergeCell ref="D7214:F7214"/>
    <mergeCell ref="D7215:F7215"/>
    <mergeCell ref="D7206:F7206"/>
    <mergeCell ref="D7207:F7207"/>
    <mergeCell ref="D7208:F7208"/>
    <mergeCell ref="D7209:F7209"/>
    <mergeCell ref="D7210:F7210"/>
    <mergeCell ref="D7201:F7201"/>
    <mergeCell ref="D7202:F7202"/>
    <mergeCell ref="D7203:F7203"/>
    <mergeCell ref="D7204:F7204"/>
    <mergeCell ref="D7205:F7205"/>
    <mergeCell ref="D7196:F7196"/>
    <mergeCell ref="D7197:F7197"/>
    <mergeCell ref="D7198:F7198"/>
    <mergeCell ref="D7199:F7199"/>
    <mergeCell ref="D7200:F7200"/>
    <mergeCell ref="D7191:F7191"/>
    <mergeCell ref="D7192:F7192"/>
    <mergeCell ref="D7193:F7193"/>
    <mergeCell ref="D7194:F7194"/>
    <mergeCell ref="D7195:F7195"/>
    <mergeCell ref="D7186:F7186"/>
    <mergeCell ref="D7187:F7187"/>
    <mergeCell ref="D7188:F7188"/>
    <mergeCell ref="D7189:F7189"/>
    <mergeCell ref="D7190:F7190"/>
    <mergeCell ref="D7181:F7181"/>
    <mergeCell ref="D7182:F7182"/>
    <mergeCell ref="D7183:F7183"/>
    <mergeCell ref="D7184:F7184"/>
    <mergeCell ref="D7185:F7185"/>
    <mergeCell ref="D7246:F7246"/>
    <mergeCell ref="D7247:F7247"/>
    <mergeCell ref="D7248:F7248"/>
    <mergeCell ref="D7249:F7249"/>
    <mergeCell ref="D7250:F7250"/>
    <mergeCell ref="D7241:F7241"/>
    <mergeCell ref="D7242:F7242"/>
    <mergeCell ref="D7243:F7243"/>
    <mergeCell ref="D7244:F7244"/>
    <mergeCell ref="D7245:F7245"/>
    <mergeCell ref="D7236:F7236"/>
    <mergeCell ref="D7237:F7237"/>
    <mergeCell ref="D7238:F7238"/>
    <mergeCell ref="D7239:F7239"/>
    <mergeCell ref="D7240:F7240"/>
    <mergeCell ref="D7231:F7231"/>
    <mergeCell ref="D7232:F7232"/>
    <mergeCell ref="D7233:F7233"/>
    <mergeCell ref="D7234:F7234"/>
    <mergeCell ref="D7235:F7235"/>
    <mergeCell ref="D7226:F7226"/>
    <mergeCell ref="D7227:F7227"/>
    <mergeCell ref="D7228:F7228"/>
    <mergeCell ref="D7229:F7229"/>
    <mergeCell ref="D7230:F7230"/>
    <mergeCell ref="D7221:F7221"/>
    <mergeCell ref="D7222:F7222"/>
    <mergeCell ref="D7223:F7223"/>
    <mergeCell ref="D7224:F7224"/>
    <mergeCell ref="D7225:F7225"/>
    <mergeCell ref="D7216:F7216"/>
    <mergeCell ref="D7217:F7217"/>
    <mergeCell ref="D7218:F7218"/>
    <mergeCell ref="D7219:F7219"/>
    <mergeCell ref="D7220:F7220"/>
    <mergeCell ref="D7281:F7281"/>
    <mergeCell ref="D7282:F7282"/>
    <mergeCell ref="D7283:F7283"/>
    <mergeCell ref="D7284:F7284"/>
    <mergeCell ref="D7285:F7285"/>
    <mergeCell ref="D7276:F7276"/>
    <mergeCell ref="D7277:F7277"/>
    <mergeCell ref="D7278:F7278"/>
    <mergeCell ref="D7279:F7279"/>
    <mergeCell ref="D7280:F7280"/>
    <mergeCell ref="D7271:F7271"/>
    <mergeCell ref="D7272:F7272"/>
    <mergeCell ref="D7273:F7273"/>
    <mergeCell ref="D7274:F7274"/>
    <mergeCell ref="D7275:F7275"/>
    <mergeCell ref="D7266:F7266"/>
    <mergeCell ref="D7267:F7267"/>
    <mergeCell ref="D7268:F7268"/>
    <mergeCell ref="D7269:F7269"/>
    <mergeCell ref="D7270:F7270"/>
    <mergeCell ref="D7261:F7261"/>
    <mergeCell ref="D7262:F7262"/>
    <mergeCell ref="D7263:F7263"/>
    <mergeCell ref="D7264:F7264"/>
    <mergeCell ref="D7265:F7265"/>
    <mergeCell ref="D7256:F7256"/>
    <mergeCell ref="D7257:F7257"/>
    <mergeCell ref="D7258:F7258"/>
    <mergeCell ref="D7259:F7259"/>
    <mergeCell ref="D7260:F7260"/>
    <mergeCell ref="D7251:F7251"/>
    <mergeCell ref="D7252:F7252"/>
    <mergeCell ref="D7253:F7253"/>
    <mergeCell ref="D7254:F7254"/>
    <mergeCell ref="D7255:F7255"/>
    <mergeCell ref="D7316:F7316"/>
    <mergeCell ref="D7317:F7317"/>
    <mergeCell ref="D7318:F7318"/>
    <mergeCell ref="D7319:F7319"/>
    <mergeCell ref="D7320:F7320"/>
    <mergeCell ref="D7311:F7311"/>
    <mergeCell ref="D7312:F7312"/>
    <mergeCell ref="D7313:F7313"/>
    <mergeCell ref="D7314:F7314"/>
    <mergeCell ref="D7315:F7315"/>
    <mergeCell ref="D7306:F7306"/>
    <mergeCell ref="D7307:F7307"/>
    <mergeCell ref="D7308:F7308"/>
    <mergeCell ref="D7309:F7309"/>
    <mergeCell ref="D7310:F7310"/>
    <mergeCell ref="D7301:F7301"/>
    <mergeCell ref="D7302:F7302"/>
    <mergeCell ref="D7303:F7303"/>
    <mergeCell ref="D7304:F7304"/>
    <mergeCell ref="D7305:F7305"/>
    <mergeCell ref="D7296:F7296"/>
    <mergeCell ref="D7297:F7297"/>
    <mergeCell ref="D7298:F7298"/>
    <mergeCell ref="D7299:F7299"/>
    <mergeCell ref="D7300:F7300"/>
    <mergeCell ref="D7291:F7291"/>
    <mergeCell ref="D7292:F7292"/>
    <mergeCell ref="D7293:F7293"/>
    <mergeCell ref="D7294:F7294"/>
    <mergeCell ref="D7295:F7295"/>
    <mergeCell ref="D7286:F7286"/>
    <mergeCell ref="D7287:F7287"/>
    <mergeCell ref="D7288:F7288"/>
    <mergeCell ref="D7289:F7289"/>
    <mergeCell ref="D7290:F7290"/>
    <mergeCell ref="D7351:F7351"/>
    <mergeCell ref="D7352:F7352"/>
    <mergeCell ref="D7353:F7353"/>
    <mergeCell ref="D7354:F7354"/>
    <mergeCell ref="D7355:F7355"/>
    <mergeCell ref="D7346:F7346"/>
    <mergeCell ref="D7347:F7347"/>
    <mergeCell ref="D7348:F7348"/>
    <mergeCell ref="D7349:F7349"/>
    <mergeCell ref="D7350:F7350"/>
    <mergeCell ref="D7341:F7341"/>
    <mergeCell ref="D7342:F7342"/>
    <mergeCell ref="D7343:F7343"/>
    <mergeCell ref="D7344:F7344"/>
    <mergeCell ref="D7345:F7345"/>
    <mergeCell ref="D7336:F7336"/>
    <mergeCell ref="D7337:F7337"/>
    <mergeCell ref="D7338:F7338"/>
    <mergeCell ref="D7339:F7339"/>
    <mergeCell ref="D7340:F7340"/>
    <mergeCell ref="D7331:F7331"/>
    <mergeCell ref="D7332:F7332"/>
    <mergeCell ref="D7333:F7333"/>
    <mergeCell ref="D7334:F7334"/>
    <mergeCell ref="D7335:F7335"/>
    <mergeCell ref="D7326:F7326"/>
    <mergeCell ref="D7327:F7327"/>
    <mergeCell ref="D7328:F7328"/>
    <mergeCell ref="D7329:F7329"/>
    <mergeCell ref="D7330:F7330"/>
    <mergeCell ref="D7321:F7321"/>
    <mergeCell ref="D7322:F7322"/>
    <mergeCell ref="D7323:F7323"/>
    <mergeCell ref="D7324:F7324"/>
    <mergeCell ref="D7325:F7325"/>
    <mergeCell ref="D7386:F7386"/>
    <mergeCell ref="D7387:F7387"/>
    <mergeCell ref="D7388:F7388"/>
    <mergeCell ref="D7389:F7389"/>
    <mergeCell ref="D7390:F7390"/>
    <mergeCell ref="D7381:F7381"/>
    <mergeCell ref="D7382:F7382"/>
    <mergeCell ref="D7383:F7383"/>
    <mergeCell ref="D7384:F7384"/>
    <mergeCell ref="D7385:F7385"/>
    <mergeCell ref="D7376:F7376"/>
    <mergeCell ref="D7377:F7377"/>
    <mergeCell ref="D7378:F7378"/>
    <mergeCell ref="D7379:F7379"/>
    <mergeCell ref="D7380:F7380"/>
    <mergeCell ref="D7371:F7371"/>
    <mergeCell ref="D7372:F7372"/>
    <mergeCell ref="D7373:F7373"/>
    <mergeCell ref="D7374:F7374"/>
    <mergeCell ref="D7375:F7375"/>
    <mergeCell ref="D7366:F7366"/>
    <mergeCell ref="D7367:F7367"/>
    <mergeCell ref="D7368:F7368"/>
    <mergeCell ref="D7369:F7369"/>
    <mergeCell ref="D7370:F7370"/>
    <mergeCell ref="D7361:F7361"/>
    <mergeCell ref="D7362:F7362"/>
    <mergeCell ref="D7363:F7363"/>
    <mergeCell ref="D7364:F7364"/>
    <mergeCell ref="D7365:F7365"/>
    <mergeCell ref="D7356:F7356"/>
    <mergeCell ref="D7357:F7357"/>
    <mergeCell ref="D7358:F7358"/>
    <mergeCell ref="D7359:F7359"/>
    <mergeCell ref="D7360:F7360"/>
    <mergeCell ref="D7421:F7421"/>
    <mergeCell ref="D7422:F7422"/>
    <mergeCell ref="D7423:F7423"/>
    <mergeCell ref="D7424:F7424"/>
    <mergeCell ref="D7425:F7425"/>
    <mergeCell ref="D7416:F7416"/>
    <mergeCell ref="D7417:F7417"/>
    <mergeCell ref="D7418:F7418"/>
    <mergeCell ref="D7419:F7419"/>
    <mergeCell ref="D7420:F7420"/>
    <mergeCell ref="D7411:F7411"/>
    <mergeCell ref="D7412:F7412"/>
    <mergeCell ref="D7413:F7413"/>
    <mergeCell ref="D7414:F7414"/>
    <mergeCell ref="D7415:F7415"/>
    <mergeCell ref="D7406:F7406"/>
    <mergeCell ref="D7407:F7407"/>
    <mergeCell ref="D7408:F7408"/>
    <mergeCell ref="D7409:F7409"/>
    <mergeCell ref="D7410:F7410"/>
    <mergeCell ref="D7401:F7401"/>
    <mergeCell ref="D7402:F7402"/>
    <mergeCell ref="D7403:F7403"/>
    <mergeCell ref="D7404:F7404"/>
    <mergeCell ref="D7405:F7405"/>
    <mergeCell ref="D7396:F7396"/>
    <mergeCell ref="D7397:F7397"/>
    <mergeCell ref="D7398:F7398"/>
    <mergeCell ref="D7399:F7399"/>
    <mergeCell ref="D7400:F7400"/>
    <mergeCell ref="D7391:F7391"/>
    <mergeCell ref="D7392:F7392"/>
    <mergeCell ref="D7393:F7393"/>
    <mergeCell ref="D7394:F7394"/>
    <mergeCell ref="D7395:F7395"/>
    <mergeCell ref="D7456:F7456"/>
    <mergeCell ref="D7457:F7457"/>
    <mergeCell ref="D7458:F7458"/>
    <mergeCell ref="D7459:F7459"/>
    <mergeCell ref="D7460:F7460"/>
    <mergeCell ref="D7451:F7451"/>
    <mergeCell ref="D7452:F7452"/>
    <mergeCell ref="D7453:F7453"/>
    <mergeCell ref="D7454:F7454"/>
    <mergeCell ref="D7455:F7455"/>
    <mergeCell ref="D7446:F7446"/>
    <mergeCell ref="D7447:F7447"/>
    <mergeCell ref="D7448:F7448"/>
    <mergeCell ref="D7449:F7449"/>
    <mergeCell ref="D7450:F7450"/>
    <mergeCell ref="D7441:F7441"/>
    <mergeCell ref="D7442:F7442"/>
    <mergeCell ref="D7443:F7443"/>
    <mergeCell ref="D7444:F7444"/>
    <mergeCell ref="D7445:F7445"/>
    <mergeCell ref="D7436:F7436"/>
    <mergeCell ref="D7437:F7437"/>
    <mergeCell ref="D7438:F7438"/>
    <mergeCell ref="D7439:F7439"/>
    <mergeCell ref="D7440:F7440"/>
    <mergeCell ref="D7431:F7431"/>
    <mergeCell ref="D7432:F7432"/>
    <mergeCell ref="D7433:F7433"/>
    <mergeCell ref="D7434:F7434"/>
    <mergeCell ref="D7435:F7435"/>
    <mergeCell ref="D7426:F7426"/>
    <mergeCell ref="D7427:F7427"/>
    <mergeCell ref="D7428:F7428"/>
    <mergeCell ref="D7429:F7429"/>
    <mergeCell ref="D7430:F7430"/>
    <mergeCell ref="D7491:F7491"/>
    <mergeCell ref="D7492:F7492"/>
    <mergeCell ref="D7493:F7493"/>
    <mergeCell ref="D7494:F7494"/>
    <mergeCell ref="D7495:F7495"/>
    <mergeCell ref="D7486:F7486"/>
    <mergeCell ref="D7487:F7487"/>
    <mergeCell ref="D7488:F7488"/>
    <mergeCell ref="D7489:F7489"/>
    <mergeCell ref="D7490:F7490"/>
    <mergeCell ref="D7481:F7481"/>
    <mergeCell ref="D7482:F7482"/>
    <mergeCell ref="D7483:F7483"/>
    <mergeCell ref="D7484:F7484"/>
    <mergeCell ref="D7485:F7485"/>
    <mergeCell ref="D7476:F7476"/>
    <mergeCell ref="D7477:F7477"/>
    <mergeCell ref="D7478:F7478"/>
    <mergeCell ref="D7479:F7479"/>
    <mergeCell ref="D7480:F7480"/>
    <mergeCell ref="D7471:F7471"/>
    <mergeCell ref="D7472:F7472"/>
    <mergeCell ref="D7473:F7473"/>
    <mergeCell ref="D7474:F7474"/>
    <mergeCell ref="D7475:F7475"/>
    <mergeCell ref="D7466:F7466"/>
    <mergeCell ref="D7467:F7467"/>
    <mergeCell ref="D7468:F7468"/>
    <mergeCell ref="D7469:F7469"/>
    <mergeCell ref="D7470:F7470"/>
    <mergeCell ref="D7461:F7461"/>
    <mergeCell ref="D7462:F7462"/>
    <mergeCell ref="D7463:F7463"/>
    <mergeCell ref="D7464:F7464"/>
    <mergeCell ref="D7465:F7465"/>
    <mergeCell ref="D7526:F7526"/>
    <mergeCell ref="D7527:F7527"/>
    <mergeCell ref="D7528:F7528"/>
    <mergeCell ref="D7529:F7529"/>
    <mergeCell ref="D7530:F7530"/>
    <mergeCell ref="D7521:F7521"/>
    <mergeCell ref="D7522:F7522"/>
    <mergeCell ref="D7523:F7523"/>
    <mergeCell ref="D7524:F7524"/>
    <mergeCell ref="D7525:F7525"/>
    <mergeCell ref="D7516:F7516"/>
    <mergeCell ref="D7517:F7517"/>
    <mergeCell ref="D7518:F7518"/>
    <mergeCell ref="D7519:F7519"/>
    <mergeCell ref="D7520:F7520"/>
    <mergeCell ref="D7511:F7511"/>
    <mergeCell ref="D7512:F7512"/>
    <mergeCell ref="D7513:F7513"/>
    <mergeCell ref="D7514:F7514"/>
    <mergeCell ref="D7515:F7515"/>
    <mergeCell ref="D7506:F7506"/>
    <mergeCell ref="D7507:F7507"/>
    <mergeCell ref="D7508:F7508"/>
    <mergeCell ref="D7509:F7509"/>
    <mergeCell ref="D7510:F7510"/>
    <mergeCell ref="D7501:F7501"/>
    <mergeCell ref="D7502:F7502"/>
    <mergeCell ref="D7503:F7503"/>
    <mergeCell ref="D7504:F7504"/>
    <mergeCell ref="D7505:F7505"/>
    <mergeCell ref="D7496:F7496"/>
    <mergeCell ref="D7497:F7497"/>
    <mergeCell ref="D7498:F7498"/>
    <mergeCell ref="D7499:F7499"/>
    <mergeCell ref="D7500:F7500"/>
    <mergeCell ref="D7561:F7561"/>
    <mergeCell ref="D7562:F7562"/>
    <mergeCell ref="D7563:F7563"/>
    <mergeCell ref="D7564:F7564"/>
    <mergeCell ref="D7565:F7565"/>
    <mergeCell ref="D7556:F7556"/>
    <mergeCell ref="D7557:F7557"/>
    <mergeCell ref="D7558:F7558"/>
    <mergeCell ref="D7559:F7559"/>
    <mergeCell ref="D7560:F7560"/>
    <mergeCell ref="D7551:F7551"/>
    <mergeCell ref="D7552:F7552"/>
    <mergeCell ref="D7553:F7553"/>
    <mergeCell ref="D7554:F7554"/>
    <mergeCell ref="D7555:F7555"/>
    <mergeCell ref="D7546:F7546"/>
    <mergeCell ref="D7547:F7547"/>
    <mergeCell ref="D7548:F7548"/>
    <mergeCell ref="D7549:F7549"/>
    <mergeCell ref="D7550:F7550"/>
    <mergeCell ref="D7541:F7541"/>
    <mergeCell ref="D7542:F7542"/>
    <mergeCell ref="D7543:F7543"/>
    <mergeCell ref="D7544:F7544"/>
    <mergeCell ref="D7545:F7545"/>
    <mergeCell ref="D7536:F7536"/>
    <mergeCell ref="D7537:F7537"/>
    <mergeCell ref="D7538:F7538"/>
    <mergeCell ref="D7539:F7539"/>
    <mergeCell ref="D7540:F7540"/>
    <mergeCell ref="D7531:F7531"/>
    <mergeCell ref="D7532:F7532"/>
    <mergeCell ref="D7533:F7533"/>
    <mergeCell ref="D7534:F7534"/>
    <mergeCell ref="D7535:F7535"/>
    <mergeCell ref="D7596:F7596"/>
    <mergeCell ref="D7597:F7597"/>
    <mergeCell ref="D7598:F7598"/>
    <mergeCell ref="D7599:F7599"/>
    <mergeCell ref="D7600:F7600"/>
    <mergeCell ref="D7591:F7591"/>
    <mergeCell ref="D7592:F7592"/>
    <mergeCell ref="D7593:F7593"/>
    <mergeCell ref="D7594:F7594"/>
    <mergeCell ref="D7595:F7595"/>
    <mergeCell ref="D7586:F7586"/>
    <mergeCell ref="D7587:F7587"/>
    <mergeCell ref="D7588:F7588"/>
    <mergeCell ref="D7589:F7589"/>
    <mergeCell ref="D7590:F7590"/>
    <mergeCell ref="D7581:F7581"/>
    <mergeCell ref="D7582:F7582"/>
    <mergeCell ref="D7583:F7583"/>
    <mergeCell ref="D7584:F7584"/>
    <mergeCell ref="D7585:F7585"/>
    <mergeCell ref="D7576:F7576"/>
    <mergeCell ref="D7577:F7577"/>
    <mergeCell ref="D7578:F7578"/>
    <mergeCell ref="D7579:F7579"/>
    <mergeCell ref="D7580:F7580"/>
    <mergeCell ref="D7571:F7571"/>
    <mergeCell ref="D7572:F7572"/>
    <mergeCell ref="D7573:F7573"/>
    <mergeCell ref="D7574:F7574"/>
    <mergeCell ref="D7575:F7575"/>
    <mergeCell ref="D7566:F7566"/>
    <mergeCell ref="D7567:F7567"/>
    <mergeCell ref="D7568:F7568"/>
    <mergeCell ref="D7569:F7569"/>
    <mergeCell ref="D7570:F7570"/>
    <mergeCell ref="D7631:F7631"/>
    <mergeCell ref="D7632:F7632"/>
    <mergeCell ref="D7633:F7633"/>
    <mergeCell ref="D7634:F7634"/>
    <mergeCell ref="D7635:F7635"/>
    <mergeCell ref="D7626:F7626"/>
    <mergeCell ref="D7627:F7627"/>
    <mergeCell ref="D7628:F7628"/>
    <mergeCell ref="D7629:F7629"/>
    <mergeCell ref="D7630:F7630"/>
    <mergeCell ref="D7621:F7621"/>
    <mergeCell ref="D7622:F7622"/>
    <mergeCell ref="D7623:F7623"/>
    <mergeCell ref="D7624:F7624"/>
    <mergeCell ref="D7625:F7625"/>
    <mergeCell ref="D7616:F7616"/>
    <mergeCell ref="D7617:F7617"/>
    <mergeCell ref="D7618:F7618"/>
    <mergeCell ref="D7619:F7619"/>
    <mergeCell ref="D7620:F7620"/>
    <mergeCell ref="D7611:F7611"/>
    <mergeCell ref="D7612:F7612"/>
    <mergeCell ref="D7613:F7613"/>
    <mergeCell ref="D7614:F7614"/>
    <mergeCell ref="D7615:F7615"/>
    <mergeCell ref="D7606:F7606"/>
    <mergeCell ref="D7607:F7607"/>
    <mergeCell ref="D7608:F7608"/>
    <mergeCell ref="D7609:F7609"/>
    <mergeCell ref="D7610:F7610"/>
    <mergeCell ref="D7601:F7601"/>
    <mergeCell ref="D7602:F7602"/>
    <mergeCell ref="D7603:F7603"/>
    <mergeCell ref="D7604:F7604"/>
    <mergeCell ref="D7605:F7605"/>
    <mergeCell ref="D7666:F7666"/>
    <mergeCell ref="D7667:F7667"/>
    <mergeCell ref="D7668:F7668"/>
    <mergeCell ref="D7669:F7669"/>
    <mergeCell ref="D7670:F7670"/>
    <mergeCell ref="D7661:F7661"/>
    <mergeCell ref="D7662:F7662"/>
    <mergeCell ref="D7663:F7663"/>
    <mergeCell ref="D7664:F7664"/>
    <mergeCell ref="D7665:F7665"/>
    <mergeCell ref="D7656:F7656"/>
    <mergeCell ref="D7657:F7657"/>
    <mergeCell ref="D7658:F7658"/>
    <mergeCell ref="D7659:F7659"/>
    <mergeCell ref="D7660:F7660"/>
    <mergeCell ref="D7651:F7651"/>
    <mergeCell ref="D7652:F7652"/>
    <mergeCell ref="D7653:F7653"/>
    <mergeCell ref="D7654:F7654"/>
    <mergeCell ref="D7655:F7655"/>
    <mergeCell ref="D7646:F7646"/>
    <mergeCell ref="D7647:F7647"/>
    <mergeCell ref="D7648:F7648"/>
    <mergeCell ref="D7649:F7649"/>
    <mergeCell ref="D7650:F7650"/>
    <mergeCell ref="D7641:F7641"/>
    <mergeCell ref="D7642:F7642"/>
    <mergeCell ref="D7643:F7643"/>
    <mergeCell ref="D7644:F7644"/>
    <mergeCell ref="D7645:F7645"/>
    <mergeCell ref="D7636:F7636"/>
    <mergeCell ref="D7637:F7637"/>
    <mergeCell ref="D7638:F7638"/>
    <mergeCell ref="D7639:F7639"/>
    <mergeCell ref="D7640:F7640"/>
    <mergeCell ref="D7701:F7701"/>
    <mergeCell ref="D7702:F7702"/>
    <mergeCell ref="D7703:F7703"/>
    <mergeCell ref="D7704:F7704"/>
    <mergeCell ref="D7705:F7705"/>
    <mergeCell ref="D7696:F7696"/>
    <mergeCell ref="D7697:F7697"/>
    <mergeCell ref="D7698:F7698"/>
    <mergeCell ref="D7699:F7699"/>
    <mergeCell ref="D7700:F7700"/>
    <mergeCell ref="D7691:F7691"/>
    <mergeCell ref="D7692:F7692"/>
    <mergeCell ref="D7693:F7693"/>
    <mergeCell ref="D7694:F7694"/>
    <mergeCell ref="D7695:F7695"/>
    <mergeCell ref="D7686:F7686"/>
    <mergeCell ref="D7687:F7687"/>
    <mergeCell ref="D7688:F7688"/>
    <mergeCell ref="D7689:F7689"/>
    <mergeCell ref="D7690:F7690"/>
    <mergeCell ref="D7681:F7681"/>
    <mergeCell ref="D7682:F7682"/>
    <mergeCell ref="D7683:F7683"/>
    <mergeCell ref="D7684:F7684"/>
    <mergeCell ref="D7685:F7685"/>
    <mergeCell ref="D7676:F7676"/>
    <mergeCell ref="D7677:F7677"/>
    <mergeCell ref="D7678:F7678"/>
    <mergeCell ref="D7679:F7679"/>
    <mergeCell ref="D7680:F7680"/>
    <mergeCell ref="D7671:F7671"/>
    <mergeCell ref="D7672:F7672"/>
    <mergeCell ref="D7673:F7673"/>
    <mergeCell ref="D7674:F7674"/>
    <mergeCell ref="D7675:F7675"/>
    <mergeCell ref="D7736:F7736"/>
    <mergeCell ref="D7737:F7737"/>
    <mergeCell ref="D7738:F7738"/>
    <mergeCell ref="D7739:F7739"/>
    <mergeCell ref="D7740:F7740"/>
    <mergeCell ref="D7731:F7731"/>
    <mergeCell ref="D7732:F7732"/>
    <mergeCell ref="D7733:F7733"/>
    <mergeCell ref="D7734:F7734"/>
    <mergeCell ref="D7735:F7735"/>
    <mergeCell ref="D7726:F7726"/>
    <mergeCell ref="D7727:F7727"/>
    <mergeCell ref="D7728:F7728"/>
    <mergeCell ref="D7729:F7729"/>
    <mergeCell ref="D7730:F7730"/>
    <mergeCell ref="D7721:F7721"/>
    <mergeCell ref="D7722:F7722"/>
    <mergeCell ref="D7723:F7723"/>
    <mergeCell ref="D7724:F7724"/>
    <mergeCell ref="D7725:F7725"/>
    <mergeCell ref="D7716:F7716"/>
    <mergeCell ref="D7717:F7717"/>
    <mergeCell ref="D7718:F7718"/>
    <mergeCell ref="D7719:F7719"/>
    <mergeCell ref="D7720:F7720"/>
    <mergeCell ref="D7711:F7711"/>
    <mergeCell ref="D7712:F7712"/>
    <mergeCell ref="D7713:F7713"/>
    <mergeCell ref="D7714:F7714"/>
    <mergeCell ref="D7715:F7715"/>
    <mergeCell ref="D7706:F7706"/>
    <mergeCell ref="D7707:F7707"/>
    <mergeCell ref="D7708:F7708"/>
    <mergeCell ref="D7709:F7709"/>
    <mergeCell ref="D7710:F7710"/>
    <mergeCell ref="D7771:F7771"/>
    <mergeCell ref="D7772:F7772"/>
    <mergeCell ref="D7773:F7773"/>
    <mergeCell ref="D7774:F7774"/>
    <mergeCell ref="D7775:F7775"/>
    <mergeCell ref="D7766:F7766"/>
    <mergeCell ref="D7767:F7767"/>
    <mergeCell ref="D7768:F7768"/>
    <mergeCell ref="D7769:F7769"/>
    <mergeCell ref="D7770:F7770"/>
    <mergeCell ref="D7761:F7761"/>
    <mergeCell ref="D7762:F7762"/>
    <mergeCell ref="D7763:F7763"/>
    <mergeCell ref="D7764:F7764"/>
    <mergeCell ref="D7765:F7765"/>
    <mergeCell ref="D7756:F7756"/>
    <mergeCell ref="D7757:F7757"/>
    <mergeCell ref="D7758:F7758"/>
    <mergeCell ref="D7759:F7759"/>
    <mergeCell ref="D7760:F7760"/>
    <mergeCell ref="D7751:F7751"/>
    <mergeCell ref="D7752:F7752"/>
    <mergeCell ref="D7753:F7753"/>
    <mergeCell ref="D7754:F7754"/>
    <mergeCell ref="D7755:F7755"/>
    <mergeCell ref="D7746:F7746"/>
    <mergeCell ref="D7747:F7747"/>
    <mergeCell ref="D7748:F7748"/>
    <mergeCell ref="D7749:F7749"/>
    <mergeCell ref="D7750:F7750"/>
    <mergeCell ref="D7741:F7741"/>
    <mergeCell ref="D7742:F7742"/>
    <mergeCell ref="D7743:F7743"/>
    <mergeCell ref="D7744:F7744"/>
    <mergeCell ref="D7745:F7745"/>
    <mergeCell ref="D7806:F7806"/>
    <mergeCell ref="D7807:F7807"/>
    <mergeCell ref="D7808:F7808"/>
    <mergeCell ref="D7809:F7809"/>
    <mergeCell ref="D7810:F7810"/>
    <mergeCell ref="D7801:F7801"/>
    <mergeCell ref="D7802:F7802"/>
    <mergeCell ref="D7803:F7803"/>
    <mergeCell ref="D7804:F7804"/>
    <mergeCell ref="D7805:F7805"/>
    <mergeCell ref="D7796:F7796"/>
    <mergeCell ref="D7797:F7797"/>
    <mergeCell ref="D7798:F7798"/>
    <mergeCell ref="D7799:F7799"/>
    <mergeCell ref="D7800:F7800"/>
    <mergeCell ref="D7791:F7791"/>
    <mergeCell ref="D7792:F7792"/>
    <mergeCell ref="D7793:F7793"/>
    <mergeCell ref="D7794:F7794"/>
    <mergeCell ref="D7795:F7795"/>
    <mergeCell ref="D7786:F7786"/>
    <mergeCell ref="D7787:F7787"/>
    <mergeCell ref="D7788:F7788"/>
    <mergeCell ref="D7789:F7789"/>
    <mergeCell ref="D7790:F7790"/>
    <mergeCell ref="D7781:F7781"/>
    <mergeCell ref="D7782:F7782"/>
    <mergeCell ref="D7783:F7783"/>
    <mergeCell ref="D7784:F7784"/>
    <mergeCell ref="D7785:F7785"/>
    <mergeCell ref="D7776:F7776"/>
    <mergeCell ref="D7777:F7777"/>
    <mergeCell ref="D7778:F7778"/>
    <mergeCell ref="D7779:F7779"/>
    <mergeCell ref="D7780:F7780"/>
    <mergeCell ref="D7841:F7841"/>
    <mergeCell ref="D7842:F7842"/>
    <mergeCell ref="D7843:F7843"/>
    <mergeCell ref="D7844:F7844"/>
    <mergeCell ref="D7845:F7845"/>
    <mergeCell ref="D7836:F7836"/>
    <mergeCell ref="D7837:F7837"/>
    <mergeCell ref="D7838:F7838"/>
    <mergeCell ref="D7839:F7839"/>
    <mergeCell ref="D7840:F7840"/>
    <mergeCell ref="D7831:F7831"/>
    <mergeCell ref="D7832:F7832"/>
    <mergeCell ref="D7833:F7833"/>
    <mergeCell ref="D7834:F7834"/>
    <mergeCell ref="D7835:F7835"/>
    <mergeCell ref="D7826:F7826"/>
    <mergeCell ref="D7827:F7827"/>
    <mergeCell ref="D7828:F7828"/>
    <mergeCell ref="D7829:F7829"/>
    <mergeCell ref="D7830:F7830"/>
    <mergeCell ref="D7821:F7821"/>
    <mergeCell ref="D7822:F7822"/>
    <mergeCell ref="D7823:F7823"/>
    <mergeCell ref="D7824:F7824"/>
    <mergeCell ref="D7825:F7825"/>
    <mergeCell ref="D7816:F7816"/>
    <mergeCell ref="D7817:F7817"/>
    <mergeCell ref="D7818:F7818"/>
    <mergeCell ref="D7819:F7819"/>
    <mergeCell ref="D7820:F7820"/>
    <mergeCell ref="D7811:F7811"/>
    <mergeCell ref="D7812:F7812"/>
    <mergeCell ref="D7813:F7813"/>
    <mergeCell ref="D7814:F7814"/>
    <mergeCell ref="D7815:F7815"/>
    <mergeCell ref="D7876:F7876"/>
    <mergeCell ref="D7877:F7877"/>
    <mergeCell ref="D7878:F7878"/>
    <mergeCell ref="D7879:F7879"/>
    <mergeCell ref="D7880:F7880"/>
    <mergeCell ref="D7871:F7871"/>
    <mergeCell ref="D7872:F7872"/>
    <mergeCell ref="D7873:F7873"/>
    <mergeCell ref="D7874:F7874"/>
    <mergeCell ref="D7875:F7875"/>
    <mergeCell ref="D7866:F7866"/>
    <mergeCell ref="D7867:F7867"/>
    <mergeCell ref="D7868:F7868"/>
    <mergeCell ref="D7869:F7869"/>
    <mergeCell ref="D7870:F7870"/>
    <mergeCell ref="D7861:F7861"/>
    <mergeCell ref="D7862:F7862"/>
    <mergeCell ref="D7863:F7863"/>
    <mergeCell ref="D7864:F7864"/>
    <mergeCell ref="D7865:F7865"/>
    <mergeCell ref="D7856:F7856"/>
    <mergeCell ref="D7857:F7857"/>
    <mergeCell ref="D7858:F7858"/>
    <mergeCell ref="D7859:F7859"/>
    <mergeCell ref="D7860:F7860"/>
    <mergeCell ref="D7851:F7851"/>
    <mergeCell ref="D7852:F7852"/>
    <mergeCell ref="D7853:F7853"/>
    <mergeCell ref="D7854:F7854"/>
    <mergeCell ref="D7855:F7855"/>
    <mergeCell ref="D7846:F7846"/>
    <mergeCell ref="D7847:F7847"/>
    <mergeCell ref="D7848:F7848"/>
    <mergeCell ref="D7849:F7849"/>
    <mergeCell ref="D7850:F7850"/>
    <mergeCell ref="D7911:F7911"/>
    <mergeCell ref="D7912:F7912"/>
    <mergeCell ref="D7913:F7913"/>
    <mergeCell ref="D7914:F7914"/>
    <mergeCell ref="D7915:F7915"/>
    <mergeCell ref="D7906:F7906"/>
    <mergeCell ref="D7907:F7907"/>
    <mergeCell ref="D7908:F7908"/>
    <mergeCell ref="D7909:F7909"/>
    <mergeCell ref="D7910:F7910"/>
    <mergeCell ref="D7901:F7901"/>
    <mergeCell ref="D7902:F7902"/>
    <mergeCell ref="D7903:F7903"/>
    <mergeCell ref="D7904:F7904"/>
    <mergeCell ref="D7905:F7905"/>
    <mergeCell ref="D7896:F7896"/>
    <mergeCell ref="D7897:F7897"/>
    <mergeCell ref="D7898:F7898"/>
    <mergeCell ref="D7899:F7899"/>
    <mergeCell ref="D7900:F7900"/>
    <mergeCell ref="D7891:F7891"/>
    <mergeCell ref="D7892:F7892"/>
    <mergeCell ref="D7893:F7893"/>
    <mergeCell ref="D7894:F7894"/>
    <mergeCell ref="D7895:F7895"/>
    <mergeCell ref="D7886:F7886"/>
    <mergeCell ref="D7887:F7887"/>
    <mergeCell ref="D7888:F7888"/>
    <mergeCell ref="D7889:F7889"/>
    <mergeCell ref="D7890:F7890"/>
    <mergeCell ref="D7881:F7881"/>
    <mergeCell ref="D7882:F7882"/>
    <mergeCell ref="D7883:F7883"/>
    <mergeCell ref="D7884:F7884"/>
    <mergeCell ref="D7885:F7885"/>
    <mergeCell ref="D7946:F7946"/>
    <mergeCell ref="D7947:F7947"/>
    <mergeCell ref="D7948:F7948"/>
    <mergeCell ref="D7949:F7949"/>
    <mergeCell ref="D7950:F7950"/>
    <mergeCell ref="D7941:F7941"/>
    <mergeCell ref="D7942:F7942"/>
    <mergeCell ref="D7943:F7943"/>
    <mergeCell ref="D7944:F7944"/>
    <mergeCell ref="D7945:F7945"/>
    <mergeCell ref="D7936:F7936"/>
    <mergeCell ref="D7937:F7937"/>
    <mergeCell ref="D7938:F7938"/>
    <mergeCell ref="D7939:F7939"/>
    <mergeCell ref="D7940:F7940"/>
    <mergeCell ref="D7931:F7931"/>
    <mergeCell ref="D7932:F7932"/>
    <mergeCell ref="D7933:F7933"/>
    <mergeCell ref="D7934:F7934"/>
    <mergeCell ref="D7935:F7935"/>
    <mergeCell ref="D7926:F7926"/>
    <mergeCell ref="D7927:F7927"/>
    <mergeCell ref="D7928:F7928"/>
    <mergeCell ref="D7929:F7929"/>
    <mergeCell ref="D7930:F7930"/>
    <mergeCell ref="D7921:F7921"/>
    <mergeCell ref="D7922:F7922"/>
    <mergeCell ref="D7923:F7923"/>
    <mergeCell ref="D7924:F7924"/>
    <mergeCell ref="D7925:F7925"/>
    <mergeCell ref="D7916:F7916"/>
    <mergeCell ref="D7917:F7917"/>
    <mergeCell ref="D7918:F7918"/>
    <mergeCell ref="D7919:F7919"/>
    <mergeCell ref="D7920:F7920"/>
    <mergeCell ref="D7981:F7981"/>
    <mergeCell ref="D7982:F7982"/>
    <mergeCell ref="D7983:F7983"/>
    <mergeCell ref="D7984:F7984"/>
    <mergeCell ref="D7985:F7985"/>
    <mergeCell ref="D7976:F7976"/>
    <mergeCell ref="D7977:F7977"/>
    <mergeCell ref="D7978:F7978"/>
    <mergeCell ref="D7979:F7979"/>
    <mergeCell ref="D7980:F7980"/>
    <mergeCell ref="D7971:F7971"/>
    <mergeCell ref="D7972:F7972"/>
    <mergeCell ref="D7973:F7973"/>
    <mergeCell ref="D7974:F7974"/>
    <mergeCell ref="D7975:F7975"/>
    <mergeCell ref="D7966:F7966"/>
    <mergeCell ref="D7967:F7967"/>
    <mergeCell ref="D7968:F7968"/>
    <mergeCell ref="D7969:F7969"/>
    <mergeCell ref="D7970:F7970"/>
    <mergeCell ref="D7961:F7961"/>
    <mergeCell ref="D7962:F7962"/>
    <mergeCell ref="D7963:F7963"/>
    <mergeCell ref="D7964:F7964"/>
    <mergeCell ref="D7965:F7965"/>
    <mergeCell ref="D7956:F7956"/>
    <mergeCell ref="D7957:F7957"/>
    <mergeCell ref="D7958:F7958"/>
    <mergeCell ref="D7959:F7959"/>
    <mergeCell ref="D7960:F7960"/>
    <mergeCell ref="D7951:F7951"/>
    <mergeCell ref="D7952:F7952"/>
    <mergeCell ref="D7953:F7953"/>
    <mergeCell ref="D7954:F7954"/>
    <mergeCell ref="D7955:F7955"/>
    <mergeCell ref="D8016:F8016"/>
    <mergeCell ref="D8017:F8017"/>
    <mergeCell ref="D8018:F8018"/>
    <mergeCell ref="D8019:F8019"/>
    <mergeCell ref="D8020:F8020"/>
    <mergeCell ref="D8011:F8011"/>
    <mergeCell ref="D8012:F8012"/>
    <mergeCell ref="D8013:F8013"/>
    <mergeCell ref="D8014:F8014"/>
    <mergeCell ref="D8015:F8015"/>
    <mergeCell ref="D8006:F8006"/>
    <mergeCell ref="D8007:F8007"/>
    <mergeCell ref="D8008:F8008"/>
    <mergeCell ref="D8009:F8009"/>
    <mergeCell ref="D8010:F8010"/>
    <mergeCell ref="D8001:F8001"/>
    <mergeCell ref="D8002:F8002"/>
    <mergeCell ref="D8003:F8003"/>
    <mergeCell ref="D8004:F8004"/>
    <mergeCell ref="D8005:F8005"/>
    <mergeCell ref="D7996:F7996"/>
    <mergeCell ref="D7997:F7997"/>
    <mergeCell ref="D7998:F7998"/>
    <mergeCell ref="D7999:F7999"/>
    <mergeCell ref="D8000:F8000"/>
    <mergeCell ref="D7991:F7991"/>
    <mergeCell ref="D7992:F7992"/>
    <mergeCell ref="D7993:F7993"/>
    <mergeCell ref="D7994:F7994"/>
    <mergeCell ref="D7995:F7995"/>
    <mergeCell ref="D7986:F7986"/>
    <mergeCell ref="D7987:F7987"/>
    <mergeCell ref="D7988:F7988"/>
    <mergeCell ref="D7989:F7989"/>
    <mergeCell ref="D7990:F7990"/>
    <mergeCell ref="D8051:F8051"/>
    <mergeCell ref="D8052:F8052"/>
    <mergeCell ref="D8053:F8053"/>
    <mergeCell ref="D8054:F8054"/>
    <mergeCell ref="D8055:F8055"/>
    <mergeCell ref="D8046:F8046"/>
    <mergeCell ref="D8047:F8047"/>
    <mergeCell ref="D8048:F8048"/>
    <mergeCell ref="D8049:F8049"/>
    <mergeCell ref="D8050:F8050"/>
    <mergeCell ref="D8041:F8041"/>
    <mergeCell ref="D8042:F8042"/>
    <mergeCell ref="D8043:F8043"/>
    <mergeCell ref="D8044:F8044"/>
    <mergeCell ref="D8045:F8045"/>
    <mergeCell ref="D8036:F8036"/>
    <mergeCell ref="D8037:F8037"/>
    <mergeCell ref="D8038:F8038"/>
    <mergeCell ref="D8039:F8039"/>
    <mergeCell ref="D8040:F8040"/>
    <mergeCell ref="D8031:F8031"/>
    <mergeCell ref="D8032:F8032"/>
    <mergeCell ref="D8033:F8033"/>
    <mergeCell ref="D8034:F8034"/>
    <mergeCell ref="D8035:F8035"/>
    <mergeCell ref="D8026:F8026"/>
    <mergeCell ref="D8027:F8027"/>
    <mergeCell ref="D8028:F8028"/>
    <mergeCell ref="D8029:F8029"/>
    <mergeCell ref="D8030:F8030"/>
    <mergeCell ref="D8021:F8021"/>
    <mergeCell ref="D8022:F8022"/>
    <mergeCell ref="D8023:F8023"/>
    <mergeCell ref="D8024:F8024"/>
    <mergeCell ref="D8025:F8025"/>
    <mergeCell ref="D8086:F8086"/>
    <mergeCell ref="D8087:F8087"/>
    <mergeCell ref="D8088:F8088"/>
    <mergeCell ref="D8089:F8089"/>
    <mergeCell ref="D8090:F8090"/>
    <mergeCell ref="D8081:F8081"/>
    <mergeCell ref="D8082:F8082"/>
    <mergeCell ref="D8083:F8083"/>
    <mergeCell ref="D8084:F8084"/>
    <mergeCell ref="D8085:F8085"/>
    <mergeCell ref="D8076:F8076"/>
    <mergeCell ref="D8077:F8077"/>
    <mergeCell ref="D8078:F8078"/>
    <mergeCell ref="D8079:F8079"/>
    <mergeCell ref="D8080:F8080"/>
    <mergeCell ref="D8071:F8071"/>
    <mergeCell ref="D8072:F8072"/>
    <mergeCell ref="D8073:F8073"/>
    <mergeCell ref="D8074:F8074"/>
    <mergeCell ref="D8075:F8075"/>
    <mergeCell ref="D8066:F8066"/>
    <mergeCell ref="D8067:F8067"/>
    <mergeCell ref="D8068:F8068"/>
    <mergeCell ref="D8069:F8069"/>
    <mergeCell ref="D8070:F8070"/>
    <mergeCell ref="D8061:F8061"/>
    <mergeCell ref="D8062:F8062"/>
    <mergeCell ref="D8063:F8063"/>
    <mergeCell ref="D8064:F8064"/>
    <mergeCell ref="D8065:F8065"/>
    <mergeCell ref="D8056:F8056"/>
    <mergeCell ref="D8057:F8057"/>
    <mergeCell ref="D8058:F8058"/>
    <mergeCell ref="D8059:F8059"/>
    <mergeCell ref="D8060:F8060"/>
    <mergeCell ref="D8121:F8121"/>
    <mergeCell ref="D8122:F8122"/>
    <mergeCell ref="D8123:F8123"/>
    <mergeCell ref="D8124:F8124"/>
    <mergeCell ref="D8125:F8125"/>
    <mergeCell ref="D8116:F8116"/>
    <mergeCell ref="D8117:F8117"/>
    <mergeCell ref="D8118:F8118"/>
    <mergeCell ref="D8119:F8119"/>
    <mergeCell ref="D8120:F8120"/>
    <mergeCell ref="D8111:F8111"/>
    <mergeCell ref="D8112:F8112"/>
    <mergeCell ref="D8113:F8113"/>
    <mergeCell ref="D8114:F8114"/>
    <mergeCell ref="D8115:F8115"/>
    <mergeCell ref="D8106:F8106"/>
    <mergeCell ref="D8107:F8107"/>
    <mergeCell ref="D8108:F8108"/>
    <mergeCell ref="D8109:F8109"/>
    <mergeCell ref="D8110:F8110"/>
    <mergeCell ref="D8101:F8101"/>
    <mergeCell ref="D8102:F8102"/>
    <mergeCell ref="D8103:F8103"/>
    <mergeCell ref="D8104:F8104"/>
    <mergeCell ref="D8105:F8105"/>
    <mergeCell ref="D8096:F8096"/>
    <mergeCell ref="D8097:F8097"/>
    <mergeCell ref="D8098:F8098"/>
    <mergeCell ref="D8099:F8099"/>
    <mergeCell ref="D8100:F8100"/>
    <mergeCell ref="D8091:F8091"/>
    <mergeCell ref="D8092:F8092"/>
    <mergeCell ref="D8093:F8093"/>
    <mergeCell ref="D8094:F8094"/>
    <mergeCell ref="D8095:F8095"/>
    <mergeCell ref="D8156:F8156"/>
    <mergeCell ref="D8157:F8157"/>
    <mergeCell ref="D8158:F8158"/>
    <mergeCell ref="D8159:F8159"/>
    <mergeCell ref="D8160:F8160"/>
    <mergeCell ref="D8151:F8151"/>
    <mergeCell ref="D8152:F8152"/>
    <mergeCell ref="D8153:F8153"/>
    <mergeCell ref="D8154:F8154"/>
    <mergeCell ref="D8155:F8155"/>
    <mergeCell ref="D8146:F8146"/>
    <mergeCell ref="D8147:F8147"/>
    <mergeCell ref="D8148:F8148"/>
    <mergeCell ref="D8149:F8149"/>
    <mergeCell ref="D8150:F8150"/>
    <mergeCell ref="D8141:F8141"/>
    <mergeCell ref="D8142:F8142"/>
    <mergeCell ref="D8143:F8143"/>
    <mergeCell ref="D8144:F8144"/>
    <mergeCell ref="D8145:F8145"/>
    <mergeCell ref="D8136:F8136"/>
    <mergeCell ref="D8137:F8137"/>
    <mergeCell ref="D8138:F8138"/>
    <mergeCell ref="D8139:F8139"/>
    <mergeCell ref="D8140:F8140"/>
    <mergeCell ref="D8131:F8131"/>
    <mergeCell ref="D8132:F8132"/>
    <mergeCell ref="D8133:F8133"/>
    <mergeCell ref="D8134:F8134"/>
    <mergeCell ref="D8135:F8135"/>
    <mergeCell ref="D8126:F8126"/>
    <mergeCell ref="D8127:F8127"/>
    <mergeCell ref="D8128:F8128"/>
    <mergeCell ref="D8129:F8129"/>
    <mergeCell ref="D8130:F8130"/>
    <mergeCell ref="D8191:F8191"/>
    <mergeCell ref="D8192:F8192"/>
    <mergeCell ref="D8193:F8193"/>
    <mergeCell ref="D8194:F8194"/>
    <mergeCell ref="D8195:F8195"/>
    <mergeCell ref="D8186:F8186"/>
    <mergeCell ref="D8187:F8187"/>
    <mergeCell ref="D8188:F8188"/>
    <mergeCell ref="D8189:F8189"/>
    <mergeCell ref="D8190:F8190"/>
    <mergeCell ref="D8181:F8181"/>
    <mergeCell ref="D8182:F8182"/>
    <mergeCell ref="D8183:F8183"/>
    <mergeCell ref="D8184:F8184"/>
    <mergeCell ref="D8185:F8185"/>
    <mergeCell ref="D8176:F8176"/>
    <mergeCell ref="D8177:F8177"/>
    <mergeCell ref="D8178:F8178"/>
    <mergeCell ref="D8179:F8179"/>
    <mergeCell ref="D8180:F8180"/>
    <mergeCell ref="D8171:F8171"/>
    <mergeCell ref="D8172:F8172"/>
    <mergeCell ref="D8173:F8173"/>
    <mergeCell ref="D8174:F8174"/>
    <mergeCell ref="D8175:F8175"/>
    <mergeCell ref="D8166:F8166"/>
    <mergeCell ref="D8167:F8167"/>
    <mergeCell ref="D8168:F8168"/>
    <mergeCell ref="D8169:F8169"/>
    <mergeCell ref="D8170:F8170"/>
    <mergeCell ref="D8161:F8161"/>
    <mergeCell ref="D8162:F8162"/>
    <mergeCell ref="D8163:F8163"/>
    <mergeCell ref="D8164:F8164"/>
    <mergeCell ref="D8165:F8165"/>
    <mergeCell ref="D8226:F8226"/>
    <mergeCell ref="D8227:F8227"/>
    <mergeCell ref="D8228:F8228"/>
    <mergeCell ref="D8229:F8229"/>
    <mergeCell ref="D8230:F8230"/>
    <mergeCell ref="D8221:F8221"/>
    <mergeCell ref="D8222:F8222"/>
    <mergeCell ref="D8223:F8223"/>
    <mergeCell ref="D8224:F8224"/>
    <mergeCell ref="D8225:F8225"/>
    <mergeCell ref="D8216:F8216"/>
    <mergeCell ref="D8217:F8217"/>
    <mergeCell ref="D8218:F8218"/>
    <mergeCell ref="D8219:F8219"/>
    <mergeCell ref="D8220:F8220"/>
    <mergeCell ref="D8211:F8211"/>
    <mergeCell ref="D8212:F8212"/>
    <mergeCell ref="D8213:F8213"/>
    <mergeCell ref="D8214:F8214"/>
    <mergeCell ref="D8215:F8215"/>
    <mergeCell ref="D8206:F8206"/>
    <mergeCell ref="D8207:F8207"/>
    <mergeCell ref="D8208:F8208"/>
    <mergeCell ref="D8209:F8209"/>
    <mergeCell ref="D8210:F8210"/>
    <mergeCell ref="D8201:F8201"/>
    <mergeCell ref="D8202:F8202"/>
    <mergeCell ref="D8203:F8203"/>
    <mergeCell ref="D8204:F8204"/>
    <mergeCell ref="D8205:F8205"/>
    <mergeCell ref="D8196:F8196"/>
    <mergeCell ref="D8197:F8197"/>
    <mergeCell ref="D8198:F8198"/>
    <mergeCell ref="D8199:F8199"/>
    <mergeCell ref="D8200:F8200"/>
    <mergeCell ref="D8261:F8261"/>
    <mergeCell ref="D8262:F8262"/>
    <mergeCell ref="D8263:F8263"/>
    <mergeCell ref="D8264:F8264"/>
    <mergeCell ref="D8265:F8265"/>
    <mergeCell ref="D8256:F8256"/>
    <mergeCell ref="D8257:F8257"/>
    <mergeCell ref="D8258:F8258"/>
    <mergeCell ref="D8259:F8259"/>
    <mergeCell ref="D8260:F8260"/>
    <mergeCell ref="D8251:F8251"/>
    <mergeCell ref="D8252:F8252"/>
    <mergeCell ref="D8253:F8253"/>
    <mergeCell ref="D8254:F8254"/>
    <mergeCell ref="D8255:F8255"/>
    <mergeCell ref="D8246:F8246"/>
    <mergeCell ref="D8247:F8247"/>
    <mergeCell ref="D8248:F8248"/>
    <mergeCell ref="D8249:F8249"/>
    <mergeCell ref="D8250:F8250"/>
    <mergeCell ref="D8241:F8241"/>
    <mergeCell ref="D8242:F8242"/>
    <mergeCell ref="D8243:F8243"/>
    <mergeCell ref="D8244:F8244"/>
    <mergeCell ref="D8245:F8245"/>
    <mergeCell ref="D8236:F8236"/>
    <mergeCell ref="D8237:F8237"/>
    <mergeCell ref="D8238:F8238"/>
    <mergeCell ref="D8239:F8239"/>
    <mergeCell ref="D8240:F8240"/>
    <mergeCell ref="D8231:F8231"/>
    <mergeCell ref="D8232:F8232"/>
    <mergeCell ref="D8233:F8233"/>
    <mergeCell ref="D8234:F8234"/>
    <mergeCell ref="D8235:F8235"/>
    <mergeCell ref="D8296:F8296"/>
    <mergeCell ref="D8297:F8297"/>
    <mergeCell ref="D8298:F8298"/>
    <mergeCell ref="D8299:F8299"/>
    <mergeCell ref="D8300:F8300"/>
    <mergeCell ref="D8291:F8291"/>
    <mergeCell ref="D8292:F8292"/>
    <mergeCell ref="D8293:F8293"/>
    <mergeCell ref="D8294:F8294"/>
    <mergeCell ref="D8295:F8295"/>
    <mergeCell ref="D8286:F8286"/>
    <mergeCell ref="D8287:F8287"/>
    <mergeCell ref="D8288:F8288"/>
    <mergeCell ref="D8289:F8289"/>
    <mergeCell ref="D8290:F8290"/>
    <mergeCell ref="D8281:F8281"/>
    <mergeCell ref="D8282:F8282"/>
    <mergeCell ref="D8283:F8283"/>
    <mergeCell ref="D8284:F8284"/>
    <mergeCell ref="D8285:F8285"/>
    <mergeCell ref="D8276:F8276"/>
    <mergeCell ref="D8277:F8277"/>
    <mergeCell ref="D8278:F8278"/>
    <mergeCell ref="D8279:F8279"/>
    <mergeCell ref="D8280:F8280"/>
    <mergeCell ref="D8271:F8271"/>
    <mergeCell ref="D8272:F8272"/>
    <mergeCell ref="D8273:F8273"/>
    <mergeCell ref="D8274:F8274"/>
    <mergeCell ref="D8275:F8275"/>
    <mergeCell ref="D8266:F8266"/>
    <mergeCell ref="D8267:F8267"/>
    <mergeCell ref="D8268:F8268"/>
    <mergeCell ref="D8269:F8269"/>
    <mergeCell ref="D8270:F8270"/>
    <mergeCell ref="D8331:F8331"/>
    <mergeCell ref="D8332:F8332"/>
    <mergeCell ref="D8333:F8333"/>
    <mergeCell ref="D8334:F8334"/>
    <mergeCell ref="D8335:F8335"/>
    <mergeCell ref="D8326:F8326"/>
    <mergeCell ref="D8327:F8327"/>
    <mergeCell ref="D8328:F8328"/>
    <mergeCell ref="D8329:F8329"/>
    <mergeCell ref="D8330:F8330"/>
    <mergeCell ref="D8321:F8321"/>
    <mergeCell ref="D8322:F8322"/>
    <mergeCell ref="D8323:F8323"/>
    <mergeCell ref="D8324:F8324"/>
    <mergeCell ref="D8325:F8325"/>
    <mergeCell ref="D8316:F8316"/>
    <mergeCell ref="D8317:F8317"/>
    <mergeCell ref="D8318:F8318"/>
    <mergeCell ref="D8319:F8319"/>
    <mergeCell ref="D8320:F8320"/>
    <mergeCell ref="D8311:F8311"/>
    <mergeCell ref="D8312:F8312"/>
    <mergeCell ref="D8313:F8313"/>
    <mergeCell ref="D8314:F8314"/>
    <mergeCell ref="D8315:F8315"/>
    <mergeCell ref="D8306:F8306"/>
    <mergeCell ref="D8307:F8307"/>
    <mergeCell ref="D8308:F8308"/>
    <mergeCell ref="D8309:F8309"/>
    <mergeCell ref="D8310:F8310"/>
    <mergeCell ref="D8301:F8301"/>
    <mergeCell ref="D8302:F8302"/>
    <mergeCell ref="D8303:F8303"/>
    <mergeCell ref="D8304:F8304"/>
    <mergeCell ref="D8305:F8305"/>
    <mergeCell ref="D8366:F8366"/>
    <mergeCell ref="D8367:F8367"/>
    <mergeCell ref="D8368:F8368"/>
    <mergeCell ref="D8369:F8369"/>
    <mergeCell ref="D8370:F8370"/>
    <mergeCell ref="D8361:F8361"/>
    <mergeCell ref="D8362:F8362"/>
    <mergeCell ref="D8363:F8363"/>
    <mergeCell ref="D8364:F8364"/>
    <mergeCell ref="D8365:F8365"/>
    <mergeCell ref="D8356:F8356"/>
    <mergeCell ref="D8357:F8357"/>
    <mergeCell ref="D8358:F8358"/>
    <mergeCell ref="D8359:F8359"/>
    <mergeCell ref="D8360:F8360"/>
    <mergeCell ref="D8351:F8351"/>
    <mergeCell ref="D8352:F8352"/>
    <mergeCell ref="D8353:F8353"/>
    <mergeCell ref="D8354:F8354"/>
    <mergeCell ref="D8355:F8355"/>
    <mergeCell ref="D8346:F8346"/>
    <mergeCell ref="D8347:F8347"/>
    <mergeCell ref="D8348:F8348"/>
    <mergeCell ref="D8349:F8349"/>
    <mergeCell ref="D8350:F8350"/>
    <mergeCell ref="D8341:F8341"/>
    <mergeCell ref="D8342:F8342"/>
    <mergeCell ref="D8343:F8343"/>
    <mergeCell ref="D8344:F8344"/>
    <mergeCell ref="D8345:F8345"/>
    <mergeCell ref="D8336:F8336"/>
    <mergeCell ref="D8337:F8337"/>
    <mergeCell ref="D8338:F8338"/>
    <mergeCell ref="D8339:F8339"/>
    <mergeCell ref="D8340:F8340"/>
    <mergeCell ref="D8401:F8401"/>
    <mergeCell ref="D8402:F8402"/>
    <mergeCell ref="D8403:F8403"/>
    <mergeCell ref="D8404:F8404"/>
    <mergeCell ref="D8405:F8405"/>
    <mergeCell ref="D8396:F8396"/>
    <mergeCell ref="D8397:F8397"/>
    <mergeCell ref="D8398:F8398"/>
    <mergeCell ref="D8399:F8399"/>
    <mergeCell ref="D8400:F8400"/>
    <mergeCell ref="D8391:F8391"/>
    <mergeCell ref="D8392:F8392"/>
    <mergeCell ref="D8393:F8393"/>
    <mergeCell ref="D8394:F8394"/>
    <mergeCell ref="D8395:F8395"/>
    <mergeCell ref="D8386:F8386"/>
    <mergeCell ref="D8387:F8387"/>
    <mergeCell ref="D8388:F8388"/>
    <mergeCell ref="D8389:F8389"/>
    <mergeCell ref="D8390:F8390"/>
    <mergeCell ref="D8381:F8381"/>
    <mergeCell ref="D8382:F8382"/>
    <mergeCell ref="D8383:F8383"/>
    <mergeCell ref="D8384:F8384"/>
    <mergeCell ref="D8385:F8385"/>
    <mergeCell ref="D8376:F8376"/>
    <mergeCell ref="D8377:F8377"/>
    <mergeCell ref="D8378:F8378"/>
    <mergeCell ref="D8379:F8379"/>
    <mergeCell ref="D8380:F8380"/>
    <mergeCell ref="D8371:F8371"/>
    <mergeCell ref="D8372:F8372"/>
    <mergeCell ref="D8373:F8373"/>
    <mergeCell ref="D8374:F8374"/>
    <mergeCell ref="D8375:F8375"/>
    <mergeCell ref="D8436:F8436"/>
    <mergeCell ref="D8437:F8437"/>
    <mergeCell ref="D8438:F8438"/>
    <mergeCell ref="D8439:F8439"/>
    <mergeCell ref="D8440:F8440"/>
    <mergeCell ref="D8431:F8431"/>
    <mergeCell ref="D8432:F8432"/>
    <mergeCell ref="D8433:F8433"/>
    <mergeCell ref="D8434:F8434"/>
    <mergeCell ref="D8435:F8435"/>
    <mergeCell ref="D8426:F8426"/>
    <mergeCell ref="D8427:F8427"/>
    <mergeCell ref="D8428:F8428"/>
    <mergeCell ref="D8429:F8429"/>
    <mergeCell ref="D8430:F8430"/>
    <mergeCell ref="D8421:F8421"/>
    <mergeCell ref="D8422:F8422"/>
    <mergeCell ref="D8423:F8423"/>
    <mergeCell ref="D8424:F8424"/>
    <mergeCell ref="D8425:F8425"/>
    <mergeCell ref="D8416:F8416"/>
    <mergeCell ref="D8417:F8417"/>
    <mergeCell ref="D8418:F8418"/>
    <mergeCell ref="D8419:F8419"/>
    <mergeCell ref="D8420:F8420"/>
    <mergeCell ref="D8411:F8411"/>
    <mergeCell ref="D8412:F8412"/>
    <mergeCell ref="D8413:F8413"/>
    <mergeCell ref="D8414:F8414"/>
    <mergeCell ref="D8415:F8415"/>
    <mergeCell ref="D8406:F8406"/>
    <mergeCell ref="D8407:F8407"/>
    <mergeCell ref="D8408:F8408"/>
    <mergeCell ref="D8409:F8409"/>
    <mergeCell ref="D8410:F8410"/>
    <mergeCell ref="D8471:F8471"/>
    <mergeCell ref="D8472:F8472"/>
    <mergeCell ref="D8473:F8473"/>
    <mergeCell ref="D8474:F8474"/>
    <mergeCell ref="D8475:F8475"/>
    <mergeCell ref="D8466:F8466"/>
    <mergeCell ref="D8467:F8467"/>
    <mergeCell ref="D8468:F8468"/>
    <mergeCell ref="D8469:F8469"/>
    <mergeCell ref="D8470:F8470"/>
    <mergeCell ref="D8461:F8461"/>
    <mergeCell ref="D8462:F8462"/>
    <mergeCell ref="D8463:F8463"/>
    <mergeCell ref="D8464:F8464"/>
    <mergeCell ref="D8465:F8465"/>
    <mergeCell ref="D8456:F8456"/>
    <mergeCell ref="D8457:F8457"/>
    <mergeCell ref="D8458:F8458"/>
    <mergeCell ref="D8459:F8459"/>
    <mergeCell ref="D8460:F8460"/>
    <mergeCell ref="D8451:F8451"/>
    <mergeCell ref="D8452:F8452"/>
    <mergeCell ref="D8453:F8453"/>
    <mergeCell ref="D8454:F8454"/>
    <mergeCell ref="D8455:F8455"/>
    <mergeCell ref="D8446:F8446"/>
    <mergeCell ref="D8447:F8447"/>
    <mergeCell ref="D8448:F8448"/>
    <mergeCell ref="D8449:F8449"/>
    <mergeCell ref="D8450:F8450"/>
    <mergeCell ref="D8441:F8441"/>
    <mergeCell ref="D8442:F8442"/>
    <mergeCell ref="D8443:F8443"/>
    <mergeCell ref="D8444:F8444"/>
    <mergeCell ref="D8445:F8445"/>
    <mergeCell ref="D8506:F8506"/>
    <mergeCell ref="D8507:F8507"/>
    <mergeCell ref="D8508:F8508"/>
    <mergeCell ref="D8509:F8509"/>
    <mergeCell ref="D8510:F8510"/>
    <mergeCell ref="D8501:F8501"/>
    <mergeCell ref="D8502:F8502"/>
    <mergeCell ref="D8503:F8503"/>
    <mergeCell ref="D8504:F8504"/>
    <mergeCell ref="D8505:F8505"/>
    <mergeCell ref="D8496:F8496"/>
    <mergeCell ref="D8497:F8497"/>
    <mergeCell ref="D8498:F8498"/>
    <mergeCell ref="D8499:F8499"/>
    <mergeCell ref="D8500:F8500"/>
    <mergeCell ref="D8491:F8491"/>
    <mergeCell ref="D8492:F8492"/>
    <mergeCell ref="D8493:F8493"/>
    <mergeCell ref="D8494:F8494"/>
    <mergeCell ref="D8495:F8495"/>
    <mergeCell ref="D8486:F8486"/>
    <mergeCell ref="D8487:F8487"/>
    <mergeCell ref="D8488:F8488"/>
    <mergeCell ref="D8489:F8489"/>
    <mergeCell ref="D8490:F8490"/>
    <mergeCell ref="D8481:F8481"/>
    <mergeCell ref="D8482:F8482"/>
    <mergeCell ref="D8483:F8483"/>
    <mergeCell ref="D8484:F8484"/>
    <mergeCell ref="D8485:F8485"/>
    <mergeCell ref="D8476:F8476"/>
    <mergeCell ref="D8477:F8477"/>
    <mergeCell ref="D8478:F8478"/>
    <mergeCell ref="D8479:F8479"/>
    <mergeCell ref="D8480:F8480"/>
    <mergeCell ref="D8541:F8541"/>
    <mergeCell ref="D8542:F8542"/>
    <mergeCell ref="D8543:F8543"/>
    <mergeCell ref="D8544:F8544"/>
    <mergeCell ref="D8545:F8545"/>
    <mergeCell ref="D8536:F8536"/>
    <mergeCell ref="D8537:F8537"/>
    <mergeCell ref="D8538:F8538"/>
    <mergeCell ref="D8539:F8539"/>
    <mergeCell ref="D8540:F8540"/>
    <mergeCell ref="D8531:F8531"/>
    <mergeCell ref="D8532:F8532"/>
    <mergeCell ref="D8533:F8533"/>
    <mergeCell ref="D8534:F8534"/>
    <mergeCell ref="D8535:F8535"/>
    <mergeCell ref="D8526:F8526"/>
    <mergeCell ref="D8527:F8527"/>
    <mergeCell ref="D8528:F8528"/>
    <mergeCell ref="D8529:F8529"/>
    <mergeCell ref="D8530:F8530"/>
    <mergeCell ref="D8521:F8521"/>
    <mergeCell ref="D8522:F8522"/>
    <mergeCell ref="D8523:F8523"/>
    <mergeCell ref="D8524:F8524"/>
    <mergeCell ref="D8525:F8525"/>
    <mergeCell ref="D8516:F8516"/>
    <mergeCell ref="D8517:F8517"/>
    <mergeCell ref="D8518:F8518"/>
    <mergeCell ref="D8519:F8519"/>
    <mergeCell ref="D8520:F8520"/>
    <mergeCell ref="D8511:F8511"/>
    <mergeCell ref="D8512:F8512"/>
    <mergeCell ref="D8513:F8513"/>
    <mergeCell ref="D8514:F8514"/>
    <mergeCell ref="D8515:F8515"/>
    <mergeCell ref="D8576:F8576"/>
    <mergeCell ref="D8577:F8577"/>
    <mergeCell ref="D8578:F8578"/>
    <mergeCell ref="D8579:F8579"/>
    <mergeCell ref="D8580:F8580"/>
    <mergeCell ref="D8571:F8571"/>
    <mergeCell ref="D8572:F8572"/>
    <mergeCell ref="D8573:F8573"/>
    <mergeCell ref="D8574:F8574"/>
    <mergeCell ref="D8575:F8575"/>
    <mergeCell ref="D8566:F8566"/>
    <mergeCell ref="D8567:F8567"/>
    <mergeCell ref="D8568:F8568"/>
    <mergeCell ref="D8569:F8569"/>
    <mergeCell ref="D8570:F8570"/>
    <mergeCell ref="D8561:F8561"/>
    <mergeCell ref="D8562:F8562"/>
    <mergeCell ref="D8563:F8563"/>
    <mergeCell ref="D8564:F8564"/>
    <mergeCell ref="D8565:F8565"/>
    <mergeCell ref="D8556:F8556"/>
    <mergeCell ref="D8557:F8557"/>
    <mergeCell ref="D8558:F8558"/>
    <mergeCell ref="D8559:F8559"/>
    <mergeCell ref="D8560:F8560"/>
    <mergeCell ref="D8551:F8551"/>
    <mergeCell ref="D8552:F8552"/>
    <mergeCell ref="D8553:F8553"/>
    <mergeCell ref="D8554:F8554"/>
    <mergeCell ref="D8555:F8555"/>
    <mergeCell ref="D8546:F8546"/>
    <mergeCell ref="D8547:F8547"/>
    <mergeCell ref="D8548:F8548"/>
    <mergeCell ref="D8549:F8549"/>
    <mergeCell ref="D8550:F8550"/>
    <mergeCell ref="D8611:F8611"/>
    <mergeCell ref="D8612:F8612"/>
    <mergeCell ref="D8613:F8613"/>
    <mergeCell ref="D8614:F8614"/>
    <mergeCell ref="D8615:F8615"/>
    <mergeCell ref="D8606:F8606"/>
    <mergeCell ref="D8607:F8607"/>
    <mergeCell ref="D8608:F8608"/>
    <mergeCell ref="D8609:F8609"/>
    <mergeCell ref="D8610:F8610"/>
    <mergeCell ref="D8601:F8601"/>
    <mergeCell ref="D8602:F8602"/>
    <mergeCell ref="D8603:F8603"/>
    <mergeCell ref="D8604:F8604"/>
    <mergeCell ref="D8605:F8605"/>
    <mergeCell ref="D8596:F8596"/>
    <mergeCell ref="D8597:F8597"/>
    <mergeCell ref="D8598:F8598"/>
    <mergeCell ref="D8599:F8599"/>
    <mergeCell ref="D8600:F8600"/>
    <mergeCell ref="D8591:F8591"/>
    <mergeCell ref="D8592:F8592"/>
    <mergeCell ref="D8593:F8593"/>
    <mergeCell ref="D8594:F8594"/>
    <mergeCell ref="D8595:F8595"/>
    <mergeCell ref="D8586:F8586"/>
    <mergeCell ref="D8587:F8587"/>
    <mergeCell ref="D8588:F8588"/>
    <mergeCell ref="D8589:F8589"/>
    <mergeCell ref="D8590:F8590"/>
    <mergeCell ref="D8581:F8581"/>
    <mergeCell ref="D8582:F8582"/>
    <mergeCell ref="D8583:F8583"/>
    <mergeCell ref="D8584:F8584"/>
    <mergeCell ref="D8585:F8585"/>
    <mergeCell ref="D8646:F8646"/>
    <mergeCell ref="D8647:F8647"/>
    <mergeCell ref="D8648:F8648"/>
    <mergeCell ref="D8649:F8649"/>
    <mergeCell ref="D8650:F8650"/>
    <mergeCell ref="D8641:F8641"/>
    <mergeCell ref="D8642:F8642"/>
    <mergeCell ref="D8643:F8643"/>
    <mergeCell ref="D8644:F8644"/>
    <mergeCell ref="D8645:F8645"/>
    <mergeCell ref="D8636:F8636"/>
    <mergeCell ref="D8637:F8637"/>
    <mergeCell ref="D8638:F8638"/>
    <mergeCell ref="D8639:F8639"/>
    <mergeCell ref="D8640:F8640"/>
    <mergeCell ref="D8631:F8631"/>
    <mergeCell ref="D8632:F8632"/>
    <mergeCell ref="D8633:F8633"/>
    <mergeCell ref="D8634:F8634"/>
    <mergeCell ref="D8635:F8635"/>
    <mergeCell ref="D8626:F8626"/>
    <mergeCell ref="D8627:F8627"/>
    <mergeCell ref="D8628:F8628"/>
    <mergeCell ref="D8629:F8629"/>
    <mergeCell ref="D8630:F8630"/>
    <mergeCell ref="D8621:F8621"/>
    <mergeCell ref="D8622:F8622"/>
    <mergeCell ref="D8623:F8623"/>
    <mergeCell ref="D8624:F8624"/>
    <mergeCell ref="D8625:F8625"/>
    <mergeCell ref="D8616:F8616"/>
    <mergeCell ref="D8617:F8617"/>
    <mergeCell ref="D8618:F8618"/>
    <mergeCell ref="D8619:F8619"/>
    <mergeCell ref="D8620:F8620"/>
    <mergeCell ref="D8681:F8681"/>
    <mergeCell ref="D8682:F8682"/>
    <mergeCell ref="D8683:F8683"/>
    <mergeCell ref="D8684:F8684"/>
    <mergeCell ref="D8685:F8685"/>
    <mergeCell ref="D8676:F8676"/>
    <mergeCell ref="D8677:F8677"/>
    <mergeCell ref="D8678:F8678"/>
    <mergeCell ref="D8679:F8679"/>
    <mergeCell ref="D8680:F8680"/>
    <mergeCell ref="D8671:F8671"/>
    <mergeCell ref="D8672:F8672"/>
    <mergeCell ref="D8673:F8673"/>
    <mergeCell ref="D8674:F8674"/>
    <mergeCell ref="D8675:F8675"/>
    <mergeCell ref="D8666:F8666"/>
    <mergeCell ref="D8667:F8667"/>
    <mergeCell ref="D8668:F8668"/>
    <mergeCell ref="D8669:F8669"/>
    <mergeCell ref="D8670:F8670"/>
    <mergeCell ref="D8661:F8661"/>
    <mergeCell ref="D8662:F8662"/>
    <mergeCell ref="D8663:F8663"/>
    <mergeCell ref="D8664:F8664"/>
    <mergeCell ref="D8665:F8665"/>
    <mergeCell ref="D8656:F8656"/>
    <mergeCell ref="D8657:F8657"/>
    <mergeCell ref="D8658:F8658"/>
    <mergeCell ref="D8659:F8659"/>
    <mergeCell ref="D8660:F8660"/>
    <mergeCell ref="D8651:F8651"/>
    <mergeCell ref="D8652:F8652"/>
    <mergeCell ref="D8653:F8653"/>
    <mergeCell ref="D8654:F8654"/>
    <mergeCell ref="D8655:F8655"/>
    <mergeCell ref="D8716:F8716"/>
    <mergeCell ref="D8717:F8717"/>
    <mergeCell ref="D8718:F8718"/>
    <mergeCell ref="D8719:F8719"/>
    <mergeCell ref="D8720:F8720"/>
    <mergeCell ref="D8711:F8711"/>
    <mergeCell ref="D8712:F8712"/>
    <mergeCell ref="D8713:F8713"/>
    <mergeCell ref="D8714:F8714"/>
    <mergeCell ref="D8715:F8715"/>
    <mergeCell ref="D8706:F8706"/>
    <mergeCell ref="D8707:F8707"/>
    <mergeCell ref="D8708:F8708"/>
    <mergeCell ref="D8709:F8709"/>
    <mergeCell ref="D8710:F8710"/>
    <mergeCell ref="D8701:F8701"/>
    <mergeCell ref="D8702:F8702"/>
    <mergeCell ref="D8703:F8703"/>
    <mergeCell ref="D8704:F8704"/>
    <mergeCell ref="D8705:F8705"/>
    <mergeCell ref="D8696:F8696"/>
    <mergeCell ref="D8697:F8697"/>
    <mergeCell ref="D8698:F8698"/>
    <mergeCell ref="D8699:F8699"/>
    <mergeCell ref="D8700:F8700"/>
    <mergeCell ref="D8691:F8691"/>
    <mergeCell ref="D8692:F8692"/>
    <mergeCell ref="D8693:F8693"/>
    <mergeCell ref="D8694:F8694"/>
    <mergeCell ref="D8695:F8695"/>
    <mergeCell ref="D8686:F8686"/>
    <mergeCell ref="D8687:F8687"/>
    <mergeCell ref="D8688:F8688"/>
    <mergeCell ref="D8689:F8689"/>
    <mergeCell ref="D8690:F8690"/>
    <mergeCell ref="D8751:F8751"/>
    <mergeCell ref="D8752:F8752"/>
    <mergeCell ref="D8753:F8753"/>
    <mergeCell ref="D8754:F8754"/>
    <mergeCell ref="D8755:F8755"/>
    <mergeCell ref="D8746:F8746"/>
    <mergeCell ref="D8747:F8747"/>
    <mergeCell ref="D8748:F8748"/>
    <mergeCell ref="D8749:F8749"/>
    <mergeCell ref="D8750:F8750"/>
    <mergeCell ref="D8741:F8741"/>
    <mergeCell ref="D8742:F8742"/>
    <mergeCell ref="D8743:F8743"/>
    <mergeCell ref="D8744:F8744"/>
    <mergeCell ref="D8745:F8745"/>
    <mergeCell ref="D8736:F8736"/>
    <mergeCell ref="D8737:F8737"/>
    <mergeCell ref="D8738:F8738"/>
    <mergeCell ref="D8739:F8739"/>
    <mergeCell ref="D8740:F8740"/>
    <mergeCell ref="D8731:F8731"/>
    <mergeCell ref="D8732:F8732"/>
    <mergeCell ref="D8733:F8733"/>
    <mergeCell ref="D8734:F8734"/>
    <mergeCell ref="D8735:F8735"/>
    <mergeCell ref="D8726:F8726"/>
    <mergeCell ref="D8727:F8727"/>
    <mergeCell ref="D8728:F8728"/>
    <mergeCell ref="D8729:F8729"/>
    <mergeCell ref="D8730:F8730"/>
    <mergeCell ref="D8721:F8721"/>
    <mergeCell ref="D8722:F8722"/>
    <mergeCell ref="D8723:F8723"/>
    <mergeCell ref="D8724:F8724"/>
    <mergeCell ref="D8725:F8725"/>
    <mergeCell ref="D8786:F8786"/>
    <mergeCell ref="D8787:F8787"/>
    <mergeCell ref="D8788:F8788"/>
    <mergeCell ref="D8789:F8789"/>
    <mergeCell ref="D8790:F8790"/>
    <mergeCell ref="D8781:F8781"/>
    <mergeCell ref="D8782:F8782"/>
    <mergeCell ref="D8783:F8783"/>
    <mergeCell ref="D8784:F8784"/>
    <mergeCell ref="D8785:F8785"/>
    <mergeCell ref="D8776:F8776"/>
    <mergeCell ref="D8777:F8777"/>
    <mergeCell ref="D8778:F8778"/>
    <mergeCell ref="D8779:F8779"/>
    <mergeCell ref="D8780:F8780"/>
    <mergeCell ref="D8771:F8771"/>
    <mergeCell ref="D8772:F8772"/>
    <mergeCell ref="D8773:F8773"/>
    <mergeCell ref="D8774:F8774"/>
    <mergeCell ref="D8775:F8775"/>
    <mergeCell ref="D8766:F8766"/>
    <mergeCell ref="D8767:F8767"/>
    <mergeCell ref="D8768:F8768"/>
    <mergeCell ref="D8769:F8769"/>
    <mergeCell ref="D8770:F8770"/>
    <mergeCell ref="D8761:F8761"/>
    <mergeCell ref="D8762:F8762"/>
    <mergeCell ref="D8763:F8763"/>
    <mergeCell ref="D8764:F8764"/>
    <mergeCell ref="D8765:F8765"/>
    <mergeCell ref="D8756:F8756"/>
    <mergeCell ref="D8757:F8757"/>
    <mergeCell ref="D8758:F8758"/>
    <mergeCell ref="D8759:F8759"/>
    <mergeCell ref="D8760:F8760"/>
    <mergeCell ref="D8821:F8821"/>
    <mergeCell ref="D8822:F8822"/>
    <mergeCell ref="D8823:F8823"/>
    <mergeCell ref="D8824:F8824"/>
    <mergeCell ref="D8825:F8825"/>
    <mergeCell ref="D8816:F8816"/>
    <mergeCell ref="D8817:F8817"/>
    <mergeCell ref="D8818:F8818"/>
    <mergeCell ref="D8819:F8819"/>
    <mergeCell ref="D8820:F8820"/>
    <mergeCell ref="D8811:F8811"/>
    <mergeCell ref="D8812:F8812"/>
    <mergeCell ref="D8813:F8813"/>
    <mergeCell ref="D8814:F8814"/>
    <mergeCell ref="D8815:F8815"/>
    <mergeCell ref="D8806:F8806"/>
    <mergeCell ref="D8807:F8807"/>
    <mergeCell ref="D8808:F8808"/>
    <mergeCell ref="D8809:F8809"/>
    <mergeCell ref="D8810:F8810"/>
    <mergeCell ref="D8801:F8801"/>
    <mergeCell ref="D8802:F8802"/>
    <mergeCell ref="D8803:F8803"/>
    <mergeCell ref="D8804:F8804"/>
    <mergeCell ref="D8805:F8805"/>
    <mergeCell ref="D8796:F8796"/>
    <mergeCell ref="D8797:F8797"/>
    <mergeCell ref="D8798:F8798"/>
    <mergeCell ref="D8799:F8799"/>
    <mergeCell ref="D8800:F8800"/>
    <mergeCell ref="D8791:F8791"/>
    <mergeCell ref="D8792:F8792"/>
    <mergeCell ref="D8793:F8793"/>
    <mergeCell ref="D8794:F8794"/>
    <mergeCell ref="D8795:F8795"/>
    <mergeCell ref="D8856:F8856"/>
    <mergeCell ref="D8857:F8857"/>
    <mergeCell ref="D8858:F8858"/>
    <mergeCell ref="D8859:F8859"/>
    <mergeCell ref="D8860:F8860"/>
    <mergeCell ref="D8851:F8851"/>
    <mergeCell ref="D8852:F8852"/>
    <mergeCell ref="D8853:F8853"/>
    <mergeCell ref="D8854:F8854"/>
    <mergeCell ref="D8855:F8855"/>
    <mergeCell ref="D8846:F8846"/>
    <mergeCell ref="D8847:F8847"/>
    <mergeCell ref="D8848:F8848"/>
    <mergeCell ref="D8849:F8849"/>
    <mergeCell ref="D8850:F8850"/>
    <mergeCell ref="D8841:F8841"/>
    <mergeCell ref="D8842:F8842"/>
    <mergeCell ref="D8843:F8843"/>
    <mergeCell ref="D8844:F8844"/>
    <mergeCell ref="D8845:F8845"/>
    <mergeCell ref="D8836:F8836"/>
    <mergeCell ref="D8837:F8837"/>
    <mergeCell ref="D8838:F8838"/>
    <mergeCell ref="D8839:F8839"/>
    <mergeCell ref="D8840:F8840"/>
    <mergeCell ref="D8831:F8831"/>
    <mergeCell ref="D8832:F8832"/>
    <mergeCell ref="D8833:F8833"/>
    <mergeCell ref="D8834:F8834"/>
    <mergeCell ref="D8835:F8835"/>
    <mergeCell ref="D8826:F8826"/>
    <mergeCell ref="D8827:F8827"/>
    <mergeCell ref="D8828:F8828"/>
    <mergeCell ref="D8829:F8829"/>
    <mergeCell ref="D8830:F8830"/>
    <mergeCell ref="D8891:F8891"/>
    <mergeCell ref="D8892:F8892"/>
    <mergeCell ref="D8893:F8893"/>
    <mergeCell ref="D8894:F8894"/>
    <mergeCell ref="D8895:F8895"/>
    <mergeCell ref="D8886:F8886"/>
    <mergeCell ref="D8887:F8887"/>
    <mergeCell ref="D8888:F8888"/>
    <mergeCell ref="D8889:F8889"/>
    <mergeCell ref="D8890:F8890"/>
    <mergeCell ref="D8881:F8881"/>
    <mergeCell ref="D8882:F8882"/>
    <mergeCell ref="D8883:F8883"/>
    <mergeCell ref="D8884:F8884"/>
    <mergeCell ref="D8885:F8885"/>
    <mergeCell ref="D8876:F8876"/>
    <mergeCell ref="D8877:F8877"/>
    <mergeCell ref="D8878:F8878"/>
    <mergeCell ref="D8879:F8879"/>
    <mergeCell ref="D8880:F8880"/>
    <mergeCell ref="D8871:F8871"/>
    <mergeCell ref="D8872:F8872"/>
    <mergeCell ref="D8873:F8873"/>
    <mergeCell ref="D8874:F8874"/>
    <mergeCell ref="D8875:F8875"/>
    <mergeCell ref="D8866:F8866"/>
    <mergeCell ref="D8867:F8867"/>
    <mergeCell ref="D8868:F8868"/>
    <mergeCell ref="D8869:F8869"/>
    <mergeCell ref="D8870:F8870"/>
    <mergeCell ref="D8861:F8861"/>
    <mergeCell ref="D8862:F8862"/>
    <mergeCell ref="D8863:F8863"/>
    <mergeCell ref="D8864:F8864"/>
    <mergeCell ref="D8865:F8865"/>
    <mergeCell ref="D8926:F8926"/>
    <mergeCell ref="D8927:F8927"/>
    <mergeCell ref="D8928:F8928"/>
    <mergeCell ref="D8929:F8929"/>
    <mergeCell ref="D8930:F8930"/>
    <mergeCell ref="D8921:F8921"/>
    <mergeCell ref="D8922:F8922"/>
    <mergeCell ref="D8923:F8923"/>
    <mergeCell ref="D8924:F8924"/>
    <mergeCell ref="D8925:F8925"/>
    <mergeCell ref="D8916:F8916"/>
    <mergeCell ref="D8917:F8917"/>
    <mergeCell ref="D8918:F8918"/>
    <mergeCell ref="D8919:F8919"/>
    <mergeCell ref="D8920:F8920"/>
    <mergeCell ref="D8911:F8911"/>
    <mergeCell ref="D8912:F8912"/>
    <mergeCell ref="D8913:F8913"/>
    <mergeCell ref="D8914:F8914"/>
    <mergeCell ref="D8915:F8915"/>
    <mergeCell ref="D8906:F8906"/>
    <mergeCell ref="D8907:F8907"/>
    <mergeCell ref="D8908:F8908"/>
    <mergeCell ref="D8909:F8909"/>
    <mergeCell ref="D8910:F8910"/>
    <mergeCell ref="D8901:F8901"/>
    <mergeCell ref="D8902:F8902"/>
    <mergeCell ref="D8903:F8903"/>
    <mergeCell ref="D8904:F8904"/>
    <mergeCell ref="D8905:F8905"/>
    <mergeCell ref="D8896:F8896"/>
    <mergeCell ref="D8897:F8897"/>
    <mergeCell ref="D8898:F8898"/>
    <mergeCell ref="D8899:F8899"/>
    <mergeCell ref="D8900:F8900"/>
    <mergeCell ref="D8961:F8961"/>
    <mergeCell ref="D8962:F8962"/>
    <mergeCell ref="D8963:F8963"/>
    <mergeCell ref="D8964:F8964"/>
    <mergeCell ref="D8965:F8965"/>
    <mergeCell ref="D8956:F8956"/>
    <mergeCell ref="D8957:F8957"/>
    <mergeCell ref="D8958:F8958"/>
    <mergeCell ref="D8959:F8959"/>
    <mergeCell ref="D8960:F8960"/>
    <mergeCell ref="D8951:F8951"/>
    <mergeCell ref="D8952:F8952"/>
    <mergeCell ref="D8953:F8953"/>
    <mergeCell ref="D8954:F8954"/>
    <mergeCell ref="D8955:F8955"/>
    <mergeCell ref="D8946:F8946"/>
    <mergeCell ref="D8947:F8947"/>
    <mergeCell ref="D8948:F8948"/>
    <mergeCell ref="D8949:F8949"/>
    <mergeCell ref="D8950:F8950"/>
    <mergeCell ref="D8941:F8941"/>
    <mergeCell ref="D8942:F8942"/>
    <mergeCell ref="D8943:F8943"/>
    <mergeCell ref="D8944:F8944"/>
    <mergeCell ref="D8945:F8945"/>
    <mergeCell ref="D8936:F8936"/>
    <mergeCell ref="D8937:F8937"/>
    <mergeCell ref="D8938:F8938"/>
    <mergeCell ref="D8939:F8939"/>
    <mergeCell ref="D8940:F8940"/>
    <mergeCell ref="D8931:F8931"/>
    <mergeCell ref="D8932:F8932"/>
    <mergeCell ref="D8933:F8933"/>
    <mergeCell ref="D8934:F8934"/>
    <mergeCell ref="D8935:F8935"/>
    <mergeCell ref="D8996:F8996"/>
    <mergeCell ref="D8997:F8997"/>
    <mergeCell ref="D8998:F8998"/>
    <mergeCell ref="D8999:F8999"/>
    <mergeCell ref="D9000:F9000"/>
    <mergeCell ref="D8991:F8991"/>
    <mergeCell ref="D8992:F8992"/>
    <mergeCell ref="D8993:F8993"/>
    <mergeCell ref="D8994:F8994"/>
    <mergeCell ref="D8995:F8995"/>
    <mergeCell ref="D8986:F8986"/>
    <mergeCell ref="D8987:F8987"/>
    <mergeCell ref="D8988:F8988"/>
    <mergeCell ref="D8989:F8989"/>
    <mergeCell ref="D8990:F8990"/>
    <mergeCell ref="D8981:F8981"/>
    <mergeCell ref="D8982:F8982"/>
    <mergeCell ref="D8983:F8983"/>
    <mergeCell ref="D8984:F8984"/>
    <mergeCell ref="D8985:F8985"/>
    <mergeCell ref="D8976:F8976"/>
    <mergeCell ref="D8977:F8977"/>
    <mergeCell ref="D8978:F8978"/>
    <mergeCell ref="D8979:F8979"/>
    <mergeCell ref="D8980:F8980"/>
    <mergeCell ref="D8971:F8971"/>
    <mergeCell ref="D8972:F8972"/>
    <mergeCell ref="D8973:F8973"/>
    <mergeCell ref="D8974:F8974"/>
    <mergeCell ref="D8975:F8975"/>
    <mergeCell ref="D8966:F8966"/>
    <mergeCell ref="D8967:F8967"/>
    <mergeCell ref="D8968:F8968"/>
    <mergeCell ref="D8969:F8969"/>
    <mergeCell ref="D8970:F8970"/>
    <mergeCell ref="D9031:F9031"/>
    <mergeCell ref="D9032:F9032"/>
    <mergeCell ref="D9033:F9033"/>
    <mergeCell ref="D9034:F9034"/>
    <mergeCell ref="D9035:F9035"/>
    <mergeCell ref="D9026:F9026"/>
    <mergeCell ref="D9027:F9027"/>
    <mergeCell ref="D9028:F9028"/>
    <mergeCell ref="D9029:F9029"/>
    <mergeCell ref="D9030:F9030"/>
    <mergeCell ref="D9021:F9021"/>
    <mergeCell ref="D9022:F9022"/>
    <mergeCell ref="D9023:F9023"/>
    <mergeCell ref="D9024:F9024"/>
    <mergeCell ref="D9025:F9025"/>
    <mergeCell ref="D9016:F9016"/>
    <mergeCell ref="D9017:F9017"/>
    <mergeCell ref="D9018:F9018"/>
    <mergeCell ref="D9019:F9019"/>
    <mergeCell ref="D9020:F9020"/>
    <mergeCell ref="D9011:F9011"/>
    <mergeCell ref="D9012:F9012"/>
    <mergeCell ref="D9013:F9013"/>
    <mergeCell ref="D9014:F9014"/>
    <mergeCell ref="D9015:F9015"/>
    <mergeCell ref="D9006:F9006"/>
    <mergeCell ref="D9007:F9007"/>
    <mergeCell ref="D9008:F9008"/>
    <mergeCell ref="D9009:F9009"/>
    <mergeCell ref="D9010:F9010"/>
    <mergeCell ref="D9001:F9001"/>
    <mergeCell ref="D9002:F9002"/>
    <mergeCell ref="D9003:F9003"/>
    <mergeCell ref="D9004:F9004"/>
    <mergeCell ref="D9005:F9005"/>
    <mergeCell ref="D9066:F9066"/>
    <mergeCell ref="D9067:F9067"/>
    <mergeCell ref="D9068:F9068"/>
    <mergeCell ref="D9069:F9069"/>
    <mergeCell ref="D9070:F9070"/>
    <mergeCell ref="D9061:F9061"/>
    <mergeCell ref="D9062:F9062"/>
    <mergeCell ref="D9063:F9063"/>
    <mergeCell ref="D9064:F9064"/>
    <mergeCell ref="D9065:F9065"/>
    <mergeCell ref="D9056:F9056"/>
    <mergeCell ref="D9057:F9057"/>
    <mergeCell ref="D9058:F9058"/>
    <mergeCell ref="D9059:F9059"/>
    <mergeCell ref="D9060:F9060"/>
    <mergeCell ref="D9051:F9051"/>
    <mergeCell ref="D9052:F9052"/>
    <mergeCell ref="D9053:F9053"/>
    <mergeCell ref="D9054:F9054"/>
    <mergeCell ref="D9055:F9055"/>
    <mergeCell ref="D9046:F9046"/>
    <mergeCell ref="D9047:F9047"/>
    <mergeCell ref="D9048:F9048"/>
    <mergeCell ref="D9049:F9049"/>
    <mergeCell ref="D9050:F9050"/>
    <mergeCell ref="D9041:F9041"/>
    <mergeCell ref="D9042:F9042"/>
    <mergeCell ref="D9043:F9043"/>
    <mergeCell ref="D9044:F9044"/>
    <mergeCell ref="D9045:F9045"/>
    <mergeCell ref="D9036:F9036"/>
    <mergeCell ref="D9037:F9037"/>
    <mergeCell ref="D9038:F9038"/>
    <mergeCell ref="D9039:F9039"/>
    <mergeCell ref="D9040:F9040"/>
    <mergeCell ref="D9101:F9101"/>
    <mergeCell ref="D9102:F9102"/>
    <mergeCell ref="D9103:F9103"/>
    <mergeCell ref="D9104:F9104"/>
    <mergeCell ref="D9105:F9105"/>
    <mergeCell ref="D9096:F9096"/>
    <mergeCell ref="D9097:F9097"/>
    <mergeCell ref="D9098:F9098"/>
    <mergeCell ref="D9099:F9099"/>
    <mergeCell ref="D9100:F9100"/>
    <mergeCell ref="D9091:F9091"/>
    <mergeCell ref="D9092:F9092"/>
    <mergeCell ref="D9093:F9093"/>
    <mergeCell ref="D9094:F9094"/>
    <mergeCell ref="D9095:F9095"/>
    <mergeCell ref="D9086:F9086"/>
    <mergeCell ref="D9087:F9087"/>
    <mergeCell ref="D9088:F9088"/>
    <mergeCell ref="D9089:F9089"/>
    <mergeCell ref="D9090:F9090"/>
    <mergeCell ref="D9081:F9081"/>
    <mergeCell ref="D9082:F9082"/>
    <mergeCell ref="D9083:F9083"/>
    <mergeCell ref="D9084:F9084"/>
    <mergeCell ref="D9085:F9085"/>
    <mergeCell ref="D9076:F9076"/>
    <mergeCell ref="D9077:F9077"/>
    <mergeCell ref="D9078:F9078"/>
    <mergeCell ref="D9079:F9079"/>
    <mergeCell ref="D9080:F9080"/>
    <mergeCell ref="D9071:F9071"/>
    <mergeCell ref="D9072:F9072"/>
    <mergeCell ref="D9073:F9073"/>
    <mergeCell ref="D9074:F9074"/>
    <mergeCell ref="D9075:F9075"/>
    <mergeCell ref="D9136:F9136"/>
    <mergeCell ref="D9137:F9137"/>
    <mergeCell ref="D9138:F9138"/>
    <mergeCell ref="D9139:F9139"/>
    <mergeCell ref="D9140:F9140"/>
    <mergeCell ref="D9131:F9131"/>
    <mergeCell ref="D9132:F9132"/>
    <mergeCell ref="D9133:F9133"/>
    <mergeCell ref="D9134:F9134"/>
    <mergeCell ref="D9135:F9135"/>
    <mergeCell ref="D9126:F9126"/>
    <mergeCell ref="D9127:F9127"/>
    <mergeCell ref="D9128:F9128"/>
    <mergeCell ref="D9129:F9129"/>
    <mergeCell ref="D9130:F9130"/>
    <mergeCell ref="D9121:F9121"/>
    <mergeCell ref="D9122:F9122"/>
    <mergeCell ref="D9123:F9123"/>
    <mergeCell ref="D9124:F9124"/>
    <mergeCell ref="D9125:F9125"/>
    <mergeCell ref="D9116:F9116"/>
    <mergeCell ref="D9117:F9117"/>
    <mergeCell ref="D9118:F9118"/>
    <mergeCell ref="D9119:F9119"/>
    <mergeCell ref="D9120:F9120"/>
    <mergeCell ref="D9111:F9111"/>
    <mergeCell ref="D9112:F9112"/>
    <mergeCell ref="D9113:F9113"/>
    <mergeCell ref="D9114:F9114"/>
    <mergeCell ref="D9115:F9115"/>
    <mergeCell ref="D9106:F9106"/>
    <mergeCell ref="D9107:F9107"/>
    <mergeCell ref="D9108:F9108"/>
    <mergeCell ref="D9109:F9109"/>
    <mergeCell ref="D9110:F9110"/>
    <mergeCell ref="D9171:F9171"/>
    <mergeCell ref="D9172:F9172"/>
    <mergeCell ref="D9173:F9173"/>
    <mergeCell ref="D9174:F9174"/>
    <mergeCell ref="D9175:F9175"/>
    <mergeCell ref="D9166:F9166"/>
    <mergeCell ref="D9167:F9167"/>
    <mergeCell ref="D9168:F9168"/>
    <mergeCell ref="D9169:F9169"/>
    <mergeCell ref="D9170:F9170"/>
    <mergeCell ref="D9161:F9161"/>
    <mergeCell ref="D9162:F9162"/>
    <mergeCell ref="D9163:F9163"/>
    <mergeCell ref="D9164:F9164"/>
    <mergeCell ref="D9165:F9165"/>
    <mergeCell ref="D9156:F9156"/>
    <mergeCell ref="D9157:F9157"/>
    <mergeCell ref="D9158:F9158"/>
    <mergeCell ref="D9159:F9159"/>
    <mergeCell ref="D9160:F9160"/>
    <mergeCell ref="D9151:F9151"/>
    <mergeCell ref="D9152:F9152"/>
    <mergeCell ref="D9153:F9153"/>
    <mergeCell ref="D9154:F9154"/>
    <mergeCell ref="D9155:F9155"/>
    <mergeCell ref="D9146:F9146"/>
    <mergeCell ref="D9147:F9147"/>
    <mergeCell ref="D9148:F9148"/>
    <mergeCell ref="D9149:F9149"/>
    <mergeCell ref="D9150:F9150"/>
    <mergeCell ref="D9141:F9141"/>
    <mergeCell ref="D9142:F9142"/>
    <mergeCell ref="D9143:F9143"/>
    <mergeCell ref="D9144:F9144"/>
    <mergeCell ref="D9145:F9145"/>
    <mergeCell ref="D9206:F9206"/>
    <mergeCell ref="D9207:F9207"/>
    <mergeCell ref="D9208:F9208"/>
    <mergeCell ref="D9209:F9209"/>
    <mergeCell ref="D9210:F9210"/>
    <mergeCell ref="D9201:F9201"/>
    <mergeCell ref="D9202:F9202"/>
    <mergeCell ref="D9203:F9203"/>
    <mergeCell ref="D9204:F9204"/>
    <mergeCell ref="D9205:F9205"/>
    <mergeCell ref="D9196:F9196"/>
    <mergeCell ref="D9197:F9197"/>
    <mergeCell ref="D9198:F9198"/>
    <mergeCell ref="D9199:F9199"/>
    <mergeCell ref="D9200:F9200"/>
    <mergeCell ref="D9191:F9191"/>
    <mergeCell ref="D9192:F9192"/>
    <mergeCell ref="D9193:F9193"/>
    <mergeCell ref="D9194:F9194"/>
    <mergeCell ref="D9195:F9195"/>
    <mergeCell ref="D9186:F9186"/>
    <mergeCell ref="D9187:F9187"/>
    <mergeCell ref="D9188:F9188"/>
    <mergeCell ref="D9189:F9189"/>
    <mergeCell ref="D9190:F9190"/>
    <mergeCell ref="D9181:F9181"/>
    <mergeCell ref="D9182:F9182"/>
    <mergeCell ref="D9183:F9183"/>
    <mergeCell ref="D9184:F9184"/>
    <mergeCell ref="D9185:F9185"/>
    <mergeCell ref="D9176:F9176"/>
    <mergeCell ref="D9177:F9177"/>
    <mergeCell ref="D9178:F9178"/>
    <mergeCell ref="D9179:F9179"/>
    <mergeCell ref="D9180:F9180"/>
    <mergeCell ref="D9241:F9241"/>
    <mergeCell ref="D9242:F9242"/>
    <mergeCell ref="D9243:F9243"/>
    <mergeCell ref="D9244:F9244"/>
    <mergeCell ref="D9245:F9245"/>
    <mergeCell ref="D9236:F9236"/>
    <mergeCell ref="D9237:F9237"/>
    <mergeCell ref="D9238:F9238"/>
    <mergeCell ref="D9239:F9239"/>
    <mergeCell ref="D9240:F9240"/>
    <mergeCell ref="D9231:F9231"/>
    <mergeCell ref="D9232:F9232"/>
    <mergeCell ref="D9233:F9233"/>
    <mergeCell ref="D9234:F9234"/>
    <mergeCell ref="D9235:F9235"/>
    <mergeCell ref="D9226:F9226"/>
    <mergeCell ref="D9227:F9227"/>
    <mergeCell ref="D9228:F9228"/>
    <mergeCell ref="D9229:F9229"/>
    <mergeCell ref="D9230:F9230"/>
    <mergeCell ref="D9221:F9221"/>
    <mergeCell ref="D9222:F9222"/>
    <mergeCell ref="D9223:F9223"/>
    <mergeCell ref="D9224:F9224"/>
    <mergeCell ref="D9225:F9225"/>
    <mergeCell ref="D9216:F9216"/>
    <mergeCell ref="D9217:F9217"/>
    <mergeCell ref="D9218:F9218"/>
    <mergeCell ref="D9219:F9219"/>
    <mergeCell ref="D9220:F9220"/>
    <mergeCell ref="D9211:F9211"/>
    <mergeCell ref="D9212:F9212"/>
    <mergeCell ref="D9213:F9213"/>
    <mergeCell ref="D9214:F9214"/>
    <mergeCell ref="D9215:F9215"/>
    <mergeCell ref="D9276:F9276"/>
    <mergeCell ref="D9277:F9277"/>
    <mergeCell ref="D9278:F9278"/>
    <mergeCell ref="D9279:F9279"/>
    <mergeCell ref="D9280:F9280"/>
    <mergeCell ref="D9271:F9271"/>
    <mergeCell ref="D9272:F9272"/>
    <mergeCell ref="D9273:F9273"/>
    <mergeCell ref="D9274:F9274"/>
    <mergeCell ref="D9275:F9275"/>
    <mergeCell ref="D9266:F9266"/>
    <mergeCell ref="D9267:F9267"/>
    <mergeCell ref="D9268:F9268"/>
    <mergeCell ref="D9269:F9269"/>
    <mergeCell ref="D9270:F9270"/>
    <mergeCell ref="D9261:F9261"/>
    <mergeCell ref="D9262:F9262"/>
    <mergeCell ref="D9263:F9263"/>
    <mergeCell ref="D9264:F9264"/>
    <mergeCell ref="D9265:F9265"/>
    <mergeCell ref="D9256:F9256"/>
    <mergeCell ref="D9257:F9257"/>
    <mergeCell ref="D9258:F9258"/>
    <mergeCell ref="D9259:F9259"/>
    <mergeCell ref="D9260:F9260"/>
    <mergeCell ref="D9251:F9251"/>
    <mergeCell ref="D9252:F9252"/>
    <mergeCell ref="D9253:F9253"/>
    <mergeCell ref="D9254:F9254"/>
    <mergeCell ref="D9255:F9255"/>
    <mergeCell ref="D9246:F9246"/>
    <mergeCell ref="D9247:F9247"/>
    <mergeCell ref="D9248:F9248"/>
    <mergeCell ref="D9249:F9249"/>
    <mergeCell ref="D9250:F9250"/>
    <mergeCell ref="D9311:F9311"/>
    <mergeCell ref="D9312:F9312"/>
    <mergeCell ref="D9313:F9313"/>
    <mergeCell ref="D9314:F9314"/>
    <mergeCell ref="D9315:F9315"/>
    <mergeCell ref="D9306:F9306"/>
    <mergeCell ref="D9307:F9307"/>
    <mergeCell ref="D9308:F9308"/>
    <mergeCell ref="D9309:F9309"/>
    <mergeCell ref="D9310:F9310"/>
    <mergeCell ref="D9301:F9301"/>
    <mergeCell ref="D9302:F9302"/>
    <mergeCell ref="D9303:F9303"/>
    <mergeCell ref="D9304:F9304"/>
    <mergeCell ref="D9305:F9305"/>
    <mergeCell ref="D9296:F9296"/>
    <mergeCell ref="D9297:F9297"/>
    <mergeCell ref="D9298:F9298"/>
    <mergeCell ref="D9299:F9299"/>
    <mergeCell ref="D9300:F9300"/>
    <mergeCell ref="D9291:F9291"/>
    <mergeCell ref="D9292:F9292"/>
    <mergeCell ref="D9293:F9293"/>
    <mergeCell ref="D9294:F9294"/>
    <mergeCell ref="D9295:F9295"/>
    <mergeCell ref="D9286:F9286"/>
    <mergeCell ref="D9287:F9287"/>
    <mergeCell ref="D9288:F9288"/>
    <mergeCell ref="D9289:F9289"/>
    <mergeCell ref="D9290:F9290"/>
    <mergeCell ref="D9281:F9281"/>
    <mergeCell ref="D9282:F9282"/>
    <mergeCell ref="D9283:F9283"/>
    <mergeCell ref="D9284:F9284"/>
    <mergeCell ref="D9285:F9285"/>
    <mergeCell ref="D9346:F9346"/>
    <mergeCell ref="D9347:F9347"/>
    <mergeCell ref="D9348:F9348"/>
    <mergeCell ref="D9349:F9349"/>
    <mergeCell ref="D9350:F9350"/>
    <mergeCell ref="D9341:F9341"/>
    <mergeCell ref="D9342:F9342"/>
    <mergeCell ref="D9343:F9343"/>
    <mergeCell ref="D9344:F9344"/>
    <mergeCell ref="D9345:F9345"/>
    <mergeCell ref="D9336:F9336"/>
    <mergeCell ref="D9337:F9337"/>
    <mergeCell ref="D9338:F9338"/>
    <mergeCell ref="D9339:F9339"/>
    <mergeCell ref="D9340:F9340"/>
    <mergeCell ref="D9331:F9331"/>
    <mergeCell ref="D9332:F9332"/>
    <mergeCell ref="D9333:F9333"/>
    <mergeCell ref="D9334:F9334"/>
    <mergeCell ref="D9335:F9335"/>
    <mergeCell ref="D9326:F9326"/>
    <mergeCell ref="D9327:F9327"/>
    <mergeCell ref="D9328:F9328"/>
    <mergeCell ref="D9329:F9329"/>
    <mergeCell ref="D9330:F9330"/>
    <mergeCell ref="D9321:F9321"/>
    <mergeCell ref="D9322:F9322"/>
    <mergeCell ref="D9323:F9323"/>
    <mergeCell ref="D9324:F9324"/>
    <mergeCell ref="D9325:F9325"/>
    <mergeCell ref="D9316:F9316"/>
    <mergeCell ref="D9317:F9317"/>
    <mergeCell ref="D9318:F9318"/>
    <mergeCell ref="D9319:F9319"/>
    <mergeCell ref="D9320:F9320"/>
    <mergeCell ref="D9381:F9381"/>
    <mergeCell ref="D9382:F9382"/>
    <mergeCell ref="D9383:F9383"/>
    <mergeCell ref="D9384:F9384"/>
    <mergeCell ref="D9385:F9385"/>
    <mergeCell ref="D9376:F9376"/>
    <mergeCell ref="D9377:F9377"/>
    <mergeCell ref="D9378:F9378"/>
    <mergeCell ref="D9379:F9379"/>
    <mergeCell ref="D9380:F9380"/>
    <mergeCell ref="D9371:F9371"/>
    <mergeCell ref="D9372:F9372"/>
    <mergeCell ref="D9373:F9373"/>
    <mergeCell ref="D9374:F9374"/>
    <mergeCell ref="D9375:F9375"/>
    <mergeCell ref="D9366:F9366"/>
    <mergeCell ref="D9367:F9367"/>
    <mergeCell ref="D9368:F9368"/>
    <mergeCell ref="D9369:F9369"/>
    <mergeCell ref="D9370:F9370"/>
    <mergeCell ref="D9361:F9361"/>
    <mergeCell ref="D9362:F9362"/>
    <mergeCell ref="D9363:F9363"/>
    <mergeCell ref="D9364:F9364"/>
    <mergeCell ref="D9365:F9365"/>
    <mergeCell ref="D9356:F9356"/>
    <mergeCell ref="D9357:F9357"/>
    <mergeCell ref="D9358:F9358"/>
    <mergeCell ref="D9359:F9359"/>
    <mergeCell ref="D9360:F9360"/>
    <mergeCell ref="D9351:F9351"/>
    <mergeCell ref="D9352:F9352"/>
    <mergeCell ref="D9353:F9353"/>
    <mergeCell ref="D9354:F9354"/>
    <mergeCell ref="D9355:F9355"/>
    <mergeCell ref="D9416:F9416"/>
    <mergeCell ref="D9417:F9417"/>
    <mergeCell ref="D9418:F9418"/>
    <mergeCell ref="D9419:F9419"/>
    <mergeCell ref="D9420:F9420"/>
    <mergeCell ref="D9411:F9411"/>
    <mergeCell ref="D9412:F9412"/>
    <mergeCell ref="D9413:F9413"/>
    <mergeCell ref="D9414:F9414"/>
    <mergeCell ref="D9415:F9415"/>
    <mergeCell ref="D9406:F9406"/>
    <mergeCell ref="D9407:F9407"/>
    <mergeCell ref="D9408:F9408"/>
    <mergeCell ref="D9409:F9409"/>
    <mergeCell ref="D9410:F9410"/>
    <mergeCell ref="D9401:F9401"/>
    <mergeCell ref="D9402:F9402"/>
    <mergeCell ref="D9403:F9403"/>
    <mergeCell ref="D9404:F9404"/>
    <mergeCell ref="D9405:F9405"/>
    <mergeCell ref="D9396:F9396"/>
    <mergeCell ref="D9397:F9397"/>
    <mergeCell ref="D9398:F9398"/>
    <mergeCell ref="D9399:F9399"/>
    <mergeCell ref="D9400:F9400"/>
    <mergeCell ref="D9391:F9391"/>
    <mergeCell ref="D9392:F9392"/>
    <mergeCell ref="D9393:F9393"/>
    <mergeCell ref="D9394:F9394"/>
    <mergeCell ref="D9395:F9395"/>
    <mergeCell ref="D9386:F9386"/>
    <mergeCell ref="D9387:F9387"/>
    <mergeCell ref="D9388:F9388"/>
    <mergeCell ref="D9389:F9389"/>
    <mergeCell ref="D9390:F9390"/>
    <mergeCell ref="D9451:F9451"/>
    <mergeCell ref="D9452:F9452"/>
    <mergeCell ref="D9453:F9453"/>
    <mergeCell ref="D9454:F9454"/>
    <mergeCell ref="D9455:F9455"/>
    <mergeCell ref="D9446:F9446"/>
    <mergeCell ref="D9447:F9447"/>
    <mergeCell ref="D9448:F9448"/>
    <mergeCell ref="D9449:F9449"/>
    <mergeCell ref="D9450:F9450"/>
    <mergeCell ref="D9441:F9441"/>
    <mergeCell ref="D9442:F9442"/>
    <mergeCell ref="D9443:F9443"/>
    <mergeCell ref="D9444:F9444"/>
    <mergeCell ref="D9445:F9445"/>
    <mergeCell ref="D9436:F9436"/>
    <mergeCell ref="D9437:F9437"/>
    <mergeCell ref="D9438:F9438"/>
    <mergeCell ref="D9439:F9439"/>
    <mergeCell ref="D9440:F9440"/>
    <mergeCell ref="D9431:F9431"/>
    <mergeCell ref="D9432:F9432"/>
    <mergeCell ref="D9433:F9433"/>
    <mergeCell ref="D9434:F9434"/>
    <mergeCell ref="D9435:F9435"/>
    <mergeCell ref="D9426:F9426"/>
    <mergeCell ref="D9427:F9427"/>
    <mergeCell ref="D9428:F9428"/>
    <mergeCell ref="D9429:F9429"/>
    <mergeCell ref="D9430:F9430"/>
    <mergeCell ref="D9421:F9421"/>
    <mergeCell ref="D9422:F9422"/>
    <mergeCell ref="D9423:F9423"/>
    <mergeCell ref="D9424:F9424"/>
    <mergeCell ref="D9425:F9425"/>
    <mergeCell ref="D9486:F9486"/>
    <mergeCell ref="D9487:F9487"/>
    <mergeCell ref="D9488:F9488"/>
    <mergeCell ref="D9489:F9489"/>
    <mergeCell ref="D9490:F9490"/>
    <mergeCell ref="D9481:F9481"/>
    <mergeCell ref="D9482:F9482"/>
    <mergeCell ref="D9483:F9483"/>
    <mergeCell ref="D9484:F9484"/>
    <mergeCell ref="D9485:F9485"/>
    <mergeCell ref="D9476:F9476"/>
    <mergeCell ref="D9477:F9477"/>
    <mergeCell ref="D9478:F9478"/>
    <mergeCell ref="D9479:F9479"/>
    <mergeCell ref="D9480:F9480"/>
    <mergeCell ref="D9471:F9471"/>
    <mergeCell ref="D9472:F9472"/>
    <mergeCell ref="D9473:F9473"/>
    <mergeCell ref="D9474:F9474"/>
    <mergeCell ref="D9475:F9475"/>
    <mergeCell ref="D9466:F9466"/>
    <mergeCell ref="D9467:F9467"/>
    <mergeCell ref="D9468:F9468"/>
    <mergeCell ref="D9469:F9469"/>
    <mergeCell ref="D9470:F9470"/>
    <mergeCell ref="D9461:F9461"/>
    <mergeCell ref="D9462:F9462"/>
    <mergeCell ref="D9463:F9463"/>
    <mergeCell ref="D9464:F9464"/>
    <mergeCell ref="D9465:F9465"/>
    <mergeCell ref="D9456:F9456"/>
    <mergeCell ref="D9457:F9457"/>
    <mergeCell ref="D9458:F9458"/>
    <mergeCell ref="D9459:F9459"/>
    <mergeCell ref="D9460:F9460"/>
    <mergeCell ref="D9521:F9521"/>
    <mergeCell ref="D9522:F9522"/>
    <mergeCell ref="D9523:F9523"/>
    <mergeCell ref="D9524:F9524"/>
    <mergeCell ref="D9525:F9525"/>
    <mergeCell ref="D9516:F9516"/>
    <mergeCell ref="D9517:F9517"/>
    <mergeCell ref="D9518:F9518"/>
    <mergeCell ref="D9519:F9519"/>
    <mergeCell ref="D9520:F9520"/>
    <mergeCell ref="D9511:F9511"/>
    <mergeCell ref="D9512:F9512"/>
    <mergeCell ref="D9513:F9513"/>
    <mergeCell ref="D9514:F9514"/>
    <mergeCell ref="D9515:F9515"/>
    <mergeCell ref="D9506:F9506"/>
    <mergeCell ref="D9507:F9507"/>
    <mergeCell ref="D9508:F9508"/>
    <mergeCell ref="D9509:F9509"/>
    <mergeCell ref="D9510:F9510"/>
    <mergeCell ref="D9501:F9501"/>
    <mergeCell ref="D9502:F9502"/>
    <mergeCell ref="D9503:F9503"/>
    <mergeCell ref="D9504:F9504"/>
    <mergeCell ref="D9505:F9505"/>
    <mergeCell ref="D9496:F9496"/>
    <mergeCell ref="D9497:F9497"/>
    <mergeCell ref="D9498:F9498"/>
    <mergeCell ref="D9499:F9499"/>
    <mergeCell ref="D9500:F9500"/>
    <mergeCell ref="D9491:F9491"/>
    <mergeCell ref="D9492:F9492"/>
    <mergeCell ref="D9493:F9493"/>
    <mergeCell ref="D9494:F9494"/>
    <mergeCell ref="D9495:F9495"/>
    <mergeCell ref="D9556:F9556"/>
    <mergeCell ref="D9557:F9557"/>
    <mergeCell ref="D9558:F9558"/>
    <mergeCell ref="D9559:F9559"/>
    <mergeCell ref="D9560:F9560"/>
    <mergeCell ref="D9551:F9551"/>
    <mergeCell ref="D9552:F9552"/>
    <mergeCell ref="D9553:F9553"/>
    <mergeCell ref="D9554:F9554"/>
    <mergeCell ref="D9555:F9555"/>
    <mergeCell ref="D9546:F9546"/>
    <mergeCell ref="D9547:F9547"/>
    <mergeCell ref="D9548:F9548"/>
    <mergeCell ref="D9549:F9549"/>
    <mergeCell ref="D9550:F9550"/>
    <mergeCell ref="D9541:F9541"/>
    <mergeCell ref="D9542:F9542"/>
    <mergeCell ref="D9543:F9543"/>
    <mergeCell ref="D9544:F9544"/>
    <mergeCell ref="D9545:F9545"/>
    <mergeCell ref="D9536:F9536"/>
    <mergeCell ref="D9537:F9537"/>
    <mergeCell ref="D9538:F9538"/>
    <mergeCell ref="D9539:F9539"/>
    <mergeCell ref="D9540:F9540"/>
    <mergeCell ref="D9531:F9531"/>
    <mergeCell ref="D9532:F9532"/>
    <mergeCell ref="D9533:F9533"/>
    <mergeCell ref="D9534:F9534"/>
    <mergeCell ref="D9535:F9535"/>
    <mergeCell ref="D9526:F9526"/>
    <mergeCell ref="D9527:F9527"/>
    <mergeCell ref="D9528:F9528"/>
    <mergeCell ref="D9529:F9529"/>
    <mergeCell ref="D9530:F9530"/>
    <mergeCell ref="D9591:F9591"/>
    <mergeCell ref="D9592:F9592"/>
    <mergeCell ref="D9593:F9593"/>
    <mergeCell ref="D9594:F9594"/>
    <mergeCell ref="D9595:F9595"/>
    <mergeCell ref="D9586:F9586"/>
    <mergeCell ref="D9587:F9587"/>
    <mergeCell ref="D9588:F9588"/>
    <mergeCell ref="D9589:F9589"/>
    <mergeCell ref="D9590:F9590"/>
    <mergeCell ref="D9581:F9581"/>
    <mergeCell ref="D9582:F9582"/>
    <mergeCell ref="D9583:F9583"/>
    <mergeCell ref="D9584:F9584"/>
    <mergeCell ref="D9585:F9585"/>
    <mergeCell ref="D9576:F9576"/>
    <mergeCell ref="D9577:F9577"/>
    <mergeCell ref="D9578:F9578"/>
    <mergeCell ref="D9579:F9579"/>
    <mergeCell ref="D9580:F9580"/>
    <mergeCell ref="D9571:F9571"/>
    <mergeCell ref="D9572:F9572"/>
    <mergeCell ref="D9573:F9573"/>
    <mergeCell ref="D9574:F9574"/>
    <mergeCell ref="D9575:F9575"/>
    <mergeCell ref="D9566:F9566"/>
    <mergeCell ref="D9567:F9567"/>
    <mergeCell ref="D9568:F9568"/>
    <mergeCell ref="D9569:F9569"/>
    <mergeCell ref="D9570:F9570"/>
    <mergeCell ref="D9561:F9561"/>
    <mergeCell ref="D9562:F9562"/>
    <mergeCell ref="D9563:F9563"/>
    <mergeCell ref="D9564:F9564"/>
    <mergeCell ref="D9565:F9565"/>
    <mergeCell ref="D9626:F9626"/>
    <mergeCell ref="D9627:F9627"/>
    <mergeCell ref="D9628:F9628"/>
    <mergeCell ref="D9629:F9629"/>
    <mergeCell ref="D9630:F9630"/>
    <mergeCell ref="D9621:F9621"/>
    <mergeCell ref="D9622:F9622"/>
    <mergeCell ref="D9623:F9623"/>
    <mergeCell ref="D9624:F9624"/>
    <mergeCell ref="D9625:F9625"/>
    <mergeCell ref="D9616:F9616"/>
    <mergeCell ref="D9617:F9617"/>
    <mergeCell ref="D9618:F9618"/>
    <mergeCell ref="D9619:F9619"/>
    <mergeCell ref="D9620:F9620"/>
    <mergeCell ref="D9611:F9611"/>
    <mergeCell ref="D9612:F9612"/>
    <mergeCell ref="D9613:F9613"/>
    <mergeCell ref="D9614:F9614"/>
    <mergeCell ref="D9615:F9615"/>
    <mergeCell ref="D9606:F9606"/>
    <mergeCell ref="D9607:F9607"/>
    <mergeCell ref="D9608:F9608"/>
    <mergeCell ref="D9609:F9609"/>
    <mergeCell ref="D9610:F9610"/>
    <mergeCell ref="D9601:F9601"/>
    <mergeCell ref="D9602:F9602"/>
    <mergeCell ref="D9603:F9603"/>
    <mergeCell ref="D9604:F9604"/>
    <mergeCell ref="D9605:F9605"/>
    <mergeCell ref="D9596:F9596"/>
    <mergeCell ref="D9597:F9597"/>
    <mergeCell ref="D9598:F9598"/>
    <mergeCell ref="D9599:F9599"/>
    <mergeCell ref="D9600:F9600"/>
    <mergeCell ref="D9661:F9661"/>
    <mergeCell ref="D9662:F9662"/>
    <mergeCell ref="D9663:F9663"/>
    <mergeCell ref="D9664:F9664"/>
    <mergeCell ref="D9665:F9665"/>
    <mergeCell ref="D9656:F9656"/>
    <mergeCell ref="D9657:F9657"/>
    <mergeCell ref="D9658:F9658"/>
    <mergeCell ref="D9659:F9659"/>
    <mergeCell ref="D9660:F9660"/>
    <mergeCell ref="D9651:F9651"/>
    <mergeCell ref="D9652:F9652"/>
    <mergeCell ref="D9653:F9653"/>
    <mergeCell ref="D9654:F9654"/>
    <mergeCell ref="D9655:F9655"/>
    <mergeCell ref="D9646:F9646"/>
    <mergeCell ref="D9647:F9647"/>
    <mergeCell ref="D9648:F9648"/>
    <mergeCell ref="D9649:F9649"/>
    <mergeCell ref="D9650:F9650"/>
    <mergeCell ref="D9641:F9641"/>
    <mergeCell ref="D9642:F9642"/>
    <mergeCell ref="D9643:F9643"/>
    <mergeCell ref="D9644:F9644"/>
    <mergeCell ref="D9645:F9645"/>
    <mergeCell ref="D9636:F9636"/>
    <mergeCell ref="D9637:F9637"/>
    <mergeCell ref="D9638:F9638"/>
    <mergeCell ref="D9639:F9639"/>
    <mergeCell ref="D9640:F9640"/>
    <mergeCell ref="D9631:F9631"/>
    <mergeCell ref="D9632:F9632"/>
    <mergeCell ref="D9633:F9633"/>
    <mergeCell ref="D9634:F9634"/>
    <mergeCell ref="D9635:F9635"/>
    <mergeCell ref="D9696:F9696"/>
    <mergeCell ref="D9697:F9697"/>
    <mergeCell ref="D9698:F9698"/>
    <mergeCell ref="D9699:F9699"/>
    <mergeCell ref="D9700:F9700"/>
    <mergeCell ref="D9691:F9691"/>
    <mergeCell ref="D9692:F9692"/>
    <mergeCell ref="D9693:F9693"/>
    <mergeCell ref="D9694:F9694"/>
    <mergeCell ref="D9695:F9695"/>
    <mergeCell ref="D9686:F9686"/>
    <mergeCell ref="D9687:F9687"/>
    <mergeCell ref="D9688:F9688"/>
    <mergeCell ref="D9689:F9689"/>
    <mergeCell ref="D9690:F9690"/>
    <mergeCell ref="D9681:F9681"/>
    <mergeCell ref="D9682:F9682"/>
    <mergeCell ref="D9683:F9683"/>
    <mergeCell ref="D9684:F9684"/>
    <mergeCell ref="D9685:F9685"/>
    <mergeCell ref="D9676:F9676"/>
    <mergeCell ref="D9677:F9677"/>
    <mergeCell ref="D9678:F9678"/>
    <mergeCell ref="D9679:F9679"/>
    <mergeCell ref="D9680:F9680"/>
    <mergeCell ref="D9671:F9671"/>
    <mergeCell ref="D9672:F9672"/>
    <mergeCell ref="D9673:F9673"/>
    <mergeCell ref="D9674:F9674"/>
    <mergeCell ref="D9675:F9675"/>
    <mergeCell ref="D9666:F9666"/>
    <mergeCell ref="D9667:F9667"/>
    <mergeCell ref="D9668:F9668"/>
    <mergeCell ref="D9669:F9669"/>
    <mergeCell ref="D9670:F9670"/>
    <mergeCell ref="D9731:F9731"/>
    <mergeCell ref="D9732:F9732"/>
    <mergeCell ref="D9733:F9733"/>
    <mergeCell ref="D9734:F9734"/>
    <mergeCell ref="D9735:F9735"/>
    <mergeCell ref="D9726:F9726"/>
    <mergeCell ref="D9727:F9727"/>
    <mergeCell ref="D9728:F9728"/>
    <mergeCell ref="D9729:F9729"/>
    <mergeCell ref="D9730:F9730"/>
    <mergeCell ref="D9721:F9721"/>
    <mergeCell ref="D9722:F9722"/>
    <mergeCell ref="D9723:F9723"/>
    <mergeCell ref="D9724:F9724"/>
    <mergeCell ref="D9725:F9725"/>
    <mergeCell ref="D9716:F9716"/>
    <mergeCell ref="D9717:F9717"/>
    <mergeCell ref="D9718:F9718"/>
    <mergeCell ref="D9719:F9719"/>
    <mergeCell ref="D9720:F9720"/>
    <mergeCell ref="D9711:F9711"/>
    <mergeCell ref="D9712:F9712"/>
    <mergeCell ref="D9713:F9713"/>
    <mergeCell ref="D9714:F9714"/>
    <mergeCell ref="D9715:F9715"/>
    <mergeCell ref="D9706:F9706"/>
    <mergeCell ref="D9707:F9707"/>
    <mergeCell ref="D9708:F9708"/>
    <mergeCell ref="D9709:F9709"/>
    <mergeCell ref="D9710:F9710"/>
    <mergeCell ref="D9701:F9701"/>
    <mergeCell ref="D9702:F9702"/>
    <mergeCell ref="D9703:F9703"/>
    <mergeCell ref="D9704:F9704"/>
    <mergeCell ref="D9705:F9705"/>
    <mergeCell ref="D9766:F9766"/>
    <mergeCell ref="D9767:F9767"/>
    <mergeCell ref="D9768:F9768"/>
    <mergeCell ref="D9769:F9769"/>
    <mergeCell ref="D9770:F9770"/>
    <mergeCell ref="D9761:F9761"/>
    <mergeCell ref="D9762:F9762"/>
    <mergeCell ref="D9763:F9763"/>
    <mergeCell ref="D9764:F9764"/>
    <mergeCell ref="D9765:F9765"/>
    <mergeCell ref="D9756:F9756"/>
    <mergeCell ref="D9757:F9757"/>
    <mergeCell ref="D9758:F9758"/>
    <mergeCell ref="D9759:F9759"/>
    <mergeCell ref="D9760:F9760"/>
    <mergeCell ref="D9751:F9751"/>
    <mergeCell ref="D9752:F9752"/>
    <mergeCell ref="D9753:F9753"/>
    <mergeCell ref="D9754:F9754"/>
    <mergeCell ref="D9755:F9755"/>
    <mergeCell ref="D9746:F9746"/>
    <mergeCell ref="D9747:F9747"/>
    <mergeCell ref="D9748:F9748"/>
    <mergeCell ref="D9749:F9749"/>
    <mergeCell ref="D9750:F9750"/>
    <mergeCell ref="D9741:F9741"/>
    <mergeCell ref="D9742:F9742"/>
    <mergeCell ref="D9743:F9743"/>
    <mergeCell ref="D9744:F9744"/>
    <mergeCell ref="D9745:F9745"/>
    <mergeCell ref="D9736:F9736"/>
    <mergeCell ref="D9737:F9737"/>
    <mergeCell ref="D9738:F9738"/>
    <mergeCell ref="D9739:F9739"/>
    <mergeCell ref="D9740:F9740"/>
    <mergeCell ref="D9801:F9801"/>
    <mergeCell ref="D9802:F9802"/>
    <mergeCell ref="D9803:F9803"/>
    <mergeCell ref="D9804:F9804"/>
    <mergeCell ref="D9805:F9805"/>
    <mergeCell ref="D9796:F9796"/>
    <mergeCell ref="D9797:F9797"/>
    <mergeCell ref="D9798:F9798"/>
    <mergeCell ref="D9799:F9799"/>
    <mergeCell ref="D9800:F9800"/>
    <mergeCell ref="D9791:F9791"/>
    <mergeCell ref="D9792:F9792"/>
    <mergeCell ref="D9793:F9793"/>
    <mergeCell ref="D9794:F9794"/>
    <mergeCell ref="D9795:F9795"/>
    <mergeCell ref="D9786:F9786"/>
    <mergeCell ref="D9787:F9787"/>
    <mergeCell ref="D9788:F9788"/>
    <mergeCell ref="D9789:F9789"/>
    <mergeCell ref="D9790:F9790"/>
    <mergeCell ref="D9781:F9781"/>
    <mergeCell ref="D9782:F9782"/>
    <mergeCell ref="D9783:F9783"/>
    <mergeCell ref="D9784:F9784"/>
    <mergeCell ref="D9785:F9785"/>
    <mergeCell ref="D9776:F9776"/>
    <mergeCell ref="D9777:F9777"/>
    <mergeCell ref="D9778:F9778"/>
    <mergeCell ref="D9779:F9779"/>
    <mergeCell ref="D9780:F9780"/>
    <mergeCell ref="D9771:F9771"/>
    <mergeCell ref="D9772:F9772"/>
    <mergeCell ref="D9773:F9773"/>
    <mergeCell ref="D9774:F9774"/>
    <mergeCell ref="D9775:F9775"/>
    <mergeCell ref="D9836:F9836"/>
    <mergeCell ref="D9837:F9837"/>
    <mergeCell ref="D9838:F9838"/>
    <mergeCell ref="D9839:F9839"/>
    <mergeCell ref="D9840:F9840"/>
    <mergeCell ref="D9831:F9831"/>
    <mergeCell ref="D9832:F9832"/>
    <mergeCell ref="D9833:F9833"/>
    <mergeCell ref="D9834:F9834"/>
    <mergeCell ref="D9835:F9835"/>
    <mergeCell ref="D9826:F9826"/>
    <mergeCell ref="D9827:F9827"/>
    <mergeCell ref="D9828:F9828"/>
    <mergeCell ref="D9829:F9829"/>
    <mergeCell ref="D9830:F9830"/>
    <mergeCell ref="D9821:F9821"/>
    <mergeCell ref="D9822:F9822"/>
    <mergeCell ref="D9823:F9823"/>
    <mergeCell ref="D9824:F9824"/>
    <mergeCell ref="D9825:F9825"/>
    <mergeCell ref="D9816:F9816"/>
    <mergeCell ref="D9817:F9817"/>
    <mergeCell ref="D9818:F9818"/>
    <mergeCell ref="D9819:F9819"/>
    <mergeCell ref="D9820:F9820"/>
    <mergeCell ref="D9811:F9811"/>
    <mergeCell ref="D9812:F9812"/>
    <mergeCell ref="D9813:F9813"/>
    <mergeCell ref="D9814:F9814"/>
    <mergeCell ref="D9815:F9815"/>
    <mergeCell ref="D9806:F9806"/>
    <mergeCell ref="D9807:F9807"/>
    <mergeCell ref="D9808:F9808"/>
    <mergeCell ref="D9809:F9809"/>
    <mergeCell ref="D9810:F9810"/>
    <mergeCell ref="D9871:F9871"/>
    <mergeCell ref="D9872:F9872"/>
    <mergeCell ref="D9873:F9873"/>
    <mergeCell ref="D9874:F9874"/>
    <mergeCell ref="D9875:F9875"/>
    <mergeCell ref="D9866:F9866"/>
    <mergeCell ref="D9867:F9867"/>
    <mergeCell ref="D9868:F9868"/>
    <mergeCell ref="D9869:F9869"/>
    <mergeCell ref="D9870:F9870"/>
    <mergeCell ref="D9861:F9861"/>
    <mergeCell ref="D9862:F9862"/>
    <mergeCell ref="D9863:F9863"/>
    <mergeCell ref="D9864:F9864"/>
    <mergeCell ref="D9865:F9865"/>
    <mergeCell ref="D9856:F9856"/>
    <mergeCell ref="D9857:F9857"/>
    <mergeCell ref="D9858:F9858"/>
    <mergeCell ref="D9859:F9859"/>
    <mergeCell ref="D9860:F9860"/>
    <mergeCell ref="D9851:F9851"/>
    <mergeCell ref="D9852:F9852"/>
    <mergeCell ref="D9853:F9853"/>
    <mergeCell ref="D9854:F9854"/>
    <mergeCell ref="D9855:F9855"/>
    <mergeCell ref="D9846:F9846"/>
    <mergeCell ref="D9847:F9847"/>
    <mergeCell ref="D9848:F9848"/>
    <mergeCell ref="D9849:F9849"/>
    <mergeCell ref="D9850:F9850"/>
    <mergeCell ref="D9841:F9841"/>
    <mergeCell ref="D9842:F9842"/>
    <mergeCell ref="D9843:F9843"/>
    <mergeCell ref="D9844:F9844"/>
    <mergeCell ref="D9845:F9845"/>
    <mergeCell ref="D9906:F9906"/>
    <mergeCell ref="D9907:F9907"/>
    <mergeCell ref="D9908:F9908"/>
    <mergeCell ref="D9909:F9909"/>
    <mergeCell ref="D9910:F9910"/>
    <mergeCell ref="D9901:F9901"/>
    <mergeCell ref="D9902:F9902"/>
    <mergeCell ref="D9903:F9903"/>
    <mergeCell ref="D9904:F9904"/>
    <mergeCell ref="D9905:F9905"/>
    <mergeCell ref="D9896:F9896"/>
    <mergeCell ref="D9897:F9897"/>
    <mergeCell ref="D9898:F9898"/>
    <mergeCell ref="D9899:F9899"/>
    <mergeCell ref="D9900:F9900"/>
    <mergeCell ref="D9891:F9891"/>
    <mergeCell ref="D9892:F9892"/>
    <mergeCell ref="D9893:F9893"/>
    <mergeCell ref="D9894:F9894"/>
    <mergeCell ref="D9895:F9895"/>
    <mergeCell ref="D9886:F9886"/>
    <mergeCell ref="D9887:F9887"/>
    <mergeCell ref="D9888:F9888"/>
    <mergeCell ref="D9889:F9889"/>
    <mergeCell ref="D9890:F9890"/>
    <mergeCell ref="D9881:F9881"/>
    <mergeCell ref="D9882:F9882"/>
    <mergeCell ref="D9883:F9883"/>
    <mergeCell ref="D9884:F9884"/>
    <mergeCell ref="D9885:F9885"/>
    <mergeCell ref="D9876:F9876"/>
    <mergeCell ref="D9877:F9877"/>
    <mergeCell ref="D9878:F9878"/>
    <mergeCell ref="D9879:F9879"/>
    <mergeCell ref="D9880:F9880"/>
    <mergeCell ref="D9941:F9941"/>
    <mergeCell ref="D9942:F9942"/>
    <mergeCell ref="D9943:F9943"/>
    <mergeCell ref="D9944:F9944"/>
    <mergeCell ref="D9945:F9945"/>
    <mergeCell ref="D9936:F9936"/>
    <mergeCell ref="D9937:F9937"/>
    <mergeCell ref="D9938:F9938"/>
    <mergeCell ref="D9939:F9939"/>
    <mergeCell ref="D9940:F9940"/>
    <mergeCell ref="D9931:F9931"/>
    <mergeCell ref="D9932:F9932"/>
    <mergeCell ref="D9933:F9933"/>
    <mergeCell ref="D9934:F9934"/>
    <mergeCell ref="D9935:F9935"/>
    <mergeCell ref="D9926:F9926"/>
    <mergeCell ref="D9927:F9927"/>
    <mergeCell ref="D9928:F9928"/>
    <mergeCell ref="D9929:F9929"/>
    <mergeCell ref="D9930:F9930"/>
    <mergeCell ref="D9921:F9921"/>
    <mergeCell ref="D9922:F9922"/>
    <mergeCell ref="D9923:F9923"/>
    <mergeCell ref="D9924:F9924"/>
    <mergeCell ref="D9925:F9925"/>
    <mergeCell ref="D9916:F9916"/>
    <mergeCell ref="D9917:F9917"/>
    <mergeCell ref="D9918:F9918"/>
    <mergeCell ref="D9919:F9919"/>
    <mergeCell ref="D9920:F9920"/>
    <mergeCell ref="D9911:F9911"/>
    <mergeCell ref="D9912:F9912"/>
    <mergeCell ref="D9913:F9913"/>
    <mergeCell ref="D9914:F9914"/>
    <mergeCell ref="D9915:F9915"/>
    <mergeCell ref="D9976:F9976"/>
    <mergeCell ref="D9977:F9977"/>
    <mergeCell ref="D9978:F9978"/>
    <mergeCell ref="D9979:F9979"/>
    <mergeCell ref="D9980:F9980"/>
    <mergeCell ref="D9971:F9971"/>
    <mergeCell ref="D9972:F9972"/>
    <mergeCell ref="D9973:F9973"/>
    <mergeCell ref="D9974:F9974"/>
    <mergeCell ref="D9975:F9975"/>
    <mergeCell ref="D9966:F9966"/>
    <mergeCell ref="D9967:F9967"/>
    <mergeCell ref="D9968:F9968"/>
    <mergeCell ref="D9969:F9969"/>
    <mergeCell ref="D9970:F9970"/>
    <mergeCell ref="D9961:F9961"/>
    <mergeCell ref="D9962:F9962"/>
    <mergeCell ref="D9963:F9963"/>
    <mergeCell ref="D9964:F9964"/>
    <mergeCell ref="D9965:F9965"/>
    <mergeCell ref="D9956:F9956"/>
    <mergeCell ref="D9957:F9957"/>
    <mergeCell ref="D9958:F9958"/>
    <mergeCell ref="D9959:F9959"/>
    <mergeCell ref="D9960:F9960"/>
    <mergeCell ref="D9951:F9951"/>
    <mergeCell ref="D9952:F9952"/>
    <mergeCell ref="D9953:F9953"/>
    <mergeCell ref="D9954:F9954"/>
    <mergeCell ref="D9955:F9955"/>
    <mergeCell ref="D9946:F9946"/>
    <mergeCell ref="D9947:F9947"/>
    <mergeCell ref="D9948:F9948"/>
    <mergeCell ref="D9949:F9949"/>
    <mergeCell ref="D9950:F9950"/>
    <mergeCell ref="D10011:F10011"/>
    <mergeCell ref="D10012:F10012"/>
    <mergeCell ref="D10013:F10013"/>
    <mergeCell ref="D10014:F10014"/>
    <mergeCell ref="D10015:F10015"/>
    <mergeCell ref="D10006:F10006"/>
    <mergeCell ref="D10007:F10007"/>
    <mergeCell ref="D10008:F10008"/>
    <mergeCell ref="D10009:F10009"/>
    <mergeCell ref="D10010:F10010"/>
    <mergeCell ref="D10001:F10001"/>
    <mergeCell ref="D10002:F10002"/>
    <mergeCell ref="D10003:F10003"/>
    <mergeCell ref="D10004:F10004"/>
    <mergeCell ref="D10005:F10005"/>
    <mergeCell ref="D9996:F9996"/>
    <mergeCell ref="D9997:F9997"/>
    <mergeCell ref="D9998:F9998"/>
    <mergeCell ref="D9999:F9999"/>
    <mergeCell ref="D10000:F10000"/>
    <mergeCell ref="D9991:F9991"/>
    <mergeCell ref="D9992:F9992"/>
    <mergeCell ref="D9993:F9993"/>
    <mergeCell ref="D9994:F9994"/>
    <mergeCell ref="D9995:F9995"/>
    <mergeCell ref="D9986:F9986"/>
    <mergeCell ref="D9987:F9987"/>
    <mergeCell ref="D9988:F9988"/>
    <mergeCell ref="D9989:F9989"/>
    <mergeCell ref="D9990:F9990"/>
    <mergeCell ref="D9981:F9981"/>
    <mergeCell ref="D9982:F9982"/>
    <mergeCell ref="D9983:F9983"/>
    <mergeCell ref="D9984:F9984"/>
    <mergeCell ref="D9985:F9985"/>
    <mergeCell ref="D10046:F10046"/>
    <mergeCell ref="D10047:F10047"/>
    <mergeCell ref="D10048:F10048"/>
    <mergeCell ref="D10049:F10049"/>
    <mergeCell ref="D10050:F10050"/>
    <mergeCell ref="D10041:F10041"/>
    <mergeCell ref="D10042:F10042"/>
    <mergeCell ref="D10043:F10043"/>
    <mergeCell ref="D10044:F10044"/>
    <mergeCell ref="D10045:F10045"/>
    <mergeCell ref="D10036:F10036"/>
    <mergeCell ref="D10037:F10037"/>
    <mergeCell ref="D10038:F10038"/>
    <mergeCell ref="D10039:F10039"/>
    <mergeCell ref="D10040:F10040"/>
    <mergeCell ref="D10031:F10031"/>
    <mergeCell ref="D10032:F10032"/>
    <mergeCell ref="D10033:F10033"/>
    <mergeCell ref="D10034:F10034"/>
    <mergeCell ref="D10035:F10035"/>
    <mergeCell ref="D10026:F10026"/>
    <mergeCell ref="D10027:F10027"/>
    <mergeCell ref="D10028:F10028"/>
    <mergeCell ref="D10029:F10029"/>
    <mergeCell ref="D10030:F10030"/>
    <mergeCell ref="D10021:F10021"/>
    <mergeCell ref="D10022:F10022"/>
    <mergeCell ref="D10023:F10023"/>
    <mergeCell ref="D10024:F10024"/>
    <mergeCell ref="D10025:F10025"/>
    <mergeCell ref="D10016:F10016"/>
    <mergeCell ref="D10017:F10017"/>
    <mergeCell ref="D10018:F10018"/>
    <mergeCell ref="D10019:F10019"/>
    <mergeCell ref="D10020:F10020"/>
    <mergeCell ref="D10081:F10081"/>
    <mergeCell ref="D10082:F10082"/>
    <mergeCell ref="D10083:F10083"/>
    <mergeCell ref="D10084:F10084"/>
    <mergeCell ref="D10085:F10085"/>
    <mergeCell ref="D10076:F10076"/>
    <mergeCell ref="D10077:F10077"/>
    <mergeCell ref="D10078:F10078"/>
    <mergeCell ref="D10079:F10079"/>
    <mergeCell ref="D10080:F10080"/>
    <mergeCell ref="D10071:F10071"/>
    <mergeCell ref="D10072:F10072"/>
    <mergeCell ref="D10073:F10073"/>
    <mergeCell ref="D10074:F10074"/>
    <mergeCell ref="D10075:F10075"/>
    <mergeCell ref="D10066:F10066"/>
    <mergeCell ref="D10067:F10067"/>
    <mergeCell ref="D10068:F10068"/>
    <mergeCell ref="D10069:F10069"/>
    <mergeCell ref="D10070:F10070"/>
    <mergeCell ref="D10061:F10061"/>
    <mergeCell ref="D10062:F10062"/>
    <mergeCell ref="D10063:F10063"/>
    <mergeCell ref="D10064:F10064"/>
    <mergeCell ref="D10065:F10065"/>
    <mergeCell ref="D10056:F10056"/>
    <mergeCell ref="D10057:F10057"/>
    <mergeCell ref="D10058:F10058"/>
    <mergeCell ref="D10059:F10059"/>
    <mergeCell ref="D10060:F10060"/>
    <mergeCell ref="D10051:F10051"/>
    <mergeCell ref="D10052:F10052"/>
    <mergeCell ref="D10053:F10053"/>
    <mergeCell ref="D10054:F10054"/>
    <mergeCell ref="D10055:F10055"/>
    <mergeCell ref="D10116:F10116"/>
    <mergeCell ref="D10117:F10117"/>
    <mergeCell ref="D10118:F10118"/>
    <mergeCell ref="D10119:F10119"/>
    <mergeCell ref="D10120:F10120"/>
    <mergeCell ref="D10111:F10111"/>
    <mergeCell ref="D10112:F10112"/>
    <mergeCell ref="D10113:F10113"/>
    <mergeCell ref="D10114:F10114"/>
    <mergeCell ref="D10115:F10115"/>
    <mergeCell ref="D10106:F10106"/>
    <mergeCell ref="D10107:F10107"/>
    <mergeCell ref="D10108:F10108"/>
    <mergeCell ref="D10109:F10109"/>
    <mergeCell ref="D10110:F10110"/>
    <mergeCell ref="D10101:F10101"/>
    <mergeCell ref="D10102:F10102"/>
    <mergeCell ref="D10103:F10103"/>
    <mergeCell ref="D10104:F10104"/>
    <mergeCell ref="D10105:F10105"/>
    <mergeCell ref="D10096:F10096"/>
    <mergeCell ref="D10097:F10097"/>
    <mergeCell ref="D10098:F10098"/>
    <mergeCell ref="D10099:F10099"/>
    <mergeCell ref="D10100:F10100"/>
    <mergeCell ref="D10091:F10091"/>
    <mergeCell ref="D10092:F10092"/>
    <mergeCell ref="D10093:F10093"/>
    <mergeCell ref="D10094:F10094"/>
    <mergeCell ref="D10095:F10095"/>
    <mergeCell ref="D10086:F10086"/>
    <mergeCell ref="D10087:F10087"/>
    <mergeCell ref="D10088:F10088"/>
    <mergeCell ref="D10089:F10089"/>
    <mergeCell ref="D10090:F10090"/>
    <mergeCell ref="D10151:F10151"/>
    <mergeCell ref="D10152:F10152"/>
    <mergeCell ref="D10153:F10153"/>
    <mergeCell ref="D10154:F10154"/>
    <mergeCell ref="D10155:F10155"/>
    <mergeCell ref="D10146:F10146"/>
    <mergeCell ref="D10147:F10147"/>
    <mergeCell ref="D10148:F10148"/>
    <mergeCell ref="D10149:F10149"/>
    <mergeCell ref="D10150:F10150"/>
    <mergeCell ref="D10141:F10141"/>
    <mergeCell ref="D10142:F10142"/>
    <mergeCell ref="D10143:F10143"/>
    <mergeCell ref="D10144:F10144"/>
    <mergeCell ref="D10145:F10145"/>
    <mergeCell ref="D10136:F10136"/>
    <mergeCell ref="D10137:F10137"/>
    <mergeCell ref="D10138:F10138"/>
    <mergeCell ref="D10139:F10139"/>
    <mergeCell ref="D10140:F10140"/>
    <mergeCell ref="D10131:F10131"/>
    <mergeCell ref="D10132:F10132"/>
    <mergeCell ref="D10133:F10133"/>
    <mergeCell ref="D10134:F10134"/>
    <mergeCell ref="D10135:F10135"/>
    <mergeCell ref="D10126:F10126"/>
    <mergeCell ref="D10127:F10127"/>
    <mergeCell ref="D10128:F10128"/>
    <mergeCell ref="D10129:F10129"/>
    <mergeCell ref="D10130:F10130"/>
    <mergeCell ref="D10121:F10121"/>
    <mergeCell ref="D10122:F10122"/>
    <mergeCell ref="D10123:F10123"/>
    <mergeCell ref="D10124:F10124"/>
    <mergeCell ref="D10125:F10125"/>
    <mergeCell ref="D10186:F10186"/>
    <mergeCell ref="D10187:F10187"/>
    <mergeCell ref="D10188:F10188"/>
    <mergeCell ref="D10189:F10189"/>
    <mergeCell ref="D10190:F10190"/>
    <mergeCell ref="D10181:F10181"/>
    <mergeCell ref="D10182:F10182"/>
    <mergeCell ref="D10183:F10183"/>
    <mergeCell ref="D10184:F10184"/>
    <mergeCell ref="D10185:F10185"/>
    <mergeCell ref="D10176:F10176"/>
    <mergeCell ref="D10177:F10177"/>
    <mergeCell ref="D10178:F10178"/>
    <mergeCell ref="D10179:F10179"/>
    <mergeCell ref="D10180:F10180"/>
    <mergeCell ref="D10171:F10171"/>
    <mergeCell ref="D10172:F10172"/>
    <mergeCell ref="D10173:F10173"/>
    <mergeCell ref="D10174:F10174"/>
    <mergeCell ref="D10175:F10175"/>
    <mergeCell ref="D10166:F10166"/>
    <mergeCell ref="D10167:F10167"/>
    <mergeCell ref="D10168:F10168"/>
    <mergeCell ref="D10169:F10169"/>
    <mergeCell ref="D10170:F10170"/>
    <mergeCell ref="D10161:F10161"/>
    <mergeCell ref="D10162:F10162"/>
    <mergeCell ref="D10163:F10163"/>
    <mergeCell ref="D10164:F10164"/>
    <mergeCell ref="D10165:F10165"/>
    <mergeCell ref="D10156:F10156"/>
    <mergeCell ref="D10157:F10157"/>
    <mergeCell ref="D10158:F10158"/>
    <mergeCell ref="D10159:F10159"/>
    <mergeCell ref="D10160:F10160"/>
    <mergeCell ref="D10221:F10221"/>
    <mergeCell ref="D10222:F10222"/>
    <mergeCell ref="D10223:F10223"/>
    <mergeCell ref="D10224:F10224"/>
    <mergeCell ref="D10225:F10225"/>
    <mergeCell ref="D10216:F10216"/>
    <mergeCell ref="D10217:F10217"/>
    <mergeCell ref="D10218:F10218"/>
    <mergeCell ref="D10219:F10219"/>
    <mergeCell ref="D10220:F10220"/>
    <mergeCell ref="D10211:F10211"/>
    <mergeCell ref="D10212:F10212"/>
    <mergeCell ref="D10213:F10213"/>
    <mergeCell ref="D10214:F10214"/>
    <mergeCell ref="D10215:F10215"/>
    <mergeCell ref="D10206:F10206"/>
    <mergeCell ref="D10207:F10207"/>
    <mergeCell ref="D10208:F10208"/>
    <mergeCell ref="D10209:F10209"/>
    <mergeCell ref="D10210:F10210"/>
    <mergeCell ref="D10201:F10201"/>
    <mergeCell ref="D10202:F10202"/>
    <mergeCell ref="D10203:F10203"/>
    <mergeCell ref="D10204:F10204"/>
    <mergeCell ref="D10205:F10205"/>
    <mergeCell ref="D10196:F10196"/>
    <mergeCell ref="D10197:F10197"/>
    <mergeCell ref="D10198:F10198"/>
    <mergeCell ref="D10199:F10199"/>
    <mergeCell ref="D10200:F10200"/>
    <mergeCell ref="D10191:F10191"/>
    <mergeCell ref="D10192:F10192"/>
    <mergeCell ref="D10193:F10193"/>
    <mergeCell ref="D10194:F10194"/>
    <mergeCell ref="D10195:F10195"/>
    <mergeCell ref="D10256:F10256"/>
    <mergeCell ref="D10257:F10257"/>
    <mergeCell ref="D10258:F10258"/>
    <mergeCell ref="D10259:F10259"/>
    <mergeCell ref="D10260:F10260"/>
    <mergeCell ref="D10251:F10251"/>
    <mergeCell ref="D10252:F10252"/>
    <mergeCell ref="D10253:F10253"/>
    <mergeCell ref="D10254:F10254"/>
    <mergeCell ref="D10255:F10255"/>
    <mergeCell ref="D10246:F10246"/>
    <mergeCell ref="D10247:F10247"/>
    <mergeCell ref="D10248:F10248"/>
    <mergeCell ref="D10249:F10249"/>
    <mergeCell ref="D10250:F10250"/>
    <mergeCell ref="D10241:F10241"/>
    <mergeCell ref="D10242:F10242"/>
    <mergeCell ref="D10243:F10243"/>
    <mergeCell ref="D10244:F10244"/>
    <mergeCell ref="D10245:F10245"/>
    <mergeCell ref="D10236:F10236"/>
    <mergeCell ref="D10237:F10237"/>
    <mergeCell ref="D10238:F10238"/>
    <mergeCell ref="D10239:F10239"/>
    <mergeCell ref="D10240:F10240"/>
    <mergeCell ref="D10231:F10231"/>
    <mergeCell ref="D10232:F10232"/>
    <mergeCell ref="D10233:F10233"/>
    <mergeCell ref="D10234:F10234"/>
    <mergeCell ref="D10235:F10235"/>
    <mergeCell ref="D10226:F10226"/>
    <mergeCell ref="D10227:F10227"/>
    <mergeCell ref="D10228:F10228"/>
    <mergeCell ref="D10229:F10229"/>
    <mergeCell ref="D10230:F10230"/>
    <mergeCell ref="D10291:F10291"/>
    <mergeCell ref="D10292:F10292"/>
    <mergeCell ref="D10293:F10293"/>
    <mergeCell ref="D10294:F10294"/>
    <mergeCell ref="D10295:F10295"/>
    <mergeCell ref="D10286:F10286"/>
    <mergeCell ref="D10287:F10287"/>
    <mergeCell ref="D10288:F10288"/>
    <mergeCell ref="D10289:F10289"/>
    <mergeCell ref="D10290:F10290"/>
    <mergeCell ref="D10281:F10281"/>
    <mergeCell ref="D10282:F10282"/>
    <mergeCell ref="D10283:F10283"/>
    <mergeCell ref="D10284:F10284"/>
    <mergeCell ref="D10285:F10285"/>
    <mergeCell ref="D10276:F10276"/>
    <mergeCell ref="D10277:F10277"/>
    <mergeCell ref="D10278:F10278"/>
    <mergeCell ref="D10279:F10279"/>
    <mergeCell ref="D10280:F10280"/>
    <mergeCell ref="D10271:F10271"/>
    <mergeCell ref="D10272:F10272"/>
    <mergeCell ref="D10273:F10273"/>
    <mergeCell ref="D10274:F10274"/>
    <mergeCell ref="D10275:F10275"/>
    <mergeCell ref="D10266:F10266"/>
    <mergeCell ref="D10267:F10267"/>
    <mergeCell ref="D10268:F10268"/>
    <mergeCell ref="D10269:F10269"/>
    <mergeCell ref="D10270:F10270"/>
    <mergeCell ref="D10261:F10261"/>
    <mergeCell ref="D10262:F10262"/>
    <mergeCell ref="D10263:F10263"/>
    <mergeCell ref="D10264:F10264"/>
    <mergeCell ref="D10265:F10265"/>
    <mergeCell ref="D10326:F10326"/>
    <mergeCell ref="D10327:F10327"/>
    <mergeCell ref="D10328:F10328"/>
    <mergeCell ref="D10329:F10329"/>
    <mergeCell ref="D10321:F10321"/>
    <mergeCell ref="D10322:F10322"/>
    <mergeCell ref="D10323:F10323"/>
    <mergeCell ref="D10324:F10324"/>
    <mergeCell ref="D10325:F10325"/>
    <mergeCell ref="D10316:F10316"/>
    <mergeCell ref="D10317:F10317"/>
    <mergeCell ref="D10318:F10318"/>
    <mergeCell ref="D10319:F10319"/>
    <mergeCell ref="D10320:F10320"/>
    <mergeCell ref="D10311:F10311"/>
    <mergeCell ref="D10312:F10312"/>
    <mergeCell ref="D10313:F10313"/>
    <mergeCell ref="D10314:F10314"/>
    <mergeCell ref="D10315:F10315"/>
    <mergeCell ref="D10306:F10306"/>
    <mergeCell ref="D10307:F10307"/>
    <mergeCell ref="D10308:F10308"/>
    <mergeCell ref="D10309:F10309"/>
    <mergeCell ref="D10310:F10310"/>
    <mergeCell ref="D10301:F10301"/>
    <mergeCell ref="D10302:F10302"/>
    <mergeCell ref="D10303:F10303"/>
    <mergeCell ref="D10304:F10304"/>
    <mergeCell ref="D10305:F10305"/>
    <mergeCell ref="D10296:F10296"/>
    <mergeCell ref="D10297:F10297"/>
    <mergeCell ref="D10298:F10298"/>
    <mergeCell ref="D10299:F10299"/>
    <mergeCell ref="D10300:F10300"/>
  </mergeCells>
  <printOptions horizontalCentered="1"/>
  <pageMargins left="0.59055118110236227" right="0.59055118110236227" top="1.1811023622047245" bottom="0.78740157480314965" header="0" footer="0"/>
  <pageSetup scale="78" orientation="portrait" errors="NA" r:id="rId1"/>
  <headerFooter alignWithMargins="0">
    <oddFooter>&amp;R&amp;P/&amp;N</oddFooter>
  </headerFooter>
  <colBreaks count="1" manualBreakCount="1">
    <brk id="4" max="28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FF3399"/>
  </sheetPr>
  <dimension ref="A1:V134"/>
  <sheetViews>
    <sheetView view="pageBreakPreview" zoomScaleNormal="110" zoomScaleSheetLayoutView="100" workbookViewId="0">
      <selection activeCell="A129" sqref="A129"/>
    </sheetView>
  </sheetViews>
  <sheetFormatPr baseColWidth="10" defaultColWidth="11.5703125" defaultRowHeight="12.75" x14ac:dyDescent="0.2"/>
  <cols>
    <col min="1" max="1" width="39.85546875" style="25" customWidth="1"/>
    <col min="2" max="2" width="12.7109375" style="26" customWidth="1"/>
    <col min="3" max="3" width="13.7109375" style="25" customWidth="1"/>
    <col min="4" max="4" width="14.7109375" style="25" customWidth="1"/>
    <col min="5" max="5" width="11.5703125" style="25"/>
    <col min="6" max="6" width="12.42578125" style="25" hidden="1" customWidth="1"/>
    <col min="7" max="7" width="12.85546875" style="25" hidden="1" customWidth="1"/>
    <col min="8" max="8" width="10.85546875" style="25" hidden="1" customWidth="1"/>
    <col min="9" max="9" width="9.5703125" style="25" hidden="1" customWidth="1"/>
    <col min="10" max="10" width="11" style="25" hidden="1" customWidth="1"/>
    <col min="11" max="11" width="0" style="25" hidden="1" customWidth="1"/>
    <col min="12" max="12" width="12.42578125" style="25" hidden="1" customWidth="1"/>
    <col min="13" max="18" width="0" style="25" hidden="1" customWidth="1"/>
    <col min="19" max="19" width="13" style="25" hidden="1" customWidth="1"/>
    <col min="20" max="27" width="0" style="25" hidden="1" customWidth="1"/>
    <col min="28" max="16384" width="11.5703125" style="25"/>
  </cols>
  <sheetData>
    <row r="1" spans="1:22" s="24" customFormat="1" ht="42" customHeight="1" x14ac:dyDescent="0.2">
      <c r="A1" s="852" t="s">
        <v>2458</v>
      </c>
      <c r="B1" s="852"/>
      <c r="C1" s="852"/>
      <c r="D1" s="852"/>
      <c r="E1" s="852"/>
    </row>
    <row r="2" spans="1:22" s="24" customFormat="1" ht="13.15" customHeight="1" x14ac:dyDescent="0.2">
      <c r="A2" s="839" t="s">
        <v>2460</v>
      </c>
      <c r="B2" s="839"/>
      <c r="C2" s="839"/>
      <c r="D2" s="839"/>
      <c r="E2" s="839"/>
    </row>
    <row r="3" spans="1:22" ht="24" customHeight="1" x14ac:dyDescent="0.2">
      <c r="A3" s="853" t="s">
        <v>12614</v>
      </c>
      <c r="B3" s="853"/>
      <c r="C3" s="853"/>
      <c r="D3" s="853"/>
      <c r="E3" s="853"/>
      <c r="V3" s="25" t="s">
        <v>2428</v>
      </c>
    </row>
    <row r="4" spans="1:22" x14ac:dyDescent="0.2">
      <c r="A4" s="109" t="s">
        <v>121</v>
      </c>
      <c r="B4" s="110"/>
      <c r="C4" s="109"/>
      <c r="D4" s="109"/>
      <c r="E4" s="111" t="s">
        <v>44</v>
      </c>
      <c r="G4" s="3"/>
      <c r="H4" s="3"/>
      <c r="I4" s="3"/>
      <c r="J4" s="105"/>
      <c r="K4" s="3"/>
      <c r="S4" s="25">
        <v>2019</v>
      </c>
      <c r="V4" s="25" t="s">
        <v>2429</v>
      </c>
    </row>
    <row r="5" spans="1:22" x14ac:dyDescent="0.2">
      <c r="A5" s="227"/>
      <c r="B5" s="68"/>
      <c r="C5" s="227"/>
      <c r="D5" s="227"/>
      <c r="E5" s="227"/>
      <c r="F5" s="3"/>
      <c r="G5" s="3"/>
      <c r="H5" s="3"/>
      <c r="I5" s="3"/>
      <c r="J5" s="105"/>
      <c r="K5" s="3"/>
      <c r="V5" s="25" t="s">
        <v>2430</v>
      </c>
    </row>
    <row r="6" spans="1:22" x14ac:dyDescent="0.2">
      <c r="A6" s="227" t="s">
        <v>202</v>
      </c>
      <c r="B6" s="68"/>
      <c r="C6" s="290">
        <v>908526</v>
      </c>
      <c r="D6" s="291"/>
      <c r="E6" s="227"/>
      <c r="F6" s="3"/>
      <c r="G6" s="3"/>
      <c r="H6" t="s">
        <v>2374</v>
      </c>
      <c r="I6" s="3"/>
      <c r="J6" s="105"/>
      <c r="K6" s="3"/>
      <c r="S6" s="392">
        <v>828116</v>
      </c>
      <c r="V6" s="25" t="s">
        <v>2431</v>
      </c>
    </row>
    <row r="7" spans="1:22" x14ac:dyDescent="0.2">
      <c r="A7" s="227" t="s">
        <v>203</v>
      </c>
      <c r="B7" s="68"/>
      <c r="C7" s="290">
        <v>106454</v>
      </c>
      <c r="D7" s="291"/>
      <c r="E7" s="292"/>
      <c r="F7" s="3"/>
      <c r="G7" s="3"/>
      <c r="H7" s="3"/>
      <c r="I7" s="3"/>
      <c r="J7" s="105"/>
      <c r="K7" s="3"/>
      <c r="S7" s="392">
        <v>97032</v>
      </c>
    </row>
    <row r="8" spans="1:22" x14ac:dyDescent="0.2">
      <c r="A8" s="227" t="s">
        <v>204</v>
      </c>
      <c r="B8" s="68"/>
      <c r="C8" s="293">
        <f>SUM(C6:C7)</f>
        <v>1014980</v>
      </c>
      <c r="D8" s="291"/>
      <c r="E8" s="292"/>
      <c r="F8" s="3"/>
      <c r="G8" s="3"/>
      <c r="H8" s="3"/>
      <c r="I8" s="3"/>
      <c r="J8" s="105"/>
      <c r="K8" s="3"/>
      <c r="S8" s="392">
        <f>SUM(S6:S7)</f>
        <v>925148</v>
      </c>
    </row>
    <row r="9" spans="1:22" x14ac:dyDescent="0.2">
      <c r="A9" s="227" t="s">
        <v>205</v>
      </c>
      <c r="B9" s="68"/>
      <c r="C9" s="293">
        <f>+C6/30*365</f>
        <v>11053733</v>
      </c>
      <c r="D9" s="291"/>
      <c r="E9" s="294">
        <v>1</v>
      </c>
      <c r="F9" s="108">
        <f>C9/C$9</f>
        <v>1</v>
      </c>
      <c r="G9" s="3"/>
      <c r="H9" s="3"/>
      <c r="I9" s="3"/>
      <c r="J9" s="105"/>
      <c r="K9" s="3"/>
    </row>
    <row r="10" spans="1:22" x14ac:dyDescent="0.2">
      <c r="A10" s="227" t="s">
        <v>207</v>
      </c>
      <c r="B10" s="68"/>
      <c r="C10" s="293">
        <f>+C7*12</f>
        <v>1277448</v>
      </c>
      <c r="D10" s="291"/>
      <c r="E10" s="294">
        <f>C10/C$9</f>
        <v>0.11556711203355463</v>
      </c>
      <c r="G10" s="3"/>
      <c r="H10" s="3"/>
      <c r="I10" s="3"/>
      <c r="J10" s="105"/>
      <c r="K10" s="3"/>
    </row>
    <row r="11" spans="1:22" x14ac:dyDescent="0.2">
      <c r="A11" s="227" t="s">
        <v>206</v>
      </c>
      <c r="B11" s="68"/>
      <c r="C11" s="293">
        <f>+C9+C10</f>
        <v>12331181</v>
      </c>
      <c r="D11" s="291"/>
      <c r="E11" s="294"/>
      <c r="F11" s="3"/>
      <c r="G11" s="3"/>
      <c r="H11" s="3"/>
      <c r="I11" s="3"/>
      <c r="J11" s="105"/>
      <c r="K11" s="3"/>
    </row>
    <row r="12" spans="1:22" x14ac:dyDescent="0.2">
      <c r="A12" s="227"/>
      <c r="B12" s="68"/>
      <c r="C12" s="227"/>
      <c r="D12" s="295"/>
      <c r="E12" s="294"/>
      <c r="F12" s="3"/>
      <c r="G12" s="3"/>
      <c r="H12" s="3"/>
      <c r="I12" s="3"/>
      <c r="J12" s="105"/>
      <c r="K12" s="3"/>
    </row>
    <row r="13" spans="1:22" x14ac:dyDescent="0.2">
      <c r="A13" s="296" t="s">
        <v>168</v>
      </c>
      <c r="B13" s="68" t="s">
        <v>187</v>
      </c>
      <c r="C13" s="227"/>
      <c r="D13" s="227"/>
      <c r="E13" s="294"/>
      <c r="F13" s="3"/>
      <c r="G13" s="3"/>
      <c r="H13" s="3"/>
      <c r="I13" s="3"/>
      <c r="J13" s="105"/>
      <c r="K13" s="3"/>
    </row>
    <row r="14" spans="1:22" x14ac:dyDescent="0.2">
      <c r="A14" s="227" t="s">
        <v>122</v>
      </c>
      <c r="B14" s="68" t="s">
        <v>186</v>
      </c>
      <c r="C14" s="294">
        <v>0.1</v>
      </c>
      <c r="D14" s="293">
        <f>+C11*36/365</f>
        <v>1216226.0712328767</v>
      </c>
      <c r="E14" s="294">
        <f>D14/C$9</f>
        <v>0.11002853707728211</v>
      </c>
      <c r="G14" s="3"/>
      <c r="H14" s="3"/>
      <c r="I14" s="3"/>
      <c r="J14" s="105"/>
      <c r="K14" s="3"/>
    </row>
    <row r="15" spans="1:22" x14ac:dyDescent="0.2">
      <c r="A15" s="227" t="s">
        <v>123</v>
      </c>
      <c r="B15" s="68" t="str">
        <f>+A14</f>
        <v xml:space="preserve">     Cesantias</v>
      </c>
      <c r="C15" s="294">
        <v>0.12</v>
      </c>
      <c r="D15" s="293">
        <f>+D14*C15</f>
        <v>145947.12854794521</v>
      </c>
      <c r="E15" s="294">
        <f>D15/C$9</f>
        <v>1.3203424449273853E-2</v>
      </c>
      <c r="G15" s="3"/>
      <c r="H15" s="3"/>
      <c r="I15" s="3"/>
      <c r="J15" s="105"/>
      <c r="K15" s="3"/>
    </row>
    <row r="16" spans="1:22" x14ac:dyDescent="0.2">
      <c r="A16" s="227" t="s">
        <v>170</v>
      </c>
      <c r="B16" s="68" t="s">
        <v>184</v>
      </c>
      <c r="C16" s="294">
        <v>0.5</v>
      </c>
      <c r="D16" s="293">
        <f>+C6/2</f>
        <v>454263</v>
      </c>
      <c r="E16" s="294">
        <f>D16/C$9</f>
        <v>4.1095890410958902E-2</v>
      </c>
      <c r="G16" s="3"/>
    </row>
    <row r="17" spans="1:12" x14ac:dyDescent="0.2">
      <c r="A17" s="227" t="s">
        <v>171</v>
      </c>
      <c r="B17" s="68" t="s">
        <v>185</v>
      </c>
      <c r="C17" s="294">
        <v>1</v>
      </c>
      <c r="D17" s="293">
        <f>+C8</f>
        <v>1014980</v>
      </c>
      <c r="E17" s="294">
        <f>D17/C$9</f>
        <v>9.1822373491380699E-2</v>
      </c>
      <c r="G17" s="3"/>
      <c r="H17" s="3"/>
      <c r="I17" s="3"/>
      <c r="J17" s="105"/>
      <c r="K17" s="3"/>
    </row>
    <row r="18" spans="1:12" x14ac:dyDescent="0.2">
      <c r="A18" s="270"/>
      <c r="B18" s="222"/>
      <c r="C18" s="68"/>
      <c r="D18" s="227"/>
      <c r="E18" s="294"/>
      <c r="F18" s="4"/>
      <c r="G18" s="3"/>
      <c r="H18" s="3"/>
      <c r="I18" s="3"/>
      <c r="J18" s="105"/>
      <c r="K18" s="3"/>
    </row>
    <row r="19" spans="1:12" x14ac:dyDescent="0.2">
      <c r="A19" s="296" t="s">
        <v>167</v>
      </c>
      <c r="B19" s="222"/>
      <c r="C19" s="68"/>
      <c r="D19" s="227"/>
      <c r="E19" s="294"/>
      <c r="F19" s="3"/>
      <c r="G19" s="3"/>
      <c r="H19" s="3"/>
      <c r="I19" s="3"/>
      <c r="J19" s="105"/>
      <c r="K19" s="3"/>
    </row>
    <row r="20" spans="1:12" x14ac:dyDescent="0.2">
      <c r="A20" s="227" t="s">
        <v>169</v>
      </c>
      <c r="B20" s="297">
        <v>82500</v>
      </c>
      <c r="C20" s="298">
        <v>3</v>
      </c>
      <c r="D20" s="293">
        <f>+B20*C20</f>
        <v>247500</v>
      </c>
      <c r="E20" s="294">
        <f>D20/C$9</f>
        <v>2.2390625863678813E-2</v>
      </c>
      <c r="G20" s="3"/>
      <c r="H20" s="3"/>
      <c r="I20" s="139"/>
      <c r="J20" s="105"/>
      <c r="K20" s="3"/>
    </row>
    <row r="21" spans="1:12" x14ac:dyDescent="0.2">
      <c r="A21" s="227" t="s">
        <v>173</v>
      </c>
      <c r="B21" s="68" t="s">
        <v>127</v>
      </c>
      <c r="C21" s="294">
        <v>5.0000000000000001E-3</v>
      </c>
      <c r="D21" s="293">
        <f>+C9*C21</f>
        <v>55268.665000000001</v>
      </c>
      <c r="E21" s="294">
        <f>D21/C$9</f>
        <v>5.0000000000000001E-3</v>
      </c>
      <c r="G21" s="3"/>
      <c r="H21" s="3"/>
      <c r="I21" s="2"/>
      <c r="J21" s="105"/>
      <c r="K21" s="3"/>
    </row>
    <row r="22" spans="1:12" x14ac:dyDescent="0.2">
      <c r="A22" s="270"/>
      <c r="B22" s="222"/>
      <c r="C22" s="222"/>
      <c r="D22" s="272"/>
      <c r="E22" s="227"/>
      <c r="G22" s="3"/>
      <c r="H22" s="3"/>
      <c r="I22" s="3"/>
      <c r="J22" s="105"/>
      <c r="K22" s="3"/>
    </row>
    <row r="23" spans="1:12" x14ac:dyDescent="0.2">
      <c r="A23" s="296" t="s">
        <v>172</v>
      </c>
      <c r="B23" s="222"/>
      <c r="C23" s="222"/>
      <c r="D23" s="272"/>
      <c r="E23" s="227"/>
      <c r="G23" s="3"/>
      <c r="H23" s="3"/>
      <c r="I23" s="2"/>
      <c r="J23" s="105"/>
      <c r="K23" s="3"/>
    </row>
    <row r="24" spans="1:12" x14ac:dyDescent="0.2">
      <c r="A24" s="227" t="s">
        <v>174</v>
      </c>
      <c r="B24" s="68" t="s">
        <v>127</v>
      </c>
      <c r="C24" s="294">
        <v>0.12</v>
      </c>
      <c r="D24" s="293">
        <f>+C9*C24</f>
        <v>1326447.96</v>
      </c>
      <c r="E24" s="294">
        <f>D24/C$9</f>
        <v>0.12</v>
      </c>
      <c r="G24" s="3"/>
      <c r="H24" s="3"/>
      <c r="I24" s="2"/>
      <c r="J24" s="105"/>
      <c r="K24" s="3"/>
    </row>
    <row r="25" spans="1:12" x14ac:dyDescent="0.2">
      <c r="A25" s="227" t="s">
        <v>175</v>
      </c>
      <c r="B25" s="68" t="s">
        <v>127</v>
      </c>
      <c r="C25" s="294">
        <v>8.5000000000000006E-2</v>
      </c>
      <c r="D25" s="293">
        <f>+C9*C25</f>
        <v>939567.30500000005</v>
      </c>
      <c r="E25" s="294">
        <f>D25/C$9</f>
        <v>8.5000000000000006E-2</v>
      </c>
      <c r="G25" s="3"/>
      <c r="H25" s="3"/>
      <c r="I25" s="3"/>
      <c r="J25" s="105"/>
      <c r="K25" s="3"/>
    </row>
    <row r="26" spans="1:12" x14ac:dyDescent="0.2">
      <c r="A26" s="227" t="s">
        <v>176</v>
      </c>
      <c r="B26" s="68" t="s">
        <v>127</v>
      </c>
      <c r="C26" s="294">
        <v>5.6000000000000001E-2</v>
      </c>
      <c r="D26" s="293">
        <f>+C9*C26</f>
        <v>619009.04800000007</v>
      </c>
      <c r="E26" s="294">
        <f>D26/C$9</f>
        <v>5.6000000000000008E-2</v>
      </c>
      <c r="G26" s="3"/>
      <c r="H26" s="3"/>
      <c r="I26" s="2"/>
      <c r="J26" s="105"/>
      <c r="K26" s="3"/>
    </row>
    <row r="27" spans="1:12" x14ac:dyDescent="0.2">
      <c r="A27" s="227"/>
      <c r="B27" s="68"/>
      <c r="C27" s="299"/>
      <c r="D27" s="293"/>
      <c r="E27" s="227"/>
      <c r="G27" s="3"/>
      <c r="H27" s="3"/>
      <c r="I27" s="3"/>
      <c r="J27" s="105"/>
      <c r="K27" s="3"/>
      <c r="L27" s="25">
        <v>6045617</v>
      </c>
    </row>
    <row r="28" spans="1:12" x14ac:dyDescent="0.2">
      <c r="A28" s="296" t="s">
        <v>177</v>
      </c>
      <c r="B28" s="68"/>
      <c r="C28" s="299"/>
      <c r="D28" s="293"/>
      <c r="E28" s="227"/>
      <c r="G28" s="3"/>
      <c r="H28" s="3"/>
      <c r="I28" s="3"/>
      <c r="J28" s="3"/>
      <c r="K28" s="3"/>
      <c r="L28" s="27">
        <f>+L27*10.98%</f>
        <v>663808.74660000007</v>
      </c>
    </row>
    <row r="29" spans="1:12" x14ac:dyDescent="0.2">
      <c r="A29" s="227" t="s">
        <v>179</v>
      </c>
      <c r="B29" s="68" t="s">
        <v>127</v>
      </c>
      <c r="C29" s="294">
        <v>0.02</v>
      </c>
      <c r="D29" s="293">
        <f>+C9*C29</f>
        <v>221074.66</v>
      </c>
      <c r="E29" s="294">
        <f>D29/C$9</f>
        <v>0.02</v>
      </c>
      <c r="G29" s="3"/>
      <c r="H29" s="3"/>
      <c r="I29" s="3"/>
      <c r="J29" s="105"/>
      <c r="K29" s="3"/>
    </row>
    <row r="30" spans="1:12" x14ac:dyDescent="0.2">
      <c r="A30" s="227" t="s">
        <v>180</v>
      </c>
      <c r="B30" s="68" t="s">
        <v>188</v>
      </c>
      <c r="C30" s="294">
        <v>0.18</v>
      </c>
      <c r="D30" s="293">
        <f>+C10*C30</f>
        <v>229940.63999999998</v>
      </c>
      <c r="E30" s="294">
        <f>D30/C$9</f>
        <v>2.0802080166039832E-2</v>
      </c>
      <c r="G30" s="3"/>
      <c r="H30" s="3"/>
      <c r="I30" s="3"/>
      <c r="J30" s="105"/>
      <c r="K30" s="3"/>
    </row>
    <row r="31" spans="1:12" x14ac:dyDescent="0.2">
      <c r="A31" s="227"/>
      <c r="B31" s="68"/>
      <c r="C31" s="299"/>
      <c r="D31" s="293"/>
      <c r="E31" s="227"/>
      <c r="G31" s="3"/>
      <c r="H31" s="3"/>
      <c r="I31" s="106"/>
      <c r="J31" s="105"/>
      <c r="K31" s="3"/>
      <c r="L31" s="25">
        <v>556200</v>
      </c>
    </row>
    <row r="32" spans="1:12" x14ac:dyDescent="0.2">
      <c r="A32" s="296" t="s">
        <v>178</v>
      </c>
      <c r="B32" s="68"/>
      <c r="C32" s="299"/>
      <c r="D32" s="293"/>
      <c r="E32" s="227"/>
      <c r="G32" s="3"/>
      <c r="H32" s="3"/>
      <c r="I32" s="107"/>
      <c r="J32" s="105"/>
      <c r="K32" s="3"/>
      <c r="L32" s="25">
        <f>+L31/30*365</f>
        <v>6767100</v>
      </c>
    </row>
    <row r="33" spans="1:12" x14ac:dyDescent="0.2">
      <c r="A33" s="227" t="s">
        <v>181</v>
      </c>
      <c r="B33" s="68" t="s">
        <v>127</v>
      </c>
      <c r="C33" s="294">
        <v>0.03</v>
      </c>
      <c r="D33" s="293">
        <f>+C9*C33</f>
        <v>331611.99</v>
      </c>
      <c r="E33" s="294">
        <f>D33/C$9</f>
        <v>0.03</v>
      </c>
      <c r="G33" s="3"/>
      <c r="H33" s="3"/>
      <c r="I33" s="107"/>
      <c r="J33" s="105"/>
      <c r="K33" s="3"/>
      <c r="L33" s="25">
        <f>+L32*10.98%</f>
        <v>743027.58000000007</v>
      </c>
    </row>
    <row r="34" spans="1:12" x14ac:dyDescent="0.2">
      <c r="A34" s="227" t="s">
        <v>182</v>
      </c>
      <c r="B34" s="68" t="s">
        <v>127</v>
      </c>
      <c r="C34" s="294">
        <v>0.04</v>
      </c>
      <c r="D34" s="293">
        <f>+C9*C34</f>
        <v>442149.32</v>
      </c>
      <c r="E34" s="294">
        <f>D34/C$9</f>
        <v>0.04</v>
      </c>
      <c r="G34" s="3"/>
      <c r="H34" s="3"/>
      <c r="I34" s="107"/>
      <c r="J34" s="105"/>
      <c r="K34" s="3"/>
    </row>
    <row r="35" spans="1:12" x14ac:dyDescent="0.2">
      <c r="A35" s="227"/>
      <c r="B35" s="68"/>
      <c r="C35" s="227"/>
      <c r="D35" s="300"/>
      <c r="E35" s="227"/>
      <c r="G35" s="3"/>
      <c r="H35" s="3"/>
      <c r="I35" s="107"/>
      <c r="J35" s="105"/>
      <c r="K35" s="3"/>
    </row>
    <row r="36" spans="1:12" x14ac:dyDescent="0.2">
      <c r="A36" s="109" t="s">
        <v>183</v>
      </c>
      <c r="B36" s="110"/>
      <c r="C36" s="109"/>
      <c r="D36" s="112">
        <f>SUM(D14:D35)+C11</f>
        <v>19575166.787780821</v>
      </c>
      <c r="E36" s="113">
        <f>SUM(E14:E35)</f>
        <v>0.65534293145861422</v>
      </c>
      <c r="F36" s="113"/>
      <c r="G36" s="3"/>
      <c r="H36" s="3"/>
      <c r="I36" s="107"/>
      <c r="J36" s="105"/>
      <c r="K36" s="3"/>
    </row>
    <row r="37" spans="1:12" x14ac:dyDescent="0.2">
      <c r="A37" s="270"/>
      <c r="B37" s="222"/>
      <c r="C37" s="270"/>
      <c r="D37" s="270"/>
      <c r="E37" s="227"/>
      <c r="F37" s="3"/>
      <c r="G37" s="3"/>
      <c r="H37" s="3"/>
      <c r="I37" s="3"/>
      <c r="J37" s="105"/>
      <c r="K37" s="3"/>
    </row>
    <row r="38" spans="1:12" x14ac:dyDescent="0.2">
      <c r="A38" s="296" t="s">
        <v>225</v>
      </c>
      <c r="B38" s="222"/>
      <c r="C38" s="270"/>
      <c r="D38" s="270"/>
      <c r="E38" s="270"/>
      <c r="F38" s="3"/>
      <c r="G38" s="3"/>
      <c r="H38" s="3"/>
      <c r="I38" s="3"/>
      <c r="J38" s="105"/>
      <c r="K38" s="3"/>
    </row>
    <row r="39" spans="1:12" ht="12.75" customHeight="1" x14ac:dyDescent="0.2">
      <c r="A39" s="850" t="s">
        <v>226</v>
      </c>
      <c r="B39" s="850"/>
      <c r="C39" s="850"/>
      <c r="D39" s="850"/>
      <c r="E39" s="850"/>
      <c r="F39" s="3"/>
      <c r="G39" s="3"/>
      <c r="H39" s="3"/>
      <c r="I39" s="3"/>
      <c r="J39" s="105"/>
      <c r="K39" s="3"/>
    </row>
    <row r="40" spans="1:12" ht="31.9" customHeight="1" x14ac:dyDescent="0.2">
      <c r="A40" s="850" t="s">
        <v>228</v>
      </c>
      <c r="B40" s="850"/>
      <c r="C40" s="850"/>
      <c r="D40" s="850"/>
      <c r="E40" s="850"/>
      <c r="F40" s="3"/>
      <c r="G40" s="3"/>
      <c r="H40" s="3"/>
      <c r="I40" s="3"/>
      <c r="J40" s="105"/>
      <c r="K40" s="3"/>
    </row>
    <row r="41" spans="1:12" ht="27.6" customHeight="1" x14ac:dyDescent="0.2">
      <c r="A41" s="850" t="s">
        <v>227</v>
      </c>
      <c r="B41" s="850"/>
      <c r="C41" s="850"/>
      <c r="D41" s="850"/>
      <c r="E41" s="850"/>
      <c r="F41" s="3"/>
      <c r="G41" s="3"/>
      <c r="H41" s="3"/>
      <c r="I41" s="3"/>
      <c r="J41" s="105"/>
      <c r="K41" s="3"/>
    </row>
    <row r="42" spans="1:12" ht="25.9" customHeight="1" x14ac:dyDescent="0.2">
      <c r="A42" s="850" t="s">
        <v>2139</v>
      </c>
      <c r="B42" s="850"/>
      <c r="C42" s="850"/>
      <c r="D42" s="850"/>
      <c r="E42" s="850"/>
      <c r="F42" s="3"/>
      <c r="G42" s="3"/>
      <c r="H42" s="3"/>
      <c r="I42" s="3"/>
      <c r="J42" s="105"/>
      <c r="K42" s="3"/>
    </row>
    <row r="43" spans="1:12" ht="31.9" customHeight="1" x14ac:dyDescent="0.2">
      <c r="A43" s="850" t="s">
        <v>229</v>
      </c>
      <c r="B43" s="850"/>
      <c r="C43" s="850"/>
      <c r="D43" s="850"/>
      <c r="E43" s="850"/>
      <c r="F43" s="3"/>
      <c r="G43" s="3"/>
      <c r="H43" s="3"/>
      <c r="I43" s="3"/>
      <c r="J43" s="105"/>
      <c r="K43" s="3"/>
    </row>
    <row r="44" spans="1:12" x14ac:dyDescent="0.2">
      <c r="A44" s="270" t="s">
        <v>2137</v>
      </c>
      <c r="B44" s="222"/>
      <c r="C44" s="270"/>
      <c r="D44" s="270"/>
      <c r="E44" s="270"/>
      <c r="F44" s="3"/>
      <c r="G44" s="3"/>
      <c r="H44" s="3"/>
      <c r="I44" s="3"/>
      <c r="J44" s="105"/>
      <c r="K44" s="3"/>
    </row>
    <row r="45" spans="1:12" x14ac:dyDescent="0.2">
      <c r="A45" s="270" t="s">
        <v>2138</v>
      </c>
      <c r="B45" s="222"/>
      <c r="C45" s="270"/>
      <c r="D45" s="270"/>
      <c r="E45" s="270"/>
      <c r="F45" s="3"/>
      <c r="G45" s="3"/>
      <c r="H45" s="3"/>
      <c r="I45" s="3"/>
      <c r="J45" s="105"/>
      <c r="K45" s="3"/>
    </row>
    <row r="46" spans="1:12" x14ac:dyDescent="0.2">
      <c r="A46" s="270"/>
      <c r="B46" s="222"/>
      <c r="C46" s="270"/>
      <c r="D46" s="270"/>
      <c r="E46" s="270"/>
      <c r="F46" s="3"/>
      <c r="G46" s="3"/>
      <c r="H46" s="3"/>
      <c r="I46" s="3"/>
      <c r="J46" s="105"/>
      <c r="K46" s="3"/>
    </row>
    <row r="47" spans="1:12" ht="31.5" customHeight="1" x14ac:dyDescent="0.2">
      <c r="A47" s="851" t="s">
        <v>224</v>
      </c>
      <c r="B47" s="851"/>
      <c r="C47" s="851"/>
      <c r="D47" s="851"/>
      <c r="E47" s="851"/>
      <c r="F47" s="3"/>
      <c r="G47" s="3"/>
      <c r="H47" s="3"/>
      <c r="I47" s="3"/>
      <c r="J47" s="105"/>
      <c r="K47" s="3"/>
    </row>
    <row r="48" spans="1:12" x14ac:dyDescent="0.2">
      <c r="A48" s="227"/>
      <c r="B48" s="68"/>
      <c r="C48" s="227"/>
      <c r="D48" s="227"/>
      <c r="E48" s="68"/>
      <c r="F48" s="3"/>
      <c r="G48" s="3"/>
      <c r="H48" s="3"/>
      <c r="I48" s="3"/>
      <c r="J48" s="105"/>
      <c r="K48" s="3"/>
    </row>
    <row r="49" spans="1:12" x14ac:dyDescent="0.2">
      <c r="A49" s="227" t="s">
        <v>195</v>
      </c>
      <c r="B49" s="68"/>
      <c r="C49" s="227"/>
      <c r="D49" s="301">
        <f>+D36</f>
        <v>19575166.787780821</v>
      </c>
      <c r="E49" s="68"/>
      <c r="F49" s="3"/>
      <c r="G49" s="3"/>
      <c r="H49" s="3"/>
      <c r="I49" s="3"/>
      <c r="J49" s="105"/>
      <c r="K49" s="3"/>
    </row>
    <row r="50" spans="1:12" x14ac:dyDescent="0.2">
      <c r="A50" s="227" t="s">
        <v>196</v>
      </c>
      <c r="B50" s="68"/>
      <c r="C50" s="226" t="s">
        <v>190</v>
      </c>
      <c r="D50" s="301">
        <v>2920</v>
      </c>
      <c r="E50" s="68"/>
      <c r="F50" s="3"/>
      <c r="G50" s="3"/>
      <c r="H50" s="3"/>
      <c r="I50" s="3"/>
      <c r="J50" s="105"/>
      <c r="K50" s="3"/>
      <c r="L50" s="25">
        <f>+J50*8</f>
        <v>0</v>
      </c>
    </row>
    <row r="51" spans="1:12" ht="25.5" x14ac:dyDescent="0.2">
      <c r="A51" s="302" t="s">
        <v>197</v>
      </c>
      <c r="B51" s="68"/>
      <c r="C51" s="303" t="s">
        <v>189</v>
      </c>
      <c r="D51" s="301">
        <v>2504</v>
      </c>
      <c r="E51" s="68"/>
      <c r="F51" s="3"/>
      <c r="G51" s="3"/>
      <c r="H51" s="3"/>
      <c r="I51" s="3"/>
      <c r="J51" s="105"/>
      <c r="K51" s="3"/>
    </row>
    <row r="52" spans="1:12" ht="63.75" x14ac:dyDescent="0.2">
      <c r="A52" s="302" t="s">
        <v>198</v>
      </c>
      <c r="B52" s="68"/>
      <c r="C52" s="303" t="s">
        <v>191</v>
      </c>
      <c r="D52" s="301">
        <v>2344</v>
      </c>
      <c r="E52" s="68"/>
      <c r="F52" s="3"/>
      <c r="G52" s="3"/>
      <c r="H52" s="3"/>
      <c r="I52" s="3"/>
      <c r="J52" s="105"/>
      <c r="K52" s="3"/>
    </row>
    <row r="53" spans="1:12" x14ac:dyDescent="0.2">
      <c r="A53" s="227" t="s">
        <v>199</v>
      </c>
      <c r="B53" s="68"/>
      <c r="C53" s="226" t="s">
        <v>192</v>
      </c>
      <c r="D53" s="301">
        <f>+D49/D50</f>
        <v>6703.8242423906922</v>
      </c>
      <c r="E53" s="294">
        <v>1</v>
      </c>
      <c r="G53" s="3"/>
      <c r="H53" s="3"/>
      <c r="I53" s="3"/>
      <c r="J53" s="105"/>
      <c r="K53" s="3"/>
    </row>
    <row r="54" spans="1:12" x14ac:dyDescent="0.2">
      <c r="A54" s="227" t="s">
        <v>200</v>
      </c>
      <c r="B54" s="222"/>
      <c r="C54" s="226" t="s">
        <v>193</v>
      </c>
      <c r="D54" s="301">
        <f>+D49/D51</f>
        <v>7817.5586213182196</v>
      </c>
      <c r="E54" s="304">
        <f>D54/D53</f>
        <v>1.1661341853035143</v>
      </c>
    </row>
    <row r="55" spans="1:12" x14ac:dyDescent="0.2">
      <c r="A55" s="227" t="s">
        <v>201</v>
      </c>
      <c r="B55" s="222"/>
      <c r="C55" s="226" t="s">
        <v>194</v>
      </c>
      <c r="D55" s="301">
        <f>+D49/D52</f>
        <v>8351.1803702136604</v>
      </c>
      <c r="E55" s="304">
        <f>D55/D53</f>
        <v>1.2457337883959043</v>
      </c>
    </row>
    <row r="56" spans="1:12" x14ac:dyDescent="0.2">
      <c r="A56" s="227"/>
      <c r="B56" s="222"/>
      <c r="C56" s="226"/>
      <c r="D56" s="295"/>
      <c r="E56" s="292"/>
    </row>
    <row r="57" spans="1:12" x14ac:dyDescent="0.2">
      <c r="A57" s="296" t="s">
        <v>225</v>
      </c>
      <c r="B57" s="222"/>
      <c r="C57" s="270"/>
      <c r="D57" s="270"/>
      <c r="E57" s="270"/>
    </row>
    <row r="58" spans="1:12" ht="28.5" customHeight="1" x14ac:dyDescent="0.2">
      <c r="A58" s="850" t="s">
        <v>230</v>
      </c>
      <c r="B58" s="850"/>
      <c r="C58" s="850"/>
      <c r="D58" s="850"/>
      <c r="E58" s="850"/>
    </row>
    <row r="59" spans="1:12" ht="12.75" customHeight="1" x14ac:dyDescent="0.2">
      <c r="A59" s="850" t="s">
        <v>231</v>
      </c>
      <c r="B59" s="850"/>
      <c r="C59" s="850"/>
      <c r="D59" s="850"/>
      <c r="E59" s="850"/>
    </row>
    <row r="60" spans="1:12" ht="12.75" customHeight="1" x14ac:dyDescent="0.2">
      <c r="A60" s="850" t="s">
        <v>232</v>
      </c>
      <c r="B60" s="850"/>
      <c r="C60" s="850"/>
      <c r="D60" s="850"/>
      <c r="E60" s="850"/>
    </row>
    <row r="61" spans="1:12" x14ac:dyDescent="0.2">
      <c r="A61" s="270"/>
      <c r="B61" s="222"/>
      <c r="C61" s="270"/>
      <c r="D61" s="270"/>
      <c r="E61" s="270"/>
    </row>
    <row r="62" spans="1:12" x14ac:dyDescent="0.2">
      <c r="A62" s="296" t="s">
        <v>524</v>
      </c>
      <c r="B62" s="222"/>
      <c r="C62" s="270"/>
      <c r="D62" s="270"/>
      <c r="E62" s="270"/>
      <c r="G62" s="103"/>
    </row>
    <row r="63" spans="1:12" x14ac:dyDescent="0.2">
      <c r="A63" s="270"/>
      <c r="B63" s="222"/>
      <c r="C63" s="270"/>
      <c r="D63" s="270"/>
      <c r="E63" s="270"/>
    </row>
    <row r="64" spans="1:12" x14ac:dyDescent="0.2">
      <c r="A64" s="109" t="s">
        <v>208</v>
      </c>
      <c r="B64" s="98"/>
      <c r="C64" s="114"/>
      <c r="D64" s="114"/>
      <c r="E64" s="114"/>
      <c r="G64" s="104"/>
      <c r="H64" s="42"/>
      <c r="I64" s="42"/>
      <c r="J64" s="42"/>
    </row>
    <row r="65" spans="1:10" x14ac:dyDescent="0.2">
      <c r="A65" s="227" t="s">
        <v>209</v>
      </c>
      <c r="B65" s="222"/>
      <c r="C65" s="226" t="s">
        <v>217</v>
      </c>
      <c r="D65" s="225">
        <f>(+C6*12/365)*1.2</f>
        <v>35843.217534246571</v>
      </c>
      <c r="E65" s="270"/>
      <c r="G65" s="37"/>
      <c r="H65" s="37"/>
      <c r="I65" s="37"/>
      <c r="J65" s="37"/>
    </row>
    <row r="66" spans="1:10" x14ac:dyDescent="0.2">
      <c r="A66" s="227" t="s">
        <v>210</v>
      </c>
      <c r="B66" s="222"/>
      <c r="C66" s="305">
        <v>2.1476999999999999</v>
      </c>
      <c r="D66" s="225">
        <f>+D65*C66</f>
        <v>76980.478298301357</v>
      </c>
      <c r="E66" s="270"/>
      <c r="G66" s="37"/>
      <c r="H66" s="37"/>
      <c r="I66" s="37"/>
      <c r="J66" s="37"/>
    </row>
    <row r="67" spans="1:10" x14ac:dyDescent="0.2">
      <c r="A67" s="227" t="s">
        <v>213</v>
      </c>
      <c r="B67" s="222"/>
      <c r="C67" s="226"/>
      <c r="D67" s="225">
        <f>+D66/8</f>
        <v>9622.5597872876697</v>
      </c>
      <c r="E67" s="270"/>
      <c r="G67" s="104"/>
      <c r="H67" s="37"/>
      <c r="I67" s="37"/>
      <c r="J67" s="37"/>
    </row>
    <row r="68" spans="1:10" x14ac:dyDescent="0.2">
      <c r="A68" s="227"/>
      <c r="B68" s="222"/>
      <c r="C68" s="226"/>
      <c r="D68" s="225"/>
      <c r="E68" s="270"/>
      <c r="G68" s="37"/>
      <c r="H68" s="37"/>
      <c r="I68" s="37"/>
      <c r="J68" s="37"/>
    </row>
    <row r="69" spans="1:10" x14ac:dyDescent="0.2">
      <c r="A69" s="227" t="s">
        <v>211</v>
      </c>
      <c r="B69" s="222"/>
      <c r="C69" s="226" t="s">
        <v>218</v>
      </c>
      <c r="D69" s="225">
        <f>(+C6*12/365)*2.1</f>
        <v>62725.630684931508</v>
      </c>
      <c r="E69" s="270"/>
      <c r="G69" s="37"/>
      <c r="H69" s="37"/>
      <c r="I69" s="37"/>
      <c r="J69" s="37"/>
    </row>
    <row r="70" spans="1:10" x14ac:dyDescent="0.2">
      <c r="A70" s="227" t="s">
        <v>210</v>
      </c>
      <c r="B70" s="222"/>
      <c r="C70" s="305">
        <v>2.1059000000000001</v>
      </c>
      <c r="D70" s="225">
        <f>+D69*C70</f>
        <v>132093.90565939728</v>
      </c>
      <c r="E70" s="270"/>
      <c r="G70" s="37"/>
      <c r="H70" s="37"/>
      <c r="I70" s="37"/>
      <c r="J70" s="37"/>
    </row>
    <row r="71" spans="1:10" x14ac:dyDescent="0.2">
      <c r="A71" s="227" t="s">
        <v>212</v>
      </c>
      <c r="B71" s="222"/>
      <c r="C71" s="226"/>
      <c r="D71" s="225">
        <f>+D70/8</f>
        <v>16511.73820742466</v>
      </c>
      <c r="E71" s="270"/>
      <c r="G71" s="104"/>
      <c r="H71" s="37"/>
      <c r="I71" s="37"/>
      <c r="J71" s="37"/>
    </row>
    <row r="72" spans="1:10" x14ac:dyDescent="0.2">
      <c r="A72" s="227"/>
      <c r="B72" s="222"/>
      <c r="C72" s="226"/>
      <c r="D72" s="293"/>
      <c r="E72" s="270"/>
      <c r="G72" s="308">
        <v>2017</v>
      </c>
      <c r="H72" s="37"/>
      <c r="I72" s="37"/>
      <c r="J72" s="37"/>
    </row>
    <row r="73" spans="1:10" x14ac:dyDescent="0.2">
      <c r="A73" s="227"/>
      <c r="B73" s="222"/>
      <c r="C73" s="226"/>
      <c r="D73" s="293"/>
      <c r="E73" s="270"/>
      <c r="G73" s="37"/>
      <c r="H73" s="37"/>
      <c r="I73" s="37"/>
      <c r="J73" s="37"/>
    </row>
    <row r="74" spans="1:10" x14ac:dyDescent="0.2">
      <c r="A74" s="115" t="s">
        <v>214</v>
      </c>
      <c r="B74" s="116"/>
      <c r="C74" s="117"/>
      <c r="D74" s="119">
        <f>+D70+D66</f>
        <v>209074.38395769865</v>
      </c>
      <c r="E74" s="118"/>
      <c r="G74" s="309">
        <v>169766.99325073973</v>
      </c>
      <c r="H74" s="37"/>
      <c r="I74" s="37"/>
      <c r="J74" s="37"/>
    </row>
    <row r="75" spans="1:10" x14ac:dyDescent="0.2">
      <c r="A75" s="115" t="s">
        <v>215</v>
      </c>
      <c r="B75" s="116"/>
      <c r="C75" s="117"/>
      <c r="D75" s="119">
        <f>+D71+D67</f>
        <v>26134.297994712331</v>
      </c>
      <c r="E75" s="118"/>
      <c r="G75" s="309">
        <v>21220.874156342466</v>
      </c>
      <c r="H75" s="37"/>
      <c r="I75" s="37"/>
      <c r="J75" s="37"/>
    </row>
    <row r="76" spans="1:10" x14ac:dyDescent="0.2">
      <c r="A76" s="227"/>
      <c r="B76" s="222"/>
      <c r="C76" s="226"/>
      <c r="D76" s="293"/>
      <c r="E76" s="270"/>
      <c r="G76" s="37"/>
      <c r="H76" s="37"/>
      <c r="I76" s="37"/>
      <c r="J76" s="37"/>
    </row>
    <row r="77" spans="1:10" x14ac:dyDescent="0.2">
      <c r="A77" s="296" t="s">
        <v>216</v>
      </c>
      <c r="B77" s="222"/>
      <c r="C77" s="226" t="s">
        <v>223</v>
      </c>
      <c r="D77" s="293"/>
      <c r="E77" s="270"/>
      <c r="F77" s="27"/>
      <c r="G77" s="37"/>
      <c r="H77" s="37"/>
      <c r="I77" s="37"/>
      <c r="J77" s="42"/>
    </row>
    <row r="78" spans="1:10" x14ac:dyDescent="0.2">
      <c r="A78" s="270"/>
      <c r="B78" s="222"/>
      <c r="C78" s="226"/>
      <c r="D78" s="293"/>
      <c r="E78" s="270"/>
    </row>
    <row r="79" spans="1:10" x14ac:dyDescent="0.2">
      <c r="A79" s="109" t="s">
        <v>219</v>
      </c>
      <c r="B79" s="98"/>
      <c r="C79" s="114"/>
      <c r="D79" s="114"/>
      <c r="E79" s="114"/>
    </row>
    <row r="80" spans="1:10" x14ac:dyDescent="0.2">
      <c r="A80" s="227" t="s">
        <v>209</v>
      </c>
      <c r="B80" s="222"/>
      <c r="C80" s="226" t="s">
        <v>217</v>
      </c>
      <c r="D80" s="225">
        <f>+D65*1.1</f>
        <v>39427.539287671229</v>
      </c>
      <c r="E80" s="270"/>
    </row>
    <row r="81" spans="1:7" x14ac:dyDescent="0.2">
      <c r="A81" s="227" t="s">
        <v>210</v>
      </c>
      <c r="B81" s="222"/>
      <c r="C81" s="305">
        <v>2.1476999999999999</v>
      </c>
      <c r="D81" s="225">
        <f>+D66*1.1</f>
        <v>84678.526128131503</v>
      </c>
      <c r="E81" s="270"/>
    </row>
    <row r="82" spans="1:7" x14ac:dyDescent="0.2">
      <c r="A82" s="227" t="s">
        <v>213</v>
      </c>
      <c r="B82" s="222"/>
      <c r="C82" s="226"/>
      <c r="D82" s="225">
        <f>+D67*1.1</f>
        <v>10584.815766016438</v>
      </c>
      <c r="E82" s="270"/>
    </row>
    <row r="83" spans="1:7" x14ac:dyDescent="0.2">
      <c r="A83" s="227"/>
      <c r="B83" s="222"/>
      <c r="C83" s="226"/>
      <c r="D83" s="225"/>
      <c r="E83" s="270"/>
    </row>
    <row r="84" spans="1:7" x14ac:dyDescent="0.2">
      <c r="A84" s="227" t="s">
        <v>211</v>
      </c>
      <c r="B84" s="222"/>
      <c r="C84" s="226" t="s">
        <v>218</v>
      </c>
      <c r="D84" s="225">
        <f>+D69*1.1</f>
        <v>68998.193753424668</v>
      </c>
      <c r="E84" s="270"/>
    </row>
    <row r="85" spans="1:7" x14ac:dyDescent="0.2">
      <c r="A85" s="227" t="s">
        <v>210</v>
      </c>
      <c r="B85" s="222"/>
      <c r="C85" s="305">
        <v>2.1059000000000001</v>
      </c>
      <c r="D85" s="225">
        <f>+D70*1.1</f>
        <v>145303.29622533702</v>
      </c>
      <c r="E85" s="270"/>
    </row>
    <row r="86" spans="1:7" x14ac:dyDescent="0.2">
      <c r="A86" s="227" t="s">
        <v>212</v>
      </c>
      <c r="B86" s="222"/>
      <c r="C86" s="226"/>
      <c r="D86" s="225">
        <f>+D71*1.1</f>
        <v>18162.912028167128</v>
      </c>
      <c r="E86" s="270"/>
    </row>
    <row r="87" spans="1:7" x14ac:dyDescent="0.2">
      <c r="A87" s="227"/>
      <c r="B87" s="222"/>
      <c r="C87" s="226"/>
      <c r="D87" s="225"/>
      <c r="E87" s="270"/>
    </row>
    <row r="88" spans="1:7" x14ac:dyDescent="0.2">
      <c r="A88" s="115" t="s">
        <v>214</v>
      </c>
      <c r="B88" s="116"/>
      <c r="C88" s="117"/>
      <c r="D88" s="119">
        <f>+D85+D81</f>
        <v>229981.82235346851</v>
      </c>
      <c r="E88" s="118"/>
      <c r="G88" s="309">
        <v>186743.69257581374</v>
      </c>
    </row>
    <row r="89" spans="1:7" x14ac:dyDescent="0.2">
      <c r="A89" s="115" t="s">
        <v>215</v>
      </c>
      <c r="B89" s="116"/>
      <c r="C89" s="117"/>
      <c r="D89" s="119">
        <f>+D86+D82</f>
        <v>28747.727794183564</v>
      </c>
      <c r="E89" s="118"/>
      <c r="G89" s="309">
        <v>23342.961571976717</v>
      </c>
    </row>
    <row r="90" spans="1:7" x14ac:dyDescent="0.2">
      <c r="A90" s="227"/>
      <c r="B90" s="222"/>
      <c r="C90" s="226"/>
      <c r="D90" s="293"/>
      <c r="E90" s="270"/>
    </row>
    <row r="91" spans="1:7" x14ac:dyDescent="0.2">
      <c r="A91" s="109" t="s">
        <v>220</v>
      </c>
      <c r="B91" s="98"/>
      <c r="C91" s="114"/>
      <c r="D91" s="114"/>
      <c r="E91" s="114"/>
    </row>
    <row r="92" spans="1:7" x14ac:dyDescent="0.2">
      <c r="A92" s="227" t="s">
        <v>209</v>
      </c>
      <c r="B92" s="222"/>
      <c r="C92" s="226" t="s">
        <v>217</v>
      </c>
      <c r="D92" s="225">
        <f>+D65*1.2</f>
        <v>43011.861041095886</v>
      </c>
      <c r="E92" s="270"/>
    </row>
    <row r="93" spans="1:7" x14ac:dyDescent="0.2">
      <c r="A93" s="227" t="s">
        <v>210</v>
      </c>
      <c r="B93" s="222"/>
      <c r="C93" s="305">
        <v>2.1476999999999999</v>
      </c>
      <c r="D93" s="225">
        <f>+D66*1.2</f>
        <v>92376.57395796162</v>
      </c>
      <c r="E93" s="270"/>
    </row>
    <row r="94" spans="1:7" x14ac:dyDescent="0.2">
      <c r="A94" s="227" t="s">
        <v>213</v>
      </c>
      <c r="B94" s="222"/>
      <c r="C94" s="226"/>
      <c r="D94" s="225">
        <f>+D67*1.2</f>
        <v>11547.071744745203</v>
      </c>
      <c r="E94" s="270"/>
    </row>
    <row r="95" spans="1:7" x14ac:dyDescent="0.2">
      <c r="A95" s="227"/>
      <c r="B95" s="222"/>
      <c r="C95" s="226"/>
      <c r="D95" s="225"/>
      <c r="E95" s="270"/>
    </row>
    <row r="96" spans="1:7" x14ac:dyDescent="0.2">
      <c r="A96" s="227" t="s">
        <v>211</v>
      </c>
      <c r="B96" s="222"/>
      <c r="C96" s="226" t="s">
        <v>218</v>
      </c>
      <c r="D96" s="225">
        <f>+D69*1.2</f>
        <v>75270.756821917807</v>
      </c>
      <c r="E96" s="270"/>
    </row>
    <row r="97" spans="1:7" x14ac:dyDescent="0.2">
      <c r="A97" s="227" t="s">
        <v>210</v>
      </c>
      <c r="B97" s="222"/>
      <c r="C97" s="305">
        <v>2.1059000000000001</v>
      </c>
      <c r="D97" s="225">
        <f>+D70*1.2</f>
        <v>158512.68679127673</v>
      </c>
      <c r="E97" s="270"/>
    </row>
    <row r="98" spans="1:7" x14ac:dyDescent="0.2">
      <c r="A98" s="227" t="s">
        <v>212</v>
      </c>
      <c r="B98" s="222"/>
      <c r="C98" s="226"/>
      <c r="D98" s="225">
        <f>+D71*1.2</f>
        <v>19814.085848909592</v>
      </c>
      <c r="E98" s="270"/>
    </row>
    <row r="99" spans="1:7" x14ac:dyDescent="0.2">
      <c r="A99" s="227"/>
      <c r="B99" s="222"/>
      <c r="C99" s="226"/>
      <c r="D99" s="225"/>
      <c r="E99" s="270"/>
    </row>
    <row r="100" spans="1:7" x14ac:dyDescent="0.2">
      <c r="A100" s="115" t="s">
        <v>214</v>
      </c>
      <c r="B100" s="116"/>
      <c r="C100" s="117"/>
      <c r="D100" s="119">
        <f>+D97+D93</f>
        <v>250889.26074923837</v>
      </c>
      <c r="E100" s="118"/>
      <c r="G100" s="309">
        <v>195232.04223835067</v>
      </c>
    </row>
    <row r="101" spans="1:7" x14ac:dyDescent="0.2">
      <c r="A101" s="115" t="s">
        <v>215</v>
      </c>
      <c r="B101" s="116"/>
      <c r="C101" s="117"/>
      <c r="D101" s="119">
        <f>+D98+D94</f>
        <v>31361.157593654796</v>
      </c>
      <c r="E101" s="118"/>
      <c r="G101" s="309">
        <v>24404.005279793833</v>
      </c>
    </row>
    <row r="102" spans="1:7" x14ac:dyDescent="0.2">
      <c r="A102" s="227"/>
      <c r="B102" s="222"/>
      <c r="C102" s="226"/>
      <c r="D102" s="293"/>
      <c r="E102" s="270"/>
    </row>
    <row r="103" spans="1:7" x14ac:dyDescent="0.2">
      <c r="A103" s="109" t="s">
        <v>221</v>
      </c>
      <c r="B103" s="98"/>
      <c r="C103" s="114"/>
      <c r="D103" s="114"/>
      <c r="E103" s="114"/>
    </row>
    <row r="104" spans="1:7" x14ac:dyDescent="0.2">
      <c r="A104" s="227" t="s">
        <v>209</v>
      </c>
      <c r="B104" s="222"/>
      <c r="C104" s="226" t="s">
        <v>217</v>
      </c>
      <c r="D104" s="225">
        <f>+D65*1.2</f>
        <v>43011.861041095886</v>
      </c>
      <c r="E104" s="270"/>
    </row>
    <row r="105" spans="1:7" x14ac:dyDescent="0.2">
      <c r="A105" s="227" t="s">
        <v>210</v>
      </c>
      <c r="B105" s="222"/>
      <c r="C105" s="305">
        <v>2.1476999999999999</v>
      </c>
      <c r="D105" s="225">
        <f>+D66*1.2</f>
        <v>92376.57395796162</v>
      </c>
      <c r="E105" s="270"/>
    </row>
    <row r="106" spans="1:7" x14ac:dyDescent="0.2">
      <c r="A106" s="227" t="s">
        <v>213</v>
      </c>
      <c r="B106" s="222"/>
      <c r="C106" s="226"/>
      <c r="D106" s="225">
        <f>+D67*1.2</f>
        <v>11547.071744745203</v>
      </c>
      <c r="E106" s="270"/>
    </row>
    <row r="107" spans="1:7" x14ac:dyDescent="0.2">
      <c r="A107" s="227"/>
      <c r="B107" s="222"/>
      <c r="C107" s="226"/>
      <c r="D107" s="225"/>
      <c r="E107" s="270"/>
    </row>
    <row r="108" spans="1:7" x14ac:dyDescent="0.2">
      <c r="A108" s="227" t="s">
        <v>211</v>
      </c>
      <c r="B108" s="222"/>
      <c r="C108" s="226" t="s">
        <v>218</v>
      </c>
      <c r="D108" s="225">
        <f>+D69*1.2</f>
        <v>75270.756821917807</v>
      </c>
      <c r="E108" s="270"/>
    </row>
    <row r="109" spans="1:7" x14ac:dyDescent="0.2">
      <c r="A109" s="227" t="s">
        <v>210</v>
      </c>
      <c r="B109" s="222"/>
      <c r="C109" s="305">
        <v>2.1059000000000001</v>
      </c>
      <c r="D109" s="225">
        <f>+D70*1.2</f>
        <v>158512.68679127673</v>
      </c>
      <c r="E109" s="270"/>
    </row>
    <row r="110" spans="1:7" x14ac:dyDescent="0.2">
      <c r="A110" s="227" t="s">
        <v>212</v>
      </c>
      <c r="B110" s="222"/>
      <c r="C110" s="226"/>
      <c r="D110" s="225">
        <f>+D71*1.2</f>
        <v>19814.085848909592</v>
      </c>
      <c r="E110" s="270"/>
    </row>
    <row r="111" spans="1:7" x14ac:dyDescent="0.2">
      <c r="A111" s="227"/>
      <c r="B111" s="222"/>
      <c r="C111" s="226"/>
      <c r="D111" s="225"/>
      <c r="E111" s="270"/>
    </row>
    <row r="112" spans="1:7" x14ac:dyDescent="0.2">
      <c r="A112" s="115" t="s">
        <v>214</v>
      </c>
      <c r="B112" s="116"/>
      <c r="C112" s="117"/>
      <c r="D112" s="119">
        <f>+D109+D105</f>
        <v>250889.26074923837</v>
      </c>
      <c r="E112" s="118"/>
      <c r="G112" s="309">
        <v>203720.39190088765</v>
      </c>
    </row>
    <row r="113" spans="1:7" x14ac:dyDescent="0.2">
      <c r="A113" s="115" t="s">
        <v>215</v>
      </c>
      <c r="B113" s="116"/>
      <c r="C113" s="117"/>
      <c r="D113" s="119">
        <f>+D110+D106</f>
        <v>31361.157593654796</v>
      </c>
      <c r="E113" s="118"/>
      <c r="G113" s="309">
        <v>25465.048987610957</v>
      </c>
    </row>
    <row r="114" spans="1:7" x14ac:dyDescent="0.2">
      <c r="A114" s="227"/>
      <c r="B114" s="222"/>
      <c r="C114" s="226"/>
      <c r="D114" s="293"/>
      <c r="E114" s="270"/>
    </row>
    <row r="115" spans="1:7" x14ac:dyDescent="0.2">
      <c r="A115" s="109" t="s">
        <v>222</v>
      </c>
      <c r="B115" s="98"/>
      <c r="C115" s="114"/>
      <c r="D115" s="114"/>
      <c r="E115" s="114"/>
    </row>
    <row r="116" spans="1:7" x14ac:dyDescent="0.2">
      <c r="A116" s="227" t="s">
        <v>209</v>
      </c>
      <c r="B116" s="222"/>
      <c r="C116" s="226" t="s">
        <v>217</v>
      </c>
      <c r="D116" s="225">
        <f>+D65*1.3</f>
        <v>46596.182794520544</v>
      </c>
      <c r="E116" s="270"/>
    </row>
    <row r="117" spans="1:7" x14ac:dyDescent="0.2">
      <c r="A117" s="227" t="s">
        <v>210</v>
      </c>
      <c r="B117" s="222"/>
      <c r="C117" s="305">
        <v>2.1476999999999999</v>
      </c>
      <c r="D117" s="225">
        <f>+D66*1.3</f>
        <v>100074.62178779177</v>
      </c>
      <c r="E117" s="270"/>
    </row>
    <row r="118" spans="1:7" x14ac:dyDescent="0.2">
      <c r="A118" s="227" t="s">
        <v>213</v>
      </c>
      <c r="B118" s="222"/>
      <c r="C118" s="226"/>
      <c r="D118" s="225">
        <f>+D67*1.3</f>
        <v>12509.327723473971</v>
      </c>
      <c r="E118" s="270"/>
    </row>
    <row r="119" spans="1:7" x14ac:dyDescent="0.2">
      <c r="A119" s="227"/>
      <c r="B119" s="222"/>
      <c r="C119" s="226"/>
      <c r="D119" s="225"/>
      <c r="E119" s="270"/>
    </row>
    <row r="120" spans="1:7" x14ac:dyDescent="0.2">
      <c r="A120" s="227" t="s">
        <v>211</v>
      </c>
      <c r="B120" s="222"/>
      <c r="C120" s="226" t="s">
        <v>218</v>
      </c>
      <c r="D120" s="225">
        <f>+D69*1.3</f>
        <v>81543.319890410959</v>
      </c>
      <c r="E120" s="270"/>
    </row>
    <row r="121" spans="1:7" x14ac:dyDescent="0.2">
      <c r="A121" s="227" t="s">
        <v>210</v>
      </c>
      <c r="B121" s="222"/>
      <c r="C121" s="305">
        <v>2.1059000000000001</v>
      </c>
      <c r="D121" s="225">
        <f>+D70*1.3</f>
        <v>171722.07735721648</v>
      </c>
      <c r="E121" s="270"/>
    </row>
    <row r="122" spans="1:7" x14ac:dyDescent="0.2">
      <c r="A122" s="227" t="s">
        <v>212</v>
      </c>
      <c r="B122" s="222"/>
      <c r="C122" s="226"/>
      <c r="D122" s="225">
        <f>+D71*1.3</f>
        <v>21465.25966965206</v>
      </c>
      <c r="E122" s="270"/>
    </row>
    <row r="123" spans="1:7" x14ac:dyDescent="0.2">
      <c r="A123" s="227"/>
      <c r="B123" s="222"/>
      <c r="C123" s="226"/>
      <c r="D123" s="225"/>
      <c r="E123" s="270"/>
    </row>
    <row r="124" spans="1:7" x14ac:dyDescent="0.2">
      <c r="A124" s="115" t="s">
        <v>214</v>
      </c>
      <c r="B124" s="116"/>
      <c r="C124" s="117"/>
      <c r="D124" s="119">
        <f>+D121+D117</f>
        <v>271796.69914500823</v>
      </c>
      <c r="E124" s="118"/>
      <c r="G124" s="309">
        <v>220697.09122596169</v>
      </c>
    </row>
    <row r="125" spans="1:7" x14ac:dyDescent="0.2">
      <c r="A125" s="115" t="s">
        <v>215</v>
      </c>
      <c r="B125" s="116"/>
      <c r="C125" s="117"/>
      <c r="D125" s="119">
        <f>+D122+D118</f>
        <v>33974.587393126028</v>
      </c>
      <c r="E125" s="118"/>
      <c r="G125" s="309">
        <v>27587.136403245211</v>
      </c>
    </row>
    <row r="126" spans="1:7" x14ac:dyDescent="0.2">
      <c r="A126" s="270"/>
      <c r="B126" s="222"/>
      <c r="C126" s="270"/>
      <c r="D126" s="270"/>
      <c r="E126" s="270"/>
    </row>
    <row r="127" spans="1:7" x14ac:dyDescent="0.2">
      <c r="A127" s="296" t="s">
        <v>225</v>
      </c>
      <c r="B127" s="222"/>
      <c r="C127" s="270"/>
      <c r="D127" s="270"/>
      <c r="E127" s="270"/>
    </row>
    <row r="128" spans="1:7" ht="12.75" customHeight="1" x14ac:dyDescent="0.2">
      <c r="A128" s="850" t="s">
        <v>233</v>
      </c>
      <c r="B128" s="850"/>
      <c r="C128" s="850"/>
      <c r="D128" s="850"/>
      <c r="E128" s="850"/>
    </row>
    <row r="129" spans="1:5" x14ac:dyDescent="0.2">
      <c r="A129" s="270"/>
      <c r="B129" s="222"/>
      <c r="C129" s="270"/>
      <c r="D129" s="270"/>
      <c r="E129" s="270"/>
    </row>
    <row r="130" spans="1:5" x14ac:dyDescent="0.2">
      <c r="A130" s="270"/>
      <c r="B130" s="222"/>
      <c r="C130" s="270"/>
      <c r="D130" s="270"/>
      <c r="E130" s="270"/>
    </row>
    <row r="131" spans="1:5" ht="24.75" customHeight="1" x14ac:dyDescent="0.2">
      <c r="A131" s="270"/>
      <c r="B131" s="222"/>
      <c r="C131" s="270"/>
      <c r="D131" s="270"/>
      <c r="E131" s="270"/>
    </row>
    <row r="132" spans="1:5" x14ac:dyDescent="0.2">
      <c r="A132" s="849" t="s">
        <v>12615</v>
      </c>
      <c r="B132" s="849"/>
      <c r="C132" s="849"/>
      <c r="D132" s="849"/>
      <c r="E132" s="849"/>
    </row>
    <row r="133" spans="1:5" x14ac:dyDescent="0.2">
      <c r="A133" s="817" t="s">
        <v>2532</v>
      </c>
      <c r="B133" s="817"/>
      <c r="C133" s="817"/>
      <c r="D133" s="817"/>
      <c r="E133" s="817"/>
    </row>
    <row r="134" spans="1:5" x14ac:dyDescent="0.2">
      <c r="A134" s="270"/>
      <c r="B134" s="222"/>
      <c r="C134" s="270"/>
      <c r="D134" s="270"/>
      <c r="E134" s="270"/>
    </row>
  </sheetData>
  <sheetProtection formatCells="0" formatColumns="0" formatRows="0" insertColumns="0" insertRows="0" insertHyperlinks="0" deleteColumns="0" deleteRows="0" sort="0" autoFilter="0" pivotTables="0"/>
  <mergeCells count="15">
    <mergeCell ref="A39:E39"/>
    <mergeCell ref="A40:E40"/>
    <mergeCell ref="A1:E1"/>
    <mergeCell ref="A2:E2"/>
    <mergeCell ref="A3:E3"/>
    <mergeCell ref="A132:E132"/>
    <mergeCell ref="A133:E133"/>
    <mergeCell ref="A128:E128"/>
    <mergeCell ref="A41:E41"/>
    <mergeCell ref="A42:E42"/>
    <mergeCell ref="A43:E43"/>
    <mergeCell ref="A58:E58"/>
    <mergeCell ref="A59:E59"/>
    <mergeCell ref="A60:E60"/>
    <mergeCell ref="A47:E47"/>
  </mergeCells>
  <printOptions horizontalCentered="1"/>
  <pageMargins left="0.70866141732283472" right="0.70866141732283472" top="0.74803149606299213" bottom="0.74803149606299213" header="0.31496062992125984" footer="0.31496062992125984"/>
  <pageSetup scale="95" orientation="portrait" r:id="rId1"/>
  <headerFooter>
    <oddFooter>&amp;R&amp;P/&amp;N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6" tint="-0.499984740745262"/>
  </sheetPr>
  <dimension ref="A1:K43"/>
  <sheetViews>
    <sheetView view="pageBreakPreview" topLeftCell="A21" zoomScale="120" zoomScaleNormal="100" zoomScaleSheetLayoutView="120" workbookViewId="0">
      <selection activeCell="D5" sqref="D5"/>
    </sheetView>
  </sheetViews>
  <sheetFormatPr baseColWidth="10" defaultRowHeight="12.75" x14ac:dyDescent="0.2"/>
  <cols>
    <col min="1" max="1" width="17.5703125" bestFit="1" customWidth="1"/>
    <col min="2" max="2" width="18.140625" customWidth="1"/>
    <col min="3" max="5" width="15.85546875" bestFit="1" customWidth="1"/>
    <col min="6" max="7" width="0" hidden="1" customWidth="1"/>
    <col min="8" max="8" width="20.5703125" hidden="1" customWidth="1"/>
    <col min="9" max="9" width="18.28515625" hidden="1" customWidth="1"/>
    <col min="10" max="12" width="0" hidden="1" customWidth="1"/>
  </cols>
  <sheetData>
    <row r="1" spans="1:11" x14ac:dyDescent="0.2">
      <c r="A1" s="282"/>
      <c r="B1" s="282"/>
      <c r="C1" s="282"/>
      <c r="D1" s="282"/>
      <c r="E1" s="282"/>
    </row>
    <row r="2" spans="1:11" x14ac:dyDescent="0.2">
      <c r="A2" s="854" t="s">
        <v>2451</v>
      </c>
      <c r="B2" s="855"/>
      <c r="C2" s="855"/>
      <c r="D2" s="856"/>
      <c r="E2" s="282"/>
      <c r="H2" s="854" t="s">
        <v>2368</v>
      </c>
      <c r="I2" s="855"/>
      <c r="J2" s="855"/>
      <c r="K2" s="856"/>
    </row>
    <row r="3" spans="1:11" x14ac:dyDescent="0.2">
      <c r="A3" s="138" t="s">
        <v>2129</v>
      </c>
      <c r="B3" s="138" t="s">
        <v>2130</v>
      </c>
      <c r="C3" s="138" t="s">
        <v>2363</v>
      </c>
      <c r="D3" s="138" t="s">
        <v>2131</v>
      </c>
      <c r="E3" s="282"/>
      <c r="H3" s="138" t="s">
        <v>2129</v>
      </c>
      <c r="I3" s="138" t="s">
        <v>2130</v>
      </c>
      <c r="J3" s="138" t="s">
        <v>2363</v>
      </c>
      <c r="K3" s="138" t="s">
        <v>2131</v>
      </c>
    </row>
    <row r="4" spans="1:11" x14ac:dyDescent="0.2">
      <c r="A4" s="136" t="s">
        <v>2360</v>
      </c>
      <c r="B4" s="438">
        <v>329570</v>
      </c>
      <c r="C4" s="281">
        <f>B4*19%</f>
        <v>62618.3</v>
      </c>
      <c r="D4" s="284">
        <f t="shared" ref="D4:D9" si="0">SUM(B4:C4)</f>
        <v>392188.3</v>
      </c>
      <c r="E4" s="282"/>
      <c r="H4" s="136" t="s">
        <v>2360</v>
      </c>
      <c r="I4" s="137">
        <v>346023</v>
      </c>
      <c r="J4" s="281">
        <f>I4*19%</f>
        <v>65744.37</v>
      </c>
      <c r="K4" s="284">
        <f t="shared" ref="K4:K9" si="1">SUM(I4:J4)</f>
        <v>411767.37</v>
      </c>
    </row>
    <row r="5" spans="1:11" x14ac:dyDescent="0.2">
      <c r="A5" s="136" t="s">
        <v>2174</v>
      </c>
      <c r="B5" s="137">
        <v>326411</v>
      </c>
      <c r="C5" s="281">
        <f>B5*19%</f>
        <v>62018.090000000004</v>
      </c>
      <c r="D5" s="284">
        <f t="shared" si="0"/>
        <v>388429.09</v>
      </c>
      <c r="E5" s="282"/>
      <c r="H5" s="136" t="s">
        <v>2174</v>
      </c>
      <c r="I5" s="137">
        <v>335798</v>
      </c>
      <c r="J5" s="281">
        <f>I5*19%</f>
        <v>63801.62</v>
      </c>
      <c r="K5" s="284">
        <f t="shared" si="1"/>
        <v>399599.62</v>
      </c>
    </row>
    <row r="6" spans="1:11" x14ac:dyDescent="0.2">
      <c r="A6" s="136" t="s">
        <v>2175</v>
      </c>
      <c r="B6" s="438">
        <v>309430</v>
      </c>
      <c r="C6" s="281">
        <f t="shared" ref="C6:C25" si="2">B6*19%</f>
        <v>58791.7</v>
      </c>
      <c r="D6" s="284">
        <f t="shared" si="0"/>
        <v>368221.7</v>
      </c>
      <c r="E6" s="282"/>
      <c r="H6" s="136" t="s">
        <v>2175</v>
      </c>
      <c r="I6" s="137">
        <v>332480</v>
      </c>
      <c r="J6" s="281">
        <f t="shared" ref="J6:J25" si="3">I6*19%</f>
        <v>63171.200000000004</v>
      </c>
      <c r="K6" s="284">
        <f t="shared" si="1"/>
        <v>395651.2</v>
      </c>
    </row>
    <row r="7" spans="1:11" x14ac:dyDescent="0.2">
      <c r="A7" s="136" t="s">
        <v>2132</v>
      </c>
      <c r="B7" s="137">
        <v>305784</v>
      </c>
      <c r="C7" s="281">
        <f t="shared" si="2"/>
        <v>58098.96</v>
      </c>
      <c r="D7" s="284">
        <f t="shared" si="0"/>
        <v>363882.96</v>
      </c>
      <c r="E7" s="282"/>
      <c r="H7" s="136" t="s">
        <v>2132</v>
      </c>
      <c r="I7" s="137">
        <v>329182</v>
      </c>
      <c r="J7" s="281">
        <f t="shared" si="3"/>
        <v>62544.58</v>
      </c>
      <c r="K7" s="284">
        <f t="shared" si="1"/>
        <v>391726.58</v>
      </c>
    </row>
    <row r="8" spans="1:11" x14ac:dyDescent="0.2">
      <c r="A8" s="136" t="s">
        <v>2133</v>
      </c>
      <c r="B8" s="137">
        <v>320560</v>
      </c>
      <c r="C8" s="281">
        <f t="shared" si="2"/>
        <v>60906.400000000001</v>
      </c>
      <c r="D8" s="284">
        <f t="shared" si="0"/>
        <v>381466.4</v>
      </c>
      <c r="E8" s="282"/>
      <c r="H8" s="136" t="s">
        <v>2133</v>
      </c>
      <c r="I8" s="137">
        <v>342844</v>
      </c>
      <c r="J8" s="281">
        <f t="shared" si="3"/>
        <v>65140.36</v>
      </c>
      <c r="K8" s="284">
        <f t="shared" si="1"/>
        <v>407984.36</v>
      </c>
    </row>
    <row r="9" spans="1:11" x14ac:dyDescent="0.2">
      <c r="A9" s="136" t="s">
        <v>2134</v>
      </c>
      <c r="B9" s="137">
        <v>311581</v>
      </c>
      <c r="C9" s="281">
        <f t="shared" si="2"/>
        <v>59200.39</v>
      </c>
      <c r="D9" s="284">
        <f t="shared" si="0"/>
        <v>370781.39</v>
      </c>
      <c r="E9" s="282"/>
      <c r="H9" s="136" t="s">
        <v>2134</v>
      </c>
      <c r="I9" s="137">
        <v>336414</v>
      </c>
      <c r="J9" s="281">
        <f t="shared" si="3"/>
        <v>63918.66</v>
      </c>
      <c r="K9" s="284">
        <f t="shared" si="1"/>
        <v>400332.66000000003</v>
      </c>
    </row>
    <row r="10" spans="1:11" x14ac:dyDescent="0.2">
      <c r="A10" s="136" t="s">
        <v>2433</v>
      </c>
      <c r="B10" s="438">
        <v>287766</v>
      </c>
      <c r="C10" s="281">
        <f>B10*19%</f>
        <v>54675.54</v>
      </c>
      <c r="D10" s="284">
        <f t="shared" ref="D10:D19" si="4">SUM(B10:C10)</f>
        <v>342441.54</v>
      </c>
      <c r="E10" s="282"/>
      <c r="H10" s="136"/>
      <c r="I10" s="137"/>
      <c r="J10" s="281"/>
      <c r="K10" s="284"/>
    </row>
    <row r="11" spans="1:11" x14ac:dyDescent="0.2">
      <c r="A11" s="136" t="s">
        <v>2354</v>
      </c>
      <c r="B11" s="137">
        <f>266079</f>
        <v>266079</v>
      </c>
      <c r="C11" s="281">
        <f t="shared" si="2"/>
        <v>50555.01</v>
      </c>
      <c r="D11" s="284">
        <f t="shared" si="4"/>
        <v>316634.01</v>
      </c>
      <c r="E11" s="282"/>
      <c r="H11" s="136" t="s">
        <v>2354</v>
      </c>
      <c r="I11" s="137">
        <v>267948</v>
      </c>
      <c r="J11" s="281">
        <f t="shared" si="3"/>
        <v>50910.12</v>
      </c>
      <c r="K11" s="284">
        <f>SUM(I11:J11)</f>
        <v>318858.12</v>
      </c>
    </row>
    <row r="12" spans="1:11" x14ac:dyDescent="0.2">
      <c r="A12" s="136" t="s">
        <v>2355</v>
      </c>
      <c r="B12" s="137">
        <v>278854</v>
      </c>
      <c r="C12" s="281">
        <f t="shared" si="2"/>
        <v>52982.26</v>
      </c>
      <c r="D12" s="284">
        <f t="shared" si="4"/>
        <v>331836.26</v>
      </c>
      <c r="E12" s="282"/>
      <c r="H12" s="136" t="s">
        <v>2355</v>
      </c>
      <c r="I12" s="137">
        <v>287863</v>
      </c>
      <c r="J12" s="281">
        <f t="shared" si="3"/>
        <v>54693.97</v>
      </c>
      <c r="K12" s="284">
        <f>SUM(I12:J12)</f>
        <v>342556.97</v>
      </c>
    </row>
    <row r="13" spans="1:11" x14ac:dyDescent="0.2">
      <c r="A13" s="136" t="s">
        <v>2135</v>
      </c>
      <c r="B13" s="137">
        <v>290911</v>
      </c>
      <c r="C13" s="281">
        <f t="shared" si="2"/>
        <v>55273.090000000004</v>
      </c>
      <c r="D13" s="284">
        <f t="shared" si="4"/>
        <v>346184.09</v>
      </c>
      <c r="E13" s="282"/>
      <c r="H13" s="136" t="s">
        <v>2135</v>
      </c>
      <c r="I13" s="137">
        <v>307600</v>
      </c>
      <c r="J13" s="281">
        <f t="shared" si="3"/>
        <v>58444</v>
      </c>
      <c r="K13" s="284">
        <f>SUM(I13:J13)</f>
        <v>366044</v>
      </c>
    </row>
    <row r="14" spans="1:11" x14ac:dyDescent="0.2">
      <c r="A14" s="136" t="s">
        <v>2438</v>
      </c>
      <c r="B14" s="137">
        <v>312065</v>
      </c>
      <c r="C14" s="281">
        <f>B14*19%</f>
        <v>59292.35</v>
      </c>
      <c r="D14" s="284">
        <f>SUM(B14:C14)</f>
        <v>371357.35</v>
      </c>
      <c r="E14" s="282"/>
      <c r="H14" s="136"/>
      <c r="I14" s="137"/>
      <c r="J14" s="281"/>
      <c r="K14" s="284"/>
    </row>
    <row r="15" spans="1:11" x14ac:dyDescent="0.2">
      <c r="A15" s="136" t="s">
        <v>2439</v>
      </c>
      <c r="B15" s="137">
        <v>301511</v>
      </c>
      <c r="C15" s="281">
        <f>B15*19%</f>
        <v>57287.090000000004</v>
      </c>
      <c r="D15" s="284">
        <f>SUM(B15:C15)</f>
        <v>358798.09</v>
      </c>
      <c r="E15" s="282"/>
      <c r="H15" s="136"/>
      <c r="I15" s="137"/>
      <c r="J15" s="281"/>
      <c r="K15" s="284"/>
    </row>
    <row r="16" spans="1:11" x14ac:dyDescent="0.2">
      <c r="A16" s="136" t="s">
        <v>2136</v>
      </c>
      <c r="B16" s="137">
        <v>301973</v>
      </c>
      <c r="C16" s="281">
        <f t="shared" si="2"/>
        <v>57374.87</v>
      </c>
      <c r="D16" s="284">
        <f t="shared" si="4"/>
        <v>359347.87</v>
      </c>
      <c r="E16" s="282"/>
      <c r="H16" s="136" t="s">
        <v>2136</v>
      </c>
      <c r="I16" s="137">
        <v>316277</v>
      </c>
      <c r="J16" s="281">
        <f t="shared" si="3"/>
        <v>60092.63</v>
      </c>
      <c r="K16" s="284">
        <f>SUM(I16:J16)</f>
        <v>376369.63</v>
      </c>
    </row>
    <row r="17" spans="1:11" x14ac:dyDescent="0.2">
      <c r="A17" s="136" t="s">
        <v>2440</v>
      </c>
      <c r="B17" s="137">
        <v>323550</v>
      </c>
      <c r="C17" s="281">
        <f t="shared" si="2"/>
        <v>61474.5</v>
      </c>
      <c r="D17" s="284">
        <f t="shared" si="4"/>
        <v>385024.5</v>
      </c>
      <c r="E17" s="282"/>
      <c r="H17" s="136"/>
      <c r="I17" s="137"/>
      <c r="J17" s="281"/>
      <c r="K17" s="284"/>
    </row>
    <row r="18" spans="1:11" x14ac:dyDescent="0.2">
      <c r="A18" s="136" t="s">
        <v>2441</v>
      </c>
      <c r="B18" s="137">
        <v>312785</v>
      </c>
      <c r="C18" s="281">
        <f t="shared" si="2"/>
        <v>59429.15</v>
      </c>
      <c r="D18" s="284">
        <f t="shared" si="4"/>
        <v>372214.15</v>
      </c>
      <c r="E18" s="282"/>
      <c r="H18" s="136"/>
      <c r="I18" s="137"/>
      <c r="J18" s="281"/>
      <c r="K18" s="284"/>
    </row>
    <row r="19" spans="1:11" x14ac:dyDescent="0.2">
      <c r="A19" s="136" t="s">
        <v>2356</v>
      </c>
      <c r="B19" s="137">
        <v>313035</v>
      </c>
      <c r="C19" s="281">
        <f t="shared" si="2"/>
        <v>59476.65</v>
      </c>
      <c r="D19" s="284">
        <f t="shared" si="4"/>
        <v>372511.65</v>
      </c>
      <c r="E19" s="282"/>
      <c r="H19" s="136" t="s">
        <v>2356</v>
      </c>
      <c r="I19" s="137">
        <v>323182</v>
      </c>
      <c r="J19" s="281">
        <f t="shared" si="3"/>
        <v>61404.58</v>
      </c>
      <c r="K19" s="284">
        <f>SUM(I19:J19)</f>
        <v>384586.58</v>
      </c>
    </row>
    <row r="20" spans="1:11" x14ac:dyDescent="0.2">
      <c r="A20" s="136" t="s">
        <v>2442</v>
      </c>
      <c r="B20" s="137">
        <v>335045</v>
      </c>
      <c r="C20" s="281">
        <f>B20*19%</f>
        <v>63658.55</v>
      </c>
      <c r="D20" s="284">
        <f t="shared" ref="D20:D27" si="5">SUM(B20:C20)</f>
        <v>398703.55</v>
      </c>
      <c r="E20" s="282"/>
      <c r="H20" s="136"/>
      <c r="I20" s="137"/>
      <c r="J20" s="281"/>
      <c r="K20" s="284"/>
    </row>
    <row r="21" spans="1:11" x14ac:dyDescent="0.2">
      <c r="A21" s="136" t="s">
        <v>2443</v>
      </c>
      <c r="B21" s="137">
        <v>324064</v>
      </c>
      <c r="C21" s="281">
        <f>B21*19%</f>
        <v>61572.160000000003</v>
      </c>
      <c r="D21" s="284">
        <f t="shared" si="5"/>
        <v>385636.16000000003</v>
      </c>
      <c r="E21" s="282"/>
      <c r="H21" s="136"/>
      <c r="I21" s="137"/>
      <c r="J21" s="281"/>
      <c r="K21" s="284"/>
    </row>
    <row r="22" spans="1:11" x14ac:dyDescent="0.2">
      <c r="A22" s="136" t="s">
        <v>2361</v>
      </c>
      <c r="B22" s="137">
        <v>323687</v>
      </c>
      <c r="C22" s="281">
        <f t="shared" si="2"/>
        <v>61500.53</v>
      </c>
      <c r="D22" s="284">
        <f t="shared" si="5"/>
        <v>385187.53</v>
      </c>
      <c r="E22" s="282"/>
      <c r="H22" s="136" t="s">
        <v>2361</v>
      </c>
      <c r="I22" s="137">
        <v>329798</v>
      </c>
      <c r="J22" s="281">
        <f t="shared" si="3"/>
        <v>62661.62</v>
      </c>
      <c r="K22" s="284">
        <f>SUM(I22:J22)</f>
        <v>392459.62</v>
      </c>
    </row>
    <row r="23" spans="1:11" x14ac:dyDescent="0.2">
      <c r="A23" s="136" t="s">
        <v>2444</v>
      </c>
      <c r="B23" s="137">
        <v>346137</v>
      </c>
      <c r="C23" s="281">
        <f t="shared" si="2"/>
        <v>65766.03</v>
      </c>
      <c r="D23" s="284">
        <f t="shared" si="5"/>
        <v>411903.03</v>
      </c>
      <c r="E23" s="282"/>
      <c r="H23" s="136"/>
      <c r="I23" s="137"/>
      <c r="J23" s="281"/>
      <c r="K23" s="284"/>
    </row>
    <row r="24" spans="1:11" x14ac:dyDescent="0.2">
      <c r="A24" s="136" t="s">
        <v>2445</v>
      </c>
      <c r="B24" s="137">
        <v>334938</v>
      </c>
      <c r="C24" s="281">
        <f t="shared" si="2"/>
        <v>63638.22</v>
      </c>
      <c r="D24" s="284">
        <f t="shared" si="5"/>
        <v>398576.22</v>
      </c>
      <c r="E24" s="282"/>
      <c r="H24" s="136"/>
      <c r="I24" s="137"/>
      <c r="J24" s="281"/>
      <c r="K24" s="284"/>
    </row>
    <row r="25" spans="1:11" x14ac:dyDescent="0.2">
      <c r="A25" s="136" t="s">
        <v>2362</v>
      </c>
      <c r="B25" s="137">
        <v>334339</v>
      </c>
      <c r="C25" s="281">
        <f t="shared" si="2"/>
        <v>63524.41</v>
      </c>
      <c r="D25" s="284">
        <f t="shared" si="5"/>
        <v>397863.41000000003</v>
      </c>
      <c r="E25" s="282"/>
      <c r="H25" s="136" t="s">
        <v>2362</v>
      </c>
      <c r="I25" s="137">
        <v>336321</v>
      </c>
      <c r="J25" s="281">
        <f t="shared" si="3"/>
        <v>63900.99</v>
      </c>
      <c r="K25" s="284">
        <f>SUM(I25:J25)</f>
        <v>400221.99</v>
      </c>
    </row>
    <row r="26" spans="1:11" x14ac:dyDescent="0.2">
      <c r="A26" s="136" t="s">
        <v>2446</v>
      </c>
      <c r="B26" s="137">
        <v>357240</v>
      </c>
      <c r="C26" s="281">
        <f>B26*19%</f>
        <v>67875.600000000006</v>
      </c>
      <c r="D26" s="284">
        <f t="shared" si="5"/>
        <v>425115.6</v>
      </c>
      <c r="E26" s="282"/>
    </row>
    <row r="27" spans="1:11" x14ac:dyDescent="0.2">
      <c r="A27" s="136" t="s">
        <v>2447</v>
      </c>
      <c r="B27" s="137">
        <v>345815</v>
      </c>
      <c r="C27" s="281">
        <f>B27*19%</f>
        <v>65704.850000000006</v>
      </c>
      <c r="D27" s="284">
        <f t="shared" si="5"/>
        <v>411519.85</v>
      </c>
      <c r="E27" s="282"/>
    </row>
    <row r="28" spans="1:11" hidden="1" x14ac:dyDescent="0.2">
      <c r="A28" s="282"/>
      <c r="B28" s="282"/>
      <c r="C28" s="282"/>
      <c r="D28" s="282"/>
      <c r="E28" s="282"/>
    </row>
    <row r="29" spans="1:11" hidden="1" x14ac:dyDescent="0.2">
      <c r="A29" s="282"/>
      <c r="B29" s="282"/>
      <c r="C29" s="282"/>
      <c r="D29" s="282"/>
      <c r="E29" s="282"/>
    </row>
    <row r="30" spans="1:11" ht="15" hidden="1" customHeight="1" x14ac:dyDescent="0.25">
      <c r="A30" s="857" t="s">
        <v>2348</v>
      </c>
      <c r="B30" s="857"/>
      <c r="C30" s="857"/>
      <c r="D30" s="857"/>
      <c r="E30" s="279"/>
    </row>
    <row r="31" spans="1:11" ht="14.25" hidden="1" x14ac:dyDescent="0.2">
      <c r="A31" s="245"/>
      <c r="B31" s="245"/>
      <c r="C31" s="245"/>
      <c r="D31" s="245"/>
      <c r="E31" s="245"/>
    </row>
    <row r="32" spans="1:11" ht="38.25" hidden="1" x14ac:dyDescent="0.2">
      <c r="A32" s="246" t="s">
        <v>2129</v>
      </c>
      <c r="B32" s="247" t="s">
        <v>2349</v>
      </c>
      <c r="C32" s="247" t="s">
        <v>2128</v>
      </c>
      <c r="D32" s="247" t="s">
        <v>2350</v>
      </c>
      <c r="E32" s="247" t="s">
        <v>2351</v>
      </c>
    </row>
    <row r="33" spans="1:5" hidden="1" x14ac:dyDescent="0.2">
      <c r="A33" s="248" t="s">
        <v>2352</v>
      </c>
      <c r="B33" s="249" t="s">
        <v>2353</v>
      </c>
      <c r="C33" s="249" t="s">
        <v>2353</v>
      </c>
      <c r="D33" s="249" t="s">
        <v>2353</v>
      </c>
      <c r="E33" s="249" t="s">
        <v>2353</v>
      </c>
    </row>
    <row r="34" spans="1:5" hidden="1" x14ac:dyDescent="0.2">
      <c r="A34" s="250">
        <v>42</v>
      </c>
      <c r="B34" s="251">
        <f>416200*1.16</f>
        <v>482791.99999999994</v>
      </c>
      <c r="C34" s="251">
        <f>329182*1.16</f>
        <v>381851.12</v>
      </c>
      <c r="D34" s="251">
        <f>315000*1.16</f>
        <v>365400</v>
      </c>
      <c r="E34" s="251">
        <f>346500*1.16</f>
        <v>401940</v>
      </c>
    </row>
    <row r="35" spans="1:5" hidden="1" x14ac:dyDescent="0.2">
      <c r="A35" s="252">
        <v>43</v>
      </c>
      <c r="B35" s="253">
        <f>426000*1.16</f>
        <v>494159.99999999994</v>
      </c>
      <c r="C35" s="253">
        <v>389291</v>
      </c>
      <c r="D35" s="253">
        <f>320000*1.16</f>
        <v>371200</v>
      </c>
      <c r="E35" s="251">
        <f>355500*1.16</f>
        <v>412380</v>
      </c>
    </row>
    <row r="36" spans="1:5" hidden="1" x14ac:dyDescent="0.2">
      <c r="A36" s="252">
        <v>45</v>
      </c>
      <c r="B36" s="253">
        <f>438100*1.16</f>
        <v>508195.99999999994</v>
      </c>
      <c r="C36" s="253">
        <f>339014*1.16</f>
        <v>393256.24</v>
      </c>
      <c r="D36" s="253">
        <f>332000*1.16</f>
        <v>385120</v>
      </c>
      <c r="E36" s="251">
        <f>364500*1.16</f>
        <v>422819.99999999994</v>
      </c>
    </row>
    <row r="37" spans="1:5" hidden="1" x14ac:dyDescent="0.2">
      <c r="A37" s="252" t="s">
        <v>2354</v>
      </c>
      <c r="B37" s="253">
        <f>320100*1.16</f>
        <v>371316</v>
      </c>
      <c r="C37" s="253">
        <f>267948*1.16</f>
        <v>310819.68</v>
      </c>
      <c r="D37" s="253">
        <f>265000*1.16</f>
        <v>307400</v>
      </c>
      <c r="E37" s="251">
        <f>250200*1.16</f>
        <v>290232</v>
      </c>
    </row>
    <row r="38" spans="1:5" hidden="1" x14ac:dyDescent="0.2">
      <c r="A38" s="252" t="s">
        <v>2355</v>
      </c>
      <c r="B38" s="253">
        <f>332200*1.16</f>
        <v>385352</v>
      </c>
      <c r="C38" s="253">
        <f>287863*1.16</f>
        <v>333921.07999999996</v>
      </c>
      <c r="D38" s="253">
        <f>268000*1.16</f>
        <v>310880</v>
      </c>
      <c r="E38" s="251">
        <f>269100*1.16</f>
        <v>312156</v>
      </c>
    </row>
    <row r="39" spans="1:5" hidden="1" x14ac:dyDescent="0.2">
      <c r="A39" s="252" t="s">
        <v>2135</v>
      </c>
      <c r="B39" s="253">
        <f>344300*1.16</f>
        <v>399388</v>
      </c>
      <c r="C39" s="253">
        <f>310057*1.16</f>
        <v>359666.12</v>
      </c>
      <c r="D39" s="253">
        <f>275000*1.16</f>
        <v>319000</v>
      </c>
      <c r="E39" s="251">
        <f>288900*1.16</f>
        <v>335124</v>
      </c>
    </row>
    <row r="40" spans="1:5" hidden="1" x14ac:dyDescent="0.2">
      <c r="A40" s="252" t="s">
        <v>2136</v>
      </c>
      <c r="B40" s="253">
        <f>357700*1.16</f>
        <v>414932</v>
      </c>
      <c r="C40" s="253">
        <f>316277*1.16</f>
        <v>366881.31999999995</v>
      </c>
      <c r="D40" s="253">
        <f>280000*1.16</f>
        <v>324800</v>
      </c>
      <c r="E40" s="251">
        <f>294300*1.16</f>
        <v>341388</v>
      </c>
    </row>
    <row r="41" spans="1:5" hidden="1" x14ac:dyDescent="0.2">
      <c r="A41" s="252" t="s">
        <v>2356</v>
      </c>
      <c r="B41" s="253">
        <f>371100*1.16</f>
        <v>430475.99999999994</v>
      </c>
      <c r="C41" s="253">
        <f>323182*1.16</f>
        <v>374891.12</v>
      </c>
      <c r="D41" s="253">
        <f>286000*1.16</f>
        <v>331760</v>
      </c>
      <c r="E41" s="251">
        <f>312300*1.16</f>
        <v>362268</v>
      </c>
    </row>
    <row r="43" spans="1:5" x14ac:dyDescent="0.2">
      <c r="A43" s="398" t="s">
        <v>2434</v>
      </c>
    </row>
  </sheetData>
  <sheetProtection formatCells="0" formatColumns="0" formatRows="0" insertColumns="0" insertRows="0" insertHyperlinks="0" deleteColumns="0" deleteRows="0" sort="0" autoFilter="0" pivotTables="0"/>
  <mergeCells count="3">
    <mergeCell ref="A2:D2"/>
    <mergeCell ref="A30:D30"/>
    <mergeCell ref="H2:K2"/>
  </mergeCells>
  <pageMargins left="0.7" right="0.7" top="0.75" bottom="0.75" header="0.3" footer="0.3"/>
  <pageSetup scale="85" orientation="portrait"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0000"/>
  </sheetPr>
  <dimension ref="A1:N89"/>
  <sheetViews>
    <sheetView view="pageBreakPreview" topLeftCell="A7" zoomScale="80" zoomScaleNormal="100" zoomScaleSheetLayoutView="80" workbookViewId="0">
      <selection activeCell="A5" sqref="A5:I5"/>
    </sheetView>
  </sheetViews>
  <sheetFormatPr baseColWidth="10" defaultRowHeight="12.75" x14ac:dyDescent="0.2"/>
  <cols>
    <col min="1" max="1" width="15.5703125" customWidth="1"/>
    <col min="10" max="10" width="12.7109375" bestFit="1" customWidth="1"/>
  </cols>
  <sheetData>
    <row r="1" spans="1:14" s="24" customFormat="1" ht="42" customHeight="1" x14ac:dyDescent="0.2">
      <c r="A1" s="866" t="s">
        <v>2458</v>
      </c>
      <c r="B1" s="866"/>
      <c r="C1" s="866"/>
      <c r="D1" s="866"/>
      <c r="E1" s="866"/>
      <c r="F1" s="866"/>
      <c r="G1" s="866"/>
      <c r="H1" s="866"/>
      <c r="I1" s="866"/>
      <c r="J1" s="866"/>
      <c r="K1" s="866"/>
    </row>
    <row r="2" spans="1:14" s="24" customFormat="1" ht="13.15" customHeight="1" x14ac:dyDescent="0.2">
      <c r="A2" s="839" t="s">
        <v>2127</v>
      </c>
      <c r="B2" s="839"/>
      <c r="C2" s="839"/>
      <c r="D2" s="839"/>
      <c r="E2" s="839"/>
      <c r="F2" s="839"/>
      <c r="G2" s="839"/>
      <c r="H2" s="839"/>
      <c r="I2" s="839"/>
      <c r="J2" s="839"/>
      <c r="K2" s="839"/>
    </row>
    <row r="3" spans="1:14" s="25" customFormat="1" ht="24" customHeight="1" x14ac:dyDescent="0.2">
      <c r="A3" s="853" t="s">
        <v>2457</v>
      </c>
      <c r="B3" s="853"/>
      <c r="C3" s="853"/>
      <c r="D3" s="853"/>
      <c r="E3" s="853"/>
      <c r="F3" s="853"/>
      <c r="G3" s="853"/>
      <c r="H3" s="853"/>
      <c r="I3" s="853"/>
      <c r="J3" s="853"/>
      <c r="K3" s="853"/>
    </row>
    <row r="4" spans="1:14" x14ac:dyDescent="0.2">
      <c r="A4" s="875" t="s">
        <v>296</v>
      </c>
      <c r="B4" s="876"/>
      <c r="C4" s="876"/>
      <c r="D4" s="876"/>
      <c r="E4" s="876"/>
      <c r="F4" s="876"/>
      <c r="G4" s="876"/>
      <c r="H4" s="876"/>
      <c r="I4" s="877"/>
      <c r="J4" s="282"/>
      <c r="K4" s="282"/>
    </row>
    <row r="5" spans="1:14" ht="13.5" thickBot="1" x14ac:dyDescent="0.25">
      <c r="A5" s="878" t="s">
        <v>297</v>
      </c>
      <c r="B5" s="879"/>
      <c r="C5" s="879"/>
      <c r="D5" s="879"/>
      <c r="E5" s="879"/>
      <c r="F5" s="879"/>
      <c r="G5" s="879"/>
      <c r="H5" s="879"/>
      <c r="I5" s="880"/>
      <c r="J5" s="282"/>
      <c r="K5" s="282"/>
    </row>
    <row r="6" spans="1:14" ht="15.75" thickBot="1" x14ac:dyDescent="0.3">
      <c r="A6" s="881" t="s">
        <v>298</v>
      </c>
      <c r="B6" s="883" t="s">
        <v>299</v>
      </c>
      <c r="C6" s="884"/>
      <c r="D6" s="5" t="s">
        <v>24</v>
      </c>
      <c r="E6" s="5" t="s">
        <v>300</v>
      </c>
      <c r="F6" s="885" t="s">
        <v>301</v>
      </c>
      <c r="G6" s="886"/>
      <c r="H6" s="885" t="s">
        <v>302</v>
      </c>
      <c r="I6" s="886"/>
      <c r="J6" s="282"/>
      <c r="K6" s="282"/>
    </row>
    <row r="7" spans="1:14" ht="13.5" thickBot="1" x14ac:dyDescent="0.25">
      <c r="A7" s="882"/>
      <c r="B7" s="5" t="s">
        <v>303</v>
      </c>
      <c r="C7" s="5" t="s">
        <v>304</v>
      </c>
      <c r="D7" s="5" t="s">
        <v>79</v>
      </c>
      <c r="E7" s="5" t="s">
        <v>79</v>
      </c>
      <c r="F7" s="5" t="s">
        <v>305</v>
      </c>
      <c r="G7" s="5" t="s">
        <v>306</v>
      </c>
      <c r="H7" s="5" t="s">
        <v>307</v>
      </c>
      <c r="I7" s="6" t="s">
        <v>308</v>
      </c>
      <c r="J7" s="282"/>
      <c r="K7" s="282"/>
    </row>
    <row r="8" spans="1:14" x14ac:dyDescent="0.2">
      <c r="A8" s="7" t="s">
        <v>309</v>
      </c>
      <c r="B8" s="8">
        <v>420</v>
      </c>
      <c r="C8" s="8" t="s">
        <v>310</v>
      </c>
      <c r="D8" s="8">
        <v>0.67</v>
      </c>
      <c r="E8" s="8">
        <v>0.67</v>
      </c>
      <c r="F8" s="8">
        <v>180</v>
      </c>
      <c r="G8" s="8">
        <v>200</v>
      </c>
      <c r="H8" s="8">
        <v>250</v>
      </c>
      <c r="I8" s="9">
        <v>3555</v>
      </c>
      <c r="J8" s="226"/>
      <c r="K8" s="282"/>
    </row>
    <row r="9" spans="1:14" x14ac:dyDescent="0.2">
      <c r="A9" s="10" t="s">
        <v>311</v>
      </c>
      <c r="B9" s="10">
        <v>380</v>
      </c>
      <c r="C9" s="10" t="s">
        <v>312</v>
      </c>
      <c r="D9" s="10" t="s">
        <v>313</v>
      </c>
      <c r="E9" s="10" t="s">
        <v>314</v>
      </c>
      <c r="F9" s="10">
        <v>170</v>
      </c>
      <c r="G9" s="10">
        <v>190</v>
      </c>
      <c r="H9" s="10">
        <v>240</v>
      </c>
      <c r="I9" s="11">
        <v>3400</v>
      </c>
      <c r="J9" s="226"/>
      <c r="K9" s="226"/>
      <c r="L9" s="17"/>
      <c r="M9" s="17"/>
    </row>
    <row r="10" spans="1:14" x14ac:dyDescent="0.2">
      <c r="A10" s="10" t="s">
        <v>315</v>
      </c>
      <c r="B10" s="10">
        <v>350</v>
      </c>
      <c r="C10" s="10">
        <v>7</v>
      </c>
      <c r="D10" s="10" t="s">
        <v>316</v>
      </c>
      <c r="E10" s="10" t="s">
        <v>317</v>
      </c>
      <c r="F10" s="10">
        <v>160</v>
      </c>
      <c r="G10" s="10">
        <v>180</v>
      </c>
      <c r="H10" s="10">
        <v>220</v>
      </c>
      <c r="I10" s="11">
        <v>3130</v>
      </c>
      <c r="J10" s="226"/>
      <c r="K10" s="282"/>
      <c r="N10" s="1"/>
    </row>
    <row r="11" spans="1:14" x14ac:dyDescent="0.2">
      <c r="A11" s="10" t="s">
        <v>318</v>
      </c>
      <c r="B11" s="10">
        <v>320</v>
      </c>
      <c r="C11" s="10" t="s">
        <v>319</v>
      </c>
      <c r="D11" s="10" t="s">
        <v>320</v>
      </c>
      <c r="E11" s="10" t="s">
        <v>321</v>
      </c>
      <c r="F11" s="10">
        <v>160</v>
      </c>
      <c r="G11" s="10">
        <v>180</v>
      </c>
      <c r="H11" s="10">
        <v>210</v>
      </c>
      <c r="I11" s="11">
        <v>3000</v>
      </c>
      <c r="J11" s="282"/>
      <c r="K11" s="282"/>
    </row>
    <row r="12" spans="1:14" x14ac:dyDescent="0.2">
      <c r="A12" s="10" t="s">
        <v>322</v>
      </c>
      <c r="B12" s="10">
        <v>300</v>
      </c>
      <c r="C12" s="10">
        <v>6</v>
      </c>
      <c r="D12" s="10" t="s">
        <v>323</v>
      </c>
      <c r="E12" s="10" t="s">
        <v>324</v>
      </c>
      <c r="F12" s="10">
        <v>145</v>
      </c>
      <c r="G12" s="10">
        <v>170</v>
      </c>
      <c r="H12" s="10">
        <v>200</v>
      </c>
      <c r="I12" s="11">
        <v>2850</v>
      </c>
      <c r="J12" s="282"/>
      <c r="K12" s="282"/>
      <c r="N12" s="18"/>
    </row>
    <row r="13" spans="1:14" x14ac:dyDescent="0.2">
      <c r="A13" s="10" t="s">
        <v>325</v>
      </c>
      <c r="B13" s="10">
        <v>280</v>
      </c>
      <c r="C13" s="10" t="s">
        <v>326</v>
      </c>
      <c r="D13" s="10" t="s">
        <v>316</v>
      </c>
      <c r="E13" s="10" t="s">
        <v>327</v>
      </c>
      <c r="F13" s="10">
        <v>145</v>
      </c>
      <c r="G13" s="10">
        <v>170</v>
      </c>
      <c r="H13" s="10">
        <v>190</v>
      </c>
      <c r="I13" s="11">
        <v>2700</v>
      </c>
      <c r="J13" s="282"/>
      <c r="K13" s="282"/>
    </row>
    <row r="14" spans="1:14" x14ac:dyDescent="0.2">
      <c r="A14" s="10" t="s">
        <v>328</v>
      </c>
      <c r="B14" s="10">
        <v>260</v>
      </c>
      <c r="C14" s="10" t="s">
        <v>329</v>
      </c>
      <c r="D14" s="10" t="s">
        <v>330</v>
      </c>
      <c r="E14" s="10" t="s">
        <v>331</v>
      </c>
      <c r="F14" s="10">
        <v>140</v>
      </c>
      <c r="G14" s="10">
        <v>160</v>
      </c>
      <c r="H14" s="10">
        <v>180</v>
      </c>
      <c r="I14" s="11">
        <v>2560</v>
      </c>
      <c r="J14" s="282"/>
      <c r="K14" s="282"/>
    </row>
    <row r="15" spans="1:14" x14ac:dyDescent="0.2">
      <c r="A15" s="10" t="s">
        <v>332</v>
      </c>
      <c r="B15" s="10">
        <v>300</v>
      </c>
      <c r="C15" s="10">
        <v>6</v>
      </c>
      <c r="D15" s="10" t="s">
        <v>333</v>
      </c>
      <c r="E15" s="10" t="s">
        <v>333</v>
      </c>
      <c r="F15" s="10">
        <v>145</v>
      </c>
      <c r="G15" s="10">
        <v>170</v>
      </c>
      <c r="H15" s="10">
        <v>170</v>
      </c>
      <c r="I15" s="11">
        <v>2400</v>
      </c>
      <c r="J15" s="282"/>
      <c r="K15" s="282"/>
    </row>
    <row r="16" spans="1:14" x14ac:dyDescent="0.2">
      <c r="A16" s="10" t="s">
        <v>334</v>
      </c>
      <c r="B16" s="10">
        <v>280</v>
      </c>
      <c r="C16" s="10" t="s">
        <v>329</v>
      </c>
      <c r="D16" s="10" t="s">
        <v>335</v>
      </c>
      <c r="E16" s="10" t="s">
        <v>336</v>
      </c>
      <c r="F16" s="10">
        <v>140</v>
      </c>
      <c r="G16" s="10">
        <v>165</v>
      </c>
      <c r="H16" s="10">
        <v>160</v>
      </c>
      <c r="I16" s="11">
        <v>2280</v>
      </c>
      <c r="J16" s="282"/>
      <c r="K16" s="282"/>
    </row>
    <row r="17" spans="1:14" x14ac:dyDescent="0.2">
      <c r="A17" s="10" t="s">
        <v>337</v>
      </c>
      <c r="B17" s="10">
        <v>230</v>
      </c>
      <c r="C17" s="10" t="s">
        <v>157</v>
      </c>
      <c r="D17" s="10" t="s">
        <v>316</v>
      </c>
      <c r="E17" s="10" t="s">
        <v>338</v>
      </c>
      <c r="F17" s="10">
        <v>135</v>
      </c>
      <c r="G17" s="10">
        <v>160</v>
      </c>
      <c r="H17" s="10">
        <v>140</v>
      </c>
      <c r="I17" s="11">
        <v>2000</v>
      </c>
      <c r="J17" s="282"/>
      <c r="K17" s="282"/>
      <c r="N17" s="18"/>
    </row>
    <row r="18" spans="1:14" x14ac:dyDescent="0.2">
      <c r="A18" s="10" t="s">
        <v>339</v>
      </c>
      <c r="B18" s="10">
        <v>210</v>
      </c>
      <c r="C18" s="10">
        <v>4</v>
      </c>
      <c r="D18" s="10" t="s">
        <v>340</v>
      </c>
      <c r="E18" s="15">
        <v>1000</v>
      </c>
      <c r="F18" s="10">
        <v>130</v>
      </c>
      <c r="G18" s="10">
        <v>155</v>
      </c>
      <c r="H18" s="10">
        <v>120</v>
      </c>
      <c r="I18" s="11">
        <v>1700</v>
      </c>
      <c r="J18" s="282"/>
      <c r="K18" s="282"/>
    </row>
    <row r="19" spans="1:14" x14ac:dyDescent="0.2">
      <c r="A19" s="10" t="s">
        <v>341</v>
      </c>
      <c r="B19" s="10">
        <v>175</v>
      </c>
      <c r="C19" s="10" t="s">
        <v>342</v>
      </c>
      <c r="D19" s="10" t="s">
        <v>316</v>
      </c>
      <c r="E19" s="10" t="s">
        <v>338</v>
      </c>
      <c r="F19" s="10">
        <v>120</v>
      </c>
      <c r="G19" s="10">
        <v>145</v>
      </c>
      <c r="H19" s="10">
        <v>110</v>
      </c>
      <c r="I19" s="11">
        <v>1560</v>
      </c>
      <c r="J19" s="282"/>
      <c r="K19" s="282"/>
    </row>
    <row r="20" spans="1:14" ht="13.5" thickBot="1" x14ac:dyDescent="0.25">
      <c r="A20" s="12" t="s">
        <v>343</v>
      </c>
      <c r="B20" s="12">
        <v>160</v>
      </c>
      <c r="C20" s="12" t="s">
        <v>344</v>
      </c>
      <c r="D20" s="12" t="s">
        <v>345</v>
      </c>
      <c r="E20" s="16">
        <v>1025</v>
      </c>
      <c r="F20" s="12">
        <v>110</v>
      </c>
      <c r="G20" s="12">
        <v>140</v>
      </c>
      <c r="H20" s="12">
        <v>100</v>
      </c>
      <c r="I20" s="13">
        <v>1420</v>
      </c>
      <c r="J20" s="282"/>
      <c r="K20" s="282"/>
    </row>
    <row r="21" spans="1:14" x14ac:dyDescent="0.2">
      <c r="A21" s="282"/>
      <c r="B21" s="282"/>
      <c r="C21" s="282"/>
      <c r="D21" s="282"/>
      <c r="E21" s="282"/>
      <c r="F21" s="282"/>
      <c r="G21" s="282"/>
      <c r="H21" s="282"/>
      <c r="I21" s="282"/>
      <c r="J21" s="282"/>
      <c r="K21" s="282"/>
    </row>
    <row r="22" spans="1:14" x14ac:dyDescent="0.2">
      <c r="A22" s="282"/>
      <c r="B22" s="282"/>
      <c r="C22" s="282"/>
      <c r="D22" s="282"/>
      <c r="E22" s="282"/>
      <c r="F22" s="282"/>
      <c r="G22" s="282"/>
      <c r="H22" s="282"/>
      <c r="I22" s="282"/>
    </row>
    <row r="23" spans="1:14" x14ac:dyDescent="0.2">
      <c r="A23" s="129" t="s">
        <v>376</v>
      </c>
      <c r="B23" s="130"/>
      <c r="C23" s="131"/>
      <c r="D23" s="132"/>
      <c r="E23" s="133" t="s">
        <v>447</v>
      </c>
      <c r="F23" s="133" t="s">
        <v>448</v>
      </c>
      <c r="H23" s="873" t="s">
        <v>449</v>
      </c>
      <c r="I23" s="874"/>
    </row>
    <row r="24" spans="1:14" x14ac:dyDescent="0.2">
      <c r="A24" s="125" t="s">
        <v>377</v>
      </c>
      <c r="B24" s="127"/>
      <c r="C24" s="127"/>
      <c r="D24" s="128"/>
      <c r="E24" s="126" t="s">
        <v>450</v>
      </c>
      <c r="F24" s="134">
        <v>2.5</v>
      </c>
      <c r="H24" s="133" t="s">
        <v>448</v>
      </c>
      <c r="I24" s="133" t="s">
        <v>447</v>
      </c>
    </row>
    <row r="25" spans="1:14" x14ac:dyDescent="0.2">
      <c r="A25" s="125" t="s">
        <v>378</v>
      </c>
      <c r="B25" s="127"/>
      <c r="C25" s="127"/>
      <c r="D25" s="128"/>
      <c r="E25" s="126" t="s">
        <v>451</v>
      </c>
      <c r="F25" s="134">
        <v>4.5</v>
      </c>
      <c r="H25" s="126" t="s">
        <v>446</v>
      </c>
      <c r="I25" s="126" t="s">
        <v>445</v>
      </c>
    </row>
    <row r="26" spans="1:14" x14ac:dyDescent="0.2">
      <c r="A26" s="125" t="s">
        <v>379</v>
      </c>
      <c r="B26" s="127"/>
      <c r="C26" s="127"/>
      <c r="D26" s="128"/>
      <c r="E26" s="126" t="s">
        <v>452</v>
      </c>
      <c r="F26" s="134">
        <v>6</v>
      </c>
      <c r="H26" s="126" t="s">
        <v>427</v>
      </c>
      <c r="I26" s="126" t="s">
        <v>444</v>
      </c>
    </row>
    <row r="27" spans="1:14" x14ac:dyDescent="0.2">
      <c r="A27" s="125" t="s">
        <v>380</v>
      </c>
      <c r="B27" s="127"/>
      <c r="C27" s="127"/>
      <c r="D27" s="128"/>
      <c r="E27" s="282"/>
      <c r="F27" s="282"/>
      <c r="G27" s="368"/>
      <c r="H27" s="126" t="s">
        <v>428</v>
      </c>
      <c r="I27" s="126" t="s">
        <v>443</v>
      </c>
    </row>
    <row r="28" spans="1:14" x14ac:dyDescent="0.2">
      <c r="A28" s="125" t="s">
        <v>381</v>
      </c>
      <c r="B28" s="127"/>
      <c r="C28" s="127"/>
      <c r="D28" s="128"/>
      <c r="E28" s="282"/>
      <c r="F28" s="282"/>
      <c r="G28" s="368"/>
      <c r="H28" s="126" t="s">
        <v>429</v>
      </c>
      <c r="I28" s="126" t="s">
        <v>442</v>
      </c>
    </row>
    <row r="29" spans="1:14" x14ac:dyDescent="0.2">
      <c r="A29" s="125" t="s">
        <v>481</v>
      </c>
      <c r="B29" s="127"/>
      <c r="C29" s="127"/>
      <c r="D29" s="128"/>
      <c r="E29" s="282"/>
      <c r="F29" s="282"/>
      <c r="G29" s="368"/>
      <c r="H29" s="126" t="s">
        <v>430</v>
      </c>
      <c r="I29" s="126" t="s">
        <v>441</v>
      </c>
    </row>
    <row r="30" spans="1:14" x14ac:dyDescent="0.2">
      <c r="A30" s="125" t="s">
        <v>382</v>
      </c>
      <c r="B30" s="127"/>
      <c r="C30" s="127"/>
      <c r="D30" s="128"/>
      <c r="E30" s="282"/>
      <c r="F30" s="282"/>
      <c r="G30" s="368"/>
      <c r="H30" s="126" t="s">
        <v>431</v>
      </c>
      <c r="I30" s="126" t="s">
        <v>440</v>
      </c>
    </row>
    <row r="31" spans="1:14" x14ac:dyDescent="0.2">
      <c r="A31" s="125" t="s">
        <v>383</v>
      </c>
      <c r="B31" s="127"/>
      <c r="C31" s="127"/>
      <c r="D31" s="128"/>
      <c r="E31" s="282"/>
      <c r="F31" s="282"/>
      <c r="G31" s="368"/>
      <c r="H31" s="126" t="s">
        <v>432</v>
      </c>
      <c r="I31" s="126" t="s">
        <v>439</v>
      </c>
    </row>
    <row r="32" spans="1:14" x14ac:dyDescent="0.2">
      <c r="A32" s="125" t="s">
        <v>384</v>
      </c>
      <c r="B32" s="127"/>
      <c r="C32" s="127"/>
      <c r="D32" s="128"/>
      <c r="E32" s="282"/>
      <c r="F32" s="282"/>
      <c r="G32" s="282"/>
      <c r="H32" s="126" t="s">
        <v>433</v>
      </c>
      <c r="I32" s="126" t="s">
        <v>438</v>
      </c>
    </row>
    <row r="33" spans="1:12" x14ac:dyDescent="0.2">
      <c r="A33" s="125" t="s">
        <v>385</v>
      </c>
      <c r="B33" s="127"/>
      <c r="C33" s="127"/>
      <c r="D33" s="128"/>
      <c r="E33" s="282"/>
      <c r="F33" s="282"/>
      <c r="G33" s="282"/>
      <c r="H33" s="126" t="s">
        <v>434</v>
      </c>
      <c r="I33" s="126" t="s">
        <v>437</v>
      </c>
      <c r="L33">
        <v>2.5</v>
      </c>
    </row>
    <row r="34" spans="1:12" x14ac:dyDescent="0.2">
      <c r="A34" s="125" t="s">
        <v>386</v>
      </c>
      <c r="B34" s="127"/>
      <c r="C34" s="127"/>
      <c r="D34" s="128"/>
      <c r="E34" s="282"/>
      <c r="F34" s="282"/>
      <c r="G34" s="282"/>
      <c r="H34" s="126" t="s">
        <v>435</v>
      </c>
      <c r="I34" s="126" t="s">
        <v>436</v>
      </c>
      <c r="J34" s="282"/>
      <c r="K34" s="282"/>
    </row>
    <row r="35" spans="1:12" x14ac:dyDescent="0.2">
      <c r="A35" s="282"/>
      <c r="B35" s="282"/>
      <c r="C35" s="282"/>
      <c r="D35" s="282"/>
      <c r="E35" s="282"/>
      <c r="F35" s="282"/>
      <c r="G35" s="282"/>
      <c r="H35" s="282"/>
      <c r="I35" s="282"/>
      <c r="J35" s="282"/>
      <c r="K35" s="282"/>
    </row>
    <row r="36" spans="1:12" x14ac:dyDescent="0.2">
      <c r="A36" s="367" t="s">
        <v>387</v>
      </c>
      <c r="B36" s="282"/>
      <c r="C36" s="282"/>
      <c r="D36" s="282"/>
      <c r="E36" s="282"/>
      <c r="F36" s="282"/>
      <c r="G36" s="282"/>
      <c r="H36" s="282"/>
      <c r="I36" s="282"/>
      <c r="J36" s="282"/>
      <c r="K36" s="282"/>
    </row>
    <row r="37" spans="1:12" x14ac:dyDescent="0.2">
      <c r="A37" s="282" t="s">
        <v>376</v>
      </c>
      <c r="B37" s="282"/>
      <c r="C37" s="282"/>
      <c r="D37" s="282"/>
      <c r="E37" s="282"/>
      <c r="F37" s="282"/>
      <c r="G37" s="282"/>
      <c r="H37" s="282"/>
      <c r="I37" s="282"/>
      <c r="J37" s="282"/>
      <c r="K37" s="282"/>
    </row>
    <row r="38" spans="1:12" x14ac:dyDescent="0.2">
      <c r="A38" s="368" t="s">
        <v>411</v>
      </c>
      <c r="B38" s="282"/>
      <c r="C38" s="282"/>
      <c r="D38" s="282"/>
      <c r="E38" s="282"/>
      <c r="F38" s="282"/>
      <c r="G38" s="282"/>
      <c r="H38" s="282"/>
      <c r="I38" s="282"/>
      <c r="J38" s="282"/>
      <c r="K38" s="282"/>
    </row>
    <row r="39" spans="1:12" x14ac:dyDescent="0.2">
      <c r="A39" s="368" t="s">
        <v>412</v>
      </c>
      <c r="B39" s="282"/>
      <c r="C39" s="282"/>
      <c r="D39" s="282"/>
      <c r="E39" s="282"/>
      <c r="F39" s="282"/>
      <c r="G39" s="282"/>
      <c r="H39" s="282"/>
      <c r="I39" s="282"/>
      <c r="J39" s="282"/>
      <c r="K39" s="282"/>
    </row>
    <row r="40" spans="1:12" x14ac:dyDescent="0.2">
      <c r="A40" s="282" t="s">
        <v>388</v>
      </c>
      <c r="B40" s="282"/>
      <c r="C40" s="282"/>
      <c r="D40" s="282"/>
      <c r="E40" s="282"/>
      <c r="F40" s="282"/>
      <c r="G40" s="282"/>
      <c r="H40" s="282"/>
      <c r="I40" s="282"/>
      <c r="J40" s="282"/>
      <c r="K40" s="282"/>
    </row>
    <row r="41" spans="1:12" x14ac:dyDescent="0.2">
      <c r="A41" s="282" t="s">
        <v>389</v>
      </c>
      <c r="B41" s="282"/>
      <c r="C41" s="282"/>
      <c r="D41" s="282"/>
      <c r="E41" s="282"/>
      <c r="F41" s="282"/>
      <c r="G41" s="282"/>
      <c r="H41" s="282"/>
      <c r="I41" s="282"/>
      <c r="J41" s="282"/>
      <c r="K41" s="282"/>
    </row>
    <row r="42" spans="1:12" x14ac:dyDescent="0.2">
      <c r="A42" s="282" t="s">
        <v>390</v>
      </c>
      <c r="B42" s="282"/>
      <c r="C42" s="282"/>
      <c r="D42" s="282"/>
      <c r="E42" s="282"/>
      <c r="F42" s="282"/>
      <c r="G42" s="282"/>
      <c r="H42" s="282"/>
      <c r="I42" s="282"/>
      <c r="J42" s="282"/>
      <c r="K42" s="282"/>
    </row>
    <row r="43" spans="1:12" x14ac:dyDescent="0.2">
      <c r="A43" s="282" t="s">
        <v>391</v>
      </c>
      <c r="B43" s="282"/>
      <c r="C43" s="282"/>
      <c r="D43" s="282"/>
      <c r="E43" s="282"/>
      <c r="F43" s="282"/>
      <c r="G43" s="282"/>
      <c r="H43" s="282"/>
      <c r="I43" s="282"/>
      <c r="J43" s="282"/>
      <c r="K43" s="282"/>
    </row>
    <row r="44" spans="1:12" x14ac:dyDescent="0.2">
      <c r="A44" s="282" t="s">
        <v>392</v>
      </c>
      <c r="B44" s="282"/>
      <c r="C44" s="282"/>
      <c r="D44" s="282"/>
      <c r="E44" s="282"/>
      <c r="F44" s="282"/>
      <c r="G44" s="282"/>
      <c r="H44" s="282"/>
      <c r="I44" s="282"/>
      <c r="J44" s="282"/>
      <c r="K44" s="282"/>
    </row>
    <row r="45" spans="1:12" x14ac:dyDescent="0.2">
      <c r="A45" s="282" t="s">
        <v>393</v>
      </c>
      <c r="B45" s="282"/>
      <c r="C45" s="282"/>
      <c r="D45" s="282"/>
      <c r="E45" s="282"/>
      <c r="F45" s="282"/>
      <c r="G45" s="282"/>
      <c r="H45" s="282"/>
      <c r="I45" s="282"/>
      <c r="J45" s="282"/>
      <c r="K45" s="282"/>
    </row>
    <row r="46" spans="1:12" x14ac:dyDescent="0.2">
      <c r="A46" s="282" t="s">
        <v>394</v>
      </c>
      <c r="B46" s="282"/>
      <c r="C46" s="282"/>
      <c r="D46" s="282"/>
      <c r="E46" s="282"/>
      <c r="F46" s="282"/>
      <c r="G46" s="282"/>
      <c r="H46" s="282"/>
      <c r="I46" s="282"/>
      <c r="J46" s="282"/>
      <c r="K46" s="282"/>
    </row>
    <row r="47" spans="1:12" x14ac:dyDescent="0.2">
      <c r="A47" s="282" t="s">
        <v>395</v>
      </c>
      <c r="B47" s="282"/>
      <c r="C47" s="282"/>
      <c r="D47" s="282"/>
      <c r="E47" s="282"/>
      <c r="F47" s="282"/>
      <c r="G47" s="282"/>
      <c r="H47" s="282"/>
      <c r="I47" s="282"/>
      <c r="J47" s="282"/>
      <c r="K47" s="282"/>
    </row>
    <row r="48" spans="1:12" x14ac:dyDescent="0.2">
      <c r="A48" s="282" t="s">
        <v>396</v>
      </c>
      <c r="B48" s="282"/>
      <c r="C48" s="282"/>
      <c r="D48" s="282"/>
      <c r="E48" s="282"/>
      <c r="F48" s="282"/>
      <c r="G48" s="282"/>
      <c r="H48" s="282"/>
      <c r="I48" s="282"/>
      <c r="J48" s="282"/>
      <c r="K48" s="282"/>
    </row>
    <row r="49" spans="1:11" x14ac:dyDescent="0.2">
      <c r="A49" s="282" t="s">
        <v>397</v>
      </c>
      <c r="B49" s="282"/>
      <c r="C49" s="282"/>
      <c r="D49" s="282"/>
      <c r="E49" s="282"/>
      <c r="F49" s="282"/>
      <c r="G49" s="282"/>
      <c r="H49" s="282"/>
      <c r="I49" s="282"/>
      <c r="J49" s="282"/>
      <c r="K49" s="282"/>
    </row>
    <row r="50" spans="1:11" x14ac:dyDescent="0.2">
      <c r="A50" s="282" t="s">
        <v>398</v>
      </c>
      <c r="B50" s="282"/>
      <c r="C50" s="282"/>
      <c r="D50" s="282"/>
      <c r="E50" s="282"/>
      <c r="F50" s="282"/>
      <c r="G50" s="282"/>
      <c r="H50" s="282"/>
      <c r="I50" s="282"/>
      <c r="J50" s="282"/>
      <c r="K50" s="282"/>
    </row>
    <row r="51" spans="1:11" x14ac:dyDescent="0.2">
      <c r="A51" s="282" t="s">
        <v>399</v>
      </c>
      <c r="B51" s="282"/>
      <c r="C51" s="282"/>
      <c r="D51" s="282"/>
      <c r="E51" s="282"/>
      <c r="F51" s="282"/>
      <c r="G51" s="282"/>
      <c r="H51" s="282"/>
      <c r="I51" s="282"/>
      <c r="J51" s="282"/>
      <c r="K51" s="282"/>
    </row>
    <row r="52" spans="1:11" x14ac:dyDescent="0.2">
      <c r="A52" s="282" t="s">
        <v>400</v>
      </c>
      <c r="B52" s="282"/>
      <c r="C52" s="282"/>
      <c r="D52" s="282"/>
      <c r="E52" s="282"/>
      <c r="F52" s="282"/>
      <c r="G52" s="282"/>
      <c r="H52" s="282"/>
      <c r="I52" s="282"/>
      <c r="J52" s="282"/>
      <c r="K52" s="282"/>
    </row>
    <row r="53" spans="1:11" x14ac:dyDescent="0.2">
      <c r="A53" s="282" t="s">
        <v>401</v>
      </c>
      <c r="B53" s="282"/>
      <c r="C53" s="282"/>
      <c r="D53" s="282"/>
      <c r="E53" s="282"/>
      <c r="F53" s="282"/>
      <c r="G53" s="282"/>
      <c r="H53" s="282"/>
      <c r="I53" s="282"/>
      <c r="J53" s="282"/>
      <c r="K53" s="282"/>
    </row>
    <row r="54" spans="1:11" x14ac:dyDescent="0.2">
      <c r="A54" s="282" t="s">
        <v>402</v>
      </c>
      <c r="B54" s="282"/>
      <c r="C54" s="282"/>
      <c r="D54" s="282"/>
      <c r="E54" s="282"/>
      <c r="F54" s="282"/>
      <c r="G54" s="282"/>
      <c r="H54" s="282"/>
      <c r="I54" s="282"/>
      <c r="J54" s="282"/>
      <c r="K54" s="282"/>
    </row>
    <row r="55" spans="1:11" x14ac:dyDescent="0.2">
      <c r="A55" s="282" t="s">
        <v>403</v>
      </c>
      <c r="B55" s="282"/>
      <c r="C55" s="282"/>
      <c r="D55" s="282"/>
      <c r="E55" s="282"/>
      <c r="F55" s="282"/>
      <c r="G55" s="282"/>
      <c r="H55" s="282"/>
      <c r="I55" s="282"/>
      <c r="J55" s="282"/>
      <c r="K55" s="282"/>
    </row>
    <row r="56" spans="1:11" x14ac:dyDescent="0.2">
      <c r="A56" s="282" t="s">
        <v>404</v>
      </c>
      <c r="B56" s="282"/>
      <c r="C56" s="282"/>
      <c r="D56" s="282"/>
      <c r="E56" s="282"/>
      <c r="F56" s="282"/>
      <c r="G56" s="282"/>
      <c r="H56" s="282"/>
      <c r="I56" s="282"/>
      <c r="J56" s="282"/>
      <c r="K56" s="282"/>
    </row>
    <row r="57" spans="1:11" x14ac:dyDescent="0.2">
      <c r="A57" s="282" t="s">
        <v>405</v>
      </c>
      <c r="B57" s="282"/>
      <c r="C57" s="282"/>
      <c r="D57" s="282"/>
      <c r="E57" s="282"/>
      <c r="F57" s="282"/>
      <c r="G57" s="282"/>
      <c r="H57" s="282"/>
      <c r="I57" s="282"/>
      <c r="J57" s="282"/>
      <c r="K57" s="282"/>
    </row>
    <row r="58" spans="1:11" x14ac:dyDescent="0.2">
      <c r="A58" s="282" t="s">
        <v>406</v>
      </c>
      <c r="B58" s="282"/>
      <c r="C58" s="282"/>
      <c r="D58" s="282"/>
      <c r="E58" s="282"/>
      <c r="F58" s="282"/>
      <c r="G58" s="282"/>
      <c r="H58" s="282"/>
      <c r="I58" s="282"/>
      <c r="J58" s="282"/>
      <c r="K58" s="282"/>
    </row>
    <row r="59" spans="1:11" x14ac:dyDescent="0.2">
      <c r="A59" s="282" t="s">
        <v>407</v>
      </c>
      <c r="B59" s="282"/>
      <c r="C59" s="282"/>
      <c r="D59" s="282"/>
      <c r="E59" s="282"/>
      <c r="F59" s="282"/>
      <c r="G59" s="282"/>
      <c r="H59" s="282"/>
      <c r="I59" s="282"/>
      <c r="J59" s="282"/>
      <c r="K59" s="282"/>
    </row>
    <row r="60" spans="1:11" x14ac:dyDescent="0.2">
      <c r="A60" s="282" t="s">
        <v>408</v>
      </c>
      <c r="B60" s="282"/>
      <c r="C60" s="282"/>
      <c r="D60" s="282"/>
      <c r="E60" s="282"/>
      <c r="F60" s="282"/>
      <c r="G60" s="282"/>
      <c r="H60" s="282"/>
      <c r="I60" s="282"/>
      <c r="J60" s="282"/>
      <c r="K60" s="282"/>
    </row>
    <row r="61" spans="1:11" x14ac:dyDescent="0.2">
      <c r="A61" s="282" t="s">
        <v>409</v>
      </c>
      <c r="B61" s="282"/>
      <c r="C61" s="282"/>
      <c r="D61" s="282"/>
      <c r="E61" s="282"/>
      <c r="F61" s="282"/>
      <c r="G61" s="282"/>
      <c r="H61" s="282"/>
      <c r="I61" s="282"/>
      <c r="J61" s="282"/>
      <c r="K61" s="282"/>
    </row>
    <row r="62" spans="1:11" x14ac:dyDescent="0.2">
      <c r="A62" s="282" t="s">
        <v>410</v>
      </c>
      <c r="B62" s="282"/>
      <c r="C62" s="282"/>
      <c r="D62" s="282"/>
      <c r="E62" s="282"/>
      <c r="F62" s="282"/>
      <c r="G62" s="282"/>
      <c r="H62" s="282"/>
      <c r="I62" s="282"/>
      <c r="J62" s="282"/>
      <c r="K62" s="282"/>
    </row>
    <row r="63" spans="1:11" ht="13.5" thickBot="1" x14ac:dyDescent="0.25">
      <c r="A63" s="282"/>
      <c r="B63" s="282"/>
      <c r="C63" s="282"/>
      <c r="D63" s="282"/>
      <c r="E63" s="282"/>
      <c r="F63" s="282"/>
      <c r="G63" s="282"/>
      <c r="H63" s="282"/>
      <c r="I63" s="282"/>
      <c r="J63" s="282"/>
      <c r="K63" s="282"/>
    </row>
    <row r="64" spans="1:11" ht="15" customHeight="1" thickBot="1" x14ac:dyDescent="0.25">
      <c r="A64" s="858" t="s">
        <v>2340</v>
      </c>
      <c r="B64" s="867" t="s">
        <v>2341</v>
      </c>
      <c r="C64" s="868"/>
      <c r="D64" s="868"/>
      <c r="E64" s="868"/>
      <c r="F64" s="868"/>
      <c r="G64" s="868"/>
      <c r="H64" s="868"/>
      <c r="I64" s="868"/>
      <c r="J64" s="868"/>
      <c r="K64" s="869"/>
    </row>
    <row r="65" spans="1:11" ht="16.5" thickBot="1" x14ac:dyDescent="0.3">
      <c r="A65" s="859"/>
      <c r="B65" s="870" t="s">
        <v>2342</v>
      </c>
      <c r="C65" s="871"/>
      <c r="D65" s="871"/>
      <c r="E65" s="871"/>
      <c r="F65" s="871"/>
      <c r="G65" s="871"/>
      <c r="H65" s="871"/>
      <c r="I65" s="871"/>
      <c r="J65" s="871"/>
      <c r="K65" s="872"/>
    </row>
    <row r="66" spans="1:11" ht="15.75" x14ac:dyDescent="0.25">
      <c r="A66" s="228" t="s">
        <v>2343</v>
      </c>
      <c r="B66" s="229">
        <v>1</v>
      </c>
      <c r="C66" s="230">
        <v>2</v>
      </c>
      <c r="D66" s="229">
        <v>3</v>
      </c>
      <c r="E66" s="230">
        <v>4</v>
      </c>
      <c r="F66" s="229">
        <v>5</v>
      </c>
      <c r="G66" s="230">
        <v>6</v>
      </c>
      <c r="H66" s="229">
        <v>7</v>
      </c>
      <c r="I66" s="230">
        <v>8</v>
      </c>
      <c r="J66" s="229">
        <v>9</v>
      </c>
      <c r="K66" s="231">
        <v>10</v>
      </c>
    </row>
    <row r="67" spans="1:11" ht="15.75" x14ac:dyDescent="0.25">
      <c r="A67" s="232">
        <v>3</v>
      </c>
      <c r="B67" s="233">
        <v>0.71255739248085614</v>
      </c>
      <c r="C67" s="233">
        <v>1.4251147849617123</v>
      </c>
      <c r="D67" s="233">
        <v>2.1376721774425684</v>
      </c>
      <c r="E67" s="233">
        <v>2.8502295699234246</v>
      </c>
      <c r="F67" s="233">
        <v>3.5627869624042807</v>
      </c>
      <c r="G67" s="233">
        <v>4.2753443548851369</v>
      </c>
      <c r="H67" s="233">
        <v>4.987901747365993</v>
      </c>
      <c r="I67" s="234">
        <v>5.7004591398468492</v>
      </c>
      <c r="J67" s="233">
        <v>6.4130165323277053</v>
      </c>
      <c r="K67" s="235">
        <v>7.1255739248085614</v>
      </c>
    </row>
    <row r="68" spans="1:11" ht="15.75" x14ac:dyDescent="0.25">
      <c r="A68" s="232">
        <v>4</v>
      </c>
      <c r="B68" s="233">
        <v>1.2667686977437442</v>
      </c>
      <c r="C68" s="233">
        <v>2.5335373954874885</v>
      </c>
      <c r="D68" s="233">
        <v>3.8003060932312329</v>
      </c>
      <c r="E68" s="233">
        <v>5.0670747909749769</v>
      </c>
      <c r="F68" s="233">
        <v>6.3338434887187214</v>
      </c>
      <c r="G68" s="233">
        <v>7.6006121864624658</v>
      </c>
      <c r="H68" s="233">
        <v>8.8673808842062112</v>
      </c>
      <c r="I68" s="234">
        <v>10.134149581949954</v>
      </c>
      <c r="J68" s="233">
        <v>11.400918279693698</v>
      </c>
      <c r="K68" s="235">
        <v>12.667686977437443</v>
      </c>
    </row>
    <row r="69" spans="1:11" ht="15.75" x14ac:dyDescent="0.25">
      <c r="A69" s="232">
        <v>5</v>
      </c>
      <c r="B69" s="233">
        <v>1.9793260902246004</v>
      </c>
      <c r="C69" s="233">
        <v>3.9586521804492008</v>
      </c>
      <c r="D69" s="233">
        <v>5.9379782706738009</v>
      </c>
      <c r="E69" s="233">
        <v>7.9173043608984015</v>
      </c>
      <c r="F69" s="233">
        <v>9.8966304511230021</v>
      </c>
      <c r="G69" s="233">
        <v>11.875956541347602</v>
      </c>
      <c r="H69" s="233">
        <v>13.855282631572203</v>
      </c>
      <c r="I69" s="234">
        <v>15.834608721796803</v>
      </c>
      <c r="J69" s="233">
        <v>17.813934812021404</v>
      </c>
      <c r="K69" s="235">
        <v>19.793260902246004</v>
      </c>
    </row>
    <row r="70" spans="1:11" ht="15.75" x14ac:dyDescent="0.25">
      <c r="A70" s="232">
        <v>6</v>
      </c>
      <c r="B70" s="233">
        <v>2.8502295699234246</v>
      </c>
      <c r="C70" s="233">
        <v>5.7004591398468492</v>
      </c>
      <c r="D70" s="233">
        <v>8.5506887097702737</v>
      </c>
      <c r="E70" s="233">
        <v>11.400918279693698</v>
      </c>
      <c r="F70" s="233">
        <v>14.251147849617123</v>
      </c>
      <c r="G70" s="233">
        <v>17.101377419540547</v>
      </c>
      <c r="H70" s="233">
        <v>19.951606989463972</v>
      </c>
      <c r="I70" s="234">
        <v>22.801836559387397</v>
      </c>
      <c r="J70" s="233">
        <v>25.652066129310821</v>
      </c>
      <c r="K70" s="235">
        <v>28.502295699234246</v>
      </c>
    </row>
    <row r="71" spans="1:11" ht="15.75" x14ac:dyDescent="0.25">
      <c r="A71" s="232">
        <v>7</v>
      </c>
      <c r="B71" s="233">
        <v>3.8794791368402177</v>
      </c>
      <c r="C71" s="233">
        <v>7.7589582736804354</v>
      </c>
      <c r="D71" s="233">
        <v>11.638437410520654</v>
      </c>
      <c r="E71" s="233">
        <v>15.517916547360871</v>
      </c>
      <c r="F71" s="233">
        <v>19.39739568420109</v>
      </c>
      <c r="G71" s="233">
        <v>23.276874821041307</v>
      </c>
      <c r="H71" s="233">
        <v>27.156353957881525</v>
      </c>
      <c r="I71" s="234">
        <v>31.035833094721742</v>
      </c>
      <c r="J71" s="233">
        <v>34.915312231561963</v>
      </c>
      <c r="K71" s="235">
        <v>38.79479136840218</v>
      </c>
    </row>
    <row r="72" spans="1:11" ht="15.75" x14ac:dyDescent="0.25">
      <c r="A72" s="232">
        <v>8</v>
      </c>
      <c r="B72" s="233">
        <v>5.0670747909749769</v>
      </c>
      <c r="C72" s="233">
        <v>10.134149581949954</v>
      </c>
      <c r="D72" s="233">
        <v>15.201224372924932</v>
      </c>
      <c r="E72" s="233">
        <v>20.268299163899908</v>
      </c>
      <c r="F72" s="233">
        <v>25.335373954874886</v>
      </c>
      <c r="G72" s="233">
        <v>30.402448745849863</v>
      </c>
      <c r="H72" s="233">
        <v>35.469523536824845</v>
      </c>
      <c r="I72" s="234">
        <v>40.536598327799815</v>
      </c>
      <c r="J72" s="233">
        <v>45.603673118774793</v>
      </c>
      <c r="K72" s="235">
        <v>50.670747909749771</v>
      </c>
    </row>
    <row r="73" spans="1:11" ht="15.75" x14ac:dyDescent="0.25">
      <c r="A73" s="232">
        <v>9</v>
      </c>
      <c r="B73" s="233">
        <v>6.4130165323277062</v>
      </c>
      <c r="C73" s="233">
        <v>12.826033064655412</v>
      </c>
      <c r="D73" s="233">
        <v>19.239049596983119</v>
      </c>
      <c r="E73" s="233">
        <v>25.652066129310825</v>
      </c>
      <c r="F73" s="233">
        <v>32.065082661638527</v>
      </c>
      <c r="G73" s="233">
        <v>38.478099193966237</v>
      </c>
      <c r="H73" s="233">
        <v>44.89111572629394</v>
      </c>
      <c r="I73" s="234">
        <v>51.304132258621649</v>
      </c>
      <c r="J73" s="233">
        <v>57.717148790949352</v>
      </c>
      <c r="K73" s="235">
        <v>64.130165323277055</v>
      </c>
    </row>
    <row r="74" spans="1:11" ht="16.5" thickBot="1" x14ac:dyDescent="0.3">
      <c r="A74" s="236">
        <v>10</v>
      </c>
      <c r="B74" s="237">
        <v>7.9173043608984015</v>
      </c>
      <c r="C74" s="237">
        <v>15.834608721796803</v>
      </c>
      <c r="D74" s="237">
        <v>23.751913082695204</v>
      </c>
      <c r="E74" s="237">
        <v>31.669217443593606</v>
      </c>
      <c r="F74" s="237">
        <v>39.586521804492008</v>
      </c>
      <c r="G74" s="237">
        <v>47.503826165390407</v>
      </c>
      <c r="H74" s="237">
        <v>55.421130526288813</v>
      </c>
      <c r="I74" s="238">
        <v>63.338434887187212</v>
      </c>
      <c r="J74" s="237">
        <v>71.255739248085618</v>
      </c>
      <c r="K74" s="239">
        <v>79.173043608984017</v>
      </c>
    </row>
    <row r="75" spans="1:11" x14ac:dyDescent="0.2">
      <c r="A75" s="369"/>
      <c r="B75" s="282"/>
      <c r="C75" s="282"/>
      <c r="D75" s="282"/>
      <c r="E75" s="282"/>
      <c r="F75" s="282"/>
      <c r="G75" s="282"/>
      <c r="H75" s="282"/>
      <c r="I75" s="282"/>
      <c r="J75" s="282"/>
      <c r="K75" s="282"/>
    </row>
    <row r="76" spans="1:11" ht="13.5" thickBot="1" x14ac:dyDescent="0.25">
      <c r="A76" s="282"/>
      <c r="B76" s="282"/>
      <c r="C76" s="282"/>
      <c r="D76" s="282"/>
      <c r="E76" s="282"/>
      <c r="F76" s="282"/>
      <c r="G76" s="282"/>
      <c r="H76" s="282"/>
      <c r="I76" s="282"/>
      <c r="J76" s="282"/>
      <c r="K76" s="282"/>
    </row>
    <row r="77" spans="1:11" ht="13.5" customHeight="1" thickBot="1" x14ac:dyDescent="0.25">
      <c r="A77" s="858" t="s">
        <v>2340</v>
      </c>
      <c r="B77" s="860" t="s">
        <v>2344</v>
      </c>
      <c r="C77" s="861"/>
      <c r="D77" s="861"/>
      <c r="E77" s="861"/>
      <c r="F77" s="861"/>
      <c r="G77" s="861"/>
      <c r="H77" s="861"/>
      <c r="I77" s="861"/>
      <c r="J77" s="861"/>
      <c r="K77" s="862"/>
    </row>
    <row r="78" spans="1:11" ht="16.5" thickBot="1" x14ac:dyDescent="0.25">
      <c r="A78" s="859"/>
      <c r="B78" s="863" t="s">
        <v>2345</v>
      </c>
      <c r="C78" s="864"/>
      <c r="D78" s="864"/>
      <c r="E78" s="864"/>
      <c r="F78" s="864"/>
      <c r="G78" s="864"/>
      <c r="H78" s="864"/>
      <c r="I78" s="864"/>
      <c r="J78" s="864"/>
      <c r="K78" s="865"/>
    </row>
    <row r="79" spans="1:11" ht="15.75" x14ac:dyDescent="0.25">
      <c r="A79" s="240" t="s">
        <v>2343</v>
      </c>
      <c r="B79" s="241">
        <v>1</v>
      </c>
      <c r="C79" s="242">
        <v>2</v>
      </c>
      <c r="D79" s="241">
        <v>3</v>
      </c>
      <c r="E79" s="242">
        <v>4</v>
      </c>
      <c r="F79" s="241">
        <v>5</v>
      </c>
      <c r="G79" s="242">
        <v>6</v>
      </c>
      <c r="H79" s="241">
        <v>7</v>
      </c>
      <c r="I79" s="242">
        <v>8</v>
      </c>
      <c r="J79" s="241">
        <v>9</v>
      </c>
      <c r="K79" s="243">
        <v>10</v>
      </c>
    </row>
    <row r="80" spans="1:11" ht="15.75" x14ac:dyDescent="0.25">
      <c r="A80" s="232">
        <v>2</v>
      </c>
      <c r="B80" s="233">
        <v>0.25</v>
      </c>
      <c r="C80" s="233">
        <f t="shared" ref="C80:C89" si="0">C$79*B80</f>
        <v>0.5</v>
      </c>
      <c r="D80" s="233">
        <f t="shared" ref="D80:D89" si="1">D$79*B80</f>
        <v>0.75</v>
      </c>
      <c r="E80" s="233">
        <f t="shared" ref="E80:E89" si="2">E$79*B80</f>
        <v>1</v>
      </c>
      <c r="F80" s="233">
        <f t="shared" ref="F80:F89" si="3">F$79*B80</f>
        <v>1.25</v>
      </c>
      <c r="G80" s="233">
        <f t="shared" ref="G80:G89" si="4">G$79*B80</f>
        <v>1.5</v>
      </c>
      <c r="H80" s="233">
        <f t="shared" ref="H80:H89" si="5">H$79*B80</f>
        <v>1.75</v>
      </c>
      <c r="I80" s="233">
        <f t="shared" ref="I80:I89" si="6">I$79*B80</f>
        <v>2</v>
      </c>
      <c r="J80" s="233">
        <f t="shared" ref="J80:J89" si="7">J$79*B80</f>
        <v>2.25</v>
      </c>
      <c r="K80" s="235">
        <f t="shared" ref="K80:K89" si="8">K$79*B80</f>
        <v>2.5</v>
      </c>
    </row>
    <row r="81" spans="1:11" ht="15.75" x14ac:dyDescent="0.25">
      <c r="A81" s="232">
        <v>3</v>
      </c>
      <c r="B81" s="233">
        <v>0.56000000000000005</v>
      </c>
      <c r="C81" s="233">
        <f t="shared" si="0"/>
        <v>1.1200000000000001</v>
      </c>
      <c r="D81" s="233">
        <f t="shared" si="1"/>
        <v>1.6800000000000002</v>
      </c>
      <c r="E81" s="233">
        <f t="shared" si="2"/>
        <v>2.2400000000000002</v>
      </c>
      <c r="F81" s="233">
        <f t="shared" si="3"/>
        <v>2.8000000000000003</v>
      </c>
      <c r="G81" s="233">
        <f t="shared" si="4"/>
        <v>3.3600000000000003</v>
      </c>
      <c r="H81" s="233">
        <f t="shared" si="5"/>
        <v>3.9200000000000004</v>
      </c>
      <c r="I81" s="233">
        <f t="shared" si="6"/>
        <v>4.4800000000000004</v>
      </c>
      <c r="J81" s="233">
        <f t="shared" si="7"/>
        <v>5.0400000000000009</v>
      </c>
      <c r="K81" s="235">
        <f t="shared" si="8"/>
        <v>5.6000000000000005</v>
      </c>
    </row>
    <row r="82" spans="1:11" ht="15.75" x14ac:dyDescent="0.25">
      <c r="A82" s="232">
        <v>4</v>
      </c>
      <c r="B82" s="233">
        <v>1</v>
      </c>
      <c r="C82" s="233">
        <f t="shared" si="0"/>
        <v>2</v>
      </c>
      <c r="D82" s="233">
        <f t="shared" si="1"/>
        <v>3</v>
      </c>
      <c r="E82" s="233">
        <f t="shared" si="2"/>
        <v>4</v>
      </c>
      <c r="F82" s="233">
        <f t="shared" si="3"/>
        <v>5</v>
      </c>
      <c r="G82" s="233">
        <f t="shared" si="4"/>
        <v>6</v>
      </c>
      <c r="H82" s="233">
        <f t="shared" si="5"/>
        <v>7</v>
      </c>
      <c r="I82" s="233">
        <f t="shared" si="6"/>
        <v>8</v>
      </c>
      <c r="J82" s="233">
        <f t="shared" si="7"/>
        <v>9</v>
      </c>
      <c r="K82" s="235">
        <f t="shared" si="8"/>
        <v>10</v>
      </c>
    </row>
    <row r="83" spans="1:11" ht="15.75" x14ac:dyDescent="0.25">
      <c r="A83" s="232">
        <v>5</v>
      </c>
      <c r="B83" s="233">
        <v>1.56</v>
      </c>
      <c r="C83" s="233">
        <f t="shared" si="0"/>
        <v>3.12</v>
      </c>
      <c r="D83" s="233">
        <f t="shared" si="1"/>
        <v>4.68</v>
      </c>
      <c r="E83" s="233">
        <f t="shared" si="2"/>
        <v>6.24</v>
      </c>
      <c r="F83" s="233">
        <f t="shared" si="3"/>
        <v>7.8000000000000007</v>
      </c>
      <c r="G83" s="233">
        <f t="shared" si="4"/>
        <v>9.36</v>
      </c>
      <c r="H83" s="233">
        <f t="shared" si="5"/>
        <v>10.92</v>
      </c>
      <c r="I83" s="233">
        <f t="shared" si="6"/>
        <v>12.48</v>
      </c>
      <c r="J83" s="233">
        <f t="shared" si="7"/>
        <v>14.040000000000001</v>
      </c>
      <c r="K83" s="235">
        <f t="shared" si="8"/>
        <v>15.600000000000001</v>
      </c>
    </row>
    <row r="84" spans="1:11" ht="15.75" x14ac:dyDescent="0.25">
      <c r="A84" s="232">
        <v>6</v>
      </c>
      <c r="B84" s="233">
        <v>2.2400000000000002</v>
      </c>
      <c r="C84" s="233">
        <f t="shared" si="0"/>
        <v>4.4800000000000004</v>
      </c>
      <c r="D84" s="233">
        <f t="shared" si="1"/>
        <v>6.7200000000000006</v>
      </c>
      <c r="E84" s="233">
        <f t="shared" si="2"/>
        <v>8.9600000000000009</v>
      </c>
      <c r="F84" s="233">
        <f t="shared" si="3"/>
        <v>11.200000000000001</v>
      </c>
      <c r="G84" s="233">
        <f t="shared" si="4"/>
        <v>13.440000000000001</v>
      </c>
      <c r="H84" s="233">
        <f t="shared" si="5"/>
        <v>15.680000000000001</v>
      </c>
      <c r="I84" s="233">
        <f t="shared" si="6"/>
        <v>17.920000000000002</v>
      </c>
      <c r="J84" s="233">
        <f t="shared" si="7"/>
        <v>20.160000000000004</v>
      </c>
      <c r="K84" s="235">
        <f t="shared" si="8"/>
        <v>22.400000000000002</v>
      </c>
    </row>
    <row r="85" spans="1:11" ht="15.75" x14ac:dyDescent="0.25">
      <c r="A85" s="232">
        <v>7</v>
      </c>
      <c r="B85" s="233">
        <v>3.05</v>
      </c>
      <c r="C85" s="233">
        <f t="shared" si="0"/>
        <v>6.1</v>
      </c>
      <c r="D85" s="233">
        <f t="shared" si="1"/>
        <v>9.1499999999999986</v>
      </c>
      <c r="E85" s="233">
        <f t="shared" si="2"/>
        <v>12.2</v>
      </c>
      <c r="F85" s="233">
        <f t="shared" si="3"/>
        <v>15.25</v>
      </c>
      <c r="G85" s="233">
        <f t="shared" si="4"/>
        <v>18.299999999999997</v>
      </c>
      <c r="H85" s="233">
        <f t="shared" si="5"/>
        <v>21.349999999999998</v>
      </c>
      <c r="I85" s="233">
        <f t="shared" si="6"/>
        <v>24.4</v>
      </c>
      <c r="J85" s="233">
        <f t="shared" si="7"/>
        <v>27.45</v>
      </c>
      <c r="K85" s="235">
        <f t="shared" si="8"/>
        <v>30.5</v>
      </c>
    </row>
    <row r="86" spans="1:11" ht="15.75" x14ac:dyDescent="0.25">
      <c r="A86" s="232">
        <v>8</v>
      </c>
      <c r="B86" s="233">
        <v>3.98</v>
      </c>
      <c r="C86" s="233">
        <f t="shared" si="0"/>
        <v>7.96</v>
      </c>
      <c r="D86" s="233">
        <f t="shared" si="1"/>
        <v>11.94</v>
      </c>
      <c r="E86" s="233">
        <f t="shared" si="2"/>
        <v>15.92</v>
      </c>
      <c r="F86" s="233">
        <f t="shared" si="3"/>
        <v>19.899999999999999</v>
      </c>
      <c r="G86" s="233">
        <f t="shared" si="4"/>
        <v>23.88</v>
      </c>
      <c r="H86" s="233">
        <f t="shared" si="5"/>
        <v>27.86</v>
      </c>
      <c r="I86" s="233">
        <f t="shared" si="6"/>
        <v>31.84</v>
      </c>
      <c r="J86" s="233">
        <f t="shared" si="7"/>
        <v>35.82</v>
      </c>
      <c r="K86" s="235">
        <f t="shared" si="8"/>
        <v>39.799999999999997</v>
      </c>
    </row>
    <row r="87" spans="1:11" ht="15.75" x14ac:dyDescent="0.25">
      <c r="A87" s="232">
        <v>9</v>
      </c>
      <c r="B87" s="233">
        <v>5.0599999999999996</v>
      </c>
      <c r="C87" s="233">
        <f t="shared" si="0"/>
        <v>10.119999999999999</v>
      </c>
      <c r="D87" s="233">
        <f t="shared" si="1"/>
        <v>15.18</v>
      </c>
      <c r="E87" s="233">
        <f t="shared" si="2"/>
        <v>20.239999999999998</v>
      </c>
      <c r="F87" s="233">
        <f t="shared" si="3"/>
        <v>25.299999999999997</v>
      </c>
      <c r="G87" s="233">
        <f t="shared" si="4"/>
        <v>30.36</v>
      </c>
      <c r="H87" s="233">
        <f t="shared" si="5"/>
        <v>35.419999999999995</v>
      </c>
      <c r="I87" s="233">
        <f t="shared" si="6"/>
        <v>40.479999999999997</v>
      </c>
      <c r="J87" s="233">
        <f t="shared" si="7"/>
        <v>45.54</v>
      </c>
      <c r="K87" s="235">
        <f t="shared" si="8"/>
        <v>50.599999999999994</v>
      </c>
    </row>
    <row r="88" spans="1:11" ht="15.75" x14ac:dyDescent="0.25">
      <c r="A88" s="232">
        <v>10</v>
      </c>
      <c r="B88" s="233">
        <v>6.4</v>
      </c>
      <c r="C88" s="233">
        <f t="shared" si="0"/>
        <v>12.8</v>
      </c>
      <c r="D88" s="233">
        <f t="shared" si="1"/>
        <v>19.200000000000003</v>
      </c>
      <c r="E88" s="233">
        <f t="shared" si="2"/>
        <v>25.6</v>
      </c>
      <c r="F88" s="233">
        <f t="shared" si="3"/>
        <v>32</v>
      </c>
      <c r="G88" s="233">
        <f t="shared" si="4"/>
        <v>38.400000000000006</v>
      </c>
      <c r="H88" s="233">
        <f t="shared" si="5"/>
        <v>44.800000000000004</v>
      </c>
      <c r="I88" s="233">
        <f t="shared" si="6"/>
        <v>51.2</v>
      </c>
      <c r="J88" s="233">
        <f t="shared" si="7"/>
        <v>57.6</v>
      </c>
      <c r="K88" s="235">
        <f t="shared" si="8"/>
        <v>64</v>
      </c>
    </row>
    <row r="89" spans="1:11" ht="16.5" thickBot="1" x14ac:dyDescent="0.3">
      <c r="A89" s="244">
        <v>11</v>
      </c>
      <c r="B89" s="237">
        <v>7.91</v>
      </c>
      <c r="C89" s="237">
        <f t="shared" si="0"/>
        <v>15.82</v>
      </c>
      <c r="D89" s="237">
        <f t="shared" si="1"/>
        <v>23.73</v>
      </c>
      <c r="E89" s="237">
        <f t="shared" si="2"/>
        <v>31.64</v>
      </c>
      <c r="F89" s="237">
        <f t="shared" si="3"/>
        <v>39.549999999999997</v>
      </c>
      <c r="G89" s="237">
        <f t="shared" si="4"/>
        <v>47.46</v>
      </c>
      <c r="H89" s="237">
        <f t="shared" si="5"/>
        <v>55.370000000000005</v>
      </c>
      <c r="I89" s="237">
        <f t="shared" si="6"/>
        <v>63.28</v>
      </c>
      <c r="J89" s="237">
        <f t="shared" si="7"/>
        <v>71.19</v>
      </c>
      <c r="K89" s="239">
        <f t="shared" si="8"/>
        <v>79.099999999999994</v>
      </c>
    </row>
  </sheetData>
  <sheetProtection formatCells="0" formatColumns="0" formatRows="0" insertColumns="0" insertRows="0" insertHyperlinks="0" deleteColumns="0" deleteRows="0" sort="0" autoFilter="0" pivotTables="0"/>
  <mergeCells count="16">
    <mergeCell ref="A77:A78"/>
    <mergeCell ref="B77:K77"/>
    <mergeCell ref="B78:K78"/>
    <mergeCell ref="A1:K1"/>
    <mergeCell ref="A2:K2"/>
    <mergeCell ref="A3:K3"/>
    <mergeCell ref="A64:A65"/>
    <mergeCell ref="B64:K64"/>
    <mergeCell ref="B65:K65"/>
    <mergeCell ref="H23:I23"/>
    <mergeCell ref="A4:I4"/>
    <mergeCell ref="A5:I5"/>
    <mergeCell ref="A6:A7"/>
    <mergeCell ref="B6:C6"/>
    <mergeCell ref="F6:G6"/>
    <mergeCell ref="H6:I6"/>
  </mergeCells>
  <pageMargins left="0.7" right="0.7" top="0.75" bottom="0.75" header="0.3" footer="0.3"/>
  <pageSetup paperSize="9" scale="6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FFFF00"/>
  </sheetPr>
  <dimension ref="A1:F803"/>
  <sheetViews>
    <sheetView view="pageBreakPreview" zoomScaleNormal="100" zoomScaleSheetLayoutView="100" workbookViewId="0">
      <pane xSplit="1" ySplit="12" topLeftCell="B13" activePane="bottomRight" state="frozen"/>
      <selection activeCell="D5" sqref="D5"/>
      <selection pane="topRight" activeCell="D5" sqref="D5"/>
      <selection pane="bottomLeft" activeCell="D5" sqref="D5"/>
      <selection pane="bottomRight" activeCell="A5" sqref="A5:F5"/>
    </sheetView>
  </sheetViews>
  <sheetFormatPr baseColWidth="10" defaultColWidth="11.5703125" defaultRowHeight="12" x14ac:dyDescent="0.2"/>
  <cols>
    <col min="1" max="1" width="11.5703125" style="121" customWidth="1"/>
    <col min="2" max="2" width="25.7109375" style="121" customWidth="1"/>
    <col min="3" max="3" width="16" style="121" customWidth="1"/>
    <col min="4" max="4" width="19.28515625" style="121" customWidth="1"/>
    <col min="5" max="5" width="26.28515625" style="121" customWidth="1"/>
    <col min="6" max="6" width="13.7109375" style="121" customWidth="1"/>
    <col min="7" max="16384" width="11.5703125" style="122"/>
  </cols>
  <sheetData>
    <row r="1" spans="1:6" s="120" customFormat="1" ht="42" customHeight="1" x14ac:dyDescent="0.2">
      <c r="A1" s="835" t="s">
        <v>2458</v>
      </c>
      <c r="B1" s="836"/>
      <c r="C1" s="836"/>
      <c r="D1" s="836"/>
      <c r="E1" s="836"/>
      <c r="F1" s="837"/>
    </row>
    <row r="2" spans="1:6" s="120" customFormat="1" ht="21.6" customHeight="1" x14ac:dyDescent="0.2">
      <c r="A2" s="888" t="s">
        <v>533</v>
      </c>
      <c r="B2" s="889"/>
      <c r="C2" s="889"/>
      <c r="D2" s="889"/>
      <c r="E2" s="889"/>
      <c r="F2" s="890"/>
    </row>
    <row r="3" spans="1:6" s="120" customFormat="1" ht="22.9" customHeight="1" thickBot="1" x14ac:dyDescent="0.25">
      <c r="A3" s="899" t="s">
        <v>2126</v>
      </c>
      <c r="B3" s="899"/>
      <c r="C3" s="899"/>
      <c r="D3" s="899"/>
      <c r="E3" s="899"/>
      <c r="F3" s="899"/>
    </row>
    <row r="4" spans="1:6" ht="16.899999999999999" customHeight="1" thickTop="1" x14ac:dyDescent="0.2">
      <c r="A4" s="365"/>
      <c r="B4" s="365"/>
      <c r="C4" s="365"/>
      <c r="D4" s="365"/>
      <c r="E4" s="365"/>
      <c r="F4" s="365"/>
    </row>
    <row r="5" spans="1:6" ht="12" customHeight="1" x14ac:dyDescent="0.2">
      <c r="A5" s="900" t="s">
        <v>534</v>
      </c>
      <c r="B5" s="900"/>
      <c r="C5" s="900"/>
      <c r="D5" s="900"/>
      <c r="E5" s="900"/>
      <c r="F5" s="900"/>
    </row>
    <row r="6" spans="1:6" ht="15.75" customHeight="1" x14ac:dyDescent="0.2">
      <c r="A6" s="900" t="s">
        <v>535</v>
      </c>
      <c r="B6" s="900"/>
      <c r="C6" s="900"/>
      <c r="D6" s="900"/>
      <c r="E6" s="900"/>
      <c r="F6" s="900"/>
    </row>
    <row r="7" spans="1:6" ht="12" customHeight="1" x14ac:dyDescent="0.2">
      <c r="A7" s="900" t="s">
        <v>536</v>
      </c>
      <c r="B7" s="900"/>
      <c r="C7" s="900"/>
      <c r="D7" s="900"/>
      <c r="E7" s="900"/>
      <c r="F7" s="900"/>
    </row>
    <row r="8" spans="1:6" ht="15" customHeight="1" x14ac:dyDescent="0.2">
      <c r="A8" s="366"/>
      <c r="B8" s="366"/>
      <c r="C8" s="366"/>
      <c r="D8" s="366"/>
      <c r="E8" s="366"/>
      <c r="F8" s="366"/>
    </row>
    <row r="9" spans="1:6" ht="15" customHeight="1" thickBot="1" x14ac:dyDescent="0.25">
      <c r="A9" s="123" t="s">
        <v>537</v>
      </c>
      <c r="B9" s="123" t="s">
        <v>538</v>
      </c>
      <c r="C9" s="123" t="s">
        <v>539</v>
      </c>
      <c r="D9" s="123" t="s">
        <v>540</v>
      </c>
      <c r="E9" s="123" t="s">
        <v>541</v>
      </c>
      <c r="F9" s="124" t="s">
        <v>542</v>
      </c>
    </row>
    <row r="10" spans="1:6" ht="15" customHeight="1" x14ac:dyDescent="0.2">
      <c r="A10" s="894">
        <v>1954</v>
      </c>
      <c r="B10" s="154" t="s">
        <v>543</v>
      </c>
      <c r="C10" s="155" t="s">
        <v>544</v>
      </c>
      <c r="D10" s="155"/>
      <c r="E10" s="155"/>
      <c r="F10" s="156"/>
    </row>
    <row r="11" spans="1:6" ht="15" customHeight="1" x14ac:dyDescent="0.2">
      <c r="A11" s="895"/>
      <c r="B11" s="151" t="s">
        <v>545</v>
      </c>
      <c r="C11" s="153" t="s">
        <v>546</v>
      </c>
      <c r="D11" s="153" t="s">
        <v>547</v>
      </c>
      <c r="E11" s="153" t="s">
        <v>547</v>
      </c>
      <c r="F11" s="157"/>
    </row>
    <row r="12" spans="1:6" x14ac:dyDescent="0.2">
      <c r="A12" s="895"/>
      <c r="B12" s="151" t="s">
        <v>548</v>
      </c>
      <c r="C12" s="153" t="s">
        <v>549</v>
      </c>
      <c r="D12" s="153" t="s">
        <v>550</v>
      </c>
      <c r="E12" s="153" t="s">
        <v>551</v>
      </c>
      <c r="F12" s="157"/>
    </row>
    <row r="13" spans="1:6" x14ac:dyDescent="0.2">
      <c r="A13" s="895"/>
      <c r="B13" s="151" t="s">
        <v>552</v>
      </c>
      <c r="C13" s="153" t="s">
        <v>553</v>
      </c>
      <c r="D13" s="153" t="s">
        <v>554</v>
      </c>
      <c r="E13" s="153" t="s">
        <v>555</v>
      </c>
      <c r="F13" s="157"/>
    </row>
    <row r="14" spans="1:6" x14ac:dyDescent="0.2">
      <c r="A14" s="895"/>
      <c r="B14" s="151" t="s">
        <v>556</v>
      </c>
      <c r="C14" s="153" t="s">
        <v>557</v>
      </c>
      <c r="D14" s="153" t="s">
        <v>558</v>
      </c>
      <c r="E14" s="153" t="s">
        <v>559</v>
      </c>
      <c r="F14" s="157"/>
    </row>
    <row r="15" spans="1:6" ht="12.75" thickBot="1" x14ac:dyDescent="0.25">
      <c r="A15" s="896"/>
      <c r="B15" s="158" t="s">
        <v>560</v>
      </c>
      <c r="C15" s="159" t="s">
        <v>561</v>
      </c>
      <c r="D15" s="159" t="s">
        <v>562</v>
      </c>
      <c r="E15" s="159" t="s">
        <v>563</v>
      </c>
      <c r="F15" s="160"/>
    </row>
    <row r="16" spans="1:6" x14ac:dyDescent="0.2">
      <c r="A16" s="894">
        <v>1955</v>
      </c>
      <c r="B16" s="154" t="s">
        <v>564</v>
      </c>
      <c r="C16" s="155" t="s">
        <v>565</v>
      </c>
      <c r="D16" s="155" t="s">
        <v>566</v>
      </c>
      <c r="E16" s="155" t="s">
        <v>566</v>
      </c>
      <c r="F16" s="156"/>
    </row>
    <row r="17" spans="1:6" x14ac:dyDescent="0.2">
      <c r="A17" s="895"/>
      <c r="B17" s="151" t="s">
        <v>567</v>
      </c>
      <c r="C17" s="153" t="s">
        <v>568</v>
      </c>
      <c r="D17" s="153" t="s">
        <v>569</v>
      </c>
      <c r="E17" s="153" t="s">
        <v>570</v>
      </c>
      <c r="F17" s="157"/>
    </row>
    <row r="18" spans="1:6" x14ac:dyDescent="0.2">
      <c r="A18" s="895"/>
      <c r="B18" s="151" t="s">
        <v>571</v>
      </c>
      <c r="C18" s="153" t="s">
        <v>572</v>
      </c>
      <c r="D18" s="153" t="s">
        <v>573</v>
      </c>
      <c r="E18" s="153" t="s">
        <v>574</v>
      </c>
      <c r="F18" s="157"/>
    </row>
    <row r="19" spans="1:6" x14ac:dyDescent="0.2">
      <c r="A19" s="895"/>
      <c r="B19" s="151" t="s">
        <v>575</v>
      </c>
      <c r="C19" s="153" t="s">
        <v>576</v>
      </c>
      <c r="D19" s="153" t="s">
        <v>577</v>
      </c>
      <c r="E19" s="153" t="s">
        <v>578</v>
      </c>
      <c r="F19" s="157"/>
    </row>
    <row r="20" spans="1:6" x14ac:dyDescent="0.2">
      <c r="A20" s="895"/>
      <c r="B20" s="151" t="s">
        <v>579</v>
      </c>
      <c r="C20" s="153" t="s">
        <v>580</v>
      </c>
      <c r="D20" s="153" t="s">
        <v>581</v>
      </c>
      <c r="E20" s="153" t="s">
        <v>582</v>
      </c>
      <c r="F20" s="157"/>
    </row>
    <row r="21" spans="1:6" x14ac:dyDescent="0.2">
      <c r="A21" s="895"/>
      <c r="B21" s="151" t="s">
        <v>583</v>
      </c>
      <c r="C21" s="153" t="s">
        <v>584</v>
      </c>
      <c r="D21" s="153" t="s">
        <v>569</v>
      </c>
      <c r="E21" s="153" t="s">
        <v>585</v>
      </c>
      <c r="F21" s="157"/>
    </row>
    <row r="22" spans="1:6" x14ac:dyDescent="0.2">
      <c r="A22" s="895"/>
      <c r="B22" s="151" t="s">
        <v>543</v>
      </c>
      <c r="C22" s="153" t="s">
        <v>586</v>
      </c>
      <c r="D22" s="153" t="s">
        <v>570</v>
      </c>
      <c r="E22" s="153" t="s">
        <v>587</v>
      </c>
      <c r="F22" s="157" t="s">
        <v>588</v>
      </c>
    </row>
    <row r="23" spans="1:6" x14ac:dyDescent="0.2">
      <c r="A23" s="895"/>
      <c r="B23" s="151" t="s">
        <v>545</v>
      </c>
      <c r="C23" s="153" t="s">
        <v>589</v>
      </c>
      <c r="D23" s="153" t="s">
        <v>590</v>
      </c>
      <c r="E23" s="153" t="s">
        <v>591</v>
      </c>
      <c r="F23" s="157" t="s">
        <v>592</v>
      </c>
    </row>
    <row r="24" spans="1:6" x14ac:dyDescent="0.2">
      <c r="A24" s="895"/>
      <c r="B24" s="151" t="s">
        <v>548</v>
      </c>
      <c r="C24" s="153" t="s">
        <v>593</v>
      </c>
      <c r="D24" s="153" t="s">
        <v>594</v>
      </c>
      <c r="E24" s="153" t="s">
        <v>595</v>
      </c>
      <c r="F24" s="157" t="s">
        <v>596</v>
      </c>
    </row>
    <row r="25" spans="1:6" x14ac:dyDescent="0.2">
      <c r="A25" s="895"/>
      <c r="B25" s="151" t="s">
        <v>552</v>
      </c>
      <c r="C25" s="153" t="s">
        <v>597</v>
      </c>
      <c r="D25" s="153" t="s">
        <v>558</v>
      </c>
      <c r="E25" s="153" t="s">
        <v>598</v>
      </c>
      <c r="F25" s="157" t="s">
        <v>599</v>
      </c>
    </row>
    <row r="26" spans="1:6" x14ac:dyDescent="0.2">
      <c r="A26" s="895"/>
      <c r="B26" s="151" t="s">
        <v>556</v>
      </c>
      <c r="C26" s="153" t="s">
        <v>600</v>
      </c>
      <c r="D26" s="153" t="s">
        <v>601</v>
      </c>
      <c r="E26" s="153" t="s">
        <v>602</v>
      </c>
      <c r="F26" s="157" t="s">
        <v>603</v>
      </c>
    </row>
    <row r="27" spans="1:6" ht="12.75" thickBot="1" x14ac:dyDescent="0.25">
      <c r="A27" s="896"/>
      <c r="B27" s="158" t="s">
        <v>560</v>
      </c>
      <c r="C27" s="159" t="s">
        <v>604</v>
      </c>
      <c r="D27" s="159" t="s">
        <v>605</v>
      </c>
      <c r="E27" s="159" t="s">
        <v>606</v>
      </c>
      <c r="F27" s="160" t="s">
        <v>606</v>
      </c>
    </row>
    <row r="28" spans="1:6" x14ac:dyDescent="0.2">
      <c r="A28" s="894">
        <v>1956</v>
      </c>
      <c r="B28" s="154" t="s">
        <v>564</v>
      </c>
      <c r="C28" s="155" t="s">
        <v>607</v>
      </c>
      <c r="D28" s="155" t="s">
        <v>608</v>
      </c>
      <c r="E28" s="155" t="s">
        <v>608</v>
      </c>
      <c r="F28" s="156" t="s">
        <v>609</v>
      </c>
    </row>
    <row r="29" spans="1:6" x14ac:dyDescent="0.2">
      <c r="A29" s="895"/>
      <c r="B29" s="151" t="s">
        <v>567</v>
      </c>
      <c r="C29" s="153" t="s">
        <v>610</v>
      </c>
      <c r="D29" s="153" t="s">
        <v>611</v>
      </c>
      <c r="E29" s="153" t="s">
        <v>612</v>
      </c>
      <c r="F29" s="157" t="s">
        <v>613</v>
      </c>
    </row>
    <row r="30" spans="1:6" x14ac:dyDescent="0.2">
      <c r="A30" s="895"/>
      <c r="B30" s="151" t="s">
        <v>571</v>
      </c>
      <c r="C30" s="153" t="s">
        <v>614</v>
      </c>
      <c r="D30" s="153" t="s">
        <v>615</v>
      </c>
      <c r="E30" s="153" t="s">
        <v>616</v>
      </c>
      <c r="F30" s="157" t="s">
        <v>617</v>
      </c>
    </row>
    <row r="31" spans="1:6" x14ac:dyDescent="0.2">
      <c r="A31" s="895"/>
      <c r="B31" s="151" t="s">
        <v>575</v>
      </c>
      <c r="C31" s="153" t="s">
        <v>618</v>
      </c>
      <c r="D31" s="153" t="s">
        <v>619</v>
      </c>
      <c r="E31" s="153" t="s">
        <v>620</v>
      </c>
      <c r="F31" s="157" t="s">
        <v>621</v>
      </c>
    </row>
    <row r="32" spans="1:6" x14ac:dyDescent="0.2">
      <c r="A32" s="895"/>
      <c r="B32" s="151" t="s">
        <v>579</v>
      </c>
      <c r="C32" s="153" t="s">
        <v>622</v>
      </c>
      <c r="D32" s="153" t="s">
        <v>623</v>
      </c>
      <c r="E32" s="153" t="s">
        <v>624</v>
      </c>
      <c r="F32" s="157" t="s">
        <v>625</v>
      </c>
    </row>
    <row r="33" spans="1:6" x14ac:dyDescent="0.2">
      <c r="A33" s="895"/>
      <c r="B33" s="151" t="s">
        <v>583</v>
      </c>
      <c r="C33" s="153" t="s">
        <v>626</v>
      </c>
      <c r="D33" s="153" t="s">
        <v>627</v>
      </c>
      <c r="E33" s="153" t="s">
        <v>628</v>
      </c>
      <c r="F33" s="157" t="s">
        <v>629</v>
      </c>
    </row>
    <row r="34" spans="1:6" x14ac:dyDescent="0.2">
      <c r="A34" s="895"/>
      <c r="B34" s="151" t="s">
        <v>543</v>
      </c>
      <c r="C34" s="153" t="s">
        <v>630</v>
      </c>
      <c r="D34" s="153" t="s">
        <v>631</v>
      </c>
      <c r="E34" s="153" t="s">
        <v>632</v>
      </c>
      <c r="F34" s="157" t="s">
        <v>633</v>
      </c>
    </row>
    <row r="35" spans="1:6" x14ac:dyDescent="0.2">
      <c r="A35" s="895"/>
      <c r="B35" s="151" t="s">
        <v>545</v>
      </c>
      <c r="C35" s="153" t="s">
        <v>634</v>
      </c>
      <c r="D35" s="153" t="s">
        <v>635</v>
      </c>
      <c r="E35" s="153" t="s">
        <v>636</v>
      </c>
      <c r="F35" s="157" t="s">
        <v>637</v>
      </c>
    </row>
    <row r="36" spans="1:6" x14ac:dyDescent="0.2">
      <c r="A36" s="895"/>
      <c r="B36" s="151" t="s">
        <v>548</v>
      </c>
      <c r="C36" s="153" t="s">
        <v>638</v>
      </c>
      <c r="D36" s="153" t="s">
        <v>639</v>
      </c>
      <c r="E36" s="153" t="s">
        <v>640</v>
      </c>
      <c r="F36" s="157" t="s">
        <v>641</v>
      </c>
    </row>
    <row r="37" spans="1:6" x14ac:dyDescent="0.2">
      <c r="A37" s="895"/>
      <c r="B37" s="151" t="s">
        <v>552</v>
      </c>
      <c r="C37" s="153" t="s">
        <v>642</v>
      </c>
      <c r="D37" s="153" t="s">
        <v>643</v>
      </c>
      <c r="E37" s="153" t="s">
        <v>644</v>
      </c>
      <c r="F37" s="157" t="s">
        <v>645</v>
      </c>
    </row>
    <row r="38" spans="1:6" x14ac:dyDescent="0.2">
      <c r="A38" s="895"/>
      <c r="B38" s="151" t="s">
        <v>556</v>
      </c>
      <c r="C38" s="153" t="s">
        <v>646</v>
      </c>
      <c r="D38" s="153" t="s">
        <v>647</v>
      </c>
      <c r="E38" s="153" t="s">
        <v>648</v>
      </c>
      <c r="F38" s="157" t="s">
        <v>649</v>
      </c>
    </row>
    <row r="39" spans="1:6" ht="12.75" thickBot="1" x14ac:dyDescent="0.25">
      <c r="A39" s="896"/>
      <c r="B39" s="158" t="s">
        <v>560</v>
      </c>
      <c r="C39" s="159" t="s">
        <v>650</v>
      </c>
      <c r="D39" s="159" t="s">
        <v>558</v>
      </c>
      <c r="E39" s="159" t="s">
        <v>651</v>
      </c>
      <c r="F39" s="160" t="s">
        <v>651</v>
      </c>
    </row>
    <row r="40" spans="1:6" x14ac:dyDescent="0.2">
      <c r="A40" s="894">
        <v>1957</v>
      </c>
      <c r="B40" s="154" t="s">
        <v>564</v>
      </c>
      <c r="C40" s="155" t="s">
        <v>652</v>
      </c>
      <c r="D40" s="155" t="s">
        <v>653</v>
      </c>
      <c r="E40" s="155" t="s">
        <v>653</v>
      </c>
      <c r="F40" s="156" t="s">
        <v>654</v>
      </c>
    </row>
    <row r="41" spans="1:6" x14ac:dyDescent="0.2">
      <c r="A41" s="895"/>
      <c r="B41" s="151" t="s">
        <v>567</v>
      </c>
      <c r="C41" s="153" t="s">
        <v>655</v>
      </c>
      <c r="D41" s="153" t="s">
        <v>656</v>
      </c>
      <c r="E41" s="153" t="s">
        <v>657</v>
      </c>
      <c r="F41" s="157" t="s">
        <v>658</v>
      </c>
    </row>
    <row r="42" spans="1:6" x14ac:dyDescent="0.2">
      <c r="A42" s="895"/>
      <c r="B42" s="151" t="s">
        <v>571</v>
      </c>
      <c r="C42" s="153" t="s">
        <v>659</v>
      </c>
      <c r="D42" s="153" t="s">
        <v>660</v>
      </c>
      <c r="E42" s="153" t="s">
        <v>661</v>
      </c>
      <c r="F42" s="157" t="s">
        <v>662</v>
      </c>
    </row>
    <row r="43" spans="1:6" x14ac:dyDescent="0.2">
      <c r="A43" s="895"/>
      <c r="B43" s="151" t="s">
        <v>575</v>
      </c>
      <c r="C43" s="153" t="s">
        <v>663</v>
      </c>
      <c r="D43" s="153" t="s">
        <v>664</v>
      </c>
      <c r="E43" s="153" t="s">
        <v>665</v>
      </c>
      <c r="F43" s="157" t="s">
        <v>666</v>
      </c>
    </row>
    <row r="44" spans="1:6" x14ac:dyDescent="0.2">
      <c r="A44" s="895"/>
      <c r="B44" s="151" t="s">
        <v>579</v>
      </c>
      <c r="C44" s="153" t="s">
        <v>667</v>
      </c>
      <c r="D44" s="153" t="s">
        <v>668</v>
      </c>
      <c r="E44" s="153" t="s">
        <v>669</v>
      </c>
      <c r="F44" s="157" t="s">
        <v>670</v>
      </c>
    </row>
    <row r="45" spans="1:6" x14ac:dyDescent="0.2">
      <c r="A45" s="895"/>
      <c r="B45" s="151" t="s">
        <v>583</v>
      </c>
      <c r="C45" s="153" t="s">
        <v>671</v>
      </c>
      <c r="D45" s="153" t="s">
        <v>672</v>
      </c>
      <c r="E45" s="153" t="s">
        <v>673</v>
      </c>
      <c r="F45" s="157" t="s">
        <v>674</v>
      </c>
    </row>
    <row r="46" spans="1:6" x14ac:dyDescent="0.2">
      <c r="A46" s="895"/>
      <c r="B46" s="151" t="s">
        <v>543</v>
      </c>
      <c r="C46" s="153" t="s">
        <v>675</v>
      </c>
      <c r="D46" s="153" t="s">
        <v>676</v>
      </c>
      <c r="E46" s="153" t="s">
        <v>677</v>
      </c>
      <c r="F46" s="157" t="s">
        <v>678</v>
      </c>
    </row>
    <row r="47" spans="1:6" x14ac:dyDescent="0.2">
      <c r="A47" s="895"/>
      <c r="B47" s="151" t="s">
        <v>545</v>
      </c>
      <c r="C47" s="153" t="s">
        <v>679</v>
      </c>
      <c r="D47" s="153" t="s">
        <v>680</v>
      </c>
      <c r="E47" s="153" t="s">
        <v>681</v>
      </c>
      <c r="F47" s="157" t="s">
        <v>682</v>
      </c>
    </row>
    <row r="48" spans="1:6" x14ac:dyDescent="0.2">
      <c r="A48" s="895"/>
      <c r="B48" s="151" t="s">
        <v>548</v>
      </c>
      <c r="C48" s="153" t="s">
        <v>683</v>
      </c>
      <c r="D48" s="153" t="s">
        <v>684</v>
      </c>
      <c r="E48" s="153" t="s">
        <v>685</v>
      </c>
      <c r="F48" s="157" t="s">
        <v>686</v>
      </c>
    </row>
    <row r="49" spans="1:6" x14ac:dyDescent="0.2">
      <c r="A49" s="895"/>
      <c r="B49" s="151" t="s">
        <v>552</v>
      </c>
      <c r="C49" s="153" t="s">
        <v>687</v>
      </c>
      <c r="D49" s="153" t="s">
        <v>603</v>
      </c>
      <c r="E49" s="153" t="s">
        <v>688</v>
      </c>
      <c r="F49" s="157" t="s">
        <v>689</v>
      </c>
    </row>
    <row r="50" spans="1:6" x14ac:dyDescent="0.2">
      <c r="A50" s="895"/>
      <c r="B50" s="151" t="s">
        <v>556</v>
      </c>
      <c r="C50" s="153" t="s">
        <v>690</v>
      </c>
      <c r="D50" s="153" t="s">
        <v>691</v>
      </c>
      <c r="E50" s="153" t="s">
        <v>692</v>
      </c>
      <c r="F50" s="157" t="s">
        <v>693</v>
      </c>
    </row>
    <row r="51" spans="1:6" ht="12.75" thickBot="1" x14ac:dyDescent="0.25">
      <c r="A51" s="896"/>
      <c r="B51" s="161" t="s">
        <v>560</v>
      </c>
      <c r="C51" s="162" t="s">
        <v>694</v>
      </c>
      <c r="D51" s="162" t="s">
        <v>695</v>
      </c>
      <c r="E51" s="162" t="s">
        <v>696</v>
      </c>
      <c r="F51" s="163" t="s">
        <v>696</v>
      </c>
    </row>
    <row r="52" spans="1:6" x14ac:dyDescent="0.2">
      <c r="A52" s="894">
        <v>1958</v>
      </c>
      <c r="B52" s="154" t="s">
        <v>564</v>
      </c>
      <c r="C52" s="155" t="s">
        <v>697</v>
      </c>
      <c r="D52" s="155" t="s">
        <v>698</v>
      </c>
      <c r="E52" s="155" t="s">
        <v>698</v>
      </c>
      <c r="F52" s="156" t="s">
        <v>699</v>
      </c>
    </row>
    <row r="53" spans="1:6" x14ac:dyDescent="0.2">
      <c r="A53" s="895"/>
      <c r="B53" s="151" t="s">
        <v>567</v>
      </c>
      <c r="C53" s="153" t="s">
        <v>700</v>
      </c>
      <c r="D53" s="153" t="s">
        <v>701</v>
      </c>
      <c r="E53" s="153" t="s">
        <v>702</v>
      </c>
      <c r="F53" s="157" t="s">
        <v>703</v>
      </c>
    </row>
    <row r="54" spans="1:6" x14ac:dyDescent="0.2">
      <c r="A54" s="895"/>
      <c r="B54" s="151" t="s">
        <v>571</v>
      </c>
      <c r="C54" s="153" t="s">
        <v>704</v>
      </c>
      <c r="D54" s="153" t="s">
        <v>705</v>
      </c>
      <c r="E54" s="153" t="s">
        <v>620</v>
      </c>
      <c r="F54" s="157" t="s">
        <v>706</v>
      </c>
    </row>
    <row r="55" spans="1:6" x14ac:dyDescent="0.2">
      <c r="A55" s="895"/>
      <c r="B55" s="151" t="s">
        <v>575</v>
      </c>
      <c r="C55" s="153" t="s">
        <v>707</v>
      </c>
      <c r="D55" s="153" t="s">
        <v>708</v>
      </c>
      <c r="E55" s="153" t="s">
        <v>709</v>
      </c>
      <c r="F55" s="157" t="s">
        <v>710</v>
      </c>
    </row>
    <row r="56" spans="1:6" x14ac:dyDescent="0.2">
      <c r="A56" s="895"/>
      <c r="B56" s="151" t="s">
        <v>579</v>
      </c>
      <c r="C56" s="153" t="s">
        <v>711</v>
      </c>
      <c r="D56" s="153" t="s">
        <v>712</v>
      </c>
      <c r="E56" s="153" t="s">
        <v>713</v>
      </c>
      <c r="F56" s="157" t="s">
        <v>714</v>
      </c>
    </row>
    <row r="57" spans="1:6" x14ac:dyDescent="0.2">
      <c r="A57" s="895"/>
      <c r="B57" s="151" t="s">
        <v>583</v>
      </c>
      <c r="C57" s="153" t="s">
        <v>715</v>
      </c>
      <c r="D57" s="153" t="s">
        <v>582</v>
      </c>
      <c r="E57" s="153" t="s">
        <v>716</v>
      </c>
      <c r="F57" s="157" t="s">
        <v>717</v>
      </c>
    </row>
    <row r="58" spans="1:6" x14ac:dyDescent="0.2">
      <c r="A58" s="895"/>
      <c r="B58" s="151" t="s">
        <v>543</v>
      </c>
      <c r="C58" s="153" t="s">
        <v>718</v>
      </c>
      <c r="D58" s="153" t="s">
        <v>719</v>
      </c>
      <c r="E58" s="153" t="s">
        <v>720</v>
      </c>
      <c r="F58" s="157" t="s">
        <v>721</v>
      </c>
    </row>
    <row r="59" spans="1:6" x14ac:dyDescent="0.2">
      <c r="A59" s="895"/>
      <c r="B59" s="151" t="s">
        <v>545</v>
      </c>
      <c r="C59" s="153" t="s">
        <v>722</v>
      </c>
      <c r="D59" s="153" t="s">
        <v>723</v>
      </c>
      <c r="E59" s="153" t="s">
        <v>724</v>
      </c>
      <c r="F59" s="157" t="s">
        <v>725</v>
      </c>
    </row>
    <row r="60" spans="1:6" x14ac:dyDescent="0.2">
      <c r="A60" s="895"/>
      <c r="B60" s="151" t="s">
        <v>548</v>
      </c>
      <c r="C60" s="153" t="s">
        <v>726</v>
      </c>
      <c r="D60" s="153" t="s">
        <v>727</v>
      </c>
      <c r="E60" s="153" t="s">
        <v>728</v>
      </c>
      <c r="F60" s="157" t="s">
        <v>729</v>
      </c>
    </row>
    <row r="61" spans="1:6" x14ac:dyDescent="0.2">
      <c r="A61" s="895"/>
      <c r="B61" s="151" t="s">
        <v>552</v>
      </c>
      <c r="C61" s="153" t="s">
        <v>730</v>
      </c>
      <c r="D61" s="153" t="s">
        <v>731</v>
      </c>
      <c r="E61" s="153" t="s">
        <v>732</v>
      </c>
      <c r="F61" s="157" t="s">
        <v>733</v>
      </c>
    </row>
    <row r="62" spans="1:6" x14ac:dyDescent="0.2">
      <c r="A62" s="895"/>
      <c r="B62" s="151" t="s">
        <v>556</v>
      </c>
      <c r="C62" s="153" t="s">
        <v>734</v>
      </c>
      <c r="D62" s="153" t="s">
        <v>735</v>
      </c>
      <c r="E62" s="153" t="s">
        <v>736</v>
      </c>
      <c r="F62" s="157" t="s">
        <v>737</v>
      </c>
    </row>
    <row r="63" spans="1:6" ht="12.75" thickBot="1" x14ac:dyDescent="0.25">
      <c r="A63" s="896"/>
      <c r="B63" s="161" t="s">
        <v>560</v>
      </c>
      <c r="C63" s="162" t="s">
        <v>738</v>
      </c>
      <c r="D63" s="162" t="s">
        <v>739</v>
      </c>
      <c r="E63" s="162" t="s">
        <v>740</v>
      </c>
      <c r="F63" s="163" t="s">
        <v>740</v>
      </c>
    </row>
    <row r="64" spans="1:6" x14ac:dyDescent="0.2">
      <c r="A64" s="894">
        <v>1959</v>
      </c>
      <c r="B64" s="154" t="s">
        <v>564</v>
      </c>
      <c r="C64" s="155" t="s">
        <v>741</v>
      </c>
      <c r="D64" s="155" t="s">
        <v>742</v>
      </c>
      <c r="E64" s="155" t="s">
        <v>742</v>
      </c>
      <c r="F64" s="156" t="s">
        <v>743</v>
      </c>
    </row>
    <row r="65" spans="1:6" x14ac:dyDescent="0.2">
      <c r="A65" s="895"/>
      <c r="B65" s="151" t="s">
        <v>567</v>
      </c>
      <c r="C65" s="153" t="s">
        <v>744</v>
      </c>
      <c r="D65" s="153" t="s">
        <v>627</v>
      </c>
      <c r="E65" s="153" t="s">
        <v>745</v>
      </c>
      <c r="F65" s="157" t="s">
        <v>746</v>
      </c>
    </row>
    <row r="66" spans="1:6" x14ac:dyDescent="0.2">
      <c r="A66" s="895"/>
      <c r="B66" s="151" t="s">
        <v>571</v>
      </c>
      <c r="C66" s="153" t="s">
        <v>747</v>
      </c>
      <c r="D66" s="153" t="s">
        <v>582</v>
      </c>
      <c r="E66" s="153" t="s">
        <v>748</v>
      </c>
      <c r="F66" s="157" t="s">
        <v>749</v>
      </c>
    </row>
    <row r="67" spans="1:6" x14ac:dyDescent="0.2">
      <c r="A67" s="895"/>
      <c r="B67" s="151" t="s">
        <v>575</v>
      </c>
      <c r="C67" s="153" t="s">
        <v>750</v>
      </c>
      <c r="D67" s="153" t="s">
        <v>705</v>
      </c>
      <c r="E67" s="153" t="s">
        <v>751</v>
      </c>
      <c r="F67" s="157" t="s">
        <v>752</v>
      </c>
    </row>
    <row r="68" spans="1:6" x14ac:dyDescent="0.2">
      <c r="A68" s="895"/>
      <c r="B68" s="151" t="s">
        <v>579</v>
      </c>
      <c r="C68" s="153" t="s">
        <v>753</v>
      </c>
      <c r="D68" s="153" t="s">
        <v>754</v>
      </c>
      <c r="E68" s="153" t="s">
        <v>755</v>
      </c>
      <c r="F68" s="157" t="s">
        <v>648</v>
      </c>
    </row>
    <row r="69" spans="1:6" x14ac:dyDescent="0.2">
      <c r="A69" s="895"/>
      <c r="B69" s="151" t="s">
        <v>583</v>
      </c>
      <c r="C69" s="153" t="s">
        <v>756</v>
      </c>
      <c r="D69" s="153" t="s">
        <v>757</v>
      </c>
      <c r="E69" s="153" t="s">
        <v>758</v>
      </c>
      <c r="F69" s="157" t="s">
        <v>759</v>
      </c>
    </row>
    <row r="70" spans="1:6" x14ac:dyDescent="0.2">
      <c r="A70" s="895"/>
      <c r="B70" s="151" t="s">
        <v>543</v>
      </c>
      <c r="C70" s="153" t="s">
        <v>760</v>
      </c>
      <c r="D70" s="153" t="s">
        <v>761</v>
      </c>
      <c r="E70" s="153" t="s">
        <v>762</v>
      </c>
      <c r="F70" s="157" t="s">
        <v>763</v>
      </c>
    </row>
    <row r="71" spans="1:6" x14ac:dyDescent="0.2">
      <c r="A71" s="895"/>
      <c r="B71" s="151" t="s">
        <v>545</v>
      </c>
      <c r="C71" s="153" t="s">
        <v>764</v>
      </c>
      <c r="D71" s="153" t="s">
        <v>574</v>
      </c>
      <c r="E71" s="153" t="s">
        <v>765</v>
      </c>
      <c r="F71" s="157" t="s">
        <v>766</v>
      </c>
    </row>
    <row r="72" spans="1:6" x14ac:dyDescent="0.2">
      <c r="A72" s="895"/>
      <c r="B72" s="151" t="s">
        <v>548</v>
      </c>
      <c r="C72" s="153" t="s">
        <v>767</v>
      </c>
      <c r="D72" s="153" t="s">
        <v>768</v>
      </c>
      <c r="E72" s="153" t="s">
        <v>769</v>
      </c>
      <c r="F72" s="157" t="s">
        <v>770</v>
      </c>
    </row>
    <row r="73" spans="1:6" x14ac:dyDescent="0.2">
      <c r="A73" s="895"/>
      <c r="B73" s="151" t="s">
        <v>552</v>
      </c>
      <c r="C73" s="153" t="s">
        <v>771</v>
      </c>
      <c r="D73" s="153" t="s">
        <v>772</v>
      </c>
      <c r="E73" s="153" t="s">
        <v>773</v>
      </c>
      <c r="F73" s="157" t="s">
        <v>774</v>
      </c>
    </row>
    <row r="74" spans="1:6" x14ac:dyDescent="0.2">
      <c r="A74" s="895"/>
      <c r="B74" s="151" t="s">
        <v>556</v>
      </c>
      <c r="C74" s="153" t="s">
        <v>775</v>
      </c>
      <c r="D74" s="153" t="s">
        <v>776</v>
      </c>
      <c r="E74" s="153" t="s">
        <v>777</v>
      </c>
      <c r="F74" s="157" t="s">
        <v>778</v>
      </c>
    </row>
    <row r="75" spans="1:6" ht="12.75" thickBot="1" x14ac:dyDescent="0.25">
      <c r="A75" s="896"/>
      <c r="B75" s="161" t="s">
        <v>560</v>
      </c>
      <c r="C75" s="162" t="s">
        <v>779</v>
      </c>
      <c r="D75" s="162" t="s">
        <v>780</v>
      </c>
      <c r="E75" s="162" t="s">
        <v>781</v>
      </c>
      <c r="F75" s="163" t="s">
        <v>781</v>
      </c>
    </row>
    <row r="76" spans="1:6" x14ac:dyDescent="0.2">
      <c r="A76" s="894">
        <v>1960</v>
      </c>
      <c r="B76" s="154" t="s">
        <v>564</v>
      </c>
      <c r="C76" s="155" t="s">
        <v>782</v>
      </c>
      <c r="D76" s="155" t="s">
        <v>783</v>
      </c>
      <c r="E76" s="155" t="s">
        <v>783</v>
      </c>
      <c r="F76" s="156" t="s">
        <v>784</v>
      </c>
    </row>
    <row r="77" spans="1:6" x14ac:dyDescent="0.2">
      <c r="A77" s="895"/>
      <c r="B77" s="151" t="s">
        <v>567</v>
      </c>
      <c r="C77" s="153" t="s">
        <v>785</v>
      </c>
      <c r="D77" s="153" t="s">
        <v>595</v>
      </c>
      <c r="E77" s="153" t="s">
        <v>786</v>
      </c>
      <c r="F77" s="157" t="s">
        <v>787</v>
      </c>
    </row>
    <row r="78" spans="1:6" x14ac:dyDescent="0.2">
      <c r="A78" s="895"/>
      <c r="B78" s="151" t="s">
        <v>571</v>
      </c>
      <c r="C78" s="153" t="s">
        <v>788</v>
      </c>
      <c r="D78" s="153" t="s">
        <v>789</v>
      </c>
      <c r="E78" s="153" t="s">
        <v>656</v>
      </c>
      <c r="F78" s="157" t="s">
        <v>790</v>
      </c>
    </row>
    <row r="79" spans="1:6" x14ac:dyDescent="0.2">
      <c r="A79" s="895"/>
      <c r="B79" s="151" t="s">
        <v>575</v>
      </c>
      <c r="C79" s="153" t="s">
        <v>791</v>
      </c>
      <c r="D79" s="153" t="s">
        <v>792</v>
      </c>
      <c r="E79" s="153" t="s">
        <v>793</v>
      </c>
      <c r="F79" s="157" t="s">
        <v>794</v>
      </c>
    </row>
    <row r="80" spans="1:6" x14ac:dyDescent="0.2">
      <c r="A80" s="895"/>
      <c r="B80" s="151" t="s">
        <v>579</v>
      </c>
      <c r="C80" s="153" t="s">
        <v>795</v>
      </c>
      <c r="D80" s="153" t="s">
        <v>723</v>
      </c>
      <c r="E80" s="153" t="s">
        <v>796</v>
      </c>
      <c r="F80" s="157" t="s">
        <v>797</v>
      </c>
    </row>
    <row r="81" spans="1:6" x14ac:dyDescent="0.2">
      <c r="A81" s="895"/>
      <c r="B81" s="151" t="s">
        <v>583</v>
      </c>
      <c r="C81" s="153" t="s">
        <v>798</v>
      </c>
      <c r="D81" s="153" t="s">
        <v>590</v>
      </c>
      <c r="E81" s="153" t="s">
        <v>799</v>
      </c>
      <c r="F81" s="157" t="s">
        <v>800</v>
      </c>
    </row>
    <row r="82" spans="1:6" x14ac:dyDescent="0.2">
      <c r="A82" s="895"/>
      <c r="B82" s="151" t="s">
        <v>543</v>
      </c>
      <c r="C82" s="153" t="s">
        <v>801</v>
      </c>
      <c r="D82" s="153" t="s">
        <v>684</v>
      </c>
      <c r="E82" s="153" t="s">
        <v>802</v>
      </c>
      <c r="F82" s="157" t="s">
        <v>803</v>
      </c>
    </row>
    <row r="83" spans="1:6" x14ac:dyDescent="0.2">
      <c r="A83" s="895"/>
      <c r="B83" s="151" t="s">
        <v>545</v>
      </c>
      <c r="C83" s="153" t="s">
        <v>804</v>
      </c>
      <c r="D83" s="153" t="s">
        <v>731</v>
      </c>
      <c r="E83" s="153" t="s">
        <v>805</v>
      </c>
      <c r="F83" s="157" t="s">
        <v>806</v>
      </c>
    </row>
    <row r="84" spans="1:6" x14ac:dyDescent="0.2">
      <c r="A84" s="895"/>
      <c r="B84" s="151" t="s">
        <v>548</v>
      </c>
      <c r="C84" s="153" t="s">
        <v>807</v>
      </c>
      <c r="D84" s="153" t="s">
        <v>591</v>
      </c>
      <c r="E84" s="153" t="s">
        <v>808</v>
      </c>
      <c r="F84" s="157" t="s">
        <v>809</v>
      </c>
    </row>
    <row r="85" spans="1:6" x14ac:dyDescent="0.2">
      <c r="A85" s="895"/>
      <c r="B85" s="151" t="s">
        <v>552</v>
      </c>
      <c r="C85" s="153" t="s">
        <v>810</v>
      </c>
      <c r="D85" s="153" t="s">
        <v>599</v>
      </c>
      <c r="E85" s="153" t="s">
        <v>811</v>
      </c>
      <c r="F85" s="157" t="s">
        <v>812</v>
      </c>
    </row>
    <row r="86" spans="1:6" x14ac:dyDescent="0.2">
      <c r="A86" s="895"/>
      <c r="B86" s="151" t="s">
        <v>556</v>
      </c>
      <c r="C86" s="153" t="s">
        <v>813</v>
      </c>
      <c r="D86" s="153" t="s">
        <v>814</v>
      </c>
      <c r="E86" s="153" t="s">
        <v>815</v>
      </c>
      <c r="F86" s="157" t="s">
        <v>816</v>
      </c>
    </row>
    <row r="87" spans="1:6" ht="12.75" thickBot="1" x14ac:dyDescent="0.25">
      <c r="A87" s="896"/>
      <c r="B87" s="161" t="s">
        <v>560</v>
      </c>
      <c r="C87" s="162" t="s">
        <v>817</v>
      </c>
      <c r="D87" s="162" t="s">
        <v>818</v>
      </c>
      <c r="E87" s="162" t="s">
        <v>819</v>
      </c>
      <c r="F87" s="163" t="s">
        <v>819</v>
      </c>
    </row>
    <row r="88" spans="1:6" x14ac:dyDescent="0.2">
      <c r="A88" s="894">
        <v>1961</v>
      </c>
      <c r="B88" s="154" t="s">
        <v>564</v>
      </c>
      <c r="C88" s="155" t="s">
        <v>820</v>
      </c>
      <c r="D88" s="155" t="s">
        <v>562</v>
      </c>
      <c r="E88" s="155" t="s">
        <v>562</v>
      </c>
      <c r="F88" s="156" t="s">
        <v>821</v>
      </c>
    </row>
    <row r="89" spans="1:6" x14ac:dyDescent="0.2">
      <c r="A89" s="895"/>
      <c r="B89" s="151" t="s">
        <v>567</v>
      </c>
      <c r="C89" s="153" t="s">
        <v>822</v>
      </c>
      <c r="D89" s="153" t="s">
        <v>823</v>
      </c>
      <c r="E89" s="153" t="s">
        <v>792</v>
      </c>
      <c r="F89" s="157" t="s">
        <v>824</v>
      </c>
    </row>
    <row r="90" spans="1:6" x14ac:dyDescent="0.2">
      <c r="A90" s="895"/>
      <c r="B90" s="151" t="s">
        <v>571</v>
      </c>
      <c r="C90" s="153" t="s">
        <v>825</v>
      </c>
      <c r="D90" s="153" t="s">
        <v>826</v>
      </c>
      <c r="E90" s="153" t="s">
        <v>827</v>
      </c>
      <c r="F90" s="157" t="s">
        <v>828</v>
      </c>
    </row>
    <row r="91" spans="1:6" x14ac:dyDescent="0.2">
      <c r="A91" s="895"/>
      <c r="B91" s="151" t="s">
        <v>575</v>
      </c>
      <c r="C91" s="153" t="s">
        <v>829</v>
      </c>
      <c r="D91" s="153" t="s">
        <v>830</v>
      </c>
      <c r="E91" s="153" t="s">
        <v>831</v>
      </c>
      <c r="F91" s="157" t="s">
        <v>832</v>
      </c>
    </row>
    <row r="92" spans="1:6" x14ac:dyDescent="0.2">
      <c r="A92" s="895"/>
      <c r="B92" s="151" t="s">
        <v>579</v>
      </c>
      <c r="C92" s="153" t="s">
        <v>833</v>
      </c>
      <c r="D92" s="153" t="s">
        <v>834</v>
      </c>
      <c r="E92" s="153" t="s">
        <v>835</v>
      </c>
      <c r="F92" s="157" t="s">
        <v>836</v>
      </c>
    </row>
    <row r="93" spans="1:6" x14ac:dyDescent="0.2">
      <c r="A93" s="895"/>
      <c r="B93" s="151" t="s">
        <v>583</v>
      </c>
      <c r="C93" s="153" t="s">
        <v>837</v>
      </c>
      <c r="D93" s="153" t="s">
        <v>587</v>
      </c>
      <c r="E93" s="153" t="s">
        <v>838</v>
      </c>
      <c r="F93" s="157" t="s">
        <v>839</v>
      </c>
    </row>
    <row r="94" spans="1:6" x14ac:dyDescent="0.2">
      <c r="A94" s="895"/>
      <c r="B94" s="151" t="s">
        <v>543</v>
      </c>
      <c r="C94" s="153" t="s">
        <v>840</v>
      </c>
      <c r="D94" s="153" t="s">
        <v>772</v>
      </c>
      <c r="E94" s="153" t="s">
        <v>841</v>
      </c>
      <c r="F94" s="157" t="s">
        <v>842</v>
      </c>
    </row>
    <row r="95" spans="1:6" x14ac:dyDescent="0.2">
      <c r="A95" s="895"/>
      <c r="B95" s="151" t="s">
        <v>545</v>
      </c>
      <c r="C95" s="153" t="s">
        <v>843</v>
      </c>
      <c r="D95" s="153" t="s">
        <v>844</v>
      </c>
      <c r="E95" s="153" t="s">
        <v>845</v>
      </c>
      <c r="F95" s="157" t="s">
        <v>846</v>
      </c>
    </row>
    <row r="96" spans="1:6" x14ac:dyDescent="0.2">
      <c r="A96" s="895"/>
      <c r="B96" s="151" t="s">
        <v>548</v>
      </c>
      <c r="C96" s="153" t="s">
        <v>847</v>
      </c>
      <c r="D96" s="153" t="s">
        <v>848</v>
      </c>
      <c r="E96" s="153" t="s">
        <v>849</v>
      </c>
      <c r="F96" s="157" t="s">
        <v>850</v>
      </c>
    </row>
    <row r="97" spans="1:6" x14ac:dyDescent="0.2">
      <c r="A97" s="895"/>
      <c r="B97" s="151" t="s">
        <v>552</v>
      </c>
      <c r="C97" s="153" t="s">
        <v>851</v>
      </c>
      <c r="D97" s="153" t="s">
        <v>698</v>
      </c>
      <c r="E97" s="153" t="s">
        <v>852</v>
      </c>
      <c r="F97" s="157" t="s">
        <v>765</v>
      </c>
    </row>
    <row r="98" spans="1:6" x14ac:dyDescent="0.2">
      <c r="A98" s="895"/>
      <c r="B98" s="151" t="s">
        <v>556</v>
      </c>
      <c r="C98" s="153" t="s">
        <v>853</v>
      </c>
      <c r="D98" s="153" t="s">
        <v>854</v>
      </c>
      <c r="E98" s="153" t="s">
        <v>855</v>
      </c>
      <c r="F98" s="157" t="s">
        <v>856</v>
      </c>
    </row>
    <row r="99" spans="1:6" ht="12.75" thickBot="1" x14ac:dyDescent="0.25">
      <c r="A99" s="896"/>
      <c r="B99" s="161" t="s">
        <v>560</v>
      </c>
      <c r="C99" s="162" t="s">
        <v>857</v>
      </c>
      <c r="D99" s="162" t="s">
        <v>858</v>
      </c>
      <c r="E99" s="162" t="s">
        <v>859</v>
      </c>
      <c r="F99" s="163" t="s">
        <v>859</v>
      </c>
    </row>
    <row r="100" spans="1:6" x14ac:dyDescent="0.2">
      <c r="A100" s="894">
        <v>1962</v>
      </c>
      <c r="B100" s="154" t="s">
        <v>564</v>
      </c>
      <c r="C100" s="155" t="s">
        <v>860</v>
      </c>
      <c r="D100" s="155" t="s">
        <v>861</v>
      </c>
      <c r="E100" s="155" t="s">
        <v>861</v>
      </c>
      <c r="F100" s="156" t="s">
        <v>862</v>
      </c>
    </row>
    <row r="101" spans="1:6" x14ac:dyDescent="0.2">
      <c r="A101" s="895"/>
      <c r="B101" s="151" t="s">
        <v>567</v>
      </c>
      <c r="C101" s="153" t="s">
        <v>863</v>
      </c>
      <c r="D101" s="153" t="s">
        <v>719</v>
      </c>
      <c r="E101" s="153" t="s">
        <v>864</v>
      </c>
      <c r="F101" s="157" t="s">
        <v>865</v>
      </c>
    </row>
    <row r="102" spans="1:6" x14ac:dyDescent="0.2">
      <c r="A102" s="895"/>
      <c r="B102" s="151" t="s">
        <v>571</v>
      </c>
      <c r="C102" s="153" t="s">
        <v>866</v>
      </c>
      <c r="D102" s="153" t="s">
        <v>867</v>
      </c>
      <c r="E102" s="153" t="s">
        <v>647</v>
      </c>
      <c r="F102" s="157" t="s">
        <v>751</v>
      </c>
    </row>
    <row r="103" spans="1:6" x14ac:dyDescent="0.2">
      <c r="A103" s="895"/>
      <c r="B103" s="151" t="s">
        <v>575</v>
      </c>
      <c r="C103" s="153" t="s">
        <v>868</v>
      </c>
      <c r="D103" s="153" t="s">
        <v>653</v>
      </c>
      <c r="E103" s="153" t="s">
        <v>624</v>
      </c>
      <c r="F103" s="157" t="s">
        <v>869</v>
      </c>
    </row>
    <row r="104" spans="1:6" x14ac:dyDescent="0.2">
      <c r="A104" s="895"/>
      <c r="B104" s="151" t="s">
        <v>579</v>
      </c>
      <c r="C104" s="153" t="s">
        <v>870</v>
      </c>
      <c r="D104" s="153" t="s">
        <v>719</v>
      </c>
      <c r="E104" s="153" t="s">
        <v>676</v>
      </c>
      <c r="F104" s="157" t="s">
        <v>871</v>
      </c>
    </row>
    <row r="105" spans="1:6" x14ac:dyDescent="0.2">
      <c r="A105" s="895"/>
      <c r="B105" s="151" t="s">
        <v>583</v>
      </c>
      <c r="C105" s="153" t="s">
        <v>872</v>
      </c>
      <c r="D105" s="153" t="s">
        <v>873</v>
      </c>
      <c r="E105" s="153" t="s">
        <v>874</v>
      </c>
      <c r="F105" s="157" t="s">
        <v>613</v>
      </c>
    </row>
    <row r="106" spans="1:6" x14ac:dyDescent="0.2">
      <c r="A106" s="895"/>
      <c r="B106" s="151" t="s">
        <v>543</v>
      </c>
      <c r="C106" s="153" t="s">
        <v>875</v>
      </c>
      <c r="D106" s="153" t="s">
        <v>792</v>
      </c>
      <c r="E106" s="153" t="s">
        <v>876</v>
      </c>
      <c r="F106" s="157" t="s">
        <v>877</v>
      </c>
    </row>
    <row r="107" spans="1:6" x14ac:dyDescent="0.2">
      <c r="A107" s="895"/>
      <c r="B107" s="151" t="s">
        <v>545</v>
      </c>
      <c r="C107" s="153" t="s">
        <v>878</v>
      </c>
      <c r="D107" s="153" t="s">
        <v>879</v>
      </c>
      <c r="E107" s="153" t="s">
        <v>880</v>
      </c>
      <c r="F107" s="157" t="s">
        <v>881</v>
      </c>
    </row>
    <row r="108" spans="1:6" x14ac:dyDescent="0.2">
      <c r="A108" s="895"/>
      <c r="B108" s="151" t="s">
        <v>548</v>
      </c>
      <c r="C108" s="153" t="s">
        <v>882</v>
      </c>
      <c r="D108" s="153" t="s">
        <v>883</v>
      </c>
      <c r="E108" s="153" t="s">
        <v>884</v>
      </c>
      <c r="F108" s="157" t="s">
        <v>885</v>
      </c>
    </row>
    <row r="109" spans="1:6" x14ac:dyDescent="0.2">
      <c r="A109" s="895"/>
      <c r="B109" s="151" t="s">
        <v>552</v>
      </c>
      <c r="C109" s="153" t="s">
        <v>886</v>
      </c>
      <c r="D109" s="153" t="s">
        <v>691</v>
      </c>
      <c r="E109" s="153" t="s">
        <v>887</v>
      </c>
      <c r="F109" s="157" t="s">
        <v>888</v>
      </c>
    </row>
    <row r="110" spans="1:6" x14ac:dyDescent="0.2">
      <c r="A110" s="895"/>
      <c r="B110" s="151" t="s">
        <v>556</v>
      </c>
      <c r="C110" s="153" t="s">
        <v>889</v>
      </c>
      <c r="D110" s="153" t="s">
        <v>619</v>
      </c>
      <c r="E110" s="153" t="s">
        <v>890</v>
      </c>
      <c r="F110" s="157" t="s">
        <v>891</v>
      </c>
    </row>
    <row r="111" spans="1:6" ht="12.75" thickBot="1" x14ac:dyDescent="0.25">
      <c r="A111" s="896"/>
      <c r="B111" s="158" t="s">
        <v>560</v>
      </c>
      <c r="C111" s="159" t="s">
        <v>892</v>
      </c>
      <c r="D111" s="159" t="s">
        <v>893</v>
      </c>
      <c r="E111" s="159" t="s">
        <v>894</v>
      </c>
      <c r="F111" s="160" t="s">
        <v>894</v>
      </c>
    </row>
    <row r="112" spans="1:6" x14ac:dyDescent="0.2">
      <c r="A112" s="891">
        <v>1963</v>
      </c>
      <c r="B112" s="348" t="s">
        <v>564</v>
      </c>
      <c r="C112" s="349" t="s">
        <v>895</v>
      </c>
      <c r="D112" s="349" t="s">
        <v>896</v>
      </c>
      <c r="E112" s="349" t="s">
        <v>896</v>
      </c>
      <c r="F112" s="349" t="s">
        <v>897</v>
      </c>
    </row>
    <row r="113" spans="1:6" x14ac:dyDescent="0.2">
      <c r="A113" s="892"/>
      <c r="B113" s="151" t="s">
        <v>567</v>
      </c>
      <c r="C113" s="153" t="s">
        <v>898</v>
      </c>
      <c r="D113" s="153" t="s">
        <v>899</v>
      </c>
      <c r="E113" s="153" t="s">
        <v>842</v>
      </c>
      <c r="F113" s="153" t="s">
        <v>900</v>
      </c>
    </row>
    <row r="114" spans="1:6" x14ac:dyDescent="0.2">
      <c r="A114" s="892"/>
      <c r="B114" s="151" t="s">
        <v>571</v>
      </c>
      <c r="C114" s="153" t="s">
        <v>901</v>
      </c>
      <c r="D114" s="153" t="s">
        <v>902</v>
      </c>
      <c r="E114" s="153" t="s">
        <v>903</v>
      </c>
      <c r="F114" s="153" t="s">
        <v>904</v>
      </c>
    </row>
    <row r="115" spans="1:6" x14ac:dyDescent="0.2">
      <c r="A115" s="892"/>
      <c r="B115" s="151" t="s">
        <v>575</v>
      </c>
      <c r="C115" s="153" t="s">
        <v>905</v>
      </c>
      <c r="D115" s="153" t="s">
        <v>849</v>
      </c>
      <c r="E115" s="153" t="s">
        <v>906</v>
      </c>
      <c r="F115" s="153" t="s">
        <v>907</v>
      </c>
    </row>
    <row r="116" spans="1:6" x14ac:dyDescent="0.2">
      <c r="A116" s="892"/>
      <c r="B116" s="151" t="s">
        <v>579</v>
      </c>
      <c r="C116" s="153" t="s">
        <v>908</v>
      </c>
      <c r="D116" s="153" t="s">
        <v>909</v>
      </c>
      <c r="E116" s="153" t="s">
        <v>910</v>
      </c>
      <c r="F116" s="153" t="s">
        <v>911</v>
      </c>
    </row>
    <row r="117" spans="1:6" x14ac:dyDescent="0.2">
      <c r="A117" s="892"/>
      <c r="B117" s="151" t="s">
        <v>583</v>
      </c>
      <c r="C117" s="153" t="s">
        <v>912</v>
      </c>
      <c r="D117" s="153" t="s">
        <v>913</v>
      </c>
      <c r="E117" s="153" t="s">
        <v>914</v>
      </c>
      <c r="F117" s="153" t="s">
        <v>915</v>
      </c>
    </row>
    <row r="118" spans="1:6" x14ac:dyDescent="0.2">
      <c r="A118" s="892"/>
      <c r="B118" s="151" t="s">
        <v>543</v>
      </c>
      <c r="C118" s="153" t="s">
        <v>916</v>
      </c>
      <c r="D118" s="153" t="s">
        <v>599</v>
      </c>
      <c r="E118" s="153" t="s">
        <v>917</v>
      </c>
      <c r="F118" s="153" t="s">
        <v>918</v>
      </c>
    </row>
    <row r="119" spans="1:6" x14ac:dyDescent="0.2">
      <c r="A119" s="892"/>
      <c r="B119" s="151" t="s">
        <v>545</v>
      </c>
      <c r="C119" s="153" t="s">
        <v>919</v>
      </c>
      <c r="D119" s="153" t="s">
        <v>920</v>
      </c>
      <c r="E119" s="153" t="s">
        <v>921</v>
      </c>
      <c r="F119" s="153" t="s">
        <v>922</v>
      </c>
    </row>
    <row r="120" spans="1:6" x14ac:dyDescent="0.2">
      <c r="A120" s="892"/>
      <c r="B120" s="151" t="s">
        <v>548</v>
      </c>
      <c r="C120" s="153" t="s">
        <v>923</v>
      </c>
      <c r="D120" s="153" t="s">
        <v>924</v>
      </c>
      <c r="E120" s="153" t="s">
        <v>925</v>
      </c>
      <c r="F120" s="153" t="s">
        <v>926</v>
      </c>
    </row>
    <row r="121" spans="1:6" x14ac:dyDescent="0.2">
      <c r="A121" s="892"/>
      <c r="B121" s="151" t="s">
        <v>552</v>
      </c>
      <c r="C121" s="153" t="s">
        <v>927</v>
      </c>
      <c r="D121" s="153" t="s">
        <v>928</v>
      </c>
      <c r="E121" s="153" t="s">
        <v>929</v>
      </c>
      <c r="F121" s="153" t="s">
        <v>930</v>
      </c>
    </row>
    <row r="122" spans="1:6" x14ac:dyDescent="0.2">
      <c r="A122" s="892"/>
      <c r="B122" s="151" t="s">
        <v>556</v>
      </c>
      <c r="C122" s="153" t="s">
        <v>931</v>
      </c>
      <c r="D122" s="153" t="s">
        <v>609</v>
      </c>
      <c r="E122" s="153" t="s">
        <v>932</v>
      </c>
      <c r="F122" s="153" t="s">
        <v>933</v>
      </c>
    </row>
    <row r="123" spans="1:6" ht="12.75" thickBot="1" x14ac:dyDescent="0.25">
      <c r="A123" s="893"/>
      <c r="B123" s="161" t="s">
        <v>560</v>
      </c>
      <c r="C123" s="162" t="s">
        <v>934</v>
      </c>
      <c r="D123" s="162" t="s">
        <v>935</v>
      </c>
      <c r="E123" s="162" t="s">
        <v>936</v>
      </c>
      <c r="F123" s="162" t="s">
        <v>936</v>
      </c>
    </row>
    <row r="124" spans="1:6" x14ac:dyDescent="0.2">
      <c r="A124" s="894">
        <v>1964</v>
      </c>
      <c r="B124" s="154" t="s">
        <v>564</v>
      </c>
      <c r="C124" s="155" t="s">
        <v>937</v>
      </c>
      <c r="D124" s="155" t="s">
        <v>938</v>
      </c>
      <c r="E124" s="155" t="s">
        <v>938</v>
      </c>
      <c r="F124" s="156" t="s">
        <v>939</v>
      </c>
    </row>
    <row r="125" spans="1:6" x14ac:dyDescent="0.2">
      <c r="A125" s="895"/>
      <c r="B125" s="151" t="s">
        <v>567</v>
      </c>
      <c r="C125" s="153" t="s">
        <v>940</v>
      </c>
      <c r="D125" s="153" t="s">
        <v>941</v>
      </c>
      <c r="E125" s="153" t="s">
        <v>942</v>
      </c>
      <c r="F125" s="157" t="s">
        <v>943</v>
      </c>
    </row>
    <row r="126" spans="1:6" x14ac:dyDescent="0.2">
      <c r="A126" s="895"/>
      <c r="B126" s="151" t="s">
        <v>571</v>
      </c>
      <c r="C126" s="153" t="s">
        <v>944</v>
      </c>
      <c r="D126" s="153" t="s">
        <v>945</v>
      </c>
      <c r="E126" s="153" t="s">
        <v>946</v>
      </c>
      <c r="F126" s="157" t="s">
        <v>947</v>
      </c>
    </row>
    <row r="127" spans="1:6" x14ac:dyDescent="0.2">
      <c r="A127" s="895"/>
      <c r="B127" s="151" t="s">
        <v>575</v>
      </c>
      <c r="C127" s="153" t="s">
        <v>948</v>
      </c>
      <c r="D127" s="153" t="s">
        <v>945</v>
      </c>
      <c r="E127" s="153" t="s">
        <v>765</v>
      </c>
      <c r="F127" s="157" t="s">
        <v>949</v>
      </c>
    </row>
    <row r="128" spans="1:6" x14ac:dyDescent="0.2">
      <c r="A128" s="895"/>
      <c r="B128" s="151" t="s">
        <v>579</v>
      </c>
      <c r="C128" s="153" t="s">
        <v>950</v>
      </c>
      <c r="D128" s="153" t="s">
        <v>799</v>
      </c>
      <c r="E128" s="153" t="s">
        <v>951</v>
      </c>
      <c r="F128" s="157" t="s">
        <v>952</v>
      </c>
    </row>
    <row r="129" spans="1:6" x14ac:dyDescent="0.2">
      <c r="A129" s="895"/>
      <c r="B129" s="151" t="s">
        <v>583</v>
      </c>
      <c r="C129" s="153" t="s">
        <v>953</v>
      </c>
      <c r="D129" s="153" t="s">
        <v>954</v>
      </c>
      <c r="E129" s="153" t="s">
        <v>955</v>
      </c>
      <c r="F129" s="157" t="s">
        <v>956</v>
      </c>
    </row>
    <row r="130" spans="1:6" x14ac:dyDescent="0.2">
      <c r="A130" s="895"/>
      <c r="B130" s="151" t="s">
        <v>543</v>
      </c>
      <c r="C130" s="153" t="s">
        <v>957</v>
      </c>
      <c r="D130" s="153" t="s">
        <v>958</v>
      </c>
      <c r="E130" s="153" t="s">
        <v>959</v>
      </c>
      <c r="F130" s="157" t="s">
        <v>960</v>
      </c>
    </row>
    <row r="131" spans="1:6" x14ac:dyDescent="0.2">
      <c r="A131" s="895"/>
      <c r="B131" s="151" t="s">
        <v>545</v>
      </c>
      <c r="C131" s="153" t="s">
        <v>961</v>
      </c>
      <c r="D131" s="153" t="s">
        <v>962</v>
      </c>
      <c r="E131" s="153" t="s">
        <v>963</v>
      </c>
      <c r="F131" s="157" t="s">
        <v>964</v>
      </c>
    </row>
    <row r="132" spans="1:6" x14ac:dyDescent="0.2">
      <c r="A132" s="895"/>
      <c r="B132" s="151" t="s">
        <v>548</v>
      </c>
      <c r="C132" s="153" t="s">
        <v>965</v>
      </c>
      <c r="D132" s="153" t="s">
        <v>966</v>
      </c>
      <c r="E132" s="153" t="s">
        <v>967</v>
      </c>
      <c r="F132" s="157" t="s">
        <v>968</v>
      </c>
    </row>
    <row r="133" spans="1:6" x14ac:dyDescent="0.2">
      <c r="A133" s="895"/>
      <c r="B133" s="151" t="s">
        <v>552</v>
      </c>
      <c r="C133" s="153" t="s">
        <v>969</v>
      </c>
      <c r="D133" s="153" t="s">
        <v>970</v>
      </c>
      <c r="E133" s="153" t="s">
        <v>971</v>
      </c>
      <c r="F133" s="157" t="s">
        <v>972</v>
      </c>
    </row>
    <row r="134" spans="1:6" x14ac:dyDescent="0.2">
      <c r="A134" s="895"/>
      <c r="B134" s="151" t="s">
        <v>556</v>
      </c>
      <c r="C134" s="153" t="s">
        <v>973</v>
      </c>
      <c r="D134" s="153" t="s">
        <v>974</v>
      </c>
      <c r="E134" s="153" t="s">
        <v>975</v>
      </c>
      <c r="F134" s="157" t="s">
        <v>976</v>
      </c>
    </row>
    <row r="135" spans="1:6" ht="12.75" thickBot="1" x14ac:dyDescent="0.25">
      <c r="A135" s="896"/>
      <c r="B135" s="158" t="s">
        <v>560</v>
      </c>
      <c r="C135" s="159" t="s">
        <v>977</v>
      </c>
      <c r="D135" s="159" t="s">
        <v>574</v>
      </c>
      <c r="E135" s="159" t="s">
        <v>978</v>
      </c>
      <c r="F135" s="160" t="s">
        <v>978</v>
      </c>
    </row>
    <row r="136" spans="1:6" x14ac:dyDescent="0.2">
      <c r="A136" s="891">
        <v>1965</v>
      </c>
      <c r="B136" s="348" t="s">
        <v>564</v>
      </c>
      <c r="C136" s="349" t="s">
        <v>979</v>
      </c>
      <c r="D136" s="349" t="s">
        <v>980</v>
      </c>
      <c r="E136" s="349" t="s">
        <v>980</v>
      </c>
      <c r="F136" s="349" t="s">
        <v>981</v>
      </c>
    </row>
    <row r="137" spans="1:6" x14ac:dyDescent="0.2">
      <c r="A137" s="892"/>
      <c r="B137" s="151" t="s">
        <v>567</v>
      </c>
      <c r="C137" s="153" t="s">
        <v>961</v>
      </c>
      <c r="D137" s="153" t="s">
        <v>982</v>
      </c>
      <c r="E137" s="153" t="s">
        <v>582</v>
      </c>
      <c r="F137" s="153" t="s">
        <v>983</v>
      </c>
    </row>
    <row r="138" spans="1:6" x14ac:dyDescent="0.2">
      <c r="A138" s="892"/>
      <c r="B138" s="151" t="s">
        <v>571</v>
      </c>
      <c r="C138" s="153" t="s">
        <v>984</v>
      </c>
      <c r="D138" s="153" t="s">
        <v>647</v>
      </c>
      <c r="E138" s="153" t="s">
        <v>985</v>
      </c>
      <c r="F138" s="153" t="s">
        <v>986</v>
      </c>
    </row>
    <row r="139" spans="1:6" x14ac:dyDescent="0.2">
      <c r="A139" s="892"/>
      <c r="B139" s="151" t="s">
        <v>575</v>
      </c>
      <c r="C139" s="153" t="s">
        <v>987</v>
      </c>
      <c r="D139" s="153" t="s">
        <v>988</v>
      </c>
      <c r="E139" s="153" t="s">
        <v>802</v>
      </c>
      <c r="F139" s="153" t="s">
        <v>809</v>
      </c>
    </row>
    <row r="140" spans="1:6" x14ac:dyDescent="0.2">
      <c r="A140" s="892"/>
      <c r="B140" s="151" t="s">
        <v>579</v>
      </c>
      <c r="C140" s="153" t="s">
        <v>989</v>
      </c>
      <c r="D140" s="153" t="s">
        <v>643</v>
      </c>
      <c r="E140" s="153" t="s">
        <v>800</v>
      </c>
      <c r="F140" s="153" t="s">
        <v>990</v>
      </c>
    </row>
    <row r="141" spans="1:6" x14ac:dyDescent="0.2">
      <c r="A141" s="892"/>
      <c r="B141" s="151" t="s">
        <v>583</v>
      </c>
      <c r="C141" s="153" t="s">
        <v>991</v>
      </c>
      <c r="D141" s="153" t="s">
        <v>992</v>
      </c>
      <c r="E141" s="153" t="s">
        <v>993</v>
      </c>
      <c r="F141" s="153" t="s">
        <v>994</v>
      </c>
    </row>
    <row r="142" spans="1:6" x14ac:dyDescent="0.2">
      <c r="A142" s="892"/>
      <c r="B142" s="151" t="s">
        <v>543</v>
      </c>
      <c r="C142" s="153" t="s">
        <v>995</v>
      </c>
      <c r="D142" s="153" t="s">
        <v>996</v>
      </c>
      <c r="E142" s="153" t="s">
        <v>997</v>
      </c>
      <c r="F142" s="153" t="s">
        <v>998</v>
      </c>
    </row>
    <row r="143" spans="1:6" x14ac:dyDescent="0.2">
      <c r="A143" s="892"/>
      <c r="B143" s="151" t="s">
        <v>545</v>
      </c>
      <c r="C143" s="153" t="s">
        <v>999</v>
      </c>
      <c r="D143" s="153" t="s">
        <v>1000</v>
      </c>
      <c r="E143" s="153" t="s">
        <v>1001</v>
      </c>
      <c r="F143" s="153" t="s">
        <v>1002</v>
      </c>
    </row>
    <row r="144" spans="1:6" x14ac:dyDescent="0.2">
      <c r="A144" s="892"/>
      <c r="B144" s="151" t="s">
        <v>548</v>
      </c>
      <c r="C144" s="153" t="s">
        <v>1003</v>
      </c>
      <c r="D144" s="153" t="s">
        <v>627</v>
      </c>
      <c r="E144" s="153" t="s">
        <v>781</v>
      </c>
      <c r="F144" s="153" t="s">
        <v>1004</v>
      </c>
    </row>
    <row r="145" spans="1:6" x14ac:dyDescent="0.2">
      <c r="A145" s="892"/>
      <c r="B145" s="151" t="s">
        <v>552</v>
      </c>
      <c r="C145" s="153" t="s">
        <v>1005</v>
      </c>
      <c r="D145" s="153" t="s">
        <v>1006</v>
      </c>
      <c r="E145" s="153" t="s">
        <v>729</v>
      </c>
      <c r="F145" s="153" t="s">
        <v>1007</v>
      </c>
    </row>
    <row r="146" spans="1:6" x14ac:dyDescent="0.2">
      <c r="A146" s="892"/>
      <c r="B146" s="151" t="s">
        <v>556</v>
      </c>
      <c r="C146" s="153" t="s">
        <v>1008</v>
      </c>
      <c r="D146" s="153" t="s">
        <v>1009</v>
      </c>
      <c r="E146" s="153" t="s">
        <v>1010</v>
      </c>
      <c r="F146" s="153" t="s">
        <v>955</v>
      </c>
    </row>
    <row r="147" spans="1:6" ht="12.75" thickBot="1" x14ac:dyDescent="0.25">
      <c r="A147" s="893"/>
      <c r="B147" s="161" t="s">
        <v>560</v>
      </c>
      <c r="C147" s="162" t="s">
        <v>1011</v>
      </c>
      <c r="D147" s="162" t="s">
        <v>1012</v>
      </c>
      <c r="E147" s="162" t="s">
        <v>1013</v>
      </c>
      <c r="F147" s="162" t="s">
        <v>1013</v>
      </c>
    </row>
    <row r="148" spans="1:6" x14ac:dyDescent="0.2">
      <c r="A148" s="894">
        <v>1966</v>
      </c>
      <c r="B148" s="154" t="s">
        <v>564</v>
      </c>
      <c r="C148" s="155" t="s">
        <v>1014</v>
      </c>
      <c r="D148" s="155" t="s">
        <v>789</v>
      </c>
      <c r="E148" s="155" t="s">
        <v>789</v>
      </c>
      <c r="F148" s="156" t="s">
        <v>1015</v>
      </c>
    </row>
    <row r="149" spans="1:6" x14ac:dyDescent="0.2">
      <c r="A149" s="895"/>
      <c r="B149" s="151" t="s">
        <v>567</v>
      </c>
      <c r="C149" s="153" t="s">
        <v>1016</v>
      </c>
      <c r="D149" s="153" t="s">
        <v>668</v>
      </c>
      <c r="E149" s="153" t="s">
        <v>827</v>
      </c>
      <c r="F149" s="157" t="s">
        <v>1017</v>
      </c>
    </row>
    <row r="150" spans="1:6" x14ac:dyDescent="0.2">
      <c r="A150" s="895"/>
      <c r="B150" s="151" t="s">
        <v>571</v>
      </c>
      <c r="C150" s="153" t="s">
        <v>1018</v>
      </c>
      <c r="D150" s="153" t="s">
        <v>1019</v>
      </c>
      <c r="E150" s="153" t="s">
        <v>1020</v>
      </c>
      <c r="F150" s="157" t="s">
        <v>1021</v>
      </c>
    </row>
    <row r="151" spans="1:6" x14ac:dyDescent="0.2">
      <c r="A151" s="895"/>
      <c r="B151" s="151" t="s">
        <v>575</v>
      </c>
      <c r="C151" s="153" t="s">
        <v>1022</v>
      </c>
      <c r="D151" s="153" t="s">
        <v>1023</v>
      </c>
      <c r="E151" s="153" t="s">
        <v>1024</v>
      </c>
      <c r="F151" s="157" t="s">
        <v>692</v>
      </c>
    </row>
    <row r="152" spans="1:6" x14ac:dyDescent="0.2">
      <c r="A152" s="895"/>
      <c r="B152" s="151" t="s">
        <v>579</v>
      </c>
      <c r="C152" s="153" t="s">
        <v>1025</v>
      </c>
      <c r="D152" s="153" t="s">
        <v>814</v>
      </c>
      <c r="E152" s="153" t="s">
        <v>1026</v>
      </c>
      <c r="F152" s="157" t="s">
        <v>1027</v>
      </c>
    </row>
    <row r="153" spans="1:6" x14ac:dyDescent="0.2">
      <c r="A153" s="895"/>
      <c r="B153" s="151" t="s">
        <v>583</v>
      </c>
      <c r="C153" s="153" t="s">
        <v>1028</v>
      </c>
      <c r="D153" s="153" t="s">
        <v>1029</v>
      </c>
      <c r="E153" s="153" t="s">
        <v>1030</v>
      </c>
      <c r="F153" s="157" t="s">
        <v>1031</v>
      </c>
    </row>
    <row r="154" spans="1:6" x14ac:dyDescent="0.2">
      <c r="A154" s="895"/>
      <c r="B154" s="151" t="s">
        <v>543</v>
      </c>
      <c r="C154" s="153" t="s">
        <v>1032</v>
      </c>
      <c r="D154" s="153" t="s">
        <v>590</v>
      </c>
      <c r="E154" s="153" t="s">
        <v>1033</v>
      </c>
      <c r="F154" s="157" t="s">
        <v>1034</v>
      </c>
    </row>
    <row r="155" spans="1:6" x14ac:dyDescent="0.2">
      <c r="A155" s="895"/>
      <c r="B155" s="151" t="s">
        <v>545</v>
      </c>
      <c r="C155" s="153" t="s">
        <v>1035</v>
      </c>
      <c r="D155" s="153" t="s">
        <v>1036</v>
      </c>
      <c r="E155" s="153" t="s">
        <v>1037</v>
      </c>
      <c r="F155" s="157" t="s">
        <v>1038</v>
      </c>
    </row>
    <row r="156" spans="1:6" x14ac:dyDescent="0.2">
      <c r="A156" s="895"/>
      <c r="B156" s="151" t="s">
        <v>548</v>
      </c>
      <c r="C156" s="153" t="s">
        <v>1039</v>
      </c>
      <c r="D156" s="153" t="s">
        <v>1040</v>
      </c>
      <c r="E156" s="153" t="s">
        <v>1041</v>
      </c>
      <c r="F156" s="157" t="s">
        <v>710</v>
      </c>
    </row>
    <row r="157" spans="1:6" x14ac:dyDescent="0.2">
      <c r="A157" s="895"/>
      <c r="B157" s="151" t="s">
        <v>552</v>
      </c>
      <c r="C157" s="153" t="s">
        <v>1042</v>
      </c>
      <c r="D157" s="153" t="s">
        <v>1043</v>
      </c>
      <c r="E157" s="153" t="s">
        <v>1044</v>
      </c>
      <c r="F157" s="157" t="s">
        <v>1045</v>
      </c>
    </row>
    <row r="158" spans="1:6" x14ac:dyDescent="0.2">
      <c r="A158" s="895"/>
      <c r="B158" s="151" t="s">
        <v>556</v>
      </c>
      <c r="C158" s="153" t="s">
        <v>1046</v>
      </c>
      <c r="D158" s="153" t="s">
        <v>920</v>
      </c>
      <c r="E158" s="153" t="s">
        <v>1047</v>
      </c>
      <c r="F158" s="157" t="s">
        <v>1048</v>
      </c>
    </row>
    <row r="159" spans="1:6" ht="12.75" thickBot="1" x14ac:dyDescent="0.25">
      <c r="A159" s="896"/>
      <c r="B159" s="158" t="s">
        <v>560</v>
      </c>
      <c r="C159" s="159" t="s">
        <v>1049</v>
      </c>
      <c r="D159" s="159" t="s">
        <v>596</v>
      </c>
      <c r="E159" s="159" t="s">
        <v>1050</v>
      </c>
      <c r="F159" s="160" t="s">
        <v>1050</v>
      </c>
    </row>
    <row r="160" spans="1:6" x14ac:dyDescent="0.2">
      <c r="A160" s="891">
        <v>1967</v>
      </c>
      <c r="B160" s="348" t="s">
        <v>564</v>
      </c>
      <c r="C160" s="349" t="s">
        <v>1051</v>
      </c>
      <c r="D160" s="349" t="s">
        <v>854</v>
      </c>
      <c r="E160" s="349" t="s">
        <v>854</v>
      </c>
      <c r="F160" s="349" t="s">
        <v>1052</v>
      </c>
    </row>
    <row r="161" spans="1:6" x14ac:dyDescent="0.2">
      <c r="A161" s="892"/>
      <c r="B161" s="151" t="s">
        <v>567</v>
      </c>
      <c r="C161" s="153" t="s">
        <v>1053</v>
      </c>
      <c r="D161" s="153" t="s">
        <v>1054</v>
      </c>
      <c r="E161" s="153" t="s">
        <v>1055</v>
      </c>
      <c r="F161" s="153" t="s">
        <v>1056</v>
      </c>
    </row>
    <row r="162" spans="1:6" x14ac:dyDescent="0.2">
      <c r="A162" s="892"/>
      <c r="B162" s="151" t="s">
        <v>571</v>
      </c>
      <c r="C162" s="153" t="s">
        <v>1057</v>
      </c>
      <c r="D162" s="153" t="s">
        <v>1040</v>
      </c>
      <c r="E162" s="153" t="s">
        <v>1058</v>
      </c>
      <c r="F162" s="153" t="s">
        <v>976</v>
      </c>
    </row>
    <row r="163" spans="1:6" x14ac:dyDescent="0.2">
      <c r="A163" s="892"/>
      <c r="B163" s="151" t="s">
        <v>575</v>
      </c>
      <c r="C163" s="153" t="s">
        <v>1059</v>
      </c>
      <c r="D163" s="153" t="s">
        <v>611</v>
      </c>
      <c r="E163" s="153" t="s">
        <v>1012</v>
      </c>
      <c r="F163" s="153" t="s">
        <v>1060</v>
      </c>
    </row>
    <row r="164" spans="1:6" x14ac:dyDescent="0.2">
      <c r="A164" s="892"/>
      <c r="B164" s="151" t="s">
        <v>579</v>
      </c>
      <c r="C164" s="153" t="s">
        <v>1061</v>
      </c>
      <c r="D164" s="153" t="s">
        <v>1062</v>
      </c>
      <c r="E164" s="153" t="s">
        <v>1063</v>
      </c>
      <c r="F164" s="153" t="s">
        <v>894</v>
      </c>
    </row>
    <row r="165" spans="1:6" x14ac:dyDescent="0.2">
      <c r="A165" s="892"/>
      <c r="B165" s="151" t="s">
        <v>583</v>
      </c>
      <c r="C165" s="153" t="s">
        <v>1064</v>
      </c>
      <c r="D165" s="153" t="s">
        <v>1065</v>
      </c>
      <c r="E165" s="153" t="s">
        <v>1066</v>
      </c>
      <c r="F165" s="153" t="s">
        <v>1067</v>
      </c>
    </row>
    <row r="166" spans="1:6" x14ac:dyDescent="0.2">
      <c r="A166" s="892"/>
      <c r="B166" s="151" t="s">
        <v>543</v>
      </c>
      <c r="C166" s="153" t="s">
        <v>1068</v>
      </c>
      <c r="D166" s="153" t="s">
        <v>698</v>
      </c>
      <c r="E166" s="153" t="s">
        <v>1069</v>
      </c>
      <c r="F166" s="153" t="s">
        <v>1070</v>
      </c>
    </row>
    <row r="167" spans="1:6" x14ac:dyDescent="0.2">
      <c r="A167" s="892"/>
      <c r="B167" s="151" t="s">
        <v>545</v>
      </c>
      <c r="C167" s="153" t="s">
        <v>1071</v>
      </c>
      <c r="D167" s="153" t="s">
        <v>1072</v>
      </c>
      <c r="E167" s="153" t="s">
        <v>1073</v>
      </c>
      <c r="F167" s="153" t="s">
        <v>846</v>
      </c>
    </row>
    <row r="168" spans="1:6" x14ac:dyDescent="0.2">
      <c r="A168" s="892"/>
      <c r="B168" s="151" t="s">
        <v>548</v>
      </c>
      <c r="C168" s="153" t="s">
        <v>1074</v>
      </c>
      <c r="D168" s="153" t="s">
        <v>554</v>
      </c>
      <c r="E168" s="153" t="s">
        <v>755</v>
      </c>
      <c r="F168" s="153" t="s">
        <v>1075</v>
      </c>
    </row>
    <row r="169" spans="1:6" x14ac:dyDescent="0.2">
      <c r="A169" s="892"/>
      <c r="B169" s="151" t="s">
        <v>552</v>
      </c>
      <c r="C169" s="153" t="s">
        <v>1076</v>
      </c>
      <c r="D169" s="153" t="s">
        <v>1077</v>
      </c>
      <c r="E169" s="153" t="s">
        <v>812</v>
      </c>
      <c r="F169" s="153" t="s">
        <v>1078</v>
      </c>
    </row>
    <row r="170" spans="1:6" x14ac:dyDescent="0.2">
      <c r="A170" s="892"/>
      <c r="B170" s="151" t="s">
        <v>556</v>
      </c>
      <c r="C170" s="153" t="s">
        <v>1079</v>
      </c>
      <c r="D170" s="153" t="s">
        <v>1080</v>
      </c>
      <c r="E170" s="153" t="s">
        <v>1081</v>
      </c>
      <c r="F170" s="153" t="s">
        <v>1075</v>
      </c>
    </row>
    <row r="171" spans="1:6" ht="12.75" thickBot="1" x14ac:dyDescent="0.25">
      <c r="A171" s="893"/>
      <c r="B171" s="161" t="s">
        <v>560</v>
      </c>
      <c r="C171" s="162" t="s">
        <v>1082</v>
      </c>
      <c r="D171" s="162" t="s">
        <v>861</v>
      </c>
      <c r="E171" s="162" t="s">
        <v>1083</v>
      </c>
      <c r="F171" s="162" t="s">
        <v>1083</v>
      </c>
    </row>
    <row r="172" spans="1:6" x14ac:dyDescent="0.2">
      <c r="A172" s="894">
        <v>1968</v>
      </c>
      <c r="B172" s="154" t="s">
        <v>564</v>
      </c>
      <c r="C172" s="155" t="s">
        <v>1084</v>
      </c>
      <c r="D172" s="155" t="s">
        <v>695</v>
      </c>
      <c r="E172" s="155" t="s">
        <v>695</v>
      </c>
      <c r="F172" s="156" t="s">
        <v>1085</v>
      </c>
    </row>
    <row r="173" spans="1:6" x14ac:dyDescent="0.2">
      <c r="A173" s="895"/>
      <c r="B173" s="151" t="s">
        <v>567</v>
      </c>
      <c r="C173" s="153" t="s">
        <v>1086</v>
      </c>
      <c r="D173" s="153" t="s">
        <v>592</v>
      </c>
      <c r="E173" s="153" t="s">
        <v>695</v>
      </c>
      <c r="F173" s="157" t="s">
        <v>728</v>
      </c>
    </row>
    <row r="174" spans="1:6" x14ac:dyDescent="0.2">
      <c r="A174" s="895"/>
      <c r="B174" s="151" t="s">
        <v>571</v>
      </c>
      <c r="C174" s="153" t="s">
        <v>1087</v>
      </c>
      <c r="D174" s="153" t="s">
        <v>1088</v>
      </c>
      <c r="E174" s="153" t="s">
        <v>1089</v>
      </c>
      <c r="F174" s="157" t="s">
        <v>774</v>
      </c>
    </row>
    <row r="175" spans="1:6" x14ac:dyDescent="0.2">
      <c r="A175" s="895"/>
      <c r="B175" s="151" t="s">
        <v>575</v>
      </c>
      <c r="C175" s="153" t="s">
        <v>1090</v>
      </c>
      <c r="D175" s="153" t="s">
        <v>928</v>
      </c>
      <c r="E175" s="153" t="s">
        <v>1091</v>
      </c>
      <c r="F175" s="157" t="s">
        <v>1092</v>
      </c>
    </row>
    <row r="176" spans="1:6" x14ac:dyDescent="0.2">
      <c r="A176" s="895"/>
      <c r="B176" s="151" t="s">
        <v>579</v>
      </c>
      <c r="C176" s="153" t="s">
        <v>1093</v>
      </c>
      <c r="D176" s="153" t="s">
        <v>858</v>
      </c>
      <c r="E176" s="153" t="s">
        <v>1094</v>
      </c>
      <c r="F176" s="157" t="s">
        <v>1095</v>
      </c>
    </row>
    <row r="177" spans="1:6" x14ac:dyDescent="0.2">
      <c r="A177" s="895"/>
      <c r="B177" s="151" t="s">
        <v>583</v>
      </c>
      <c r="C177" s="153" t="s">
        <v>1096</v>
      </c>
      <c r="D177" s="153" t="s">
        <v>1097</v>
      </c>
      <c r="E177" s="153" t="s">
        <v>1098</v>
      </c>
      <c r="F177" s="157" t="s">
        <v>1099</v>
      </c>
    </row>
    <row r="178" spans="1:6" x14ac:dyDescent="0.2">
      <c r="A178" s="895"/>
      <c r="B178" s="151" t="s">
        <v>543</v>
      </c>
      <c r="C178" s="153" t="s">
        <v>1100</v>
      </c>
      <c r="D178" s="153" t="s">
        <v>1101</v>
      </c>
      <c r="E178" s="153" t="s">
        <v>1102</v>
      </c>
      <c r="F178" s="157" t="s">
        <v>971</v>
      </c>
    </row>
    <row r="179" spans="1:6" x14ac:dyDescent="0.2">
      <c r="A179" s="895"/>
      <c r="B179" s="151" t="s">
        <v>545</v>
      </c>
      <c r="C179" s="153" t="s">
        <v>1103</v>
      </c>
      <c r="D179" s="153" t="s">
        <v>1104</v>
      </c>
      <c r="E179" s="153" t="s">
        <v>1105</v>
      </c>
      <c r="F179" s="157" t="s">
        <v>1106</v>
      </c>
    </row>
    <row r="180" spans="1:6" x14ac:dyDescent="0.2">
      <c r="A180" s="895"/>
      <c r="B180" s="151" t="s">
        <v>548</v>
      </c>
      <c r="C180" s="153" t="s">
        <v>1107</v>
      </c>
      <c r="D180" s="153" t="s">
        <v>587</v>
      </c>
      <c r="E180" s="153" t="s">
        <v>1108</v>
      </c>
      <c r="F180" s="157" t="s">
        <v>1109</v>
      </c>
    </row>
    <row r="181" spans="1:6" x14ac:dyDescent="0.2">
      <c r="A181" s="895"/>
      <c r="B181" s="151" t="s">
        <v>552</v>
      </c>
      <c r="C181" s="153" t="s">
        <v>1110</v>
      </c>
      <c r="D181" s="153" t="s">
        <v>1111</v>
      </c>
      <c r="E181" s="153" t="s">
        <v>1112</v>
      </c>
      <c r="F181" s="157" t="s">
        <v>1113</v>
      </c>
    </row>
    <row r="182" spans="1:6" x14ac:dyDescent="0.2">
      <c r="A182" s="895"/>
      <c r="B182" s="151" t="s">
        <v>556</v>
      </c>
      <c r="C182" s="153" t="s">
        <v>1114</v>
      </c>
      <c r="D182" s="153" t="s">
        <v>577</v>
      </c>
      <c r="E182" s="153" t="s">
        <v>1115</v>
      </c>
      <c r="F182" s="157" t="s">
        <v>1116</v>
      </c>
    </row>
    <row r="183" spans="1:6" ht="12.75" thickBot="1" x14ac:dyDescent="0.25">
      <c r="A183" s="896"/>
      <c r="B183" s="158" t="s">
        <v>560</v>
      </c>
      <c r="C183" s="159" t="s">
        <v>1117</v>
      </c>
      <c r="D183" s="159" t="s">
        <v>1118</v>
      </c>
      <c r="E183" s="159" t="s">
        <v>1119</v>
      </c>
      <c r="F183" s="160" t="s">
        <v>1119</v>
      </c>
    </row>
    <row r="184" spans="1:6" x14ac:dyDescent="0.2">
      <c r="A184" s="891">
        <v>1969</v>
      </c>
      <c r="B184" s="348" t="s">
        <v>564</v>
      </c>
      <c r="C184" s="349" t="s">
        <v>1120</v>
      </c>
      <c r="D184" s="349" t="s">
        <v>653</v>
      </c>
      <c r="E184" s="349" t="s">
        <v>653</v>
      </c>
      <c r="F184" s="349" t="s">
        <v>1081</v>
      </c>
    </row>
    <row r="185" spans="1:6" x14ac:dyDescent="0.2">
      <c r="A185" s="892"/>
      <c r="B185" s="151" t="s">
        <v>567</v>
      </c>
      <c r="C185" s="153" t="s">
        <v>1121</v>
      </c>
      <c r="D185" s="153" t="s">
        <v>1122</v>
      </c>
      <c r="E185" s="153" t="s">
        <v>867</v>
      </c>
      <c r="F185" s="153" t="s">
        <v>1123</v>
      </c>
    </row>
    <row r="186" spans="1:6" x14ac:dyDescent="0.2">
      <c r="A186" s="892"/>
      <c r="B186" s="151" t="s">
        <v>571</v>
      </c>
      <c r="C186" s="153" t="s">
        <v>1124</v>
      </c>
      <c r="D186" s="153" t="s">
        <v>780</v>
      </c>
      <c r="E186" s="153" t="s">
        <v>1125</v>
      </c>
      <c r="F186" s="153" t="s">
        <v>1126</v>
      </c>
    </row>
    <row r="187" spans="1:6" x14ac:dyDescent="0.2">
      <c r="A187" s="892"/>
      <c r="B187" s="151" t="s">
        <v>575</v>
      </c>
      <c r="C187" s="153" t="s">
        <v>1127</v>
      </c>
      <c r="D187" s="153" t="s">
        <v>1128</v>
      </c>
      <c r="E187" s="153" t="s">
        <v>1129</v>
      </c>
      <c r="F187" s="153" t="s">
        <v>1130</v>
      </c>
    </row>
    <row r="188" spans="1:6" x14ac:dyDescent="0.2">
      <c r="A188" s="892"/>
      <c r="B188" s="151" t="s">
        <v>579</v>
      </c>
      <c r="C188" s="153" t="s">
        <v>1131</v>
      </c>
      <c r="D188" s="153" t="s">
        <v>867</v>
      </c>
      <c r="E188" s="153" t="s">
        <v>849</v>
      </c>
      <c r="F188" s="153" t="s">
        <v>1132</v>
      </c>
    </row>
    <row r="189" spans="1:6" x14ac:dyDescent="0.2">
      <c r="A189" s="892"/>
      <c r="B189" s="151" t="s">
        <v>583</v>
      </c>
      <c r="C189" s="153" t="s">
        <v>1133</v>
      </c>
      <c r="D189" s="153" t="s">
        <v>562</v>
      </c>
      <c r="E189" s="153" t="s">
        <v>1134</v>
      </c>
      <c r="F189" s="153" t="s">
        <v>1135</v>
      </c>
    </row>
    <row r="190" spans="1:6" x14ac:dyDescent="0.2">
      <c r="A190" s="892"/>
      <c r="B190" s="151" t="s">
        <v>543</v>
      </c>
      <c r="C190" s="153" t="s">
        <v>1136</v>
      </c>
      <c r="D190" s="153" t="s">
        <v>573</v>
      </c>
      <c r="E190" s="153" t="s">
        <v>1137</v>
      </c>
      <c r="F190" s="153" t="s">
        <v>986</v>
      </c>
    </row>
    <row r="191" spans="1:6" x14ac:dyDescent="0.2">
      <c r="A191" s="892"/>
      <c r="B191" s="151" t="s">
        <v>545</v>
      </c>
      <c r="C191" s="153" t="s">
        <v>1138</v>
      </c>
      <c r="D191" s="153" t="s">
        <v>585</v>
      </c>
      <c r="E191" s="153" t="s">
        <v>1139</v>
      </c>
      <c r="F191" s="153" t="s">
        <v>765</v>
      </c>
    </row>
    <row r="192" spans="1:6" x14ac:dyDescent="0.2">
      <c r="A192" s="892"/>
      <c r="B192" s="151" t="s">
        <v>548</v>
      </c>
      <c r="C192" s="153" t="s">
        <v>1140</v>
      </c>
      <c r="D192" s="153" t="s">
        <v>619</v>
      </c>
      <c r="E192" s="153" t="s">
        <v>1141</v>
      </c>
      <c r="F192" s="153" t="s">
        <v>819</v>
      </c>
    </row>
    <row r="193" spans="1:6" x14ac:dyDescent="0.2">
      <c r="A193" s="892"/>
      <c r="B193" s="151" t="s">
        <v>552</v>
      </c>
      <c r="C193" s="153" t="s">
        <v>1142</v>
      </c>
      <c r="D193" s="153" t="s">
        <v>789</v>
      </c>
      <c r="E193" s="153" t="s">
        <v>1143</v>
      </c>
      <c r="F193" s="153" t="s">
        <v>1144</v>
      </c>
    </row>
    <row r="194" spans="1:6" x14ac:dyDescent="0.2">
      <c r="A194" s="892"/>
      <c r="B194" s="151" t="s">
        <v>556</v>
      </c>
      <c r="C194" s="153" t="s">
        <v>1145</v>
      </c>
      <c r="D194" s="153" t="s">
        <v>1146</v>
      </c>
      <c r="E194" s="153" t="s">
        <v>1147</v>
      </c>
      <c r="F194" s="153" t="s">
        <v>1148</v>
      </c>
    </row>
    <row r="195" spans="1:6" ht="12.75" thickBot="1" x14ac:dyDescent="0.25">
      <c r="A195" s="893"/>
      <c r="B195" s="161" t="s">
        <v>560</v>
      </c>
      <c r="C195" s="162" t="s">
        <v>1149</v>
      </c>
      <c r="D195" s="162" t="s">
        <v>941</v>
      </c>
      <c r="E195" s="162" t="s">
        <v>1150</v>
      </c>
      <c r="F195" s="162" t="s">
        <v>1150</v>
      </c>
    </row>
    <row r="196" spans="1:6" x14ac:dyDescent="0.2">
      <c r="A196" s="894">
        <v>1970</v>
      </c>
      <c r="B196" s="154" t="s">
        <v>564</v>
      </c>
      <c r="C196" s="155" t="s">
        <v>1149</v>
      </c>
      <c r="D196" s="155" t="s">
        <v>1151</v>
      </c>
      <c r="E196" s="155" t="s">
        <v>1151</v>
      </c>
      <c r="F196" s="156" t="s">
        <v>1152</v>
      </c>
    </row>
    <row r="197" spans="1:6" x14ac:dyDescent="0.2">
      <c r="A197" s="895"/>
      <c r="B197" s="151" t="s">
        <v>567</v>
      </c>
      <c r="C197" s="153" t="s">
        <v>1153</v>
      </c>
      <c r="D197" s="153" t="s">
        <v>786</v>
      </c>
      <c r="E197" s="153" t="s">
        <v>786</v>
      </c>
      <c r="F197" s="157" t="s">
        <v>1154</v>
      </c>
    </row>
    <row r="198" spans="1:6" x14ac:dyDescent="0.2">
      <c r="A198" s="895"/>
      <c r="B198" s="151" t="s">
        <v>571</v>
      </c>
      <c r="C198" s="153" t="s">
        <v>1155</v>
      </c>
      <c r="D198" s="153" t="s">
        <v>1156</v>
      </c>
      <c r="E198" s="153" t="s">
        <v>578</v>
      </c>
      <c r="F198" s="157" t="s">
        <v>1157</v>
      </c>
    </row>
    <row r="199" spans="1:6" x14ac:dyDescent="0.2">
      <c r="A199" s="895"/>
      <c r="B199" s="151" t="s">
        <v>575</v>
      </c>
      <c r="C199" s="153" t="s">
        <v>1158</v>
      </c>
      <c r="D199" s="153" t="s">
        <v>1159</v>
      </c>
      <c r="E199" s="153" t="s">
        <v>1160</v>
      </c>
      <c r="F199" s="157" t="s">
        <v>1109</v>
      </c>
    </row>
    <row r="200" spans="1:6" x14ac:dyDescent="0.2">
      <c r="A200" s="895"/>
      <c r="B200" s="151" t="s">
        <v>579</v>
      </c>
      <c r="C200" s="153" t="s">
        <v>1161</v>
      </c>
      <c r="D200" s="153" t="s">
        <v>1162</v>
      </c>
      <c r="E200" s="153" t="s">
        <v>1163</v>
      </c>
      <c r="F200" s="157" t="s">
        <v>1164</v>
      </c>
    </row>
    <row r="201" spans="1:6" x14ac:dyDescent="0.2">
      <c r="A201" s="895"/>
      <c r="B201" s="151" t="s">
        <v>583</v>
      </c>
      <c r="C201" s="153" t="s">
        <v>1165</v>
      </c>
      <c r="D201" s="153" t="s">
        <v>1088</v>
      </c>
      <c r="E201" s="153" t="s">
        <v>1166</v>
      </c>
      <c r="F201" s="157" t="s">
        <v>1167</v>
      </c>
    </row>
    <row r="202" spans="1:6" x14ac:dyDescent="0.2">
      <c r="A202" s="895"/>
      <c r="B202" s="151" t="s">
        <v>543</v>
      </c>
      <c r="C202" s="153" t="s">
        <v>1168</v>
      </c>
      <c r="D202" s="153" t="s">
        <v>702</v>
      </c>
      <c r="E202" s="153" t="s">
        <v>1169</v>
      </c>
      <c r="F202" s="157" t="s">
        <v>1170</v>
      </c>
    </row>
    <row r="203" spans="1:6" x14ac:dyDescent="0.2">
      <c r="A203" s="895"/>
      <c r="B203" s="151" t="s">
        <v>545</v>
      </c>
      <c r="C203" s="153" t="s">
        <v>1171</v>
      </c>
      <c r="D203" s="153" t="s">
        <v>1172</v>
      </c>
      <c r="E203" s="153" t="s">
        <v>628</v>
      </c>
      <c r="F203" s="157" t="s">
        <v>1173</v>
      </c>
    </row>
    <row r="204" spans="1:6" x14ac:dyDescent="0.2">
      <c r="A204" s="895"/>
      <c r="B204" s="151" t="s">
        <v>548</v>
      </c>
      <c r="C204" s="153" t="s">
        <v>1174</v>
      </c>
      <c r="D204" s="153" t="s">
        <v>754</v>
      </c>
      <c r="E204" s="153" t="s">
        <v>1175</v>
      </c>
      <c r="F204" s="157" t="s">
        <v>1119</v>
      </c>
    </row>
    <row r="205" spans="1:6" x14ac:dyDescent="0.2">
      <c r="A205" s="895"/>
      <c r="B205" s="151" t="s">
        <v>552</v>
      </c>
      <c r="C205" s="153" t="s">
        <v>1176</v>
      </c>
      <c r="D205" s="153" t="s">
        <v>873</v>
      </c>
      <c r="E205" s="153" t="s">
        <v>632</v>
      </c>
      <c r="F205" s="157" t="s">
        <v>1177</v>
      </c>
    </row>
    <row r="206" spans="1:6" x14ac:dyDescent="0.2">
      <c r="A206" s="895"/>
      <c r="B206" s="151" t="s">
        <v>556</v>
      </c>
      <c r="C206" s="153" t="s">
        <v>1178</v>
      </c>
      <c r="D206" s="153" t="s">
        <v>605</v>
      </c>
      <c r="E206" s="153" t="s">
        <v>1108</v>
      </c>
      <c r="F206" s="157" t="s">
        <v>812</v>
      </c>
    </row>
    <row r="207" spans="1:6" ht="12.75" thickBot="1" x14ac:dyDescent="0.25">
      <c r="A207" s="896"/>
      <c r="B207" s="158" t="s">
        <v>560</v>
      </c>
      <c r="C207" s="159" t="s">
        <v>1179</v>
      </c>
      <c r="D207" s="159" t="s">
        <v>1055</v>
      </c>
      <c r="E207" s="159" t="s">
        <v>1135</v>
      </c>
      <c r="F207" s="160" t="s">
        <v>1135</v>
      </c>
    </row>
    <row r="208" spans="1:6" x14ac:dyDescent="0.2">
      <c r="A208" s="891">
        <v>1971</v>
      </c>
      <c r="B208" s="348" t="s">
        <v>564</v>
      </c>
      <c r="C208" s="349" t="s">
        <v>1180</v>
      </c>
      <c r="D208" s="349" t="s">
        <v>705</v>
      </c>
      <c r="E208" s="349" t="s">
        <v>705</v>
      </c>
      <c r="F208" s="349" t="s">
        <v>1181</v>
      </c>
    </row>
    <row r="209" spans="1:6" x14ac:dyDescent="0.2">
      <c r="A209" s="892"/>
      <c r="B209" s="151" t="s">
        <v>567</v>
      </c>
      <c r="C209" s="153" t="s">
        <v>1182</v>
      </c>
      <c r="D209" s="153" t="s">
        <v>596</v>
      </c>
      <c r="E209" s="153" t="s">
        <v>1183</v>
      </c>
      <c r="F209" s="153" t="s">
        <v>1184</v>
      </c>
    </row>
    <row r="210" spans="1:6" x14ac:dyDescent="0.2">
      <c r="A210" s="892"/>
      <c r="B210" s="151" t="s">
        <v>571</v>
      </c>
      <c r="C210" s="153" t="s">
        <v>1185</v>
      </c>
      <c r="D210" s="153" t="s">
        <v>695</v>
      </c>
      <c r="E210" s="153" t="s">
        <v>1186</v>
      </c>
      <c r="F210" s="153" t="s">
        <v>654</v>
      </c>
    </row>
    <row r="211" spans="1:6" x14ac:dyDescent="0.2">
      <c r="A211" s="892"/>
      <c r="B211" s="151" t="s">
        <v>575</v>
      </c>
      <c r="C211" s="153" t="s">
        <v>1187</v>
      </c>
      <c r="D211" s="153" t="s">
        <v>1188</v>
      </c>
      <c r="E211" s="153" t="s">
        <v>1189</v>
      </c>
      <c r="F211" s="153" t="s">
        <v>1190</v>
      </c>
    </row>
    <row r="212" spans="1:6" x14ac:dyDescent="0.2">
      <c r="A212" s="892"/>
      <c r="B212" s="151" t="s">
        <v>579</v>
      </c>
      <c r="C212" s="153" t="s">
        <v>1191</v>
      </c>
      <c r="D212" s="153" t="s">
        <v>1192</v>
      </c>
      <c r="E212" s="153" t="s">
        <v>1193</v>
      </c>
      <c r="F212" s="153" t="s">
        <v>1194</v>
      </c>
    </row>
    <row r="213" spans="1:6" x14ac:dyDescent="0.2">
      <c r="A213" s="892"/>
      <c r="B213" s="151" t="s">
        <v>583</v>
      </c>
      <c r="C213" s="153" t="s">
        <v>1195</v>
      </c>
      <c r="D213" s="153" t="s">
        <v>1080</v>
      </c>
      <c r="E213" s="153" t="s">
        <v>1196</v>
      </c>
      <c r="F213" s="153" t="s">
        <v>1197</v>
      </c>
    </row>
    <row r="214" spans="1:6" x14ac:dyDescent="0.2">
      <c r="A214" s="892"/>
      <c r="B214" s="151" t="s">
        <v>543</v>
      </c>
      <c r="C214" s="153" t="s">
        <v>1198</v>
      </c>
      <c r="D214" s="153" t="s">
        <v>1199</v>
      </c>
      <c r="E214" s="153" t="s">
        <v>1200</v>
      </c>
      <c r="F214" s="153" t="s">
        <v>1201</v>
      </c>
    </row>
    <row r="215" spans="1:6" x14ac:dyDescent="0.2">
      <c r="A215" s="892"/>
      <c r="B215" s="151" t="s">
        <v>545</v>
      </c>
      <c r="C215" s="153" t="s">
        <v>1202</v>
      </c>
      <c r="D215" s="153" t="s">
        <v>1203</v>
      </c>
      <c r="E215" s="153" t="s">
        <v>1204</v>
      </c>
      <c r="F215" s="153" t="s">
        <v>1205</v>
      </c>
    </row>
    <row r="216" spans="1:6" x14ac:dyDescent="0.2">
      <c r="A216" s="892"/>
      <c r="B216" s="151" t="s">
        <v>548</v>
      </c>
      <c r="C216" s="153" t="s">
        <v>1206</v>
      </c>
      <c r="D216" s="153" t="s">
        <v>974</v>
      </c>
      <c r="E216" s="153" t="s">
        <v>1207</v>
      </c>
      <c r="F216" s="153" t="s">
        <v>1208</v>
      </c>
    </row>
    <row r="217" spans="1:6" x14ac:dyDescent="0.2">
      <c r="A217" s="892"/>
      <c r="B217" s="151" t="s">
        <v>552</v>
      </c>
      <c r="C217" s="153" t="s">
        <v>1209</v>
      </c>
      <c r="D217" s="153" t="s">
        <v>980</v>
      </c>
      <c r="E217" s="153" t="s">
        <v>1210</v>
      </c>
      <c r="F217" s="153" t="s">
        <v>1211</v>
      </c>
    </row>
    <row r="218" spans="1:6" x14ac:dyDescent="0.2">
      <c r="A218" s="892"/>
      <c r="B218" s="151" t="s">
        <v>556</v>
      </c>
      <c r="C218" s="153" t="s">
        <v>1212</v>
      </c>
      <c r="D218" s="153" t="s">
        <v>1203</v>
      </c>
      <c r="E218" s="153" t="s">
        <v>1213</v>
      </c>
      <c r="F218" s="153" t="s">
        <v>1214</v>
      </c>
    </row>
    <row r="219" spans="1:6" ht="12.75" thickBot="1" x14ac:dyDescent="0.25">
      <c r="A219" s="893"/>
      <c r="B219" s="161" t="s">
        <v>560</v>
      </c>
      <c r="C219" s="162" t="s">
        <v>1215</v>
      </c>
      <c r="D219" s="162" t="s">
        <v>1216</v>
      </c>
      <c r="E219" s="162" t="s">
        <v>1217</v>
      </c>
      <c r="F219" s="162" t="s">
        <v>1217</v>
      </c>
    </row>
    <row r="220" spans="1:6" x14ac:dyDescent="0.2">
      <c r="A220" s="894">
        <v>1972</v>
      </c>
      <c r="B220" s="154" t="s">
        <v>564</v>
      </c>
      <c r="C220" s="155" t="s">
        <v>1218</v>
      </c>
      <c r="D220" s="155" t="s">
        <v>834</v>
      </c>
      <c r="E220" s="155" t="s">
        <v>834</v>
      </c>
      <c r="F220" s="156" t="s">
        <v>1219</v>
      </c>
    </row>
    <row r="221" spans="1:6" x14ac:dyDescent="0.2">
      <c r="A221" s="895"/>
      <c r="B221" s="151" t="s">
        <v>567</v>
      </c>
      <c r="C221" s="153" t="s">
        <v>1220</v>
      </c>
      <c r="D221" s="153" t="s">
        <v>1221</v>
      </c>
      <c r="E221" s="153" t="s">
        <v>1160</v>
      </c>
      <c r="F221" s="157" t="s">
        <v>1222</v>
      </c>
    </row>
    <row r="222" spans="1:6" x14ac:dyDescent="0.2">
      <c r="A222" s="895"/>
      <c r="B222" s="151" t="s">
        <v>571</v>
      </c>
      <c r="C222" s="153" t="s">
        <v>1223</v>
      </c>
      <c r="D222" s="153" t="s">
        <v>1055</v>
      </c>
      <c r="E222" s="153" t="s">
        <v>1224</v>
      </c>
      <c r="F222" s="157" t="s">
        <v>1225</v>
      </c>
    </row>
    <row r="223" spans="1:6" x14ac:dyDescent="0.2">
      <c r="A223" s="895"/>
      <c r="B223" s="151" t="s">
        <v>575</v>
      </c>
      <c r="C223" s="153" t="s">
        <v>1226</v>
      </c>
      <c r="D223" s="153" t="s">
        <v>1227</v>
      </c>
      <c r="E223" s="153" t="s">
        <v>640</v>
      </c>
      <c r="F223" s="157" t="s">
        <v>1228</v>
      </c>
    </row>
    <row r="224" spans="1:6" x14ac:dyDescent="0.2">
      <c r="A224" s="895"/>
      <c r="B224" s="151" t="s">
        <v>579</v>
      </c>
      <c r="C224" s="153" t="s">
        <v>1229</v>
      </c>
      <c r="D224" s="153" t="s">
        <v>1101</v>
      </c>
      <c r="E224" s="153" t="s">
        <v>713</v>
      </c>
      <c r="F224" s="157" t="s">
        <v>1230</v>
      </c>
    </row>
    <row r="225" spans="1:6" x14ac:dyDescent="0.2">
      <c r="A225" s="895"/>
      <c r="B225" s="151" t="s">
        <v>583</v>
      </c>
      <c r="C225" s="153" t="s">
        <v>1231</v>
      </c>
      <c r="D225" s="153" t="s">
        <v>1088</v>
      </c>
      <c r="E225" s="153" t="s">
        <v>1232</v>
      </c>
      <c r="F225" s="157" t="s">
        <v>1233</v>
      </c>
    </row>
    <row r="226" spans="1:6" x14ac:dyDescent="0.2">
      <c r="A226" s="895"/>
      <c r="B226" s="151" t="s">
        <v>543</v>
      </c>
      <c r="C226" s="153" t="s">
        <v>1234</v>
      </c>
      <c r="D226" s="153" t="s">
        <v>814</v>
      </c>
      <c r="E226" s="153" t="s">
        <v>1235</v>
      </c>
      <c r="F226" s="157" t="s">
        <v>1236</v>
      </c>
    </row>
    <row r="227" spans="1:6" x14ac:dyDescent="0.2">
      <c r="A227" s="895"/>
      <c r="B227" s="151" t="s">
        <v>545</v>
      </c>
      <c r="C227" s="153" t="s">
        <v>1237</v>
      </c>
      <c r="D227" s="153" t="s">
        <v>1238</v>
      </c>
      <c r="E227" s="153" t="s">
        <v>1239</v>
      </c>
      <c r="F227" s="157" t="s">
        <v>1240</v>
      </c>
    </row>
    <row r="228" spans="1:6" x14ac:dyDescent="0.2">
      <c r="A228" s="895"/>
      <c r="B228" s="151" t="s">
        <v>548</v>
      </c>
      <c r="C228" s="153" t="s">
        <v>1241</v>
      </c>
      <c r="D228" s="153" t="s">
        <v>1242</v>
      </c>
      <c r="E228" s="153" t="s">
        <v>1243</v>
      </c>
      <c r="F228" s="157" t="s">
        <v>1244</v>
      </c>
    </row>
    <row r="229" spans="1:6" x14ac:dyDescent="0.2">
      <c r="A229" s="895"/>
      <c r="B229" s="151" t="s">
        <v>552</v>
      </c>
      <c r="C229" s="153" t="s">
        <v>1245</v>
      </c>
      <c r="D229" s="153" t="s">
        <v>1246</v>
      </c>
      <c r="E229" s="153" t="s">
        <v>1247</v>
      </c>
      <c r="F229" s="157" t="s">
        <v>1248</v>
      </c>
    </row>
    <row r="230" spans="1:6" x14ac:dyDescent="0.2">
      <c r="A230" s="895"/>
      <c r="B230" s="151" t="s">
        <v>556</v>
      </c>
      <c r="C230" s="153" t="s">
        <v>1249</v>
      </c>
      <c r="D230" s="153" t="s">
        <v>1250</v>
      </c>
      <c r="E230" s="153" t="s">
        <v>1251</v>
      </c>
      <c r="F230" s="157" t="s">
        <v>1252</v>
      </c>
    </row>
    <row r="231" spans="1:6" ht="12.75" thickBot="1" x14ac:dyDescent="0.25">
      <c r="A231" s="896"/>
      <c r="B231" s="158" t="s">
        <v>560</v>
      </c>
      <c r="C231" s="159" t="s">
        <v>1253</v>
      </c>
      <c r="D231" s="159" t="s">
        <v>1254</v>
      </c>
      <c r="E231" s="159" t="s">
        <v>1255</v>
      </c>
      <c r="F231" s="160" t="s">
        <v>1255</v>
      </c>
    </row>
    <row r="232" spans="1:6" x14ac:dyDescent="0.2">
      <c r="A232" s="891">
        <v>1973</v>
      </c>
      <c r="B232" s="348" t="s">
        <v>564</v>
      </c>
      <c r="C232" s="349" t="s">
        <v>1256</v>
      </c>
      <c r="D232" s="349" t="s">
        <v>1203</v>
      </c>
      <c r="E232" s="349" t="s">
        <v>1203</v>
      </c>
      <c r="F232" s="349" t="s">
        <v>1257</v>
      </c>
    </row>
    <row r="233" spans="1:6" x14ac:dyDescent="0.2">
      <c r="A233" s="892"/>
      <c r="B233" s="151" t="s">
        <v>567</v>
      </c>
      <c r="C233" s="153" t="s">
        <v>1258</v>
      </c>
      <c r="D233" s="153" t="s">
        <v>942</v>
      </c>
      <c r="E233" s="153" t="s">
        <v>1259</v>
      </c>
      <c r="F233" s="153" t="s">
        <v>1260</v>
      </c>
    </row>
    <row r="234" spans="1:6" x14ac:dyDescent="0.2">
      <c r="A234" s="892"/>
      <c r="B234" s="151" t="s">
        <v>571</v>
      </c>
      <c r="C234" s="153" t="s">
        <v>1261</v>
      </c>
      <c r="D234" s="153" t="s">
        <v>1262</v>
      </c>
      <c r="E234" s="153" t="s">
        <v>1263</v>
      </c>
      <c r="F234" s="153" t="s">
        <v>1264</v>
      </c>
    </row>
    <row r="235" spans="1:6" x14ac:dyDescent="0.2">
      <c r="A235" s="892"/>
      <c r="B235" s="151" t="s">
        <v>575</v>
      </c>
      <c r="C235" s="153" t="s">
        <v>1265</v>
      </c>
      <c r="D235" s="153" t="s">
        <v>1266</v>
      </c>
      <c r="E235" s="153" t="s">
        <v>1267</v>
      </c>
      <c r="F235" s="153" t="s">
        <v>1268</v>
      </c>
    </row>
    <row r="236" spans="1:6" x14ac:dyDescent="0.2">
      <c r="A236" s="892"/>
      <c r="B236" s="151" t="s">
        <v>579</v>
      </c>
      <c r="C236" s="153" t="s">
        <v>1269</v>
      </c>
      <c r="D236" s="153" t="s">
        <v>1270</v>
      </c>
      <c r="E236" s="153" t="s">
        <v>1271</v>
      </c>
      <c r="F236" s="153" t="s">
        <v>1272</v>
      </c>
    </row>
    <row r="237" spans="1:6" x14ac:dyDescent="0.2">
      <c r="A237" s="892"/>
      <c r="B237" s="151" t="s">
        <v>583</v>
      </c>
      <c r="C237" s="153" t="s">
        <v>1273</v>
      </c>
      <c r="D237" s="153" t="s">
        <v>1274</v>
      </c>
      <c r="E237" s="153" t="s">
        <v>1275</v>
      </c>
      <c r="F237" s="153" t="s">
        <v>1276</v>
      </c>
    </row>
    <row r="238" spans="1:6" x14ac:dyDescent="0.2">
      <c r="A238" s="892"/>
      <c r="B238" s="151" t="s">
        <v>543</v>
      </c>
      <c r="C238" s="153" t="s">
        <v>1277</v>
      </c>
      <c r="D238" s="153" t="s">
        <v>712</v>
      </c>
      <c r="E238" s="153" t="s">
        <v>1278</v>
      </c>
      <c r="F238" s="153" t="s">
        <v>1279</v>
      </c>
    </row>
    <row r="239" spans="1:6" x14ac:dyDescent="0.2">
      <c r="A239" s="892"/>
      <c r="B239" s="151" t="s">
        <v>545</v>
      </c>
      <c r="C239" s="153" t="s">
        <v>1280</v>
      </c>
      <c r="D239" s="153" t="s">
        <v>1281</v>
      </c>
      <c r="E239" s="153" t="s">
        <v>1264</v>
      </c>
      <c r="F239" s="153" t="s">
        <v>1282</v>
      </c>
    </row>
    <row r="240" spans="1:6" x14ac:dyDescent="0.2">
      <c r="A240" s="892"/>
      <c r="B240" s="151" t="s">
        <v>548</v>
      </c>
      <c r="C240" s="153" t="s">
        <v>1283</v>
      </c>
      <c r="D240" s="153" t="s">
        <v>1284</v>
      </c>
      <c r="E240" s="153" t="s">
        <v>1285</v>
      </c>
      <c r="F240" s="153" t="s">
        <v>1286</v>
      </c>
    </row>
    <row r="241" spans="1:6" x14ac:dyDescent="0.2">
      <c r="A241" s="892"/>
      <c r="B241" s="151" t="s">
        <v>552</v>
      </c>
      <c r="C241" s="153" t="s">
        <v>1287</v>
      </c>
      <c r="D241" s="153" t="s">
        <v>941</v>
      </c>
      <c r="E241" s="153" t="s">
        <v>1288</v>
      </c>
      <c r="F241" s="153" t="s">
        <v>1289</v>
      </c>
    </row>
    <row r="242" spans="1:6" x14ac:dyDescent="0.2">
      <c r="A242" s="892"/>
      <c r="B242" s="151" t="s">
        <v>556</v>
      </c>
      <c r="C242" s="153" t="s">
        <v>1290</v>
      </c>
      <c r="D242" s="153" t="s">
        <v>1291</v>
      </c>
      <c r="E242" s="153" t="s">
        <v>1292</v>
      </c>
      <c r="F242" s="153" t="s">
        <v>1293</v>
      </c>
    </row>
    <row r="243" spans="1:6" ht="12.75" thickBot="1" x14ac:dyDescent="0.25">
      <c r="A243" s="893"/>
      <c r="B243" s="161" t="s">
        <v>560</v>
      </c>
      <c r="C243" s="162" t="s">
        <v>1294</v>
      </c>
      <c r="D243" s="162" t="s">
        <v>653</v>
      </c>
      <c r="E243" s="162" t="s">
        <v>1295</v>
      </c>
      <c r="F243" s="162" t="s">
        <v>1295</v>
      </c>
    </row>
    <row r="244" spans="1:6" x14ac:dyDescent="0.2">
      <c r="A244" s="894">
        <v>1974</v>
      </c>
      <c r="B244" s="154" t="s">
        <v>564</v>
      </c>
      <c r="C244" s="155" t="s">
        <v>1296</v>
      </c>
      <c r="D244" s="155" t="s">
        <v>1297</v>
      </c>
      <c r="E244" s="155" t="s">
        <v>1297</v>
      </c>
      <c r="F244" s="156" t="s">
        <v>1298</v>
      </c>
    </row>
    <row r="245" spans="1:6" x14ac:dyDescent="0.2">
      <c r="A245" s="895"/>
      <c r="B245" s="151" t="s">
        <v>567</v>
      </c>
      <c r="C245" s="153" t="s">
        <v>1299</v>
      </c>
      <c r="D245" s="153" t="s">
        <v>1300</v>
      </c>
      <c r="E245" s="153" t="s">
        <v>1301</v>
      </c>
      <c r="F245" s="157" t="s">
        <v>1302</v>
      </c>
    </row>
    <row r="246" spans="1:6" x14ac:dyDescent="0.2">
      <c r="A246" s="895"/>
      <c r="B246" s="151" t="s">
        <v>571</v>
      </c>
      <c r="C246" s="153" t="s">
        <v>1303</v>
      </c>
      <c r="D246" s="153" t="s">
        <v>1304</v>
      </c>
      <c r="E246" s="153" t="s">
        <v>1305</v>
      </c>
      <c r="F246" s="157" t="s">
        <v>1306</v>
      </c>
    </row>
    <row r="247" spans="1:6" x14ac:dyDescent="0.2">
      <c r="A247" s="895"/>
      <c r="B247" s="151" t="s">
        <v>575</v>
      </c>
      <c r="C247" s="153" t="s">
        <v>1307</v>
      </c>
      <c r="D247" s="153" t="s">
        <v>676</v>
      </c>
      <c r="E247" s="153" t="s">
        <v>1308</v>
      </c>
      <c r="F247" s="157" t="s">
        <v>1309</v>
      </c>
    </row>
    <row r="248" spans="1:6" x14ac:dyDescent="0.2">
      <c r="A248" s="895"/>
      <c r="B248" s="151" t="s">
        <v>579</v>
      </c>
      <c r="C248" s="153" t="s">
        <v>1310</v>
      </c>
      <c r="D248" s="153" t="s">
        <v>1311</v>
      </c>
      <c r="E248" s="153" t="s">
        <v>1312</v>
      </c>
      <c r="F248" s="157" t="s">
        <v>1313</v>
      </c>
    </row>
    <row r="249" spans="1:6" x14ac:dyDescent="0.2">
      <c r="A249" s="895"/>
      <c r="B249" s="151" t="s">
        <v>583</v>
      </c>
      <c r="C249" s="153" t="s">
        <v>1314</v>
      </c>
      <c r="D249" s="153" t="s">
        <v>818</v>
      </c>
      <c r="E249" s="153" t="s">
        <v>1315</v>
      </c>
      <c r="F249" s="157" t="s">
        <v>1316</v>
      </c>
    </row>
    <row r="250" spans="1:6" x14ac:dyDescent="0.2">
      <c r="A250" s="895"/>
      <c r="B250" s="151" t="s">
        <v>543</v>
      </c>
      <c r="C250" s="153" t="s">
        <v>1317</v>
      </c>
      <c r="D250" s="153" t="s">
        <v>1318</v>
      </c>
      <c r="E250" s="153" t="s">
        <v>1319</v>
      </c>
      <c r="F250" s="157" t="s">
        <v>1320</v>
      </c>
    </row>
    <row r="251" spans="1:6" x14ac:dyDescent="0.2">
      <c r="A251" s="895"/>
      <c r="B251" s="151" t="s">
        <v>545</v>
      </c>
      <c r="C251" s="153" t="s">
        <v>1321</v>
      </c>
      <c r="D251" s="153" t="s">
        <v>1322</v>
      </c>
      <c r="E251" s="153" t="s">
        <v>1323</v>
      </c>
      <c r="F251" s="157" t="s">
        <v>1324</v>
      </c>
    </row>
    <row r="252" spans="1:6" x14ac:dyDescent="0.2">
      <c r="A252" s="895"/>
      <c r="B252" s="151" t="s">
        <v>548</v>
      </c>
      <c r="C252" s="153" t="s">
        <v>1325</v>
      </c>
      <c r="D252" s="153" t="s">
        <v>1326</v>
      </c>
      <c r="E252" s="153" t="s">
        <v>1327</v>
      </c>
      <c r="F252" s="157" t="s">
        <v>1328</v>
      </c>
    </row>
    <row r="253" spans="1:6" x14ac:dyDescent="0.2">
      <c r="A253" s="895"/>
      <c r="B253" s="151" t="s">
        <v>552</v>
      </c>
      <c r="C253" s="153" t="s">
        <v>1329</v>
      </c>
      <c r="D253" s="153" t="s">
        <v>1330</v>
      </c>
      <c r="E253" s="153" t="s">
        <v>1331</v>
      </c>
      <c r="F253" s="157" t="s">
        <v>1306</v>
      </c>
    </row>
    <row r="254" spans="1:6" x14ac:dyDescent="0.2">
      <c r="A254" s="895"/>
      <c r="B254" s="151" t="s">
        <v>556</v>
      </c>
      <c r="C254" s="153" t="s">
        <v>1332</v>
      </c>
      <c r="D254" s="153" t="s">
        <v>1333</v>
      </c>
      <c r="E254" s="153" t="s">
        <v>1334</v>
      </c>
      <c r="F254" s="157" t="s">
        <v>1335</v>
      </c>
    </row>
    <row r="255" spans="1:6" ht="12.75" thickBot="1" x14ac:dyDescent="0.25">
      <c r="A255" s="896"/>
      <c r="B255" s="158" t="s">
        <v>560</v>
      </c>
      <c r="C255" s="159" t="s">
        <v>1336</v>
      </c>
      <c r="D255" s="159" t="s">
        <v>1274</v>
      </c>
      <c r="E255" s="159" t="s">
        <v>1337</v>
      </c>
      <c r="F255" s="160" t="s">
        <v>1337</v>
      </c>
    </row>
    <row r="256" spans="1:6" x14ac:dyDescent="0.2">
      <c r="A256" s="891">
        <v>1975</v>
      </c>
      <c r="B256" s="348" t="s">
        <v>564</v>
      </c>
      <c r="C256" s="349" t="s">
        <v>1338</v>
      </c>
      <c r="D256" s="349" t="s">
        <v>1339</v>
      </c>
      <c r="E256" s="349" t="s">
        <v>1339</v>
      </c>
      <c r="F256" s="349" t="s">
        <v>1340</v>
      </c>
    </row>
    <row r="257" spans="1:6" x14ac:dyDescent="0.2">
      <c r="A257" s="892"/>
      <c r="B257" s="151" t="s">
        <v>567</v>
      </c>
      <c r="C257" s="153" t="s">
        <v>1341</v>
      </c>
      <c r="D257" s="153" t="s">
        <v>1342</v>
      </c>
      <c r="E257" s="153" t="s">
        <v>1343</v>
      </c>
      <c r="F257" s="153" t="s">
        <v>1344</v>
      </c>
    </row>
    <row r="258" spans="1:6" x14ac:dyDescent="0.2">
      <c r="A258" s="892"/>
      <c r="B258" s="151" t="s">
        <v>571</v>
      </c>
      <c r="C258" s="153" t="s">
        <v>1345</v>
      </c>
      <c r="D258" s="153" t="s">
        <v>1346</v>
      </c>
      <c r="E258" s="153" t="s">
        <v>1347</v>
      </c>
      <c r="F258" s="153" t="s">
        <v>1348</v>
      </c>
    </row>
    <row r="259" spans="1:6" x14ac:dyDescent="0.2">
      <c r="A259" s="892"/>
      <c r="B259" s="151" t="s">
        <v>575</v>
      </c>
      <c r="C259" s="153" t="s">
        <v>1349</v>
      </c>
      <c r="D259" s="153" t="s">
        <v>1350</v>
      </c>
      <c r="E259" s="153" t="s">
        <v>1351</v>
      </c>
      <c r="F259" s="153" t="s">
        <v>1352</v>
      </c>
    </row>
    <row r="260" spans="1:6" x14ac:dyDescent="0.2">
      <c r="A260" s="892"/>
      <c r="B260" s="151" t="s">
        <v>579</v>
      </c>
      <c r="C260" s="153" t="s">
        <v>1353</v>
      </c>
      <c r="D260" s="153" t="s">
        <v>1188</v>
      </c>
      <c r="E260" s="153" t="s">
        <v>1354</v>
      </c>
      <c r="F260" s="153" t="s">
        <v>1355</v>
      </c>
    </row>
    <row r="261" spans="1:6" x14ac:dyDescent="0.2">
      <c r="A261" s="892"/>
      <c r="B261" s="151" t="s">
        <v>583</v>
      </c>
      <c r="C261" s="153" t="s">
        <v>1356</v>
      </c>
      <c r="D261" s="153" t="s">
        <v>623</v>
      </c>
      <c r="E261" s="153" t="s">
        <v>1357</v>
      </c>
      <c r="F261" s="153" t="s">
        <v>1358</v>
      </c>
    </row>
    <row r="262" spans="1:6" x14ac:dyDescent="0.2">
      <c r="A262" s="892"/>
      <c r="B262" s="151" t="s">
        <v>543</v>
      </c>
      <c r="C262" s="153" t="s">
        <v>1359</v>
      </c>
      <c r="D262" s="153" t="s">
        <v>883</v>
      </c>
      <c r="E262" s="153" t="s">
        <v>1360</v>
      </c>
      <c r="F262" s="153" t="s">
        <v>1361</v>
      </c>
    </row>
    <row r="263" spans="1:6" x14ac:dyDescent="0.2">
      <c r="A263" s="892"/>
      <c r="B263" s="151" t="s">
        <v>545</v>
      </c>
      <c r="C263" s="153" t="s">
        <v>1359</v>
      </c>
      <c r="D263" s="153" t="s">
        <v>1151</v>
      </c>
      <c r="E263" s="153" t="s">
        <v>1360</v>
      </c>
      <c r="F263" s="153" t="s">
        <v>1362</v>
      </c>
    </row>
    <row r="264" spans="1:6" x14ac:dyDescent="0.2">
      <c r="A264" s="892"/>
      <c r="B264" s="151" t="s">
        <v>548</v>
      </c>
      <c r="C264" s="153" t="s">
        <v>1363</v>
      </c>
      <c r="D264" s="153" t="s">
        <v>1364</v>
      </c>
      <c r="E264" s="153" t="s">
        <v>1365</v>
      </c>
      <c r="F264" s="153" t="s">
        <v>1366</v>
      </c>
    </row>
    <row r="265" spans="1:6" x14ac:dyDescent="0.2">
      <c r="A265" s="892"/>
      <c r="B265" s="151" t="s">
        <v>552</v>
      </c>
      <c r="C265" s="153" t="s">
        <v>1367</v>
      </c>
      <c r="D265" s="153" t="s">
        <v>1368</v>
      </c>
      <c r="E265" s="153" t="s">
        <v>1369</v>
      </c>
      <c r="F265" s="153" t="s">
        <v>1370</v>
      </c>
    </row>
    <row r="266" spans="1:6" x14ac:dyDescent="0.2">
      <c r="A266" s="892"/>
      <c r="B266" s="151" t="s">
        <v>556</v>
      </c>
      <c r="C266" s="153" t="s">
        <v>1371</v>
      </c>
      <c r="D266" s="153" t="s">
        <v>1372</v>
      </c>
      <c r="E266" s="153" t="s">
        <v>1373</v>
      </c>
      <c r="F266" s="153" t="s">
        <v>1374</v>
      </c>
    </row>
    <row r="267" spans="1:6" ht="12.75" thickBot="1" x14ac:dyDescent="0.25">
      <c r="A267" s="893"/>
      <c r="B267" s="161" t="s">
        <v>560</v>
      </c>
      <c r="C267" s="162" t="s">
        <v>1375</v>
      </c>
      <c r="D267" s="162" t="s">
        <v>757</v>
      </c>
      <c r="E267" s="162" t="s">
        <v>1376</v>
      </c>
      <c r="F267" s="162" t="s">
        <v>1376</v>
      </c>
    </row>
    <row r="268" spans="1:6" x14ac:dyDescent="0.2">
      <c r="A268" s="894">
        <v>1976</v>
      </c>
      <c r="B268" s="154" t="s">
        <v>564</v>
      </c>
      <c r="C268" s="155" t="s">
        <v>1377</v>
      </c>
      <c r="D268" s="155" t="s">
        <v>793</v>
      </c>
      <c r="E268" s="155" t="s">
        <v>793</v>
      </c>
      <c r="F268" s="156" t="s">
        <v>1378</v>
      </c>
    </row>
    <row r="269" spans="1:6" x14ac:dyDescent="0.2">
      <c r="A269" s="895"/>
      <c r="B269" s="151" t="s">
        <v>567</v>
      </c>
      <c r="C269" s="153" t="s">
        <v>1379</v>
      </c>
      <c r="D269" s="153" t="s">
        <v>1380</v>
      </c>
      <c r="E269" s="153" t="s">
        <v>1381</v>
      </c>
      <c r="F269" s="157" t="s">
        <v>706</v>
      </c>
    </row>
    <row r="270" spans="1:6" x14ac:dyDescent="0.2">
      <c r="A270" s="895"/>
      <c r="B270" s="151" t="s">
        <v>571</v>
      </c>
      <c r="C270" s="153" t="s">
        <v>1382</v>
      </c>
      <c r="D270" s="153" t="s">
        <v>1383</v>
      </c>
      <c r="E270" s="153" t="s">
        <v>1384</v>
      </c>
      <c r="F270" s="157" t="s">
        <v>1385</v>
      </c>
    </row>
    <row r="271" spans="1:6" x14ac:dyDescent="0.2">
      <c r="A271" s="895"/>
      <c r="B271" s="151" t="s">
        <v>575</v>
      </c>
      <c r="C271" s="153" t="s">
        <v>1386</v>
      </c>
      <c r="D271" s="153" t="s">
        <v>1188</v>
      </c>
      <c r="E271" s="153" t="s">
        <v>1387</v>
      </c>
      <c r="F271" s="157" t="s">
        <v>1388</v>
      </c>
    </row>
    <row r="272" spans="1:6" x14ac:dyDescent="0.2">
      <c r="A272" s="895"/>
      <c r="B272" s="151" t="s">
        <v>579</v>
      </c>
      <c r="C272" s="153" t="s">
        <v>1389</v>
      </c>
      <c r="D272" s="153" t="s">
        <v>643</v>
      </c>
      <c r="E272" s="153" t="s">
        <v>1390</v>
      </c>
      <c r="F272" s="157" t="s">
        <v>1391</v>
      </c>
    </row>
    <row r="273" spans="1:6" x14ac:dyDescent="0.2">
      <c r="A273" s="895"/>
      <c r="B273" s="151" t="s">
        <v>583</v>
      </c>
      <c r="C273" s="153" t="s">
        <v>1392</v>
      </c>
      <c r="D273" s="153" t="s">
        <v>1350</v>
      </c>
      <c r="E273" s="153" t="s">
        <v>1393</v>
      </c>
      <c r="F273" s="157" t="s">
        <v>1394</v>
      </c>
    </row>
    <row r="274" spans="1:6" x14ac:dyDescent="0.2">
      <c r="A274" s="895"/>
      <c r="B274" s="151" t="s">
        <v>543</v>
      </c>
      <c r="C274" s="153" t="s">
        <v>1395</v>
      </c>
      <c r="D274" s="153" t="s">
        <v>1396</v>
      </c>
      <c r="E274" s="153" t="s">
        <v>1397</v>
      </c>
      <c r="F274" s="157" t="s">
        <v>1398</v>
      </c>
    </row>
    <row r="275" spans="1:6" x14ac:dyDescent="0.2">
      <c r="A275" s="895"/>
      <c r="B275" s="151" t="s">
        <v>545</v>
      </c>
      <c r="C275" s="153" t="s">
        <v>1399</v>
      </c>
      <c r="D275" s="153" t="s">
        <v>1242</v>
      </c>
      <c r="E275" s="153" t="s">
        <v>1400</v>
      </c>
      <c r="F275" s="157" t="s">
        <v>1401</v>
      </c>
    </row>
    <row r="276" spans="1:6" x14ac:dyDescent="0.2">
      <c r="A276" s="895"/>
      <c r="B276" s="151" t="s">
        <v>548</v>
      </c>
      <c r="C276" s="153" t="s">
        <v>1402</v>
      </c>
      <c r="D276" s="153" t="s">
        <v>1125</v>
      </c>
      <c r="E276" s="153" t="s">
        <v>1403</v>
      </c>
      <c r="F276" s="157" t="s">
        <v>1404</v>
      </c>
    </row>
    <row r="277" spans="1:6" x14ac:dyDescent="0.2">
      <c r="A277" s="895"/>
      <c r="B277" s="151" t="s">
        <v>552</v>
      </c>
      <c r="C277" s="153" t="s">
        <v>1405</v>
      </c>
      <c r="D277" s="153" t="s">
        <v>826</v>
      </c>
      <c r="E277" s="153" t="s">
        <v>1406</v>
      </c>
      <c r="F277" s="157" t="s">
        <v>1407</v>
      </c>
    </row>
    <row r="278" spans="1:6" x14ac:dyDescent="0.2">
      <c r="A278" s="895"/>
      <c r="B278" s="151" t="s">
        <v>556</v>
      </c>
      <c r="C278" s="153" t="s">
        <v>1408</v>
      </c>
      <c r="D278" s="153" t="s">
        <v>1409</v>
      </c>
      <c r="E278" s="153" t="s">
        <v>1410</v>
      </c>
      <c r="F278" s="157" t="s">
        <v>1411</v>
      </c>
    </row>
    <row r="279" spans="1:6" ht="12.75" thickBot="1" x14ac:dyDescent="0.25">
      <c r="A279" s="896"/>
      <c r="B279" s="158" t="s">
        <v>560</v>
      </c>
      <c r="C279" s="159" t="s">
        <v>1412</v>
      </c>
      <c r="D279" s="159" t="s">
        <v>924</v>
      </c>
      <c r="E279" s="159" t="s">
        <v>1413</v>
      </c>
      <c r="F279" s="160" t="s">
        <v>1413</v>
      </c>
    </row>
    <row r="280" spans="1:6" x14ac:dyDescent="0.2">
      <c r="A280" s="891">
        <v>1977</v>
      </c>
      <c r="B280" s="348" t="s">
        <v>564</v>
      </c>
      <c r="C280" s="349" t="s">
        <v>1414</v>
      </c>
      <c r="D280" s="349" t="s">
        <v>1415</v>
      </c>
      <c r="E280" s="349" t="s">
        <v>1415</v>
      </c>
      <c r="F280" s="349" t="s">
        <v>1416</v>
      </c>
    </row>
    <row r="281" spans="1:6" x14ac:dyDescent="0.2">
      <c r="A281" s="892"/>
      <c r="B281" s="151" t="s">
        <v>567</v>
      </c>
      <c r="C281" s="153" t="s">
        <v>1417</v>
      </c>
      <c r="D281" s="153" t="s">
        <v>1418</v>
      </c>
      <c r="E281" s="153" t="s">
        <v>856</v>
      </c>
      <c r="F281" s="153" t="s">
        <v>1419</v>
      </c>
    </row>
    <row r="282" spans="1:6" x14ac:dyDescent="0.2">
      <c r="A282" s="892"/>
      <c r="B282" s="151" t="s">
        <v>571</v>
      </c>
      <c r="C282" s="153" t="s">
        <v>1420</v>
      </c>
      <c r="D282" s="153" t="s">
        <v>1421</v>
      </c>
      <c r="E282" s="153" t="s">
        <v>1422</v>
      </c>
      <c r="F282" s="153" t="s">
        <v>1423</v>
      </c>
    </row>
    <row r="283" spans="1:6" x14ac:dyDescent="0.2">
      <c r="A283" s="892"/>
      <c r="B283" s="151" t="s">
        <v>575</v>
      </c>
      <c r="C283" s="153" t="s">
        <v>1424</v>
      </c>
      <c r="D283" s="153" t="s">
        <v>983</v>
      </c>
      <c r="E283" s="153" t="s">
        <v>1425</v>
      </c>
      <c r="F283" s="153" t="s">
        <v>1426</v>
      </c>
    </row>
    <row r="284" spans="1:6" x14ac:dyDescent="0.2">
      <c r="A284" s="892"/>
      <c r="B284" s="151" t="s">
        <v>579</v>
      </c>
      <c r="C284" s="153" t="s">
        <v>1427</v>
      </c>
      <c r="D284" s="153" t="s">
        <v>632</v>
      </c>
      <c r="E284" s="153" t="s">
        <v>1428</v>
      </c>
      <c r="F284" s="153" t="s">
        <v>1429</v>
      </c>
    </row>
    <row r="285" spans="1:6" x14ac:dyDescent="0.2">
      <c r="A285" s="892"/>
      <c r="B285" s="151" t="s">
        <v>583</v>
      </c>
      <c r="C285" s="153" t="s">
        <v>1430</v>
      </c>
      <c r="D285" s="153" t="s">
        <v>1431</v>
      </c>
      <c r="E285" s="153" t="s">
        <v>1432</v>
      </c>
      <c r="F285" s="153" t="s">
        <v>1433</v>
      </c>
    </row>
    <row r="286" spans="1:6" x14ac:dyDescent="0.2">
      <c r="A286" s="892"/>
      <c r="B286" s="151" t="s">
        <v>543</v>
      </c>
      <c r="C286" s="153" t="s">
        <v>1434</v>
      </c>
      <c r="D286" s="153" t="s">
        <v>1435</v>
      </c>
      <c r="E286" s="153" t="s">
        <v>1436</v>
      </c>
      <c r="F286" s="153" t="s">
        <v>1437</v>
      </c>
    </row>
    <row r="287" spans="1:6" x14ac:dyDescent="0.2">
      <c r="A287" s="892"/>
      <c r="B287" s="151" t="s">
        <v>545</v>
      </c>
      <c r="C287" s="153" t="s">
        <v>1438</v>
      </c>
      <c r="D287" s="153" t="s">
        <v>1439</v>
      </c>
      <c r="E287" s="153" t="s">
        <v>1440</v>
      </c>
      <c r="F287" s="153" t="s">
        <v>1441</v>
      </c>
    </row>
    <row r="288" spans="1:6" x14ac:dyDescent="0.2">
      <c r="A288" s="892"/>
      <c r="B288" s="151" t="s">
        <v>548</v>
      </c>
      <c r="C288" s="153" t="s">
        <v>1442</v>
      </c>
      <c r="D288" s="153" t="s">
        <v>1443</v>
      </c>
      <c r="E288" s="153" t="s">
        <v>1444</v>
      </c>
      <c r="F288" s="153" t="s">
        <v>1445</v>
      </c>
    </row>
    <row r="289" spans="1:6" x14ac:dyDescent="0.2">
      <c r="A289" s="892"/>
      <c r="B289" s="151" t="s">
        <v>552</v>
      </c>
      <c r="C289" s="153" t="s">
        <v>1446</v>
      </c>
      <c r="D289" s="153" t="s">
        <v>1104</v>
      </c>
      <c r="E289" s="153" t="s">
        <v>1447</v>
      </c>
      <c r="F289" s="153" t="s">
        <v>1448</v>
      </c>
    </row>
    <row r="290" spans="1:6" x14ac:dyDescent="0.2">
      <c r="A290" s="892"/>
      <c r="B290" s="151" t="s">
        <v>556</v>
      </c>
      <c r="C290" s="153" t="s">
        <v>1449</v>
      </c>
      <c r="D290" s="153" t="s">
        <v>1443</v>
      </c>
      <c r="E290" s="153" t="s">
        <v>1450</v>
      </c>
      <c r="F290" s="153" t="s">
        <v>1451</v>
      </c>
    </row>
    <row r="291" spans="1:6" ht="12.75" thickBot="1" x14ac:dyDescent="0.25">
      <c r="A291" s="893"/>
      <c r="B291" s="161" t="s">
        <v>560</v>
      </c>
      <c r="C291" s="162" t="s">
        <v>1452</v>
      </c>
      <c r="D291" s="162" t="s">
        <v>684</v>
      </c>
      <c r="E291" s="162" t="s">
        <v>1453</v>
      </c>
      <c r="F291" s="162" t="s">
        <v>1453</v>
      </c>
    </row>
    <row r="292" spans="1:6" x14ac:dyDescent="0.2">
      <c r="A292" s="894">
        <v>1978</v>
      </c>
      <c r="B292" s="154" t="s">
        <v>564</v>
      </c>
      <c r="C292" s="155" t="s">
        <v>1454</v>
      </c>
      <c r="D292" s="155" t="s">
        <v>1203</v>
      </c>
      <c r="E292" s="155" t="s">
        <v>1203</v>
      </c>
      <c r="F292" s="156" t="s">
        <v>1455</v>
      </c>
    </row>
    <row r="293" spans="1:6" x14ac:dyDescent="0.2">
      <c r="A293" s="895"/>
      <c r="B293" s="151" t="s">
        <v>567</v>
      </c>
      <c r="C293" s="153" t="s">
        <v>1456</v>
      </c>
      <c r="D293" s="153" t="s">
        <v>938</v>
      </c>
      <c r="E293" s="153" t="s">
        <v>1300</v>
      </c>
      <c r="F293" s="157" t="s">
        <v>1361</v>
      </c>
    </row>
    <row r="294" spans="1:6" x14ac:dyDescent="0.2">
      <c r="A294" s="895"/>
      <c r="B294" s="151" t="s">
        <v>571</v>
      </c>
      <c r="C294" s="153" t="s">
        <v>1457</v>
      </c>
      <c r="D294" s="153" t="s">
        <v>1458</v>
      </c>
      <c r="E294" s="153" t="s">
        <v>835</v>
      </c>
      <c r="F294" s="157" t="s">
        <v>1459</v>
      </c>
    </row>
    <row r="295" spans="1:6" x14ac:dyDescent="0.2">
      <c r="A295" s="895"/>
      <c r="B295" s="151" t="s">
        <v>575</v>
      </c>
      <c r="C295" s="153" t="s">
        <v>1460</v>
      </c>
      <c r="D295" s="153" t="s">
        <v>1461</v>
      </c>
      <c r="E295" s="153" t="s">
        <v>1462</v>
      </c>
      <c r="F295" s="157" t="s">
        <v>1463</v>
      </c>
    </row>
    <row r="296" spans="1:6" x14ac:dyDescent="0.2">
      <c r="A296" s="895"/>
      <c r="B296" s="151" t="s">
        <v>579</v>
      </c>
      <c r="C296" s="153" t="s">
        <v>1464</v>
      </c>
      <c r="D296" s="153" t="s">
        <v>1465</v>
      </c>
      <c r="E296" s="153" t="s">
        <v>1466</v>
      </c>
      <c r="F296" s="157" t="s">
        <v>1467</v>
      </c>
    </row>
    <row r="297" spans="1:6" x14ac:dyDescent="0.2">
      <c r="A297" s="895"/>
      <c r="B297" s="151" t="s">
        <v>583</v>
      </c>
      <c r="C297" s="153" t="s">
        <v>1468</v>
      </c>
      <c r="D297" s="153" t="s">
        <v>1300</v>
      </c>
      <c r="E297" s="153" t="s">
        <v>1469</v>
      </c>
      <c r="F297" s="157" t="s">
        <v>1470</v>
      </c>
    </row>
    <row r="298" spans="1:6" x14ac:dyDescent="0.2">
      <c r="A298" s="895"/>
      <c r="B298" s="151" t="s">
        <v>543</v>
      </c>
      <c r="C298" s="153" t="s">
        <v>1471</v>
      </c>
      <c r="D298" s="153" t="s">
        <v>1472</v>
      </c>
      <c r="E298" s="153" t="s">
        <v>1473</v>
      </c>
      <c r="F298" s="157" t="s">
        <v>1474</v>
      </c>
    </row>
    <row r="299" spans="1:6" x14ac:dyDescent="0.2">
      <c r="A299" s="895"/>
      <c r="B299" s="151" t="s">
        <v>545</v>
      </c>
      <c r="C299" s="153" t="s">
        <v>1475</v>
      </c>
      <c r="D299" s="153" t="s">
        <v>1443</v>
      </c>
      <c r="E299" s="153" t="s">
        <v>1476</v>
      </c>
      <c r="F299" s="157" t="s">
        <v>1312</v>
      </c>
    </row>
    <row r="300" spans="1:6" x14ac:dyDescent="0.2">
      <c r="A300" s="895"/>
      <c r="B300" s="151" t="s">
        <v>548</v>
      </c>
      <c r="C300" s="153" t="s">
        <v>1477</v>
      </c>
      <c r="D300" s="153" t="s">
        <v>823</v>
      </c>
      <c r="E300" s="153" t="s">
        <v>1478</v>
      </c>
      <c r="F300" s="157" t="s">
        <v>1479</v>
      </c>
    </row>
    <row r="301" spans="1:6" x14ac:dyDescent="0.2">
      <c r="A301" s="895"/>
      <c r="B301" s="151" t="s">
        <v>552</v>
      </c>
      <c r="C301" s="153" t="s">
        <v>1480</v>
      </c>
      <c r="D301" s="153" t="s">
        <v>1481</v>
      </c>
      <c r="E301" s="153" t="s">
        <v>1482</v>
      </c>
      <c r="F301" s="157" t="s">
        <v>1483</v>
      </c>
    </row>
    <row r="302" spans="1:6" x14ac:dyDescent="0.2">
      <c r="A302" s="895"/>
      <c r="B302" s="151" t="s">
        <v>556</v>
      </c>
      <c r="C302" s="153" t="s">
        <v>1484</v>
      </c>
      <c r="D302" s="153" t="s">
        <v>1009</v>
      </c>
      <c r="E302" s="153" t="s">
        <v>1485</v>
      </c>
      <c r="F302" s="157" t="s">
        <v>1327</v>
      </c>
    </row>
    <row r="303" spans="1:6" ht="12.75" thickBot="1" x14ac:dyDescent="0.25">
      <c r="A303" s="896"/>
      <c r="B303" s="158" t="s">
        <v>560</v>
      </c>
      <c r="C303" s="159" t="s">
        <v>1486</v>
      </c>
      <c r="D303" s="159" t="s">
        <v>1333</v>
      </c>
      <c r="E303" s="159" t="s">
        <v>1487</v>
      </c>
      <c r="F303" s="160" t="s">
        <v>1487</v>
      </c>
    </row>
    <row r="304" spans="1:6" x14ac:dyDescent="0.2">
      <c r="A304" s="891">
        <v>1979</v>
      </c>
      <c r="B304" s="348" t="s">
        <v>564</v>
      </c>
      <c r="C304" s="349" t="s">
        <v>1488</v>
      </c>
      <c r="D304" s="349" t="s">
        <v>877</v>
      </c>
      <c r="E304" s="349" t="s">
        <v>877</v>
      </c>
      <c r="F304" s="349" t="s">
        <v>1489</v>
      </c>
    </row>
    <row r="305" spans="1:6" x14ac:dyDescent="0.2">
      <c r="A305" s="892"/>
      <c r="B305" s="151" t="s">
        <v>567</v>
      </c>
      <c r="C305" s="153" t="s">
        <v>1490</v>
      </c>
      <c r="D305" s="153" t="s">
        <v>1491</v>
      </c>
      <c r="E305" s="153" t="s">
        <v>1492</v>
      </c>
      <c r="F305" s="153" t="s">
        <v>1493</v>
      </c>
    </row>
    <row r="306" spans="1:6" x14ac:dyDescent="0.2">
      <c r="A306" s="892"/>
      <c r="B306" s="151" t="s">
        <v>571</v>
      </c>
      <c r="C306" s="153" t="s">
        <v>1494</v>
      </c>
      <c r="D306" s="153" t="s">
        <v>1495</v>
      </c>
      <c r="E306" s="153" t="s">
        <v>1026</v>
      </c>
      <c r="F306" s="153" t="s">
        <v>1496</v>
      </c>
    </row>
    <row r="307" spans="1:6" x14ac:dyDescent="0.2">
      <c r="A307" s="892"/>
      <c r="B307" s="151" t="s">
        <v>575</v>
      </c>
      <c r="C307" s="153" t="s">
        <v>1497</v>
      </c>
      <c r="D307" s="153" t="s">
        <v>1188</v>
      </c>
      <c r="E307" s="153" t="s">
        <v>1498</v>
      </c>
      <c r="F307" s="153" t="s">
        <v>1499</v>
      </c>
    </row>
    <row r="308" spans="1:6" x14ac:dyDescent="0.2">
      <c r="A308" s="892"/>
      <c r="B308" s="151" t="s">
        <v>579</v>
      </c>
      <c r="C308" s="153" t="s">
        <v>1500</v>
      </c>
      <c r="D308" s="153" t="s">
        <v>1501</v>
      </c>
      <c r="E308" s="153" t="s">
        <v>717</v>
      </c>
      <c r="F308" s="153" t="s">
        <v>1502</v>
      </c>
    </row>
    <row r="309" spans="1:6" x14ac:dyDescent="0.2">
      <c r="A309" s="892"/>
      <c r="B309" s="151" t="s">
        <v>583</v>
      </c>
      <c r="C309" s="153" t="s">
        <v>1503</v>
      </c>
      <c r="D309" s="153" t="s">
        <v>1342</v>
      </c>
      <c r="E309" s="153" t="s">
        <v>1504</v>
      </c>
      <c r="F309" s="153" t="s">
        <v>1505</v>
      </c>
    </row>
    <row r="310" spans="1:6" x14ac:dyDescent="0.2">
      <c r="A310" s="892"/>
      <c r="B310" s="151" t="s">
        <v>543</v>
      </c>
      <c r="C310" s="153" t="s">
        <v>1506</v>
      </c>
      <c r="D310" s="153" t="s">
        <v>789</v>
      </c>
      <c r="E310" s="153" t="s">
        <v>1507</v>
      </c>
      <c r="F310" s="153" t="s">
        <v>1508</v>
      </c>
    </row>
    <row r="311" spans="1:6" x14ac:dyDescent="0.2">
      <c r="A311" s="892"/>
      <c r="B311" s="151" t="s">
        <v>545</v>
      </c>
      <c r="C311" s="153" t="s">
        <v>1509</v>
      </c>
      <c r="D311" s="153" t="s">
        <v>1510</v>
      </c>
      <c r="E311" s="153" t="s">
        <v>1511</v>
      </c>
      <c r="F311" s="153" t="s">
        <v>1512</v>
      </c>
    </row>
    <row r="312" spans="1:6" x14ac:dyDescent="0.2">
      <c r="A312" s="892"/>
      <c r="B312" s="151" t="s">
        <v>548</v>
      </c>
      <c r="C312" s="153" t="s">
        <v>1513</v>
      </c>
      <c r="D312" s="153" t="s">
        <v>1514</v>
      </c>
      <c r="E312" s="153" t="s">
        <v>1515</v>
      </c>
      <c r="F312" s="153" t="s">
        <v>1516</v>
      </c>
    </row>
    <row r="313" spans="1:6" x14ac:dyDescent="0.2">
      <c r="A313" s="892"/>
      <c r="B313" s="151" t="s">
        <v>552</v>
      </c>
      <c r="C313" s="153" t="s">
        <v>1517</v>
      </c>
      <c r="D313" s="153" t="s">
        <v>1159</v>
      </c>
      <c r="E313" s="153" t="s">
        <v>1518</v>
      </c>
      <c r="F313" s="153" t="s">
        <v>1519</v>
      </c>
    </row>
    <row r="314" spans="1:6" x14ac:dyDescent="0.2">
      <c r="A314" s="892"/>
      <c r="B314" s="151" t="s">
        <v>556</v>
      </c>
      <c r="C314" s="152">
        <v>100773</v>
      </c>
      <c r="D314" s="153" t="s">
        <v>1520</v>
      </c>
      <c r="E314" s="153" t="s">
        <v>1306</v>
      </c>
      <c r="F314" s="153" t="s">
        <v>1521</v>
      </c>
    </row>
    <row r="315" spans="1:6" ht="12.75" thickBot="1" x14ac:dyDescent="0.25">
      <c r="A315" s="893"/>
      <c r="B315" s="161" t="s">
        <v>560</v>
      </c>
      <c r="C315" s="352">
        <v>102443</v>
      </c>
      <c r="D315" s="162" t="s">
        <v>1128</v>
      </c>
      <c r="E315" s="162" t="s">
        <v>1522</v>
      </c>
      <c r="F315" s="162" t="s">
        <v>1522</v>
      </c>
    </row>
    <row r="316" spans="1:6" x14ac:dyDescent="0.2">
      <c r="A316" s="894">
        <v>1980</v>
      </c>
      <c r="B316" s="154" t="s">
        <v>564</v>
      </c>
      <c r="C316" s="354">
        <v>104830</v>
      </c>
      <c r="D316" s="155" t="s">
        <v>1523</v>
      </c>
      <c r="E316" s="155" t="s">
        <v>1523</v>
      </c>
      <c r="F316" s="156" t="s">
        <v>1524</v>
      </c>
    </row>
    <row r="317" spans="1:6" x14ac:dyDescent="0.2">
      <c r="A317" s="895"/>
      <c r="B317" s="151" t="s">
        <v>567</v>
      </c>
      <c r="C317" s="152">
        <v>105943</v>
      </c>
      <c r="D317" s="153" t="s">
        <v>1525</v>
      </c>
      <c r="E317" s="153" t="s">
        <v>1526</v>
      </c>
      <c r="F317" s="157" t="s">
        <v>1527</v>
      </c>
    </row>
    <row r="318" spans="1:6" x14ac:dyDescent="0.2">
      <c r="A318" s="895"/>
      <c r="B318" s="151" t="s">
        <v>571</v>
      </c>
      <c r="C318" s="152">
        <v>108170</v>
      </c>
      <c r="D318" s="153" t="s">
        <v>609</v>
      </c>
      <c r="E318" s="153" t="s">
        <v>1528</v>
      </c>
      <c r="F318" s="157" t="s">
        <v>1529</v>
      </c>
    </row>
    <row r="319" spans="1:6" x14ac:dyDescent="0.2">
      <c r="A319" s="895"/>
      <c r="B319" s="151" t="s">
        <v>575</v>
      </c>
      <c r="C319" s="152">
        <v>112306</v>
      </c>
      <c r="D319" s="153" t="s">
        <v>880</v>
      </c>
      <c r="E319" s="153" t="s">
        <v>1530</v>
      </c>
      <c r="F319" s="157" t="s">
        <v>1531</v>
      </c>
    </row>
    <row r="320" spans="1:6" x14ac:dyDescent="0.2">
      <c r="A320" s="895"/>
      <c r="B320" s="151" t="s">
        <v>579</v>
      </c>
      <c r="C320" s="152">
        <v>116203</v>
      </c>
      <c r="D320" s="153" t="s">
        <v>1532</v>
      </c>
      <c r="E320" s="153" t="s">
        <v>1533</v>
      </c>
      <c r="F320" s="157" t="s">
        <v>1534</v>
      </c>
    </row>
    <row r="321" spans="1:6" x14ac:dyDescent="0.2">
      <c r="A321" s="895"/>
      <c r="B321" s="151" t="s">
        <v>583</v>
      </c>
      <c r="C321" s="152">
        <v>117635</v>
      </c>
      <c r="D321" s="153" t="s">
        <v>680</v>
      </c>
      <c r="E321" s="153" t="s">
        <v>1535</v>
      </c>
      <c r="F321" s="157" t="s">
        <v>1536</v>
      </c>
    </row>
    <row r="322" spans="1:6" x14ac:dyDescent="0.2">
      <c r="A322" s="895"/>
      <c r="B322" s="151" t="s">
        <v>543</v>
      </c>
      <c r="C322" s="152">
        <v>118828</v>
      </c>
      <c r="D322" s="153" t="s">
        <v>1435</v>
      </c>
      <c r="E322" s="153" t="s">
        <v>1537</v>
      </c>
      <c r="F322" s="157" t="s">
        <v>1538</v>
      </c>
    </row>
    <row r="323" spans="1:6" x14ac:dyDescent="0.2">
      <c r="A323" s="895"/>
      <c r="B323" s="151" t="s">
        <v>545</v>
      </c>
      <c r="C323" s="152">
        <v>119783</v>
      </c>
      <c r="D323" s="153" t="s">
        <v>1101</v>
      </c>
      <c r="E323" s="153" t="s">
        <v>1539</v>
      </c>
      <c r="F323" s="157" t="s">
        <v>1540</v>
      </c>
    </row>
    <row r="324" spans="1:6" x14ac:dyDescent="0.2">
      <c r="A324" s="895"/>
      <c r="B324" s="151" t="s">
        <v>548</v>
      </c>
      <c r="C324" s="152">
        <v>121771</v>
      </c>
      <c r="D324" s="153" t="s">
        <v>1128</v>
      </c>
      <c r="E324" s="153" t="s">
        <v>1541</v>
      </c>
      <c r="F324" s="157" t="s">
        <v>1542</v>
      </c>
    </row>
    <row r="325" spans="1:6" x14ac:dyDescent="0.2">
      <c r="A325" s="895"/>
      <c r="B325" s="151" t="s">
        <v>552</v>
      </c>
      <c r="C325" s="152">
        <v>124475</v>
      </c>
      <c r="D325" s="153" t="s">
        <v>913</v>
      </c>
      <c r="E325" s="153" t="s">
        <v>1543</v>
      </c>
      <c r="F325" s="157" t="s">
        <v>911</v>
      </c>
    </row>
    <row r="326" spans="1:6" x14ac:dyDescent="0.2">
      <c r="A326" s="895"/>
      <c r="B326" s="151" t="s">
        <v>556</v>
      </c>
      <c r="C326" s="152">
        <v>127179</v>
      </c>
      <c r="D326" s="153" t="s">
        <v>1291</v>
      </c>
      <c r="E326" s="153" t="s">
        <v>1544</v>
      </c>
      <c r="F326" s="157" t="s">
        <v>1545</v>
      </c>
    </row>
    <row r="327" spans="1:6" ht="12.75" thickBot="1" x14ac:dyDescent="0.25">
      <c r="A327" s="896"/>
      <c r="B327" s="158" t="s">
        <v>560</v>
      </c>
      <c r="C327" s="355">
        <v>128929</v>
      </c>
      <c r="D327" s="159" t="s">
        <v>1199</v>
      </c>
      <c r="E327" s="159" t="s">
        <v>1546</v>
      </c>
      <c r="F327" s="160" t="s">
        <v>1546</v>
      </c>
    </row>
    <row r="328" spans="1:6" x14ac:dyDescent="0.2">
      <c r="A328" s="891">
        <v>1981</v>
      </c>
      <c r="B328" s="348" t="s">
        <v>564</v>
      </c>
      <c r="C328" s="353">
        <v>131737</v>
      </c>
      <c r="D328" s="349" t="s">
        <v>1547</v>
      </c>
      <c r="E328" s="349" t="s">
        <v>1547</v>
      </c>
      <c r="F328" s="349" t="s">
        <v>1548</v>
      </c>
    </row>
    <row r="329" spans="1:6" x14ac:dyDescent="0.2">
      <c r="A329" s="892"/>
      <c r="B329" s="151" t="s">
        <v>567</v>
      </c>
      <c r="C329" s="152">
        <v>135602</v>
      </c>
      <c r="D329" s="153" t="s">
        <v>1549</v>
      </c>
      <c r="E329" s="153" t="s">
        <v>1550</v>
      </c>
      <c r="F329" s="153" t="s">
        <v>1551</v>
      </c>
    </row>
    <row r="330" spans="1:6" x14ac:dyDescent="0.2">
      <c r="A330" s="892"/>
      <c r="B330" s="151" t="s">
        <v>571</v>
      </c>
      <c r="C330" s="152">
        <v>139341</v>
      </c>
      <c r="D330" s="153" t="s">
        <v>1552</v>
      </c>
      <c r="E330" s="153" t="s">
        <v>740</v>
      </c>
      <c r="F330" s="153" t="s">
        <v>1553</v>
      </c>
    </row>
    <row r="331" spans="1:6" x14ac:dyDescent="0.2">
      <c r="A331" s="892"/>
      <c r="B331" s="151" t="s">
        <v>575</v>
      </c>
      <c r="C331" s="152">
        <v>142681</v>
      </c>
      <c r="D331" s="153" t="s">
        <v>1554</v>
      </c>
      <c r="E331" s="153" t="s">
        <v>1555</v>
      </c>
      <c r="F331" s="153" t="s">
        <v>1556</v>
      </c>
    </row>
    <row r="332" spans="1:6" x14ac:dyDescent="0.2">
      <c r="A332" s="892"/>
      <c r="B332" s="151" t="s">
        <v>579</v>
      </c>
      <c r="C332" s="152">
        <v>146435</v>
      </c>
      <c r="D332" s="153" t="s">
        <v>871</v>
      </c>
      <c r="E332" s="153" t="s">
        <v>1557</v>
      </c>
      <c r="F332" s="153" t="s">
        <v>1558</v>
      </c>
    </row>
    <row r="333" spans="1:6" x14ac:dyDescent="0.2">
      <c r="A333" s="892"/>
      <c r="B333" s="151" t="s">
        <v>583</v>
      </c>
      <c r="C333" s="152">
        <v>150420</v>
      </c>
      <c r="D333" s="153" t="s">
        <v>676</v>
      </c>
      <c r="E333" s="153" t="s">
        <v>1559</v>
      </c>
      <c r="F333" s="153" t="s">
        <v>1560</v>
      </c>
    </row>
    <row r="334" spans="1:6" x14ac:dyDescent="0.2">
      <c r="A334" s="892"/>
      <c r="B334" s="151" t="s">
        <v>543</v>
      </c>
      <c r="C334" s="152">
        <v>153204</v>
      </c>
      <c r="D334" s="153" t="s">
        <v>985</v>
      </c>
      <c r="E334" s="153" t="s">
        <v>1561</v>
      </c>
      <c r="F334" s="153" t="s">
        <v>1562</v>
      </c>
    </row>
    <row r="335" spans="1:6" x14ac:dyDescent="0.2">
      <c r="A335" s="892"/>
      <c r="B335" s="151" t="s">
        <v>545</v>
      </c>
      <c r="C335" s="152">
        <v>155145</v>
      </c>
      <c r="D335" s="153" t="s">
        <v>1563</v>
      </c>
      <c r="E335" s="153" t="s">
        <v>1564</v>
      </c>
      <c r="F335" s="153" t="s">
        <v>1565</v>
      </c>
    </row>
    <row r="336" spans="1:6" x14ac:dyDescent="0.2">
      <c r="A336" s="892"/>
      <c r="B336" s="151" t="s">
        <v>548</v>
      </c>
      <c r="C336" s="152">
        <v>156266</v>
      </c>
      <c r="D336" s="153" t="s">
        <v>1566</v>
      </c>
      <c r="E336" s="153" t="s">
        <v>1567</v>
      </c>
      <c r="F336" s="153" t="s">
        <v>1568</v>
      </c>
    </row>
    <row r="337" spans="1:6" x14ac:dyDescent="0.2">
      <c r="A337" s="892"/>
      <c r="B337" s="151" t="s">
        <v>552</v>
      </c>
      <c r="C337" s="152">
        <v>158207</v>
      </c>
      <c r="D337" s="153" t="s">
        <v>909</v>
      </c>
      <c r="E337" s="153" t="s">
        <v>1502</v>
      </c>
      <c r="F337" s="153" t="s">
        <v>1569</v>
      </c>
    </row>
    <row r="338" spans="1:6" x14ac:dyDescent="0.2">
      <c r="A338" s="892"/>
      <c r="B338" s="151" t="s">
        <v>556</v>
      </c>
      <c r="C338" s="152">
        <v>160696</v>
      </c>
      <c r="D338" s="153" t="s">
        <v>1570</v>
      </c>
      <c r="E338" s="153" t="s">
        <v>1571</v>
      </c>
      <c r="F338" s="153" t="s">
        <v>1337</v>
      </c>
    </row>
    <row r="339" spans="1:6" ht="12.75" thickBot="1" x14ac:dyDescent="0.25">
      <c r="A339" s="893"/>
      <c r="B339" s="161" t="s">
        <v>560</v>
      </c>
      <c r="C339" s="352">
        <v>163043</v>
      </c>
      <c r="D339" s="162" t="s">
        <v>938</v>
      </c>
      <c r="E339" s="162" t="s">
        <v>1340</v>
      </c>
      <c r="F339" s="162" t="s">
        <v>1340</v>
      </c>
    </row>
    <row r="340" spans="1:6" x14ac:dyDescent="0.2">
      <c r="A340" s="894">
        <v>1982</v>
      </c>
      <c r="B340" s="154" t="s">
        <v>564</v>
      </c>
      <c r="C340" s="354">
        <v>166033</v>
      </c>
      <c r="D340" s="155" t="s">
        <v>1188</v>
      </c>
      <c r="E340" s="155" t="s">
        <v>1188</v>
      </c>
      <c r="F340" s="156" t="s">
        <v>1572</v>
      </c>
    </row>
    <row r="341" spans="1:6" x14ac:dyDescent="0.2">
      <c r="A341" s="895"/>
      <c r="B341" s="151" t="s">
        <v>567</v>
      </c>
      <c r="C341" s="152">
        <v>169644</v>
      </c>
      <c r="D341" s="153" t="s">
        <v>1291</v>
      </c>
      <c r="E341" s="153" t="s">
        <v>1573</v>
      </c>
      <c r="F341" s="157" t="s">
        <v>1574</v>
      </c>
    </row>
    <row r="342" spans="1:6" x14ac:dyDescent="0.2">
      <c r="A342" s="895"/>
      <c r="B342" s="151" t="s">
        <v>571</v>
      </c>
      <c r="C342" s="152">
        <v>173549</v>
      </c>
      <c r="D342" s="153" t="s">
        <v>1465</v>
      </c>
      <c r="E342" s="153" t="s">
        <v>769</v>
      </c>
      <c r="F342" s="157" t="s">
        <v>1575</v>
      </c>
    </row>
    <row r="343" spans="1:6" x14ac:dyDescent="0.2">
      <c r="A343" s="895"/>
      <c r="B343" s="151" t="s">
        <v>575</v>
      </c>
      <c r="C343" s="152">
        <v>178027</v>
      </c>
      <c r="D343" s="153" t="s">
        <v>1576</v>
      </c>
      <c r="E343" s="153" t="s">
        <v>1577</v>
      </c>
      <c r="F343" s="157" t="s">
        <v>1578</v>
      </c>
    </row>
    <row r="344" spans="1:6" x14ac:dyDescent="0.2">
      <c r="A344" s="895"/>
      <c r="B344" s="151" t="s">
        <v>579</v>
      </c>
      <c r="C344" s="152">
        <v>182728</v>
      </c>
      <c r="D344" s="153" t="s">
        <v>1579</v>
      </c>
      <c r="E344" s="153" t="s">
        <v>1580</v>
      </c>
      <c r="F344" s="157" t="s">
        <v>1279</v>
      </c>
    </row>
    <row r="345" spans="1:6" x14ac:dyDescent="0.2">
      <c r="A345" s="895"/>
      <c r="B345" s="151" t="s">
        <v>583</v>
      </c>
      <c r="C345" s="152">
        <v>186808</v>
      </c>
      <c r="D345" s="153" t="s">
        <v>1581</v>
      </c>
      <c r="E345" s="153" t="s">
        <v>1582</v>
      </c>
      <c r="F345" s="157" t="s">
        <v>1583</v>
      </c>
    </row>
    <row r="346" spans="1:6" x14ac:dyDescent="0.2">
      <c r="A346" s="895"/>
      <c r="B346" s="151" t="s">
        <v>543</v>
      </c>
      <c r="C346" s="152">
        <v>189266</v>
      </c>
      <c r="D346" s="153" t="s">
        <v>656</v>
      </c>
      <c r="E346" s="153" t="s">
        <v>1584</v>
      </c>
      <c r="F346" s="157" t="s">
        <v>1585</v>
      </c>
    </row>
    <row r="347" spans="1:6" x14ac:dyDescent="0.2">
      <c r="A347" s="895"/>
      <c r="B347" s="151" t="s">
        <v>545</v>
      </c>
      <c r="C347" s="152">
        <v>191541</v>
      </c>
      <c r="D347" s="153" t="s">
        <v>1192</v>
      </c>
      <c r="E347" s="153" t="s">
        <v>1586</v>
      </c>
      <c r="F347" s="157" t="s">
        <v>1587</v>
      </c>
    </row>
    <row r="348" spans="1:6" x14ac:dyDescent="0.2">
      <c r="A348" s="895"/>
      <c r="B348" s="151" t="s">
        <v>548</v>
      </c>
      <c r="C348" s="152">
        <v>194587</v>
      </c>
      <c r="D348" s="153" t="s">
        <v>1588</v>
      </c>
      <c r="E348" s="153" t="s">
        <v>1589</v>
      </c>
      <c r="F348" s="157" t="s">
        <v>1590</v>
      </c>
    </row>
    <row r="349" spans="1:6" x14ac:dyDescent="0.2">
      <c r="A349" s="895"/>
      <c r="B349" s="151" t="s">
        <v>552</v>
      </c>
      <c r="C349" s="152">
        <v>198174</v>
      </c>
      <c r="D349" s="153" t="s">
        <v>1491</v>
      </c>
      <c r="E349" s="153" t="s">
        <v>1591</v>
      </c>
      <c r="F349" s="157" t="s">
        <v>1592</v>
      </c>
    </row>
    <row r="350" spans="1:6" x14ac:dyDescent="0.2">
      <c r="A350" s="895"/>
      <c r="B350" s="151" t="s">
        <v>556</v>
      </c>
      <c r="C350" s="152">
        <v>200528</v>
      </c>
      <c r="D350" s="153" t="s">
        <v>1311</v>
      </c>
      <c r="E350" s="153" t="s">
        <v>1593</v>
      </c>
      <c r="F350" s="157" t="s">
        <v>1594</v>
      </c>
    </row>
    <row r="351" spans="1:6" ht="12.75" thickBot="1" x14ac:dyDescent="0.25">
      <c r="A351" s="896"/>
      <c r="B351" s="158" t="s">
        <v>560</v>
      </c>
      <c r="C351" s="355">
        <v>202222</v>
      </c>
      <c r="D351" s="159" t="s">
        <v>596</v>
      </c>
      <c r="E351" s="159" t="s">
        <v>1595</v>
      </c>
      <c r="F351" s="160" t="s">
        <v>1595</v>
      </c>
    </row>
    <row r="352" spans="1:6" x14ac:dyDescent="0.2">
      <c r="A352" s="891">
        <v>1983</v>
      </c>
      <c r="B352" s="348" t="s">
        <v>564</v>
      </c>
      <c r="C352" s="353">
        <v>204346</v>
      </c>
      <c r="D352" s="349" t="s">
        <v>1088</v>
      </c>
      <c r="E352" s="349" t="s">
        <v>1088</v>
      </c>
      <c r="F352" s="349" t="s">
        <v>1596</v>
      </c>
    </row>
    <row r="353" spans="1:6" x14ac:dyDescent="0.2">
      <c r="A353" s="892"/>
      <c r="B353" s="151" t="s">
        <v>567</v>
      </c>
      <c r="C353" s="152">
        <v>206764</v>
      </c>
      <c r="D353" s="153" t="s">
        <v>653</v>
      </c>
      <c r="E353" s="153" t="s">
        <v>1415</v>
      </c>
      <c r="F353" s="153" t="s">
        <v>1597</v>
      </c>
    </row>
    <row r="354" spans="1:6" x14ac:dyDescent="0.2">
      <c r="A354" s="892"/>
      <c r="B354" s="151" t="s">
        <v>571</v>
      </c>
      <c r="C354" s="152">
        <v>211465</v>
      </c>
      <c r="D354" s="153" t="s">
        <v>1160</v>
      </c>
      <c r="E354" s="153" t="s">
        <v>998</v>
      </c>
      <c r="F354" s="153" t="s">
        <v>1598</v>
      </c>
    </row>
    <row r="355" spans="1:6" x14ac:dyDescent="0.2">
      <c r="A355" s="892"/>
      <c r="B355" s="151" t="s">
        <v>575</v>
      </c>
      <c r="C355" s="152">
        <v>217939</v>
      </c>
      <c r="D355" s="153" t="s">
        <v>796</v>
      </c>
      <c r="E355" s="153" t="s">
        <v>1599</v>
      </c>
      <c r="F355" s="153" t="s">
        <v>1600</v>
      </c>
    </row>
    <row r="356" spans="1:6" x14ac:dyDescent="0.2">
      <c r="A356" s="892"/>
      <c r="B356" s="151" t="s">
        <v>579</v>
      </c>
      <c r="C356" s="152">
        <v>223435</v>
      </c>
      <c r="D356" s="153" t="s">
        <v>657</v>
      </c>
      <c r="E356" s="153" t="s">
        <v>1601</v>
      </c>
      <c r="F356" s="153" t="s">
        <v>1602</v>
      </c>
    </row>
    <row r="357" spans="1:6" x14ac:dyDescent="0.2">
      <c r="A357" s="892"/>
      <c r="B357" s="151" t="s">
        <v>583</v>
      </c>
      <c r="C357" s="152">
        <v>225034</v>
      </c>
      <c r="D357" s="153" t="s">
        <v>1566</v>
      </c>
      <c r="E357" s="153" t="s">
        <v>1603</v>
      </c>
      <c r="F357" s="153" t="s">
        <v>1604</v>
      </c>
    </row>
    <row r="358" spans="1:6" x14ac:dyDescent="0.2">
      <c r="A358" s="892"/>
      <c r="B358" s="151" t="s">
        <v>543</v>
      </c>
      <c r="C358" s="152">
        <v>226783</v>
      </c>
      <c r="D358" s="153" t="s">
        <v>631</v>
      </c>
      <c r="E358" s="153" t="s">
        <v>1605</v>
      </c>
      <c r="F358" s="153" t="s">
        <v>1606</v>
      </c>
    </row>
    <row r="359" spans="1:6" x14ac:dyDescent="0.2">
      <c r="A359" s="892"/>
      <c r="B359" s="151" t="s">
        <v>545</v>
      </c>
      <c r="C359" s="152">
        <v>226624</v>
      </c>
      <c r="D359" s="153" t="s">
        <v>1607</v>
      </c>
      <c r="E359" s="153" t="s">
        <v>1580</v>
      </c>
      <c r="F359" s="153" t="s">
        <v>1608</v>
      </c>
    </row>
    <row r="360" spans="1:6" x14ac:dyDescent="0.2">
      <c r="A360" s="892"/>
      <c r="B360" s="151" t="s">
        <v>548</v>
      </c>
      <c r="C360" s="152">
        <v>228494</v>
      </c>
      <c r="D360" s="153" t="s">
        <v>974</v>
      </c>
      <c r="E360" s="153" t="s">
        <v>1609</v>
      </c>
      <c r="F360" s="153" t="s">
        <v>1610</v>
      </c>
    </row>
    <row r="361" spans="1:6" x14ac:dyDescent="0.2">
      <c r="A361" s="892"/>
      <c r="B361" s="151" t="s">
        <v>552</v>
      </c>
      <c r="C361" s="152">
        <v>232264</v>
      </c>
      <c r="D361" s="153" t="s">
        <v>1611</v>
      </c>
      <c r="E361" s="153" t="s">
        <v>1612</v>
      </c>
      <c r="F361" s="153" t="s">
        <v>1613</v>
      </c>
    </row>
    <row r="362" spans="1:6" x14ac:dyDescent="0.2">
      <c r="A362" s="892"/>
      <c r="B362" s="151" t="s">
        <v>556</v>
      </c>
      <c r="C362" s="152">
        <v>234705</v>
      </c>
      <c r="D362" s="153" t="s">
        <v>1088</v>
      </c>
      <c r="E362" s="153" t="s">
        <v>1614</v>
      </c>
      <c r="F362" s="153" t="s">
        <v>1038</v>
      </c>
    </row>
    <row r="363" spans="1:6" ht="12.75" thickBot="1" x14ac:dyDescent="0.25">
      <c r="A363" s="893"/>
      <c r="B363" s="161" t="s">
        <v>560</v>
      </c>
      <c r="C363" s="352">
        <v>235867</v>
      </c>
      <c r="D363" s="162" t="s">
        <v>1615</v>
      </c>
      <c r="E363" s="162" t="s">
        <v>1616</v>
      </c>
      <c r="F363" s="162" t="s">
        <v>1616</v>
      </c>
    </row>
    <row r="364" spans="1:6" x14ac:dyDescent="0.2">
      <c r="A364" s="894">
        <v>1984</v>
      </c>
      <c r="B364" s="154" t="s">
        <v>564</v>
      </c>
      <c r="C364" s="354">
        <v>239136</v>
      </c>
      <c r="D364" s="155" t="s">
        <v>1159</v>
      </c>
      <c r="E364" s="155" t="s">
        <v>1159</v>
      </c>
      <c r="F364" s="156" t="s">
        <v>1617</v>
      </c>
    </row>
    <row r="365" spans="1:6" x14ac:dyDescent="0.2">
      <c r="A365" s="895"/>
      <c r="B365" s="151" t="s">
        <v>567</v>
      </c>
      <c r="C365" s="152">
        <v>242333</v>
      </c>
      <c r="D365" s="153" t="s">
        <v>1618</v>
      </c>
      <c r="E365" s="153" t="s">
        <v>1346</v>
      </c>
      <c r="F365" s="157" t="s">
        <v>1613</v>
      </c>
    </row>
    <row r="366" spans="1:6" x14ac:dyDescent="0.2">
      <c r="A366" s="895"/>
      <c r="B366" s="151" t="s">
        <v>571</v>
      </c>
      <c r="C366" s="152">
        <v>246644</v>
      </c>
      <c r="D366" s="153" t="s">
        <v>1619</v>
      </c>
      <c r="E366" s="153" t="s">
        <v>998</v>
      </c>
      <c r="F366" s="157" t="s">
        <v>1616</v>
      </c>
    </row>
    <row r="367" spans="1:6" x14ac:dyDescent="0.2">
      <c r="A367" s="895"/>
      <c r="B367" s="151" t="s">
        <v>575</v>
      </c>
      <c r="C367" s="152">
        <v>251543</v>
      </c>
      <c r="D367" s="153" t="s">
        <v>712</v>
      </c>
      <c r="E367" s="153" t="s">
        <v>1115</v>
      </c>
      <c r="F367" s="157" t="s">
        <v>1620</v>
      </c>
    </row>
    <row r="368" spans="1:6" x14ac:dyDescent="0.2">
      <c r="A368" s="895"/>
      <c r="B368" s="151" t="s">
        <v>579</v>
      </c>
      <c r="C368" s="152">
        <v>255075</v>
      </c>
      <c r="D368" s="153" t="s">
        <v>1009</v>
      </c>
      <c r="E368" s="153" t="s">
        <v>1621</v>
      </c>
      <c r="F368" s="157" t="s">
        <v>1622</v>
      </c>
    </row>
    <row r="369" spans="1:6" x14ac:dyDescent="0.2">
      <c r="A369" s="895"/>
      <c r="B369" s="151" t="s">
        <v>583</v>
      </c>
      <c r="C369" s="152">
        <v>259171</v>
      </c>
      <c r="D369" s="153" t="s">
        <v>826</v>
      </c>
      <c r="E369" s="153" t="s">
        <v>1623</v>
      </c>
      <c r="F369" s="157" t="s">
        <v>1624</v>
      </c>
    </row>
    <row r="370" spans="1:6" x14ac:dyDescent="0.2">
      <c r="A370" s="895"/>
      <c r="B370" s="151" t="s">
        <v>543</v>
      </c>
      <c r="C370" s="152">
        <v>262328</v>
      </c>
      <c r="D370" s="153" t="s">
        <v>1625</v>
      </c>
      <c r="E370" s="153" t="s">
        <v>1626</v>
      </c>
      <c r="F370" s="157" t="s">
        <v>1627</v>
      </c>
    </row>
    <row r="371" spans="1:6" x14ac:dyDescent="0.2">
      <c r="A371" s="895"/>
      <c r="B371" s="151" t="s">
        <v>545</v>
      </c>
      <c r="C371" s="152">
        <v>263315</v>
      </c>
      <c r="D371" s="153" t="s">
        <v>1097</v>
      </c>
      <c r="E371" s="153" t="s">
        <v>1044</v>
      </c>
      <c r="F371" s="157" t="s">
        <v>1628</v>
      </c>
    </row>
    <row r="372" spans="1:6" x14ac:dyDescent="0.2">
      <c r="A372" s="895"/>
      <c r="B372" s="151" t="s">
        <v>548</v>
      </c>
      <c r="C372" s="152">
        <v>266218</v>
      </c>
      <c r="D372" s="153" t="s">
        <v>834</v>
      </c>
      <c r="E372" s="153" t="s">
        <v>1629</v>
      </c>
      <c r="F372" s="157" t="s">
        <v>1630</v>
      </c>
    </row>
    <row r="373" spans="1:6" x14ac:dyDescent="0.2">
      <c r="A373" s="895"/>
      <c r="B373" s="151" t="s">
        <v>552</v>
      </c>
      <c r="C373" s="152">
        <v>267729</v>
      </c>
      <c r="D373" s="153" t="s">
        <v>1631</v>
      </c>
      <c r="E373" s="153" t="s">
        <v>1632</v>
      </c>
      <c r="F373" s="157" t="s">
        <v>1633</v>
      </c>
    </row>
    <row r="374" spans="1:6" x14ac:dyDescent="0.2">
      <c r="A374" s="895"/>
      <c r="B374" s="151" t="s">
        <v>556</v>
      </c>
      <c r="C374" s="152">
        <v>273185</v>
      </c>
      <c r="D374" s="153" t="s">
        <v>830</v>
      </c>
      <c r="E374" s="153" t="s">
        <v>1634</v>
      </c>
      <c r="F374" s="157" t="s">
        <v>1635</v>
      </c>
    </row>
    <row r="375" spans="1:6" ht="12.75" thickBot="1" x14ac:dyDescent="0.25">
      <c r="A375" s="896"/>
      <c r="B375" s="158" t="s">
        <v>560</v>
      </c>
      <c r="C375" s="355">
        <v>278991</v>
      </c>
      <c r="D375" s="159" t="s">
        <v>1636</v>
      </c>
      <c r="E375" s="159" t="s">
        <v>1637</v>
      </c>
      <c r="F375" s="160" t="s">
        <v>1637</v>
      </c>
    </row>
    <row r="376" spans="1:6" x14ac:dyDescent="0.2">
      <c r="A376" s="891">
        <v>1985</v>
      </c>
      <c r="B376" s="348" t="s">
        <v>564</v>
      </c>
      <c r="C376" s="353">
        <v>285227</v>
      </c>
      <c r="D376" s="349" t="s">
        <v>664</v>
      </c>
      <c r="E376" s="349" t="s">
        <v>664</v>
      </c>
      <c r="F376" s="349" t="s">
        <v>1638</v>
      </c>
    </row>
    <row r="377" spans="1:6" x14ac:dyDescent="0.2">
      <c r="A377" s="892"/>
      <c r="B377" s="151" t="s">
        <v>567</v>
      </c>
      <c r="C377" s="152">
        <v>293793</v>
      </c>
      <c r="D377" s="153" t="s">
        <v>1639</v>
      </c>
      <c r="E377" s="153" t="s">
        <v>1137</v>
      </c>
      <c r="F377" s="153" t="s">
        <v>1640</v>
      </c>
    </row>
    <row r="378" spans="1:6" x14ac:dyDescent="0.2">
      <c r="A378" s="892"/>
      <c r="B378" s="151" t="s">
        <v>571</v>
      </c>
      <c r="C378" s="152">
        <v>302916</v>
      </c>
      <c r="D378" s="153" t="s">
        <v>1259</v>
      </c>
      <c r="E378" s="153" t="s">
        <v>1641</v>
      </c>
      <c r="F378" s="153" t="s">
        <v>1642</v>
      </c>
    </row>
    <row r="379" spans="1:6" x14ac:dyDescent="0.2">
      <c r="A379" s="892"/>
      <c r="B379" s="151" t="s">
        <v>575</v>
      </c>
      <c r="C379" s="152">
        <v>311442</v>
      </c>
      <c r="D379" s="153" t="s">
        <v>1643</v>
      </c>
      <c r="E379" s="153" t="s">
        <v>1644</v>
      </c>
      <c r="F379" s="153" t="s">
        <v>1645</v>
      </c>
    </row>
    <row r="380" spans="1:6" x14ac:dyDescent="0.2">
      <c r="A380" s="892"/>
      <c r="B380" s="151" t="s">
        <v>579</v>
      </c>
      <c r="C380" s="152">
        <v>325505</v>
      </c>
      <c r="D380" s="153" t="s">
        <v>1646</v>
      </c>
      <c r="E380" s="153" t="s">
        <v>1647</v>
      </c>
      <c r="F380" s="153" t="s">
        <v>1648</v>
      </c>
    </row>
    <row r="381" spans="1:6" x14ac:dyDescent="0.2">
      <c r="A381" s="892"/>
      <c r="B381" s="151" t="s">
        <v>583</v>
      </c>
      <c r="C381" s="152">
        <v>331510</v>
      </c>
      <c r="D381" s="153" t="s">
        <v>1491</v>
      </c>
      <c r="E381" s="153" t="s">
        <v>1649</v>
      </c>
      <c r="F381" s="153" t="s">
        <v>1650</v>
      </c>
    </row>
    <row r="382" spans="1:6" x14ac:dyDescent="0.2">
      <c r="A382" s="892"/>
      <c r="B382" s="151" t="s">
        <v>543</v>
      </c>
      <c r="C382" s="152">
        <v>329577</v>
      </c>
      <c r="D382" s="153" t="s">
        <v>1172</v>
      </c>
      <c r="E382" s="153" t="s">
        <v>1651</v>
      </c>
      <c r="F382" s="153" t="s">
        <v>1652</v>
      </c>
    </row>
    <row r="383" spans="1:6" x14ac:dyDescent="0.2">
      <c r="A383" s="892"/>
      <c r="B383" s="151" t="s">
        <v>545</v>
      </c>
      <c r="C383" s="152">
        <v>328264</v>
      </c>
      <c r="D383" s="153" t="s">
        <v>1653</v>
      </c>
      <c r="E383" s="153" t="s">
        <v>1654</v>
      </c>
      <c r="F383" s="153" t="s">
        <v>1655</v>
      </c>
    </row>
    <row r="384" spans="1:6" x14ac:dyDescent="0.2">
      <c r="A384" s="892"/>
      <c r="B384" s="151" t="s">
        <v>548</v>
      </c>
      <c r="C384" s="152">
        <v>331176</v>
      </c>
      <c r="D384" s="153" t="s">
        <v>867</v>
      </c>
      <c r="E384" s="153" t="s">
        <v>1656</v>
      </c>
      <c r="F384" s="153" t="s">
        <v>1657</v>
      </c>
    </row>
    <row r="385" spans="1:6" x14ac:dyDescent="0.2">
      <c r="A385" s="892"/>
      <c r="B385" s="151" t="s">
        <v>552</v>
      </c>
      <c r="C385" s="152">
        <v>334047</v>
      </c>
      <c r="D385" s="153" t="s">
        <v>578</v>
      </c>
      <c r="E385" s="153" t="s">
        <v>1658</v>
      </c>
      <c r="F385" s="153" t="s">
        <v>1578</v>
      </c>
    </row>
    <row r="386" spans="1:6" x14ac:dyDescent="0.2">
      <c r="A386" s="892"/>
      <c r="B386" s="151" t="s">
        <v>556</v>
      </c>
      <c r="C386" s="152">
        <v>337363</v>
      </c>
      <c r="D386" s="153" t="s">
        <v>695</v>
      </c>
      <c r="E386" s="153" t="s">
        <v>1659</v>
      </c>
      <c r="F386" s="153" t="s">
        <v>1660</v>
      </c>
    </row>
    <row r="387" spans="1:6" ht="12.75" thickBot="1" x14ac:dyDescent="0.25">
      <c r="A387" s="893"/>
      <c r="B387" s="161" t="s">
        <v>560</v>
      </c>
      <c r="C387" s="352">
        <v>341627</v>
      </c>
      <c r="D387" s="162" t="s">
        <v>1661</v>
      </c>
      <c r="E387" s="162" t="s">
        <v>1316</v>
      </c>
      <c r="F387" s="162" t="s">
        <v>1316</v>
      </c>
    </row>
    <row r="388" spans="1:6" x14ac:dyDescent="0.2">
      <c r="A388" s="894">
        <v>1986</v>
      </c>
      <c r="B388" s="154" t="s">
        <v>564</v>
      </c>
      <c r="C388" s="354">
        <v>352388</v>
      </c>
      <c r="D388" s="155" t="s">
        <v>1662</v>
      </c>
      <c r="E388" s="155" t="s">
        <v>1662</v>
      </c>
      <c r="F388" s="156" t="s">
        <v>1663</v>
      </c>
    </row>
    <row r="389" spans="1:6" x14ac:dyDescent="0.2">
      <c r="A389" s="895"/>
      <c r="B389" s="151" t="s">
        <v>567</v>
      </c>
      <c r="C389" s="152">
        <v>363491</v>
      </c>
      <c r="D389" s="153" t="s">
        <v>1662</v>
      </c>
      <c r="E389" s="153" t="s">
        <v>1664</v>
      </c>
      <c r="F389" s="157" t="s">
        <v>1665</v>
      </c>
    </row>
    <row r="390" spans="1:6" x14ac:dyDescent="0.2">
      <c r="A390" s="895"/>
      <c r="B390" s="151" t="s">
        <v>571</v>
      </c>
      <c r="C390" s="152">
        <v>371525</v>
      </c>
      <c r="D390" s="153" t="s">
        <v>1666</v>
      </c>
      <c r="E390" s="153" t="s">
        <v>981</v>
      </c>
      <c r="F390" s="157" t="s">
        <v>1667</v>
      </c>
    </row>
    <row r="391" spans="1:6" x14ac:dyDescent="0.2">
      <c r="A391" s="895"/>
      <c r="B391" s="151" t="s">
        <v>575</v>
      </c>
      <c r="C391" s="152">
        <v>381650</v>
      </c>
      <c r="D391" s="153" t="s">
        <v>1668</v>
      </c>
      <c r="E391" s="153" t="s">
        <v>1669</v>
      </c>
      <c r="F391" s="157" t="s">
        <v>1670</v>
      </c>
    </row>
    <row r="392" spans="1:6" x14ac:dyDescent="0.2">
      <c r="A392" s="895"/>
      <c r="B392" s="151" t="s">
        <v>579</v>
      </c>
      <c r="C392" s="152">
        <v>378898</v>
      </c>
      <c r="D392" s="153" t="s">
        <v>1671</v>
      </c>
      <c r="E392" s="153" t="s">
        <v>1672</v>
      </c>
      <c r="F392" s="157" t="s">
        <v>1673</v>
      </c>
    </row>
    <row r="393" spans="1:6" x14ac:dyDescent="0.2">
      <c r="A393" s="895"/>
      <c r="B393" s="151" t="s">
        <v>583</v>
      </c>
      <c r="C393" s="152">
        <v>376130</v>
      </c>
      <c r="D393" s="153" t="s">
        <v>1674</v>
      </c>
      <c r="E393" s="153" t="s">
        <v>1675</v>
      </c>
      <c r="F393" s="157" t="s">
        <v>1228</v>
      </c>
    </row>
    <row r="394" spans="1:6" x14ac:dyDescent="0.2">
      <c r="A394" s="895"/>
      <c r="B394" s="151" t="s">
        <v>543</v>
      </c>
      <c r="C394" s="152">
        <v>376074</v>
      </c>
      <c r="D394" s="153" t="s">
        <v>592</v>
      </c>
      <c r="E394" s="153" t="s">
        <v>1676</v>
      </c>
      <c r="F394" s="157" t="s">
        <v>1677</v>
      </c>
    </row>
    <row r="395" spans="1:6" x14ac:dyDescent="0.2">
      <c r="A395" s="895"/>
      <c r="B395" s="151" t="s">
        <v>545</v>
      </c>
      <c r="C395" s="152">
        <v>381339</v>
      </c>
      <c r="D395" s="153" t="s">
        <v>1009</v>
      </c>
      <c r="E395" s="153" t="s">
        <v>1678</v>
      </c>
      <c r="F395" s="157" t="s">
        <v>1679</v>
      </c>
    </row>
    <row r="396" spans="1:6" x14ac:dyDescent="0.2">
      <c r="A396" s="895"/>
      <c r="B396" s="151" t="s">
        <v>548</v>
      </c>
      <c r="C396" s="152">
        <v>386780</v>
      </c>
      <c r="D396" s="153" t="s">
        <v>1680</v>
      </c>
      <c r="E396" s="153" t="s">
        <v>1681</v>
      </c>
      <c r="F396" s="157" t="s">
        <v>1682</v>
      </c>
    </row>
    <row r="397" spans="1:6" x14ac:dyDescent="0.2">
      <c r="A397" s="895"/>
      <c r="B397" s="151" t="s">
        <v>552</v>
      </c>
      <c r="C397" s="152">
        <v>394741</v>
      </c>
      <c r="D397" s="153" t="s">
        <v>1683</v>
      </c>
      <c r="E397" s="153" t="s">
        <v>1684</v>
      </c>
      <c r="F397" s="157" t="s">
        <v>1685</v>
      </c>
    </row>
    <row r="398" spans="1:6" x14ac:dyDescent="0.2">
      <c r="A398" s="895"/>
      <c r="B398" s="151" t="s">
        <v>556</v>
      </c>
      <c r="C398" s="152">
        <v>403292</v>
      </c>
      <c r="D398" s="153" t="s">
        <v>1291</v>
      </c>
      <c r="E398" s="153" t="s">
        <v>703</v>
      </c>
      <c r="F398" s="157" t="s">
        <v>1686</v>
      </c>
    </row>
    <row r="399" spans="1:6" ht="12.75" thickBot="1" x14ac:dyDescent="0.25">
      <c r="A399" s="896"/>
      <c r="B399" s="158" t="s">
        <v>560</v>
      </c>
      <c r="C399" s="355">
        <v>413186</v>
      </c>
      <c r="D399" s="159" t="s">
        <v>1019</v>
      </c>
      <c r="E399" s="159" t="s">
        <v>1687</v>
      </c>
      <c r="F399" s="160" t="s">
        <v>1687</v>
      </c>
    </row>
    <row r="400" spans="1:6" x14ac:dyDescent="0.2">
      <c r="A400" s="891">
        <v>1987</v>
      </c>
      <c r="B400" s="348" t="s">
        <v>564</v>
      </c>
      <c r="C400" s="353">
        <v>426691</v>
      </c>
      <c r="D400" s="349" t="s">
        <v>1224</v>
      </c>
      <c r="E400" s="349" t="s">
        <v>1224</v>
      </c>
      <c r="F400" s="349" t="s">
        <v>1688</v>
      </c>
    </row>
    <row r="401" spans="1:6" x14ac:dyDescent="0.2">
      <c r="A401" s="892"/>
      <c r="B401" s="151" t="s">
        <v>567</v>
      </c>
      <c r="C401" s="152">
        <v>435361</v>
      </c>
      <c r="D401" s="153" t="s">
        <v>606</v>
      </c>
      <c r="E401" s="153" t="s">
        <v>1689</v>
      </c>
      <c r="F401" s="153" t="s">
        <v>1690</v>
      </c>
    </row>
    <row r="402" spans="1:6" x14ac:dyDescent="0.2">
      <c r="A402" s="892"/>
      <c r="B402" s="151" t="s">
        <v>571</v>
      </c>
      <c r="C402" s="152">
        <v>447156</v>
      </c>
      <c r="D402" s="153" t="s">
        <v>1691</v>
      </c>
      <c r="E402" s="153" t="s">
        <v>1692</v>
      </c>
      <c r="F402" s="153" t="s">
        <v>1693</v>
      </c>
    </row>
    <row r="403" spans="1:6" x14ac:dyDescent="0.2">
      <c r="A403" s="892"/>
      <c r="B403" s="151" t="s">
        <v>575</v>
      </c>
      <c r="C403" s="152">
        <v>457234</v>
      </c>
      <c r="D403" s="153" t="s">
        <v>1415</v>
      </c>
      <c r="E403" s="153" t="s">
        <v>1694</v>
      </c>
      <c r="F403" s="153" t="s">
        <v>1695</v>
      </c>
    </row>
    <row r="404" spans="1:6" x14ac:dyDescent="0.2">
      <c r="A404" s="892"/>
      <c r="B404" s="151" t="s">
        <v>579</v>
      </c>
      <c r="C404" s="152">
        <v>465012</v>
      </c>
      <c r="D404" s="153" t="s">
        <v>708</v>
      </c>
      <c r="E404" s="153" t="s">
        <v>1696</v>
      </c>
      <c r="F404" s="153" t="s">
        <v>1697</v>
      </c>
    </row>
    <row r="405" spans="1:6" x14ac:dyDescent="0.2">
      <c r="A405" s="892"/>
      <c r="B405" s="151" t="s">
        <v>583</v>
      </c>
      <c r="C405" s="152">
        <v>469458</v>
      </c>
      <c r="D405" s="153" t="s">
        <v>792</v>
      </c>
      <c r="E405" s="153" t="s">
        <v>1698</v>
      </c>
      <c r="F405" s="153" t="s">
        <v>1699</v>
      </c>
    </row>
    <row r="406" spans="1:6" x14ac:dyDescent="0.2">
      <c r="A406" s="892"/>
      <c r="B406" s="151" t="s">
        <v>543</v>
      </c>
      <c r="C406" s="152">
        <v>476314</v>
      </c>
      <c r="D406" s="153" t="s">
        <v>938</v>
      </c>
      <c r="E406" s="153" t="s">
        <v>1700</v>
      </c>
      <c r="F406" s="153" t="s">
        <v>1701</v>
      </c>
    </row>
    <row r="407" spans="1:6" x14ac:dyDescent="0.2">
      <c r="A407" s="892"/>
      <c r="B407" s="151" t="s">
        <v>545</v>
      </c>
      <c r="C407" s="152">
        <v>477706</v>
      </c>
      <c r="D407" s="153" t="s">
        <v>612</v>
      </c>
      <c r="E407" s="153" t="s">
        <v>1702</v>
      </c>
      <c r="F407" s="153" t="s">
        <v>1703</v>
      </c>
    </row>
    <row r="408" spans="1:6" x14ac:dyDescent="0.2">
      <c r="A408" s="892"/>
      <c r="B408" s="151" t="s">
        <v>548</v>
      </c>
      <c r="C408" s="152">
        <v>483520</v>
      </c>
      <c r="D408" s="153" t="s">
        <v>1625</v>
      </c>
      <c r="E408" s="153" t="s">
        <v>1617</v>
      </c>
      <c r="F408" s="153" t="s">
        <v>1704</v>
      </c>
    </row>
    <row r="409" spans="1:6" x14ac:dyDescent="0.2">
      <c r="A409" s="892"/>
      <c r="B409" s="151" t="s">
        <v>552</v>
      </c>
      <c r="C409" s="152">
        <v>492627</v>
      </c>
      <c r="D409" s="153" t="s">
        <v>1705</v>
      </c>
      <c r="E409" s="153" t="s">
        <v>1706</v>
      </c>
      <c r="F409" s="153" t="s">
        <v>1358</v>
      </c>
    </row>
    <row r="410" spans="1:6" x14ac:dyDescent="0.2">
      <c r="A410" s="892"/>
      <c r="B410" s="151" t="s">
        <v>556</v>
      </c>
      <c r="C410" s="152">
        <v>503023</v>
      </c>
      <c r="D410" s="153" t="s">
        <v>1383</v>
      </c>
      <c r="E410" s="153" t="s">
        <v>1707</v>
      </c>
      <c r="F410" s="153" t="s">
        <v>1708</v>
      </c>
    </row>
    <row r="411" spans="1:6" ht="12.75" thickBot="1" x14ac:dyDescent="0.25">
      <c r="A411" s="893"/>
      <c r="B411" s="161" t="s">
        <v>560</v>
      </c>
      <c r="C411" s="352">
        <v>512440</v>
      </c>
      <c r="D411" s="162" t="s">
        <v>1709</v>
      </c>
      <c r="E411" s="162" t="s">
        <v>1710</v>
      </c>
      <c r="F411" s="162" t="s">
        <v>1710</v>
      </c>
    </row>
    <row r="412" spans="1:6" x14ac:dyDescent="0.2">
      <c r="A412" s="894">
        <v>1988</v>
      </c>
      <c r="B412" s="154" t="s">
        <v>564</v>
      </c>
      <c r="C412" s="354">
        <v>527838</v>
      </c>
      <c r="D412" s="155" t="s">
        <v>1639</v>
      </c>
      <c r="E412" s="155" t="s">
        <v>1639</v>
      </c>
      <c r="F412" s="156" t="s">
        <v>1518</v>
      </c>
    </row>
    <row r="413" spans="1:6" x14ac:dyDescent="0.2">
      <c r="A413" s="895"/>
      <c r="B413" s="151" t="s">
        <v>567</v>
      </c>
      <c r="C413" s="152">
        <v>549122</v>
      </c>
      <c r="D413" s="153" t="s">
        <v>1711</v>
      </c>
      <c r="E413" s="153" t="s">
        <v>1712</v>
      </c>
      <c r="F413" s="157" t="s">
        <v>1540</v>
      </c>
    </row>
    <row r="414" spans="1:6" x14ac:dyDescent="0.2">
      <c r="A414" s="895"/>
      <c r="B414" s="151" t="s">
        <v>571</v>
      </c>
      <c r="C414" s="152">
        <v>565014</v>
      </c>
      <c r="D414" s="153" t="s">
        <v>1713</v>
      </c>
      <c r="E414" s="153" t="s">
        <v>1714</v>
      </c>
      <c r="F414" s="157" t="s">
        <v>1340</v>
      </c>
    </row>
    <row r="415" spans="1:6" x14ac:dyDescent="0.2">
      <c r="A415" s="895"/>
      <c r="B415" s="151" t="s">
        <v>575</v>
      </c>
      <c r="C415" s="152">
        <v>587117</v>
      </c>
      <c r="D415" s="153" t="s">
        <v>1715</v>
      </c>
      <c r="E415" s="153" t="s">
        <v>1716</v>
      </c>
      <c r="F415" s="157" t="s">
        <v>1717</v>
      </c>
    </row>
    <row r="416" spans="1:6" x14ac:dyDescent="0.2">
      <c r="A416" s="895"/>
      <c r="B416" s="151" t="s">
        <v>579</v>
      </c>
      <c r="C416" s="152">
        <v>597258</v>
      </c>
      <c r="D416" s="153" t="s">
        <v>1718</v>
      </c>
      <c r="E416" s="153" t="s">
        <v>1719</v>
      </c>
      <c r="F416" s="157" t="s">
        <v>1720</v>
      </c>
    </row>
    <row r="417" spans="1:6" x14ac:dyDescent="0.2">
      <c r="A417" s="895"/>
      <c r="B417" s="151" t="s">
        <v>583</v>
      </c>
      <c r="C417" s="152">
        <v>611575</v>
      </c>
      <c r="D417" s="153" t="s">
        <v>1721</v>
      </c>
      <c r="E417" s="153" t="s">
        <v>1589</v>
      </c>
      <c r="F417" s="157" t="s">
        <v>1722</v>
      </c>
    </row>
    <row r="418" spans="1:6" x14ac:dyDescent="0.2">
      <c r="A418" s="895"/>
      <c r="B418" s="151" t="s">
        <v>543</v>
      </c>
      <c r="C418" s="152">
        <v>620435</v>
      </c>
      <c r="D418" s="153" t="s">
        <v>1242</v>
      </c>
      <c r="E418" s="153" t="s">
        <v>1723</v>
      </c>
      <c r="F418" s="157" t="s">
        <v>1724</v>
      </c>
    </row>
    <row r="419" spans="1:6" x14ac:dyDescent="0.2">
      <c r="A419" s="895"/>
      <c r="B419" s="151" t="s">
        <v>545</v>
      </c>
      <c r="C419" s="152">
        <v>619338</v>
      </c>
      <c r="D419" s="153" t="s">
        <v>1725</v>
      </c>
      <c r="E419" s="153" t="s">
        <v>1726</v>
      </c>
      <c r="F419" s="157" t="s">
        <v>929</v>
      </c>
    </row>
    <row r="420" spans="1:6" x14ac:dyDescent="0.2">
      <c r="A420" s="895"/>
      <c r="B420" s="151" t="s">
        <v>548</v>
      </c>
      <c r="C420" s="152">
        <v>623720</v>
      </c>
      <c r="D420" s="153" t="s">
        <v>1727</v>
      </c>
      <c r="E420" s="153" t="s">
        <v>1728</v>
      </c>
      <c r="F420" s="157" t="s">
        <v>1729</v>
      </c>
    </row>
    <row r="421" spans="1:6" x14ac:dyDescent="0.2">
      <c r="A421" s="895"/>
      <c r="B421" s="151" t="s">
        <v>552</v>
      </c>
      <c r="C421" s="152">
        <v>633479</v>
      </c>
      <c r="D421" s="153" t="s">
        <v>1730</v>
      </c>
      <c r="E421" s="153" t="s">
        <v>1731</v>
      </c>
      <c r="F421" s="157" t="s">
        <v>1732</v>
      </c>
    </row>
    <row r="422" spans="1:6" x14ac:dyDescent="0.2">
      <c r="A422" s="895"/>
      <c r="B422" s="151" t="s">
        <v>556</v>
      </c>
      <c r="C422" s="152">
        <v>642260</v>
      </c>
      <c r="D422" s="153" t="s">
        <v>1159</v>
      </c>
      <c r="E422" s="153" t="s">
        <v>1733</v>
      </c>
      <c r="F422" s="157" t="s">
        <v>1734</v>
      </c>
    </row>
    <row r="423" spans="1:6" ht="12.75" thickBot="1" x14ac:dyDescent="0.25">
      <c r="A423" s="896"/>
      <c r="B423" s="158" t="s">
        <v>560</v>
      </c>
      <c r="C423" s="355">
        <v>656561</v>
      </c>
      <c r="D423" s="159" t="s">
        <v>1581</v>
      </c>
      <c r="E423" s="159" t="s">
        <v>1735</v>
      </c>
      <c r="F423" s="160" t="s">
        <v>1735</v>
      </c>
    </row>
    <row r="424" spans="1:6" x14ac:dyDescent="0.2">
      <c r="A424" s="891">
        <v>1989</v>
      </c>
      <c r="B424" s="348" t="s">
        <v>564</v>
      </c>
      <c r="C424" s="353">
        <v>675162</v>
      </c>
      <c r="D424" s="349" t="s">
        <v>1736</v>
      </c>
      <c r="E424" s="349" t="s">
        <v>1736</v>
      </c>
      <c r="F424" s="349" t="s">
        <v>1650</v>
      </c>
    </row>
    <row r="425" spans="1:6" x14ac:dyDescent="0.2">
      <c r="A425" s="892"/>
      <c r="B425" s="151" t="s">
        <v>567</v>
      </c>
      <c r="C425" s="152">
        <v>697606</v>
      </c>
      <c r="D425" s="153" t="s">
        <v>1737</v>
      </c>
      <c r="E425" s="153" t="s">
        <v>815</v>
      </c>
      <c r="F425" s="153" t="s">
        <v>1738</v>
      </c>
    </row>
    <row r="426" spans="1:6" x14ac:dyDescent="0.2">
      <c r="A426" s="892"/>
      <c r="B426" s="151" t="s">
        <v>571</v>
      </c>
      <c r="C426" s="152">
        <v>714929</v>
      </c>
      <c r="D426" s="153" t="s">
        <v>1012</v>
      </c>
      <c r="E426" s="153" t="s">
        <v>1739</v>
      </c>
      <c r="F426" s="153" t="s">
        <v>1740</v>
      </c>
    </row>
    <row r="427" spans="1:6" x14ac:dyDescent="0.2">
      <c r="A427" s="892"/>
      <c r="B427" s="151" t="s">
        <v>575</v>
      </c>
      <c r="C427" s="152">
        <v>733039</v>
      </c>
      <c r="D427" s="153" t="s">
        <v>1741</v>
      </c>
      <c r="E427" s="153" t="s">
        <v>1044</v>
      </c>
      <c r="F427" s="153" t="s">
        <v>1742</v>
      </c>
    </row>
    <row r="428" spans="1:6" x14ac:dyDescent="0.2">
      <c r="A428" s="892"/>
      <c r="B428" s="151" t="s">
        <v>579</v>
      </c>
      <c r="C428" s="152">
        <v>745882</v>
      </c>
      <c r="D428" s="153" t="s">
        <v>988</v>
      </c>
      <c r="E428" s="153" t="s">
        <v>1244</v>
      </c>
      <c r="F428" s="153" t="s">
        <v>1743</v>
      </c>
    </row>
    <row r="429" spans="1:6" x14ac:dyDescent="0.2">
      <c r="A429" s="892"/>
      <c r="B429" s="151" t="s">
        <v>583</v>
      </c>
      <c r="C429" s="152">
        <v>756154</v>
      </c>
      <c r="D429" s="153" t="s">
        <v>1199</v>
      </c>
      <c r="E429" s="153" t="s">
        <v>1744</v>
      </c>
      <c r="F429" s="153" t="s">
        <v>1745</v>
      </c>
    </row>
    <row r="430" spans="1:6" x14ac:dyDescent="0.2">
      <c r="A430" s="892"/>
      <c r="B430" s="151" t="s">
        <v>543</v>
      </c>
      <c r="C430" s="152">
        <v>767871</v>
      </c>
      <c r="D430" s="153" t="s">
        <v>742</v>
      </c>
      <c r="E430" s="153" t="s">
        <v>1746</v>
      </c>
      <c r="F430" s="153" t="s">
        <v>1747</v>
      </c>
    </row>
    <row r="431" spans="1:6" x14ac:dyDescent="0.2">
      <c r="A431" s="892"/>
      <c r="B431" s="151" t="s">
        <v>545</v>
      </c>
      <c r="C431" s="152">
        <v>778474</v>
      </c>
      <c r="D431" s="153" t="s">
        <v>1284</v>
      </c>
      <c r="E431" s="153" t="s">
        <v>1748</v>
      </c>
      <c r="F431" s="153" t="s">
        <v>1749</v>
      </c>
    </row>
    <row r="432" spans="1:6" x14ac:dyDescent="0.2">
      <c r="A432" s="892"/>
      <c r="B432" s="151" t="s">
        <v>548</v>
      </c>
      <c r="C432" s="152">
        <v>789330</v>
      </c>
      <c r="D432" s="153" t="s">
        <v>1159</v>
      </c>
      <c r="E432" s="153" t="s">
        <v>1750</v>
      </c>
      <c r="F432" s="153" t="s">
        <v>1751</v>
      </c>
    </row>
    <row r="433" spans="1:6" x14ac:dyDescent="0.2">
      <c r="A433" s="892"/>
      <c r="B433" s="151" t="s">
        <v>552</v>
      </c>
      <c r="C433" s="152">
        <v>802000</v>
      </c>
      <c r="D433" s="153" t="s">
        <v>1752</v>
      </c>
      <c r="E433" s="153" t="s">
        <v>1753</v>
      </c>
      <c r="F433" s="153" t="s">
        <v>1754</v>
      </c>
    </row>
    <row r="434" spans="1:6" x14ac:dyDescent="0.2">
      <c r="A434" s="892"/>
      <c r="B434" s="151" t="s">
        <v>556</v>
      </c>
      <c r="C434" s="152">
        <v>816289</v>
      </c>
      <c r="D434" s="153" t="s">
        <v>1619</v>
      </c>
      <c r="E434" s="153" t="s">
        <v>1755</v>
      </c>
      <c r="F434" s="153" t="s">
        <v>1756</v>
      </c>
    </row>
    <row r="435" spans="1:6" ht="12.75" thickBot="1" x14ac:dyDescent="0.25">
      <c r="A435" s="893"/>
      <c r="B435" s="161" t="s">
        <v>560</v>
      </c>
      <c r="C435" s="352">
        <v>828074</v>
      </c>
      <c r="D435" s="162" t="s">
        <v>603</v>
      </c>
      <c r="E435" s="162" t="s">
        <v>1757</v>
      </c>
      <c r="F435" s="162" t="s">
        <v>1757</v>
      </c>
    </row>
    <row r="436" spans="1:6" x14ac:dyDescent="0.2">
      <c r="A436" s="894">
        <v>1990</v>
      </c>
      <c r="B436" s="154" t="s">
        <v>564</v>
      </c>
      <c r="C436" s="354">
        <v>855420</v>
      </c>
      <c r="D436" s="155" t="s">
        <v>877</v>
      </c>
      <c r="E436" s="155" t="s">
        <v>877</v>
      </c>
      <c r="F436" s="156" t="s">
        <v>1758</v>
      </c>
    </row>
    <row r="437" spans="1:6" x14ac:dyDescent="0.2">
      <c r="A437" s="895"/>
      <c r="B437" s="151" t="s">
        <v>567</v>
      </c>
      <c r="C437" s="152">
        <v>886809</v>
      </c>
      <c r="D437" s="153" t="s">
        <v>869</v>
      </c>
      <c r="E437" s="153" t="s">
        <v>1759</v>
      </c>
      <c r="F437" s="157" t="s">
        <v>1760</v>
      </c>
    </row>
    <row r="438" spans="1:6" x14ac:dyDescent="0.2">
      <c r="A438" s="895"/>
      <c r="B438" s="151" t="s">
        <v>571</v>
      </c>
      <c r="C438" s="152">
        <v>912522</v>
      </c>
      <c r="D438" s="153" t="s">
        <v>1713</v>
      </c>
      <c r="E438" s="153" t="s">
        <v>1761</v>
      </c>
      <c r="F438" s="157" t="s">
        <v>1762</v>
      </c>
    </row>
    <row r="439" spans="1:6" x14ac:dyDescent="0.2">
      <c r="A439" s="895"/>
      <c r="B439" s="151" t="s">
        <v>575</v>
      </c>
      <c r="C439" s="152">
        <v>938194</v>
      </c>
      <c r="D439" s="153" t="s">
        <v>1643</v>
      </c>
      <c r="E439" s="153" t="s">
        <v>1763</v>
      </c>
      <c r="F439" s="157" t="s">
        <v>1764</v>
      </c>
    </row>
    <row r="440" spans="1:6" x14ac:dyDescent="0.2">
      <c r="A440" s="895"/>
      <c r="B440" s="151" t="s">
        <v>579</v>
      </c>
      <c r="C440" s="152">
        <v>956530</v>
      </c>
      <c r="D440" s="153" t="s">
        <v>1765</v>
      </c>
      <c r="E440" s="153" t="s">
        <v>1766</v>
      </c>
      <c r="F440" s="157" t="s">
        <v>1767</v>
      </c>
    </row>
    <row r="441" spans="1:6" x14ac:dyDescent="0.2">
      <c r="A441" s="895"/>
      <c r="B441" s="151" t="s">
        <v>583</v>
      </c>
      <c r="C441" s="152">
        <v>975235</v>
      </c>
      <c r="D441" s="153" t="s">
        <v>1765</v>
      </c>
      <c r="E441" s="153" t="s">
        <v>1376</v>
      </c>
      <c r="F441" s="157" t="s">
        <v>1768</v>
      </c>
    </row>
    <row r="442" spans="1:6" x14ac:dyDescent="0.2">
      <c r="A442" s="895"/>
      <c r="B442" s="151" t="s">
        <v>543</v>
      </c>
      <c r="C442" s="152">
        <v>988464</v>
      </c>
      <c r="D442" s="153" t="s">
        <v>1364</v>
      </c>
      <c r="E442" s="153" t="s">
        <v>1769</v>
      </c>
      <c r="F442" s="157" t="s">
        <v>1770</v>
      </c>
    </row>
    <row r="443" spans="1:6" x14ac:dyDescent="0.2">
      <c r="A443" s="895"/>
      <c r="B443" s="151" t="s">
        <v>545</v>
      </c>
      <c r="C443" s="152">
        <v>1004149</v>
      </c>
      <c r="D443" s="153" t="s">
        <v>705</v>
      </c>
      <c r="E443" s="153" t="s">
        <v>1771</v>
      </c>
      <c r="F443" s="157" t="s">
        <v>1772</v>
      </c>
    </row>
    <row r="444" spans="1:6" x14ac:dyDescent="0.2">
      <c r="A444" s="895"/>
      <c r="B444" s="151" t="s">
        <v>548</v>
      </c>
      <c r="C444" s="152">
        <v>1028040</v>
      </c>
      <c r="D444" s="153" t="s">
        <v>1773</v>
      </c>
      <c r="E444" s="153" t="s">
        <v>1774</v>
      </c>
      <c r="F444" s="157" t="s">
        <v>1775</v>
      </c>
    </row>
    <row r="445" spans="1:6" x14ac:dyDescent="0.2">
      <c r="A445" s="895"/>
      <c r="B445" s="151" t="s">
        <v>552</v>
      </c>
      <c r="C445" s="152">
        <v>1047846</v>
      </c>
      <c r="D445" s="153" t="s">
        <v>1776</v>
      </c>
      <c r="E445" s="153" t="s">
        <v>1777</v>
      </c>
      <c r="F445" s="157" t="s">
        <v>1778</v>
      </c>
    </row>
    <row r="446" spans="1:6" x14ac:dyDescent="0.2">
      <c r="A446" s="895"/>
      <c r="B446" s="151" t="s">
        <v>556</v>
      </c>
      <c r="C446" s="152">
        <v>1069138</v>
      </c>
      <c r="D446" s="153" t="s">
        <v>606</v>
      </c>
      <c r="E446" s="153" t="s">
        <v>1779</v>
      </c>
      <c r="F446" s="157" t="s">
        <v>1780</v>
      </c>
    </row>
    <row r="447" spans="1:6" ht="12.75" thickBot="1" x14ac:dyDescent="0.25">
      <c r="A447" s="896"/>
      <c r="B447" s="158" t="s">
        <v>560</v>
      </c>
      <c r="C447" s="355">
        <v>1096102</v>
      </c>
      <c r="D447" s="159" t="s">
        <v>657</v>
      </c>
      <c r="E447" s="159" t="s">
        <v>1781</v>
      </c>
      <c r="F447" s="160" t="s">
        <v>1781</v>
      </c>
    </row>
    <row r="448" spans="1:6" x14ac:dyDescent="0.2">
      <c r="A448" s="891">
        <v>1991</v>
      </c>
      <c r="B448" s="348" t="s">
        <v>564</v>
      </c>
      <c r="C448" s="353">
        <v>1129026</v>
      </c>
      <c r="D448" s="349" t="s">
        <v>1639</v>
      </c>
      <c r="E448" s="349" t="s">
        <v>1639</v>
      </c>
      <c r="F448" s="349" t="s">
        <v>1782</v>
      </c>
    </row>
    <row r="449" spans="1:6" x14ac:dyDescent="0.2">
      <c r="A449" s="892"/>
      <c r="B449" s="151" t="s">
        <v>567</v>
      </c>
      <c r="C449" s="152">
        <v>1167557</v>
      </c>
      <c r="D449" s="153" t="s">
        <v>1129</v>
      </c>
      <c r="E449" s="153" t="s">
        <v>1119</v>
      </c>
      <c r="F449" s="153" t="s">
        <v>1783</v>
      </c>
    </row>
    <row r="450" spans="1:6" x14ac:dyDescent="0.2">
      <c r="A450" s="892"/>
      <c r="B450" s="151" t="s">
        <v>571</v>
      </c>
      <c r="C450" s="152">
        <v>1197091</v>
      </c>
      <c r="D450" s="153" t="s">
        <v>657</v>
      </c>
      <c r="E450" s="153" t="s">
        <v>1784</v>
      </c>
      <c r="F450" s="153" t="s">
        <v>1785</v>
      </c>
    </row>
    <row r="451" spans="1:6" x14ac:dyDescent="0.2">
      <c r="A451" s="892"/>
      <c r="B451" s="151" t="s">
        <v>575</v>
      </c>
      <c r="C451" s="152">
        <v>1230614</v>
      </c>
      <c r="D451" s="153" t="s">
        <v>1786</v>
      </c>
      <c r="E451" s="153" t="s">
        <v>1787</v>
      </c>
      <c r="F451" s="153" t="s">
        <v>1788</v>
      </c>
    </row>
    <row r="452" spans="1:6" x14ac:dyDescent="0.2">
      <c r="A452" s="892"/>
      <c r="B452" s="151" t="s">
        <v>579</v>
      </c>
      <c r="C452" s="152">
        <v>1257743</v>
      </c>
      <c r="D452" s="153" t="s">
        <v>1789</v>
      </c>
      <c r="E452" s="153" t="s">
        <v>1790</v>
      </c>
      <c r="F452" s="153" t="s">
        <v>1791</v>
      </c>
    </row>
    <row r="453" spans="1:6" x14ac:dyDescent="0.2">
      <c r="A453" s="892"/>
      <c r="B453" s="151" t="s">
        <v>583</v>
      </c>
      <c r="C453" s="152">
        <v>1277647</v>
      </c>
      <c r="D453" s="153" t="s">
        <v>705</v>
      </c>
      <c r="E453" s="153" t="s">
        <v>1792</v>
      </c>
      <c r="F453" s="153" t="s">
        <v>1793</v>
      </c>
    </row>
    <row r="454" spans="1:6" x14ac:dyDescent="0.2">
      <c r="A454" s="892"/>
      <c r="B454" s="151" t="s">
        <v>543</v>
      </c>
      <c r="C454" s="152">
        <v>1300867</v>
      </c>
      <c r="D454" s="153" t="s">
        <v>1794</v>
      </c>
      <c r="E454" s="153" t="s">
        <v>1795</v>
      </c>
      <c r="F454" s="153" t="s">
        <v>1796</v>
      </c>
    </row>
    <row r="455" spans="1:6" x14ac:dyDescent="0.2">
      <c r="A455" s="892"/>
      <c r="B455" s="151" t="s">
        <v>545</v>
      </c>
      <c r="C455" s="152">
        <v>1317446</v>
      </c>
      <c r="D455" s="153" t="s">
        <v>1563</v>
      </c>
      <c r="E455" s="153" t="s">
        <v>1797</v>
      </c>
      <c r="F455" s="153" t="s">
        <v>1798</v>
      </c>
    </row>
    <row r="456" spans="1:6" x14ac:dyDescent="0.2">
      <c r="A456" s="892"/>
      <c r="B456" s="151" t="s">
        <v>548</v>
      </c>
      <c r="C456" s="152">
        <v>1336596</v>
      </c>
      <c r="D456" s="153" t="s">
        <v>1242</v>
      </c>
      <c r="E456" s="153" t="s">
        <v>1799</v>
      </c>
      <c r="F456" s="153" t="s">
        <v>1800</v>
      </c>
    </row>
    <row r="457" spans="1:6" x14ac:dyDescent="0.2">
      <c r="A457" s="892"/>
      <c r="B457" s="151" t="s">
        <v>552</v>
      </c>
      <c r="C457" s="152">
        <v>1354350</v>
      </c>
      <c r="D457" s="153" t="s">
        <v>656</v>
      </c>
      <c r="E457" s="153" t="s">
        <v>1801</v>
      </c>
      <c r="F457" s="153" t="s">
        <v>1802</v>
      </c>
    </row>
    <row r="458" spans="1:6" x14ac:dyDescent="0.2">
      <c r="A458" s="892"/>
      <c r="B458" s="151" t="s">
        <v>556</v>
      </c>
      <c r="C458" s="152">
        <v>1370884</v>
      </c>
      <c r="D458" s="153" t="s">
        <v>1625</v>
      </c>
      <c r="E458" s="153" t="s">
        <v>1803</v>
      </c>
      <c r="F458" s="153" t="s">
        <v>1804</v>
      </c>
    </row>
    <row r="459" spans="1:6" ht="12.75" thickBot="1" x14ac:dyDescent="0.25">
      <c r="A459" s="893"/>
      <c r="B459" s="161" t="s">
        <v>560</v>
      </c>
      <c r="C459" s="352">
        <v>1390118</v>
      </c>
      <c r="D459" s="162" t="s">
        <v>1009</v>
      </c>
      <c r="E459" s="162" t="s">
        <v>1805</v>
      </c>
      <c r="F459" s="162" t="s">
        <v>1805</v>
      </c>
    </row>
    <row r="460" spans="1:6" x14ac:dyDescent="0.2">
      <c r="A460" s="894">
        <v>1992</v>
      </c>
      <c r="B460" s="154" t="s">
        <v>564</v>
      </c>
      <c r="C460" s="354">
        <v>1438760</v>
      </c>
      <c r="D460" s="155" t="s">
        <v>1806</v>
      </c>
      <c r="E460" s="155" t="s">
        <v>1806</v>
      </c>
      <c r="F460" s="156" t="s">
        <v>1807</v>
      </c>
    </row>
    <row r="461" spans="1:6" x14ac:dyDescent="0.2">
      <c r="A461" s="895"/>
      <c r="B461" s="151" t="s">
        <v>567</v>
      </c>
      <c r="C461" s="152">
        <v>1486891</v>
      </c>
      <c r="D461" s="153" t="s">
        <v>1808</v>
      </c>
      <c r="E461" s="153" t="s">
        <v>1809</v>
      </c>
      <c r="F461" s="157" t="s">
        <v>1810</v>
      </c>
    </row>
    <row r="462" spans="1:6" x14ac:dyDescent="0.2">
      <c r="A462" s="895"/>
      <c r="B462" s="151" t="s">
        <v>571</v>
      </c>
      <c r="C462" s="152">
        <v>1521327</v>
      </c>
      <c r="D462" s="153" t="s">
        <v>1380</v>
      </c>
      <c r="E462" s="153" t="s">
        <v>1030</v>
      </c>
      <c r="F462" s="157" t="s">
        <v>1811</v>
      </c>
    </row>
    <row r="463" spans="1:6" x14ac:dyDescent="0.2">
      <c r="A463" s="895"/>
      <c r="B463" s="151" t="s">
        <v>575</v>
      </c>
      <c r="C463" s="152">
        <v>1564749</v>
      </c>
      <c r="D463" s="153" t="s">
        <v>1297</v>
      </c>
      <c r="E463" s="153" t="s">
        <v>1812</v>
      </c>
      <c r="F463" s="157" t="s">
        <v>1813</v>
      </c>
    </row>
    <row r="464" spans="1:6" x14ac:dyDescent="0.2">
      <c r="A464" s="895"/>
      <c r="B464" s="151" t="s">
        <v>579</v>
      </c>
      <c r="C464" s="152">
        <v>1601203</v>
      </c>
      <c r="D464" s="153" t="s">
        <v>945</v>
      </c>
      <c r="E464" s="153" t="s">
        <v>1814</v>
      </c>
      <c r="F464" s="157" t="s">
        <v>1815</v>
      </c>
    </row>
    <row r="465" spans="1:6" x14ac:dyDescent="0.2">
      <c r="A465" s="895"/>
      <c r="B465" s="151" t="s">
        <v>583</v>
      </c>
      <c r="C465" s="152">
        <v>1637142</v>
      </c>
      <c r="D465" s="153" t="s">
        <v>664</v>
      </c>
      <c r="E465" s="153" t="s">
        <v>1816</v>
      </c>
      <c r="F465" s="157" t="s">
        <v>1450</v>
      </c>
    </row>
    <row r="466" spans="1:6" x14ac:dyDescent="0.2">
      <c r="A466" s="895"/>
      <c r="B466" s="151" t="s">
        <v>543</v>
      </c>
      <c r="C466" s="152">
        <v>1669878</v>
      </c>
      <c r="D466" s="153" t="s">
        <v>712</v>
      </c>
      <c r="E466" s="153" t="s">
        <v>1817</v>
      </c>
      <c r="F466" s="157" t="s">
        <v>1818</v>
      </c>
    </row>
    <row r="467" spans="1:6" x14ac:dyDescent="0.2">
      <c r="A467" s="895"/>
      <c r="B467" s="151" t="s">
        <v>545</v>
      </c>
      <c r="C467" s="152">
        <v>1682458</v>
      </c>
      <c r="D467" s="153" t="s">
        <v>1819</v>
      </c>
      <c r="E467" s="153" t="s">
        <v>1820</v>
      </c>
      <c r="F467" s="157" t="s">
        <v>1821</v>
      </c>
    </row>
    <row r="468" spans="1:6" x14ac:dyDescent="0.2">
      <c r="A468" s="895"/>
      <c r="B468" s="151" t="s">
        <v>548</v>
      </c>
      <c r="C468" s="152">
        <v>1696424</v>
      </c>
      <c r="D468" s="153" t="s">
        <v>780</v>
      </c>
      <c r="E468" s="153" t="s">
        <v>1822</v>
      </c>
      <c r="F468" s="157" t="s">
        <v>1823</v>
      </c>
    </row>
    <row r="469" spans="1:6" x14ac:dyDescent="0.2">
      <c r="A469" s="895"/>
      <c r="B469" s="151" t="s">
        <v>552</v>
      </c>
      <c r="C469" s="152">
        <v>1710844</v>
      </c>
      <c r="D469" s="153" t="s">
        <v>1156</v>
      </c>
      <c r="E469" s="153" t="s">
        <v>1824</v>
      </c>
      <c r="F469" s="157" t="s">
        <v>1825</v>
      </c>
    </row>
    <row r="470" spans="1:6" x14ac:dyDescent="0.2">
      <c r="A470" s="895"/>
      <c r="B470" s="151" t="s">
        <v>556</v>
      </c>
      <c r="C470" s="152">
        <v>1723304</v>
      </c>
      <c r="D470" s="153" t="s">
        <v>1566</v>
      </c>
      <c r="E470" s="153" t="s">
        <v>1334</v>
      </c>
      <c r="F470" s="157" t="s">
        <v>1826</v>
      </c>
    </row>
    <row r="471" spans="1:6" ht="12.75" thickBot="1" x14ac:dyDescent="0.25">
      <c r="A471" s="896"/>
      <c r="B471" s="158" t="s">
        <v>560</v>
      </c>
      <c r="C471" s="355">
        <v>1739507</v>
      </c>
      <c r="D471" s="159" t="s">
        <v>601</v>
      </c>
      <c r="E471" s="159" t="s">
        <v>1827</v>
      </c>
      <c r="F471" s="160" t="s">
        <v>1827</v>
      </c>
    </row>
    <row r="472" spans="1:6" x14ac:dyDescent="0.2">
      <c r="A472" s="891">
        <v>1993</v>
      </c>
      <c r="B472" s="348" t="s">
        <v>564</v>
      </c>
      <c r="C472" s="353">
        <v>1795876</v>
      </c>
      <c r="D472" s="349" t="s">
        <v>1828</v>
      </c>
      <c r="E472" s="349" t="s">
        <v>1828</v>
      </c>
      <c r="F472" s="349" t="s">
        <v>1829</v>
      </c>
    </row>
    <row r="473" spans="1:6" x14ac:dyDescent="0.2">
      <c r="A473" s="892"/>
      <c r="B473" s="151" t="s">
        <v>567</v>
      </c>
      <c r="C473" s="152">
        <v>1854379</v>
      </c>
      <c r="D473" s="153" t="s">
        <v>1830</v>
      </c>
      <c r="E473" s="153" t="s">
        <v>1193</v>
      </c>
      <c r="F473" s="153" t="s">
        <v>1831</v>
      </c>
    </row>
    <row r="474" spans="1:6" x14ac:dyDescent="0.2">
      <c r="A474" s="892"/>
      <c r="B474" s="151" t="s">
        <v>571</v>
      </c>
      <c r="C474" s="152">
        <v>1889219</v>
      </c>
      <c r="D474" s="153" t="s">
        <v>1709</v>
      </c>
      <c r="E474" s="153" t="s">
        <v>1832</v>
      </c>
      <c r="F474" s="153" t="s">
        <v>1833</v>
      </c>
    </row>
    <row r="475" spans="1:6" x14ac:dyDescent="0.2">
      <c r="A475" s="892"/>
      <c r="B475" s="151" t="s">
        <v>575</v>
      </c>
      <c r="C475" s="152">
        <v>1925924</v>
      </c>
      <c r="D475" s="153" t="s">
        <v>1834</v>
      </c>
      <c r="E475" s="153" t="s">
        <v>1835</v>
      </c>
      <c r="F475" s="153" t="s">
        <v>1596</v>
      </c>
    </row>
    <row r="476" spans="1:6" x14ac:dyDescent="0.2">
      <c r="A476" s="892"/>
      <c r="B476" s="151" t="s">
        <v>579</v>
      </c>
      <c r="C476" s="152">
        <v>1956896</v>
      </c>
      <c r="D476" s="153" t="s">
        <v>1752</v>
      </c>
      <c r="E476" s="153" t="s">
        <v>1836</v>
      </c>
      <c r="F476" s="153" t="s">
        <v>1837</v>
      </c>
    </row>
    <row r="477" spans="1:6" x14ac:dyDescent="0.2">
      <c r="A477" s="892"/>
      <c r="B477" s="151" t="s">
        <v>583</v>
      </c>
      <c r="C477" s="152">
        <v>1987209</v>
      </c>
      <c r="D477" s="153" t="s">
        <v>742</v>
      </c>
      <c r="E477" s="153" t="s">
        <v>1838</v>
      </c>
      <c r="F477" s="153" t="s">
        <v>1839</v>
      </c>
    </row>
    <row r="478" spans="1:6" x14ac:dyDescent="0.2">
      <c r="A478" s="892"/>
      <c r="B478" s="151" t="s">
        <v>543</v>
      </c>
      <c r="C478" s="152">
        <v>2011685</v>
      </c>
      <c r="D478" s="153" t="s">
        <v>680</v>
      </c>
      <c r="E478" s="153" t="s">
        <v>1840</v>
      </c>
      <c r="F478" s="153" t="s">
        <v>1604</v>
      </c>
    </row>
    <row r="479" spans="1:6" x14ac:dyDescent="0.2">
      <c r="A479" s="892"/>
      <c r="B479" s="151" t="s">
        <v>545</v>
      </c>
      <c r="C479" s="152">
        <v>2037014</v>
      </c>
      <c r="D479" s="153" t="s">
        <v>643</v>
      </c>
      <c r="E479" s="153" t="s">
        <v>1841</v>
      </c>
      <c r="F479" s="153" t="s">
        <v>1723</v>
      </c>
    </row>
    <row r="480" spans="1:6" x14ac:dyDescent="0.2">
      <c r="A480" s="892"/>
      <c r="B480" s="151" t="s">
        <v>548</v>
      </c>
      <c r="C480" s="152">
        <v>2059974</v>
      </c>
      <c r="D480" s="153" t="s">
        <v>605</v>
      </c>
      <c r="E480" s="153" t="s">
        <v>1487</v>
      </c>
      <c r="F480" s="153" t="s">
        <v>682</v>
      </c>
    </row>
    <row r="481" spans="1:6" x14ac:dyDescent="0.2">
      <c r="A481" s="892"/>
      <c r="B481" s="151" t="s">
        <v>552</v>
      </c>
      <c r="C481" s="152">
        <v>2081995</v>
      </c>
      <c r="D481" s="153" t="s">
        <v>1525</v>
      </c>
      <c r="E481" s="153" t="s">
        <v>1842</v>
      </c>
      <c r="F481" s="153" t="s">
        <v>1843</v>
      </c>
    </row>
    <row r="482" spans="1:6" x14ac:dyDescent="0.2">
      <c r="A482" s="892"/>
      <c r="B482" s="151" t="s">
        <v>556</v>
      </c>
      <c r="C482" s="152">
        <v>2108857</v>
      </c>
      <c r="D482" s="153" t="s">
        <v>789</v>
      </c>
      <c r="E482" s="153" t="s">
        <v>1844</v>
      </c>
      <c r="F482" s="153" t="s">
        <v>1845</v>
      </c>
    </row>
    <row r="483" spans="1:6" ht="12.75" thickBot="1" x14ac:dyDescent="0.25">
      <c r="A483" s="893"/>
      <c r="B483" s="161" t="s">
        <v>560</v>
      </c>
      <c r="C483" s="352">
        <v>2132774</v>
      </c>
      <c r="D483" s="162" t="s">
        <v>1250</v>
      </c>
      <c r="E483" s="162" t="s">
        <v>1846</v>
      </c>
      <c r="F483" s="162" t="s">
        <v>1846</v>
      </c>
    </row>
    <row r="484" spans="1:6" x14ac:dyDescent="0.2">
      <c r="A484" s="894">
        <v>1994</v>
      </c>
      <c r="B484" s="154" t="s">
        <v>564</v>
      </c>
      <c r="C484" s="354">
        <v>2200035</v>
      </c>
      <c r="D484" s="155" t="s">
        <v>1662</v>
      </c>
      <c r="E484" s="155" t="s">
        <v>1662</v>
      </c>
      <c r="F484" s="156" t="s">
        <v>1847</v>
      </c>
    </row>
    <row r="485" spans="1:6" x14ac:dyDescent="0.2">
      <c r="A485" s="895"/>
      <c r="B485" s="151" t="s">
        <v>567</v>
      </c>
      <c r="C485" s="152">
        <v>2281129</v>
      </c>
      <c r="D485" s="153" t="s">
        <v>1848</v>
      </c>
      <c r="E485" s="153" t="s">
        <v>1849</v>
      </c>
      <c r="F485" s="157" t="s">
        <v>1850</v>
      </c>
    </row>
    <row r="486" spans="1:6" x14ac:dyDescent="0.2">
      <c r="A486" s="895"/>
      <c r="B486" s="151" t="s">
        <v>571</v>
      </c>
      <c r="C486" s="152">
        <v>2331653</v>
      </c>
      <c r="D486" s="153" t="s">
        <v>1666</v>
      </c>
      <c r="E486" s="153" t="s">
        <v>1851</v>
      </c>
      <c r="F486" s="157" t="s">
        <v>1852</v>
      </c>
    </row>
    <row r="487" spans="1:6" x14ac:dyDescent="0.2">
      <c r="A487" s="895"/>
      <c r="B487" s="151" t="s">
        <v>575</v>
      </c>
      <c r="C487" s="152">
        <v>2387024</v>
      </c>
      <c r="D487" s="153" t="s">
        <v>1773</v>
      </c>
      <c r="E487" s="153" t="s">
        <v>1853</v>
      </c>
      <c r="F487" s="157" t="s">
        <v>1854</v>
      </c>
    </row>
    <row r="488" spans="1:6" x14ac:dyDescent="0.2">
      <c r="A488" s="895"/>
      <c r="B488" s="151" t="s">
        <v>579</v>
      </c>
      <c r="C488" s="152">
        <v>2423993</v>
      </c>
      <c r="D488" s="153" t="s">
        <v>742</v>
      </c>
      <c r="E488" s="153" t="s">
        <v>1855</v>
      </c>
      <c r="F488" s="157" t="s">
        <v>1856</v>
      </c>
    </row>
    <row r="489" spans="1:6" x14ac:dyDescent="0.2">
      <c r="A489" s="895"/>
      <c r="B489" s="151" t="s">
        <v>583</v>
      </c>
      <c r="C489" s="152">
        <v>2445975</v>
      </c>
      <c r="D489" s="153" t="s">
        <v>602</v>
      </c>
      <c r="E489" s="153" t="s">
        <v>1857</v>
      </c>
      <c r="F489" s="157" t="s">
        <v>1596</v>
      </c>
    </row>
    <row r="490" spans="1:6" x14ac:dyDescent="0.2">
      <c r="A490" s="895"/>
      <c r="B490" s="151" t="s">
        <v>543</v>
      </c>
      <c r="C490" s="152">
        <v>2468334</v>
      </c>
      <c r="D490" s="153" t="s">
        <v>615</v>
      </c>
      <c r="E490" s="153" t="s">
        <v>903</v>
      </c>
      <c r="F490" s="157" t="s">
        <v>1858</v>
      </c>
    </row>
    <row r="491" spans="1:6" x14ac:dyDescent="0.2">
      <c r="A491" s="895"/>
      <c r="B491" s="151" t="s">
        <v>545</v>
      </c>
      <c r="C491" s="152">
        <v>2492484</v>
      </c>
      <c r="D491" s="153" t="s">
        <v>1368</v>
      </c>
      <c r="E491" s="153" t="s">
        <v>1859</v>
      </c>
      <c r="F491" s="157" t="s">
        <v>1860</v>
      </c>
    </row>
    <row r="492" spans="1:6" x14ac:dyDescent="0.2">
      <c r="A492" s="895"/>
      <c r="B492" s="151" t="s">
        <v>548</v>
      </c>
      <c r="C492" s="152">
        <v>2519700</v>
      </c>
      <c r="D492" s="153" t="s">
        <v>1040</v>
      </c>
      <c r="E492" s="153" t="s">
        <v>1861</v>
      </c>
      <c r="F492" s="157" t="s">
        <v>1862</v>
      </c>
    </row>
    <row r="493" spans="1:6" x14ac:dyDescent="0.2">
      <c r="A493" s="895"/>
      <c r="B493" s="151" t="s">
        <v>552</v>
      </c>
      <c r="C493" s="152">
        <v>2547853</v>
      </c>
      <c r="D493" s="153" t="s">
        <v>1863</v>
      </c>
      <c r="E493" s="153" t="s">
        <v>699</v>
      </c>
      <c r="F493" s="157" t="s">
        <v>1845</v>
      </c>
    </row>
    <row r="494" spans="1:6" x14ac:dyDescent="0.2">
      <c r="A494" s="895"/>
      <c r="B494" s="151" t="s">
        <v>556</v>
      </c>
      <c r="C494" s="152">
        <v>2576272</v>
      </c>
      <c r="D494" s="153" t="s">
        <v>1863</v>
      </c>
      <c r="E494" s="153" t="s">
        <v>1864</v>
      </c>
      <c r="F494" s="157" t="s">
        <v>1865</v>
      </c>
    </row>
    <row r="495" spans="1:6" ht="12.75" thickBot="1" x14ac:dyDescent="0.25">
      <c r="A495" s="896"/>
      <c r="B495" s="158" t="s">
        <v>560</v>
      </c>
      <c r="C495" s="355">
        <v>2614692</v>
      </c>
      <c r="D495" s="159" t="s">
        <v>1227</v>
      </c>
      <c r="E495" s="159" t="s">
        <v>1866</v>
      </c>
      <c r="F495" s="356" t="s">
        <v>1866</v>
      </c>
    </row>
    <row r="496" spans="1:6" x14ac:dyDescent="0.2">
      <c r="A496" s="891">
        <v>1995</v>
      </c>
      <c r="B496" s="348" t="s">
        <v>564</v>
      </c>
      <c r="C496" s="353">
        <v>2663043</v>
      </c>
      <c r="D496" s="349" t="s">
        <v>1491</v>
      </c>
      <c r="E496" s="349" t="s">
        <v>1491</v>
      </c>
      <c r="F496" s="349" t="s">
        <v>1489</v>
      </c>
    </row>
    <row r="497" spans="1:6" x14ac:dyDescent="0.2">
      <c r="A497" s="892"/>
      <c r="B497" s="151" t="s">
        <v>567</v>
      </c>
      <c r="C497" s="152">
        <v>2756985</v>
      </c>
      <c r="D497" s="153" t="s">
        <v>1867</v>
      </c>
      <c r="E497" s="153" t="s">
        <v>1868</v>
      </c>
      <c r="F497" s="153" t="s">
        <v>1726</v>
      </c>
    </row>
    <row r="498" spans="1:6" x14ac:dyDescent="0.2">
      <c r="A498" s="892"/>
      <c r="B498" s="151" t="s">
        <v>571</v>
      </c>
      <c r="C498" s="152">
        <v>2829186</v>
      </c>
      <c r="D498" s="153" t="s">
        <v>1396</v>
      </c>
      <c r="E498" s="153" t="s">
        <v>1869</v>
      </c>
      <c r="F498" s="153" t="s">
        <v>1870</v>
      </c>
    </row>
    <row r="499" spans="1:6" x14ac:dyDescent="0.2">
      <c r="A499" s="892"/>
      <c r="B499" s="151" t="s">
        <v>575</v>
      </c>
      <c r="C499" s="152">
        <v>2892475</v>
      </c>
      <c r="D499" s="153" t="s">
        <v>1581</v>
      </c>
      <c r="E499" s="153" t="s">
        <v>1871</v>
      </c>
      <c r="F499" s="153" t="s">
        <v>689</v>
      </c>
    </row>
    <row r="500" spans="1:6" x14ac:dyDescent="0.2">
      <c r="A500" s="892"/>
      <c r="B500" s="151" t="s">
        <v>579</v>
      </c>
      <c r="C500" s="152">
        <v>2940409</v>
      </c>
      <c r="D500" s="153" t="s">
        <v>1611</v>
      </c>
      <c r="E500" s="153" t="s">
        <v>1872</v>
      </c>
      <c r="F500" s="153" t="s">
        <v>1873</v>
      </c>
    </row>
    <row r="501" spans="1:6" x14ac:dyDescent="0.2">
      <c r="A501" s="892"/>
      <c r="B501" s="151" t="s">
        <v>583</v>
      </c>
      <c r="C501" s="152">
        <v>2975967</v>
      </c>
      <c r="D501" s="153" t="s">
        <v>1192</v>
      </c>
      <c r="E501" s="153" t="s">
        <v>1874</v>
      </c>
      <c r="F501" s="153" t="s">
        <v>1875</v>
      </c>
    </row>
    <row r="502" spans="1:6" x14ac:dyDescent="0.2">
      <c r="A502" s="892"/>
      <c r="B502" s="151" t="s">
        <v>543</v>
      </c>
      <c r="C502" s="152">
        <v>2999151</v>
      </c>
      <c r="D502" s="153" t="s">
        <v>599</v>
      </c>
      <c r="E502" s="153" t="s">
        <v>1048</v>
      </c>
      <c r="F502" s="153" t="s">
        <v>1876</v>
      </c>
    </row>
    <row r="503" spans="1:6" x14ac:dyDescent="0.2">
      <c r="A503" s="892"/>
      <c r="B503" s="151" t="s">
        <v>545</v>
      </c>
      <c r="C503" s="152">
        <v>3018243</v>
      </c>
      <c r="D503" s="153" t="s">
        <v>1062</v>
      </c>
      <c r="E503" s="153" t="s">
        <v>1877</v>
      </c>
      <c r="F503" s="153" t="s">
        <v>1688</v>
      </c>
    </row>
    <row r="504" spans="1:6" x14ac:dyDescent="0.2">
      <c r="A504" s="892"/>
      <c r="B504" s="151" t="s">
        <v>548</v>
      </c>
      <c r="C504" s="152">
        <v>3043686</v>
      </c>
      <c r="D504" s="153" t="s">
        <v>596</v>
      </c>
      <c r="E504" s="153" t="s">
        <v>1673</v>
      </c>
      <c r="F504" s="153" t="s">
        <v>1864</v>
      </c>
    </row>
    <row r="505" spans="1:6" x14ac:dyDescent="0.2">
      <c r="A505" s="892"/>
      <c r="B505" s="151" t="s">
        <v>552</v>
      </c>
      <c r="C505" s="152">
        <v>3070715</v>
      </c>
      <c r="D505" s="153" t="s">
        <v>639</v>
      </c>
      <c r="E505" s="153" t="s">
        <v>1878</v>
      </c>
      <c r="F505" s="153" t="s">
        <v>1879</v>
      </c>
    </row>
    <row r="506" spans="1:6" x14ac:dyDescent="0.2">
      <c r="A506" s="892"/>
      <c r="B506" s="151" t="s">
        <v>556</v>
      </c>
      <c r="C506" s="152">
        <v>3095091</v>
      </c>
      <c r="D506" s="153" t="s">
        <v>631</v>
      </c>
      <c r="E506" s="153" t="s">
        <v>1880</v>
      </c>
      <c r="F506" s="153" t="s">
        <v>1881</v>
      </c>
    </row>
    <row r="507" spans="1:6" ht="12.75" thickBot="1" x14ac:dyDescent="0.25">
      <c r="A507" s="893"/>
      <c r="B507" s="161" t="s">
        <v>560</v>
      </c>
      <c r="C507" s="352">
        <v>3123709</v>
      </c>
      <c r="D507" s="162" t="s">
        <v>627</v>
      </c>
      <c r="E507" s="162" t="s">
        <v>699</v>
      </c>
      <c r="F507" s="356" t="s">
        <v>699</v>
      </c>
    </row>
    <row r="508" spans="1:6" x14ac:dyDescent="0.2">
      <c r="A508" s="894">
        <v>1996</v>
      </c>
      <c r="B508" s="154" t="s">
        <v>564</v>
      </c>
      <c r="C508" s="354">
        <v>3202244</v>
      </c>
      <c r="D508" s="155" t="s">
        <v>1350</v>
      </c>
      <c r="E508" s="155" t="s">
        <v>1350</v>
      </c>
      <c r="F508" s="156" t="s">
        <v>1564</v>
      </c>
    </row>
    <row r="509" spans="1:6" x14ac:dyDescent="0.2">
      <c r="A509" s="895"/>
      <c r="B509" s="151" t="s">
        <v>567</v>
      </c>
      <c r="C509" s="152">
        <v>3330729</v>
      </c>
      <c r="D509" s="153" t="s">
        <v>1421</v>
      </c>
      <c r="E509" s="153" t="s">
        <v>1882</v>
      </c>
      <c r="F509" s="157" t="s">
        <v>1883</v>
      </c>
    </row>
    <row r="510" spans="1:6" x14ac:dyDescent="0.2">
      <c r="A510" s="895"/>
      <c r="B510" s="151" t="s">
        <v>571</v>
      </c>
      <c r="C510" s="152">
        <v>3400939</v>
      </c>
      <c r="D510" s="153" t="s">
        <v>609</v>
      </c>
      <c r="E510" s="153" t="s">
        <v>1884</v>
      </c>
      <c r="F510" s="157" t="s">
        <v>1885</v>
      </c>
    </row>
    <row r="511" spans="1:6" x14ac:dyDescent="0.2">
      <c r="A511" s="895"/>
      <c r="B511" s="151" t="s">
        <v>575</v>
      </c>
      <c r="C511" s="152">
        <v>3468176</v>
      </c>
      <c r="D511" s="153" t="s">
        <v>1246</v>
      </c>
      <c r="E511" s="153" t="s">
        <v>1886</v>
      </c>
      <c r="F511" s="157" t="s">
        <v>1887</v>
      </c>
    </row>
    <row r="512" spans="1:6" x14ac:dyDescent="0.2">
      <c r="A512" s="895"/>
      <c r="B512" s="151" t="s">
        <v>579</v>
      </c>
      <c r="C512" s="152">
        <v>3522039</v>
      </c>
      <c r="D512" s="153" t="s">
        <v>1326</v>
      </c>
      <c r="E512" s="153" t="s">
        <v>1888</v>
      </c>
      <c r="F512" s="157" t="s">
        <v>1889</v>
      </c>
    </row>
    <row r="513" spans="1:6" x14ac:dyDescent="0.2">
      <c r="A513" s="895"/>
      <c r="B513" s="151" t="s">
        <v>583</v>
      </c>
      <c r="C513" s="152">
        <v>3562416</v>
      </c>
      <c r="D513" s="153" t="s">
        <v>1333</v>
      </c>
      <c r="E513" s="153" t="s">
        <v>1890</v>
      </c>
      <c r="F513" s="157" t="s">
        <v>1891</v>
      </c>
    </row>
    <row r="514" spans="1:6" x14ac:dyDescent="0.2">
      <c r="A514" s="895"/>
      <c r="B514" s="151" t="s">
        <v>543</v>
      </c>
      <c r="C514" s="152">
        <v>3616228</v>
      </c>
      <c r="D514" s="153" t="s">
        <v>954</v>
      </c>
      <c r="E514" s="153" t="s">
        <v>1892</v>
      </c>
      <c r="F514" s="157" t="s">
        <v>1893</v>
      </c>
    </row>
    <row r="515" spans="1:6" x14ac:dyDescent="0.2">
      <c r="A515" s="895"/>
      <c r="B515" s="151" t="s">
        <v>545</v>
      </c>
      <c r="C515" s="152">
        <v>3656130</v>
      </c>
      <c r="D515" s="153" t="s">
        <v>834</v>
      </c>
      <c r="E515" s="153" t="s">
        <v>1038</v>
      </c>
      <c r="F515" s="157" t="s">
        <v>1894</v>
      </c>
    </row>
    <row r="516" spans="1:6" x14ac:dyDescent="0.2">
      <c r="A516" s="895"/>
      <c r="B516" s="151" t="s">
        <v>548</v>
      </c>
      <c r="C516" s="152">
        <v>3699661</v>
      </c>
      <c r="D516" s="153" t="s">
        <v>1311</v>
      </c>
      <c r="E516" s="153" t="s">
        <v>1895</v>
      </c>
      <c r="F516" s="157" t="s">
        <v>1591</v>
      </c>
    </row>
    <row r="517" spans="1:6" x14ac:dyDescent="0.2">
      <c r="A517" s="895"/>
      <c r="B517" s="151" t="s">
        <v>552</v>
      </c>
      <c r="C517" s="152">
        <v>3742344</v>
      </c>
      <c r="D517" s="153" t="s">
        <v>1221</v>
      </c>
      <c r="E517" s="153" t="s">
        <v>1695</v>
      </c>
      <c r="F517" s="157" t="s">
        <v>1896</v>
      </c>
    </row>
    <row r="518" spans="1:6" x14ac:dyDescent="0.2">
      <c r="A518" s="895"/>
      <c r="B518" s="151" t="s">
        <v>556</v>
      </c>
      <c r="C518" s="152">
        <v>3772398</v>
      </c>
      <c r="D518" s="153" t="s">
        <v>1101</v>
      </c>
      <c r="E518" s="153" t="s">
        <v>1897</v>
      </c>
      <c r="F518" s="157" t="s">
        <v>1597</v>
      </c>
    </row>
    <row r="519" spans="1:6" ht="12.75" thickBot="1" x14ac:dyDescent="0.25">
      <c r="A519" s="896"/>
      <c r="B519" s="158" t="s">
        <v>560</v>
      </c>
      <c r="C519" s="355">
        <v>3799651</v>
      </c>
      <c r="D519" s="159" t="s">
        <v>1566</v>
      </c>
      <c r="E519" s="159" t="s">
        <v>1898</v>
      </c>
      <c r="F519" s="356" t="s">
        <v>1898</v>
      </c>
    </row>
    <row r="520" spans="1:6" x14ac:dyDescent="0.2">
      <c r="A520" s="891">
        <v>1997</v>
      </c>
      <c r="B520" s="348" t="s">
        <v>564</v>
      </c>
      <c r="C520" s="353">
        <v>3862612</v>
      </c>
      <c r="D520" s="349" t="s">
        <v>1611</v>
      </c>
      <c r="E520" s="349" t="s">
        <v>1611</v>
      </c>
      <c r="F520" s="349" t="s">
        <v>1899</v>
      </c>
    </row>
    <row r="521" spans="1:6" x14ac:dyDescent="0.2">
      <c r="A521" s="892"/>
      <c r="B521" s="151" t="s">
        <v>567</v>
      </c>
      <c r="C521" s="152">
        <v>3983103</v>
      </c>
      <c r="D521" s="153" t="s">
        <v>1259</v>
      </c>
      <c r="E521" s="153" t="s">
        <v>1098</v>
      </c>
      <c r="F521" s="153" t="s">
        <v>956</v>
      </c>
    </row>
    <row r="522" spans="1:6" x14ac:dyDescent="0.2">
      <c r="A522" s="892"/>
      <c r="B522" s="151" t="s">
        <v>571</v>
      </c>
      <c r="C522" s="152">
        <v>4045016</v>
      </c>
      <c r="D522" s="153" t="s">
        <v>1326</v>
      </c>
      <c r="E522" s="153" t="s">
        <v>1900</v>
      </c>
      <c r="F522" s="153" t="s">
        <v>1901</v>
      </c>
    </row>
    <row r="523" spans="1:6" x14ac:dyDescent="0.2">
      <c r="A523" s="892"/>
      <c r="B523" s="151" t="s">
        <v>575</v>
      </c>
      <c r="C523" s="152">
        <v>4110718</v>
      </c>
      <c r="D523" s="153" t="s">
        <v>1461</v>
      </c>
      <c r="E523" s="153" t="s">
        <v>1902</v>
      </c>
      <c r="F523" s="153" t="s">
        <v>1903</v>
      </c>
    </row>
    <row r="524" spans="1:6" x14ac:dyDescent="0.2">
      <c r="A524" s="892"/>
      <c r="B524" s="151" t="s">
        <v>579</v>
      </c>
      <c r="C524" s="152">
        <v>4177435</v>
      </c>
      <c r="D524" s="153" t="s">
        <v>1461</v>
      </c>
      <c r="E524" s="153" t="s">
        <v>1904</v>
      </c>
      <c r="F524" s="153" t="s">
        <v>1905</v>
      </c>
    </row>
    <row r="525" spans="1:6" x14ac:dyDescent="0.2">
      <c r="A525" s="892"/>
      <c r="B525" s="151" t="s">
        <v>583</v>
      </c>
      <c r="C525" s="152">
        <v>4227692</v>
      </c>
      <c r="D525" s="153" t="s">
        <v>1192</v>
      </c>
      <c r="E525" s="153" t="s">
        <v>1906</v>
      </c>
      <c r="F525" s="153" t="s">
        <v>1907</v>
      </c>
    </row>
    <row r="526" spans="1:6" x14ac:dyDescent="0.2">
      <c r="A526" s="892"/>
      <c r="B526" s="151" t="s">
        <v>543</v>
      </c>
      <c r="C526" s="152">
        <v>4263010</v>
      </c>
      <c r="D526" s="153" t="s">
        <v>780</v>
      </c>
      <c r="E526" s="153" t="s">
        <v>1908</v>
      </c>
      <c r="F526" s="153" t="s">
        <v>1909</v>
      </c>
    </row>
    <row r="527" spans="1:6" x14ac:dyDescent="0.2">
      <c r="A527" s="892"/>
      <c r="B527" s="151" t="s">
        <v>545</v>
      </c>
      <c r="C527" s="152">
        <v>4311990</v>
      </c>
      <c r="D527" s="153" t="s">
        <v>1333</v>
      </c>
      <c r="E527" s="153" t="s">
        <v>1557</v>
      </c>
      <c r="F527" s="153" t="s">
        <v>1910</v>
      </c>
    </row>
    <row r="528" spans="1:6" x14ac:dyDescent="0.2">
      <c r="A528" s="892"/>
      <c r="B528" s="151" t="s">
        <v>548</v>
      </c>
      <c r="C528" s="152">
        <v>4366319</v>
      </c>
      <c r="D528" s="153" t="s">
        <v>1661</v>
      </c>
      <c r="E528" s="153" t="s">
        <v>1911</v>
      </c>
      <c r="F528" s="153" t="s">
        <v>1912</v>
      </c>
    </row>
    <row r="529" spans="1:6" x14ac:dyDescent="0.2">
      <c r="A529" s="892"/>
      <c r="B529" s="151" t="s">
        <v>552</v>
      </c>
      <c r="C529" s="152">
        <v>4408496</v>
      </c>
      <c r="D529" s="153" t="s">
        <v>792</v>
      </c>
      <c r="E529" s="153" t="s">
        <v>1913</v>
      </c>
      <c r="F529" s="153" t="s">
        <v>1914</v>
      </c>
    </row>
    <row r="530" spans="1:6" x14ac:dyDescent="0.2">
      <c r="A530" s="892"/>
      <c r="B530" s="151" t="s">
        <v>556</v>
      </c>
      <c r="C530" s="152">
        <v>4444339</v>
      </c>
      <c r="D530" s="153" t="s">
        <v>893</v>
      </c>
      <c r="E530" s="153" t="s">
        <v>1915</v>
      </c>
      <c r="F530" s="153" t="s">
        <v>1916</v>
      </c>
    </row>
    <row r="531" spans="1:6" ht="12.75" thickBot="1" x14ac:dyDescent="0.25">
      <c r="A531" s="893"/>
      <c r="B531" s="161" t="s">
        <v>560</v>
      </c>
      <c r="C531" s="352">
        <v>4471589</v>
      </c>
      <c r="D531" s="162" t="s">
        <v>1917</v>
      </c>
      <c r="E531" s="162" t="s">
        <v>1918</v>
      </c>
      <c r="F531" s="356" t="s">
        <v>1918</v>
      </c>
    </row>
    <row r="532" spans="1:6" x14ac:dyDescent="0.2">
      <c r="A532" s="894">
        <v>1998</v>
      </c>
      <c r="B532" s="154" t="s">
        <v>564</v>
      </c>
      <c r="C532" s="354">
        <v>4551778</v>
      </c>
      <c r="D532" s="155" t="s">
        <v>1510</v>
      </c>
      <c r="E532" s="155" t="s">
        <v>1510</v>
      </c>
      <c r="F532" s="156" t="s">
        <v>1919</v>
      </c>
    </row>
    <row r="533" spans="1:6" x14ac:dyDescent="0.2">
      <c r="A533" s="895"/>
      <c r="B533" s="151" t="s">
        <v>567</v>
      </c>
      <c r="C533" s="152">
        <v>4701282</v>
      </c>
      <c r="D533" s="153" t="s">
        <v>1920</v>
      </c>
      <c r="E533" s="153" t="s">
        <v>1921</v>
      </c>
      <c r="F533" s="157" t="s">
        <v>1922</v>
      </c>
    </row>
    <row r="534" spans="1:6" x14ac:dyDescent="0.2">
      <c r="A534" s="895"/>
      <c r="B534" s="151" t="s">
        <v>571</v>
      </c>
      <c r="C534" s="152">
        <v>4823588</v>
      </c>
      <c r="D534" s="153" t="s">
        <v>1923</v>
      </c>
      <c r="E534" s="153" t="s">
        <v>759</v>
      </c>
      <c r="F534" s="157" t="s">
        <v>1924</v>
      </c>
    </row>
    <row r="535" spans="1:6" x14ac:dyDescent="0.2">
      <c r="A535" s="895"/>
      <c r="B535" s="151" t="s">
        <v>575</v>
      </c>
      <c r="C535" s="152">
        <v>4963681</v>
      </c>
      <c r="D535" s="153" t="s">
        <v>1925</v>
      </c>
      <c r="E535" s="153" t="s">
        <v>1926</v>
      </c>
      <c r="F535" s="157" t="s">
        <v>1927</v>
      </c>
    </row>
    <row r="536" spans="1:6" x14ac:dyDescent="0.2">
      <c r="A536" s="895"/>
      <c r="B536" s="151" t="s">
        <v>579</v>
      </c>
      <c r="C536" s="152">
        <v>5041245</v>
      </c>
      <c r="D536" s="153" t="s">
        <v>1730</v>
      </c>
      <c r="E536" s="153" t="s">
        <v>1928</v>
      </c>
      <c r="F536" s="157" t="s">
        <v>1929</v>
      </c>
    </row>
    <row r="537" spans="1:6" x14ac:dyDescent="0.2">
      <c r="A537" s="895"/>
      <c r="B537" s="151" t="s">
        <v>583</v>
      </c>
      <c r="C537" s="152">
        <v>5102799</v>
      </c>
      <c r="D537" s="153" t="s">
        <v>1625</v>
      </c>
      <c r="E537" s="153" t="s">
        <v>1677</v>
      </c>
      <c r="F537" s="157" t="s">
        <v>696</v>
      </c>
    </row>
    <row r="538" spans="1:6" x14ac:dyDescent="0.2">
      <c r="A538" s="895"/>
      <c r="B538" s="151" t="s">
        <v>543</v>
      </c>
      <c r="C538" s="152">
        <v>5127197</v>
      </c>
      <c r="D538" s="153" t="s">
        <v>739</v>
      </c>
      <c r="E538" s="153" t="s">
        <v>1930</v>
      </c>
      <c r="F538" s="157" t="s">
        <v>1931</v>
      </c>
    </row>
    <row r="539" spans="1:6" x14ac:dyDescent="0.2">
      <c r="A539" s="895"/>
      <c r="B539" s="151" t="s">
        <v>545</v>
      </c>
      <c r="C539" s="152">
        <v>5128861</v>
      </c>
      <c r="D539" s="153" t="s">
        <v>1932</v>
      </c>
      <c r="E539" s="153" t="s">
        <v>1933</v>
      </c>
      <c r="F539" s="157" t="s">
        <v>1934</v>
      </c>
    </row>
    <row r="540" spans="1:6" x14ac:dyDescent="0.2">
      <c r="A540" s="895"/>
      <c r="B540" s="151" t="s">
        <v>548</v>
      </c>
      <c r="C540" s="152">
        <v>5143735</v>
      </c>
      <c r="D540" s="153" t="s">
        <v>612</v>
      </c>
      <c r="E540" s="153" t="s">
        <v>1935</v>
      </c>
      <c r="F540" s="157" t="s">
        <v>1914</v>
      </c>
    </row>
    <row r="541" spans="1:6" x14ac:dyDescent="0.2">
      <c r="A541" s="895"/>
      <c r="B541" s="151" t="s">
        <v>552</v>
      </c>
      <c r="C541" s="152">
        <v>5162089</v>
      </c>
      <c r="D541" s="153" t="s">
        <v>1111</v>
      </c>
      <c r="E541" s="153" t="s">
        <v>1936</v>
      </c>
      <c r="F541" s="157" t="s">
        <v>1485</v>
      </c>
    </row>
    <row r="542" spans="1:6" x14ac:dyDescent="0.2">
      <c r="A542" s="895"/>
      <c r="B542" s="151" t="s">
        <v>556</v>
      </c>
      <c r="C542" s="152">
        <v>5171247</v>
      </c>
      <c r="D542" s="153" t="s">
        <v>574</v>
      </c>
      <c r="E542" s="153" t="s">
        <v>1840</v>
      </c>
      <c r="F542" s="157" t="s">
        <v>1388</v>
      </c>
    </row>
    <row r="543" spans="1:6" ht="12.75" thickBot="1" x14ac:dyDescent="0.25">
      <c r="A543" s="896"/>
      <c r="B543" s="158" t="s">
        <v>560</v>
      </c>
      <c r="C543" s="355">
        <v>5218481</v>
      </c>
      <c r="D543" s="159" t="s">
        <v>615</v>
      </c>
      <c r="E543" s="159" t="s">
        <v>1937</v>
      </c>
      <c r="F543" s="356" t="s">
        <v>1937</v>
      </c>
    </row>
    <row r="544" spans="1:6" x14ac:dyDescent="0.2">
      <c r="A544" s="891">
        <v>1999</v>
      </c>
      <c r="B544" s="348" t="s">
        <v>564</v>
      </c>
      <c r="C544" s="353">
        <v>5333761</v>
      </c>
      <c r="D544" s="349" t="s">
        <v>1666</v>
      </c>
      <c r="E544" s="349" t="s">
        <v>1666</v>
      </c>
      <c r="F544" s="349" t="s">
        <v>1938</v>
      </c>
    </row>
    <row r="545" spans="1:6" x14ac:dyDescent="0.2">
      <c r="A545" s="892"/>
      <c r="B545" s="151" t="s">
        <v>567</v>
      </c>
      <c r="C545" s="152">
        <v>5424344</v>
      </c>
      <c r="D545" s="153" t="s">
        <v>708</v>
      </c>
      <c r="E545" s="153" t="s">
        <v>1939</v>
      </c>
      <c r="F545" s="153" t="s">
        <v>1940</v>
      </c>
    </row>
    <row r="546" spans="1:6" x14ac:dyDescent="0.2">
      <c r="A546" s="892"/>
      <c r="B546" s="151" t="s">
        <v>571</v>
      </c>
      <c r="C546" s="152">
        <v>5475222</v>
      </c>
      <c r="D546" s="153" t="s">
        <v>601</v>
      </c>
      <c r="E546" s="153" t="s">
        <v>1941</v>
      </c>
      <c r="F546" s="153" t="s">
        <v>1632</v>
      </c>
    </row>
    <row r="547" spans="1:6" x14ac:dyDescent="0.2">
      <c r="A547" s="892"/>
      <c r="B547" s="151" t="s">
        <v>575</v>
      </c>
      <c r="C547" s="152">
        <v>5518137</v>
      </c>
      <c r="D547" s="153" t="s">
        <v>1077</v>
      </c>
      <c r="E547" s="153" t="s">
        <v>859</v>
      </c>
      <c r="F547" s="153" t="s">
        <v>1942</v>
      </c>
    </row>
    <row r="548" spans="1:6" x14ac:dyDescent="0.2">
      <c r="A548" s="892"/>
      <c r="B548" s="151" t="s">
        <v>579</v>
      </c>
      <c r="C548" s="152">
        <v>5544543</v>
      </c>
      <c r="D548" s="153" t="s">
        <v>1216</v>
      </c>
      <c r="E548" s="153" t="s">
        <v>815</v>
      </c>
      <c r="F548" s="153" t="s">
        <v>1943</v>
      </c>
    </row>
    <row r="549" spans="1:6" x14ac:dyDescent="0.2">
      <c r="A549" s="892"/>
      <c r="B549" s="151" t="s">
        <v>583</v>
      </c>
      <c r="C549" s="152">
        <v>5560033</v>
      </c>
      <c r="D549" s="153" t="s">
        <v>702</v>
      </c>
      <c r="E549" s="153" t="s">
        <v>1944</v>
      </c>
      <c r="F549" s="153" t="s">
        <v>752</v>
      </c>
    </row>
    <row r="550" spans="1:6" x14ac:dyDescent="0.2">
      <c r="A550" s="892"/>
      <c r="B550" s="151" t="s">
        <v>543</v>
      </c>
      <c r="C550" s="152">
        <v>5577382</v>
      </c>
      <c r="D550" s="153" t="s">
        <v>691</v>
      </c>
      <c r="E550" s="153" t="s">
        <v>1945</v>
      </c>
      <c r="F550" s="153" t="s">
        <v>1946</v>
      </c>
    </row>
    <row r="551" spans="1:6" x14ac:dyDescent="0.2">
      <c r="A551" s="892"/>
      <c r="B551" s="151" t="s">
        <v>545</v>
      </c>
      <c r="C551" s="152">
        <v>5604996</v>
      </c>
      <c r="D551" s="153" t="s">
        <v>1162</v>
      </c>
      <c r="E551" s="153" t="s">
        <v>1947</v>
      </c>
      <c r="F551" s="153" t="s">
        <v>1948</v>
      </c>
    </row>
    <row r="552" spans="1:6" x14ac:dyDescent="0.2">
      <c r="A552" s="892"/>
      <c r="B552" s="151" t="s">
        <v>548</v>
      </c>
      <c r="C552" s="152">
        <v>5623539</v>
      </c>
      <c r="D552" s="153" t="s">
        <v>731</v>
      </c>
      <c r="E552" s="153" t="s">
        <v>1143</v>
      </c>
      <c r="F552" s="153" t="s">
        <v>1949</v>
      </c>
    </row>
    <row r="553" spans="1:6" x14ac:dyDescent="0.2">
      <c r="A553" s="892"/>
      <c r="B553" s="151" t="s">
        <v>552</v>
      </c>
      <c r="C553" s="152">
        <v>5643202</v>
      </c>
      <c r="D553" s="153" t="s">
        <v>1111</v>
      </c>
      <c r="E553" s="153" t="s">
        <v>1621</v>
      </c>
      <c r="F553" s="153" t="s">
        <v>1851</v>
      </c>
    </row>
    <row r="554" spans="1:6" x14ac:dyDescent="0.2">
      <c r="A554" s="892"/>
      <c r="B554" s="151" t="s">
        <v>556</v>
      </c>
      <c r="C554" s="152">
        <v>5670225</v>
      </c>
      <c r="D554" s="153" t="s">
        <v>1216</v>
      </c>
      <c r="E554" s="153" t="s">
        <v>1950</v>
      </c>
      <c r="F554" s="153" t="s">
        <v>1951</v>
      </c>
    </row>
    <row r="555" spans="1:6" ht="12.75" thickBot="1" x14ac:dyDescent="0.25">
      <c r="A555" s="893"/>
      <c r="B555" s="161" t="s">
        <v>560</v>
      </c>
      <c r="C555" s="352">
        <v>5700236</v>
      </c>
      <c r="D555" s="162" t="s">
        <v>864</v>
      </c>
      <c r="E555" s="162" t="s">
        <v>1952</v>
      </c>
      <c r="F555" s="356" t="s">
        <v>1952</v>
      </c>
    </row>
    <row r="556" spans="1:6" x14ac:dyDescent="0.2">
      <c r="A556" s="894">
        <v>2000</v>
      </c>
      <c r="B556" s="154" t="s">
        <v>564</v>
      </c>
      <c r="C556" s="354">
        <v>5773729</v>
      </c>
      <c r="D556" s="155" t="s">
        <v>789</v>
      </c>
      <c r="E556" s="155" t="s">
        <v>789</v>
      </c>
      <c r="F556" s="156" t="s">
        <v>1953</v>
      </c>
    </row>
    <row r="557" spans="1:6" x14ac:dyDescent="0.2">
      <c r="A557" s="895"/>
      <c r="B557" s="151" t="s">
        <v>567</v>
      </c>
      <c r="C557" s="152">
        <v>5906643</v>
      </c>
      <c r="D557" s="153" t="s">
        <v>1465</v>
      </c>
      <c r="E557" s="153" t="s">
        <v>1954</v>
      </c>
      <c r="F557" s="157" t="s">
        <v>1739</v>
      </c>
    </row>
    <row r="558" spans="1:6" x14ac:dyDescent="0.2">
      <c r="A558" s="895"/>
      <c r="B558" s="151" t="s">
        <v>571</v>
      </c>
      <c r="C558" s="152">
        <v>6007697</v>
      </c>
      <c r="D558" s="153" t="s">
        <v>1955</v>
      </c>
      <c r="E558" s="153" t="s">
        <v>1956</v>
      </c>
      <c r="F558" s="157" t="s">
        <v>1957</v>
      </c>
    </row>
    <row r="559" spans="1:6" x14ac:dyDescent="0.2">
      <c r="A559" s="895"/>
      <c r="B559" s="151" t="s">
        <v>575</v>
      </c>
      <c r="C559" s="152">
        <v>6067541</v>
      </c>
      <c r="D559" s="153" t="s">
        <v>1958</v>
      </c>
      <c r="E559" s="153" t="s">
        <v>769</v>
      </c>
      <c r="F559" s="157" t="s">
        <v>1959</v>
      </c>
    </row>
    <row r="560" spans="1:6" x14ac:dyDescent="0.2">
      <c r="A560" s="895"/>
      <c r="B560" s="151" t="s">
        <v>579</v>
      </c>
      <c r="C560" s="152">
        <v>6099170</v>
      </c>
      <c r="D560" s="153" t="s">
        <v>854</v>
      </c>
      <c r="E560" s="153" t="s">
        <v>724</v>
      </c>
      <c r="F560" s="157" t="s">
        <v>1197</v>
      </c>
    </row>
    <row r="561" spans="1:6" x14ac:dyDescent="0.2">
      <c r="A561" s="895"/>
      <c r="B561" s="151" t="s">
        <v>583</v>
      </c>
      <c r="C561" s="152">
        <v>6097989</v>
      </c>
      <c r="D561" s="153" t="s">
        <v>1960</v>
      </c>
      <c r="E561" s="153" t="s">
        <v>1961</v>
      </c>
      <c r="F561" s="157" t="s">
        <v>1962</v>
      </c>
    </row>
    <row r="562" spans="1:6" x14ac:dyDescent="0.2">
      <c r="A562" s="895"/>
      <c r="B562" s="151" t="s">
        <v>543</v>
      </c>
      <c r="C562" s="152">
        <v>6095620</v>
      </c>
      <c r="D562" s="153" t="s">
        <v>598</v>
      </c>
      <c r="E562" s="153" t="s">
        <v>1963</v>
      </c>
      <c r="F562" s="157" t="s">
        <v>1964</v>
      </c>
    </row>
    <row r="563" spans="1:6" x14ac:dyDescent="0.2">
      <c r="A563" s="895"/>
      <c r="B563" s="151" t="s">
        <v>545</v>
      </c>
      <c r="C563" s="152">
        <v>6114860</v>
      </c>
      <c r="D563" s="153" t="s">
        <v>783</v>
      </c>
      <c r="E563" s="153" t="s">
        <v>1965</v>
      </c>
      <c r="F563" s="157" t="s">
        <v>1966</v>
      </c>
    </row>
    <row r="564" spans="1:6" x14ac:dyDescent="0.2">
      <c r="A564" s="895"/>
      <c r="B564" s="151" t="s">
        <v>548</v>
      </c>
      <c r="C564" s="152">
        <v>6140907</v>
      </c>
      <c r="D564" s="153" t="s">
        <v>582</v>
      </c>
      <c r="E564" s="153" t="s">
        <v>971</v>
      </c>
      <c r="F564" s="157" t="s">
        <v>1967</v>
      </c>
    </row>
    <row r="565" spans="1:6" x14ac:dyDescent="0.2">
      <c r="A565" s="895"/>
      <c r="B565" s="151" t="s">
        <v>552</v>
      </c>
      <c r="C565" s="152">
        <v>6150305</v>
      </c>
      <c r="D565" s="153" t="s">
        <v>698</v>
      </c>
      <c r="E565" s="153" t="s">
        <v>1968</v>
      </c>
      <c r="F565" s="157" t="s">
        <v>1969</v>
      </c>
    </row>
    <row r="566" spans="1:6" x14ac:dyDescent="0.2">
      <c r="A566" s="895"/>
      <c r="B566" s="151" t="s">
        <v>556</v>
      </c>
      <c r="C566" s="152">
        <v>6170503</v>
      </c>
      <c r="D566" s="153" t="s">
        <v>731</v>
      </c>
      <c r="E566" s="153" t="s">
        <v>1953</v>
      </c>
      <c r="F566" s="157" t="s">
        <v>1970</v>
      </c>
    </row>
    <row r="567" spans="1:6" ht="12.75" thickBot="1" x14ac:dyDescent="0.25">
      <c r="A567" s="896"/>
      <c r="B567" s="158" t="s">
        <v>560</v>
      </c>
      <c r="C567" s="355">
        <v>6198903</v>
      </c>
      <c r="D567" s="159" t="s">
        <v>684</v>
      </c>
      <c r="E567" s="159" t="s">
        <v>981</v>
      </c>
      <c r="F567" s="357" t="s">
        <v>981</v>
      </c>
    </row>
    <row r="568" spans="1:6" x14ac:dyDescent="0.2">
      <c r="A568" s="891">
        <v>2001</v>
      </c>
      <c r="B568" s="348" t="s">
        <v>564</v>
      </c>
      <c r="C568" s="353">
        <v>6264044</v>
      </c>
      <c r="D568" s="349" t="s">
        <v>1088</v>
      </c>
      <c r="E568" s="349" t="s">
        <v>1088</v>
      </c>
      <c r="F568" s="349" t="s">
        <v>1971</v>
      </c>
    </row>
    <row r="569" spans="1:6" x14ac:dyDescent="0.2">
      <c r="A569" s="892"/>
      <c r="B569" s="151" t="s">
        <v>567</v>
      </c>
      <c r="C569" s="152">
        <v>6382616</v>
      </c>
      <c r="D569" s="153" t="s">
        <v>1972</v>
      </c>
      <c r="E569" s="153" t="s">
        <v>1973</v>
      </c>
      <c r="F569" s="153" t="s">
        <v>1974</v>
      </c>
    </row>
    <row r="570" spans="1:6" x14ac:dyDescent="0.2">
      <c r="A570" s="892"/>
      <c r="B570" s="151" t="s">
        <v>571</v>
      </c>
      <c r="C570" s="152">
        <v>6477157</v>
      </c>
      <c r="D570" s="153" t="s">
        <v>1975</v>
      </c>
      <c r="E570" s="153" t="s">
        <v>1976</v>
      </c>
      <c r="F570" s="153" t="s">
        <v>781</v>
      </c>
    </row>
    <row r="571" spans="1:6" x14ac:dyDescent="0.2">
      <c r="A571" s="892"/>
      <c r="B571" s="151" t="s">
        <v>575</v>
      </c>
      <c r="C571" s="152">
        <v>6551484</v>
      </c>
      <c r="D571" s="153" t="s">
        <v>1221</v>
      </c>
      <c r="E571" s="153" t="s">
        <v>1977</v>
      </c>
      <c r="F571" s="153" t="s">
        <v>740</v>
      </c>
    </row>
    <row r="572" spans="1:6" x14ac:dyDescent="0.2">
      <c r="A572" s="892"/>
      <c r="B572" s="151" t="s">
        <v>579</v>
      </c>
      <c r="C572" s="152">
        <v>6578895</v>
      </c>
      <c r="D572" s="153" t="s">
        <v>823</v>
      </c>
      <c r="E572" s="153" t="s">
        <v>856</v>
      </c>
      <c r="F572" s="153" t="s">
        <v>759</v>
      </c>
    </row>
    <row r="573" spans="1:6" x14ac:dyDescent="0.2">
      <c r="A573" s="892"/>
      <c r="B573" s="151" t="s">
        <v>583</v>
      </c>
      <c r="C573" s="152">
        <v>6581547</v>
      </c>
      <c r="D573" s="153" t="s">
        <v>879</v>
      </c>
      <c r="E573" s="153" t="s">
        <v>1126</v>
      </c>
      <c r="F573" s="153" t="s">
        <v>1978</v>
      </c>
    </row>
    <row r="574" spans="1:6" x14ac:dyDescent="0.2">
      <c r="A574" s="892"/>
      <c r="B574" s="151" t="s">
        <v>543</v>
      </c>
      <c r="C574" s="152">
        <v>6588726</v>
      </c>
      <c r="D574" s="153" t="s">
        <v>1979</v>
      </c>
      <c r="E574" s="153" t="s">
        <v>1980</v>
      </c>
      <c r="F574" s="153" t="s">
        <v>1981</v>
      </c>
    </row>
    <row r="575" spans="1:6" x14ac:dyDescent="0.2">
      <c r="A575" s="892"/>
      <c r="B575" s="151" t="s">
        <v>545</v>
      </c>
      <c r="C575" s="152">
        <v>6605898</v>
      </c>
      <c r="D575" s="153" t="s">
        <v>920</v>
      </c>
      <c r="E575" s="153" t="s">
        <v>1982</v>
      </c>
      <c r="F575" s="153" t="s">
        <v>1983</v>
      </c>
    </row>
    <row r="576" spans="1:6" x14ac:dyDescent="0.2">
      <c r="A576" s="892"/>
      <c r="B576" s="151" t="s">
        <v>548</v>
      </c>
      <c r="C576" s="152">
        <v>6630408</v>
      </c>
      <c r="D576" s="153" t="s">
        <v>585</v>
      </c>
      <c r="E576" s="153" t="s">
        <v>1809</v>
      </c>
      <c r="F576" s="153" t="s">
        <v>1984</v>
      </c>
    </row>
    <row r="577" spans="1:6" x14ac:dyDescent="0.2">
      <c r="A577" s="892"/>
      <c r="B577" s="151" t="s">
        <v>552</v>
      </c>
      <c r="C577" s="152">
        <v>6642691</v>
      </c>
      <c r="D577" s="153" t="s">
        <v>1985</v>
      </c>
      <c r="E577" s="153" t="s">
        <v>1712</v>
      </c>
      <c r="F577" s="153" t="s">
        <v>1235</v>
      </c>
    </row>
    <row r="578" spans="1:6" x14ac:dyDescent="0.2">
      <c r="A578" s="892"/>
      <c r="B578" s="151" t="s">
        <v>556</v>
      </c>
      <c r="C578" s="152">
        <v>6650455</v>
      </c>
      <c r="D578" s="153" t="s">
        <v>701</v>
      </c>
      <c r="E578" s="153" t="s">
        <v>1078</v>
      </c>
      <c r="F578" s="153" t="s">
        <v>766</v>
      </c>
    </row>
    <row r="579" spans="1:6" ht="12.75" thickBot="1" x14ac:dyDescent="0.25">
      <c r="A579" s="893"/>
      <c r="B579" s="161" t="s">
        <v>560</v>
      </c>
      <c r="C579" s="352">
        <v>6672893</v>
      </c>
      <c r="D579" s="162" t="s">
        <v>554</v>
      </c>
      <c r="E579" s="162" t="s">
        <v>1106</v>
      </c>
      <c r="F579" s="356" t="s">
        <v>1106</v>
      </c>
    </row>
    <row r="580" spans="1:6" x14ac:dyDescent="0.2">
      <c r="A580" s="894">
        <v>2002</v>
      </c>
      <c r="B580" s="154" t="s">
        <v>564</v>
      </c>
      <c r="C580" s="354">
        <v>6726002</v>
      </c>
      <c r="D580" s="155" t="s">
        <v>1101</v>
      </c>
      <c r="E580" s="155" t="s">
        <v>1101</v>
      </c>
      <c r="F580" s="156" t="s">
        <v>1986</v>
      </c>
    </row>
    <row r="581" spans="1:6" x14ac:dyDescent="0.2">
      <c r="A581" s="895"/>
      <c r="B581" s="151" t="s">
        <v>567</v>
      </c>
      <c r="C581" s="152">
        <v>6810520</v>
      </c>
      <c r="D581" s="153" t="s">
        <v>1661</v>
      </c>
      <c r="E581" s="153" t="s">
        <v>1683</v>
      </c>
      <c r="F581" s="157" t="s">
        <v>1987</v>
      </c>
    </row>
    <row r="582" spans="1:6" x14ac:dyDescent="0.2">
      <c r="A582" s="895"/>
      <c r="B582" s="151" t="s">
        <v>571</v>
      </c>
      <c r="C582" s="152">
        <v>6858761</v>
      </c>
      <c r="D582" s="153" t="s">
        <v>1727</v>
      </c>
      <c r="E582" s="153" t="s">
        <v>874</v>
      </c>
      <c r="F582" s="157" t="s">
        <v>1988</v>
      </c>
    </row>
    <row r="583" spans="1:6" x14ac:dyDescent="0.2">
      <c r="A583" s="895"/>
      <c r="B583" s="151" t="s">
        <v>575</v>
      </c>
      <c r="C583" s="152">
        <v>6921518</v>
      </c>
      <c r="D583" s="153" t="s">
        <v>627</v>
      </c>
      <c r="E583" s="153" t="s">
        <v>1091</v>
      </c>
      <c r="F583" s="157" t="s">
        <v>713</v>
      </c>
    </row>
    <row r="584" spans="1:6" x14ac:dyDescent="0.2">
      <c r="A584" s="895"/>
      <c r="B584" s="151" t="s">
        <v>579</v>
      </c>
      <c r="C584" s="152">
        <v>6962961</v>
      </c>
      <c r="D584" s="153" t="s">
        <v>883</v>
      </c>
      <c r="E584" s="153" t="s">
        <v>1989</v>
      </c>
      <c r="F584" s="157" t="s">
        <v>1990</v>
      </c>
    </row>
    <row r="585" spans="1:6" x14ac:dyDescent="0.2">
      <c r="A585" s="895"/>
      <c r="B585" s="151" t="s">
        <v>583</v>
      </c>
      <c r="C585" s="152">
        <v>6992820</v>
      </c>
      <c r="D585" s="153" t="s">
        <v>582</v>
      </c>
      <c r="E585" s="153" t="s">
        <v>803</v>
      </c>
      <c r="F585" s="157" t="s">
        <v>815</v>
      </c>
    </row>
    <row r="586" spans="1:6" x14ac:dyDescent="0.2">
      <c r="A586" s="895"/>
      <c r="B586" s="151" t="s">
        <v>543</v>
      </c>
      <c r="C586" s="152">
        <v>6994400</v>
      </c>
      <c r="D586" s="153" t="s">
        <v>786</v>
      </c>
      <c r="E586" s="153" t="s">
        <v>1098</v>
      </c>
      <c r="F586" s="157" t="s">
        <v>986</v>
      </c>
    </row>
    <row r="587" spans="1:6" x14ac:dyDescent="0.2">
      <c r="A587" s="895"/>
      <c r="B587" s="151" t="s">
        <v>545</v>
      </c>
      <c r="C587" s="152">
        <v>7001001</v>
      </c>
      <c r="D587" s="153" t="s">
        <v>719</v>
      </c>
      <c r="E587" s="153" t="s">
        <v>1941</v>
      </c>
      <c r="F587" s="157" t="s">
        <v>1991</v>
      </c>
    </row>
    <row r="588" spans="1:6" x14ac:dyDescent="0.2">
      <c r="A588" s="895"/>
      <c r="B588" s="151" t="s">
        <v>548</v>
      </c>
      <c r="C588" s="152">
        <v>7026220</v>
      </c>
      <c r="D588" s="153" t="s">
        <v>1992</v>
      </c>
      <c r="E588" s="153" t="s">
        <v>755</v>
      </c>
      <c r="F588" s="157" t="s">
        <v>838</v>
      </c>
    </row>
    <row r="589" spans="1:6" x14ac:dyDescent="0.2">
      <c r="A589" s="895"/>
      <c r="B589" s="151" t="s">
        <v>552</v>
      </c>
      <c r="C589" s="152">
        <v>7065505</v>
      </c>
      <c r="D589" s="153" t="s">
        <v>1080</v>
      </c>
      <c r="E589" s="153" t="s">
        <v>1993</v>
      </c>
      <c r="F589" s="157" t="s">
        <v>1002</v>
      </c>
    </row>
    <row r="590" spans="1:6" x14ac:dyDescent="0.2">
      <c r="A590" s="895"/>
      <c r="B590" s="151" t="s">
        <v>556</v>
      </c>
      <c r="C590" s="152">
        <v>7120492</v>
      </c>
      <c r="D590" s="153" t="s">
        <v>1077</v>
      </c>
      <c r="E590" s="153" t="s">
        <v>1081</v>
      </c>
      <c r="F590" s="157" t="s">
        <v>1994</v>
      </c>
    </row>
    <row r="591" spans="1:6" ht="12.75" thickBot="1" x14ac:dyDescent="0.25">
      <c r="A591" s="896"/>
      <c r="B591" s="158" t="s">
        <v>560</v>
      </c>
      <c r="C591" s="355">
        <v>7139513</v>
      </c>
      <c r="D591" s="159" t="s">
        <v>558</v>
      </c>
      <c r="E591" s="159" t="s">
        <v>1995</v>
      </c>
      <c r="F591" s="357" t="s">
        <v>1995</v>
      </c>
    </row>
    <row r="592" spans="1:6" x14ac:dyDescent="0.2">
      <c r="A592" s="891">
        <v>2003</v>
      </c>
      <c r="B592" s="348" t="s">
        <v>564</v>
      </c>
      <c r="C592" s="353">
        <v>7223341</v>
      </c>
      <c r="D592" s="349" t="s">
        <v>814</v>
      </c>
      <c r="E592" s="349" t="s">
        <v>814</v>
      </c>
      <c r="F592" s="349" t="s">
        <v>1996</v>
      </c>
    </row>
    <row r="593" spans="1:6" x14ac:dyDescent="0.2">
      <c r="A593" s="892"/>
      <c r="B593" s="151" t="s">
        <v>567</v>
      </c>
      <c r="C593" s="152">
        <v>7303558</v>
      </c>
      <c r="D593" s="153" t="s">
        <v>1863</v>
      </c>
      <c r="E593" s="153" t="s">
        <v>1465</v>
      </c>
      <c r="F593" s="153" t="s">
        <v>1997</v>
      </c>
    </row>
    <row r="594" spans="1:6" x14ac:dyDescent="0.2">
      <c r="A594" s="892"/>
      <c r="B594" s="151" t="s">
        <v>571</v>
      </c>
      <c r="C594" s="152">
        <v>7380035</v>
      </c>
      <c r="D594" s="153" t="s">
        <v>1088</v>
      </c>
      <c r="E594" s="153" t="s">
        <v>1998</v>
      </c>
      <c r="F594" s="153" t="s">
        <v>1075</v>
      </c>
    </row>
    <row r="595" spans="1:6" x14ac:dyDescent="0.2">
      <c r="A595" s="892"/>
      <c r="B595" s="151" t="s">
        <v>575</v>
      </c>
      <c r="C595" s="152">
        <v>7464728</v>
      </c>
      <c r="D595" s="153" t="s">
        <v>1221</v>
      </c>
      <c r="E595" s="153" t="s">
        <v>1999</v>
      </c>
      <c r="F595" s="153" t="s">
        <v>2000</v>
      </c>
    </row>
    <row r="596" spans="1:6" x14ac:dyDescent="0.2">
      <c r="A596" s="892"/>
      <c r="B596" s="151" t="s">
        <v>579</v>
      </c>
      <c r="C596" s="152">
        <v>7501296</v>
      </c>
      <c r="D596" s="153" t="s">
        <v>1615</v>
      </c>
      <c r="E596" s="153" t="s">
        <v>2001</v>
      </c>
      <c r="F596" s="153" t="s">
        <v>971</v>
      </c>
    </row>
    <row r="597" spans="1:6" x14ac:dyDescent="0.2">
      <c r="A597" s="892"/>
      <c r="B597" s="151" t="s">
        <v>583</v>
      </c>
      <c r="C597" s="152">
        <v>7497195</v>
      </c>
      <c r="D597" s="153" t="s">
        <v>735</v>
      </c>
      <c r="E597" s="153" t="s">
        <v>2002</v>
      </c>
      <c r="F597" s="153" t="s">
        <v>2003</v>
      </c>
    </row>
    <row r="598" spans="1:6" x14ac:dyDescent="0.2">
      <c r="A598" s="892"/>
      <c r="B598" s="151" t="s">
        <v>543</v>
      </c>
      <c r="C598" s="152">
        <v>7486465</v>
      </c>
      <c r="D598" s="153" t="s">
        <v>2004</v>
      </c>
      <c r="E598" s="153" t="s">
        <v>2005</v>
      </c>
      <c r="F598" s="153" t="s">
        <v>1099</v>
      </c>
    </row>
    <row r="599" spans="1:6" x14ac:dyDescent="0.2">
      <c r="A599" s="892"/>
      <c r="B599" s="151" t="s">
        <v>545</v>
      </c>
      <c r="C599" s="152">
        <v>7509591</v>
      </c>
      <c r="D599" s="153" t="s">
        <v>691</v>
      </c>
      <c r="E599" s="153" t="s">
        <v>902</v>
      </c>
      <c r="F599" s="153" t="s">
        <v>641</v>
      </c>
    </row>
    <row r="600" spans="1:6" x14ac:dyDescent="0.2">
      <c r="A600" s="892"/>
      <c r="B600" s="151" t="s">
        <v>548</v>
      </c>
      <c r="C600" s="152">
        <v>7526122</v>
      </c>
      <c r="D600" s="153" t="s">
        <v>776</v>
      </c>
      <c r="E600" s="153" t="s">
        <v>2006</v>
      </c>
      <c r="F600" s="153" t="s">
        <v>2007</v>
      </c>
    </row>
    <row r="601" spans="1:6" x14ac:dyDescent="0.2">
      <c r="A601" s="892"/>
      <c r="B601" s="151" t="s">
        <v>552</v>
      </c>
      <c r="C601" s="152">
        <v>7530658</v>
      </c>
      <c r="D601" s="153" t="s">
        <v>2008</v>
      </c>
      <c r="E601" s="153" t="s">
        <v>2009</v>
      </c>
      <c r="F601" s="153" t="s">
        <v>1135</v>
      </c>
    </row>
    <row r="602" spans="1:6" x14ac:dyDescent="0.2">
      <c r="A602" s="892"/>
      <c r="B602" s="151" t="s">
        <v>556</v>
      </c>
      <c r="C602" s="152">
        <v>7556889</v>
      </c>
      <c r="D602" s="153" t="s">
        <v>1111</v>
      </c>
      <c r="E602" s="153" t="s">
        <v>885</v>
      </c>
      <c r="F602" s="153" t="s">
        <v>856</v>
      </c>
    </row>
    <row r="603" spans="1:6" ht="12.75" thickBot="1" x14ac:dyDescent="0.25">
      <c r="A603" s="893"/>
      <c r="B603" s="161" t="s">
        <v>560</v>
      </c>
      <c r="C603" s="352">
        <v>7602913</v>
      </c>
      <c r="D603" s="162" t="s">
        <v>1917</v>
      </c>
      <c r="E603" s="162" t="s">
        <v>2010</v>
      </c>
      <c r="F603" s="356" t="s">
        <v>2010</v>
      </c>
    </row>
    <row r="604" spans="1:6" x14ac:dyDescent="0.2">
      <c r="A604" s="894">
        <v>2004</v>
      </c>
      <c r="B604" s="154" t="s">
        <v>564</v>
      </c>
      <c r="C604" s="354">
        <v>7670288</v>
      </c>
      <c r="D604" s="155" t="s">
        <v>867</v>
      </c>
      <c r="E604" s="155" t="s">
        <v>867</v>
      </c>
      <c r="F604" s="156" t="s">
        <v>2011</v>
      </c>
    </row>
    <row r="605" spans="1:6" x14ac:dyDescent="0.2">
      <c r="A605" s="895"/>
      <c r="B605" s="151" t="s">
        <v>567</v>
      </c>
      <c r="C605" s="152">
        <v>7762288</v>
      </c>
      <c r="D605" s="153" t="s">
        <v>1192</v>
      </c>
      <c r="E605" s="153" t="s">
        <v>609</v>
      </c>
      <c r="F605" s="157" t="s">
        <v>2012</v>
      </c>
    </row>
    <row r="606" spans="1:6" x14ac:dyDescent="0.2">
      <c r="A606" s="895"/>
      <c r="B606" s="151" t="s">
        <v>571</v>
      </c>
      <c r="C606" s="152">
        <v>7838691</v>
      </c>
      <c r="D606" s="153" t="s">
        <v>1055</v>
      </c>
      <c r="E606" s="153" t="s">
        <v>617</v>
      </c>
      <c r="F606" s="157" t="s">
        <v>2013</v>
      </c>
    </row>
    <row r="607" spans="1:6" x14ac:dyDescent="0.2">
      <c r="A607" s="895"/>
      <c r="B607" s="151" t="s">
        <v>575</v>
      </c>
      <c r="C607" s="152">
        <v>7874445</v>
      </c>
      <c r="D607" s="153" t="s">
        <v>684</v>
      </c>
      <c r="E607" s="153" t="s">
        <v>2014</v>
      </c>
      <c r="F607" s="157" t="s">
        <v>794</v>
      </c>
    </row>
    <row r="608" spans="1:6" x14ac:dyDescent="0.2">
      <c r="A608" s="895"/>
      <c r="B608" s="151" t="s">
        <v>579</v>
      </c>
      <c r="C608" s="152">
        <v>7904433</v>
      </c>
      <c r="D608" s="153" t="s">
        <v>1097</v>
      </c>
      <c r="E608" s="153" t="s">
        <v>2015</v>
      </c>
      <c r="F608" s="157" t="s">
        <v>1689</v>
      </c>
    </row>
    <row r="609" spans="1:6" x14ac:dyDescent="0.2">
      <c r="A609" s="895"/>
      <c r="B609" s="151" t="s">
        <v>583</v>
      </c>
      <c r="C609" s="152">
        <v>7952133</v>
      </c>
      <c r="D609" s="153" t="s">
        <v>883</v>
      </c>
      <c r="E609" s="153" t="s">
        <v>2016</v>
      </c>
      <c r="F609" s="157" t="s">
        <v>2017</v>
      </c>
    </row>
    <row r="610" spans="1:6" x14ac:dyDescent="0.2">
      <c r="A610" s="895"/>
      <c r="B610" s="151" t="s">
        <v>543</v>
      </c>
      <c r="C610" s="152">
        <v>7949675</v>
      </c>
      <c r="D610" s="153" t="s">
        <v>2018</v>
      </c>
      <c r="E610" s="153" t="s">
        <v>1999</v>
      </c>
      <c r="F610" s="157" t="s">
        <v>2011</v>
      </c>
    </row>
    <row r="611" spans="1:6" x14ac:dyDescent="0.2">
      <c r="A611" s="895"/>
      <c r="B611" s="151" t="s">
        <v>545</v>
      </c>
      <c r="C611" s="152">
        <v>7952074</v>
      </c>
      <c r="D611" s="153" t="s">
        <v>1932</v>
      </c>
      <c r="E611" s="153" t="s">
        <v>2016</v>
      </c>
      <c r="F611" s="157" t="s">
        <v>1988</v>
      </c>
    </row>
    <row r="612" spans="1:6" x14ac:dyDescent="0.2">
      <c r="A612" s="895"/>
      <c r="B612" s="151" t="s">
        <v>548</v>
      </c>
      <c r="C612" s="152">
        <v>7975630</v>
      </c>
      <c r="D612" s="153" t="s">
        <v>1322</v>
      </c>
      <c r="E612" s="153" t="s">
        <v>2019</v>
      </c>
      <c r="F612" s="157" t="s">
        <v>838</v>
      </c>
    </row>
    <row r="613" spans="1:6" x14ac:dyDescent="0.2">
      <c r="A613" s="895"/>
      <c r="B613" s="151" t="s">
        <v>552</v>
      </c>
      <c r="C613" s="152">
        <v>7974837</v>
      </c>
      <c r="D613" s="153" t="s">
        <v>592</v>
      </c>
      <c r="E613" s="153" t="s">
        <v>1134</v>
      </c>
      <c r="F613" s="157" t="s">
        <v>2020</v>
      </c>
    </row>
    <row r="614" spans="1:6" x14ac:dyDescent="0.2">
      <c r="A614" s="895"/>
      <c r="B614" s="151" t="s">
        <v>556</v>
      </c>
      <c r="C614" s="152">
        <v>7996987</v>
      </c>
      <c r="D614" s="153" t="s">
        <v>702</v>
      </c>
      <c r="E614" s="153" t="s">
        <v>902</v>
      </c>
      <c r="F614" s="157" t="s">
        <v>2021</v>
      </c>
    </row>
    <row r="615" spans="1:6" ht="12.75" thickBot="1" x14ac:dyDescent="0.25">
      <c r="A615" s="896"/>
      <c r="B615" s="158" t="s">
        <v>560</v>
      </c>
      <c r="C615" s="355">
        <v>8020885</v>
      </c>
      <c r="D615" s="159" t="s">
        <v>1322</v>
      </c>
      <c r="E615" s="159" t="s">
        <v>2022</v>
      </c>
      <c r="F615" s="357" t="s">
        <v>2022</v>
      </c>
    </row>
    <row r="616" spans="1:6" x14ac:dyDescent="0.2">
      <c r="A616" s="891">
        <v>2005</v>
      </c>
      <c r="B616" s="348" t="s">
        <v>564</v>
      </c>
      <c r="C616" s="353">
        <v>8086822</v>
      </c>
      <c r="D616" s="349" t="s">
        <v>974</v>
      </c>
      <c r="E616" s="349" t="s">
        <v>974</v>
      </c>
      <c r="F616" s="349" t="s">
        <v>2023</v>
      </c>
    </row>
    <row r="617" spans="1:6" x14ac:dyDescent="0.2">
      <c r="A617" s="892"/>
      <c r="B617" s="151" t="s">
        <v>567</v>
      </c>
      <c r="C617" s="152">
        <v>8169507</v>
      </c>
      <c r="D617" s="153" t="s">
        <v>2024</v>
      </c>
      <c r="E617" s="153" t="s">
        <v>985</v>
      </c>
      <c r="F617" s="153" t="s">
        <v>2025</v>
      </c>
    </row>
    <row r="618" spans="1:6" x14ac:dyDescent="0.2">
      <c r="A618" s="892"/>
      <c r="B618" s="151" t="s">
        <v>571</v>
      </c>
      <c r="C618" s="152">
        <v>8232699</v>
      </c>
      <c r="D618" s="153" t="s">
        <v>599</v>
      </c>
      <c r="E618" s="153" t="s">
        <v>1579</v>
      </c>
      <c r="F618" s="153" t="s">
        <v>2026</v>
      </c>
    </row>
    <row r="619" spans="1:6" x14ac:dyDescent="0.2">
      <c r="A619" s="892"/>
      <c r="B619" s="151" t="s">
        <v>575</v>
      </c>
      <c r="C619" s="152">
        <v>8268815</v>
      </c>
      <c r="D619" s="153" t="s">
        <v>861</v>
      </c>
      <c r="E619" s="153" t="s">
        <v>1431</v>
      </c>
      <c r="F619" s="153" t="s">
        <v>2002</v>
      </c>
    </row>
    <row r="620" spans="1:6" x14ac:dyDescent="0.2">
      <c r="A620" s="892"/>
      <c r="B620" s="151" t="s">
        <v>579</v>
      </c>
      <c r="C620" s="152">
        <v>8302540</v>
      </c>
      <c r="D620" s="153" t="s">
        <v>2027</v>
      </c>
      <c r="E620" s="153" t="s">
        <v>1266</v>
      </c>
      <c r="F620" s="153" t="s">
        <v>855</v>
      </c>
    </row>
    <row r="621" spans="1:6" x14ac:dyDescent="0.2">
      <c r="A621" s="892"/>
      <c r="B621" s="151" t="s">
        <v>583</v>
      </c>
      <c r="C621" s="152">
        <v>8335831</v>
      </c>
      <c r="D621" s="153" t="s">
        <v>573</v>
      </c>
      <c r="E621" s="153" t="s">
        <v>2028</v>
      </c>
      <c r="F621" s="153" t="s">
        <v>2029</v>
      </c>
    </row>
    <row r="622" spans="1:6" x14ac:dyDescent="0.2">
      <c r="A622" s="892"/>
      <c r="B622" s="151" t="s">
        <v>543</v>
      </c>
      <c r="C622" s="152">
        <v>8339888</v>
      </c>
      <c r="D622" s="153" t="s">
        <v>2030</v>
      </c>
      <c r="E622" s="153" t="s">
        <v>2031</v>
      </c>
      <c r="F622" s="153" t="s">
        <v>2032</v>
      </c>
    </row>
    <row r="623" spans="1:6" x14ac:dyDescent="0.2">
      <c r="A623" s="892"/>
      <c r="B623" s="151" t="s">
        <v>545</v>
      </c>
      <c r="C623" s="152">
        <v>8340016</v>
      </c>
      <c r="D623" s="153" t="s">
        <v>1151</v>
      </c>
      <c r="E623" s="153" t="s">
        <v>2031</v>
      </c>
      <c r="F623" s="153" t="s">
        <v>2033</v>
      </c>
    </row>
    <row r="624" spans="1:6" x14ac:dyDescent="0.2">
      <c r="A624" s="892"/>
      <c r="B624" s="151" t="s">
        <v>548</v>
      </c>
      <c r="C624" s="152">
        <v>8375696</v>
      </c>
      <c r="D624" s="153" t="s">
        <v>582</v>
      </c>
      <c r="E624" s="153" t="s">
        <v>1094</v>
      </c>
      <c r="F624" s="153" t="s">
        <v>811</v>
      </c>
    </row>
    <row r="625" spans="1:6" x14ac:dyDescent="0.2">
      <c r="A625" s="892"/>
      <c r="B625" s="151" t="s">
        <v>552</v>
      </c>
      <c r="C625" s="152">
        <v>8394967</v>
      </c>
      <c r="D625" s="153" t="s">
        <v>591</v>
      </c>
      <c r="E625" s="153" t="s">
        <v>2034</v>
      </c>
      <c r="F625" s="153" t="s">
        <v>2035</v>
      </c>
    </row>
    <row r="626" spans="1:6" x14ac:dyDescent="0.2">
      <c r="A626" s="892"/>
      <c r="B626" s="151" t="s">
        <v>556</v>
      </c>
      <c r="C626" s="152">
        <v>8404563</v>
      </c>
      <c r="D626" s="153" t="s">
        <v>1979</v>
      </c>
      <c r="E626" s="153" t="s">
        <v>2036</v>
      </c>
      <c r="F626" s="153" t="s">
        <v>1020</v>
      </c>
    </row>
    <row r="627" spans="1:6" ht="12.75" thickBot="1" x14ac:dyDescent="0.25">
      <c r="A627" s="893"/>
      <c r="B627" s="161" t="s">
        <v>560</v>
      </c>
      <c r="C627" s="352">
        <v>8410291</v>
      </c>
      <c r="D627" s="162" t="s">
        <v>873</v>
      </c>
      <c r="E627" s="162" t="s">
        <v>2037</v>
      </c>
      <c r="F627" s="356" t="s">
        <v>2037</v>
      </c>
    </row>
    <row r="628" spans="1:6" x14ac:dyDescent="0.2">
      <c r="A628" s="894">
        <v>2006</v>
      </c>
      <c r="B628" s="154" t="s">
        <v>564</v>
      </c>
      <c r="C628" s="354">
        <v>8455834</v>
      </c>
      <c r="D628" s="155" t="s">
        <v>562</v>
      </c>
      <c r="E628" s="155" t="s">
        <v>562</v>
      </c>
      <c r="F628" s="156" t="s">
        <v>1999</v>
      </c>
    </row>
    <row r="629" spans="1:6" x14ac:dyDescent="0.2">
      <c r="A629" s="895"/>
      <c r="B629" s="151" t="s">
        <v>567</v>
      </c>
      <c r="C629" s="152">
        <v>8511449</v>
      </c>
      <c r="D629" s="153" t="s">
        <v>757</v>
      </c>
      <c r="E629" s="153" t="s">
        <v>1192</v>
      </c>
      <c r="F629" s="157" t="s">
        <v>2038</v>
      </c>
    </row>
    <row r="630" spans="1:6" x14ac:dyDescent="0.2">
      <c r="A630" s="895"/>
      <c r="B630" s="151" t="s">
        <v>571</v>
      </c>
      <c r="C630" s="152">
        <v>8571228</v>
      </c>
      <c r="D630" s="153" t="s">
        <v>577</v>
      </c>
      <c r="E630" s="153" t="s">
        <v>2039</v>
      </c>
      <c r="F630" s="157" t="s">
        <v>2040</v>
      </c>
    </row>
    <row r="631" spans="1:6" x14ac:dyDescent="0.2">
      <c r="A631" s="895"/>
      <c r="B631" s="151" t="s">
        <v>575</v>
      </c>
      <c r="C631" s="152">
        <v>8609607</v>
      </c>
      <c r="D631" s="153" t="s">
        <v>1054</v>
      </c>
      <c r="E631" s="153" t="s">
        <v>1773</v>
      </c>
      <c r="F631" s="157" t="s">
        <v>2041</v>
      </c>
    </row>
    <row r="632" spans="1:6" x14ac:dyDescent="0.2">
      <c r="A632" s="895"/>
      <c r="B632" s="151" t="s">
        <v>579</v>
      </c>
      <c r="C632" s="152">
        <v>8637832</v>
      </c>
      <c r="D632" s="153" t="s">
        <v>731</v>
      </c>
      <c r="E632" s="153" t="s">
        <v>1691</v>
      </c>
      <c r="F632" s="157" t="s">
        <v>2042</v>
      </c>
    </row>
    <row r="633" spans="1:6" x14ac:dyDescent="0.2">
      <c r="A633" s="895"/>
      <c r="B633" s="151" t="s">
        <v>583</v>
      </c>
      <c r="C633" s="152">
        <v>8664117</v>
      </c>
      <c r="D633" s="153" t="s">
        <v>1322</v>
      </c>
      <c r="E633" s="153" t="s">
        <v>2043</v>
      </c>
      <c r="F633" s="157" t="s">
        <v>1939</v>
      </c>
    </row>
    <row r="634" spans="1:6" x14ac:dyDescent="0.2">
      <c r="A634" s="895"/>
      <c r="B634" s="151" t="s">
        <v>543</v>
      </c>
      <c r="C634" s="152">
        <v>8699909</v>
      </c>
      <c r="D634" s="153" t="s">
        <v>2027</v>
      </c>
      <c r="E634" s="153" t="s">
        <v>2044</v>
      </c>
      <c r="F634" s="157" t="s">
        <v>2045</v>
      </c>
    </row>
    <row r="635" spans="1:6" x14ac:dyDescent="0.2">
      <c r="A635" s="895"/>
      <c r="B635" s="151" t="s">
        <v>545</v>
      </c>
      <c r="C635" s="152">
        <v>8734044</v>
      </c>
      <c r="D635" s="153" t="s">
        <v>611</v>
      </c>
      <c r="E635" s="153" t="s">
        <v>2046</v>
      </c>
      <c r="F635" s="157" t="s">
        <v>2047</v>
      </c>
    </row>
    <row r="636" spans="1:6" x14ac:dyDescent="0.2">
      <c r="A636" s="895"/>
      <c r="B636" s="151" t="s">
        <v>548</v>
      </c>
      <c r="C636" s="152">
        <v>8759040</v>
      </c>
      <c r="D636" s="153" t="s">
        <v>612</v>
      </c>
      <c r="E636" s="153" t="s">
        <v>2048</v>
      </c>
      <c r="F636" s="157" t="s">
        <v>1343</v>
      </c>
    </row>
    <row r="637" spans="1:6" x14ac:dyDescent="0.2">
      <c r="A637" s="895"/>
      <c r="B637" s="151" t="s">
        <v>552</v>
      </c>
      <c r="C637" s="152">
        <v>8746374</v>
      </c>
      <c r="D637" s="153" t="s">
        <v>2004</v>
      </c>
      <c r="E637" s="153" t="s">
        <v>2049</v>
      </c>
      <c r="F637" s="157" t="s">
        <v>2038</v>
      </c>
    </row>
    <row r="638" spans="1:6" x14ac:dyDescent="0.2">
      <c r="A638" s="895"/>
      <c r="B638" s="151" t="s">
        <v>556</v>
      </c>
      <c r="C638" s="152">
        <v>8767102</v>
      </c>
      <c r="D638" s="153" t="s">
        <v>772</v>
      </c>
      <c r="E638" s="153" t="s">
        <v>2050</v>
      </c>
      <c r="F638" s="157" t="s">
        <v>1175</v>
      </c>
    </row>
    <row r="639" spans="1:6" ht="12.75" thickBot="1" x14ac:dyDescent="0.25">
      <c r="A639" s="896"/>
      <c r="B639" s="158" t="s">
        <v>560</v>
      </c>
      <c r="C639" s="355">
        <v>8786896</v>
      </c>
      <c r="D639" s="159" t="s">
        <v>591</v>
      </c>
      <c r="E639" s="159" t="s">
        <v>2051</v>
      </c>
      <c r="F639" s="357" t="s">
        <v>2051</v>
      </c>
    </row>
    <row r="640" spans="1:6" x14ac:dyDescent="0.2">
      <c r="A640" s="891">
        <v>2007</v>
      </c>
      <c r="B640" s="348" t="s">
        <v>564</v>
      </c>
      <c r="C640" s="353">
        <v>8854252</v>
      </c>
      <c r="D640" s="349" t="s">
        <v>599</v>
      </c>
      <c r="E640" s="349" t="s">
        <v>599</v>
      </c>
      <c r="F640" s="349" t="s">
        <v>2052</v>
      </c>
    </row>
    <row r="641" spans="1:6" x14ac:dyDescent="0.2">
      <c r="A641" s="892"/>
      <c r="B641" s="151" t="s">
        <v>567</v>
      </c>
      <c r="C641" s="152">
        <v>8958025</v>
      </c>
      <c r="D641" s="153" t="s">
        <v>814</v>
      </c>
      <c r="E641" s="153" t="s">
        <v>1765</v>
      </c>
      <c r="F641" s="153" t="s">
        <v>2025</v>
      </c>
    </row>
    <row r="642" spans="1:6" x14ac:dyDescent="0.2">
      <c r="A642" s="892"/>
      <c r="B642" s="151" t="s">
        <v>571</v>
      </c>
      <c r="C642" s="152">
        <v>9066685</v>
      </c>
      <c r="D642" s="153" t="s">
        <v>616</v>
      </c>
      <c r="E642" s="153" t="s">
        <v>2053</v>
      </c>
      <c r="F642" s="153" t="s">
        <v>2054</v>
      </c>
    </row>
    <row r="643" spans="1:6" x14ac:dyDescent="0.2">
      <c r="A643" s="892"/>
      <c r="B643" s="151" t="s">
        <v>575</v>
      </c>
      <c r="C643" s="152">
        <v>9148253</v>
      </c>
      <c r="D643" s="153" t="s">
        <v>602</v>
      </c>
      <c r="E643" s="153" t="s">
        <v>2040</v>
      </c>
      <c r="F643" s="153" t="s">
        <v>2055</v>
      </c>
    </row>
    <row r="644" spans="1:6" x14ac:dyDescent="0.2">
      <c r="A644" s="892"/>
      <c r="B644" s="151" t="s">
        <v>579</v>
      </c>
      <c r="C644" s="152">
        <v>9175661</v>
      </c>
      <c r="D644" s="153" t="s">
        <v>1322</v>
      </c>
      <c r="E644" s="153" t="s">
        <v>1094</v>
      </c>
      <c r="F644" s="153" t="s">
        <v>841</v>
      </c>
    </row>
    <row r="645" spans="1:6" x14ac:dyDescent="0.2">
      <c r="A645" s="892"/>
      <c r="B645" s="151" t="s">
        <v>583</v>
      </c>
      <c r="C645" s="152">
        <v>9186894</v>
      </c>
      <c r="D645" s="153" t="s">
        <v>701</v>
      </c>
      <c r="E645" s="153" t="s">
        <v>881</v>
      </c>
      <c r="F645" s="153" t="s">
        <v>2056</v>
      </c>
    </row>
    <row r="646" spans="1:6" x14ac:dyDescent="0.2">
      <c r="A646" s="892"/>
      <c r="B646" s="151" t="s">
        <v>543</v>
      </c>
      <c r="C646" s="152">
        <v>9202048</v>
      </c>
      <c r="D646" s="153" t="s">
        <v>574</v>
      </c>
      <c r="E646" s="153" t="s">
        <v>2047</v>
      </c>
      <c r="F646" s="153" t="s">
        <v>2057</v>
      </c>
    </row>
    <row r="647" spans="1:6" x14ac:dyDescent="0.2">
      <c r="A647" s="892"/>
      <c r="B647" s="151" t="s">
        <v>545</v>
      </c>
      <c r="C647" s="152">
        <v>9189765</v>
      </c>
      <c r="D647" s="153" t="s">
        <v>1118</v>
      </c>
      <c r="E647" s="153" t="s">
        <v>1343</v>
      </c>
      <c r="F647" s="153" t="s">
        <v>1177</v>
      </c>
    </row>
    <row r="648" spans="1:6" x14ac:dyDescent="0.2">
      <c r="A648" s="892"/>
      <c r="B648" s="151" t="s">
        <v>548</v>
      </c>
      <c r="C648" s="152">
        <v>9197430</v>
      </c>
      <c r="D648" s="153" t="s">
        <v>996</v>
      </c>
      <c r="E648" s="153" t="s">
        <v>2058</v>
      </c>
      <c r="F648" s="153" t="s">
        <v>2002</v>
      </c>
    </row>
    <row r="649" spans="1:6" x14ac:dyDescent="0.2">
      <c r="A649" s="892"/>
      <c r="B649" s="151" t="s">
        <v>552</v>
      </c>
      <c r="C649" s="152">
        <v>9197976</v>
      </c>
      <c r="D649" s="153" t="s">
        <v>2059</v>
      </c>
      <c r="E649" s="153" t="s">
        <v>831</v>
      </c>
      <c r="F649" s="153" t="s">
        <v>2060</v>
      </c>
    </row>
    <row r="650" spans="1:6" x14ac:dyDescent="0.2">
      <c r="A650" s="892"/>
      <c r="B650" s="151" t="s">
        <v>556</v>
      </c>
      <c r="C650" s="152">
        <v>9241584</v>
      </c>
      <c r="D650" s="153" t="s">
        <v>739</v>
      </c>
      <c r="E650" s="153" t="s">
        <v>2061</v>
      </c>
      <c r="F650" s="153" t="s">
        <v>1105</v>
      </c>
    </row>
    <row r="651" spans="1:6" ht="12.75" thickBot="1" x14ac:dyDescent="0.25">
      <c r="A651" s="893"/>
      <c r="B651" s="161" t="s">
        <v>560</v>
      </c>
      <c r="C651" s="352">
        <v>9287228</v>
      </c>
      <c r="D651" s="162" t="s">
        <v>1615</v>
      </c>
      <c r="E651" s="162" t="s">
        <v>1977</v>
      </c>
      <c r="F651" s="356" t="s">
        <v>1977</v>
      </c>
    </row>
    <row r="652" spans="1:6" x14ac:dyDescent="0.2">
      <c r="A652" s="894">
        <v>2008</v>
      </c>
      <c r="B652" s="154" t="s">
        <v>564</v>
      </c>
      <c r="C652" s="354">
        <v>9385245</v>
      </c>
      <c r="D652" s="155" t="s">
        <v>1525</v>
      </c>
      <c r="E652" s="155" t="s">
        <v>1525</v>
      </c>
      <c r="F652" s="156" t="s">
        <v>758</v>
      </c>
    </row>
    <row r="653" spans="1:6" x14ac:dyDescent="0.2">
      <c r="A653" s="895"/>
      <c r="B653" s="151" t="s">
        <v>567</v>
      </c>
      <c r="C653" s="152">
        <v>9527039</v>
      </c>
      <c r="D653" s="153" t="s">
        <v>954</v>
      </c>
      <c r="E653" s="153" t="s">
        <v>1576</v>
      </c>
      <c r="F653" s="157" t="s">
        <v>2062</v>
      </c>
    </row>
    <row r="654" spans="1:6" x14ac:dyDescent="0.2">
      <c r="A654" s="895"/>
      <c r="B654" s="151" t="s">
        <v>571</v>
      </c>
      <c r="C654" s="152">
        <v>9603972</v>
      </c>
      <c r="D654" s="153" t="s">
        <v>893</v>
      </c>
      <c r="E654" s="153" t="s">
        <v>1129</v>
      </c>
      <c r="F654" s="157" t="s">
        <v>2063</v>
      </c>
    </row>
    <row r="655" spans="1:6" x14ac:dyDescent="0.2">
      <c r="A655" s="895"/>
      <c r="B655" s="151" t="s">
        <v>575</v>
      </c>
      <c r="C655" s="152">
        <v>9672265</v>
      </c>
      <c r="D655" s="153" t="s">
        <v>1727</v>
      </c>
      <c r="E655" s="153" t="s">
        <v>2048</v>
      </c>
      <c r="F655" s="157" t="s">
        <v>2064</v>
      </c>
    </row>
    <row r="656" spans="1:6" x14ac:dyDescent="0.2">
      <c r="A656" s="895"/>
      <c r="B656" s="151" t="s">
        <v>579</v>
      </c>
      <c r="C656" s="152">
        <v>9762382</v>
      </c>
      <c r="D656" s="153" t="s">
        <v>935</v>
      </c>
      <c r="E656" s="153" t="s">
        <v>2065</v>
      </c>
      <c r="F656" s="157" t="s">
        <v>1141</v>
      </c>
    </row>
    <row r="657" spans="1:6" x14ac:dyDescent="0.2">
      <c r="A657" s="895"/>
      <c r="B657" s="151" t="s">
        <v>583</v>
      </c>
      <c r="C657" s="152">
        <v>9846550</v>
      </c>
      <c r="D657" s="153" t="s">
        <v>2066</v>
      </c>
      <c r="E657" s="153" t="s">
        <v>2067</v>
      </c>
      <c r="F657" s="157" t="s">
        <v>728</v>
      </c>
    </row>
    <row r="658" spans="1:6" x14ac:dyDescent="0.2">
      <c r="A658" s="895"/>
      <c r="B658" s="151" t="s">
        <v>543</v>
      </c>
      <c r="C658" s="152">
        <v>9894005</v>
      </c>
      <c r="D658" s="153" t="s">
        <v>1216</v>
      </c>
      <c r="E658" s="153" t="s">
        <v>993</v>
      </c>
      <c r="F658" s="157" t="s">
        <v>2068</v>
      </c>
    </row>
    <row r="659" spans="1:6" x14ac:dyDescent="0.2">
      <c r="A659" s="895"/>
      <c r="B659" s="151" t="s">
        <v>545</v>
      </c>
      <c r="C659" s="152">
        <v>9912932</v>
      </c>
      <c r="D659" s="153" t="s">
        <v>1985</v>
      </c>
      <c r="E659" s="153" t="s">
        <v>2069</v>
      </c>
      <c r="F659" s="157" t="s">
        <v>759</v>
      </c>
    </row>
    <row r="660" spans="1:6" x14ac:dyDescent="0.2">
      <c r="A660" s="895"/>
      <c r="B660" s="151" t="s">
        <v>548</v>
      </c>
      <c r="C660" s="152">
        <v>9894017</v>
      </c>
      <c r="D660" s="153" t="s">
        <v>2070</v>
      </c>
      <c r="E660" s="153" t="s">
        <v>993</v>
      </c>
      <c r="F660" s="157" t="s">
        <v>2071</v>
      </c>
    </row>
    <row r="661" spans="1:6" x14ac:dyDescent="0.2">
      <c r="A661" s="895"/>
      <c r="B661" s="151" t="s">
        <v>552</v>
      </c>
      <c r="C661" s="152">
        <v>9928265</v>
      </c>
      <c r="D661" s="153" t="s">
        <v>1111</v>
      </c>
      <c r="E661" s="153" t="s">
        <v>2072</v>
      </c>
      <c r="F661" s="157" t="s">
        <v>2073</v>
      </c>
    </row>
    <row r="662" spans="1:6" x14ac:dyDescent="0.2">
      <c r="A662" s="895"/>
      <c r="B662" s="151" t="s">
        <v>556</v>
      </c>
      <c r="C662" s="152">
        <v>9955967</v>
      </c>
      <c r="D662" s="153" t="s">
        <v>702</v>
      </c>
      <c r="E662" s="153" t="s">
        <v>1196</v>
      </c>
      <c r="F662" s="157" t="s">
        <v>971</v>
      </c>
    </row>
    <row r="663" spans="1:6" ht="12.75" thickBot="1" x14ac:dyDescent="0.25">
      <c r="A663" s="896"/>
      <c r="B663" s="158" t="s">
        <v>560</v>
      </c>
      <c r="C663" s="355">
        <v>10000000</v>
      </c>
      <c r="D663" s="159" t="s">
        <v>861</v>
      </c>
      <c r="E663" s="159" t="s">
        <v>2074</v>
      </c>
      <c r="F663" s="357" t="s">
        <v>2074</v>
      </c>
    </row>
    <row r="664" spans="1:6" x14ac:dyDescent="0.2">
      <c r="A664" s="891">
        <v>2009</v>
      </c>
      <c r="B664" s="348" t="s">
        <v>564</v>
      </c>
      <c r="C664" s="353">
        <v>10058933</v>
      </c>
      <c r="D664" s="349" t="s">
        <v>761</v>
      </c>
      <c r="E664" s="349" t="s">
        <v>761</v>
      </c>
      <c r="F664" s="349" t="s">
        <v>728</v>
      </c>
    </row>
    <row r="665" spans="1:6" x14ac:dyDescent="0.2">
      <c r="A665" s="892"/>
      <c r="B665" s="151" t="s">
        <v>567</v>
      </c>
      <c r="C665" s="152">
        <v>10143129</v>
      </c>
      <c r="D665" s="153" t="s">
        <v>596</v>
      </c>
      <c r="E665" s="153" t="s">
        <v>1680</v>
      </c>
      <c r="F665" s="153" t="s">
        <v>2075</v>
      </c>
    </row>
    <row r="666" spans="1:6" x14ac:dyDescent="0.2">
      <c r="A666" s="892"/>
      <c r="B666" s="151" t="s">
        <v>571</v>
      </c>
      <c r="C666" s="152">
        <v>10193732</v>
      </c>
      <c r="D666" s="153" t="s">
        <v>1162</v>
      </c>
      <c r="E666" s="153" t="s">
        <v>1834</v>
      </c>
      <c r="F666" s="153" t="s">
        <v>790</v>
      </c>
    </row>
    <row r="667" spans="1:6" x14ac:dyDescent="0.2">
      <c r="A667" s="892"/>
      <c r="B667" s="151" t="s">
        <v>575</v>
      </c>
      <c r="C667" s="152">
        <v>10226473</v>
      </c>
      <c r="D667" s="153" t="s">
        <v>783</v>
      </c>
      <c r="E667" s="153" t="s">
        <v>2076</v>
      </c>
      <c r="F667" s="153" t="s">
        <v>2064</v>
      </c>
    </row>
    <row r="668" spans="1:6" x14ac:dyDescent="0.2">
      <c r="A668" s="892"/>
      <c r="B668" s="151" t="s">
        <v>579</v>
      </c>
      <c r="C668" s="152">
        <v>10227913</v>
      </c>
      <c r="D668" s="153" t="s">
        <v>2059</v>
      </c>
      <c r="E668" s="153" t="s">
        <v>2077</v>
      </c>
      <c r="F668" s="153" t="s">
        <v>2078</v>
      </c>
    </row>
    <row r="669" spans="1:6" x14ac:dyDescent="0.2">
      <c r="A669" s="892"/>
      <c r="B669" s="151" t="s">
        <v>583</v>
      </c>
      <c r="C669" s="152">
        <v>10222182</v>
      </c>
      <c r="D669" s="153" t="s">
        <v>1029</v>
      </c>
      <c r="E669" s="153" t="s">
        <v>913</v>
      </c>
      <c r="F669" s="153" t="s">
        <v>2079</v>
      </c>
    </row>
    <row r="670" spans="1:6" x14ac:dyDescent="0.2">
      <c r="A670" s="892"/>
      <c r="B670" s="151" t="s">
        <v>543</v>
      </c>
      <c r="C670" s="152">
        <v>10218207</v>
      </c>
      <c r="D670" s="153" t="s">
        <v>598</v>
      </c>
      <c r="E670" s="153" t="s">
        <v>1514</v>
      </c>
      <c r="F670" s="153" t="s">
        <v>1920</v>
      </c>
    </row>
    <row r="671" spans="1:6" x14ac:dyDescent="0.2">
      <c r="A671" s="892"/>
      <c r="B671" s="151" t="s">
        <v>545</v>
      </c>
      <c r="C671" s="152">
        <v>10222713</v>
      </c>
      <c r="D671" s="153" t="s">
        <v>879</v>
      </c>
      <c r="E671" s="153" t="s">
        <v>1581</v>
      </c>
      <c r="F671" s="153" t="s">
        <v>1063</v>
      </c>
    </row>
    <row r="672" spans="1:6" x14ac:dyDescent="0.2">
      <c r="A672" s="892"/>
      <c r="B672" s="151" t="s">
        <v>548</v>
      </c>
      <c r="C672" s="152">
        <v>10211512</v>
      </c>
      <c r="D672" s="153" t="s">
        <v>2080</v>
      </c>
      <c r="E672" s="153" t="s">
        <v>2081</v>
      </c>
      <c r="F672" s="153" t="s">
        <v>2082</v>
      </c>
    </row>
    <row r="673" spans="1:6" x14ac:dyDescent="0.2">
      <c r="A673" s="892"/>
      <c r="B673" s="151" t="s">
        <v>552</v>
      </c>
      <c r="C673" s="152">
        <v>10198473</v>
      </c>
      <c r="D673" s="153" t="s">
        <v>1118</v>
      </c>
      <c r="E673" s="153" t="s">
        <v>2083</v>
      </c>
      <c r="F673" s="153" t="s">
        <v>676</v>
      </c>
    </row>
    <row r="674" spans="1:6" x14ac:dyDescent="0.2">
      <c r="A674" s="892"/>
      <c r="B674" s="151" t="s">
        <v>556</v>
      </c>
      <c r="C674" s="152">
        <v>10191776</v>
      </c>
      <c r="D674" s="153" t="s">
        <v>569</v>
      </c>
      <c r="E674" s="153" t="s">
        <v>1776</v>
      </c>
      <c r="F674" s="153" t="s">
        <v>1773</v>
      </c>
    </row>
    <row r="675" spans="1:6" ht="12.75" thickBot="1" x14ac:dyDescent="0.25">
      <c r="A675" s="893"/>
      <c r="B675" s="161" t="s">
        <v>560</v>
      </c>
      <c r="C675" s="352">
        <v>10200181</v>
      </c>
      <c r="D675" s="162" t="s">
        <v>996</v>
      </c>
      <c r="E675" s="162" t="s">
        <v>2084</v>
      </c>
      <c r="F675" s="356" t="s">
        <v>2084</v>
      </c>
    </row>
    <row r="676" spans="1:6" x14ac:dyDescent="0.2">
      <c r="A676" s="894">
        <v>2010</v>
      </c>
      <c r="B676" s="154" t="s">
        <v>564</v>
      </c>
      <c r="C676" s="354">
        <v>10270133</v>
      </c>
      <c r="D676" s="155" t="s">
        <v>2085</v>
      </c>
      <c r="E676" s="155" t="s">
        <v>2085</v>
      </c>
      <c r="F676" s="156" t="s">
        <v>609</v>
      </c>
    </row>
    <row r="677" spans="1:6" x14ac:dyDescent="0.2">
      <c r="A677" s="895"/>
      <c r="B677" s="151" t="s">
        <v>567</v>
      </c>
      <c r="C677" s="152">
        <v>10355215</v>
      </c>
      <c r="D677" s="153" t="s">
        <v>780</v>
      </c>
      <c r="E677" s="153" t="s">
        <v>992</v>
      </c>
      <c r="F677" s="157" t="s">
        <v>1547</v>
      </c>
    </row>
    <row r="678" spans="1:6" x14ac:dyDescent="0.2">
      <c r="A678" s="895"/>
      <c r="B678" s="151" t="s">
        <v>571</v>
      </c>
      <c r="C678" s="152">
        <v>10381247</v>
      </c>
      <c r="D678" s="153" t="s">
        <v>1146</v>
      </c>
      <c r="E678" s="153" t="s">
        <v>1619</v>
      </c>
      <c r="F678" s="157" t="s">
        <v>1491</v>
      </c>
    </row>
    <row r="679" spans="1:6" x14ac:dyDescent="0.2">
      <c r="A679" s="895"/>
      <c r="B679" s="151" t="s">
        <v>575</v>
      </c>
      <c r="C679" s="152">
        <v>10429044</v>
      </c>
      <c r="D679" s="153" t="s">
        <v>684</v>
      </c>
      <c r="E679" s="153" t="s">
        <v>664</v>
      </c>
      <c r="F679" s="157" t="s">
        <v>2083</v>
      </c>
    </row>
    <row r="680" spans="1:6" x14ac:dyDescent="0.2">
      <c r="A680" s="895"/>
      <c r="B680" s="151" t="s">
        <v>579</v>
      </c>
      <c r="C680" s="152">
        <v>10439815</v>
      </c>
      <c r="D680" s="153" t="s">
        <v>590</v>
      </c>
      <c r="E680" s="153" t="s">
        <v>2086</v>
      </c>
      <c r="F680" s="157" t="s">
        <v>1481</v>
      </c>
    </row>
    <row r="681" spans="1:6" x14ac:dyDescent="0.2">
      <c r="A681" s="895"/>
      <c r="B681" s="151" t="s">
        <v>583</v>
      </c>
      <c r="C681" s="152">
        <v>10451684</v>
      </c>
      <c r="D681" s="153" t="s">
        <v>1979</v>
      </c>
      <c r="E681" s="153" t="s">
        <v>745</v>
      </c>
      <c r="F681" s="157" t="s">
        <v>1415</v>
      </c>
    </row>
    <row r="682" spans="1:6" x14ac:dyDescent="0.2">
      <c r="A682" s="895"/>
      <c r="B682" s="151" t="s">
        <v>543</v>
      </c>
      <c r="C682" s="152">
        <v>10447279</v>
      </c>
      <c r="D682" s="153" t="s">
        <v>598</v>
      </c>
      <c r="E682" s="153" t="s">
        <v>1520</v>
      </c>
      <c r="F682" s="157" t="s">
        <v>664</v>
      </c>
    </row>
    <row r="683" spans="1:6" x14ac:dyDescent="0.2">
      <c r="A683" s="895"/>
      <c r="B683" s="151" t="s">
        <v>545</v>
      </c>
      <c r="C683" s="152">
        <v>10459005</v>
      </c>
      <c r="D683" s="153" t="s">
        <v>1979</v>
      </c>
      <c r="E683" s="153" t="s">
        <v>1300</v>
      </c>
      <c r="F683" s="157" t="s">
        <v>1380</v>
      </c>
    </row>
    <row r="684" spans="1:6" x14ac:dyDescent="0.2">
      <c r="A684" s="895"/>
      <c r="B684" s="151" t="s">
        <v>548</v>
      </c>
      <c r="C684" s="152">
        <v>10444808</v>
      </c>
      <c r="D684" s="153" t="s">
        <v>2004</v>
      </c>
      <c r="E684" s="153" t="s">
        <v>1721</v>
      </c>
      <c r="F684" s="157" t="s">
        <v>2077</v>
      </c>
    </row>
    <row r="685" spans="1:6" x14ac:dyDescent="0.2">
      <c r="A685" s="895"/>
      <c r="B685" s="151" t="s">
        <v>552</v>
      </c>
      <c r="C685" s="152">
        <v>10435595</v>
      </c>
      <c r="D685" s="153" t="s">
        <v>2087</v>
      </c>
      <c r="E685" s="153" t="s">
        <v>1380</v>
      </c>
      <c r="F685" s="157" t="s">
        <v>1523</v>
      </c>
    </row>
    <row r="686" spans="1:6" x14ac:dyDescent="0.2">
      <c r="A686" s="895"/>
      <c r="B686" s="151" t="s">
        <v>556</v>
      </c>
      <c r="C686" s="152">
        <v>10455843</v>
      </c>
      <c r="D686" s="153" t="s">
        <v>1985</v>
      </c>
      <c r="E686" s="153" t="s">
        <v>1350</v>
      </c>
      <c r="F686" s="157" t="s">
        <v>827</v>
      </c>
    </row>
    <row r="687" spans="1:6" ht="12.75" thickBot="1" x14ac:dyDescent="0.25">
      <c r="A687" s="896"/>
      <c r="B687" s="158" t="s">
        <v>560</v>
      </c>
      <c r="C687" s="355">
        <v>10523651</v>
      </c>
      <c r="D687" s="159" t="s">
        <v>619</v>
      </c>
      <c r="E687" s="159" t="s">
        <v>799</v>
      </c>
      <c r="F687" s="357" t="s">
        <v>799</v>
      </c>
    </row>
    <row r="688" spans="1:6" x14ac:dyDescent="0.2">
      <c r="A688" s="891">
        <v>2011</v>
      </c>
      <c r="B688" s="348" t="s">
        <v>564</v>
      </c>
      <c r="C688" s="353">
        <v>10619253</v>
      </c>
      <c r="D688" s="349" t="s">
        <v>615</v>
      </c>
      <c r="E688" s="349" t="s">
        <v>615</v>
      </c>
      <c r="F688" s="349" t="s">
        <v>2088</v>
      </c>
    </row>
    <row r="689" spans="1:6" x14ac:dyDescent="0.2">
      <c r="A689" s="892"/>
      <c r="B689" s="151" t="s">
        <v>567</v>
      </c>
      <c r="C689" s="152">
        <v>10683242</v>
      </c>
      <c r="D689" s="153" t="s">
        <v>883</v>
      </c>
      <c r="E689" s="153" t="s">
        <v>992</v>
      </c>
      <c r="F689" s="153" t="s">
        <v>799</v>
      </c>
    </row>
    <row r="690" spans="1:6" x14ac:dyDescent="0.2">
      <c r="A690" s="892"/>
      <c r="B690" s="151" t="s">
        <v>571</v>
      </c>
      <c r="C690" s="152">
        <v>10712039</v>
      </c>
      <c r="D690" s="153" t="s">
        <v>558</v>
      </c>
      <c r="E690" s="153" t="s">
        <v>1510</v>
      </c>
      <c r="F690" s="153" t="s">
        <v>2089</v>
      </c>
    </row>
    <row r="691" spans="1:6" x14ac:dyDescent="0.2">
      <c r="A691" s="892"/>
      <c r="B691" s="151" t="s">
        <v>575</v>
      </c>
      <c r="C691" s="152">
        <v>10724806</v>
      </c>
      <c r="D691" s="153" t="s">
        <v>701</v>
      </c>
      <c r="E691" s="153" t="s">
        <v>2039</v>
      </c>
      <c r="F691" s="153" t="s">
        <v>2090</v>
      </c>
    </row>
    <row r="692" spans="1:6" x14ac:dyDescent="0.2">
      <c r="A692" s="892"/>
      <c r="B692" s="151" t="s">
        <v>579</v>
      </c>
      <c r="C692" s="152">
        <v>10755352</v>
      </c>
      <c r="D692" s="153" t="s">
        <v>702</v>
      </c>
      <c r="E692" s="153" t="s">
        <v>1789</v>
      </c>
      <c r="F692" s="153" t="s">
        <v>2043</v>
      </c>
    </row>
    <row r="693" spans="1:6" x14ac:dyDescent="0.2">
      <c r="A693" s="892"/>
      <c r="B693" s="151" t="s">
        <v>583</v>
      </c>
      <c r="C693" s="152">
        <v>10789544</v>
      </c>
      <c r="D693" s="153" t="s">
        <v>783</v>
      </c>
      <c r="E693" s="153" t="s">
        <v>1741</v>
      </c>
      <c r="F693" s="153" t="s">
        <v>2091</v>
      </c>
    </row>
    <row r="694" spans="1:6" x14ac:dyDescent="0.2">
      <c r="A694" s="892"/>
      <c r="B694" s="151" t="s">
        <v>543</v>
      </c>
      <c r="C694" s="152">
        <v>10804537</v>
      </c>
      <c r="D694" s="153" t="s">
        <v>1443</v>
      </c>
      <c r="E694" s="153" t="s">
        <v>2092</v>
      </c>
      <c r="F694" s="153" t="s">
        <v>1526</v>
      </c>
    </row>
    <row r="695" spans="1:6" x14ac:dyDescent="0.2">
      <c r="A695" s="892"/>
      <c r="B695" s="151" t="s">
        <v>545</v>
      </c>
      <c r="C695" s="152">
        <v>10801191</v>
      </c>
      <c r="D695" s="153" t="s">
        <v>2018</v>
      </c>
      <c r="E695" s="153" t="s">
        <v>1579</v>
      </c>
      <c r="F695" s="153" t="s">
        <v>1224</v>
      </c>
    </row>
    <row r="696" spans="1:6" x14ac:dyDescent="0.2">
      <c r="A696" s="892"/>
      <c r="B696" s="151" t="s">
        <v>548</v>
      </c>
      <c r="C696" s="152">
        <v>10834540</v>
      </c>
      <c r="D696" s="153" t="s">
        <v>691</v>
      </c>
      <c r="E696" s="153" t="s">
        <v>2093</v>
      </c>
      <c r="F696" s="153" t="s">
        <v>1091</v>
      </c>
    </row>
    <row r="697" spans="1:6" x14ac:dyDescent="0.2">
      <c r="A697" s="892"/>
      <c r="B697" s="151" t="s">
        <v>552</v>
      </c>
      <c r="C697" s="152">
        <v>10855100</v>
      </c>
      <c r="D697" s="153" t="s">
        <v>1985</v>
      </c>
      <c r="E697" s="153" t="s">
        <v>1662</v>
      </c>
      <c r="F697" s="153" t="s">
        <v>2094</v>
      </c>
    </row>
    <row r="698" spans="1:6" x14ac:dyDescent="0.2">
      <c r="A698" s="892"/>
      <c r="B698" s="151" t="s">
        <v>556</v>
      </c>
      <c r="C698" s="152">
        <v>10870205</v>
      </c>
      <c r="D698" s="153" t="s">
        <v>1443</v>
      </c>
      <c r="E698" s="153" t="s">
        <v>1304</v>
      </c>
      <c r="F698" s="153" t="s">
        <v>2095</v>
      </c>
    </row>
    <row r="699" spans="1:6" ht="12.75" thickBot="1" x14ac:dyDescent="0.25">
      <c r="A699" s="893"/>
      <c r="B699" s="161" t="s">
        <v>560</v>
      </c>
      <c r="C699" s="352">
        <v>10915740</v>
      </c>
      <c r="D699" s="162" t="s">
        <v>823</v>
      </c>
      <c r="E699" s="162" t="s">
        <v>1091</v>
      </c>
      <c r="F699" s="356" t="s">
        <v>1091</v>
      </c>
    </row>
    <row r="700" spans="1:6" x14ac:dyDescent="0.2">
      <c r="A700" s="894">
        <v>2012</v>
      </c>
      <c r="B700" s="154" t="s">
        <v>564</v>
      </c>
      <c r="C700" s="354">
        <v>10995503</v>
      </c>
      <c r="D700" s="155" t="s">
        <v>754</v>
      </c>
      <c r="E700" s="155" t="s">
        <v>754</v>
      </c>
      <c r="F700" s="156" t="s">
        <v>2096</v>
      </c>
    </row>
    <row r="701" spans="1:6" x14ac:dyDescent="0.2">
      <c r="A701" s="895"/>
      <c r="B701" s="151" t="s">
        <v>567</v>
      </c>
      <c r="C701" s="152">
        <v>11062660</v>
      </c>
      <c r="D701" s="153" t="s">
        <v>1917</v>
      </c>
      <c r="E701" s="153" t="s">
        <v>1364</v>
      </c>
      <c r="F701" s="157" t="s">
        <v>2097</v>
      </c>
    </row>
    <row r="702" spans="1:6" x14ac:dyDescent="0.2">
      <c r="A702" s="895"/>
      <c r="B702" s="151" t="s">
        <v>571</v>
      </c>
      <c r="C702" s="152">
        <v>11076164</v>
      </c>
      <c r="D702" s="153" t="s">
        <v>701</v>
      </c>
      <c r="E702" s="153" t="s">
        <v>2098</v>
      </c>
      <c r="F702" s="157" t="s">
        <v>2088</v>
      </c>
    </row>
    <row r="703" spans="1:6" x14ac:dyDescent="0.2">
      <c r="A703" s="895"/>
      <c r="B703" s="151" t="s">
        <v>575</v>
      </c>
      <c r="C703" s="152">
        <v>11092154</v>
      </c>
      <c r="D703" s="153" t="s">
        <v>1443</v>
      </c>
      <c r="E703" s="153" t="s">
        <v>1461</v>
      </c>
      <c r="F703" s="157" t="s">
        <v>2099</v>
      </c>
    </row>
    <row r="704" spans="1:6" x14ac:dyDescent="0.2">
      <c r="A704" s="895"/>
      <c r="B704" s="151" t="s">
        <v>579</v>
      </c>
      <c r="C704" s="152">
        <v>11125436</v>
      </c>
      <c r="D704" s="153" t="s">
        <v>1322</v>
      </c>
      <c r="E704" s="153" t="s">
        <v>1776</v>
      </c>
      <c r="F704" s="157" t="s">
        <v>2044</v>
      </c>
    </row>
    <row r="705" spans="1:6" x14ac:dyDescent="0.2">
      <c r="A705" s="895"/>
      <c r="B705" s="151" t="s">
        <v>583</v>
      </c>
      <c r="C705" s="152">
        <v>11134646</v>
      </c>
      <c r="D705" s="153" t="s">
        <v>996</v>
      </c>
      <c r="E705" s="153" t="s">
        <v>2100</v>
      </c>
      <c r="F705" s="157" t="s">
        <v>1458</v>
      </c>
    </row>
    <row r="706" spans="1:6" x14ac:dyDescent="0.2">
      <c r="A706" s="895"/>
      <c r="B706" s="151" t="s">
        <v>543</v>
      </c>
      <c r="C706" s="152">
        <v>11132241</v>
      </c>
      <c r="D706" s="153" t="s">
        <v>1960</v>
      </c>
      <c r="E706" s="153" t="s">
        <v>2083</v>
      </c>
      <c r="F706" s="157" t="s">
        <v>2101</v>
      </c>
    </row>
    <row r="707" spans="1:6" x14ac:dyDescent="0.2">
      <c r="A707" s="895"/>
      <c r="B707" s="151" t="s">
        <v>545</v>
      </c>
      <c r="C707" s="152">
        <v>11136807</v>
      </c>
      <c r="D707" s="153" t="s">
        <v>879</v>
      </c>
      <c r="E707" s="153" t="s">
        <v>606</v>
      </c>
      <c r="F707" s="157" t="s">
        <v>1259</v>
      </c>
    </row>
    <row r="708" spans="1:6" x14ac:dyDescent="0.2">
      <c r="A708" s="895"/>
      <c r="B708" s="151" t="s">
        <v>548</v>
      </c>
      <c r="C708" s="152">
        <v>11168694</v>
      </c>
      <c r="D708" s="153" t="s">
        <v>612</v>
      </c>
      <c r="E708" s="153" t="s">
        <v>945</v>
      </c>
      <c r="F708" s="157" t="s">
        <v>2102</v>
      </c>
    </row>
    <row r="709" spans="1:6" x14ac:dyDescent="0.2">
      <c r="A709" s="895"/>
      <c r="B709" s="151" t="s">
        <v>552</v>
      </c>
      <c r="C709" s="152">
        <v>11186942</v>
      </c>
      <c r="D709" s="153" t="s">
        <v>727</v>
      </c>
      <c r="E709" s="153" t="s">
        <v>1012</v>
      </c>
      <c r="F709" s="157" t="s">
        <v>796</v>
      </c>
    </row>
    <row r="710" spans="1:6" x14ac:dyDescent="0.2">
      <c r="A710" s="895"/>
      <c r="B710" s="151" t="s">
        <v>556</v>
      </c>
      <c r="C710" s="152">
        <v>11171648</v>
      </c>
      <c r="D710" s="153" t="s">
        <v>2004</v>
      </c>
      <c r="E710" s="153" t="s">
        <v>2103</v>
      </c>
      <c r="F710" s="157" t="s">
        <v>2104</v>
      </c>
    </row>
    <row r="711" spans="1:6" ht="12.75" thickBot="1" x14ac:dyDescent="0.25">
      <c r="A711" s="896"/>
      <c r="B711" s="158" t="s">
        <v>560</v>
      </c>
      <c r="C711" s="355">
        <v>11181576</v>
      </c>
      <c r="D711" s="159" t="s">
        <v>719</v>
      </c>
      <c r="E711" s="159" t="s">
        <v>1409</v>
      </c>
      <c r="F711" s="357" t="s">
        <v>1409</v>
      </c>
    </row>
    <row r="712" spans="1:6" x14ac:dyDescent="0.2">
      <c r="A712" s="891">
        <v>2013</v>
      </c>
      <c r="B712" s="348" t="s">
        <v>564</v>
      </c>
      <c r="C712" s="353">
        <v>11214896</v>
      </c>
      <c r="D712" s="349" t="s">
        <v>1322</v>
      </c>
      <c r="E712" s="349" t="s">
        <v>1322</v>
      </c>
      <c r="F712" s="349" t="s">
        <v>2084</v>
      </c>
    </row>
    <row r="713" spans="1:6" x14ac:dyDescent="0.2">
      <c r="A713" s="892"/>
      <c r="B713" s="151" t="s">
        <v>567</v>
      </c>
      <c r="C713" s="152">
        <v>11264705</v>
      </c>
      <c r="D713" s="153" t="s">
        <v>861</v>
      </c>
      <c r="E713" s="153" t="s">
        <v>623</v>
      </c>
      <c r="F713" s="153" t="s">
        <v>1188</v>
      </c>
    </row>
    <row r="714" spans="1:6" x14ac:dyDescent="0.2">
      <c r="A714" s="892"/>
      <c r="B714" s="151" t="s">
        <v>571</v>
      </c>
      <c r="C714" s="152">
        <v>11287881</v>
      </c>
      <c r="D714" s="153" t="s">
        <v>1000</v>
      </c>
      <c r="E714" s="153" t="s">
        <v>1318</v>
      </c>
      <c r="F714" s="153" t="s">
        <v>2039</v>
      </c>
    </row>
    <row r="715" spans="1:6" x14ac:dyDescent="0.2">
      <c r="A715" s="892"/>
      <c r="B715" s="151" t="s">
        <v>575</v>
      </c>
      <c r="C715" s="152">
        <v>11316432</v>
      </c>
      <c r="D715" s="153" t="s">
        <v>1146</v>
      </c>
      <c r="E715" s="153" t="s">
        <v>616</v>
      </c>
      <c r="F715" s="153" t="s">
        <v>942</v>
      </c>
    </row>
    <row r="716" spans="1:6" x14ac:dyDescent="0.2">
      <c r="A716" s="892"/>
      <c r="B716" s="151" t="s">
        <v>579</v>
      </c>
      <c r="C716" s="152">
        <v>11347973</v>
      </c>
      <c r="D716" s="153" t="s">
        <v>702</v>
      </c>
      <c r="E716" s="153" t="s">
        <v>1227</v>
      </c>
      <c r="F716" s="153" t="s">
        <v>2084</v>
      </c>
    </row>
    <row r="717" spans="1:6" x14ac:dyDescent="0.2">
      <c r="A717" s="892"/>
      <c r="B717" s="151" t="s">
        <v>583</v>
      </c>
      <c r="C717" s="152">
        <v>11374622</v>
      </c>
      <c r="D717" s="153" t="s">
        <v>591</v>
      </c>
      <c r="E717" s="153" t="s">
        <v>1718</v>
      </c>
      <c r="F717" s="153" t="s">
        <v>1006</v>
      </c>
    </row>
    <row r="718" spans="1:6" x14ac:dyDescent="0.2">
      <c r="A718" s="892"/>
      <c r="B718" s="151" t="s">
        <v>543</v>
      </c>
      <c r="C718" s="152">
        <v>11379727</v>
      </c>
      <c r="D718" s="153" t="s">
        <v>879</v>
      </c>
      <c r="E718" s="153" t="s">
        <v>2105</v>
      </c>
      <c r="F718" s="153" t="s">
        <v>913</v>
      </c>
    </row>
    <row r="719" spans="1:6" x14ac:dyDescent="0.2">
      <c r="A719" s="892"/>
      <c r="B719" s="151" t="s">
        <v>545</v>
      </c>
      <c r="C719" s="152">
        <v>11389218</v>
      </c>
      <c r="D719" s="153" t="s">
        <v>996</v>
      </c>
      <c r="E719" s="153" t="s">
        <v>620</v>
      </c>
      <c r="F719" s="153" t="s">
        <v>1160</v>
      </c>
    </row>
    <row r="720" spans="1:6" x14ac:dyDescent="0.2">
      <c r="A720" s="892"/>
      <c r="B720" s="151" t="s">
        <v>548</v>
      </c>
      <c r="C720" s="152">
        <v>11422579</v>
      </c>
      <c r="D720" s="153" t="s">
        <v>612</v>
      </c>
      <c r="E720" s="153" t="s">
        <v>1006</v>
      </c>
      <c r="F720" s="153" t="s">
        <v>1160</v>
      </c>
    </row>
    <row r="721" spans="1:6" x14ac:dyDescent="0.2">
      <c r="A721" s="892"/>
      <c r="B721" s="151" t="s">
        <v>552</v>
      </c>
      <c r="C721" s="152">
        <v>11392928</v>
      </c>
      <c r="D721" s="153" t="s">
        <v>1036</v>
      </c>
      <c r="E721" s="153" t="s">
        <v>1972</v>
      </c>
      <c r="F721" s="153" t="s">
        <v>1491</v>
      </c>
    </row>
    <row r="722" spans="1:6" x14ac:dyDescent="0.2">
      <c r="A722" s="892"/>
      <c r="B722" s="151" t="s">
        <v>556</v>
      </c>
      <c r="C722" s="152">
        <v>11368292</v>
      </c>
      <c r="D722" s="153" t="s">
        <v>2106</v>
      </c>
      <c r="E722" s="153" t="s">
        <v>1342</v>
      </c>
      <c r="F722" s="153" t="s">
        <v>1065</v>
      </c>
    </row>
    <row r="723" spans="1:6" ht="12.75" thickBot="1" x14ac:dyDescent="0.25">
      <c r="A723" s="893"/>
      <c r="B723" s="161" t="s">
        <v>560</v>
      </c>
      <c r="C723" s="352">
        <v>11398254</v>
      </c>
      <c r="D723" s="162" t="s">
        <v>920</v>
      </c>
      <c r="E723" s="162" t="s">
        <v>1834</v>
      </c>
      <c r="F723" s="356" t="s">
        <v>1834</v>
      </c>
    </row>
    <row r="724" spans="1:6" x14ac:dyDescent="0.2">
      <c r="A724" s="894">
        <v>2014</v>
      </c>
      <c r="B724" s="154" t="s">
        <v>564</v>
      </c>
      <c r="C724" s="354">
        <v>11453678</v>
      </c>
      <c r="D724" s="155" t="s">
        <v>1615</v>
      </c>
      <c r="E724" s="155" t="s">
        <v>1615</v>
      </c>
      <c r="F724" s="156" t="s">
        <v>1636</v>
      </c>
    </row>
    <row r="725" spans="1:6" x14ac:dyDescent="0.2">
      <c r="A725" s="895"/>
      <c r="B725" s="151" t="s">
        <v>567</v>
      </c>
      <c r="C725" s="152">
        <v>11525924</v>
      </c>
      <c r="D725" s="153" t="s">
        <v>1062</v>
      </c>
      <c r="E725" s="153" t="s">
        <v>605</v>
      </c>
      <c r="F725" s="157" t="s">
        <v>945</v>
      </c>
    </row>
    <row r="726" spans="1:6" x14ac:dyDescent="0.2">
      <c r="A726" s="895"/>
      <c r="B726" s="151" t="s">
        <v>571</v>
      </c>
      <c r="C726" s="152">
        <v>11571358</v>
      </c>
      <c r="D726" s="153" t="s">
        <v>611</v>
      </c>
      <c r="E726" s="153" t="s">
        <v>992</v>
      </c>
      <c r="F726" s="157" t="s">
        <v>1350</v>
      </c>
    </row>
    <row r="727" spans="1:6" x14ac:dyDescent="0.2">
      <c r="A727" s="895"/>
      <c r="B727" s="151" t="s">
        <v>575</v>
      </c>
      <c r="C727" s="152">
        <v>11624321</v>
      </c>
      <c r="D727" s="153" t="s">
        <v>684</v>
      </c>
      <c r="E727" s="153" t="s">
        <v>2083</v>
      </c>
      <c r="F727" s="157" t="s">
        <v>676</v>
      </c>
    </row>
    <row r="728" spans="1:6" x14ac:dyDescent="0.2">
      <c r="A728" s="895"/>
      <c r="B728" s="151" t="s">
        <v>579</v>
      </c>
      <c r="C728" s="152">
        <v>11680555</v>
      </c>
      <c r="D728" s="153" t="s">
        <v>1216</v>
      </c>
      <c r="E728" s="153" t="s">
        <v>1012</v>
      </c>
      <c r="F728" s="157" t="s">
        <v>1549</v>
      </c>
    </row>
    <row r="729" spans="1:6" x14ac:dyDescent="0.2">
      <c r="A729" s="895"/>
      <c r="B729" s="151" t="s">
        <v>583</v>
      </c>
      <c r="C729" s="152">
        <v>11691441</v>
      </c>
      <c r="D729" s="153" t="s">
        <v>719</v>
      </c>
      <c r="E729" s="153" t="s">
        <v>613</v>
      </c>
      <c r="F729" s="157" t="s">
        <v>874</v>
      </c>
    </row>
    <row r="730" spans="1:6" x14ac:dyDescent="0.2">
      <c r="A730" s="895"/>
      <c r="B730" s="151" t="s">
        <v>543</v>
      </c>
      <c r="C730" s="152">
        <v>11709130</v>
      </c>
      <c r="D730" s="153" t="s">
        <v>698</v>
      </c>
      <c r="E730" s="153" t="s">
        <v>1668</v>
      </c>
      <c r="F730" s="157" t="s">
        <v>1713</v>
      </c>
    </row>
    <row r="731" spans="1:6" x14ac:dyDescent="0.2">
      <c r="A731" s="895"/>
      <c r="B731" s="151" t="s">
        <v>545</v>
      </c>
      <c r="C731" s="152">
        <v>11732919</v>
      </c>
      <c r="D731" s="153" t="s">
        <v>1254</v>
      </c>
      <c r="E731" s="153" t="s">
        <v>2107</v>
      </c>
      <c r="F731" s="157" t="s">
        <v>2043</v>
      </c>
    </row>
    <row r="732" spans="1:6" x14ac:dyDescent="0.2">
      <c r="A732" s="895"/>
      <c r="B732" s="151" t="s">
        <v>548</v>
      </c>
      <c r="C732" s="152">
        <v>11748858</v>
      </c>
      <c r="D732" s="153" t="s">
        <v>1443</v>
      </c>
      <c r="E732" s="153" t="s">
        <v>2102</v>
      </c>
      <c r="F732" s="157" t="s">
        <v>1339</v>
      </c>
    </row>
    <row r="733" spans="1:6" x14ac:dyDescent="0.2">
      <c r="A733" s="895"/>
      <c r="B733" s="151" t="s">
        <v>552</v>
      </c>
      <c r="C733" s="152">
        <v>11768219</v>
      </c>
      <c r="D733" s="153" t="s">
        <v>727</v>
      </c>
      <c r="E733" s="153" t="s">
        <v>1830</v>
      </c>
      <c r="F733" s="157" t="s">
        <v>1304</v>
      </c>
    </row>
    <row r="734" spans="1:6" x14ac:dyDescent="0.2">
      <c r="A734" s="895"/>
      <c r="B734" s="151" t="s">
        <v>556</v>
      </c>
      <c r="C734" s="152">
        <v>11783730</v>
      </c>
      <c r="D734" s="153" t="s">
        <v>587</v>
      </c>
      <c r="E734" s="153" t="s">
        <v>2108</v>
      </c>
      <c r="F734" s="157" t="s">
        <v>2109</v>
      </c>
    </row>
    <row r="735" spans="1:6" ht="12.75" thickBot="1" x14ac:dyDescent="0.25">
      <c r="A735" s="896"/>
      <c r="B735" s="158" t="s">
        <v>560</v>
      </c>
      <c r="C735" s="355">
        <v>11815166</v>
      </c>
      <c r="D735" s="159" t="s">
        <v>558</v>
      </c>
      <c r="E735" s="159" t="s">
        <v>869</v>
      </c>
      <c r="F735" s="357" t="s">
        <v>869</v>
      </c>
    </row>
    <row r="736" spans="1:6" x14ac:dyDescent="0.2">
      <c r="A736" s="891">
        <v>2015</v>
      </c>
      <c r="B736" s="348" t="s">
        <v>564</v>
      </c>
      <c r="C736" s="353">
        <v>11891289</v>
      </c>
      <c r="D736" s="349" t="s">
        <v>2110</v>
      </c>
      <c r="E736" s="349" t="s">
        <v>2110</v>
      </c>
      <c r="F736" s="349" t="s">
        <v>880</v>
      </c>
    </row>
    <row r="737" spans="1:6" x14ac:dyDescent="0.2">
      <c r="A737" s="892"/>
      <c r="B737" s="151" t="s">
        <v>567</v>
      </c>
      <c r="C737" s="152">
        <v>12027993</v>
      </c>
      <c r="D737" s="153" t="s">
        <v>1221</v>
      </c>
      <c r="E737" s="153" t="s">
        <v>2111</v>
      </c>
      <c r="F737" s="153" t="s">
        <v>2112</v>
      </c>
    </row>
    <row r="738" spans="1:6" x14ac:dyDescent="0.2">
      <c r="A738" s="892"/>
      <c r="B738" s="151" t="s">
        <v>571</v>
      </c>
      <c r="C738" s="152">
        <v>12098456</v>
      </c>
      <c r="D738" s="153" t="s">
        <v>761</v>
      </c>
      <c r="E738" s="153" t="s">
        <v>1721</v>
      </c>
      <c r="F738" s="153" t="s">
        <v>1999</v>
      </c>
    </row>
    <row r="739" spans="1:6" x14ac:dyDescent="0.2">
      <c r="A739" s="892"/>
      <c r="B739" s="151" t="s">
        <v>575</v>
      </c>
      <c r="C739" s="152">
        <v>12163437</v>
      </c>
      <c r="D739" s="153" t="s">
        <v>562</v>
      </c>
      <c r="E739" s="153" t="s">
        <v>2093</v>
      </c>
      <c r="F739" s="153" t="s">
        <v>2113</v>
      </c>
    </row>
    <row r="740" spans="1:6" x14ac:dyDescent="0.2">
      <c r="A740" s="892"/>
      <c r="B740" s="151" t="s">
        <v>579</v>
      </c>
      <c r="C740" s="152">
        <v>12195433</v>
      </c>
      <c r="D740" s="153" t="s">
        <v>920</v>
      </c>
      <c r="E740" s="153" t="s">
        <v>2114</v>
      </c>
      <c r="F740" s="153" t="s">
        <v>2115</v>
      </c>
    </row>
    <row r="741" spans="1:6" x14ac:dyDescent="0.2">
      <c r="A741" s="892"/>
      <c r="B741" s="151" t="s">
        <v>583</v>
      </c>
      <c r="C741" s="152">
        <v>12208236</v>
      </c>
      <c r="D741" s="153" t="s">
        <v>590</v>
      </c>
      <c r="E741" s="153" t="s">
        <v>2116</v>
      </c>
      <c r="F741" s="153" t="s">
        <v>1094</v>
      </c>
    </row>
    <row r="742" spans="1:6" x14ac:dyDescent="0.2">
      <c r="A742" s="892"/>
      <c r="B742" s="151" t="s">
        <v>543</v>
      </c>
      <c r="C742" s="152">
        <v>12230851</v>
      </c>
      <c r="D742" s="153" t="s">
        <v>1985</v>
      </c>
      <c r="E742" s="153" t="s">
        <v>1867</v>
      </c>
      <c r="F742" s="153" t="s">
        <v>2117</v>
      </c>
    </row>
    <row r="743" spans="1:6" x14ac:dyDescent="0.2">
      <c r="A743" s="892"/>
      <c r="B743" s="151" t="s">
        <v>545</v>
      </c>
      <c r="C743" s="152">
        <v>12289561</v>
      </c>
      <c r="D743" s="153" t="s">
        <v>1216</v>
      </c>
      <c r="E743" s="153" t="s">
        <v>2094</v>
      </c>
      <c r="F743" s="153" t="s">
        <v>2118</v>
      </c>
    </row>
    <row r="744" spans="1:6" x14ac:dyDescent="0.2">
      <c r="A744" s="892"/>
      <c r="B744" s="151" t="s">
        <v>548</v>
      </c>
      <c r="C744" s="152">
        <v>12377501</v>
      </c>
      <c r="D744" s="153" t="s">
        <v>1566</v>
      </c>
      <c r="E744" s="153" t="s">
        <v>887</v>
      </c>
      <c r="F744" s="153" t="s">
        <v>2119</v>
      </c>
    </row>
    <row r="745" spans="1:6" x14ac:dyDescent="0.2">
      <c r="A745" s="892"/>
      <c r="B745" s="151" t="s">
        <v>552</v>
      </c>
      <c r="C745" s="152">
        <v>12461929</v>
      </c>
      <c r="D745" s="153" t="s">
        <v>1238</v>
      </c>
      <c r="E745" s="153" t="s">
        <v>2120</v>
      </c>
      <c r="F745" s="153" t="s">
        <v>1988</v>
      </c>
    </row>
    <row r="746" spans="1:6" x14ac:dyDescent="0.2">
      <c r="A746" s="892"/>
      <c r="B746" s="151" t="s">
        <v>556</v>
      </c>
      <c r="C746" s="152">
        <v>12537075</v>
      </c>
      <c r="D746" s="153" t="s">
        <v>883</v>
      </c>
      <c r="E746" s="153" t="s">
        <v>644</v>
      </c>
      <c r="F746" s="153" t="s">
        <v>1141</v>
      </c>
    </row>
    <row r="747" spans="1:6" ht="12.75" thickBot="1" x14ac:dyDescent="0.25">
      <c r="A747" s="893"/>
      <c r="B747" s="161" t="s">
        <v>560</v>
      </c>
      <c r="C747" s="352">
        <v>12614945</v>
      </c>
      <c r="D747" s="162" t="s">
        <v>2121</v>
      </c>
      <c r="E747" s="162" t="s">
        <v>2122</v>
      </c>
      <c r="F747" s="356" t="s">
        <v>2122</v>
      </c>
    </row>
    <row r="748" spans="1:6" x14ac:dyDescent="0.2">
      <c r="A748" s="894">
        <v>2016</v>
      </c>
      <c r="B748" s="154" t="s">
        <v>564</v>
      </c>
      <c r="C748" s="354">
        <v>12777754</v>
      </c>
      <c r="D748" s="155" t="s">
        <v>789</v>
      </c>
      <c r="E748" s="155" t="s">
        <v>789</v>
      </c>
      <c r="F748" s="156" t="s">
        <v>1347</v>
      </c>
    </row>
    <row r="749" spans="1:6" x14ac:dyDescent="0.2">
      <c r="A749" s="895"/>
      <c r="B749" s="151" t="s">
        <v>567</v>
      </c>
      <c r="C749" s="152">
        <v>12941261</v>
      </c>
      <c r="D749" s="153" t="s">
        <v>668</v>
      </c>
      <c r="E749" s="153" t="s">
        <v>827</v>
      </c>
      <c r="F749" s="157" t="s">
        <v>821</v>
      </c>
    </row>
    <row r="750" spans="1:6" x14ac:dyDescent="0.2">
      <c r="A750" s="895"/>
      <c r="B750" s="151" t="s">
        <v>571</v>
      </c>
      <c r="C750" s="152">
        <v>13063385</v>
      </c>
      <c r="D750" s="153" t="s">
        <v>601</v>
      </c>
      <c r="E750" s="153" t="s">
        <v>2097</v>
      </c>
      <c r="F750" s="157" t="s">
        <v>740</v>
      </c>
    </row>
    <row r="751" spans="1:6" x14ac:dyDescent="0.2">
      <c r="A751" s="895"/>
      <c r="B751" s="151" t="s">
        <v>575</v>
      </c>
      <c r="C751" s="280">
        <v>13.128192</v>
      </c>
      <c r="D751" s="351">
        <v>5.0000000000000001E-3</v>
      </c>
      <c r="E751" s="351">
        <v>4.07E-2</v>
      </c>
      <c r="F751" s="358">
        <v>7.9299999999999995E-2</v>
      </c>
    </row>
    <row r="752" spans="1:6" x14ac:dyDescent="0.2">
      <c r="A752" s="895"/>
      <c r="B752" s="151" t="s">
        <v>579</v>
      </c>
      <c r="C752" s="280">
        <v>13.195119</v>
      </c>
      <c r="D752" s="351">
        <v>5.1000000000000004E-3</v>
      </c>
      <c r="E752" s="351">
        <v>4.5999999999999999E-2</v>
      </c>
      <c r="F752" s="358">
        <v>8.2000000000000003E-2</v>
      </c>
    </row>
    <row r="753" spans="1:6" x14ac:dyDescent="0.2">
      <c r="A753" s="895"/>
      <c r="B753" s="151" t="s">
        <v>583</v>
      </c>
      <c r="C753" s="280">
        <v>13.258412</v>
      </c>
      <c r="D753" s="351">
        <v>4.7999999999999996E-3</v>
      </c>
      <c r="E753" s="351">
        <v>5.0999999999999997E-2</v>
      </c>
      <c r="F753" s="358">
        <v>8.5999999999999993E-2</v>
      </c>
    </row>
    <row r="754" spans="1:6" x14ac:dyDescent="0.2">
      <c r="A754" s="895"/>
      <c r="B754" s="151" t="s">
        <v>543</v>
      </c>
      <c r="C754" s="280">
        <v>13.327351999999999</v>
      </c>
      <c r="D754" s="351">
        <v>5.1999999999999998E-3</v>
      </c>
      <c r="E754" s="351">
        <v>5.6500000000000002E-2</v>
      </c>
      <c r="F754" s="358">
        <v>8.9700000000000002E-2</v>
      </c>
    </row>
    <row r="755" spans="1:6" x14ac:dyDescent="0.2">
      <c r="A755" s="895"/>
      <c r="B755" s="151" t="s">
        <v>545</v>
      </c>
      <c r="C755" s="280">
        <v>13.284716</v>
      </c>
      <c r="D755" s="351">
        <v>-3.2000000000000002E-3</v>
      </c>
      <c r="E755" s="351">
        <v>5.3100000000000001E-2</v>
      </c>
      <c r="F755" s="358">
        <v>8.1000000000000003E-2</v>
      </c>
    </row>
    <row r="756" spans="1:6" x14ac:dyDescent="0.2">
      <c r="A756" s="895"/>
      <c r="B756" s="151" t="s">
        <v>548</v>
      </c>
      <c r="C756" s="280">
        <v>13.277698000000001</v>
      </c>
      <c r="D756" s="351">
        <v>-5.0000000000000001E-4</v>
      </c>
      <c r="E756" s="351">
        <v>5.2499999999999998E-2</v>
      </c>
      <c r="F756" s="358">
        <v>7.2700000000000001E-2</v>
      </c>
    </row>
    <row r="757" spans="1:6" x14ac:dyDescent="0.2">
      <c r="A757" s="895"/>
      <c r="B757" s="151" t="s">
        <v>552</v>
      </c>
      <c r="C757" s="280">
        <v>13.269743999999999</v>
      </c>
      <c r="D757" s="351">
        <v>-5.9999999999999995E-4</v>
      </c>
      <c r="E757" s="351">
        <v>5.1900000000000002E-2</v>
      </c>
      <c r="F757" s="358">
        <v>6.4799999999999996E-2</v>
      </c>
    </row>
    <row r="758" spans="1:6" x14ac:dyDescent="0.2">
      <c r="A758" s="895"/>
      <c r="B758" s="151" t="s">
        <v>556</v>
      </c>
      <c r="C758" s="280">
        <v>13.284598000000001</v>
      </c>
      <c r="D758" s="351">
        <v>1.1000000000000001E-3</v>
      </c>
      <c r="E758" s="351">
        <v>5.3100000000000001E-2</v>
      </c>
      <c r="F758" s="358">
        <v>5.96E-2</v>
      </c>
    </row>
    <row r="759" spans="1:6" ht="12.75" thickBot="1" x14ac:dyDescent="0.25">
      <c r="A759" s="896"/>
      <c r="B759" s="158" t="s">
        <v>560</v>
      </c>
      <c r="C759" s="359">
        <v>13.339976999999999</v>
      </c>
      <c r="D759" s="360">
        <v>4.1999999999999997E-3</v>
      </c>
      <c r="E759" s="360">
        <v>5.7500000000000002E-2</v>
      </c>
      <c r="F759" s="361">
        <v>5.7500000000000002E-2</v>
      </c>
    </row>
    <row r="760" spans="1:6" x14ac:dyDescent="0.2">
      <c r="A760" s="894">
        <v>2017</v>
      </c>
      <c r="B760" s="154" t="s">
        <v>564</v>
      </c>
      <c r="C760" s="362">
        <v>134.76593800000001</v>
      </c>
      <c r="D760" s="363">
        <v>1.0241139999999999E-2</v>
      </c>
      <c r="E760" s="363">
        <v>1.0241139999999999E-2</v>
      </c>
      <c r="F760" s="364">
        <v>5.469189E-2</v>
      </c>
    </row>
    <row r="761" spans="1:6" x14ac:dyDescent="0.2">
      <c r="A761" s="895"/>
      <c r="B761" s="151" t="s">
        <v>567</v>
      </c>
      <c r="C761" s="280">
        <v>136.121332</v>
      </c>
      <c r="D761" s="351">
        <v>1.0057389999999999E-2</v>
      </c>
      <c r="E761" s="351">
        <v>2.0401530000000001E-2</v>
      </c>
      <c r="F761" s="358">
        <v>5.1839799999999998E-2</v>
      </c>
    </row>
    <row r="762" spans="1:6" x14ac:dyDescent="0.2">
      <c r="A762" s="895"/>
      <c r="B762" s="151" t="s">
        <v>571</v>
      </c>
      <c r="C762" s="280">
        <v>136.755426</v>
      </c>
      <c r="D762" s="351">
        <v>4.6582999999999998E-3</v>
      </c>
      <c r="E762" s="351">
        <v>2.5154869999999999E-2</v>
      </c>
      <c r="F762" s="358">
        <v>4.6860569999999997E-2</v>
      </c>
    </row>
    <row r="763" spans="1:6" x14ac:dyDescent="0.2">
      <c r="A763" s="895"/>
      <c r="B763" s="151" t="s">
        <v>575</v>
      </c>
      <c r="C763" s="280">
        <v>137.40326899999999</v>
      </c>
      <c r="D763" s="351">
        <v>4.7372300000000003E-3</v>
      </c>
      <c r="E763" s="351">
        <v>3.0011260000000001E-2</v>
      </c>
      <c r="F763" s="358">
        <v>4.6627490000000001E-2</v>
      </c>
    </row>
    <row r="764" spans="1:6" x14ac:dyDescent="0.2">
      <c r="A764" s="895"/>
      <c r="B764" s="151" t="s">
        <v>579</v>
      </c>
      <c r="C764" s="280">
        <v>137.712863</v>
      </c>
      <c r="D764" s="351">
        <v>2.25318E-3</v>
      </c>
      <c r="E764" s="351">
        <v>3.2332060000000003E-2</v>
      </c>
      <c r="F764" s="358">
        <v>4.3665219999999998E-2</v>
      </c>
    </row>
    <row r="765" spans="1:6" x14ac:dyDescent="0.2">
      <c r="A765" s="895"/>
      <c r="B765" s="151" t="s">
        <v>583</v>
      </c>
      <c r="C765" s="280">
        <v>137.87073799999999</v>
      </c>
      <c r="D765" s="351">
        <v>1.1464100000000001E-3</v>
      </c>
      <c r="E765" s="351">
        <v>3.3515540000000003E-2</v>
      </c>
      <c r="F765" s="358">
        <v>3.9873730000000003E-2</v>
      </c>
    </row>
    <row r="766" spans="1:6" x14ac:dyDescent="0.2">
      <c r="A766" s="895"/>
      <c r="B766" s="151" t="s">
        <v>543</v>
      </c>
      <c r="C766" s="280">
        <v>137.80021500000001</v>
      </c>
      <c r="D766" s="351">
        <v>-5.1150999999999996E-4</v>
      </c>
      <c r="E766" s="351">
        <v>3.2986880000000003E-2</v>
      </c>
      <c r="F766" s="358">
        <v>3.3965420000000003E-2</v>
      </c>
    </row>
    <row r="767" spans="1:6" x14ac:dyDescent="0.2">
      <c r="A767" s="895"/>
      <c r="B767" s="151" t="s">
        <v>545</v>
      </c>
      <c r="C767" s="280">
        <v>137.993213</v>
      </c>
      <c r="D767" s="351">
        <v>1.4005700000000001E-3</v>
      </c>
      <c r="E767" s="351">
        <v>3.4433650000000003E-2</v>
      </c>
      <c r="F767" s="358">
        <v>3.8736630000000001E-2</v>
      </c>
    </row>
    <row r="768" spans="1:6" x14ac:dyDescent="0.2">
      <c r="A768" s="895"/>
      <c r="B768" s="151" t="s">
        <v>548</v>
      </c>
      <c r="C768" s="280">
        <v>138.04879</v>
      </c>
      <c r="D768" s="351">
        <v>4.0275E-4</v>
      </c>
      <c r="E768" s="351">
        <v>3.4850260000000001E-2</v>
      </c>
      <c r="F768" s="358">
        <v>3.9704259999999998E-2</v>
      </c>
    </row>
    <row r="769" spans="1:6" x14ac:dyDescent="0.2">
      <c r="A769" s="895"/>
      <c r="B769" s="151" t="s">
        <v>552</v>
      </c>
      <c r="C769" s="280">
        <v>138.07187099999999</v>
      </c>
      <c r="D769" s="351">
        <v>1.672E-4</v>
      </c>
      <c r="E769" s="351">
        <v>3.5023289999999999E-2</v>
      </c>
      <c r="F769" s="358">
        <v>4.050136E-2</v>
      </c>
    </row>
    <row r="770" spans="1:6" x14ac:dyDescent="0.2">
      <c r="A770" s="895"/>
      <c r="B770" s="151" t="s">
        <v>556</v>
      </c>
      <c r="C770" s="280">
        <v>138.32155800000001</v>
      </c>
      <c r="D770" s="351">
        <v>1.8083800000000001E-3</v>
      </c>
      <c r="E770" s="351">
        <v>3.6894999999999997E-2</v>
      </c>
      <c r="F770" s="358">
        <v>4.1217490000000002E-2</v>
      </c>
    </row>
    <row r="771" spans="1:6" ht="12.75" thickBot="1" x14ac:dyDescent="0.25">
      <c r="A771" s="896"/>
      <c r="B771" s="158" t="s">
        <v>560</v>
      </c>
      <c r="C771" s="359">
        <v>138.85398499999999</v>
      </c>
      <c r="D771" s="360">
        <v>3.8492000000000001E-3</v>
      </c>
      <c r="E771" s="360">
        <v>4.0886220000000001E-2</v>
      </c>
      <c r="F771" s="361">
        <v>4.0886220000000001E-2</v>
      </c>
    </row>
    <row r="772" spans="1:6" x14ac:dyDescent="0.2">
      <c r="A772" s="894">
        <v>2018</v>
      </c>
      <c r="B772" s="402" t="s">
        <v>564</v>
      </c>
      <c r="C772" s="408">
        <v>97.527634566693607</v>
      </c>
      <c r="D772" s="363">
        <v>6.2706400000000001E-3</v>
      </c>
      <c r="E772" s="363">
        <v>6.2706400000000001E-3</v>
      </c>
      <c r="F772" s="364">
        <v>3.679528E-2</v>
      </c>
    </row>
    <row r="773" spans="1:6" x14ac:dyDescent="0.2">
      <c r="A773" s="895"/>
      <c r="B773" s="403" t="s">
        <v>567</v>
      </c>
      <c r="C773" s="409">
        <v>98.216431436722701</v>
      </c>
      <c r="D773" s="351">
        <v>7.0625799999999997E-3</v>
      </c>
      <c r="E773" s="351">
        <v>1.337751E-2</v>
      </c>
      <c r="F773" s="358">
        <v>3.3721189999999998E-2</v>
      </c>
    </row>
    <row r="774" spans="1:6" x14ac:dyDescent="0.2">
      <c r="A774" s="895"/>
      <c r="B774" s="403" t="s">
        <v>571</v>
      </c>
      <c r="C774" s="409">
        <v>98.452250258793498</v>
      </c>
      <c r="D774" s="351">
        <v>2.4010099999999999E-3</v>
      </c>
      <c r="E774" s="351">
        <v>1.5810640000000001E-2</v>
      </c>
      <c r="F774" s="358">
        <v>3.1398589999999997E-2</v>
      </c>
    </row>
    <row r="775" spans="1:6" x14ac:dyDescent="0.2">
      <c r="A775" s="895"/>
      <c r="B775" s="403" t="s">
        <v>575</v>
      </c>
      <c r="C775" s="409">
        <v>98.906895825372402</v>
      </c>
      <c r="D775" s="351">
        <v>4.6179300000000001E-3</v>
      </c>
      <c r="E775" s="351">
        <v>2.0501579999999998E-2</v>
      </c>
      <c r="F775" s="358">
        <v>3.1276129999999999E-2</v>
      </c>
    </row>
    <row r="776" spans="1:6" x14ac:dyDescent="0.2">
      <c r="A776" s="895"/>
      <c r="B776" s="403" t="s">
        <v>579</v>
      </c>
      <c r="C776" s="409">
        <v>99.157791416887306</v>
      </c>
      <c r="D776" s="351">
        <v>2.5366799999999999E-3</v>
      </c>
      <c r="E776" s="351">
        <v>2.309027E-2</v>
      </c>
      <c r="F776" s="358">
        <v>3.1567850000000001E-2</v>
      </c>
    </row>
    <row r="777" spans="1:6" x14ac:dyDescent="0.2">
      <c r="A777" s="895"/>
      <c r="B777" s="403" t="s">
        <v>583</v>
      </c>
      <c r="C777" s="409">
        <v>99.3111507800769</v>
      </c>
      <c r="D777" s="351">
        <v>1.5466200000000001E-3</v>
      </c>
      <c r="E777" s="351">
        <v>2.4672610000000001E-2</v>
      </c>
      <c r="F777" s="358">
        <v>3.1980219999999997E-2</v>
      </c>
    </row>
    <row r="778" spans="1:6" x14ac:dyDescent="0.2">
      <c r="A778" s="895"/>
      <c r="B778" s="403" t="s">
        <v>543</v>
      </c>
      <c r="C778" s="409">
        <v>99.184494050769601</v>
      </c>
      <c r="D778" s="351">
        <v>-1.27535E-3</v>
      </c>
      <c r="E778" s="351">
        <v>2.3365790000000001E-2</v>
      </c>
      <c r="F778" s="358">
        <v>3.1191549999999998E-2</v>
      </c>
    </row>
    <row r="779" spans="1:6" x14ac:dyDescent="0.2">
      <c r="A779" s="895"/>
      <c r="B779" s="403" t="s">
        <v>545</v>
      </c>
      <c r="C779" s="409">
        <v>99.303264094060694</v>
      </c>
      <c r="D779" s="351">
        <v>1.19747E-3</v>
      </c>
      <c r="E779" s="351">
        <v>2.4591229999999999E-2</v>
      </c>
      <c r="F779" s="358">
        <v>3.0982409999999998E-2</v>
      </c>
    </row>
    <row r="780" spans="1:6" x14ac:dyDescent="0.2">
      <c r="A780" s="895"/>
      <c r="B780" s="403" t="s">
        <v>548</v>
      </c>
      <c r="C780" s="409">
        <v>99.467112979991498</v>
      </c>
      <c r="D780" s="351">
        <v>1.6499799999999999E-3</v>
      </c>
      <c r="E780" s="351">
        <v>2.6281789999999999E-2</v>
      </c>
      <c r="F780" s="358">
        <v>3.2267759999999999E-2</v>
      </c>
    </row>
    <row r="781" spans="1:6" x14ac:dyDescent="0.2">
      <c r="A781" s="895"/>
      <c r="B781" s="403" t="s">
        <v>552</v>
      </c>
      <c r="C781" s="409">
        <v>99.586837885347407</v>
      </c>
      <c r="D781" s="351">
        <v>1.20367E-3</v>
      </c>
      <c r="E781" s="351">
        <v>2.7517090000000001E-2</v>
      </c>
      <c r="F781" s="358">
        <v>3.3337499999999999E-2</v>
      </c>
    </row>
    <row r="782" spans="1:6" x14ac:dyDescent="0.2">
      <c r="A782" s="895"/>
      <c r="B782" s="403" t="s">
        <v>556</v>
      </c>
      <c r="C782" s="409">
        <v>99.703542550824395</v>
      </c>
      <c r="D782" s="351">
        <v>1.1718900000000001E-3</v>
      </c>
      <c r="E782" s="351">
        <v>2.872123E-2</v>
      </c>
      <c r="F782" s="358">
        <v>3.2680969999999997E-2</v>
      </c>
    </row>
    <row r="783" spans="1:6" ht="12.75" thickBot="1" x14ac:dyDescent="0.25">
      <c r="A783" s="896"/>
      <c r="B783" s="404" t="s">
        <v>560</v>
      </c>
      <c r="C783" s="410">
        <v>100</v>
      </c>
      <c r="D783" s="360">
        <v>2.9733899999999998E-3</v>
      </c>
      <c r="E783" s="360">
        <v>3.1780009999999997E-2</v>
      </c>
      <c r="F783" s="361">
        <v>3.1780009999999997E-2</v>
      </c>
    </row>
    <row r="784" spans="1:6" x14ac:dyDescent="0.2">
      <c r="A784" s="894">
        <v>2019</v>
      </c>
      <c r="B784" s="154" t="s">
        <v>564</v>
      </c>
      <c r="C784" s="405">
        <v>100.598577066</v>
      </c>
      <c r="D784" s="406">
        <v>5.9854000000000001E-3</v>
      </c>
      <c r="E784" s="406">
        <v>5.9854000000000001E-3</v>
      </c>
      <c r="F784" s="407">
        <v>3.14875453662651E-2</v>
      </c>
    </row>
    <row r="785" spans="1:6" x14ac:dyDescent="0.2">
      <c r="A785" s="895"/>
      <c r="B785" s="151" t="s">
        <v>567</v>
      </c>
      <c r="C785" s="280">
        <v>101.17675</v>
      </c>
      <c r="D785" s="351">
        <v>5.7473271577259703E-3</v>
      </c>
      <c r="E785" s="351">
        <v>1.17674999999999E-2</v>
      </c>
      <c r="F785" s="358">
        <v>3.0140766875494499E-2</v>
      </c>
    </row>
    <row r="786" spans="1:6" x14ac:dyDescent="0.2">
      <c r="A786" s="895"/>
      <c r="B786" s="151" t="s">
        <v>571</v>
      </c>
      <c r="C786" s="399"/>
      <c r="D786" s="400"/>
      <c r="E786" s="400"/>
      <c r="F786" s="401"/>
    </row>
    <row r="787" spans="1:6" x14ac:dyDescent="0.2">
      <c r="A787" s="895"/>
      <c r="B787" s="151" t="s">
        <v>575</v>
      </c>
      <c r="C787" s="399"/>
      <c r="D787" s="400"/>
      <c r="E787" s="400"/>
      <c r="F787" s="401"/>
    </row>
    <row r="788" spans="1:6" x14ac:dyDescent="0.2">
      <c r="A788" s="895"/>
      <c r="B788" s="151" t="s">
        <v>579</v>
      </c>
      <c r="C788" s="399"/>
      <c r="D788" s="400"/>
      <c r="E788" s="400"/>
      <c r="F788" s="401"/>
    </row>
    <row r="789" spans="1:6" x14ac:dyDescent="0.2">
      <c r="A789" s="895"/>
      <c r="B789" s="151" t="s">
        <v>583</v>
      </c>
      <c r="C789" s="399"/>
      <c r="D789" s="400"/>
      <c r="E789" s="400"/>
      <c r="F789" s="401"/>
    </row>
    <row r="790" spans="1:6" x14ac:dyDescent="0.2">
      <c r="A790" s="895"/>
      <c r="B790" s="151" t="s">
        <v>543</v>
      </c>
      <c r="C790" s="399"/>
      <c r="D790" s="400"/>
      <c r="E790" s="400"/>
      <c r="F790" s="401"/>
    </row>
    <row r="791" spans="1:6" x14ac:dyDescent="0.2">
      <c r="A791" s="895"/>
      <c r="B791" s="151" t="s">
        <v>545</v>
      </c>
      <c r="C791" s="399"/>
      <c r="D791" s="400"/>
      <c r="E791" s="400"/>
      <c r="F791" s="401"/>
    </row>
    <row r="792" spans="1:6" x14ac:dyDescent="0.2">
      <c r="A792" s="895"/>
      <c r="B792" s="151" t="s">
        <v>548</v>
      </c>
      <c r="C792" s="399"/>
      <c r="D792" s="400"/>
      <c r="E792" s="400"/>
      <c r="F792" s="401"/>
    </row>
    <row r="793" spans="1:6" x14ac:dyDescent="0.2">
      <c r="A793" s="895"/>
      <c r="B793" s="151" t="s">
        <v>552</v>
      </c>
      <c r="C793" s="399"/>
      <c r="D793" s="400"/>
      <c r="E793" s="400"/>
      <c r="F793" s="401"/>
    </row>
    <row r="794" spans="1:6" x14ac:dyDescent="0.2">
      <c r="A794" s="895"/>
      <c r="B794" s="151" t="s">
        <v>556</v>
      </c>
      <c r="C794" s="399"/>
      <c r="D794" s="400"/>
      <c r="E794" s="400"/>
      <c r="F794" s="401"/>
    </row>
    <row r="795" spans="1:6" ht="12.75" thickBot="1" x14ac:dyDescent="0.25">
      <c r="A795" s="896"/>
      <c r="B795" s="158" t="s">
        <v>560</v>
      </c>
      <c r="C795" s="399"/>
      <c r="D795" s="400"/>
      <c r="E795" s="400"/>
      <c r="F795" s="401"/>
    </row>
    <row r="796" spans="1:6" ht="12" customHeight="1" x14ac:dyDescent="0.2">
      <c r="A796" s="887" t="s">
        <v>2123</v>
      </c>
      <c r="B796" s="887"/>
      <c r="C796" s="887"/>
      <c r="D796" s="887"/>
      <c r="E796" s="887"/>
      <c r="F796" s="887"/>
    </row>
    <row r="797" spans="1:6" x14ac:dyDescent="0.2">
      <c r="A797" s="898"/>
      <c r="B797" s="898"/>
      <c r="C797" s="898"/>
      <c r="D797" s="898"/>
      <c r="E797" s="898"/>
      <c r="F797" s="898"/>
    </row>
    <row r="798" spans="1:6" ht="12" customHeight="1" x14ac:dyDescent="0.2">
      <c r="A798" s="897" t="s">
        <v>2124</v>
      </c>
      <c r="B798" s="897"/>
      <c r="C798" s="897"/>
      <c r="D798" s="897"/>
      <c r="E798" s="897"/>
      <c r="F798" s="897"/>
    </row>
    <row r="799" spans="1:6" ht="10.15" customHeight="1" x14ac:dyDescent="0.2">
      <c r="A799" s="898"/>
      <c r="B799" s="898"/>
      <c r="C799" s="898"/>
      <c r="D799" s="898"/>
      <c r="E799" s="898"/>
      <c r="F799" s="898"/>
    </row>
    <row r="800" spans="1:6" ht="12" customHeight="1" x14ac:dyDescent="0.2">
      <c r="A800" s="887" t="s">
        <v>2125</v>
      </c>
      <c r="B800" s="887"/>
      <c r="C800" s="887"/>
      <c r="D800" s="887"/>
      <c r="E800" s="887"/>
      <c r="F800" s="887"/>
    </row>
    <row r="801" ht="52.9" customHeight="1" x14ac:dyDescent="0.2"/>
    <row r="803" ht="10.15" customHeight="1" x14ac:dyDescent="0.2"/>
  </sheetData>
  <sheetProtection formatCells="0" formatColumns="0" formatRows="0" insertColumns="0" insertRows="0" insertHyperlinks="0" deleteColumns="0" deleteRows="0" sort="0" autoFilter="0" pivotTables="0"/>
  <mergeCells count="77">
    <mergeCell ref="A3:F3"/>
    <mergeCell ref="A5:F5"/>
    <mergeCell ref="A6:F6"/>
    <mergeCell ref="A7:F7"/>
    <mergeCell ref="A10:A15"/>
    <mergeCell ref="A16:A27"/>
    <mergeCell ref="A28:A39"/>
    <mergeCell ref="A40:A51"/>
    <mergeCell ref="A52:A63"/>
    <mergeCell ref="A64:A75"/>
    <mergeCell ref="A76:A87"/>
    <mergeCell ref="A88:A99"/>
    <mergeCell ref="A100:A111"/>
    <mergeCell ref="A112:A123"/>
    <mergeCell ref="A124:A135"/>
    <mergeCell ref="A136:A147"/>
    <mergeCell ref="A148:A159"/>
    <mergeCell ref="A160:A171"/>
    <mergeCell ref="A172:A183"/>
    <mergeCell ref="A184:A195"/>
    <mergeCell ref="A196:A207"/>
    <mergeCell ref="A208:A219"/>
    <mergeCell ref="A220:A231"/>
    <mergeCell ref="A232:A243"/>
    <mergeCell ref="A244:A255"/>
    <mergeCell ref="A256:A267"/>
    <mergeCell ref="A268:A279"/>
    <mergeCell ref="A280:A291"/>
    <mergeCell ref="A292:A303"/>
    <mergeCell ref="A304:A315"/>
    <mergeCell ref="A316:A327"/>
    <mergeCell ref="A328:A339"/>
    <mergeCell ref="A340:A351"/>
    <mergeCell ref="A352:A363"/>
    <mergeCell ref="A364:A375"/>
    <mergeCell ref="A376:A387"/>
    <mergeCell ref="A388:A399"/>
    <mergeCell ref="A400:A411"/>
    <mergeCell ref="A412:A423"/>
    <mergeCell ref="A652:A663"/>
    <mergeCell ref="A424:A435"/>
    <mergeCell ref="A436:A447"/>
    <mergeCell ref="A448:A459"/>
    <mergeCell ref="A460:A471"/>
    <mergeCell ref="A472:A483"/>
    <mergeCell ref="A580:A591"/>
    <mergeCell ref="A484:A495"/>
    <mergeCell ref="A496:A507"/>
    <mergeCell ref="A508:A519"/>
    <mergeCell ref="A640:A651"/>
    <mergeCell ref="A520:A531"/>
    <mergeCell ref="A532:A543"/>
    <mergeCell ref="A544:A555"/>
    <mergeCell ref="A556:A567"/>
    <mergeCell ref="A568:A579"/>
    <mergeCell ref="A676:A687"/>
    <mergeCell ref="A797:F797"/>
    <mergeCell ref="A748:A759"/>
    <mergeCell ref="A760:A771"/>
    <mergeCell ref="A772:A783"/>
    <mergeCell ref="A784:A795"/>
    <mergeCell ref="A800:F800"/>
    <mergeCell ref="A1:F1"/>
    <mergeCell ref="A2:F2"/>
    <mergeCell ref="A712:A723"/>
    <mergeCell ref="A724:A735"/>
    <mergeCell ref="A592:A603"/>
    <mergeCell ref="A604:A615"/>
    <mergeCell ref="A616:A627"/>
    <mergeCell ref="A628:A639"/>
    <mergeCell ref="A736:A747"/>
    <mergeCell ref="A688:A699"/>
    <mergeCell ref="A700:A711"/>
    <mergeCell ref="A798:F798"/>
    <mergeCell ref="A799:F799"/>
    <mergeCell ref="A796:F796"/>
    <mergeCell ref="A664:A675"/>
  </mergeCells>
  <hyperlinks>
    <hyperlink ref="A796" r:id="rId1" display="http://www.dane.gov.co/"/>
    <hyperlink ref="A800" r:id="rId2" display="http://www.dane.gov.co/files/investigaciones/fichas/IPC.pdf"/>
  </hyperlinks>
  <pageMargins left="0.70866141732283472" right="0.70866141732283472" top="0.74803149606299213" bottom="0.74803149606299213" header="0.31496062992125984" footer="0.31496062992125984"/>
  <pageSetup scale="80" orientation="portrait" horizontalDpi="4294967295" verticalDpi="4294967295"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C000"/>
  </sheetPr>
  <dimension ref="A1:L44"/>
  <sheetViews>
    <sheetView view="pageBreakPreview" zoomScale="90" zoomScaleNormal="100" zoomScaleSheetLayoutView="90" workbookViewId="0">
      <selection activeCell="A4" sqref="A4:H5"/>
    </sheetView>
  </sheetViews>
  <sheetFormatPr baseColWidth="10" defaultColWidth="11.42578125" defaultRowHeight="14.25" x14ac:dyDescent="0.2"/>
  <cols>
    <col min="1" max="2" width="11.42578125" style="140"/>
    <col min="3" max="3" width="31.7109375" style="140" customWidth="1"/>
    <col min="4" max="4" width="11.42578125" style="140"/>
    <col min="5" max="6" width="11.42578125" style="144"/>
    <col min="7" max="8" width="11.42578125" style="140"/>
    <col min="9" max="9" width="11.42578125" style="140" customWidth="1"/>
    <col min="10" max="10" width="7.7109375" style="140" customWidth="1"/>
    <col min="11" max="11" width="48.7109375" style="140" customWidth="1"/>
    <col min="12" max="12" width="11.42578125" style="140" customWidth="1"/>
    <col min="13" max="16384" width="11.42578125" style="140"/>
  </cols>
  <sheetData>
    <row r="1" spans="1:12" s="120" customFormat="1" ht="42" customHeight="1" x14ac:dyDescent="0.2">
      <c r="A1" s="835" t="s">
        <v>2456</v>
      </c>
      <c r="B1" s="836"/>
      <c r="C1" s="836"/>
      <c r="D1" s="836"/>
      <c r="E1" s="836"/>
      <c r="F1" s="836"/>
      <c r="G1" s="836"/>
      <c r="H1" s="837"/>
    </row>
    <row r="2" spans="1:12" s="120" customFormat="1" ht="21.6" customHeight="1" x14ac:dyDescent="0.2">
      <c r="A2" s="966" t="s">
        <v>527</v>
      </c>
      <c r="B2" s="967"/>
      <c r="C2" s="967"/>
      <c r="D2" s="967"/>
      <c r="E2" s="967"/>
      <c r="F2" s="967"/>
      <c r="G2" s="967"/>
      <c r="H2" s="968"/>
      <c r="J2" s="140"/>
      <c r="L2" s="140"/>
    </row>
    <row r="3" spans="1:12" s="120" customFormat="1" ht="22.9" customHeight="1" x14ac:dyDescent="0.25">
      <c r="A3" s="969" t="s">
        <v>2140</v>
      </c>
      <c r="B3" s="970"/>
      <c r="C3" s="970"/>
      <c r="D3" s="970"/>
      <c r="E3" s="970"/>
      <c r="F3" s="970"/>
      <c r="G3" s="970"/>
      <c r="H3" s="971"/>
      <c r="J3" s="140"/>
      <c r="K3" s="332" t="s">
        <v>2401</v>
      </c>
      <c r="L3" s="140"/>
    </row>
    <row r="4" spans="1:12" ht="13.9" customHeight="1" x14ac:dyDescent="0.2">
      <c r="A4" s="901" t="s">
        <v>2410</v>
      </c>
      <c r="B4" s="902"/>
      <c r="C4" s="902"/>
      <c r="D4" s="902"/>
      <c r="E4" s="902"/>
      <c r="F4" s="902"/>
      <c r="G4" s="902"/>
      <c r="H4" s="903"/>
      <c r="J4" s="323">
        <v>1</v>
      </c>
      <c r="K4" s="324" t="s">
        <v>2453</v>
      </c>
      <c r="L4" s="325">
        <v>0.04</v>
      </c>
    </row>
    <row r="5" spans="1:12" ht="14.25" customHeight="1" x14ac:dyDescent="0.2">
      <c r="A5" s="904"/>
      <c r="B5" s="905"/>
      <c r="C5" s="905"/>
      <c r="D5" s="905"/>
      <c r="E5" s="905"/>
      <c r="F5" s="905"/>
      <c r="G5" s="905"/>
      <c r="H5" s="906"/>
      <c r="J5" s="323">
        <v>2</v>
      </c>
      <c r="K5" s="324" t="s">
        <v>2379</v>
      </c>
      <c r="L5" s="325">
        <v>0.02</v>
      </c>
    </row>
    <row r="6" spans="1:12" ht="15" x14ac:dyDescent="0.25">
      <c r="A6" s="907" t="s">
        <v>2141</v>
      </c>
      <c r="B6" s="908"/>
      <c r="C6" s="908"/>
      <c r="D6" s="908"/>
      <c r="E6" s="908"/>
      <c r="F6" s="908"/>
      <c r="G6" s="908"/>
      <c r="H6" s="909"/>
      <c r="J6" s="323">
        <v>3</v>
      </c>
      <c r="K6" s="324" t="s">
        <v>2380</v>
      </c>
      <c r="L6" s="325">
        <v>5.0000000000000001E-3</v>
      </c>
    </row>
    <row r="7" spans="1:12" ht="15" x14ac:dyDescent="0.2">
      <c r="A7" s="910" t="s">
        <v>2142</v>
      </c>
      <c r="B7" s="911"/>
      <c r="C7" s="911"/>
      <c r="D7" s="911"/>
      <c r="E7" s="912"/>
      <c r="F7" s="377">
        <v>1</v>
      </c>
      <c r="G7" s="913"/>
      <c r="H7" s="916"/>
      <c r="J7" s="323">
        <v>4</v>
      </c>
      <c r="K7" s="324" t="s">
        <v>2381</v>
      </c>
      <c r="L7" s="325">
        <v>0.01</v>
      </c>
    </row>
    <row r="8" spans="1:12" x14ac:dyDescent="0.2">
      <c r="A8" s="910" t="s">
        <v>2143</v>
      </c>
      <c r="B8" s="911"/>
      <c r="C8" s="911"/>
      <c r="D8" s="911"/>
      <c r="E8" s="912"/>
      <c r="F8" s="919"/>
      <c r="G8" s="914"/>
      <c r="H8" s="917"/>
      <c r="J8" s="323">
        <v>5</v>
      </c>
      <c r="K8" s="324" t="s">
        <v>2384</v>
      </c>
      <c r="L8" s="325">
        <v>0.02</v>
      </c>
    </row>
    <row r="9" spans="1:12" x14ac:dyDescent="0.2">
      <c r="A9" s="141" t="s">
        <v>2144</v>
      </c>
      <c r="B9" s="922" t="s">
        <v>2145</v>
      </c>
      <c r="C9" s="923"/>
      <c r="D9" s="924"/>
      <c r="E9" s="378">
        <v>8.4000000000000005E-2</v>
      </c>
      <c r="F9" s="920"/>
      <c r="G9" s="914"/>
      <c r="H9" s="917"/>
      <c r="J9" s="323">
        <v>6</v>
      </c>
      <c r="K9" s="324" t="s">
        <v>2454</v>
      </c>
      <c r="L9" s="325">
        <v>0.01</v>
      </c>
    </row>
    <row r="10" spans="1:12" x14ac:dyDescent="0.2">
      <c r="A10" s="142" t="s">
        <v>2146</v>
      </c>
      <c r="B10" s="925" t="s">
        <v>2147</v>
      </c>
      <c r="C10" s="926"/>
      <c r="D10" s="927"/>
      <c r="E10" s="379">
        <v>0.01</v>
      </c>
      <c r="F10" s="920"/>
      <c r="G10" s="914"/>
      <c r="H10" s="917"/>
      <c r="J10" s="323">
        <v>7</v>
      </c>
      <c r="K10" s="324" t="s">
        <v>2383</v>
      </c>
      <c r="L10" s="325">
        <v>0.05</v>
      </c>
    </row>
    <row r="11" spans="1:12" x14ac:dyDescent="0.2">
      <c r="A11" s="142"/>
      <c r="B11" s="925" t="s">
        <v>2149</v>
      </c>
      <c r="C11" s="926"/>
      <c r="D11" s="927"/>
      <c r="E11" s="379">
        <v>0</v>
      </c>
      <c r="F11" s="920"/>
      <c r="G11" s="914"/>
      <c r="H11" s="917"/>
    </row>
    <row r="12" spans="1:12" ht="15" x14ac:dyDescent="0.25">
      <c r="A12" s="142"/>
      <c r="B12" s="934" t="s">
        <v>2150</v>
      </c>
      <c r="C12" s="935"/>
      <c r="D12" s="936"/>
      <c r="E12" s="379">
        <v>0</v>
      </c>
      <c r="F12" s="920"/>
      <c r="G12" s="914"/>
      <c r="H12" s="917"/>
      <c r="K12" s="332" t="s">
        <v>2455</v>
      </c>
    </row>
    <row r="13" spans="1:12" x14ac:dyDescent="0.2">
      <c r="A13" s="142" t="s">
        <v>2148</v>
      </c>
      <c r="B13" s="925" t="s">
        <v>2152</v>
      </c>
      <c r="C13" s="926"/>
      <c r="D13" s="927"/>
      <c r="E13" s="379">
        <v>0.06</v>
      </c>
      <c r="F13" s="920"/>
      <c r="G13" s="914"/>
      <c r="H13" s="917"/>
      <c r="J13" s="323">
        <v>1</v>
      </c>
      <c r="K13" s="324" t="s">
        <v>2382</v>
      </c>
      <c r="L13" s="325">
        <v>1.4999999999999999E-2</v>
      </c>
    </row>
    <row r="14" spans="1:12" ht="15" x14ac:dyDescent="0.25">
      <c r="A14" s="142"/>
      <c r="B14" s="925" t="s">
        <v>2154</v>
      </c>
      <c r="C14" s="926"/>
      <c r="D14" s="927"/>
      <c r="E14" s="379">
        <v>0</v>
      </c>
      <c r="F14" s="920"/>
      <c r="G14" s="914"/>
      <c r="H14" s="917"/>
      <c r="K14" s="140" t="s">
        <v>2131</v>
      </c>
      <c r="L14" s="439">
        <f>SUM(L4:L13)</f>
        <v>0.16999999999999998</v>
      </c>
    </row>
    <row r="15" spans="1:12" x14ac:dyDescent="0.2">
      <c r="A15" s="142" t="s">
        <v>2165</v>
      </c>
      <c r="B15" s="925" t="s">
        <v>2155</v>
      </c>
      <c r="C15" s="926"/>
      <c r="D15" s="927"/>
      <c r="E15" s="379">
        <v>0.03</v>
      </c>
      <c r="F15" s="920"/>
      <c r="G15" s="914"/>
      <c r="H15" s="917"/>
    </row>
    <row r="16" spans="1:12" x14ac:dyDescent="0.2">
      <c r="A16" s="142" t="s">
        <v>2151</v>
      </c>
      <c r="B16" s="925" t="s">
        <v>2421</v>
      </c>
      <c r="C16" s="926"/>
      <c r="D16" s="927"/>
      <c r="E16" s="379">
        <v>0.13300000000000001</v>
      </c>
      <c r="F16" s="920"/>
      <c r="G16" s="914"/>
      <c r="H16" s="917"/>
    </row>
    <row r="17" spans="1:8" ht="14.25" hidden="1" customHeight="1" x14ac:dyDescent="0.2">
      <c r="A17" s="142"/>
      <c r="B17" s="925" t="s">
        <v>2156</v>
      </c>
      <c r="C17" s="926"/>
      <c r="D17" s="927"/>
      <c r="E17" s="379">
        <v>0</v>
      </c>
      <c r="F17" s="920"/>
      <c r="G17" s="914"/>
      <c r="H17" s="917"/>
    </row>
    <row r="18" spans="1:8" ht="14.25" hidden="1" customHeight="1" x14ac:dyDescent="0.2">
      <c r="A18" s="142"/>
      <c r="B18" s="925" t="s">
        <v>2157</v>
      </c>
      <c r="C18" s="926"/>
      <c r="D18" s="927"/>
      <c r="E18" s="379">
        <v>0</v>
      </c>
      <c r="F18" s="920"/>
      <c r="G18" s="914"/>
      <c r="H18" s="917"/>
    </row>
    <row r="19" spans="1:8" ht="14.25" hidden="1" customHeight="1" x14ac:dyDescent="0.2">
      <c r="A19" s="142"/>
      <c r="B19" s="925" t="s">
        <v>2158</v>
      </c>
      <c r="C19" s="926"/>
      <c r="D19" s="927"/>
      <c r="E19" s="379">
        <v>0</v>
      </c>
      <c r="F19" s="920"/>
      <c r="G19" s="914"/>
      <c r="H19" s="917"/>
    </row>
    <row r="20" spans="1:8" x14ac:dyDescent="0.2">
      <c r="A20" s="142" t="s">
        <v>2153</v>
      </c>
      <c r="B20" s="925" t="s">
        <v>2159</v>
      </c>
      <c r="C20" s="926"/>
      <c r="D20" s="927"/>
      <c r="E20" s="379">
        <v>0.01</v>
      </c>
      <c r="F20" s="920"/>
      <c r="G20" s="914"/>
      <c r="H20" s="917"/>
    </row>
    <row r="21" spans="1:8" ht="14.25" hidden="1" customHeight="1" x14ac:dyDescent="0.2">
      <c r="A21" s="143"/>
      <c r="B21" s="937" t="s">
        <v>2160</v>
      </c>
      <c r="C21" s="938"/>
      <c r="D21" s="939"/>
      <c r="E21" s="380">
        <v>0</v>
      </c>
      <c r="F21" s="921"/>
      <c r="G21" s="914"/>
      <c r="H21" s="917"/>
    </row>
    <row r="22" spans="1:8" ht="15" x14ac:dyDescent="0.2">
      <c r="A22" s="940" t="s">
        <v>2161</v>
      </c>
      <c r="B22" s="941"/>
      <c r="C22" s="941"/>
      <c r="D22" s="941"/>
      <c r="E22" s="942"/>
      <c r="F22" s="381">
        <f>SUM(E9:E21)</f>
        <v>0.32700000000000001</v>
      </c>
      <c r="G22" s="915"/>
      <c r="H22" s="917"/>
    </row>
    <row r="23" spans="1:8" ht="13.9" customHeight="1" x14ac:dyDescent="0.2">
      <c r="A23" s="928" t="s">
        <v>2162</v>
      </c>
      <c r="B23" s="929"/>
      <c r="C23" s="929"/>
      <c r="D23" s="929"/>
      <c r="E23" s="929"/>
      <c r="F23" s="930"/>
      <c r="G23" s="980">
        <f>F22+F7</f>
        <v>1.327</v>
      </c>
      <c r="H23" s="917"/>
    </row>
    <row r="24" spans="1:8" ht="14.25" customHeight="1" x14ac:dyDescent="0.2">
      <c r="A24" s="931"/>
      <c r="B24" s="932"/>
      <c r="C24" s="932"/>
      <c r="D24" s="932"/>
      <c r="E24" s="932"/>
      <c r="F24" s="933"/>
      <c r="G24" s="981"/>
      <c r="H24" s="918"/>
    </row>
    <row r="25" spans="1:8" ht="16.899999999999999" customHeight="1" x14ac:dyDescent="0.2">
      <c r="A25" s="972" t="s">
        <v>2173</v>
      </c>
      <c r="B25" s="973"/>
      <c r="C25" s="973"/>
      <c r="D25" s="973"/>
      <c r="E25" s="973"/>
      <c r="F25" s="973"/>
      <c r="G25" s="973"/>
      <c r="H25" s="974"/>
    </row>
    <row r="26" spans="1:8" x14ac:dyDescent="0.2">
      <c r="A26" s="330" t="s">
        <v>2144</v>
      </c>
      <c r="B26" s="982" t="s">
        <v>2163</v>
      </c>
      <c r="C26" s="983"/>
      <c r="D26" s="382">
        <v>0.08</v>
      </c>
      <c r="E26" s="326"/>
      <c r="F26" s="963"/>
      <c r="G26" s="913"/>
      <c r="H26" s="916"/>
    </row>
    <row r="27" spans="1:8" x14ac:dyDescent="0.2">
      <c r="A27" s="376" t="s">
        <v>2146</v>
      </c>
      <c r="B27" s="952" t="s">
        <v>2164</v>
      </c>
      <c r="C27" s="953"/>
      <c r="D27" s="383">
        <v>0.08</v>
      </c>
      <c r="E27" s="326"/>
      <c r="F27" s="964"/>
      <c r="G27" s="914"/>
      <c r="H27" s="917"/>
    </row>
    <row r="28" spans="1:8" x14ac:dyDescent="0.2">
      <c r="A28" s="376" t="s">
        <v>2148</v>
      </c>
      <c r="B28" s="952" t="s">
        <v>2411</v>
      </c>
      <c r="C28" s="953"/>
      <c r="D28" s="383">
        <v>0.03</v>
      </c>
      <c r="E28" s="326"/>
      <c r="F28" s="964"/>
      <c r="G28" s="914"/>
      <c r="H28" s="917"/>
    </row>
    <row r="29" spans="1:8" x14ac:dyDescent="0.2">
      <c r="A29" s="376" t="s">
        <v>2165</v>
      </c>
      <c r="B29" s="952" t="s">
        <v>2166</v>
      </c>
      <c r="C29" s="953"/>
      <c r="D29" s="383">
        <v>3.7999999999999999E-2</v>
      </c>
      <c r="E29" s="326"/>
      <c r="F29" s="964"/>
      <c r="G29" s="914"/>
      <c r="H29" s="917"/>
    </row>
    <row r="30" spans="1:8" x14ac:dyDescent="0.2">
      <c r="A30" s="376" t="s">
        <v>2151</v>
      </c>
      <c r="B30" s="952" t="s">
        <v>2167</v>
      </c>
      <c r="C30" s="953"/>
      <c r="D30" s="383">
        <f>SUM(E31:E36)</f>
        <v>0.20050000000000004</v>
      </c>
      <c r="E30" s="326"/>
      <c r="F30" s="964"/>
      <c r="G30" s="914"/>
      <c r="H30" s="917"/>
    </row>
    <row r="31" spans="1:8" x14ac:dyDescent="0.2">
      <c r="A31" s="977"/>
      <c r="B31" s="952" t="s">
        <v>2412</v>
      </c>
      <c r="C31" s="953"/>
      <c r="D31" s="327"/>
      <c r="E31" s="328">
        <v>0.14000000000000001</v>
      </c>
      <c r="F31" s="964"/>
      <c r="G31" s="914"/>
      <c r="H31" s="917"/>
    </row>
    <row r="32" spans="1:8" x14ac:dyDescent="0.2">
      <c r="A32" s="978"/>
      <c r="B32" s="952" t="s">
        <v>2413</v>
      </c>
      <c r="C32" s="953"/>
      <c r="D32" s="327"/>
      <c r="E32" s="328">
        <v>3.0000000000000001E-3</v>
      </c>
      <c r="F32" s="964"/>
      <c r="G32" s="914"/>
      <c r="H32" s="917"/>
    </row>
    <row r="33" spans="1:8" x14ac:dyDescent="0.2">
      <c r="A33" s="978"/>
      <c r="B33" s="952" t="s">
        <v>2414</v>
      </c>
      <c r="C33" s="953"/>
      <c r="D33" s="327"/>
      <c r="E33" s="328">
        <v>1.4999999999999999E-2</v>
      </c>
      <c r="F33" s="964"/>
      <c r="G33" s="914"/>
      <c r="H33" s="917"/>
    </row>
    <row r="34" spans="1:8" x14ac:dyDescent="0.2">
      <c r="A34" s="978"/>
      <c r="B34" s="952" t="s">
        <v>2415</v>
      </c>
      <c r="C34" s="953"/>
      <c r="D34" s="327"/>
      <c r="E34" s="328">
        <v>2.5000000000000001E-3</v>
      </c>
      <c r="F34" s="964"/>
      <c r="G34" s="914"/>
      <c r="H34" s="917"/>
    </row>
    <row r="35" spans="1:8" x14ac:dyDescent="0.2">
      <c r="A35" s="978"/>
      <c r="B35" s="952" t="s">
        <v>2416</v>
      </c>
      <c r="C35" s="953"/>
      <c r="D35" s="327"/>
      <c r="E35" s="328">
        <v>3.0000000000000001E-3</v>
      </c>
      <c r="F35" s="964"/>
      <c r="G35" s="914"/>
      <c r="H35" s="917"/>
    </row>
    <row r="36" spans="1:8" x14ac:dyDescent="0.2">
      <c r="A36" s="979"/>
      <c r="B36" s="954" t="s">
        <v>2417</v>
      </c>
      <c r="C36" s="955"/>
      <c r="D36" s="327"/>
      <c r="E36" s="329">
        <v>3.6999999999999998E-2</v>
      </c>
      <c r="F36" s="965"/>
      <c r="G36" s="914"/>
      <c r="H36" s="917"/>
    </row>
    <row r="37" spans="1:8" ht="15" x14ac:dyDescent="0.25">
      <c r="A37" s="956" t="s">
        <v>2168</v>
      </c>
      <c r="B37" s="957"/>
      <c r="C37" s="957"/>
      <c r="D37" s="957"/>
      <c r="E37" s="958"/>
      <c r="F37" s="384">
        <f>SUM(D26:D30)</f>
        <v>0.42850000000000005</v>
      </c>
      <c r="G37" s="915"/>
      <c r="H37" s="917"/>
    </row>
    <row r="38" spans="1:8" ht="13.9" customHeight="1" x14ac:dyDescent="0.2">
      <c r="A38" s="928" t="s">
        <v>2385</v>
      </c>
      <c r="B38" s="929"/>
      <c r="C38" s="929"/>
      <c r="D38" s="929"/>
      <c r="E38" s="929"/>
      <c r="F38" s="930"/>
      <c r="G38" s="959">
        <f>F37*G23</f>
        <v>0.56861950000000006</v>
      </c>
      <c r="H38" s="917"/>
    </row>
    <row r="39" spans="1:8" ht="14.25" customHeight="1" x14ac:dyDescent="0.2">
      <c r="A39" s="931"/>
      <c r="B39" s="932"/>
      <c r="C39" s="932"/>
      <c r="D39" s="932"/>
      <c r="E39" s="932"/>
      <c r="F39" s="933"/>
      <c r="G39" s="960"/>
      <c r="H39" s="918"/>
    </row>
    <row r="40" spans="1:8" ht="20.45" customHeight="1" x14ac:dyDescent="0.2">
      <c r="A40" s="972" t="s">
        <v>2169</v>
      </c>
      <c r="B40" s="973"/>
      <c r="C40" s="973"/>
      <c r="D40" s="973"/>
      <c r="E40" s="973"/>
      <c r="F40" s="973"/>
      <c r="G40" s="974"/>
      <c r="H40" s="385">
        <f>G38+G23</f>
        <v>1.8956195</v>
      </c>
    </row>
    <row r="41" spans="1:8" ht="15" x14ac:dyDescent="0.25">
      <c r="A41" s="943" t="s">
        <v>2170</v>
      </c>
      <c r="B41" s="944"/>
      <c r="C41" s="944"/>
      <c r="D41" s="944"/>
      <c r="E41" s="945"/>
      <c r="F41" s="975">
        <v>0.05</v>
      </c>
      <c r="G41" s="976"/>
      <c r="H41" s="384">
        <f>H40*F41</f>
        <v>9.4780975000000003E-2</v>
      </c>
    </row>
    <row r="42" spans="1:8" x14ac:dyDescent="0.2">
      <c r="A42" s="961"/>
      <c r="B42" s="962"/>
      <c r="C42" s="962"/>
      <c r="D42" s="962"/>
      <c r="E42" s="962"/>
      <c r="F42" s="962"/>
      <c r="G42" s="962"/>
      <c r="H42" s="331"/>
    </row>
    <row r="43" spans="1:8" ht="15" x14ac:dyDescent="0.25">
      <c r="A43" s="943" t="s">
        <v>2171</v>
      </c>
      <c r="B43" s="944"/>
      <c r="C43" s="944"/>
      <c r="D43" s="944"/>
      <c r="E43" s="944"/>
      <c r="F43" s="944"/>
      <c r="G43" s="945"/>
      <c r="H43" s="384">
        <f>SUM(H40:H41)</f>
        <v>1.9904004749999999</v>
      </c>
    </row>
    <row r="44" spans="1:8" ht="19.899999999999999" customHeight="1" x14ac:dyDescent="0.2">
      <c r="A44" s="946" t="s">
        <v>2172</v>
      </c>
      <c r="B44" s="947"/>
      <c r="C44" s="947"/>
      <c r="D44" s="947"/>
      <c r="E44" s="948"/>
      <c r="F44" s="949">
        <f>H43</f>
        <v>1.9904004749999999</v>
      </c>
      <c r="G44" s="950"/>
      <c r="H44" s="951"/>
    </row>
  </sheetData>
  <sheetProtection formatCells="0" formatColumns="0" formatRows="0" insertColumns="0" insertRows="0" insertHyperlinks="0" deleteColumns="0" deleteRows="0" sort="0" autoFilter="0" pivotTables="0"/>
  <mergeCells count="52">
    <mergeCell ref="A1:H1"/>
    <mergeCell ref="A2:H2"/>
    <mergeCell ref="A3:H3"/>
    <mergeCell ref="A40:G40"/>
    <mergeCell ref="A41:E41"/>
    <mergeCell ref="F41:G41"/>
    <mergeCell ref="B28:C28"/>
    <mergeCell ref="B29:C29"/>
    <mergeCell ref="B30:C30"/>
    <mergeCell ref="A31:A36"/>
    <mergeCell ref="B32:C32"/>
    <mergeCell ref="B33:C33"/>
    <mergeCell ref="B34:C34"/>
    <mergeCell ref="G23:G24"/>
    <mergeCell ref="A25:H25"/>
    <mergeCell ref="B26:C26"/>
    <mergeCell ref="A22:E22"/>
    <mergeCell ref="A43:G43"/>
    <mergeCell ref="A44:E44"/>
    <mergeCell ref="F44:H44"/>
    <mergeCell ref="B35:C35"/>
    <mergeCell ref="B36:C36"/>
    <mergeCell ref="A37:E37"/>
    <mergeCell ref="A38:F39"/>
    <mergeCell ref="G38:G39"/>
    <mergeCell ref="A42:G42"/>
    <mergeCell ref="F26:F36"/>
    <mergeCell ref="G26:G37"/>
    <mergeCell ref="H26:H39"/>
    <mergeCell ref="B27:C27"/>
    <mergeCell ref="B31:C31"/>
    <mergeCell ref="B17:D17"/>
    <mergeCell ref="B18:D18"/>
    <mergeCell ref="B19:D19"/>
    <mergeCell ref="B20:D20"/>
    <mergeCell ref="B21:D21"/>
    <mergeCell ref="A4:H5"/>
    <mergeCell ref="A6:H6"/>
    <mergeCell ref="A7:E7"/>
    <mergeCell ref="G7:G22"/>
    <mergeCell ref="H7:H24"/>
    <mergeCell ref="A8:E8"/>
    <mergeCell ref="F8:F21"/>
    <mergeCell ref="B9:D9"/>
    <mergeCell ref="B10:D10"/>
    <mergeCell ref="B11:D11"/>
    <mergeCell ref="A23:F24"/>
    <mergeCell ref="B12:D12"/>
    <mergeCell ref="B13:D13"/>
    <mergeCell ref="B14:D14"/>
    <mergeCell ref="B15:D15"/>
    <mergeCell ref="B16:D16"/>
  </mergeCells>
  <pageMargins left="0.70866141732283472" right="0.70866141732283472" top="0.74803149606299213" bottom="0.74803149606299213" header="0.31496062992125984" footer="0.31496062992125984"/>
  <pageSetup scale="8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5" tint="-0.249977111117893"/>
    <pageSetUpPr fitToPage="1"/>
  </sheetPr>
  <dimension ref="A1:Y176"/>
  <sheetViews>
    <sheetView view="pageBreakPreview" zoomScaleNormal="100" zoomScaleSheetLayoutView="100" workbookViewId="0">
      <pane xSplit="2" topLeftCell="U1" activePane="topRight" state="frozen"/>
      <selection activeCell="D5" sqref="D5"/>
      <selection pane="topRight" activeCell="A20" sqref="A20:A33"/>
    </sheetView>
  </sheetViews>
  <sheetFormatPr baseColWidth="10" defaultColWidth="11.42578125" defaultRowHeight="12.75" x14ac:dyDescent="0.2"/>
  <cols>
    <col min="1" max="1" width="29.28515625" style="164" customWidth="1"/>
    <col min="2" max="2" width="35" style="188" customWidth="1"/>
    <col min="3" max="3" width="14.85546875" style="194" bestFit="1" customWidth="1"/>
    <col min="4" max="19" width="14.85546875" style="164" bestFit="1" customWidth="1"/>
    <col min="20" max="21" width="14.85546875" style="164" customWidth="1"/>
    <col min="22" max="22" width="16" style="164" bestFit="1" customWidth="1"/>
    <col min="23" max="23" width="16" style="164" customWidth="1"/>
    <col min="24" max="25" width="16" style="164" bestFit="1" customWidth="1"/>
    <col min="26" max="16384" width="11.42578125" style="164"/>
  </cols>
  <sheetData>
    <row r="1" spans="1:25" ht="30" x14ac:dyDescent="0.4">
      <c r="A1" s="991" t="str">
        <f>'LISTADO DE UNITARIOS'!A3:E3</f>
        <v>OBJETO: ADECUACIÓNES Y MEJORAMIENTO LOCATIVO DE LOS CENTROS DE BIENESTAR DEL ADULTO MAYOR DE LA NEVADA Y LOS MAYALES, EN VALLEDUPAR,CESAR</v>
      </c>
      <c r="B1" s="991"/>
      <c r="C1" s="991"/>
      <c r="D1" s="991"/>
      <c r="E1" s="991"/>
      <c r="F1" s="991"/>
      <c r="G1" s="991"/>
      <c r="H1" s="991"/>
      <c r="I1" s="991"/>
      <c r="J1" s="991"/>
      <c r="K1" s="991"/>
      <c r="L1" s="991"/>
      <c r="M1" s="991"/>
      <c r="N1" s="991"/>
      <c r="O1" s="991"/>
      <c r="P1" s="991"/>
      <c r="Q1" s="991"/>
      <c r="R1" s="991"/>
      <c r="S1" s="991"/>
      <c r="T1" s="991"/>
      <c r="U1" s="991"/>
      <c r="V1" s="991"/>
      <c r="W1" s="393"/>
      <c r="X1" s="165"/>
      <c r="Y1" s="165"/>
    </row>
    <row r="2" spans="1:25" ht="30" x14ac:dyDescent="0.4">
      <c r="A2" s="992" t="s">
        <v>527</v>
      </c>
      <c r="B2" s="992"/>
      <c r="C2" s="992"/>
      <c r="D2" s="992"/>
      <c r="E2" s="992"/>
      <c r="F2" s="992"/>
      <c r="G2" s="992"/>
      <c r="H2" s="992"/>
      <c r="I2" s="992"/>
      <c r="J2" s="992"/>
      <c r="K2" s="992"/>
      <c r="L2" s="992"/>
      <c r="M2" s="992"/>
      <c r="N2" s="992"/>
      <c r="O2" s="992"/>
      <c r="P2" s="992"/>
      <c r="Q2" s="992"/>
      <c r="R2" s="992"/>
      <c r="S2" s="992"/>
      <c r="T2" s="992"/>
      <c r="U2" s="992"/>
      <c r="V2" s="992"/>
      <c r="W2" s="394"/>
      <c r="X2" s="165"/>
      <c r="Y2" s="165"/>
    </row>
    <row r="3" spans="1:25" x14ac:dyDescent="0.2">
      <c r="A3" s="165"/>
      <c r="B3" s="166"/>
      <c r="C3" s="167"/>
      <c r="D3" s="165"/>
      <c r="E3" s="165"/>
      <c r="F3" s="165"/>
      <c r="G3" s="165"/>
      <c r="H3" s="165"/>
      <c r="I3" s="165"/>
      <c r="J3" s="165"/>
      <c r="K3" s="165"/>
      <c r="L3" s="165"/>
      <c r="M3" s="165"/>
      <c r="N3" s="165"/>
      <c r="O3" s="165"/>
      <c r="P3" s="165"/>
      <c r="Q3" s="165"/>
      <c r="R3" s="165"/>
      <c r="S3" s="165"/>
      <c r="T3" s="165"/>
      <c r="U3" s="165"/>
      <c r="V3" s="165"/>
      <c r="W3" s="165"/>
      <c r="X3" s="165"/>
      <c r="Y3" s="165"/>
    </row>
    <row r="4" spans="1:25" ht="26.25" x14ac:dyDescent="0.2">
      <c r="A4" s="999" t="s">
        <v>2202</v>
      </c>
      <c r="B4" s="999"/>
      <c r="C4" s="999"/>
      <c r="D4" s="999"/>
      <c r="E4" s="999"/>
      <c r="F4" s="999"/>
      <c r="G4" s="999"/>
      <c r="H4" s="999"/>
      <c r="I4" s="999"/>
      <c r="J4" s="999"/>
      <c r="K4" s="999"/>
      <c r="L4" s="999"/>
      <c r="M4" s="999"/>
      <c r="N4" s="999"/>
      <c r="O4" s="999"/>
      <c r="P4" s="999"/>
      <c r="Q4" s="999"/>
      <c r="R4" s="999"/>
      <c r="S4" s="999"/>
      <c r="T4" s="999"/>
      <c r="U4" s="999"/>
      <c r="V4" s="999"/>
      <c r="W4" s="395"/>
      <c r="X4" s="165"/>
      <c r="Y4" s="165"/>
    </row>
    <row r="5" spans="1:25" ht="26.25" x14ac:dyDescent="0.2">
      <c r="A5" s="999" t="s">
        <v>2203</v>
      </c>
      <c r="B5" s="999"/>
      <c r="C5" s="999"/>
      <c r="D5" s="999"/>
      <c r="E5" s="999"/>
      <c r="F5" s="999"/>
      <c r="G5" s="999"/>
      <c r="H5" s="999"/>
      <c r="I5" s="999"/>
      <c r="J5" s="999"/>
      <c r="K5" s="999"/>
      <c r="L5" s="999"/>
      <c r="M5" s="999"/>
      <c r="N5" s="999"/>
      <c r="O5" s="999"/>
      <c r="P5" s="999"/>
      <c r="Q5" s="999"/>
      <c r="R5" s="999"/>
      <c r="S5" s="999"/>
      <c r="T5" s="999"/>
      <c r="U5" s="999"/>
      <c r="V5" s="999"/>
      <c r="W5" s="395"/>
      <c r="X5" s="165"/>
      <c r="Y5" s="165"/>
    </row>
    <row r="6" spans="1:25" ht="38.25" customHeight="1" x14ac:dyDescent="0.2">
      <c r="A6" s="1000" t="s">
        <v>2204</v>
      </c>
      <c r="B6" s="1000"/>
      <c r="C6" s="1000"/>
      <c r="D6" s="1000"/>
      <c r="E6" s="1000"/>
      <c r="F6" s="1000"/>
      <c r="G6" s="1000"/>
      <c r="H6" s="1000"/>
      <c r="I6" s="1000"/>
      <c r="J6" s="1000"/>
      <c r="K6" s="1000"/>
      <c r="L6" s="1000"/>
      <c r="M6" s="1000"/>
      <c r="N6" s="1000"/>
      <c r="O6" s="1000"/>
      <c r="P6" s="1000"/>
      <c r="Q6" s="1000"/>
      <c r="R6" s="1000"/>
      <c r="S6" s="1000"/>
      <c r="T6" s="1000"/>
      <c r="U6" s="1000"/>
      <c r="V6" s="1000"/>
      <c r="W6" s="396"/>
      <c r="X6" s="165"/>
      <c r="Y6" s="165"/>
    </row>
    <row r="7" spans="1:25" ht="20.25" customHeight="1" x14ac:dyDescent="0.2">
      <c r="A7" s="1001" t="s">
        <v>2426</v>
      </c>
      <c r="B7" s="1001"/>
      <c r="C7" s="1001"/>
      <c r="D7" s="1001"/>
      <c r="E7" s="1001"/>
      <c r="F7" s="1001"/>
      <c r="G7" s="1001"/>
      <c r="H7" s="1001"/>
      <c r="I7" s="1001"/>
      <c r="J7" s="1001"/>
      <c r="K7" s="1001"/>
      <c r="L7" s="1001"/>
      <c r="M7" s="1001"/>
      <c r="N7" s="1001"/>
      <c r="O7" s="1001"/>
      <c r="P7" s="1001"/>
      <c r="Q7" s="1001"/>
      <c r="R7" s="1001"/>
      <c r="S7" s="1001"/>
      <c r="T7" s="1001"/>
      <c r="U7" s="1001"/>
      <c r="V7" s="1001"/>
      <c r="W7" s="397"/>
      <c r="X7" s="165"/>
      <c r="Y7" s="165"/>
    </row>
    <row r="8" spans="1:25" x14ac:dyDescent="0.2">
      <c r="A8" s="165"/>
      <c r="B8" s="166"/>
      <c r="C8" s="167"/>
      <c r="D8" s="165"/>
      <c r="E8" s="165"/>
      <c r="F8" s="165"/>
      <c r="G8" s="165"/>
      <c r="H8" s="165"/>
      <c r="I8" s="165"/>
      <c r="J8" s="165"/>
      <c r="K8" s="165"/>
      <c r="L8" s="165"/>
      <c r="M8" s="165"/>
      <c r="N8" s="165"/>
      <c r="O8" s="165"/>
      <c r="P8" s="165"/>
      <c r="Q8" s="165"/>
      <c r="R8" s="165"/>
      <c r="S8" s="165"/>
      <c r="T8" s="165"/>
      <c r="U8" s="165"/>
      <c r="V8" s="165"/>
      <c r="W8" s="165"/>
      <c r="X8" s="165"/>
      <c r="Y8" s="165"/>
    </row>
    <row r="9" spans="1:25" x14ac:dyDescent="0.2">
      <c r="A9" s="165"/>
      <c r="B9" s="168" t="s">
        <v>539</v>
      </c>
      <c r="C9" s="169">
        <v>0.16700000000000001</v>
      </c>
      <c r="D9" s="169">
        <v>9.2299999999999993E-2</v>
      </c>
      <c r="E9" s="169">
        <v>8.7499999999999994E-2</v>
      </c>
      <c r="F9" s="169">
        <v>7.6499999999999999E-2</v>
      </c>
      <c r="G9" s="169">
        <v>6.9900000000000004E-2</v>
      </c>
      <c r="H9" s="169">
        <v>6.4899999999999999E-2</v>
      </c>
      <c r="I9" s="169">
        <v>5.5E-2</v>
      </c>
      <c r="J9" s="169">
        <v>4.8500000000000001E-2</v>
      </c>
      <c r="K9" s="169">
        <v>4.48E-2</v>
      </c>
      <c r="L9" s="169">
        <v>5.6899999999999999E-2</v>
      </c>
      <c r="M9" s="170">
        <v>7.6700000000000004E-2</v>
      </c>
      <c r="N9" s="170">
        <v>0.02</v>
      </c>
      <c r="O9" s="170">
        <v>3.1699999999999999E-2</v>
      </c>
      <c r="P9" s="170">
        <v>3.73E-2</v>
      </c>
      <c r="Q9" s="170">
        <v>2.4400000000000002E-2</v>
      </c>
      <c r="R9" s="170">
        <v>1.9400000000000001E-2</v>
      </c>
      <c r="S9" s="170">
        <v>3.6600000000000001E-2</v>
      </c>
      <c r="T9" s="170">
        <v>6.7699999999999996E-2</v>
      </c>
      <c r="U9" s="170">
        <v>5.7500000000000002E-2</v>
      </c>
      <c r="V9" s="170">
        <v>4.0899999999999999E-2</v>
      </c>
      <c r="W9" s="170">
        <v>3.1800000000000002E-2</v>
      </c>
      <c r="X9" s="170">
        <v>3.0099999999999998E-2</v>
      </c>
      <c r="Y9" s="170">
        <v>3.7999999999999999E-2</v>
      </c>
    </row>
    <row r="10" spans="1:25" ht="20.25" customHeight="1" x14ac:dyDescent="0.2">
      <c r="A10" s="165"/>
      <c r="B10" s="168" t="s">
        <v>2205</v>
      </c>
      <c r="C10" s="171">
        <v>1998</v>
      </c>
      <c r="D10" s="171">
        <v>1999</v>
      </c>
      <c r="E10" s="171">
        <v>2000</v>
      </c>
      <c r="F10" s="171">
        <v>2001</v>
      </c>
      <c r="G10" s="171">
        <v>2002</v>
      </c>
      <c r="H10" s="171">
        <v>2003</v>
      </c>
      <c r="I10" s="171">
        <v>2004</v>
      </c>
      <c r="J10" s="171">
        <v>2005</v>
      </c>
      <c r="K10" s="171">
        <v>2006</v>
      </c>
      <c r="L10" s="171">
        <v>2007</v>
      </c>
      <c r="M10" s="171">
        <v>2008</v>
      </c>
      <c r="N10" s="171">
        <v>2009</v>
      </c>
      <c r="O10" s="171">
        <v>2010</v>
      </c>
      <c r="P10" s="171">
        <v>2011</v>
      </c>
      <c r="Q10" s="171">
        <v>2012</v>
      </c>
      <c r="R10" s="171">
        <v>2013</v>
      </c>
      <c r="S10" s="171">
        <v>2014</v>
      </c>
      <c r="T10" s="171">
        <v>2015</v>
      </c>
      <c r="U10" s="171">
        <v>2016</v>
      </c>
      <c r="V10" s="171">
        <v>2017</v>
      </c>
      <c r="W10" s="171">
        <v>2018</v>
      </c>
      <c r="X10" s="171">
        <v>2019</v>
      </c>
      <c r="Y10" s="171">
        <v>2020</v>
      </c>
    </row>
    <row r="11" spans="1:25" x14ac:dyDescent="0.2">
      <c r="A11" s="1002" t="s">
        <v>2206</v>
      </c>
      <c r="B11" s="172" t="s">
        <v>2207</v>
      </c>
      <c r="C11" s="173">
        <v>3577000</v>
      </c>
      <c r="D11" s="173">
        <f t="shared" ref="D11:Q18" si="0">ROUND(C11*(1+C$9)/1000,0)*1000</f>
        <v>4174000</v>
      </c>
      <c r="E11" s="173">
        <f t="shared" si="0"/>
        <v>4559000</v>
      </c>
      <c r="F11" s="173">
        <f t="shared" ref="F11:K11" si="1">ROUND(E11*(1+E$9)/1000,0)*1000</f>
        <v>4958000</v>
      </c>
      <c r="G11" s="173">
        <f t="shared" si="1"/>
        <v>5337000</v>
      </c>
      <c r="H11" s="173">
        <f t="shared" si="1"/>
        <v>5710000</v>
      </c>
      <c r="I11" s="173">
        <f t="shared" si="1"/>
        <v>6081000</v>
      </c>
      <c r="J11" s="173">
        <f t="shared" si="1"/>
        <v>6415000</v>
      </c>
      <c r="K11" s="173">
        <f t="shared" si="1"/>
        <v>6726000</v>
      </c>
      <c r="L11" s="173">
        <f t="shared" si="0"/>
        <v>7027000</v>
      </c>
      <c r="M11" s="173">
        <f t="shared" si="0"/>
        <v>7427000</v>
      </c>
      <c r="N11" s="173">
        <f t="shared" si="0"/>
        <v>7997000</v>
      </c>
      <c r="O11" s="173">
        <f t="shared" si="0"/>
        <v>8157000</v>
      </c>
      <c r="P11" s="173">
        <f t="shared" si="0"/>
        <v>8416000</v>
      </c>
      <c r="Q11" s="173">
        <f t="shared" si="0"/>
        <v>8730000</v>
      </c>
      <c r="R11" s="173">
        <f t="shared" ref="R11:R18" si="2">ROUND(Q11*(1+Q$9)/1000,0)*1000</f>
        <v>8943000</v>
      </c>
      <c r="S11" s="173">
        <f t="shared" ref="S11:U26" si="3">ROUND(R11*(1+R$9)/1000,0)*1000</f>
        <v>9116000</v>
      </c>
      <c r="T11" s="173">
        <f t="shared" si="3"/>
        <v>9450000</v>
      </c>
      <c r="U11" s="173">
        <f t="shared" si="3"/>
        <v>10090000</v>
      </c>
      <c r="V11" s="173">
        <f>ROUND(U11*(1+U$9)/1000,0)*1000</f>
        <v>10670000</v>
      </c>
      <c r="W11" s="173">
        <f t="shared" ref="W11:W18" si="4">ROUND(V11*(1+V$9)/1000,0)*1000</f>
        <v>11106000</v>
      </c>
      <c r="X11" s="173">
        <f>ROUND(W11*(1+W$9)/1000,0)*1000</f>
        <v>11459000</v>
      </c>
      <c r="Y11" s="173">
        <f>ROUND(X11*(1+X$9)/1000,0)*1000</f>
        <v>11804000</v>
      </c>
    </row>
    <row r="12" spans="1:25" x14ac:dyDescent="0.2">
      <c r="A12" s="1003"/>
      <c r="B12" s="174" t="s">
        <v>2208</v>
      </c>
      <c r="C12" s="173">
        <v>2726000</v>
      </c>
      <c r="D12" s="173">
        <f t="shared" ref="D12:D18" si="5">ROUND(C12*(1+$C$9)/1000,0)*1000</f>
        <v>3181000</v>
      </c>
      <c r="E12" s="173">
        <f t="shared" si="0"/>
        <v>3475000</v>
      </c>
      <c r="F12" s="173">
        <f t="shared" si="0"/>
        <v>3779000</v>
      </c>
      <c r="G12" s="173">
        <f t="shared" si="0"/>
        <v>4068000</v>
      </c>
      <c r="H12" s="173">
        <f t="shared" si="0"/>
        <v>4352000</v>
      </c>
      <c r="I12" s="173">
        <f t="shared" si="0"/>
        <v>4634000</v>
      </c>
      <c r="J12" s="173">
        <f t="shared" si="0"/>
        <v>4889000</v>
      </c>
      <c r="K12" s="173">
        <f t="shared" si="0"/>
        <v>5126000</v>
      </c>
      <c r="L12" s="173">
        <f t="shared" si="0"/>
        <v>5356000</v>
      </c>
      <c r="M12" s="173">
        <f t="shared" si="0"/>
        <v>5661000</v>
      </c>
      <c r="N12" s="173">
        <f t="shared" si="0"/>
        <v>6095000</v>
      </c>
      <c r="O12" s="173">
        <f t="shared" si="0"/>
        <v>6217000</v>
      </c>
      <c r="P12" s="173">
        <f t="shared" si="0"/>
        <v>6414000</v>
      </c>
      <c r="Q12" s="173">
        <f t="shared" si="0"/>
        <v>6653000</v>
      </c>
      <c r="R12" s="173">
        <f t="shared" si="2"/>
        <v>6815000</v>
      </c>
      <c r="S12" s="173">
        <f t="shared" si="3"/>
        <v>6947000</v>
      </c>
      <c r="T12" s="173">
        <f t="shared" si="3"/>
        <v>7201000</v>
      </c>
      <c r="U12" s="173">
        <f t="shared" si="3"/>
        <v>7689000</v>
      </c>
      <c r="V12" s="173">
        <f t="shared" ref="V12:V18" si="6">ROUND(U12*(1+U$9)/1000,0)*1000</f>
        <v>8131000</v>
      </c>
      <c r="W12" s="173">
        <f t="shared" si="4"/>
        <v>8464000</v>
      </c>
      <c r="X12" s="173">
        <f t="shared" ref="X12:Y18" si="7">ROUND(W12*(1+W$9)/1000,0)*1000</f>
        <v>8733000</v>
      </c>
      <c r="Y12" s="173">
        <f t="shared" si="7"/>
        <v>8996000</v>
      </c>
    </row>
    <row r="13" spans="1:25" x14ac:dyDescent="0.2">
      <c r="A13" s="1003"/>
      <c r="B13" s="174" t="s">
        <v>2209</v>
      </c>
      <c r="C13" s="173">
        <v>2300000</v>
      </c>
      <c r="D13" s="173">
        <f t="shared" si="5"/>
        <v>2684000</v>
      </c>
      <c r="E13" s="173">
        <f t="shared" si="0"/>
        <v>2932000</v>
      </c>
      <c r="F13" s="173">
        <f t="shared" si="0"/>
        <v>3189000</v>
      </c>
      <c r="G13" s="173">
        <f t="shared" si="0"/>
        <v>3433000</v>
      </c>
      <c r="H13" s="173">
        <f t="shared" si="0"/>
        <v>3673000</v>
      </c>
      <c r="I13" s="173">
        <f t="shared" si="0"/>
        <v>3911000</v>
      </c>
      <c r="J13" s="173">
        <f t="shared" si="0"/>
        <v>4126000</v>
      </c>
      <c r="K13" s="173">
        <f t="shared" si="0"/>
        <v>4326000</v>
      </c>
      <c r="L13" s="173">
        <f t="shared" si="0"/>
        <v>4520000</v>
      </c>
      <c r="M13" s="173">
        <f t="shared" si="0"/>
        <v>4777000</v>
      </c>
      <c r="N13" s="173">
        <f t="shared" si="0"/>
        <v>5143000</v>
      </c>
      <c r="O13" s="173">
        <f t="shared" si="0"/>
        <v>5246000</v>
      </c>
      <c r="P13" s="173">
        <f t="shared" si="0"/>
        <v>5412000</v>
      </c>
      <c r="Q13" s="173">
        <f t="shared" si="0"/>
        <v>5614000</v>
      </c>
      <c r="R13" s="173">
        <f t="shared" si="2"/>
        <v>5751000</v>
      </c>
      <c r="S13" s="173">
        <f t="shared" si="3"/>
        <v>5863000</v>
      </c>
      <c r="T13" s="173">
        <f t="shared" si="3"/>
        <v>6078000</v>
      </c>
      <c r="U13" s="173">
        <f t="shared" si="3"/>
        <v>6489000</v>
      </c>
      <c r="V13" s="173">
        <f t="shared" si="6"/>
        <v>6862000</v>
      </c>
      <c r="W13" s="173">
        <f t="shared" si="4"/>
        <v>7143000</v>
      </c>
      <c r="X13" s="173">
        <f t="shared" si="7"/>
        <v>7370000</v>
      </c>
      <c r="Y13" s="173">
        <f t="shared" si="7"/>
        <v>7592000</v>
      </c>
    </row>
    <row r="14" spans="1:25" x14ac:dyDescent="0.2">
      <c r="A14" s="1003"/>
      <c r="B14" s="174" t="s">
        <v>2210</v>
      </c>
      <c r="C14" s="173">
        <v>1959000</v>
      </c>
      <c r="D14" s="173">
        <f t="shared" si="5"/>
        <v>2286000</v>
      </c>
      <c r="E14" s="173">
        <f t="shared" si="0"/>
        <v>2497000</v>
      </c>
      <c r="F14" s="173">
        <f t="shared" si="0"/>
        <v>2715000</v>
      </c>
      <c r="G14" s="173">
        <f t="shared" si="0"/>
        <v>2923000</v>
      </c>
      <c r="H14" s="173">
        <f t="shared" si="0"/>
        <v>3127000</v>
      </c>
      <c r="I14" s="173">
        <f t="shared" si="0"/>
        <v>3330000</v>
      </c>
      <c r="J14" s="173">
        <f t="shared" si="0"/>
        <v>3513000</v>
      </c>
      <c r="K14" s="173">
        <f t="shared" si="0"/>
        <v>3683000</v>
      </c>
      <c r="L14" s="173">
        <f t="shared" si="0"/>
        <v>3848000</v>
      </c>
      <c r="M14" s="173">
        <f t="shared" si="0"/>
        <v>4067000</v>
      </c>
      <c r="N14" s="173">
        <f t="shared" si="0"/>
        <v>4379000</v>
      </c>
      <c r="O14" s="173">
        <f t="shared" si="0"/>
        <v>4467000</v>
      </c>
      <c r="P14" s="173">
        <f t="shared" si="0"/>
        <v>4609000</v>
      </c>
      <c r="Q14" s="173">
        <f t="shared" si="0"/>
        <v>4781000</v>
      </c>
      <c r="R14" s="173">
        <f t="shared" si="2"/>
        <v>4898000</v>
      </c>
      <c r="S14" s="173">
        <f t="shared" si="3"/>
        <v>4993000</v>
      </c>
      <c r="T14" s="173">
        <f t="shared" si="3"/>
        <v>5176000</v>
      </c>
      <c r="U14" s="173">
        <f t="shared" si="3"/>
        <v>5526000</v>
      </c>
      <c r="V14" s="173">
        <f t="shared" si="6"/>
        <v>5844000</v>
      </c>
      <c r="W14" s="173">
        <f t="shared" si="4"/>
        <v>6083000</v>
      </c>
      <c r="X14" s="173">
        <f t="shared" si="7"/>
        <v>6276000</v>
      </c>
      <c r="Y14" s="173">
        <f t="shared" si="7"/>
        <v>6465000</v>
      </c>
    </row>
    <row r="15" spans="1:25" x14ac:dyDescent="0.2">
      <c r="A15" s="1003"/>
      <c r="B15" s="174" t="s">
        <v>2211</v>
      </c>
      <c r="C15" s="173">
        <v>1767000</v>
      </c>
      <c r="D15" s="173">
        <f t="shared" si="5"/>
        <v>2062000</v>
      </c>
      <c r="E15" s="173">
        <f t="shared" si="0"/>
        <v>2252000</v>
      </c>
      <c r="F15" s="173">
        <f t="shared" si="0"/>
        <v>2449000</v>
      </c>
      <c r="G15" s="173">
        <f t="shared" si="0"/>
        <v>2636000</v>
      </c>
      <c r="H15" s="173">
        <f t="shared" si="0"/>
        <v>2820000</v>
      </c>
      <c r="I15" s="173">
        <f t="shared" si="0"/>
        <v>3003000</v>
      </c>
      <c r="J15" s="173">
        <f t="shared" si="0"/>
        <v>3168000</v>
      </c>
      <c r="K15" s="173">
        <f t="shared" si="0"/>
        <v>3322000</v>
      </c>
      <c r="L15" s="173">
        <f t="shared" si="0"/>
        <v>3471000</v>
      </c>
      <c r="M15" s="173">
        <f t="shared" si="0"/>
        <v>3668000</v>
      </c>
      <c r="N15" s="173">
        <f t="shared" si="0"/>
        <v>3949000</v>
      </c>
      <c r="O15" s="173">
        <f t="shared" si="0"/>
        <v>4028000</v>
      </c>
      <c r="P15" s="173">
        <f t="shared" si="0"/>
        <v>4156000</v>
      </c>
      <c r="Q15" s="173">
        <f t="shared" si="0"/>
        <v>4311000</v>
      </c>
      <c r="R15" s="173">
        <f t="shared" si="2"/>
        <v>4416000</v>
      </c>
      <c r="S15" s="173">
        <f t="shared" si="3"/>
        <v>4502000</v>
      </c>
      <c r="T15" s="173">
        <f t="shared" si="3"/>
        <v>4667000</v>
      </c>
      <c r="U15" s="173">
        <f t="shared" si="3"/>
        <v>4983000</v>
      </c>
      <c r="V15" s="173">
        <f t="shared" si="6"/>
        <v>5270000</v>
      </c>
      <c r="W15" s="173">
        <f t="shared" si="4"/>
        <v>5486000</v>
      </c>
      <c r="X15" s="173">
        <f t="shared" si="7"/>
        <v>5660000</v>
      </c>
      <c r="Y15" s="173">
        <f t="shared" si="7"/>
        <v>5830000</v>
      </c>
    </row>
    <row r="16" spans="1:25" x14ac:dyDescent="0.2">
      <c r="A16" s="1003"/>
      <c r="B16" s="174" t="s">
        <v>2212</v>
      </c>
      <c r="C16" s="173">
        <v>1576000</v>
      </c>
      <c r="D16" s="173">
        <f t="shared" si="5"/>
        <v>1839000</v>
      </c>
      <c r="E16" s="173">
        <f t="shared" si="0"/>
        <v>2009000</v>
      </c>
      <c r="F16" s="173">
        <f t="shared" si="0"/>
        <v>2185000</v>
      </c>
      <c r="G16" s="173">
        <f t="shared" si="0"/>
        <v>2352000</v>
      </c>
      <c r="H16" s="173">
        <f t="shared" si="0"/>
        <v>2516000</v>
      </c>
      <c r="I16" s="173">
        <f t="shared" si="0"/>
        <v>2679000</v>
      </c>
      <c r="J16" s="173">
        <f t="shared" si="0"/>
        <v>2826000</v>
      </c>
      <c r="K16" s="173">
        <f t="shared" si="0"/>
        <v>2963000</v>
      </c>
      <c r="L16" s="173">
        <f t="shared" si="0"/>
        <v>3096000</v>
      </c>
      <c r="M16" s="173">
        <f t="shared" si="0"/>
        <v>3272000</v>
      </c>
      <c r="N16" s="173">
        <f t="shared" si="0"/>
        <v>3523000</v>
      </c>
      <c r="O16" s="173">
        <f t="shared" si="0"/>
        <v>3593000</v>
      </c>
      <c r="P16" s="173">
        <f t="shared" si="0"/>
        <v>3707000</v>
      </c>
      <c r="Q16" s="173">
        <f t="shared" si="0"/>
        <v>3845000</v>
      </c>
      <c r="R16" s="173">
        <f t="shared" si="2"/>
        <v>3939000</v>
      </c>
      <c r="S16" s="173">
        <f t="shared" si="3"/>
        <v>4015000</v>
      </c>
      <c r="T16" s="173">
        <f t="shared" si="3"/>
        <v>4162000</v>
      </c>
      <c r="U16" s="173">
        <f t="shared" si="3"/>
        <v>4444000</v>
      </c>
      <c r="V16" s="173">
        <f t="shared" si="6"/>
        <v>4700000</v>
      </c>
      <c r="W16" s="173">
        <f t="shared" si="4"/>
        <v>4892000</v>
      </c>
      <c r="X16" s="173">
        <f t="shared" si="7"/>
        <v>5048000</v>
      </c>
      <c r="Y16" s="173">
        <f t="shared" si="7"/>
        <v>5200000</v>
      </c>
    </row>
    <row r="17" spans="1:25" x14ac:dyDescent="0.2">
      <c r="A17" s="1003"/>
      <c r="B17" s="174" t="s">
        <v>2213</v>
      </c>
      <c r="C17" s="173">
        <v>1192000</v>
      </c>
      <c r="D17" s="173">
        <f t="shared" si="5"/>
        <v>1391000</v>
      </c>
      <c r="E17" s="173">
        <f t="shared" si="0"/>
        <v>1519000</v>
      </c>
      <c r="F17" s="173">
        <f t="shared" si="0"/>
        <v>1652000</v>
      </c>
      <c r="G17" s="173">
        <f t="shared" si="0"/>
        <v>1778000</v>
      </c>
      <c r="H17" s="173">
        <f t="shared" si="0"/>
        <v>1902000</v>
      </c>
      <c r="I17" s="173">
        <f t="shared" si="0"/>
        <v>2025000</v>
      </c>
      <c r="J17" s="173">
        <f t="shared" si="0"/>
        <v>2136000</v>
      </c>
      <c r="K17" s="173">
        <f t="shared" si="0"/>
        <v>2240000</v>
      </c>
      <c r="L17" s="173">
        <f t="shared" si="0"/>
        <v>2340000</v>
      </c>
      <c r="M17" s="173">
        <f t="shared" si="0"/>
        <v>2473000</v>
      </c>
      <c r="N17" s="173">
        <f t="shared" si="0"/>
        <v>2663000</v>
      </c>
      <c r="O17" s="173">
        <f t="shared" si="0"/>
        <v>2716000</v>
      </c>
      <c r="P17" s="173">
        <f t="shared" si="0"/>
        <v>2802000</v>
      </c>
      <c r="Q17" s="173">
        <f t="shared" si="0"/>
        <v>2907000</v>
      </c>
      <c r="R17" s="173">
        <f t="shared" si="2"/>
        <v>2978000</v>
      </c>
      <c r="S17" s="173">
        <f t="shared" si="3"/>
        <v>3036000</v>
      </c>
      <c r="T17" s="173">
        <f t="shared" si="3"/>
        <v>3147000</v>
      </c>
      <c r="U17" s="173">
        <f t="shared" si="3"/>
        <v>3360000</v>
      </c>
      <c r="V17" s="173">
        <f t="shared" si="6"/>
        <v>3553000</v>
      </c>
      <c r="W17" s="173">
        <f t="shared" si="4"/>
        <v>3698000</v>
      </c>
      <c r="X17" s="173">
        <f t="shared" si="7"/>
        <v>3816000</v>
      </c>
      <c r="Y17" s="173">
        <f t="shared" si="7"/>
        <v>3931000</v>
      </c>
    </row>
    <row r="18" spans="1:25" x14ac:dyDescent="0.2">
      <c r="A18" s="1004"/>
      <c r="B18" s="174" t="s">
        <v>2214</v>
      </c>
      <c r="C18" s="173">
        <v>1124000</v>
      </c>
      <c r="D18" s="173">
        <f t="shared" si="5"/>
        <v>1312000</v>
      </c>
      <c r="E18" s="173">
        <f t="shared" si="0"/>
        <v>1433000</v>
      </c>
      <c r="F18" s="173">
        <f t="shared" si="0"/>
        <v>1558000</v>
      </c>
      <c r="G18" s="173">
        <f t="shared" si="0"/>
        <v>1677000</v>
      </c>
      <c r="H18" s="173">
        <f t="shared" si="0"/>
        <v>1794000</v>
      </c>
      <c r="I18" s="173">
        <f t="shared" si="0"/>
        <v>1910000</v>
      </c>
      <c r="J18" s="173">
        <f t="shared" si="0"/>
        <v>2015000</v>
      </c>
      <c r="K18" s="173">
        <f t="shared" si="0"/>
        <v>2113000</v>
      </c>
      <c r="L18" s="173">
        <f t="shared" si="0"/>
        <v>2208000</v>
      </c>
      <c r="M18" s="173">
        <f t="shared" si="0"/>
        <v>2334000</v>
      </c>
      <c r="N18" s="173">
        <f t="shared" si="0"/>
        <v>2513000</v>
      </c>
      <c r="O18" s="173">
        <f t="shared" si="0"/>
        <v>2563000</v>
      </c>
      <c r="P18" s="173">
        <f t="shared" si="0"/>
        <v>2644000</v>
      </c>
      <c r="Q18" s="173">
        <f t="shared" si="0"/>
        <v>2743000</v>
      </c>
      <c r="R18" s="173">
        <f t="shared" si="2"/>
        <v>2810000</v>
      </c>
      <c r="S18" s="173">
        <f t="shared" si="3"/>
        <v>2865000</v>
      </c>
      <c r="T18" s="173">
        <f t="shared" si="3"/>
        <v>2970000</v>
      </c>
      <c r="U18" s="173">
        <f t="shared" si="3"/>
        <v>3171000</v>
      </c>
      <c r="V18" s="173">
        <f t="shared" si="6"/>
        <v>3353000</v>
      </c>
      <c r="W18" s="173">
        <f t="shared" si="4"/>
        <v>3490000</v>
      </c>
      <c r="X18" s="173">
        <f t="shared" si="7"/>
        <v>3601000</v>
      </c>
      <c r="Y18" s="173">
        <f t="shared" si="7"/>
        <v>3709000</v>
      </c>
    </row>
    <row r="19" spans="1:25" x14ac:dyDescent="0.2">
      <c r="A19" s="175"/>
      <c r="B19" s="176"/>
      <c r="C19" s="177"/>
      <c r="D19" s="177"/>
      <c r="E19" s="177"/>
      <c r="F19" s="177"/>
      <c r="G19" s="177"/>
      <c r="H19" s="177"/>
      <c r="I19" s="177"/>
      <c r="J19" s="177"/>
      <c r="K19" s="177"/>
      <c r="L19" s="177"/>
      <c r="M19" s="177"/>
      <c r="N19" s="177"/>
      <c r="O19" s="177"/>
      <c r="P19" s="177"/>
      <c r="Q19" s="177"/>
      <c r="R19" s="177"/>
      <c r="S19" s="177"/>
      <c r="T19" s="177"/>
      <c r="U19" s="177"/>
      <c r="V19" s="177"/>
      <c r="W19" s="177"/>
      <c r="X19" s="177"/>
      <c r="Y19" s="177"/>
    </row>
    <row r="20" spans="1:25" x14ac:dyDescent="0.2">
      <c r="A20" s="993" t="s">
        <v>2215</v>
      </c>
      <c r="B20" s="178" t="s">
        <v>2216</v>
      </c>
      <c r="C20" s="173">
        <v>738000</v>
      </c>
      <c r="D20" s="173">
        <f t="shared" ref="D20:Q33" si="8">ROUND(C20*(1+C$9)/1000,0)*1000</f>
        <v>861000</v>
      </c>
      <c r="E20" s="173">
        <f t="shared" si="8"/>
        <v>940000</v>
      </c>
      <c r="F20" s="173">
        <f t="shared" si="8"/>
        <v>1022000</v>
      </c>
      <c r="G20" s="173">
        <f t="shared" si="8"/>
        <v>1100000</v>
      </c>
      <c r="H20" s="173">
        <f t="shared" si="8"/>
        <v>1177000</v>
      </c>
      <c r="I20" s="173">
        <f t="shared" si="8"/>
        <v>1253000</v>
      </c>
      <c r="J20" s="173">
        <f t="shared" si="8"/>
        <v>1322000</v>
      </c>
      <c r="K20" s="173">
        <f t="shared" si="8"/>
        <v>1386000</v>
      </c>
      <c r="L20" s="173">
        <f t="shared" si="8"/>
        <v>1448000</v>
      </c>
      <c r="M20" s="173">
        <f t="shared" si="8"/>
        <v>1530000</v>
      </c>
      <c r="N20" s="173">
        <f t="shared" si="8"/>
        <v>1647000</v>
      </c>
      <c r="O20" s="173">
        <f t="shared" si="8"/>
        <v>1680000</v>
      </c>
      <c r="P20" s="173">
        <f t="shared" si="8"/>
        <v>1733000</v>
      </c>
      <c r="Q20" s="173">
        <f t="shared" si="8"/>
        <v>1798000</v>
      </c>
      <c r="R20" s="173">
        <f t="shared" ref="R20:R33" si="9">ROUND(Q20*(1+Q$9)/1000,0)*1000</f>
        <v>1842000</v>
      </c>
      <c r="S20" s="173">
        <f t="shared" ref="S20:U35" si="10">ROUND(R20*(1+R$9)/1000,0)*1000</f>
        <v>1878000</v>
      </c>
      <c r="T20" s="173">
        <f t="shared" si="10"/>
        <v>1947000</v>
      </c>
      <c r="U20" s="173">
        <f t="shared" si="3"/>
        <v>2079000</v>
      </c>
      <c r="V20" s="173">
        <f t="shared" ref="V20:V33" si="11">ROUND(U20*(1+U$9)/1000,0)*1000</f>
        <v>2199000</v>
      </c>
      <c r="W20" s="173">
        <f t="shared" ref="W20:W33" si="12">ROUND(V20*(1+V$9)/1000,0)*1000</f>
        <v>2289000</v>
      </c>
      <c r="X20" s="173">
        <f t="shared" ref="X20:Y33" si="13">ROUND(W20*(1+W$9)/1000,0)*1000</f>
        <v>2362000</v>
      </c>
      <c r="Y20" s="173">
        <f t="shared" si="13"/>
        <v>2433000</v>
      </c>
    </row>
    <row r="21" spans="1:25" x14ac:dyDescent="0.2">
      <c r="A21" s="994"/>
      <c r="B21" s="178" t="s">
        <v>2217</v>
      </c>
      <c r="C21" s="173">
        <v>648000</v>
      </c>
      <c r="D21" s="173">
        <f t="shared" si="8"/>
        <v>756000</v>
      </c>
      <c r="E21" s="173">
        <f t="shared" si="8"/>
        <v>826000</v>
      </c>
      <c r="F21" s="173">
        <f t="shared" si="8"/>
        <v>898000</v>
      </c>
      <c r="G21" s="173">
        <f t="shared" si="8"/>
        <v>967000</v>
      </c>
      <c r="H21" s="173">
        <f t="shared" si="8"/>
        <v>1035000</v>
      </c>
      <c r="I21" s="173">
        <f t="shared" si="8"/>
        <v>1102000</v>
      </c>
      <c r="J21" s="173">
        <f t="shared" si="8"/>
        <v>1163000</v>
      </c>
      <c r="K21" s="173">
        <f t="shared" si="8"/>
        <v>1219000</v>
      </c>
      <c r="L21" s="173">
        <f t="shared" si="8"/>
        <v>1274000</v>
      </c>
      <c r="M21" s="173">
        <f t="shared" si="8"/>
        <v>1346000</v>
      </c>
      <c r="N21" s="173">
        <f t="shared" si="8"/>
        <v>1449000</v>
      </c>
      <c r="O21" s="173">
        <f t="shared" si="8"/>
        <v>1478000</v>
      </c>
      <c r="P21" s="173">
        <f t="shared" si="8"/>
        <v>1525000</v>
      </c>
      <c r="Q21" s="173">
        <f t="shared" si="8"/>
        <v>1582000</v>
      </c>
      <c r="R21" s="173">
        <f t="shared" si="9"/>
        <v>1621000</v>
      </c>
      <c r="S21" s="173">
        <f t="shared" si="10"/>
        <v>1652000</v>
      </c>
      <c r="T21" s="173">
        <f t="shared" si="10"/>
        <v>1712000</v>
      </c>
      <c r="U21" s="173">
        <f t="shared" si="3"/>
        <v>1828000</v>
      </c>
      <c r="V21" s="173">
        <f t="shared" si="11"/>
        <v>1933000</v>
      </c>
      <c r="W21" s="173">
        <f t="shared" si="12"/>
        <v>2012000</v>
      </c>
      <c r="X21" s="173">
        <f t="shared" si="13"/>
        <v>2076000</v>
      </c>
      <c r="Y21" s="173">
        <f t="shared" si="13"/>
        <v>2138000</v>
      </c>
    </row>
    <row r="22" spans="1:25" x14ac:dyDescent="0.2">
      <c r="A22" s="994"/>
      <c r="B22" s="178" t="s">
        <v>2218</v>
      </c>
      <c r="C22" s="173">
        <v>680000</v>
      </c>
      <c r="D22" s="173">
        <f t="shared" si="8"/>
        <v>794000</v>
      </c>
      <c r="E22" s="173">
        <f t="shared" si="8"/>
        <v>867000</v>
      </c>
      <c r="F22" s="173">
        <f t="shared" si="8"/>
        <v>943000</v>
      </c>
      <c r="G22" s="173">
        <f t="shared" si="8"/>
        <v>1015000</v>
      </c>
      <c r="H22" s="173">
        <f t="shared" si="8"/>
        <v>1086000</v>
      </c>
      <c r="I22" s="173">
        <f t="shared" si="8"/>
        <v>1156000</v>
      </c>
      <c r="J22" s="173">
        <f t="shared" si="8"/>
        <v>1220000</v>
      </c>
      <c r="K22" s="173">
        <f t="shared" si="8"/>
        <v>1279000</v>
      </c>
      <c r="L22" s="173">
        <f t="shared" si="8"/>
        <v>1336000</v>
      </c>
      <c r="M22" s="173">
        <f t="shared" si="8"/>
        <v>1412000</v>
      </c>
      <c r="N22" s="173">
        <f t="shared" si="8"/>
        <v>1520000</v>
      </c>
      <c r="O22" s="173">
        <f t="shared" si="8"/>
        <v>1550000</v>
      </c>
      <c r="P22" s="173">
        <f t="shared" si="8"/>
        <v>1599000</v>
      </c>
      <c r="Q22" s="173">
        <f t="shared" si="8"/>
        <v>1659000</v>
      </c>
      <c r="R22" s="173">
        <f t="shared" si="9"/>
        <v>1699000</v>
      </c>
      <c r="S22" s="173">
        <f t="shared" si="10"/>
        <v>1732000</v>
      </c>
      <c r="T22" s="173">
        <f t="shared" si="10"/>
        <v>1795000</v>
      </c>
      <c r="U22" s="173">
        <f t="shared" si="3"/>
        <v>1917000</v>
      </c>
      <c r="V22" s="173">
        <f t="shared" si="11"/>
        <v>2027000</v>
      </c>
      <c r="W22" s="173">
        <f t="shared" si="12"/>
        <v>2110000</v>
      </c>
      <c r="X22" s="173">
        <f t="shared" si="13"/>
        <v>2177000</v>
      </c>
      <c r="Y22" s="173">
        <f t="shared" si="13"/>
        <v>2243000</v>
      </c>
    </row>
    <row r="23" spans="1:25" x14ac:dyDescent="0.2">
      <c r="A23" s="994"/>
      <c r="B23" s="178" t="s">
        <v>2219</v>
      </c>
      <c r="C23" s="173">
        <v>550000</v>
      </c>
      <c r="D23" s="173">
        <f t="shared" si="8"/>
        <v>642000</v>
      </c>
      <c r="E23" s="173">
        <f t="shared" si="8"/>
        <v>701000</v>
      </c>
      <c r="F23" s="173">
        <f t="shared" si="8"/>
        <v>762000</v>
      </c>
      <c r="G23" s="173">
        <f t="shared" si="8"/>
        <v>820000</v>
      </c>
      <c r="H23" s="173">
        <f t="shared" si="8"/>
        <v>877000</v>
      </c>
      <c r="I23" s="173">
        <f t="shared" si="8"/>
        <v>934000</v>
      </c>
      <c r="J23" s="173">
        <f t="shared" si="8"/>
        <v>985000</v>
      </c>
      <c r="K23" s="173">
        <f t="shared" si="8"/>
        <v>1033000</v>
      </c>
      <c r="L23" s="173">
        <f t="shared" si="8"/>
        <v>1079000</v>
      </c>
      <c r="M23" s="173">
        <f t="shared" si="8"/>
        <v>1140000</v>
      </c>
      <c r="N23" s="173">
        <f t="shared" si="8"/>
        <v>1227000</v>
      </c>
      <c r="O23" s="173">
        <f t="shared" si="8"/>
        <v>1252000</v>
      </c>
      <c r="P23" s="173">
        <f t="shared" si="8"/>
        <v>1292000</v>
      </c>
      <c r="Q23" s="173">
        <f t="shared" si="8"/>
        <v>1340000</v>
      </c>
      <c r="R23" s="173">
        <f t="shared" si="9"/>
        <v>1373000</v>
      </c>
      <c r="S23" s="173">
        <f t="shared" si="10"/>
        <v>1400000</v>
      </c>
      <c r="T23" s="173">
        <f t="shared" si="10"/>
        <v>1451000</v>
      </c>
      <c r="U23" s="173">
        <f t="shared" si="3"/>
        <v>1549000</v>
      </c>
      <c r="V23" s="173">
        <f t="shared" si="11"/>
        <v>1638000</v>
      </c>
      <c r="W23" s="173">
        <f t="shared" si="12"/>
        <v>1705000</v>
      </c>
      <c r="X23" s="173">
        <f t="shared" si="13"/>
        <v>1759000</v>
      </c>
      <c r="Y23" s="173">
        <f t="shared" si="13"/>
        <v>1812000</v>
      </c>
    </row>
    <row r="24" spans="1:25" x14ac:dyDescent="0.2">
      <c r="A24" s="994"/>
      <c r="B24" s="178" t="s">
        <v>2220</v>
      </c>
      <c r="C24" s="173">
        <v>767000</v>
      </c>
      <c r="D24" s="173">
        <f t="shared" si="8"/>
        <v>895000</v>
      </c>
      <c r="E24" s="173">
        <f t="shared" si="8"/>
        <v>978000</v>
      </c>
      <c r="F24" s="173">
        <f t="shared" si="8"/>
        <v>1064000</v>
      </c>
      <c r="G24" s="173">
        <f t="shared" si="8"/>
        <v>1145000</v>
      </c>
      <c r="H24" s="173">
        <f t="shared" si="8"/>
        <v>1225000</v>
      </c>
      <c r="I24" s="173">
        <f t="shared" si="8"/>
        <v>1305000</v>
      </c>
      <c r="J24" s="173">
        <f t="shared" si="8"/>
        <v>1377000</v>
      </c>
      <c r="K24" s="173">
        <f t="shared" si="8"/>
        <v>1444000</v>
      </c>
      <c r="L24" s="173">
        <f t="shared" si="8"/>
        <v>1509000</v>
      </c>
      <c r="M24" s="173">
        <f t="shared" si="8"/>
        <v>1595000</v>
      </c>
      <c r="N24" s="173">
        <f t="shared" si="8"/>
        <v>1717000</v>
      </c>
      <c r="O24" s="173">
        <f t="shared" si="8"/>
        <v>1751000</v>
      </c>
      <c r="P24" s="173">
        <f t="shared" si="8"/>
        <v>1807000</v>
      </c>
      <c r="Q24" s="173">
        <f t="shared" si="8"/>
        <v>1874000</v>
      </c>
      <c r="R24" s="173">
        <f t="shared" si="9"/>
        <v>1920000</v>
      </c>
      <c r="S24" s="173">
        <f t="shared" si="10"/>
        <v>1957000</v>
      </c>
      <c r="T24" s="173">
        <f t="shared" si="10"/>
        <v>2029000</v>
      </c>
      <c r="U24" s="173">
        <f t="shared" si="3"/>
        <v>2166000</v>
      </c>
      <c r="V24" s="173">
        <f t="shared" si="11"/>
        <v>2291000</v>
      </c>
      <c r="W24" s="173">
        <f t="shared" si="12"/>
        <v>2385000</v>
      </c>
      <c r="X24" s="173">
        <f t="shared" si="13"/>
        <v>2461000</v>
      </c>
      <c r="Y24" s="173">
        <f t="shared" si="13"/>
        <v>2535000</v>
      </c>
    </row>
    <row r="25" spans="1:25" x14ac:dyDescent="0.2">
      <c r="A25" s="994"/>
      <c r="B25" s="178" t="s">
        <v>2221</v>
      </c>
      <c r="C25" s="173">
        <v>630000</v>
      </c>
      <c r="D25" s="173">
        <f t="shared" si="8"/>
        <v>735000</v>
      </c>
      <c r="E25" s="173">
        <f t="shared" si="8"/>
        <v>803000</v>
      </c>
      <c r="F25" s="173">
        <f t="shared" si="8"/>
        <v>873000</v>
      </c>
      <c r="G25" s="173">
        <f t="shared" si="8"/>
        <v>940000</v>
      </c>
      <c r="H25" s="173">
        <f t="shared" si="8"/>
        <v>1006000</v>
      </c>
      <c r="I25" s="173">
        <f t="shared" si="8"/>
        <v>1071000</v>
      </c>
      <c r="J25" s="173">
        <f t="shared" si="8"/>
        <v>1130000</v>
      </c>
      <c r="K25" s="173">
        <f t="shared" si="8"/>
        <v>1185000</v>
      </c>
      <c r="L25" s="173">
        <f t="shared" si="8"/>
        <v>1238000</v>
      </c>
      <c r="M25" s="173">
        <f t="shared" si="8"/>
        <v>1308000</v>
      </c>
      <c r="N25" s="173">
        <f t="shared" si="8"/>
        <v>1408000</v>
      </c>
      <c r="O25" s="173">
        <f t="shared" si="8"/>
        <v>1436000</v>
      </c>
      <c r="P25" s="173">
        <f t="shared" si="8"/>
        <v>1482000</v>
      </c>
      <c r="Q25" s="173">
        <f t="shared" si="8"/>
        <v>1537000</v>
      </c>
      <c r="R25" s="173">
        <f t="shared" si="9"/>
        <v>1575000</v>
      </c>
      <c r="S25" s="173">
        <f t="shared" si="10"/>
        <v>1606000</v>
      </c>
      <c r="T25" s="173">
        <f t="shared" si="10"/>
        <v>1665000</v>
      </c>
      <c r="U25" s="173">
        <f t="shared" si="3"/>
        <v>1778000</v>
      </c>
      <c r="V25" s="173">
        <f t="shared" si="11"/>
        <v>1880000</v>
      </c>
      <c r="W25" s="173">
        <f t="shared" si="12"/>
        <v>1957000</v>
      </c>
      <c r="X25" s="173">
        <f t="shared" si="13"/>
        <v>2019000</v>
      </c>
      <c r="Y25" s="173">
        <f t="shared" si="13"/>
        <v>2080000</v>
      </c>
    </row>
    <row r="26" spans="1:25" x14ac:dyDescent="0.2">
      <c r="A26" s="994"/>
      <c r="B26" s="178" t="s">
        <v>2222</v>
      </c>
      <c r="C26" s="173">
        <v>767000</v>
      </c>
      <c r="D26" s="173">
        <f t="shared" si="8"/>
        <v>895000</v>
      </c>
      <c r="E26" s="173">
        <f t="shared" si="8"/>
        <v>978000</v>
      </c>
      <c r="F26" s="173">
        <f t="shared" si="8"/>
        <v>1064000</v>
      </c>
      <c r="G26" s="173">
        <f t="shared" si="8"/>
        <v>1145000</v>
      </c>
      <c r="H26" s="173">
        <f t="shared" si="8"/>
        <v>1225000</v>
      </c>
      <c r="I26" s="173">
        <f t="shared" si="8"/>
        <v>1305000</v>
      </c>
      <c r="J26" s="173">
        <f t="shared" si="8"/>
        <v>1377000</v>
      </c>
      <c r="K26" s="173">
        <f t="shared" si="8"/>
        <v>1444000</v>
      </c>
      <c r="L26" s="173">
        <f t="shared" si="8"/>
        <v>1509000</v>
      </c>
      <c r="M26" s="173">
        <f t="shared" si="8"/>
        <v>1595000</v>
      </c>
      <c r="N26" s="173">
        <f t="shared" si="8"/>
        <v>1717000</v>
      </c>
      <c r="O26" s="173">
        <f t="shared" si="8"/>
        <v>1751000</v>
      </c>
      <c r="P26" s="173">
        <f t="shared" si="8"/>
        <v>1807000</v>
      </c>
      <c r="Q26" s="173">
        <f t="shared" si="8"/>
        <v>1874000</v>
      </c>
      <c r="R26" s="173">
        <f t="shared" si="9"/>
        <v>1920000</v>
      </c>
      <c r="S26" s="173">
        <f t="shared" si="10"/>
        <v>1957000</v>
      </c>
      <c r="T26" s="173">
        <f t="shared" si="10"/>
        <v>2029000</v>
      </c>
      <c r="U26" s="173">
        <f t="shared" si="3"/>
        <v>2166000</v>
      </c>
      <c r="V26" s="173">
        <f t="shared" si="11"/>
        <v>2291000</v>
      </c>
      <c r="W26" s="173">
        <f t="shared" si="12"/>
        <v>2385000</v>
      </c>
      <c r="X26" s="173">
        <f t="shared" si="13"/>
        <v>2461000</v>
      </c>
      <c r="Y26" s="173">
        <f t="shared" si="13"/>
        <v>2535000</v>
      </c>
    </row>
    <row r="27" spans="1:25" x14ac:dyDescent="0.2">
      <c r="A27" s="994"/>
      <c r="B27" s="178" t="s">
        <v>2223</v>
      </c>
      <c r="C27" s="173">
        <v>630000</v>
      </c>
      <c r="D27" s="173">
        <f t="shared" si="8"/>
        <v>735000</v>
      </c>
      <c r="E27" s="173">
        <f t="shared" si="8"/>
        <v>803000</v>
      </c>
      <c r="F27" s="173">
        <f t="shared" si="8"/>
        <v>873000</v>
      </c>
      <c r="G27" s="173">
        <f t="shared" si="8"/>
        <v>940000</v>
      </c>
      <c r="H27" s="173">
        <f t="shared" si="8"/>
        <v>1006000</v>
      </c>
      <c r="I27" s="173">
        <f t="shared" si="8"/>
        <v>1071000</v>
      </c>
      <c r="J27" s="173">
        <f t="shared" si="8"/>
        <v>1130000</v>
      </c>
      <c r="K27" s="173">
        <f t="shared" si="8"/>
        <v>1185000</v>
      </c>
      <c r="L27" s="173">
        <f t="shared" si="8"/>
        <v>1238000</v>
      </c>
      <c r="M27" s="173">
        <f t="shared" si="8"/>
        <v>1308000</v>
      </c>
      <c r="N27" s="173">
        <f t="shared" si="8"/>
        <v>1408000</v>
      </c>
      <c r="O27" s="173">
        <f t="shared" si="8"/>
        <v>1436000</v>
      </c>
      <c r="P27" s="173">
        <f t="shared" si="8"/>
        <v>1482000</v>
      </c>
      <c r="Q27" s="173">
        <f t="shared" si="8"/>
        <v>1537000</v>
      </c>
      <c r="R27" s="173">
        <f t="shared" si="9"/>
        <v>1575000</v>
      </c>
      <c r="S27" s="173">
        <f t="shared" si="10"/>
        <v>1606000</v>
      </c>
      <c r="T27" s="173">
        <f t="shared" si="10"/>
        <v>1665000</v>
      </c>
      <c r="U27" s="173">
        <f t="shared" si="10"/>
        <v>1778000</v>
      </c>
      <c r="V27" s="173">
        <f t="shared" si="11"/>
        <v>1880000</v>
      </c>
      <c r="W27" s="173">
        <f t="shared" si="12"/>
        <v>1957000</v>
      </c>
      <c r="X27" s="173">
        <f t="shared" si="13"/>
        <v>2019000</v>
      </c>
      <c r="Y27" s="173">
        <f t="shared" si="13"/>
        <v>2080000</v>
      </c>
    </row>
    <row r="28" spans="1:25" x14ac:dyDescent="0.2">
      <c r="A28" s="994"/>
      <c r="B28" s="178" t="s">
        <v>2224</v>
      </c>
      <c r="C28" s="173">
        <v>681000</v>
      </c>
      <c r="D28" s="173">
        <f t="shared" si="8"/>
        <v>795000</v>
      </c>
      <c r="E28" s="173">
        <f t="shared" si="8"/>
        <v>868000</v>
      </c>
      <c r="F28" s="173">
        <f t="shared" si="8"/>
        <v>944000</v>
      </c>
      <c r="G28" s="173">
        <f t="shared" si="8"/>
        <v>1016000</v>
      </c>
      <c r="H28" s="173">
        <f t="shared" si="8"/>
        <v>1087000</v>
      </c>
      <c r="I28" s="173">
        <f t="shared" si="8"/>
        <v>1158000</v>
      </c>
      <c r="J28" s="173">
        <f t="shared" si="8"/>
        <v>1222000</v>
      </c>
      <c r="K28" s="173">
        <f t="shared" si="8"/>
        <v>1281000</v>
      </c>
      <c r="L28" s="173">
        <f t="shared" si="8"/>
        <v>1338000</v>
      </c>
      <c r="M28" s="173">
        <f t="shared" si="8"/>
        <v>1414000</v>
      </c>
      <c r="N28" s="173">
        <f t="shared" si="8"/>
        <v>1522000</v>
      </c>
      <c r="O28" s="173">
        <f t="shared" si="8"/>
        <v>1552000</v>
      </c>
      <c r="P28" s="173">
        <f t="shared" si="8"/>
        <v>1601000</v>
      </c>
      <c r="Q28" s="173">
        <f t="shared" si="8"/>
        <v>1661000</v>
      </c>
      <c r="R28" s="173">
        <f t="shared" si="9"/>
        <v>1702000</v>
      </c>
      <c r="S28" s="173">
        <f t="shared" si="10"/>
        <v>1735000</v>
      </c>
      <c r="T28" s="173">
        <f t="shared" si="10"/>
        <v>1799000</v>
      </c>
      <c r="U28" s="173">
        <f t="shared" si="10"/>
        <v>1921000</v>
      </c>
      <c r="V28" s="173">
        <f t="shared" si="11"/>
        <v>2031000</v>
      </c>
      <c r="W28" s="173">
        <f t="shared" si="12"/>
        <v>2114000</v>
      </c>
      <c r="X28" s="173">
        <f t="shared" si="13"/>
        <v>2181000</v>
      </c>
      <c r="Y28" s="173">
        <f t="shared" si="13"/>
        <v>2247000</v>
      </c>
    </row>
    <row r="29" spans="1:25" x14ac:dyDescent="0.2">
      <c r="A29" s="994"/>
      <c r="B29" s="178" t="s">
        <v>2225</v>
      </c>
      <c r="C29" s="173">
        <v>477000</v>
      </c>
      <c r="D29" s="173">
        <f t="shared" si="8"/>
        <v>557000</v>
      </c>
      <c r="E29" s="173">
        <f t="shared" si="8"/>
        <v>608000</v>
      </c>
      <c r="F29" s="173">
        <f t="shared" si="8"/>
        <v>661000</v>
      </c>
      <c r="G29" s="173">
        <f t="shared" si="8"/>
        <v>712000</v>
      </c>
      <c r="H29" s="173">
        <f t="shared" si="8"/>
        <v>762000</v>
      </c>
      <c r="I29" s="173">
        <f t="shared" si="8"/>
        <v>811000</v>
      </c>
      <c r="J29" s="173">
        <f t="shared" si="8"/>
        <v>856000</v>
      </c>
      <c r="K29" s="173">
        <f t="shared" si="8"/>
        <v>898000</v>
      </c>
      <c r="L29" s="173">
        <f t="shared" si="8"/>
        <v>938000</v>
      </c>
      <c r="M29" s="173">
        <f t="shared" si="8"/>
        <v>991000</v>
      </c>
      <c r="N29" s="173">
        <f t="shared" si="8"/>
        <v>1067000</v>
      </c>
      <c r="O29" s="173">
        <f t="shared" si="8"/>
        <v>1088000</v>
      </c>
      <c r="P29" s="173">
        <f t="shared" si="8"/>
        <v>1122000</v>
      </c>
      <c r="Q29" s="173">
        <f t="shared" si="8"/>
        <v>1164000</v>
      </c>
      <c r="R29" s="173">
        <f t="shared" si="9"/>
        <v>1192000</v>
      </c>
      <c r="S29" s="173">
        <f t="shared" si="10"/>
        <v>1215000</v>
      </c>
      <c r="T29" s="173">
        <f t="shared" si="10"/>
        <v>1259000</v>
      </c>
      <c r="U29" s="173">
        <f t="shared" si="10"/>
        <v>1344000</v>
      </c>
      <c r="V29" s="173">
        <f t="shared" si="11"/>
        <v>1421000</v>
      </c>
      <c r="W29" s="173">
        <f t="shared" si="12"/>
        <v>1479000</v>
      </c>
      <c r="X29" s="173">
        <f t="shared" si="13"/>
        <v>1526000</v>
      </c>
      <c r="Y29" s="173">
        <f t="shared" si="13"/>
        <v>1572000</v>
      </c>
    </row>
    <row r="30" spans="1:25" x14ac:dyDescent="0.2">
      <c r="A30" s="994"/>
      <c r="B30" s="178" t="s">
        <v>2226</v>
      </c>
      <c r="C30" s="173">
        <v>613000</v>
      </c>
      <c r="D30" s="173">
        <f t="shared" si="8"/>
        <v>715000</v>
      </c>
      <c r="E30" s="173">
        <f t="shared" si="8"/>
        <v>781000</v>
      </c>
      <c r="F30" s="173">
        <f t="shared" si="8"/>
        <v>849000</v>
      </c>
      <c r="G30" s="173">
        <f t="shared" si="8"/>
        <v>914000</v>
      </c>
      <c r="H30" s="173">
        <f t="shared" si="8"/>
        <v>978000</v>
      </c>
      <c r="I30" s="173">
        <f t="shared" si="8"/>
        <v>1041000</v>
      </c>
      <c r="J30" s="173">
        <f t="shared" si="8"/>
        <v>1098000</v>
      </c>
      <c r="K30" s="173">
        <f t="shared" si="8"/>
        <v>1151000</v>
      </c>
      <c r="L30" s="173">
        <f t="shared" si="8"/>
        <v>1203000</v>
      </c>
      <c r="M30" s="173">
        <f t="shared" si="8"/>
        <v>1271000</v>
      </c>
      <c r="N30" s="173">
        <f t="shared" si="8"/>
        <v>1368000</v>
      </c>
      <c r="O30" s="173">
        <f t="shared" si="8"/>
        <v>1395000</v>
      </c>
      <c r="P30" s="173">
        <f t="shared" si="8"/>
        <v>1439000</v>
      </c>
      <c r="Q30" s="173">
        <f t="shared" si="8"/>
        <v>1493000</v>
      </c>
      <c r="R30" s="173">
        <f t="shared" si="9"/>
        <v>1529000</v>
      </c>
      <c r="S30" s="173">
        <f t="shared" si="10"/>
        <v>1559000</v>
      </c>
      <c r="T30" s="173">
        <f t="shared" si="10"/>
        <v>1616000</v>
      </c>
      <c r="U30" s="173">
        <f t="shared" si="10"/>
        <v>1725000</v>
      </c>
      <c r="V30" s="173">
        <f t="shared" si="11"/>
        <v>1824000</v>
      </c>
      <c r="W30" s="173">
        <f t="shared" si="12"/>
        <v>1899000</v>
      </c>
      <c r="X30" s="173">
        <f t="shared" si="13"/>
        <v>1959000</v>
      </c>
      <c r="Y30" s="173">
        <f t="shared" si="13"/>
        <v>2018000</v>
      </c>
    </row>
    <row r="31" spans="1:25" x14ac:dyDescent="0.2">
      <c r="A31" s="994"/>
      <c r="B31" s="178" t="s">
        <v>2227</v>
      </c>
      <c r="C31" s="173">
        <v>409000</v>
      </c>
      <c r="D31" s="173">
        <f t="shared" si="8"/>
        <v>477000</v>
      </c>
      <c r="E31" s="173">
        <f t="shared" si="8"/>
        <v>521000</v>
      </c>
      <c r="F31" s="173">
        <f t="shared" si="8"/>
        <v>567000</v>
      </c>
      <c r="G31" s="173">
        <f t="shared" si="8"/>
        <v>610000</v>
      </c>
      <c r="H31" s="173">
        <f t="shared" si="8"/>
        <v>653000</v>
      </c>
      <c r="I31" s="173">
        <f t="shared" si="8"/>
        <v>695000</v>
      </c>
      <c r="J31" s="173">
        <f t="shared" si="8"/>
        <v>733000</v>
      </c>
      <c r="K31" s="173">
        <f t="shared" si="8"/>
        <v>769000</v>
      </c>
      <c r="L31" s="173">
        <f t="shared" si="8"/>
        <v>803000</v>
      </c>
      <c r="M31" s="173">
        <f t="shared" si="8"/>
        <v>849000</v>
      </c>
      <c r="N31" s="173">
        <f t="shared" si="8"/>
        <v>914000</v>
      </c>
      <c r="O31" s="173">
        <f t="shared" si="8"/>
        <v>932000</v>
      </c>
      <c r="P31" s="173">
        <f t="shared" si="8"/>
        <v>962000</v>
      </c>
      <c r="Q31" s="173">
        <f t="shared" si="8"/>
        <v>998000</v>
      </c>
      <c r="R31" s="173">
        <f t="shared" si="9"/>
        <v>1022000</v>
      </c>
      <c r="S31" s="173">
        <f t="shared" si="10"/>
        <v>1042000</v>
      </c>
      <c r="T31" s="173">
        <f t="shared" si="10"/>
        <v>1080000</v>
      </c>
      <c r="U31" s="173">
        <f t="shared" si="10"/>
        <v>1153000</v>
      </c>
      <c r="V31" s="173">
        <f t="shared" si="11"/>
        <v>1219000</v>
      </c>
      <c r="W31" s="173">
        <f t="shared" si="12"/>
        <v>1269000</v>
      </c>
      <c r="X31" s="173">
        <f t="shared" si="13"/>
        <v>1309000</v>
      </c>
      <c r="Y31" s="173">
        <f t="shared" si="13"/>
        <v>1348000</v>
      </c>
    </row>
    <row r="32" spans="1:25" x14ac:dyDescent="0.2">
      <c r="A32" s="994"/>
      <c r="B32" s="178" t="s">
        <v>2228</v>
      </c>
      <c r="C32" s="173">
        <v>560000</v>
      </c>
      <c r="D32" s="173">
        <f t="shared" si="8"/>
        <v>654000</v>
      </c>
      <c r="E32" s="173">
        <f t="shared" si="8"/>
        <v>714000</v>
      </c>
      <c r="F32" s="173">
        <f t="shared" si="8"/>
        <v>776000</v>
      </c>
      <c r="G32" s="173">
        <f t="shared" si="8"/>
        <v>835000</v>
      </c>
      <c r="H32" s="173">
        <f t="shared" si="8"/>
        <v>893000</v>
      </c>
      <c r="I32" s="173">
        <f t="shared" si="8"/>
        <v>951000</v>
      </c>
      <c r="J32" s="173">
        <f t="shared" si="8"/>
        <v>1003000</v>
      </c>
      <c r="K32" s="173">
        <f t="shared" si="8"/>
        <v>1052000</v>
      </c>
      <c r="L32" s="173">
        <f t="shared" si="8"/>
        <v>1099000</v>
      </c>
      <c r="M32" s="173">
        <f t="shared" si="8"/>
        <v>1162000</v>
      </c>
      <c r="N32" s="173">
        <f t="shared" si="8"/>
        <v>1251000</v>
      </c>
      <c r="O32" s="173">
        <f t="shared" si="8"/>
        <v>1276000</v>
      </c>
      <c r="P32" s="173">
        <f t="shared" si="8"/>
        <v>1316000</v>
      </c>
      <c r="Q32" s="173">
        <f t="shared" si="8"/>
        <v>1365000</v>
      </c>
      <c r="R32" s="173">
        <f t="shared" si="9"/>
        <v>1398000</v>
      </c>
      <c r="S32" s="173">
        <f t="shared" si="10"/>
        <v>1425000</v>
      </c>
      <c r="T32" s="173">
        <f t="shared" si="10"/>
        <v>1477000</v>
      </c>
      <c r="U32" s="173">
        <f t="shared" si="10"/>
        <v>1577000</v>
      </c>
      <c r="V32" s="173">
        <f t="shared" si="11"/>
        <v>1668000</v>
      </c>
      <c r="W32" s="173">
        <f t="shared" si="12"/>
        <v>1736000</v>
      </c>
      <c r="X32" s="173">
        <f t="shared" si="13"/>
        <v>1791000</v>
      </c>
      <c r="Y32" s="173">
        <f t="shared" si="13"/>
        <v>1845000</v>
      </c>
    </row>
    <row r="33" spans="1:25" x14ac:dyDescent="0.2">
      <c r="A33" s="995"/>
      <c r="B33" s="178" t="s">
        <v>2229</v>
      </c>
      <c r="C33" s="173">
        <v>505000</v>
      </c>
      <c r="D33" s="173">
        <f t="shared" si="8"/>
        <v>589000</v>
      </c>
      <c r="E33" s="173">
        <f t="shared" si="8"/>
        <v>643000</v>
      </c>
      <c r="F33" s="173">
        <f t="shared" si="8"/>
        <v>699000</v>
      </c>
      <c r="G33" s="173">
        <f t="shared" si="8"/>
        <v>752000</v>
      </c>
      <c r="H33" s="173">
        <f t="shared" si="8"/>
        <v>805000</v>
      </c>
      <c r="I33" s="173">
        <f t="shared" si="8"/>
        <v>857000</v>
      </c>
      <c r="J33" s="173">
        <f t="shared" si="8"/>
        <v>904000</v>
      </c>
      <c r="K33" s="173">
        <f t="shared" si="8"/>
        <v>948000</v>
      </c>
      <c r="L33" s="173">
        <f t="shared" si="8"/>
        <v>990000</v>
      </c>
      <c r="M33" s="173">
        <f t="shared" si="8"/>
        <v>1046000</v>
      </c>
      <c r="N33" s="173">
        <f t="shared" si="8"/>
        <v>1126000</v>
      </c>
      <c r="O33" s="173">
        <f t="shared" si="8"/>
        <v>1149000</v>
      </c>
      <c r="P33" s="173">
        <f t="shared" si="8"/>
        <v>1185000</v>
      </c>
      <c r="Q33" s="173">
        <f t="shared" si="8"/>
        <v>1229000</v>
      </c>
      <c r="R33" s="173">
        <f t="shared" si="9"/>
        <v>1259000</v>
      </c>
      <c r="S33" s="173">
        <f t="shared" si="10"/>
        <v>1283000</v>
      </c>
      <c r="T33" s="173">
        <f t="shared" si="10"/>
        <v>1330000</v>
      </c>
      <c r="U33" s="173">
        <f t="shared" si="10"/>
        <v>1420000</v>
      </c>
      <c r="V33" s="173">
        <f t="shared" si="11"/>
        <v>1502000</v>
      </c>
      <c r="W33" s="173">
        <f t="shared" si="12"/>
        <v>1563000</v>
      </c>
      <c r="X33" s="173">
        <f t="shared" si="13"/>
        <v>1613000</v>
      </c>
      <c r="Y33" s="173">
        <f t="shared" si="13"/>
        <v>1662000</v>
      </c>
    </row>
    <row r="34" spans="1:25" x14ac:dyDescent="0.2">
      <c r="A34" s="175"/>
      <c r="B34" s="179"/>
      <c r="C34" s="177"/>
      <c r="D34" s="177"/>
      <c r="E34" s="177"/>
      <c r="F34" s="177"/>
      <c r="G34" s="177"/>
      <c r="H34" s="177"/>
      <c r="I34" s="177"/>
      <c r="J34" s="177"/>
      <c r="K34" s="177"/>
      <c r="L34" s="177"/>
      <c r="M34" s="177"/>
      <c r="N34" s="177"/>
      <c r="O34" s="177"/>
      <c r="P34" s="177"/>
      <c r="Q34" s="177"/>
      <c r="R34" s="177"/>
      <c r="S34" s="177"/>
      <c r="T34" s="177"/>
      <c r="U34" s="177"/>
      <c r="V34" s="177"/>
      <c r="W34" s="177"/>
      <c r="X34" s="177"/>
      <c r="Y34" s="177"/>
    </row>
    <row r="35" spans="1:25" ht="12.75" customHeight="1" x14ac:dyDescent="0.2">
      <c r="A35" s="988" t="s">
        <v>2230</v>
      </c>
      <c r="B35" s="178" t="s">
        <v>2231</v>
      </c>
      <c r="C35" s="173">
        <v>715000</v>
      </c>
      <c r="D35" s="173">
        <f t="shared" ref="D35:Q38" si="14">ROUND(C35*(1+C$9)/1000,0)*1000</f>
        <v>834000</v>
      </c>
      <c r="E35" s="173">
        <f t="shared" si="14"/>
        <v>911000</v>
      </c>
      <c r="F35" s="173">
        <f t="shared" si="14"/>
        <v>991000</v>
      </c>
      <c r="G35" s="173">
        <f t="shared" si="14"/>
        <v>1067000</v>
      </c>
      <c r="H35" s="173">
        <f t="shared" si="14"/>
        <v>1142000</v>
      </c>
      <c r="I35" s="173">
        <f t="shared" si="14"/>
        <v>1216000</v>
      </c>
      <c r="J35" s="173">
        <f t="shared" si="14"/>
        <v>1283000</v>
      </c>
      <c r="K35" s="173">
        <f t="shared" si="14"/>
        <v>1345000</v>
      </c>
      <c r="L35" s="173">
        <f t="shared" si="14"/>
        <v>1405000</v>
      </c>
      <c r="M35" s="173">
        <f t="shared" si="14"/>
        <v>1485000</v>
      </c>
      <c r="N35" s="173">
        <f t="shared" si="14"/>
        <v>1599000</v>
      </c>
      <c r="O35" s="173">
        <f t="shared" si="14"/>
        <v>1631000</v>
      </c>
      <c r="P35" s="173">
        <f t="shared" si="14"/>
        <v>1683000</v>
      </c>
      <c r="Q35" s="173">
        <f t="shared" si="14"/>
        <v>1746000</v>
      </c>
      <c r="R35" s="173">
        <f t="shared" ref="R35:V42" si="15">ROUND(Q35*(1+Q$9)/1000,0)*1000</f>
        <v>1789000</v>
      </c>
      <c r="S35" s="173">
        <f t="shared" si="15"/>
        <v>1824000</v>
      </c>
      <c r="T35" s="173">
        <f t="shared" si="15"/>
        <v>1891000</v>
      </c>
      <c r="U35" s="173">
        <f t="shared" si="10"/>
        <v>2019000</v>
      </c>
      <c r="V35" s="173">
        <f t="shared" si="15"/>
        <v>2135000</v>
      </c>
      <c r="W35" s="173">
        <f>ROUND(V35*(1+V$9)/1000,0)*1000</f>
        <v>2222000</v>
      </c>
      <c r="X35" s="173">
        <f t="shared" ref="X35:Y38" si="16">ROUND(W35*(1+W$9)/1000,0)*1000</f>
        <v>2293000</v>
      </c>
      <c r="Y35" s="173">
        <f t="shared" si="16"/>
        <v>2362000</v>
      </c>
    </row>
    <row r="36" spans="1:25" x14ac:dyDescent="0.2">
      <c r="A36" s="989"/>
      <c r="B36" s="178" t="s">
        <v>2232</v>
      </c>
      <c r="C36" s="173">
        <v>511000</v>
      </c>
      <c r="D36" s="173">
        <f t="shared" si="14"/>
        <v>596000</v>
      </c>
      <c r="E36" s="173">
        <f t="shared" si="14"/>
        <v>651000</v>
      </c>
      <c r="F36" s="173">
        <f t="shared" si="14"/>
        <v>708000</v>
      </c>
      <c r="G36" s="173">
        <f t="shared" si="14"/>
        <v>762000</v>
      </c>
      <c r="H36" s="173">
        <f t="shared" si="14"/>
        <v>815000</v>
      </c>
      <c r="I36" s="173">
        <f t="shared" si="14"/>
        <v>868000</v>
      </c>
      <c r="J36" s="173">
        <f t="shared" si="14"/>
        <v>916000</v>
      </c>
      <c r="K36" s="173">
        <f t="shared" si="14"/>
        <v>960000</v>
      </c>
      <c r="L36" s="173">
        <f t="shared" si="14"/>
        <v>1003000</v>
      </c>
      <c r="M36" s="173">
        <f t="shared" si="14"/>
        <v>1060000</v>
      </c>
      <c r="N36" s="173">
        <f t="shared" si="14"/>
        <v>1141000</v>
      </c>
      <c r="O36" s="173">
        <f t="shared" si="14"/>
        <v>1164000</v>
      </c>
      <c r="P36" s="173">
        <f t="shared" si="14"/>
        <v>1201000</v>
      </c>
      <c r="Q36" s="173">
        <f t="shared" si="14"/>
        <v>1246000</v>
      </c>
      <c r="R36" s="173">
        <f t="shared" si="15"/>
        <v>1276000</v>
      </c>
      <c r="S36" s="173">
        <f t="shared" si="15"/>
        <v>1301000</v>
      </c>
      <c r="T36" s="173">
        <f t="shared" si="15"/>
        <v>1349000</v>
      </c>
      <c r="U36" s="173">
        <f t="shared" si="15"/>
        <v>1440000</v>
      </c>
      <c r="V36" s="173">
        <f t="shared" si="15"/>
        <v>1523000</v>
      </c>
      <c r="W36" s="173">
        <f>ROUND(V36*(1+V$9)/1000,0)*1000</f>
        <v>1585000</v>
      </c>
      <c r="X36" s="173">
        <f t="shared" si="16"/>
        <v>1635000</v>
      </c>
      <c r="Y36" s="173">
        <f t="shared" si="16"/>
        <v>1684000</v>
      </c>
    </row>
    <row r="37" spans="1:25" x14ac:dyDescent="0.2">
      <c r="A37" s="989"/>
      <c r="B37" s="178" t="s">
        <v>2233</v>
      </c>
      <c r="C37" s="173">
        <v>415000</v>
      </c>
      <c r="D37" s="173">
        <f t="shared" si="14"/>
        <v>484000</v>
      </c>
      <c r="E37" s="173">
        <f t="shared" si="14"/>
        <v>529000</v>
      </c>
      <c r="F37" s="173">
        <f t="shared" si="14"/>
        <v>575000</v>
      </c>
      <c r="G37" s="173">
        <f t="shared" si="14"/>
        <v>619000</v>
      </c>
      <c r="H37" s="173">
        <f t="shared" si="14"/>
        <v>662000</v>
      </c>
      <c r="I37" s="173">
        <f t="shared" si="14"/>
        <v>705000</v>
      </c>
      <c r="J37" s="173">
        <f t="shared" si="14"/>
        <v>744000</v>
      </c>
      <c r="K37" s="173">
        <f t="shared" si="14"/>
        <v>780000</v>
      </c>
      <c r="L37" s="173">
        <f t="shared" si="14"/>
        <v>815000</v>
      </c>
      <c r="M37" s="173">
        <f t="shared" si="14"/>
        <v>861000</v>
      </c>
      <c r="N37" s="173">
        <f t="shared" si="14"/>
        <v>927000</v>
      </c>
      <c r="O37" s="173">
        <f t="shared" si="14"/>
        <v>946000</v>
      </c>
      <c r="P37" s="173">
        <f t="shared" si="14"/>
        <v>976000</v>
      </c>
      <c r="Q37" s="173">
        <f t="shared" si="14"/>
        <v>1012000</v>
      </c>
      <c r="R37" s="173">
        <f t="shared" si="15"/>
        <v>1037000</v>
      </c>
      <c r="S37" s="173">
        <f t="shared" si="15"/>
        <v>1057000</v>
      </c>
      <c r="T37" s="173">
        <f t="shared" si="15"/>
        <v>1096000</v>
      </c>
      <c r="U37" s="173">
        <f t="shared" si="15"/>
        <v>1170000</v>
      </c>
      <c r="V37" s="173">
        <f t="shared" si="15"/>
        <v>1237000</v>
      </c>
      <c r="W37" s="173">
        <f>ROUND(V37*(1+V$9)/1000,0)*1000</f>
        <v>1288000</v>
      </c>
      <c r="X37" s="173">
        <f t="shared" si="16"/>
        <v>1329000</v>
      </c>
      <c r="Y37" s="173">
        <f t="shared" si="16"/>
        <v>1369000</v>
      </c>
    </row>
    <row r="38" spans="1:25" x14ac:dyDescent="0.2">
      <c r="A38" s="990"/>
      <c r="B38" s="178" t="s">
        <v>2234</v>
      </c>
      <c r="C38" s="173">
        <v>345000</v>
      </c>
      <c r="D38" s="173">
        <f t="shared" si="14"/>
        <v>403000</v>
      </c>
      <c r="E38" s="173">
        <f t="shared" si="14"/>
        <v>440000</v>
      </c>
      <c r="F38" s="173">
        <f t="shared" si="14"/>
        <v>479000</v>
      </c>
      <c r="G38" s="173">
        <f t="shared" si="14"/>
        <v>516000</v>
      </c>
      <c r="H38" s="173">
        <f t="shared" si="14"/>
        <v>552000</v>
      </c>
      <c r="I38" s="173">
        <f t="shared" si="14"/>
        <v>588000</v>
      </c>
      <c r="J38" s="173">
        <f t="shared" si="14"/>
        <v>620000</v>
      </c>
      <c r="K38" s="173">
        <f t="shared" si="14"/>
        <v>650000</v>
      </c>
      <c r="L38" s="173">
        <f t="shared" si="14"/>
        <v>679000</v>
      </c>
      <c r="M38" s="173">
        <f t="shared" si="14"/>
        <v>718000</v>
      </c>
      <c r="N38" s="173">
        <f t="shared" si="14"/>
        <v>773000</v>
      </c>
      <c r="O38" s="173">
        <f t="shared" si="14"/>
        <v>788000</v>
      </c>
      <c r="P38" s="173">
        <f t="shared" si="14"/>
        <v>813000</v>
      </c>
      <c r="Q38" s="173">
        <f t="shared" si="14"/>
        <v>843000</v>
      </c>
      <c r="R38" s="173">
        <f t="shared" si="15"/>
        <v>864000</v>
      </c>
      <c r="S38" s="173">
        <f t="shared" si="15"/>
        <v>881000</v>
      </c>
      <c r="T38" s="173">
        <f t="shared" si="15"/>
        <v>913000</v>
      </c>
      <c r="U38" s="173">
        <f t="shared" si="15"/>
        <v>975000</v>
      </c>
      <c r="V38" s="173">
        <f t="shared" si="15"/>
        <v>1031000</v>
      </c>
      <c r="W38" s="173">
        <f>ROUND(V38*(1+V$9)/1000,0)*1000</f>
        <v>1073000</v>
      </c>
      <c r="X38" s="173">
        <f t="shared" si="16"/>
        <v>1107000</v>
      </c>
      <c r="Y38" s="173">
        <f t="shared" si="16"/>
        <v>1140000</v>
      </c>
    </row>
    <row r="39" spans="1:25" x14ac:dyDescent="0.2">
      <c r="A39" s="180"/>
      <c r="B39" s="179"/>
      <c r="C39" s="177"/>
      <c r="D39" s="177"/>
      <c r="E39" s="177"/>
      <c r="F39" s="177"/>
      <c r="G39" s="177"/>
      <c r="H39" s="177"/>
      <c r="I39" s="177"/>
      <c r="J39" s="177"/>
      <c r="K39" s="177"/>
      <c r="L39" s="177"/>
      <c r="M39" s="177"/>
      <c r="N39" s="177"/>
      <c r="O39" s="177"/>
      <c r="P39" s="177"/>
      <c r="Q39" s="177"/>
      <c r="R39" s="177"/>
      <c r="S39" s="177"/>
      <c r="T39" s="177"/>
      <c r="U39" s="177"/>
      <c r="V39" s="177"/>
      <c r="W39" s="177"/>
      <c r="X39" s="177"/>
      <c r="Y39" s="177"/>
    </row>
    <row r="40" spans="1:25" ht="12.75" customHeight="1" x14ac:dyDescent="0.2">
      <c r="A40" s="988" t="s">
        <v>2235</v>
      </c>
      <c r="B40" s="178" t="s">
        <v>2236</v>
      </c>
      <c r="C40" s="173">
        <v>477000</v>
      </c>
      <c r="D40" s="173">
        <f t="shared" ref="D40:Q42" si="17">ROUND(C40*(1+C$9)/1000,0)*1000</f>
        <v>557000</v>
      </c>
      <c r="E40" s="173">
        <f t="shared" si="17"/>
        <v>608000</v>
      </c>
      <c r="F40" s="173">
        <f t="shared" si="17"/>
        <v>661000</v>
      </c>
      <c r="G40" s="173">
        <f t="shared" si="17"/>
        <v>712000</v>
      </c>
      <c r="H40" s="173">
        <f t="shared" si="17"/>
        <v>762000</v>
      </c>
      <c r="I40" s="173">
        <f t="shared" si="17"/>
        <v>811000</v>
      </c>
      <c r="J40" s="173">
        <f t="shared" si="17"/>
        <v>856000</v>
      </c>
      <c r="K40" s="173">
        <f t="shared" si="17"/>
        <v>898000</v>
      </c>
      <c r="L40" s="173">
        <f t="shared" si="17"/>
        <v>938000</v>
      </c>
      <c r="M40" s="173">
        <f t="shared" si="17"/>
        <v>991000</v>
      </c>
      <c r="N40" s="173">
        <f t="shared" si="17"/>
        <v>1067000</v>
      </c>
      <c r="O40" s="173">
        <f t="shared" si="17"/>
        <v>1088000</v>
      </c>
      <c r="P40" s="173">
        <f t="shared" si="17"/>
        <v>1122000</v>
      </c>
      <c r="Q40" s="173">
        <f t="shared" si="17"/>
        <v>1164000</v>
      </c>
      <c r="R40" s="173">
        <f t="shared" ref="R40:V42" si="18">ROUND(Q40*(1+Q$9)/1000,0)*1000</f>
        <v>1192000</v>
      </c>
      <c r="S40" s="173">
        <f t="shared" si="18"/>
        <v>1215000</v>
      </c>
      <c r="T40" s="173">
        <f t="shared" si="18"/>
        <v>1259000</v>
      </c>
      <c r="U40" s="173">
        <f t="shared" si="15"/>
        <v>1344000</v>
      </c>
      <c r="V40" s="173">
        <f t="shared" si="18"/>
        <v>1421000</v>
      </c>
      <c r="W40" s="173">
        <f>ROUND(V40*(1+V$9)/1000,0)*1000</f>
        <v>1479000</v>
      </c>
      <c r="X40" s="173">
        <f t="shared" ref="X40:Y42" si="19">ROUND(W40*(1+W$9)/1000,0)*1000</f>
        <v>1526000</v>
      </c>
      <c r="Y40" s="173">
        <f t="shared" si="19"/>
        <v>1572000</v>
      </c>
    </row>
    <row r="41" spans="1:25" x14ac:dyDescent="0.2">
      <c r="A41" s="989"/>
      <c r="B41" s="178" t="s">
        <v>2237</v>
      </c>
      <c r="C41" s="173">
        <v>415000</v>
      </c>
      <c r="D41" s="173">
        <f t="shared" si="17"/>
        <v>484000</v>
      </c>
      <c r="E41" s="173">
        <f t="shared" si="17"/>
        <v>529000</v>
      </c>
      <c r="F41" s="173">
        <f t="shared" si="17"/>
        <v>575000</v>
      </c>
      <c r="G41" s="173">
        <f t="shared" si="17"/>
        <v>619000</v>
      </c>
      <c r="H41" s="173">
        <f t="shared" si="17"/>
        <v>662000</v>
      </c>
      <c r="I41" s="173">
        <f t="shared" si="17"/>
        <v>705000</v>
      </c>
      <c r="J41" s="173">
        <f t="shared" si="17"/>
        <v>744000</v>
      </c>
      <c r="K41" s="173">
        <f t="shared" si="17"/>
        <v>780000</v>
      </c>
      <c r="L41" s="173">
        <f t="shared" si="17"/>
        <v>815000</v>
      </c>
      <c r="M41" s="173">
        <f t="shared" si="17"/>
        <v>861000</v>
      </c>
      <c r="N41" s="173">
        <f t="shared" si="17"/>
        <v>927000</v>
      </c>
      <c r="O41" s="173">
        <f t="shared" si="17"/>
        <v>946000</v>
      </c>
      <c r="P41" s="173">
        <f t="shared" si="17"/>
        <v>976000</v>
      </c>
      <c r="Q41" s="173">
        <f t="shared" si="17"/>
        <v>1012000</v>
      </c>
      <c r="R41" s="173">
        <f t="shared" si="18"/>
        <v>1037000</v>
      </c>
      <c r="S41" s="173">
        <f t="shared" si="18"/>
        <v>1057000</v>
      </c>
      <c r="T41" s="173">
        <f t="shared" si="18"/>
        <v>1096000</v>
      </c>
      <c r="U41" s="173">
        <f t="shared" si="15"/>
        <v>1170000</v>
      </c>
      <c r="V41" s="173">
        <f t="shared" si="18"/>
        <v>1237000</v>
      </c>
      <c r="W41" s="173">
        <f>ROUND(V41*(1+V$9)/1000,0)*1000</f>
        <v>1288000</v>
      </c>
      <c r="X41" s="173">
        <f t="shared" si="19"/>
        <v>1329000</v>
      </c>
      <c r="Y41" s="173">
        <f t="shared" si="19"/>
        <v>1369000</v>
      </c>
    </row>
    <row r="42" spans="1:25" x14ac:dyDescent="0.2">
      <c r="A42" s="990"/>
      <c r="B42" s="178" t="s">
        <v>2238</v>
      </c>
      <c r="C42" s="173">
        <v>345000</v>
      </c>
      <c r="D42" s="173">
        <f t="shared" si="17"/>
        <v>403000</v>
      </c>
      <c r="E42" s="173">
        <f t="shared" si="17"/>
        <v>440000</v>
      </c>
      <c r="F42" s="173">
        <f t="shared" si="17"/>
        <v>479000</v>
      </c>
      <c r="G42" s="173">
        <f t="shared" si="17"/>
        <v>516000</v>
      </c>
      <c r="H42" s="173">
        <f t="shared" si="17"/>
        <v>552000</v>
      </c>
      <c r="I42" s="173">
        <f t="shared" si="17"/>
        <v>588000</v>
      </c>
      <c r="J42" s="173">
        <f t="shared" si="17"/>
        <v>620000</v>
      </c>
      <c r="K42" s="173">
        <f t="shared" si="17"/>
        <v>650000</v>
      </c>
      <c r="L42" s="173">
        <f t="shared" si="17"/>
        <v>679000</v>
      </c>
      <c r="M42" s="173">
        <f t="shared" si="17"/>
        <v>718000</v>
      </c>
      <c r="N42" s="173">
        <f t="shared" si="17"/>
        <v>773000</v>
      </c>
      <c r="O42" s="173">
        <f t="shared" si="17"/>
        <v>788000</v>
      </c>
      <c r="P42" s="173">
        <f t="shared" si="17"/>
        <v>813000</v>
      </c>
      <c r="Q42" s="173">
        <f t="shared" si="17"/>
        <v>843000</v>
      </c>
      <c r="R42" s="173">
        <f t="shared" si="18"/>
        <v>864000</v>
      </c>
      <c r="S42" s="173">
        <f t="shared" si="18"/>
        <v>881000</v>
      </c>
      <c r="T42" s="173">
        <f t="shared" si="18"/>
        <v>913000</v>
      </c>
      <c r="U42" s="173">
        <f t="shared" si="15"/>
        <v>975000</v>
      </c>
      <c r="V42" s="173">
        <f t="shared" si="18"/>
        <v>1031000</v>
      </c>
      <c r="W42" s="173">
        <f>ROUND(V42*(1+V$9)/1000,0)*1000</f>
        <v>1073000</v>
      </c>
      <c r="X42" s="173">
        <f t="shared" si="19"/>
        <v>1107000</v>
      </c>
      <c r="Y42" s="173">
        <f t="shared" si="19"/>
        <v>1140000</v>
      </c>
    </row>
    <row r="43" spans="1:25" x14ac:dyDescent="0.2">
      <c r="A43" s="215"/>
      <c r="B43" s="190"/>
      <c r="C43" s="181"/>
      <c r="D43" s="181"/>
      <c r="E43" s="182"/>
      <c r="F43" s="182"/>
      <c r="G43" s="182"/>
      <c r="H43" s="182"/>
      <c r="I43" s="182"/>
      <c r="J43" s="182"/>
      <c r="K43" s="182"/>
      <c r="L43" s="182"/>
      <c r="M43" s="181"/>
      <c r="N43" s="181"/>
      <c r="O43" s="181"/>
      <c r="P43" s="181"/>
      <c r="Q43" s="181"/>
      <c r="R43" s="181"/>
      <c r="S43" s="181"/>
      <c r="T43" s="181"/>
      <c r="U43" s="181"/>
      <c r="V43" s="181"/>
      <c r="W43" s="181"/>
      <c r="X43" s="181"/>
      <c r="Y43" s="181"/>
    </row>
    <row r="44" spans="1:25" ht="12.75" customHeight="1" x14ac:dyDescent="0.2">
      <c r="A44" s="996" t="s">
        <v>2239</v>
      </c>
      <c r="B44" s="183" t="s">
        <v>2240</v>
      </c>
      <c r="C44" s="184"/>
      <c r="D44" s="185"/>
      <c r="E44" s="185"/>
      <c r="F44" s="185"/>
      <c r="G44" s="185"/>
      <c r="H44" s="185"/>
      <c r="I44" s="185"/>
      <c r="J44" s="185"/>
      <c r="K44" s="185"/>
      <c r="L44" s="185"/>
      <c r="M44" s="184"/>
      <c r="N44" s="184"/>
      <c r="O44" s="184"/>
      <c r="P44" s="184"/>
      <c r="Q44" s="184"/>
      <c r="R44" s="184"/>
      <c r="S44" s="184"/>
      <c r="T44" s="184"/>
      <c r="U44" s="184"/>
      <c r="V44" s="184"/>
      <c r="W44" s="184"/>
      <c r="X44" s="184"/>
      <c r="Y44" s="184"/>
    </row>
    <row r="45" spans="1:25" x14ac:dyDescent="0.2">
      <c r="A45" s="997"/>
      <c r="B45" s="186" t="s">
        <v>2241</v>
      </c>
      <c r="C45" s="173">
        <v>60000</v>
      </c>
      <c r="D45" s="173">
        <f t="shared" ref="D45:Q46" si="20">ROUND(C45*(1+C$9)/1000,0)*1000</f>
        <v>70000</v>
      </c>
      <c r="E45" s="173">
        <f t="shared" si="20"/>
        <v>76000</v>
      </c>
      <c r="F45" s="173">
        <f t="shared" si="20"/>
        <v>83000</v>
      </c>
      <c r="G45" s="173">
        <f t="shared" si="20"/>
        <v>89000</v>
      </c>
      <c r="H45" s="173">
        <f t="shared" si="20"/>
        <v>95000</v>
      </c>
      <c r="I45" s="173">
        <f t="shared" si="20"/>
        <v>101000</v>
      </c>
      <c r="J45" s="173">
        <f t="shared" si="20"/>
        <v>107000</v>
      </c>
      <c r="K45" s="173">
        <f t="shared" si="20"/>
        <v>112000</v>
      </c>
      <c r="L45" s="173">
        <f t="shared" si="20"/>
        <v>117000</v>
      </c>
      <c r="M45" s="173">
        <f t="shared" si="20"/>
        <v>124000</v>
      </c>
      <c r="N45" s="173">
        <f t="shared" si="20"/>
        <v>134000</v>
      </c>
      <c r="O45" s="173">
        <f t="shared" si="20"/>
        <v>137000</v>
      </c>
      <c r="P45" s="173">
        <f t="shared" si="20"/>
        <v>141000</v>
      </c>
      <c r="Q45" s="173">
        <f t="shared" si="20"/>
        <v>146000</v>
      </c>
      <c r="R45" s="173">
        <f t="shared" ref="R45:V46" si="21">ROUND(Q45*(1+Q$9)/1000,0)*1000</f>
        <v>150000</v>
      </c>
      <c r="S45" s="173">
        <f t="shared" si="21"/>
        <v>153000</v>
      </c>
      <c r="T45" s="173">
        <f t="shared" si="21"/>
        <v>159000</v>
      </c>
      <c r="U45" s="173">
        <f t="shared" si="21"/>
        <v>170000</v>
      </c>
      <c r="V45" s="173">
        <f t="shared" si="21"/>
        <v>180000</v>
      </c>
      <c r="W45" s="173">
        <f t="shared" ref="W45:Y46" si="22">ROUND(V45*(1+V$9)/1000,0)*1000</f>
        <v>187000</v>
      </c>
      <c r="X45" s="173">
        <f t="shared" si="22"/>
        <v>193000</v>
      </c>
      <c r="Y45" s="173">
        <f t="shared" si="22"/>
        <v>199000</v>
      </c>
    </row>
    <row r="46" spans="1:25" x14ac:dyDescent="0.2">
      <c r="A46" s="997"/>
      <c r="B46" s="186" t="s">
        <v>2242</v>
      </c>
      <c r="C46" s="173">
        <f>C45*30</f>
        <v>1800000</v>
      </c>
      <c r="D46" s="173">
        <f t="shared" si="20"/>
        <v>2101000</v>
      </c>
      <c r="E46" s="173">
        <f t="shared" si="20"/>
        <v>2295000</v>
      </c>
      <c r="F46" s="173">
        <f t="shared" si="20"/>
        <v>2496000</v>
      </c>
      <c r="G46" s="173">
        <f t="shared" si="20"/>
        <v>2687000</v>
      </c>
      <c r="H46" s="173">
        <f t="shared" si="20"/>
        <v>2875000</v>
      </c>
      <c r="I46" s="173">
        <f t="shared" si="20"/>
        <v>3062000</v>
      </c>
      <c r="J46" s="173">
        <f t="shared" si="20"/>
        <v>3230000</v>
      </c>
      <c r="K46" s="173">
        <f t="shared" si="20"/>
        <v>3387000</v>
      </c>
      <c r="L46" s="173">
        <f t="shared" si="20"/>
        <v>3539000</v>
      </c>
      <c r="M46" s="173">
        <f t="shared" si="20"/>
        <v>3740000</v>
      </c>
      <c r="N46" s="173">
        <f t="shared" si="20"/>
        <v>4027000</v>
      </c>
      <c r="O46" s="173">
        <f t="shared" si="20"/>
        <v>4108000</v>
      </c>
      <c r="P46" s="173">
        <f t="shared" si="20"/>
        <v>4238000</v>
      </c>
      <c r="Q46" s="173">
        <f t="shared" si="20"/>
        <v>4396000</v>
      </c>
      <c r="R46" s="173">
        <f t="shared" si="21"/>
        <v>4503000</v>
      </c>
      <c r="S46" s="173">
        <f t="shared" si="21"/>
        <v>4590000</v>
      </c>
      <c r="T46" s="173">
        <f t="shared" si="21"/>
        <v>4758000</v>
      </c>
      <c r="U46" s="173">
        <f t="shared" si="21"/>
        <v>5080000</v>
      </c>
      <c r="V46" s="173">
        <f t="shared" si="21"/>
        <v>5372000</v>
      </c>
      <c r="W46" s="173">
        <f t="shared" si="22"/>
        <v>5592000</v>
      </c>
      <c r="X46" s="173">
        <f t="shared" si="22"/>
        <v>5770000</v>
      </c>
      <c r="Y46" s="173">
        <f t="shared" si="22"/>
        <v>5944000</v>
      </c>
    </row>
    <row r="47" spans="1:25" x14ac:dyDescent="0.2">
      <c r="A47" s="997"/>
      <c r="B47" s="183" t="s">
        <v>2243</v>
      </c>
      <c r="C47" s="187"/>
      <c r="D47" s="177"/>
      <c r="E47" s="175"/>
      <c r="F47" s="175"/>
      <c r="G47" s="175"/>
      <c r="H47" s="175"/>
      <c r="I47" s="175"/>
      <c r="J47" s="175"/>
      <c r="K47" s="177"/>
      <c r="L47" s="177"/>
      <c r="M47" s="177"/>
      <c r="N47" s="177"/>
      <c r="O47" s="177"/>
      <c r="P47" s="177"/>
      <c r="Q47" s="177"/>
      <c r="R47" s="177"/>
      <c r="S47" s="177"/>
      <c r="T47" s="177"/>
      <c r="U47" s="173"/>
      <c r="V47" s="177"/>
      <c r="W47" s="177"/>
      <c r="X47" s="177"/>
      <c r="Y47" s="177"/>
    </row>
    <row r="48" spans="1:25" x14ac:dyDescent="0.2">
      <c r="A48" s="997"/>
      <c r="B48" s="186" t="s">
        <v>2241</v>
      </c>
      <c r="C48" s="173">
        <v>86000</v>
      </c>
      <c r="D48" s="173">
        <f t="shared" ref="D48:Q49" si="23">ROUND(C48*(1+C$9)/1000,0)*1000</f>
        <v>100000</v>
      </c>
      <c r="E48" s="173">
        <f t="shared" si="23"/>
        <v>109000</v>
      </c>
      <c r="F48" s="173">
        <f t="shared" si="23"/>
        <v>119000</v>
      </c>
      <c r="G48" s="173">
        <f t="shared" si="23"/>
        <v>128000</v>
      </c>
      <c r="H48" s="173">
        <f t="shared" si="23"/>
        <v>137000</v>
      </c>
      <c r="I48" s="173">
        <f t="shared" si="23"/>
        <v>146000</v>
      </c>
      <c r="J48" s="173">
        <f t="shared" si="23"/>
        <v>154000</v>
      </c>
      <c r="K48" s="173">
        <f t="shared" si="23"/>
        <v>161000</v>
      </c>
      <c r="L48" s="173">
        <f t="shared" si="23"/>
        <v>168000</v>
      </c>
      <c r="M48" s="173">
        <f t="shared" si="23"/>
        <v>178000</v>
      </c>
      <c r="N48" s="173">
        <f t="shared" si="23"/>
        <v>192000</v>
      </c>
      <c r="O48" s="173">
        <f t="shared" si="23"/>
        <v>196000</v>
      </c>
      <c r="P48" s="173">
        <f t="shared" si="23"/>
        <v>202000</v>
      </c>
      <c r="Q48" s="173">
        <f t="shared" si="23"/>
        <v>210000</v>
      </c>
      <c r="R48" s="173">
        <f t="shared" ref="R48:V49" si="24">ROUND(Q48*(1+Q$9)/1000,0)*1000</f>
        <v>215000</v>
      </c>
      <c r="S48" s="173">
        <f t="shared" si="24"/>
        <v>219000</v>
      </c>
      <c r="T48" s="173">
        <f t="shared" si="24"/>
        <v>227000</v>
      </c>
      <c r="U48" s="173">
        <f>ROUND(T48*(1+T$9)/1000,0)*1000</f>
        <v>242000</v>
      </c>
      <c r="V48" s="173">
        <f t="shared" si="24"/>
        <v>256000</v>
      </c>
      <c r="W48" s="173">
        <f t="shared" ref="W48:Y49" si="25">ROUND(V48*(1+V$9)/1000,0)*1000</f>
        <v>266000</v>
      </c>
      <c r="X48" s="173">
        <f t="shared" si="25"/>
        <v>274000</v>
      </c>
      <c r="Y48" s="173">
        <f t="shared" si="25"/>
        <v>282000</v>
      </c>
    </row>
    <row r="49" spans="1:25" x14ac:dyDescent="0.2">
      <c r="A49" s="998"/>
      <c r="B49" s="186" t="s">
        <v>2242</v>
      </c>
      <c r="C49" s="173">
        <v>2580000</v>
      </c>
      <c r="D49" s="173">
        <f t="shared" si="23"/>
        <v>3011000</v>
      </c>
      <c r="E49" s="173">
        <f t="shared" si="23"/>
        <v>3289000</v>
      </c>
      <c r="F49" s="173">
        <f t="shared" si="23"/>
        <v>3577000</v>
      </c>
      <c r="G49" s="173">
        <f t="shared" si="23"/>
        <v>3851000</v>
      </c>
      <c r="H49" s="173">
        <f t="shared" si="23"/>
        <v>4120000</v>
      </c>
      <c r="I49" s="173">
        <f t="shared" si="23"/>
        <v>4387000</v>
      </c>
      <c r="J49" s="173">
        <f t="shared" si="23"/>
        <v>4628000</v>
      </c>
      <c r="K49" s="173">
        <f t="shared" si="23"/>
        <v>4852000</v>
      </c>
      <c r="L49" s="173">
        <f t="shared" si="23"/>
        <v>5069000</v>
      </c>
      <c r="M49" s="173">
        <f t="shared" si="23"/>
        <v>5357000</v>
      </c>
      <c r="N49" s="173">
        <f t="shared" si="23"/>
        <v>5768000</v>
      </c>
      <c r="O49" s="173">
        <f t="shared" si="23"/>
        <v>5883000</v>
      </c>
      <c r="P49" s="173">
        <f t="shared" si="23"/>
        <v>6069000</v>
      </c>
      <c r="Q49" s="173">
        <f t="shared" si="23"/>
        <v>6295000</v>
      </c>
      <c r="R49" s="173">
        <f t="shared" si="24"/>
        <v>6449000</v>
      </c>
      <c r="S49" s="173">
        <f t="shared" si="24"/>
        <v>6574000</v>
      </c>
      <c r="T49" s="173">
        <f t="shared" si="24"/>
        <v>6815000</v>
      </c>
      <c r="U49" s="173">
        <f>ROUND(T49*(1+T$9)/1000,0)*1000</f>
        <v>7276000</v>
      </c>
      <c r="V49" s="173">
        <f t="shared" si="24"/>
        <v>7694000</v>
      </c>
      <c r="W49" s="173">
        <f t="shared" si="25"/>
        <v>8009000</v>
      </c>
      <c r="X49" s="173">
        <f t="shared" si="25"/>
        <v>8264000</v>
      </c>
      <c r="Y49" s="173">
        <f t="shared" si="25"/>
        <v>8513000</v>
      </c>
    </row>
    <row r="50" spans="1:25" x14ac:dyDescent="0.2">
      <c r="C50" s="187"/>
      <c r="D50" s="177"/>
      <c r="E50" s="175"/>
      <c r="F50" s="175"/>
      <c r="G50" s="175"/>
      <c r="H50" s="175"/>
      <c r="I50" s="175"/>
      <c r="J50" s="175"/>
      <c r="K50" s="177"/>
      <c r="L50" s="177"/>
      <c r="M50" s="177"/>
      <c r="N50" s="177"/>
      <c r="O50" s="177"/>
      <c r="P50" s="177"/>
      <c r="Q50" s="177"/>
      <c r="R50" s="177"/>
      <c r="S50" s="177"/>
      <c r="T50" s="177"/>
      <c r="U50" s="173"/>
      <c r="V50" s="177"/>
      <c r="W50" s="177"/>
      <c r="X50" s="177"/>
      <c r="Y50" s="177"/>
    </row>
    <row r="51" spans="1:25" ht="12.75" customHeight="1" x14ac:dyDescent="0.2">
      <c r="A51" s="984" t="s">
        <v>2244</v>
      </c>
      <c r="B51" s="186" t="s">
        <v>2241</v>
      </c>
      <c r="C51" s="173">
        <v>117000</v>
      </c>
      <c r="D51" s="173">
        <f t="shared" ref="D51:Q52" si="26">ROUND(C51*(1+C$9)/1000,0)*1000</f>
        <v>137000</v>
      </c>
      <c r="E51" s="173">
        <f t="shared" si="26"/>
        <v>150000</v>
      </c>
      <c r="F51" s="173">
        <f t="shared" si="26"/>
        <v>163000</v>
      </c>
      <c r="G51" s="173">
        <f t="shared" si="26"/>
        <v>175000</v>
      </c>
      <c r="H51" s="173">
        <f t="shared" si="26"/>
        <v>187000</v>
      </c>
      <c r="I51" s="173">
        <f t="shared" si="26"/>
        <v>199000</v>
      </c>
      <c r="J51" s="173">
        <f t="shared" si="26"/>
        <v>210000</v>
      </c>
      <c r="K51" s="173">
        <f t="shared" si="26"/>
        <v>220000</v>
      </c>
      <c r="L51" s="173">
        <f t="shared" si="26"/>
        <v>230000</v>
      </c>
      <c r="M51" s="173">
        <f t="shared" si="26"/>
        <v>243000</v>
      </c>
      <c r="N51" s="173">
        <f t="shared" si="26"/>
        <v>262000</v>
      </c>
      <c r="O51" s="173">
        <f t="shared" si="26"/>
        <v>267000</v>
      </c>
      <c r="P51" s="173">
        <f t="shared" si="26"/>
        <v>275000</v>
      </c>
      <c r="Q51" s="173">
        <f t="shared" si="26"/>
        <v>285000</v>
      </c>
      <c r="R51" s="173">
        <f t="shared" ref="R51:V52" si="27">ROUND(Q51*(1+Q$9)/1000,0)*1000</f>
        <v>292000</v>
      </c>
      <c r="S51" s="173">
        <f t="shared" si="27"/>
        <v>298000</v>
      </c>
      <c r="T51" s="173">
        <f t="shared" si="27"/>
        <v>309000</v>
      </c>
      <c r="U51" s="173">
        <f>ROUND(T51*(1+T$9)/1000,0)*1000</f>
        <v>330000</v>
      </c>
      <c r="V51" s="173">
        <f t="shared" si="27"/>
        <v>349000</v>
      </c>
      <c r="W51" s="173">
        <f t="shared" ref="W51:Y52" si="28">ROUND(V51*(1+V$9)/1000,0)*1000</f>
        <v>363000</v>
      </c>
      <c r="X51" s="173">
        <f t="shared" si="28"/>
        <v>375000</v>
      </c>
      <c r="Y51" s="173">
        <f t="shared" si="28"/>
        <v>386000</v>
      </c>
    </row>
    <row r="52" spans="1:25" x14ac:dyDescent="0.2">
      <c r="A52" s="985"/>
      <c r="B52" s="186" t="s">
        <v>2242</v>
      </c>
      <c r="C52" s="173">
        <v>3510000</v>
      </c>
      <c r="D52" s="173">
        <f t="shared" si="26"/>
        <v>4096000</v>
      </c>
      <c r="E52" s="173">
        <f t="shared" si="26"/>
        <v>4474000</v>
      </c>
      <c r="F52" s="173">
        <f t="shared" si="26"/>
        <v>4865000</v>
      </c>
      <c r="G52" s="173">
        <f t="shared" si="26"/>
        <v>5237000</v>
      </c>
      <c r="H52" s="173">
        <f t="shared" si="26"/>
        <v>5603000</v>
      </c>
      <c r="I52" s="173">
        <f t="shared" si="26"/>
        <v>5967000</v>
      </c>
      <c r="J52" s="173">
        <f t="shared" si="26"/>
        <v>6295000</v>
      </c>
      <c r="K52" s="173">
        <f t="shared" si="26"/>
        <v>6600000</v>
      </c>
      <c r="L52" s="173">
        <f t="shared" si="26"/>
        <v>6896000</v>
      </c>
      <c r="M52" s="173">
        <f t="shared" si="26"/>
        <v>7288000</v>
      </c>
      <c r="N52" s="173">
        <f t="shared" si="26"/>
        <v>7847000</v>
      </c>
      <c r="O52" s="173">
        <f t="shared" si="26"/>
        <v>8004000</v>
      </c>
      <c r="P52" s="173">
        <f t="shared" si="26"/>
        <v>8258000</v>
      </c>
      <c r="Q52" s="173">
        <f t="shared" si="26"/>
        <v>8566000</v>
      </c>
      <c r="R52" s="173">
        <f t="shared" si="27"/>
        <v>8775000</v>
      </c>
      <c r="S52" s="173">
        <f t="shared" si="27"/>
        <v>8945000</v>
      </c>
      <c r="T52" s="173">
        <f t="shared" si="27"/>
        <v>9272000</v>
      </c>
      <c r="U52" s="173">
        <f>ROUND(T52*(1+T$9)/1000,0)*1000</f>
        <v>9900000</v>
      </c>
      <c r="V52" s="173">
        <f t="shared" si="27"/>
        <v>10469000</v>
      </c>
      <c r="W52" s="173">
        <f t="shared" si="28"/>
        <v>10897000</v>
      </c>
      <c r="X52" s="173">
        <f t="shared" si="28"/>
        <v>11244000</v>
      </c>
      <c r="Y52" s="173">
        <f t="shared" si="28"/>
        <v>11582000</v>
      </c>
    </row>
    <row r="53" spans="1:25" x14ac:dyDescent="0.2">
      <c r="A53" s="189"/>
      <c r="B53" s="190"/>
      <c r="C53" s="177"/>
      <c r="D53" s="177"/>
      <c r="E53" s="175"/>
      <c r="F53" s="175"/>
      <c r="G53" s="175"/>
      <c r="H53" s="175"/>
      <c r="I53" s="175"/>
      <c r="J53" s="175"/>
      <c r="K53" s="177"/>
      <c r="L53" s="177"/>
      <c r="M53" s="177"/>
      <c r="N53" s="177"/>
      <c r="O53" s="177"/>
      <c r="P53" s="177"/>
      <c r="Q53" s="177"/>
      <c r="R53" s="177"/>
      <c r="S53" s="177"/>
      <c r="T53" s="177"/>
      <c r="U53" s="173"/>
      <c r="V53" s="177"/>
      <c r="W53" s="177"/>
      <c r="X53" s="177"/>
      <c r="Y53" s="177"/>
    </row>
    <row r="54" spans="1:25" ht="48" customHeight="1" x14ac:dyDescent="0.2">
      <c r="A54" s="986" t="s">
        <v>2245</v>
      </c>
      <c r="B54" s="178" t="s">
        <v>2241</v>
      </c>
      <c r="C54" s="173">
        <v>34000</v>
      </c>
      <c r="D54" s="173">
        <f t="shared" ref="D54:Q55" si="29">ROUND(C54*(1+C$9)/1000,0)*1000</f>
        <v>40000</v>
      </c>
      <c r="E54" s="173">
        <f t="shared" si="29"/>
        <v>44000</v>
      </c>
      <c r="F54" s="173">
        <f t="shared" si="29"/>
        <v>48000</v>
      </c>
      <c r="G54" s="173">
        <f t="shared" si="29"/>
        <v>52000</v>
      </c>
      <c r="H54" s="173">
        <f t="shared" si="29"/>
        <v>56000</v>
      </c>
      <c r="I54" s="173">
        <f t="shared" si="29"/>
        <v>60000</v>
      </c>
      <c r="J54" s="173">
        <f t="shared" si="29"/>
        <v>63000</v>
      </c>
      <c r="K54" s="173">
        <f t="shared" si="29"/>
        <v>66000</v>
      </c>
      <c r="L54" s="173">
        <f t="shared" si="29"/>
        <v>69000</v>
      </c>
      <c r="M54" s="173">
        <f t="shared" si="29"/>
        <v>73000</v>
      </c>
      <c r="N54" s="173">
        <f t="shared" si="29"/>
        <v>79000</v>
      </c>
      <c r="O54" s="173">
        <f t="shared" si="29"/>
        <v>81000</v>
      </c>
      <c r="P54" s="173">
        <f t="shared" si="29"/>
        <v>84000</v>
      </c>
      <c r="Q54" s="173">
        <f t="shared" si="29"/>
        <v>87000</v>
      </c>
      <c r="R54" s="173">
        <f t="shared" ref="R54:V55" si="30">ROUND(Q54*(1+Q$9)/1000,0)*1000</f>
        <v>89000</v>
      </c>
      <c r="S54" s="173">
        <f t="shared" si="30"/>
        <v>91000</v>
      </c>
      <c r="T54" s="173">
        <f t="shared" si="30"/>
        <v>94000</v>
      </c>
      <c r="U54" s="173">
        <f>ROUND(T54*(1+T$9)/1000,0)*1000</f>
        <v>100000</v>
      </c>
      <c r="V54" s="173">
        <f t="shared" si="30"/>
        <v>106000</v>
      </c>
      <c r="W54" s="173">
        <f t="shared" ref="W54:Y55" si="31">ROUND(V54*(1+V$9)/1000,0)*1000</f>
        <v>110000</v>
      </c>
      <c r="X54" s="173">
        <f t="shared" si="31"/>
        <v>113000</v>
      </c>
      <c r="Y54" s="173">
        <f t="shared" si="31"/>
        <v>116000</v>
      </c>
    </row>
    <row r="55" spans="1:25" ht="48" customHeight="1" x14ac:dyDescent="0.2">
      <c r="A55" s="987"/>
      <c r="B55" s="178" t="s">
        <v>2242</v>
      </c>
      <c r="C55" s="173">
        <v>1020000</v>
      </c>
      <c r="D55" s="173">
        <f t="shared" si="29"/>
        <v>1190000</v>
      </c>
      <c r="E55" s="173">
        <f t="shared" si="29"/>
        <v>1300000</v>
      </c>
      <c r="F55" s="173">
        <f t="shared" si="29"/>
        <v>1414000</v>
      </c>
      <c r="G55" s="173">
        <f t="shared" si="29"/>
        <v>1522000</v>
      </c>
      <c r="H55" s="173">
        <f t="shared" si="29"/>
        <v>1628000</v>
      </c>
      <c r="I55" s="173">
        <f t="shared" si="29"/>
        <v>1734000</v>
      </c>
      <c r="J55" s="173">
        <f t="shared" si="29"/>
        <v>1829000</v>
      </c>
      <c r="K55" s="173">
        <f t="shared" si="29"/>
        <v>1918000</v>
      </c>
      <c r="L55" s="173">
        <f t="shared" si="29"/>
        <v>2004000</v>
      </c>
      <c r="M55" s="173">
        <f t="shared" si="29"/>
        <v>2118000</v>
      </c>
      <c r="N55" s="173">
        <f t="shared" si="29"/>
        <v>2280000</v>
      </c>
      <c r="O55" s="173">
        <f t="shared" si="29"/>
        <v>2326000</v>
      </c>
      <c r="P55" s="173">
        <f t="shared" si="29"/>
        <v>2400000</v>
      </c>
      <c r="Q55" s="173">
        <f t="shared" si="29"/>
        <v>2490000</v>
      </c>
      <c r="R55" s="173">
        <f t="shared" si="30"/>
        <v>2551000</v>
      </c>
      <c r="S55" s="173">
        <f t="shared" si="30"/>
        <v>2600000</v>
      </c>
      <c r="T55" s="173">
        <f t="shared" si="30"/>
        <v>2695000</v>
      </c>
      <c r="U55" s="173">
        <f>ROUND(T55*(1+T$9)/1000,0)*1000</f>
        <v>2877000</v>
      </c>
      <c r="V55" s="173">
        <f t="shared" si="30"/>
        <v>3042000</v>
      </c>
      <c r="W55" s="173">
        <f t="shared" si="31"/>
        <v>3166000</v>
      </c>
      <c r="X55" s="173">
        <f t="shared" si="31"/>
        <v>3267000</v>
      </c>
      <c r="Y55" s="173">
        <f t="shared" si="31"/>
        <v>3365000</v>
      </c>
    </row>
    <row r="56" spans="1:25" x14ac:dyDescent="0.2">
      <c r="A56" s="191"/>
      <c r="B56" s="179"/>
      <c r="C56" s="167"/>
      <c r="D56" s="167"/>
      <c r="E56" s="167"/>
      <c r="F56" s="167"/>
      <c r="G56" s="167"/>
      <c r="H56" s="167"/>
      <c r="I56" s="167"/>
      <c r="J56" s="167"/>
      <c r="K56" s="167"/>
      <c r="L56" s="167"/>
      <c r="M56" s="177"/>
      <c r="N56" s="177"/>
      <c r="O56" s="177"/>
      <c r="P56" s="177"/>
      <c r="Q56" s="177"/>
      <c r="R56" s="177"/>
      <c r="S56" s="177"/>
      <c r="T56" s="177"/>
      <c r="U56" s="173"/>
      <c r="V56" s="177"/>
      <c r="W56" s="177"/>
      <c r="X56" s="177"/>
      <c r="Y56" s="177"/>
    </row>
    <row r="57" spans="1:25" x14ac:dyDescent="0.2">
      <c r="A57" s="986" t="s">
        <v>2246</v>
      </c>
      <c r="B57" s="178" t="s">
        <v>2241</v>
      </c>
      <c r="C57" s="173">
        <v>53000</v>
      </c>
      <c r="D57" s="173">
        <f t="shared" ref="D57:Q58" si="32">ROUND(C57*(1+C$9)/1000,0)*1000</f>
        <v>62000</v>
      </c>
      <c r="E57" s="173">
        <f t="shared" si="32"/>
        <v>68000</v>
      </c>
      <c r="F57" s="173">
        <f t="shared" si="32"/>
        <v>74000</v>
      </c>
      <c r="G57" s="173">
        <f t="shared" si="32"/>
        <v>80000</v>
      </c>
      <c r="H57" s="173">
        <f t="shared" si="32"/>
        <v>86000</v>
      </c>
      <c r="I57" s="173">
        <f t="shared" si="32"/>
        <v>92000</v>
      </c>
      <c r="J57" s="173">
        <f t="shared" si="32"/>
        <v>97000</v>
      </c>
      <c r="K57" s="173">
        <f t="shared" si="32"/>
        <v>102000</v>
      </c>
      <c r="L57" s="173">
        <f t="shared" si="32"/>
        <v>107000</v>
      </c>
      <c r="M57" s="173">
        <f t="shared" si="32"/>
        <v>113000</v>
      </c>
      <c r="N57" s="173">
        <f t="shared" si="32"/>
        <v>122000</v>
      </c>
      <c r="O57" s="173">
        <f t="shared" si="32"/>
        <v>124000</v>
      </c>
      <c r="P57" s="173">
        <f t="shared" si="32"/>
        <v>128000</v>
      </c>
      <c r="Q57" s="173">
        <f t="shared" si="32"/>
        <v>133000</v>
      </c>
      <c r="R57" s="173">
        <f t="shared" ref="R57:V58" si="33">ROUND(Q57*(1+Q$9)/1000,0)*1000</f>
        <v>136000</v>
      </c>
      <c r="S57" s="173">
        <f t="shared" si="33"/>
        <v>139000</v>
      </c>
      <c r="T57" s="173">
        <f t="shared" si="33"/>
        <v>144000</v>
      </c>
      <c r="U57" s="173">
        <f>ROUND(T57*(1+T$9)/1000,0)*1000</f>
        <v>154000</v>
      </c>
      <c r="V57" s="173">
        <f t="shared" si="33"/>
        <v>163000</v>
      </c>
      <c r="W57" s="173">
        <f t="shared" ref="W57:Y58" si="34">ROUND(V57*(1+V$9)/1000,0)*1000</f>
        <v>170000</v>
      </c>
      <c r="X57" s="173">
        <f t="shared" si="34"/>
        <v>175000</v>
      </c>
      <c r="Y57" s="173">
        <f t="shared" si="34"/>
        <v>180000</v>
      </c>
    </row>
    <row r="58" spans="1:25" x14ac:dyDescent="0.2">
      <c r="A58" s="987"/>
      <c r="B58" s="178" t="s">
        <v>2242</v>
      </c>
      <c r="C58" s="173">
        <v>1590000</v>
      </c>
      <c r="D58" s="173">
        <f t="shared" si="32"/>
        <v>1856000</v>
      </c>
      <c r="E58" s="173">
        <f t="shared" si="32"/>
        <v>2027000</v>
      </c>
      <c r="F58" s="173">
        <f t="shared" si="32"/>
        <v>2204000</v>
      </c>
      <c r="G58" s="173">
        <f t="shared" si="32"/>
        <v>2373000</v>
      </c>
      <c r="H58" s="173">
        <f t="shared" si="32"/>
        <v>2539000</v>
      </c>
      <c r="I58" s="173">
        <f t="shared" si="32"/>
        <v>2704000</v>
      </c>
      <c r="J58" s="173">
        <f t="shared" si="32"/>
        <v>2853000</v>
      </c>
      <c r="K58" s="173">
        <f t="shared" si="32"/>
        <v>2991000</v>
      </c>
      <c r="L58" s="173">
        <f t="shared" si="32"/>
        <v>3125000</v>
      </c>
      <c r="M58" s="173">
        <f t="shared" si="32"/>
        <v>3303000</v>
      </c>
      <c r="N58" s="173">
        <f t="shared" si="32"/>
        <v>3556000</v>
      </c>
      <c r="O58" s="173">
        <f t="shared" si="32"/>
        <v>3627000</v>
      </c>
      <c r="P58" s="173">
        <f t="shared" si="32"/>
        <v>3742000</v>
      </c>
      <c r="Q58" s="173">
        <f t="shared" si="32"/>
        <v>3882000</v>
      </c>
      <c r="R58" s="173">
        <f t="shared" si="33"/>
        <v>3977000</v>
      </c>
      <c r="S58" s="173">
        <f t="shared" si="33"/>
        <v>4054000</v>
      </c>
      <c r="T58" s="173">
        <f t="shared" si="33"/>
        <v>4202000</v>
      </c>
      <c r="U58" s="173">
        <f>ROUND(T58*(1+T$9)/1000,0)*1000</f>
        <v>4486000</v>
      </c>
      <c r="V58" s="173">
        <f t="shared" si="33"/>
        <v>4744000</v>
      </c>
      <c r="W58" s="173">
        <f t="shared" si="34"/>
        <v>4938000</v>
      </c>
      <c r="X58" s="173">
        <f t="shared" si="34"/>
        <v>5095000</v>
      </c>
      <c r="Y58" s="173">
        <f t="shared" si="34"/>
        <v>5248000</v>
      </c>
    </row>
    <row r="59" spans="1:25" x14ac:dyDescent="0.2">
      <c r="A59" s="192"/>
      <c r="B59" s="193"/>
      <c r="D59" s="194"/>
      <c r="E59" s="194"/>
      <c r="F59" s="194"/>
      <c r="G59" s="194"/>
      <c r="H59" s="194"/>
      <c r="I59" s="194"/>
      <c r="J59" s="194"/>
      <c r="K59" s="194"/>
      <c r="L59" s="194"/>
      <c r="M59" s="195"/>
      <c r="N59" s="195"/>
      <c r="O59" s="195"/>
      <c r="P59" s="195"/>
      <c r="Q59" s="195"/>
      <c r="R59" s="195"/>
      <c r="S59" s="195"/>
      <c r="T59" s="195"/>
      <c r="U59" s="173"/>
      <c r="V59" s="177"/>
      <c r="W59" s="177"/>
      <c r="X59" s="177"/>
      <c r="Y59" s="177"/>
    </row>
    <row r="60" spans="1:25" x14ac:dyDescent="0.2">
      <c r="A60" s="986" t="s">
        <v>2247</v>
      </c>
      <c r="B60" s="178" t="s">
        <v>2241</v>
      </c>
      <c r="C60" s="173">
        <v>94000</v>
      </c>
      <c r="D60" s="173">
        <f t="shared" ref="D60:Q61" si="35">ROUND(C60*(1+C$9)/1000,0)*1000</f>
        <v>110000</v>
      </c>
      <c r="E60" s="173">
        <f t="shared" si="35"/>
        <v>120000</v>
      </c>
      <c r="F60" s="173">
        <f t="shared" si="35"/>
        <v>131000</v>
      </c>
      <c r="G60" s="173">
        <f t="shared" si="35"/>
        <v>141000</v>
      </c>
      <c r="H60" s="173">
        <f t="shared" si="35"/>
        <v>151000</v>
      </c>
      <c r="I60" s="173">
        <f t="shared" si="35"/>
        <v>161000</v>
      </c>
      <c r="J60" s="173">
        <f t="shared" si="35"/>
        <v>170000</v>
      </c>
      <c r="K60" s="173">
        <f t="shared" si="35"/>
        <v>178000</v>
      </c>
      <c r="L60" s="173">
        <f t="shared" si="35"/>
        <v>186000</v>
      </c>
      <c r="M60" s="173">
        <f t="shared" si="35"/>
        <v>197000</v>
      </c>
      <c r="N60" s="173">
        <f t="shared" si="35"/>
        <v>212000</v>
      </c>
      <c r="O60" s="173">
        <f t="shared" si="35"/>
        <v>216000</v>
      </c>
      <c r="P60" s="173">
        <f t="shared" si="35"/>
        <v>223000</v>
      </c>
      <c r="Q60" s="173">
        <f t="shared" si="35"/>
        <v>231000</v>
      </c>
      <c r="R60" s="173">
        <f t="shared" ref="R60:V61" si="36">ROUND(Q60*(1+Q$9)/1000,0)*1000</f>
        <v>237000</v>
      </c>
      <c r="S60" s="173">
        <f t="shared" si="36"/>
        <v>242000</v>
      </c>
      <c r="T60" s="173">
        <f t="shared" si="36"/>
        <v>251000</v>
      </c>
      <c r="U60" s="173">
        <f t="shared" si="36"/>
        <v>268000</v>
      </c>
      <c r="V60" s="173">
        <f t="shared" si="36"/>
        <v>283000</v>
      </c>
      <c r="W60" s="173">
        <f t="shared" ref="W60:Y61" si="37">ROUND(V60*(1+V$9)/1000,0)*1000</f>
        <v>295000</v>
      </c>
      <c r="X60" s="173">
        <f t="shared" si="37"/>
        <v>304000</v>
      </c>
      <c r="Y60" s="173">
        <f t="shared" si="37"/>
        <v>313000</v>
      </c>
    </row>
    <row r="61" spans="1:25" x14ac:dyDescent="0.2">
      <c r="A61" s="987"/>
      <c r="B61" s="178" t="s">
        <v>2242</v>
      </c>
      <c r="C61" s="173">
        <v>2820000</v>
      </c>
      <c r="D61" s="173">
        <f t="shared" si="35"/>
        <v>3291000</v>
      </c>
      <c r="E61" s="173">
        <f t="shared" si="35"/>
        <v>3595000</v>
      </c>
      <c r="F61" s="173">
        <f t="shared" si="35"/>
        <v>3910000</v>
      </c>
      <c r="G61" s="173">
        <f t="shared" si="35"/>
        <v>4209000</v>
      </c>
      <c r="H61" s="173">
        <f t="shared" si="35"/>
        <v>4503000</v>
      </c>
      <c r="I61" s="173">
        <f t="shared" si="35"/>
        <v>4795000</v>
      </c>
      <c r="J61" s="173">
        <f t="shared" si="35"/>
        <v>5059000</v>
      </c>
      <c r="K61" s="173">
        <f t="shared" si="35"/>
        <v>5304000</v>
      </c>
      <c r="L61" s="173">
        <f t="shared" si="35"/>
        <v>5542000</v>
      </c>
      <c r="M61" s="173">
        <f t="shared" si="35"/>
        <v>5857000</v>
      </c>
      <c r="N61" s="173">
        <f t="shared" si="35"/>
        <v>6306000</v>
      </c>
      <c r="O61" s="173">
        <f t="shared" si="35"/>
        <v>6432000</v>
      </c>
      <c r="P61" s="173">
        <f t="shared" si="35"/>
        <v>6636000</v>
      </c>
      <c r="Q61" s="173">
        <f t="shared" si="35"/>
        <v>6884000</v>
      </c>
      <c r="R61" s="173">
        <f t="shared" si="36"/>
        <v>7052000</v>
      </c>
      <c r="S61" s="173">
        <f t="shared" si="36"/>
        <v>7189000</v>
      </c>
      <c r="T61" s="173">
        <f t="shared" si="36"/>
        <v>7452000</v>
      </c>
      <c r="U61" s="173">
        <f t="shared" si="36"/>
        <v>7957000</v>
      </c>
      <c r="V61" s="173">
        <f t="shared" si="36"/>
        <v>8415000</v>
      </c>
      <c r="W61" s="173">
        <f t="shared" si="37"/>
        <v>8759000</v>
      </c>
      <c r="X61" s="173">
        <f t="shared" si="37"/>
        <v>9038000</v>
      </c>
      <c r="Y61" s="173">
        <f t="shared" si="37"/>
        <v>9310000</v>
      </c>
    </row>
    <row r="62" spans="1:25" x14ac:dyDescent="0.2">
      <c r="A62" s="191"/>
      <c r="B62" s="179"/>
      <c r="C62" s="167"/>
      <c r="D62" s="167"/>
      <c r="E62" s="167"/>
      <c r="F62" s="167"/>
      <c r="G62" s="167"/>
      <c r="H62" s="167"/>
      <c r="I62" s="167"/>
      <c r="J62" s="167"/>
      <c r="K62" s="167"/>
      <c r="L62" s="167"/>
      <c r="M62" s="177"/>
      <c r="N62" s="177"/>
      <c r="O62" s="177"/>
      <c r="P62" s="177"/>
      <c r="Q62" s="177"/>
      <c r="R62" s="177"/>
      <c r="S62" s="177"/>
      <c r="T62" s="177"/>
      <c r="U62" s="173"/>
      <c r="V62" s="177"/>
      <c r="W62" s="177"/>
      <c r="X62" s="177"/>
      <c r="Y62" s="177"/>
    </row>
    <row r="63" spans="1:25" ht="24.75" customHeight="1" x14ac:dyDescent="0.2">
      <c r="A63" s="986" t="s">
        <v>2248</v>
      </c>
      <c r="B63" s="178" t="s">
        <v>2241</v>
      </c>
      <c r="C63" s="173">
        <v>68000</v>
      </c>
      <c r="D63" s="173">
        <f t="shared" ref="D63:Q64" si="38">ROUND(C63*(1+C$9)/1000,0)*1000</f>
        <v>79000</v>
      </c>
      <c r="E63" s="173">
        <f t="shared" si="38"/>
        <v>86000</v>
      </c>
      <c r="F63" s="173">
        <f t="shared" si="38"/>
        <v>94000</v>
      </c>
      <c r="G63" s="173">
        <f t="shared" si="38"/>
        <v>101000</v>
      </c>
      <c r="H63" s="173">
        <f t="shared" si="38"/>
        <v>108000</v>
      </c>
      <c r="I63" s="173">
        <f t="shared" si="38"/>
        <v>115000</v>
      </c>
      <c r="J63" s="173">
        <f t="shared" si="38"/>
        <v>121000</v>
      </c>
      <c r="K63" s="173">
        <f t="shared" si="38"/>
        <v>127000</v>
      </c>
      <c r="L63" s="173">
        <f t="shared" si="38"/>
        <v>133000</v>
      </c>
      <c r="M63" s="173">
        <f t="shared" si="38"/>
        <v>141000</v>
      </c>
      <c r="N63" s="173">
        <f t="shared" si="38"/>
        <v>152000</v>
      </c>
      <c r="O63" s="173">
        <f t="shared" si="38"/>
        <v>155000</v>
      </c>
      <c r="P63" s="173">
        <f t="shared" si="38"/>
        <v>160000</v>
      </c>
      <c r="Q63" s="173">
        <f t="shared" si="38"/>
        <v>166000</v>
      </c>
      <c r="R63" s="173">
        <f t="shared" ref="R63:V64" si="39">ROUND(Q63*(1+Q$9)/1000,0)*1000</f>
        <v>170000</v>
      </c>
      <c r="S63" s="173">
        <f t="shared" si="39"/>
        <v>173000</v>
      </c>
      <c r="T63" s="173">
        <f t="shared" si="39"/>
        <v>179000</v>
      </c>
      <c r="U63" s="173">
        <f>ROUND(T63*(1+T$9)/1000,0)*1000</f>
        <v>191000</v>
      </c>
      <c r="V63" s="173">
        <f t="shared" si="39"/>
        <v>202000</v>
      </c>
      <c r="W63" s="173">
        <f t="shared" ref="W63:Y64" si="40">ROUND(V63*(1+V$9)/1000,0)*1000</f>
        <v>210000</v>
      </c>
      <c r="X63" s="173">
        <f t="shared" si="40"/>
        <v>217000</v>
      </c>
      <c r="Y63" s="173">
        <f t="shared" si="40"/>
        <v>224000</v>
      </c>
    </row>
    <row r="64" spans="1:25" ht="24" customHeight="1" x14ac:dyDescent="0.2">
      <c r="A64" s="987"/>
      <c r="B64" s="178" t="s">
        <v>2242</v>
      </c>
      <c r="C64" s="173">
        <v>2040000</v>
      </c>
      <c r="D64" s="173">
        <f t="shared" si="38"/>
        <v>2381000</v>
      </c>
      <c r="E64" s="173">
        <f t="shared" si="38"/>
        <v>2601000</v>
      </c>
      <c r="F64" s="173">
        <f t="shared" si="38"/>
        <v>2829000</v>
      </c>
      <c r="G64" s="173">
        <f t="shared" si="38"/>
        <v>3045000</v>
      </c>
      <c r="H64" s="173">
        <f t="shared" si="38"/>
        <v>3258000</v>
      </c>
      <c r="I64" s="173">
        <f t="shared" si="38"/>
        <v>3469000</v>
      </c>
      <c r="J64" s="173">
        <f t="shared" si="38"/>
        <v>3660000</v>
      </c>
      <c r="K64" s="173">
        <f t="shared" si="38"/>
        <v>3838000</v>
      </c>
      <c r="L64" s="173">
        <f t="shared" si="38"/>
        <v>4010000</v>
      </c>
      <c r="M64" s="173">
        <f t="shared" si="38"/>
        <v>4238000</v>
      </c>
      <c r="N64" s="173">
        <f t="shared" si="38"/>
        <v>4563000</v>
      </c>
      <c r="O64" s="173">
        <f t="shared" si="38"/>
        <v>4654000</v>
      </c>
      <c r="P64" s="173">
        <f t="shared" si="38"/>
        <v>4802000</v>
      </c>
      <c r="Q64" s="173">
        <f t="shared" si="38"/>
        <v>4981000</v>
      </c>
      <c r="R64" s="173">
        <f t="shared" si="39"/>
        <v>5103000</v>
      </c>
      <c r="S64" s="173">
        <f t="shared" si="39"/>
        <v>5202000</v>
      </c>
      <c r="T64" s="173">
        <f t="shared" si="39"/>
        <v>5392000</v>
      </c>
      <c r="U64" s="173">
        <f>ROUND(T64*(1+T$9)/1000,0)*1000</f>
        <v>5757000</v>
      </c>
      <c r="V64" s="173">
        <f t="shared" si="39"/>
        <v>6088000</v>
      </c>
      <c r="W64" s="173">
        <f t="shared" si="40"/>
        <v>6337000</v>
      </c>
      <c r="X64" s="173">
        <f t="shared" si="40"/>
        <v>6539000</v>
      </c>
      <c r="Y64" s="173">
        <f t="shared" si="40"/>
        <v>6736000</v>
      </c>
    </row>
    <row r="65" spans="1:25" x14ac:dyDescent="0.2">
      <c r="A65" s="196"/>
      <c r="B65" s="179"/>
      <c r="C65" s="177"/>
      <c r="D65" s="177"/>
      <c r="E65" s="177"/>
      <c r="F65" s="177"/>
      <c r="G65" s="177"/>
      <c r="H65" s="177"/>
      <c r="I65" s="177"/>
      <c r="J65" s="177"/>
      <c r="K65" s="177"/>
      <c r="L65" s="177"/>
      <c r="M65" s="177"/>
      <c r="N65" s="177"/>
      <c r="O65" s="177"/>
      <c r="P65" s="177"/>
      <c r="Q65" s="177"/>
      <c r="R65" s="177"/>
      <c r="S65" s="177"/>
      <c r="T65" s="177"/>
      <c r="U65" s="173"/>
      <c r="V65" s="177"/>
      <c r="W65" s="177"/>
      <c r="X65" s="177"/>
      <c r="Y65" s="177"/>
    </row>
    <row r="66" spans="1:25" x14ac:dyDescent="0.2">
      <c r="A66" s="986" t="s">
        <v>2249</v>
      </c>
      <c r="B66" s="178" t="s">
        <v>2241</v>
      </c>
      <c r="C66" s="173">
        <v>23000</v>
      </c>
      <c r="D66" s="173">
        <f t="shared" ref="D66:V67" si="41">ROUND(C66*(1+C$9)/1000,0)*1000</f>
        <v>27000</v>
      </c>
      <c r="E66" s="173">
        <f t="shared" si="41"/>
        <v>29000</v>
      </c>
      <c r="F66" s="173">
        <f t="shared" si="41"/>
        <v>32000</v>
      </c>
      <c r="G66" s="173">
        <f t="shared" si="41"/>
        <v>34000</v>
      </c>
      <c r="H66" s="173">
        <f t="shared" si="41"/>
        <v>36000</v>
      </c>
      <c r="I66" s="173">
        <f t="shared" si="41"/>
        <v>38000</v>
      </c>
      <c r="J66" s="173">
        <f t="shared" si="41"/>
        <v>40000</v>
      </c>
      <c r="K66" s="173">
        <f t="shared" si="41"/>
        <v>42000</v>
      </c>
      <c r="L66" s="173">
        <f t="shared" si="41"/>
        <v>44000</v>
      </c>
      <c r="M66" s="173">
        <f t="shared" si="41"/>
        <v>47000</v>
      </c>
      <c r="N66" s="173">
        <f t="shared" si="41"/>
        <v>51000</v>
      </c>
      <c r="O66" s="173">
        <f t="shared" si="41"/>
        <v>52000</v>
      </c>
      <c r="P66" s="173">
        <f t="shared" ref="P66:T67" si="42">ROUND(O66*(1+O$9)/1000,0)*1000</f>
        <v>54000</v>
      </c>
      <c r="Q66" s="173">
        <f t="shared" si="42"/>
        <v>56000</v>
      </c>
      <c r="R66" s="173">
        <f t="shared" si="42"/>
        <v>57000</v>
      </c>
      <c r="S66" s="173">
        <f t="shared" si="42"/>
        <v>58000</v>
      </c>
      <c r="T66" s="173">
        <f t="shared" si="42"/>
        <v>60000</v>
      </c>
      <c r="U66" s="173">
        <f>ROUND(T66*(1+T$9)/1000,0)*1000</f>
        <v>64000</v>
      </c>
      <c r="V66" s="173">
        <f t="shared" si="41"/>
        <v>68000</v>
      </c>
      <c r="W66" s="173">
        <f t="shared" ref="W66:Y67" si="43">ROUND(V66*(1+V$9)/1000,0)*1000</f>
        <v>71000</v>
      </c>
      <c r="X66" s="173">
        <f t="shared" si="43"/>
        <v>73000</v>
      </c>
      <c r="Y66" s="173">
        <f t="shared" si="43"/>
        <v>75000</v>
      </c>
    </row>
    <row r="67" spans="1:25" x14ac:dyDescent="0.2">
      <c r="A67" s="987"/>
      <c r="B67" s="178" t="s">
        <v>2242</v>
      </c>
      <c r="C67" s="173">
        <v>690000</v>
      </c>
      <c r="D67" s="173">
        <f t="shared" si="41"/>
        <v>805000</v>
      </c>
      <c r="E67" s="173">
        <f t="shared" si="41"/>
        <v>879000</v>
      </c>
      <c r="F67" s="173">
        <f t="shared" si="41"/>
        <v>956000</v>
      </c>
      <c r="G67" s="173">
        <f t="shared" si="41"/>
        <v>1029000</v>
      </c>
      <c r="H67" s="173">
        <f t="shared" si="41"/>
        <v>1101000</v>
      </c>
      <c r="I67" s="173">
        <f t="shared" si="41"/>
        <v>1172000</v>
      </c>
      <c r="J67" s="173">
        <f t="shared" si="41"/>
        <v>1236000</v>
      </c>
      <c r="K67" s="173">
        <f t="shared" si="41"/>
        <v>1296000</v>
      </c>
      <c r="L67" s="173">
        <f t="shared" si="41"/>
        <v>1354000</v>
      </c>
      <c r="M67" s="173">
        <f t="shared" si="41"/>
        <v>1431000</v>
      </c>
      <c r="N67" s="173">
        <f t="shared" si="41"/>
        <v>1541000</v>
      </c>
      <c r="O67" s="173">
        <f t="shared" si="41"/>
        <v>1572000</v>
      </c>
      <c r="P67" s="173">
        <f t="shared" si="42"/>
        <v>1622000</v>
      </c>
      <c r="Q67" s="173">
        <f t="shared" si="42"/>
        <v>1683000</v>
      </c>
      <c r="R67" s="173">
        <f t="shared" si="42"/>
        <v>1724000</v>
      </c>
      <c r="S67" s="173">
        <f t="shared" si="42"/>
        <v>1757000</v>
      </c>
      <c r="T67" s="173">
        <f t="shared" si="42"/>
        <v>1821000</v>
      </c>
      <c r="U67" s="173">
        <f>ROUND(T67*(1+T$9)/1000,0)*1000</f>
        <v>1944000</v>
      </c>
      <c r="V67" s="173">
        <f>ROUND(U67*(1+U$9)/1000,0)*1000</f>
        <v>2056000</v>
      </c>
      <c r="W67" s="173">
        <f t="shared" si="43"/>
        <v>2140000</v>
      </c>
      <c r="X67" s="173">
        <f t="shared" si="43"/>
        <v>2208000</v>
      </c>
      <c r="Y67" s="173">
        <f t="shared" si="43"/>
        <v>2274000</v>
      </c>
    </row>
    <row r="68" spans="1:25" x14ac:dyDescent="0.2">
      <c r="A68" s="197"/>
      <c r="B68" s="190"/>
      <c r="C68" s="181"/>
      <c r="D68" s="181"/>
      <c r="E68" s="181"/>
      <c r="F68" s="181"/>
      <c r="G68" s="181"/>
      <c r="H68" s="181"/>
      <c r="I68" s="181"/>
      <c r="J68" s="181"/>
      <c r="K68" s="165"/>
      <c r="L68" s="165"/>
      <c r="M68" s="165"/>
      <c r="N68" s="165"/>
      <c r="O68" s="165"/>
      <c r="P68" s="165"/>
      <c r="Q68" s="165"/>
      <c r="R68" s="165"/>
      <c r="S68" s="165"/>
      <c r="T68" s="165"/>
      <c r="U68" s="177"/>
      <c r="V68" s="177"/>
      <c r="W68" s="177"/>
      <c r="X68" s="177"/>
      <c r="Y68" s="177"/>
    </row>
    <row r="69" spans="1:25" ht="97.9" customHeight="1" x14ac:dyDescent="0.2">
      <c r="A69" s="198" t="s">
        <v>2250</v>
      </c>
      <c r="B69" s="1007" t="s">
        <v>2251</v>
      </c>
      <c r="C69" s="1008"/>
      <c r="D69" s="1008"/>
      <c r="E69" s="1008"/>
      <c r="F69" s="1008"/>
      <c r="G69" s="1008"/>
      <c r="H69" s="1008"/>
      <c r="I69" s="1008"/>
      <c r="J69" s="1008"/>
      <c r="K69" s="1008"/>
      <c r="L69" s="1008"/>
      <c r="M69" s="1008"/>
      <c r="N69" s="1008"/>
      <c r="O69" s="1008"/>
      <c r="P69" s="1008"/>
      <c r="Q69" s="1008"/>
      <c r="R69" s="1008"/>
      <c r="S69" s="1008"/>
      <c r="T69" s="1008"/>
      <c r="U69" s="1008"/>
      <c r="V69" s="1009"/>
      <c r="W69" s="411"/>
      <c r="X69" s="165"/>
      <c r="Y69" s="165"/>
    </row>
    <row r="70" spans="1:25" x14ac:dyDescent="0.2">
      <c r="A70" s="165"/>
      <c r="B70" s="166"/>
      <c r="C70" s="167"/>
      <c r="D70" s="165"/>
      <c r="E70" s="165"/>
      <c r="F70" s="165"/>
      <c r="G70" s="165"/>
      <c r="H70" s="165"/>
      <c r="I70" s="165"/>
      <c r="J70" s="165"/>
      <c r="K70" s="165"/>
      <c r="L70" s="165"/>
      <c r="M70" s="165"/>
      <c r="N70" s="165"/>
      <c r="O70" s="165"/>
      <c r="P70" s="165"/>
      <c r="Q70" s="165"/>
      <c r="R70" s="165"/>
      <c r="S70" s="165"/>
      <c r="T70" s="165"/>
      <c r="U70" s="165"/>
      <c r="V70" s="165"/>
      <c r="W70" s="165"/>
      <c r="X70" s="165"/>
      <c r="Y70" s="165"/>
    </row>
    <row r="71" spans="1:25" ht="13.5" thickBot="1" x14ac:dyDescent="0.25">
      <c r="A71" s="165"/>
      <c r="B71" s="166"/>
      <c r="C71" s="167"/>
      <c r="D71" s="165"/>
      <c r="E71" s="165"/>
      <c r="F71" s="165"/>
      <c r="G71" s="165"/>
      <c r="H71" s="165"/>
      <c r="I71" s="165"/>
      <c r="J71" s="165"/>
      <c r="K71" s="165"/>
      <c r="L71" s="165"/>
      <c r="M71" s="165"/>
      <c r="N71" s="165"/>
      <c r="O71" s="165"/>
      <c r="P71" s="165"/>
      <c r="Q71" s="165"/>
      <c r="R71" s="165"/>
      <c r="S71" s="165"/>
      <c r="T71" s="165"/>
      <c r="U71" s="165"/>
      <c r="V71" s="165"/>
      <c r="W71" s="165"/>
      <c r="X71" s="165"/>
      <c r="Y71" s="165"/>
    </row>
    <row r="72" spans="1:25" x14ac:dyDescent="0.2">
      <c r="A72" s="199" t="s">
        <v>2252</v>
      </c>
      <c r="B72" s="200"/>
      <c r="C72" s="201"/>
      <c r="D72" s="202"/>
      <c r="E72" s="202"/>
      <c r="F72" s="202"/>
      <c r="G72" s="202"/>
      <c r="H72" s="202"/>
      <c r="I72" s="202"/>
      <c r="J72" s="202"/>
      <c r="K72" s="202"/>
      <c r="L72" s="202"/>
      <c r="M72" s="202"/>
      <c r="N72" s="202"/>
      <c r="O72" s="202"/>
      <c r="P72" s="202"/>
      <c r="Q72" s="202"/>
      <c r="R72" s="202"/>
      <c r="S72" s="202"/>
      <c r="T72" s="202"/>
      <c r="U72" s="203"/>
      <c r="V72" s="203"/>
      <c r="W72" s="203"/>
      <c r="X72" s="203"/>
      <c r="Y72" s="203"/>
    </row>
    <row r="73" spans="1:25" x14ac:dyDescent="0.2">
      <c r="A73" s="204" t="s">
        <v>2253</v>
      </c>
      <c r="B73" s="205"/>
      <c r="C73" s="167"/>
      <c r="D73" s="165"/>
      <c r="E73" s="165"/>
      <c r="F73" s="165"/>
      <c r="G73" s="165"/>
      <c r="H73" s="165"/>
      <c r="I73" s="165"/>
      <c r="J73" s="165"/>
      <c r="K73" s="165"/>
      <c r="L73" s="165"/>
      <c r="M73" s="165"/>
      <c r="N73" s="165"/>
      <c r="O73" s="165"/>
      <c r="P73" s="165"/>
      <c r="Q73" s="165"/>
      <c r="R73" s="165"/>
      <c r="S73" s="165"/>
      <c r="T73" s="165"/>
      <c r="U73" s="206"/>
      <c r="V73" s="206"/>
      <c r="W73" s="206"/>
      <c r="X73" s="206"/>
      <c r="Y73" s="206"/>
    </row>
    <row r="74" spans="1:25" x14ac:dyDescent="0.2">
      <c r="A74" s="204" t="s">
        <v>2254</v>
      </c>
      <c r="B74" s="205"/>
      <c r="C74" s="167"/>
      <c r="D74" s="165"/>
      <c r="E74" s="165"/>
      <c r="F74" s="165"/>
      <c r="G74" s="165"/>
      <c r="H74" s="165"/>
      <c r="I74" s="165"/>
      <c r="J74" s="165"/>
      <c r="K74" s="165"/>
      <c r="L74" s="165"/>
      <c r="M74" s="165"/>
      <c r="N74" s="165"/>
      <c r="O74" s="165"/>
      <c r="P74" s="165"/>
      <c r="Q74" s="165"/>
      <c r="R74" s="165"/>
      <c r="S74" s="165"/>
      <c r="T74" s="165"/>
      <c r="U74" s="206"/>
      <c r="V74" s="206"/>
      <c r="W74" s="206"/>
      <c r="X74" s="206"/>
      <c r="Y74" s="206"/>
    </row>
    <row r="75" spans="1:25" x14ac:dyDescent="0.2">
      <c r="A75" s="207" t="s">
        <v>2255</v>
      </c>
      <c r="B75" s="205"/>
      <c r="C75" s="167"/>
      <c r="D75" s="165"/>
      <c r="E75" s="165"/>
      <c r="F75" s="165"/>
      <c r="G75" s="165"/>
      <c r="H75" s="165"/>
      <c r="I75" s="165"/>
      <c r="J75" s="165"/>
      <c r="K75" s="165"/>
      <c r="L75" s="165"/>
      <c r="M75" s="165"/>
      <c r="N75" s="165"/>
      <c r="O75" s="165"/>
      <c r="P75" s="165"/>
      <c r="Q75" s="165"/>
      <c r="R75" s="165"/>
      <c r="S75" s="165"/>
      <c r="T75" s="165"/>
      <c r="U75" s="206"/>
      <c r="V75" s="206"/>
      <c r="W75" s="206"/>
      <c r="X75" s="206"/>
      <c r="Y75" s="206"/>
    </row>
    <row r="76" spans="1:25" x14ac:dyDescent="0.2">
      <c r="A76" s="204" t="s">
        <v>2256</v>
      </c>
      <c r="B76" s="205"/>
      <c r="C76" s="167"/>
      <c r="D76" s="165"/>
      <c r="E76" s="165"/>
      <c r="F76" s="165"/>
      <c r="G76" s="165"/>
      <c r="H76" s="165"/>
      <c r="I76" s="165"/>
      <c r="J76" s="165"/>
      <c r="K76" s="165"/>
      <c r="L76" s="165"/>
      <c r="M76" s="165"/>
      <c r="N76" s="165"/>
      <c r="O76" s="165"/>
      <c r="P76" s="165"/>
      <c r="Q76" s="165"/>
      <c r="R76" s="165"/>
      <c r="S76" s="165"/>
      <c r="T76" s="165"/>
      <c r="U76" s="206"/>
      <c r="V76" s="206"/>
      <c r="W76" s="206"/>
      <c r="X76" s="206"/>
      <c r="Y76" s="206"/>
    </row>
    <row r="77" spans="1:25" x14ac:dyDescent="0.2">
      <c r="A77" s="207" t="s">
        <v>2257</v>
      </c>
      <c r="B77" s="205"/>
      <c r="C77" s="167"/>
      <c r="D77" s="165"/>
      <c r="E77" s="165"/>
      <c r="F77" s="165"/>
      <c r="G77" s="165"/>
      <c r="H77" s="165"/>
      <c r="I77" s="165"/>
      <c r="J77" s="165"/>
      <c r="K77" s="165"/>
      <c r="L77" s="165"/>
      <c r="M77" s="165"/>
      <c r="N77" s="165"/>
      <c r="O77" s="165"/>
      <c r="P77" s="165"/>
      <c r="Q77" s="165"/>
      <c r="R77" s="165"/>
      <c r="S77" s="165"/>
      <c r="T77" s="165"/>
      <c r="U77" s="206"/>
      <c r="V77" s="206"/>
      <c r="W77" s="206"/>
      <c r="X77" s="206"/>
      <c r="Y77" s="206"/>
    </row>
    <row r="78" spans="1:25" x14ac:dyDescent="0.2">
      <c r="A78" s="204" t="s">
        <v>2258</v>
      </c>
      <c r="B78" s="205"/>
      <c r="C78" s="167"/>
      <c r="D78" s="165"/>
      <c r="E78" s="165"/>
      <c r="F78" s="165"/>
      <c r="G78" s="165"/>
      <c r="H78" s="165"/>
      <c r="I78" s="165"/>
      <c r="J78" s="165"/>
      <c r="K78" s="165"/>
      <c r="L78" s="165"/>
      <c r="M78" s="165"/>
      <c r="N78" s="165"/>
      <c r="O78" s="165"/>
      <c r="P78" s="165"/>
      <c r="Q78" s="165"/>
      <c r="R78" s="165"/>
      <c r="S78" s="165"/>
      <c r="T78" s="165"/>
      <c r="U78" s="206"/>
      <c r="V78" s="206"/>
      <c r="W78" s="206"/>
      <c r="X78" s="206"/>
      <c r="Y78" s="206"/>
    </row>
    <row r="79" spans="1:25" x14ac:dyDescent="0.2">
      <c r="A79" s="204" t="s">
        <v>2259</v>
      </c>
      <c r="B79" s="205"/>
      <c r="C79" s="167"/>
      <c r="D79" s="165"/>
      <c r="E79" s="165"/>
      <c r="F79" s="165"/>
      <c r="G79" s="165"/>
      <c r="H79" s="165"/>
      <c r="I79" s="165"/>
      <c r="J79" s="165"/>
      <c r="K79" s="165"/>
      <c r="L79" s="165"/>
      <c r="M79" s="165"/>
      <c r="N79" s="165"/>
      <c r="O79" s="165"/>
      <c r="P79" s="165"/>
      <c r="Q79" s="165"/>
      <c r="R79" s="165"/>
      <c r="S79" s="165"/>
      <c r="T79" s="165"/>
      <c r="U79" s="206"/>
      <c r="V79" s="206"/>
      <c r="W79" s="206"/>
      <c r="X79" s="206"/>
      <c r="Y79" s="206"/>
    </row>
    <row r="80" spans="1:25" x14ac:dyDescent="0.2">
      <c r="A80" s="204" t="s">
        <v>2260</v>
      </c>
      <c r="B80" s="205"/>
      <c r="C80" s="167"/>
      <c r="D80" s="165"/>
      <c r="E80" s="165"/>
      <c r="F80" s="165"/>
      <c r="G80" s="165"/>
      <c r="H80" s="165"/>
      <c r="I80" s="165"/>
      <c r="J80" s="165"/>
      <c r="K80" s="165"/>
      <c r="L80" s="165"/>
      <c r="M80" s="165"/>
      <c r="N80" s="165"/>
      <c r="O80" s="165"/>
      <c r="P80" s="165"/>
      <c r="Q80" s="165"/>
      <c r="R80" s="165"/>
      <c r="S80" s="165"/>
      <c r="T80" s="165"/>
      <c r="U80" s="206"/>
      <c r="V80" s="206"/>
      <c r="W80" s="206"/>
      <c r="X80" s="206"/>
      <c r="Y80" s="206"/>
    </row>
    <row r="81" spans="1:25" x14ac:dyDescent="0.2">
      <c r="A81" s="208" t="s">
        <v>2261</v>
      </c>
      <c r="B81" s="205"/>
      <c r="C81" s="167"/>
      <c r="D81" s="165"/>
      <c r="E81" s="165"/>
      <c r="F81" s="165"/>
      <c r="G81" s="165"/>
      <c r="H81" s="165"/>
      <c r="I81" s="165"/>
      <c r="J81" s="165"/>
      <c r="K81" s="165"/>
      <c r="L81" s="165"/>
      <c r="M81" s="165"/>
      <c r="N81" s="165"/>
      <c r="O81" s="165"/>
      <c r="P81" s="165"/>
      <c r="Q81" s="165"/>
      <c r="R81" s="165"/>
      <c r="S81" s="165"/>
      <c r="T81" s="165"/>
      <c r="U81" s="206"/>
      <c r="V81" s="206"/>
      <c r="W81" s="206"/>
      <c r="X81" s="206"/>
      <c r="Y81" s="206"/>
    </row>
    <row r="82" spans="1:25" x14ac:dyDescent="0.2">
      <c r="A82" s="209" t="s">
        <v>2262</v>
      </c>
      <c r="B82" s="205"/>
      <c r="C82" s="167"/>
      <c r="D82" s="165"/>
      <c r="E82" s="165"/>
      <c r="F82" s="165"/>
      <c r="G82" s="165"/>
      <c r="H82" s="165"/>
      <c r="I82" s="165"/>
      <c r="J82" s="165"/>
      <c r="K82" s="165"/>
      <c r="L82" s="165"/>
      <c r="M82" s="165"/>
      <c r="N82" s="165"/>
      <c r="O82" s="165"/>
      <c r="P82" s="165"/>
      <c r="Q82" s="165"/>
      <c r="R82" s="165"/>
      <c r="S82" s="165"/>
      <c r="T82" s="165"/>
      <c r="U82" s="206"/>
      <c r="V82" s="206"/>
      <c r="W82" s="206"/>
      <c r="X82" s="206"/>
      <c r="Y82" s="206"/>
    </row>
    <row r="83" spans="1:25" x14ac:dyDescent="0.2">
      <c r="A83" s="204" t="s">
        <v>2263</v>
      </c>
      <c r="B83" s="205"/>
      <c r="C83" s="167"/>
      <c r="D83" s="165"/>
      <c r="E83" s="165"/>
      <c r="F83" s="165"/>
      <c r="G83" s="165"/>
      <c r="H83" s="165"/>
      <c r="I83" s="165"/>
      <c r="J83" s="165"/>
      <c r="K83" s="165"/>
      <c r="L83" s="165"/>
      <c r="M83" s="165"/>
      <c r="N83" s="165"/>
      <c r="O83" s="165"/>
      <c r="P83" s="165"/>
      <c r="Q83" s="165"/>
      <c r="R83" s="165"/>
      <c r="S83" s="165"/>
      <c r="T83" s="165"/>
      <c r="U83" s="206"/>
      <c r="V83" s="206"/>
      <c r="W83" s="206"/>
      <c r="X83" s="206"/>
      <c r="Y83" s="206"/>
    </row>
    <row r="84" spans="1:25" x14ac:dyDescent="0.2">
      <c r="A84" s="204" t="s">
        <v>2264</v>
      </c>
      <c r="B84" s="205"/>
      <c r="C84" s="167"/>
      <c r="D84" s="165"/>
      <c r="E84" s="165"/>
      <c r="F84" s="165"/>
      <c r="G84" s="165"/>
      <c r="H84" s="165"/>
      <c r="I84" s="165"/>
      <c r="J84" s="165"/>
      <c r="K84" s="165"/>
      <c r="L84" s="165"/>
      <c r="M84" s="165"/>
      <c r="N84" s="165"/>
      <c r="O84" s="165"/>
      <c r="P84" s="165"/>
      <c r="Q84" s="165"/>
      <c r="R84" s="165"/>
      <c r="S84" s="165"/>
      <c r="T84" s="165"/>
      <c r="U84" s="206"/>
      <c r="V84" s="206"/>
      <c r="W84" s="206"/>
      <c r="X84" s="206"/>
      <c r="Y84" s="206"/>
    </row>
    <row r="85" spans="1:25" x14ac:dyDescent="0.2">
      <c r="A85" s="204" t="s">
        <v>2265</v>
      </c>
      <c r="B85" s="205"/>
      <c r="C85" s="167"/>
      <c r="D85" s="165"/>
      <c r="E85" s="165"/>
      <c r="F85" s="165"/>
      <c r="G85" s="165"/>
      <c r="H85" s="165"/>
      <c r="I85" s="165"/>
      <c r="J85" s="165"/>
      <c r="K85" s="165"/>
      <c r="L85" s="165"/>
      <c r="M85" s="165"/>
      <c r="N85" s="165"/>
      <c r="O85" s="165"/>
      <c r="P85" s="165"/>
      <c r="Q85" s="165"/>
      <c r="R85" s="165"/>
      <c r="S85" s="165"/>
      <c r="T85" s="165"/>
      <c r="U85" s="206"/>
      <c r="V85" s="206"/>
      <c r="W85" s="206"/>
      <c r="X85" s="206"/>
      <c r="Y85" s="206"/>
    </row>
    <row r="86" spans="1:25" x14ac:dyDescent="0.2">
      <c r="A86" s="204" t="s">
        <v>2266</v>
      </c>
      <c r="B86" s="205"/>
      <c r="C86" s="167"/>
      <c r="D86" s="165"/>
      <c r="E86" s="165"/>
      <c r="F86" s="165"/>
      <c r="G86" s="165"/>
      <c r="H86" s="165"/>
      <c r="I86" s="165"/>
      <c r="J86" s="165"/>
      <c r="K86" s="165"/>
      <c r="L86" s="165"/>
      <c r="M86" s="165"/>
      <c r="N86" s="165"/>
      <c r="O86" s="165"/>
      <c r="P86" s="165"/>
      <c r="Q86" s="165"/>
      <c r="R86" s="165"/>
      <c r="S86" s="165"/>
      <c r="T86" s="165"/>
      <c r="U86" s="206"/>
      <c r="V86" s="206"/>
      <c r="W86" s="206"/>
      <c r="X86" s="206"/>
      <c r="Y86" s="206"/>
    </row>
    <row r="87" spans="1:25" x14ac:dyDescent="0.2">
      <c r="A87" s="204" t="s">
        <v>2267</v>
      </c>
      <c r="B87" s="205"/>
      <c r="C87" s="167"/>
      <c r="D87" s="165"/>
      <c r="E87" s="165"/>
      <c r="F87" s="165"/>
      <c r="G87" s="165"/>
      <c r="H87" s="165"/>
      <c r="I87" s="165"/>
      <c r="J87" s="165"/>
      <c r="K87" s="165"/>
      <c r="L87" s="165"/>
      <c r="M87" s="165"/>
      <c r="N87" s="165"/>
      <c r="O87" s="165"/>
      <c r="P87" s="165"/>
      <c r="Q87" s="165"/>
      <c r="R87" s="165"/>
      <c r="S87" s="165"/>
      <c r="T87" s="165"/>
      <c r="U87" s="206"/>
      <c r="V87" s="206"/>
      <c r="W87" s="206"/>
      <c r="X87" s="206"/>
      <c r="Y87" s="206"/>
    </row>
    <row r="88" spans="1:25" x14ac:dyDescent="0.2">
      <c r="A88" s="204" t="s">
        <v>2268</v>
      </c>
      <c r="B88" s="205"/>
      <c r="C88" s="167"/>
      <c r="D88" s="165"/>
      <c r="E88" s="165"/>
      <c r="F88" s="165"/>
      <c r="G88" s="165"/>
      <c r="H88" s="165"/>
      <c r="I88" s="165"/>
      <c r="J88" s="165"/>
      <c r="K88" s="165"/>
      <c r="L88" s="165"/>
      <c r="M88" s="165"/>
      <c r="N88" s="165"/>
      <c r="O88" s="165"/>
      <c r="P88" s="165"/>
      <c r="Q88" s="165"/>
      <c r="R88" s="165"/>
      <c r="S88" s="165"/>
      <c r="T88" s="165"/>
      <c r="U88" s="206"/>
      <c r="V88" s="206"/>
      <c r="W88" s="206"/>
      <c r="X88" s="206"/>
      <c r="Y88" s="206"/>
    </row>
    <row r="89" spans="1:25" x14ac:dyDescent="0.2">
      <c r="A89" s="209" t="s">
        <v>2269</v>
      </c>
      <c r="B89" s="205"/>
      <c r="C89" s="167"/>
      <c r="D89" s="165"/>
      <c r="E89" s="165"/>
      <c r="F89" s="165"/>
      <c r="G89" s="165"/>
      <c r="H89" s="165"/>
      <c r="I89" s="165"/>
      <c r="J89" s="165"/>
      <c r="K89" s="165"/>
      <c r="L89" s="165"/>
      <c r="M89" s="165"/>
      <c r="N89" s="165"/>
      <c r="O89" s="165"/>
      <c r="P89" s="165"/>
      <c r="Q89" s="165"/>
      <c r="R89" s="165"/>
      <c r="S89" s="165"/>
      <c r="T89" s="165"/>
      <c r="U89" s="206"/>
      <c r="V89" s="206"/>
      <c r="W89" s="206"/>
      <c r="X89" s="206"/>
      <c r="Y89" s="206"/>
    </row>
    <row r="90" spans="1:25" x14ac:dyDescent="0.2">
      <c r="A90" s="209"/>
      <c r="B90" s="205"/>
      <c r="C90" s="167"/>
      <c r="D90" s="165"/>
      <c r="E90" s="165"/>
      <c r="F90" s="165"/>
      <c r="G90" s="165"/>
      <c r="H90" s="165"/>
      <c r="I90" s="165"/>
      <c r="J90" s="165"/>
      <c r="K90" s="165"/>
      <c r="L90" s="165"/>
      <c r="M90" s="165"/>
      <c r="N90" s="165"/>
      <c r="O90" s="165"/>
      <c r="P90" s="165"/>
      <c r="Q90" s="165"/>
      <c r="R90" s="165"/>
      <c r="S90" s="165"/>
      <c r="T90" s="165"/>
      <c r="U90" s="206"/>
      <c r="V90" s="206"/>
      <c r="W90" s="206"/>
      <c r="X90" s="206"/>
      <c r="Y90" s="206"/>
    </row>
    <row r="91" spans="1:25" x14ac:dyDescent="0.2">
      <c r="A91" s="257" t="s">
        <v>2270</v>
      </c>
      <c r="B91" s="258" t="s">
        <v>2358</v>
      </c>
      <c r="C91" s="167"/>
      <c r="D91" s="165"/>
      <c r="E91" s="165"/>
      <c r="F91" s="165"/>
      <c r="G91" s="165"/>
      <c r="H91" s="165"/>
      <c r="I91" s="165"/>
      <c r="J91" s="165"/>
      <c r="K91" s="165"/>
      <c r="L91" s="165"/>
      <c r="M91" s="165"/>
      <c r="N91" s="165"/>
      <c r="O91" s="165"/>
      <c r="P91" s="165"/>
      <c r="Q91" s="165"/>
      <c r="R91" s="165"/>
      <c r="S91" s="165"/>
      <c r="T91" s="165"/>
      <c r="U91" s="206"/>
      <c r="V91" s="206"/>
      <c r="W91" s="206"/>
      <c r="X91" s="206"/>
      <c r="Y91" s="206"/>
    </row>
    <row r="92" spans="1:25" x14ac:dyDescent="0.2">
      <c r="A92" s="256">
        <v>1</v>
      </c>
      <c r="B92" s="259" t="s">
        <v>2271</v>
      </c>
      <c r="C92" s="167"/>
      <c r="D92" s="165"/>
      <c r="E92" s="165"/>
      <c r="F92" s="165"/>
      <c r="G92" s="165"/>
      <c r="H92" s="165"/>
      <c r="I92" s="165"/>
      <c r="J92" s="165"/>
      <c r="K92" s="165"/>
      <c r="L92" s="165"/>
      <c r="M92" s="165"/>
      <c r="N92" s="165"/>
      <c r="O92" s="165"/>
      <c r="P92" s="165"/>
      <c r="Q92" s="165"/>
      <c r="R92" s="165"/>
      <c r="S92" s="165"/>
      <c r="T92" s="165"/>
      <c r="U92" s="206"/>
      <c r="V92" s="206"/>
      <c r="W92" s="206"/>
      <c r="X92" s="206"/>
      <c r="Y92" s="206"/>
    </row>
    <row r="93" spans="1:25" x14ac:dyDescent="0.2">
      <c r="A93" s="254">
        <v>2</v>
      </c>
      <c r="B93" s="260" t="s">
        <v>2272</v>
      </c>
      <c r="C93" s="167"/>
      <c r="D93" s="165"/>
      <c r="E93" s="165"/>
      <c r="F93" s="165"/>
      <c r="G93" s="165"/>
      <c r="H93" s="165"/>
      <c r="I93" s="165"/>
      <c r="J93" s="165"/>
      <c r="K93" s="165"/>
      <c r="L93" s="165"/>
      <c r="M93" s="165"/>
      <c r="N93" s="165"/>
      <c r="O93" s="165"/>
      <c r="P93" s="165"/>
      <c r="Q93" s="165"/>
      <c r="R93" s="165"/>
      <c r="S93" s="165"/>
      <c r="T93" s="165"/>
      <c r="U93" s="206"/>
      <c r="V93" s="206"/>
      <c r="W93" s="206"/>
      <c r="X93" s="206"/>
      <c r="Y93" s="206"/>
    </row>
    <row r="94" spans="1:25" x14ac:dyDescent="0.2">
      <c r="A94" s="254">
        <v>3</v>
      </c>
      <c r="B94" s="260" t="s">
        <v>2273</v>
      </c>
      <c r="C94" s="167"/>
      <c r="D94" s="165"/>
      <c r="E94" s="165"/>
      <c r="F94" s="165"/>
      <c r="G94" s="165"/>
      <c r="H94" s="165"/>
      <c r="I94" s="165"/>
      <c r="J94" s="165"/>
      <c r="K94" s="165"/>
      <c r="L94" s="165"/>
      <c r="M94" s="165"/>
      <c r="N94" s="165"/>
      <c r="O94" s="165"/>
      <c r="P94" s="165"/>
      <c r="Q94" s="165"/>
      <c r="R94" s="165"/>
      <c r="S94" s="165"/>
      <c r="T94" s="165"/>
      <c r="U94" s="206"/>
      <c r="V94" s="206"/>
      <c r="W94" s="206"/>
      <c r="X94" s="206"/>
      <c r="Y94" s="206"/>
    </row>
    <row r="95" spans="1:25" x14ac:dyDescent="0.2">
      <c r="A95" s="254">
        <v>4</v>
      </c>
      <c r="B95" s="260" t="s">
        <v>2274</v>
      </c>
      <c r="C95" s="167"/>
      <c r="D95" s="165"/>
      <c r="E95" s="165"/>
      <c r="F95" s="165"/>
      <c r="G95" s="165"/>
      <c r="H95" s="165"/>
      <c r="I95" s="165"/>
      <c r="J95" s="165"/>
      <c r="K95" s="165"/>
      <c r="L95" s="165"/>
      <c r="M95" s="165"/>
      <c r="N95" s="165"/>
      <c r="O95" s="165"/>
      <c r="P95" s="165"/>
      <c r="Q95" s="165"/>
      <c r="R95" s="165"/>
      <c r="S95" s="165"/>
      <c r="T95" s="165"/>
      <c r="U95" s="206"/>
      <c r="V95" s="206"/>
      <c r="W95" s="206"/>
      <c r="X95" s="206"/>
      <c r="Y95" s="206"/>
    </row>
    <row r="96" spans="1:25" x14ac:dyDescent="0.2">
      <c r="A96" s="254">
        <v>5</v>
      </c>
      <c r="B96" s="260" t="s">
        <v>2275</v>
      </c>
      <c r="C96" s="167"/>
      <c r="D96" s="165"/>
      <c r="E96" s="165"/>
      <c r="F96" s="165"/>
      <c r="G96" s="165"/>
      <c r="H96" s="165"/>
      <c r="I96" s="165"/>
      <c r="J96" s="165"/>
      <c r="K96" s="165"/>
      <c r="L96" s="165"/>
      <c r="M96" s="165"/>
      <c r="N96" s="165"/>
      <c r="O96" s="165"/>
      <c r="P96" s="165"/>
      <c r="Q96" s="165"/>
      <c r="R96" s="165"/>
      <c r="S96" s="165"/>
      <c r="T96" s="165"/>
      <c r="U96" s="206"/>
      <c r="V96" s="206"/>
      <c r="W96" s="206"/>
      <c r="X96" s="206"/>
      <c r="Y96" s="206"/>
    </row>
    <row r="97" spans="1:25" x14ac:dyDescent="0.2">
      <c r="A97" s="254">
        <v>6</v>
      </c>
      <c r="B97" s="260" t="s">
        <v>2276</v>
      </c>
      <c r="C97" s="167"/>
      <c r="D97" s="165"/>
      <c r="E97" s="165"/>
      <c r="F97" s="165"/>
      <c r="G97" s="165"/>
      <c r="H97" s="165"/>
      <c r="I97" s="165"/>
      <c r="J97" s="165"/>
      <c r="K97" s="165"/>
      <c r="L97" s="165"/>
      <c r="M97" s="165"/>
      <c r="N97" s="165"/>
      <c r="O97" s="165"/>
      <c r="P97" s="165"/>
      <c r="Q97" s="165"/>
      <c r="R97" s="165"/>
      <c r="S97" s="165"/>
      <c r="T97" s="165"/>
      <c r="U97" s="206"/>
      <c r="V97" s="206"/>
      <c r="W97" s="206"/>
      <c r="X97" s="206"/>
      <c r="Y97" s="206"/>
    </row>
    <row r="98" spans="1:25" x14ac:dyDescent="0.2">
      <c r="A98" s="254">
        <v>7</v>
      </c>
      <c r="B98" s="260" t="s">
        <v>2277</v>
      </c>
      <c r="C98" s="167"/>
      <c r="D98" s="165"/>
      <c r="E98" s="165"/>
      <c r="F98" s="165"/>
      <c r="G98" s="165"/>
      <c r="H98" s="165"/>
      <c r="I98" s="165"/>
      <c r="J98" s="165"/>
      <c r="K98" s="165"/>
      <c r="L98" s="165"/>
      <c r="M98" s="165"/>
      <c r="N98" s="165"/>
      <c r="O98" s="165"/>
      <c r="P98" s="165"/>
      <c r="Q98" s="165"/>
      <c r="R98" s="165"/>
      <c r="S98" s="165"/>
      <c r="T98" s="165"/>
      <c r="U98" s="206"/>
      <c r="V98" s="206"/>
      <c r="W98" s="206"/>
      <c r="X98" s="206"/>
      <c r="Y98" s="206"/>
    </row>
    <row r="99" spans="1:25" x14ac:dyDescent="0.2">
      <c r="A99" s="255">
        <v>8</v>
      </c>
      <c r="B99" s="261" t="s">
        <v>2278</v>
      </c>
      <c r="C99" s="167"/>
      <c r="D99" s="165"/>
      <c r="E99" s="165"/>
      <c r="F99" s="165"/>
      <c r="G99" s="165"/>
      <c r="H99" s="165"/>
      <c r="I99" s="165"/>
      <c r="J99" s="165"/>
      <c r="K99" s="165"/>
      <c r="L99" s="165"/>
      <c r="M99" s="165"/>
      <c r="N99" s="165"/>
      <c r="O99" s="165"/>
      <c r="P99" s="165"/>
      <c r="Q99" s="165"/>
      <c r="R99" s="165"/>
      <c r="S99" s="165"/>
      <c r="T99" s="165"/>
      <c r="U99" s="206"/>
      <c r="V99" s="206"/>
      <c r="W99" s="206"/>
      <c r="X99" s="206"/>
      <c r="Y99" s="206"/>
    </row>
    <row r="100" spans="1:25" x14ac:dyDescent="0.2">
      <c r="A100" s="204"/>
      <c r="B100" s="205"/>
      <c r="C100" s="167"/>
      <c r="D100" s="165"/>
      <c r="E100" s="165"/>
      <c r="F100" s="165"/>
      <c r="G100" s="165"/>
      <c r="H100" s="165"/>
      <c r="I100" s="165"/>
      <c r="J100" s="165"/>
      <c r="K100" s="165"/>
      <c r="L100" s="165"/>
      <c r="M100" s="165"/>
      <c r="N100" s="165"/>
      <c r="O100" s="165"/>
      <c r="P100" s="165"/>
      <c r="Q100" s="165"/>
      <c r="R100" s="165"/>
      <c r="S100" s="165"/>
      <c r="T100" s="165"/>
      <c r="U100" s="206"/>
      <c r="V100" s="206"/>
      <c r="W100" s="206"/>
      <c r="X100" s="206"/>
      <c r="Y100" s="206"/>
    </row>
    <row r="101" spans="1:25" x14ac:dyDescent="0.2">
      <c r="A101" s="1005" t="s">
        <v>2279</v>
      </c>
      <c r="B101" s="1006"/>
      <c r="C101" s="167"/>
      <c r="D101" s="165"/>
      <c r="E101" s="165"/>
      <c r="F101" s="165"/>
      <c r="G101" s="165"/>
      <c r="H101" s="165"/>
      <c r="I101" s="165"/>
      <c r="J101" s="165"/>
      <c r="K101" s="165"/>
      <c r="L101" s="165"/>
      <c r="M101" s="165"/>
      <c r="N101" s="165"/>
      <c r="O101" s="165"/>
      <c r="P101" s="165"/>
      <c r="Q101" s="165"/>
      <c r="R101" s="165"/>
      <c r="S101" s="165"/>
      <c r="T101" s="165"/>
      <c r="U101" s="206"/>
      <c r="V101" s="206"/>
      <c r="W101" s="206"/>
      <c r="X101" s="206"/>
      <c r="Y101" s="206"/>
    </row>
    <row r="102" spans="1:25" ht="25.9" customHeight="1" x14ac:dyDescent="0.2">
      <c r="A102" s="267" t="s">
        <v>2280</v>
      </c>
      <c r="B102" s="268">
        <v>738</v>
      </c>
      <c r="C102" s="167"/>
      <c r="D102" s="165"/>
      <c r="E102" s="165"/>
      <c r="F102" s="165"/>
      <c r="G102" s="165"/>
      <c r="H102" s="165"/>
      <c r="I102" s="165"/>
      <c r="J102" s="165"/>
      <c r="K102" s="165"/>
      <c r="L102" s="165"/>
      <c r="M102" s="165"/>
      <c r="N102" s="165"/>
      <c r="O102" s="165"/>
      <c r="P102" s="165"/>
      <c r="Q102" s="165"/>
      <c r="R102" s="165"/>
      <c r="S102" s="165"/>
      <c r="T102" s="165"/>
      <c r="U102" s="206"/>
      <c r="V102" s="206"/>
      <c r="W102" s="206"/>
      <c r="X102" s="206"/>
      <c r="Y102" s="206"/>
    </row>
    <row r="103" spans="1:25" x14ac:dyDescent="0.2">
      <c r="A103" s="262" t="s">
        <v>2281</v>
      </c>
      <c r="B103" s="260">
        <v>648</v>
      </c>
      <c r="C103" s="167"/>
      <c r="D103" s="165"/>
      <c r="E103" s="165"/>
      <c r="F103" s="165"/>
      <c r="G103" s="165"/>
      <c r="H103" s="165"/>
      <c r="I103" s="165"/>
      <c r="J103" s="165"/>
      <c r="K103" s="165"/>
      <c r="L103" s="165"/>
      <c r="M103" s="165"/>
      <c r="N103" s="165"/>
      <c r="O103" s="165"/>
      <c r="P103" s="165"/>
      <c r="Q103" s="165"/>
      <c r="R103" s="165"/>
      <c r="S103" s="165"/>
      <c r="T103" s="165"/>
      <c r="U103" s="206"/>
      <c r="V103" s="206"/>
      <c r="W103" s="206"/>
      <c r="X103" s="206"/>
      <c r="Y103" s="206"/>
    </row>
    <row r="104" spans="1:25" x14ac:dyDescent="0.2">
      <c r="A104" s="262" t="s">
        <v>2218</v>
      </c>
      <c r="B104" s="260">
        <v>680</v>
      </c>
      <c r="C104" s="167"/>
      <c r="D104" s="165"/>
      <c r="E104" s="165"/>
      <c r="F104" s="165"/>
      <c r="G104" s="165"/>
      <c r="H104" s="165"/>
      <c r="I104" s="165"/>
      <c r="J104" s="165"/>
      <c r="K104" s="165"/>
      <c r="L104" s="165"/>
      <c r="M104" s="165"/>
      <c r="N104" s="165"/>
      <c r="O104" s="165"/>
      <c r="P104" s="165"/>
      <c r="Q104" s="165"/>
      <c r="R104" s="165"/>
      <c r="S104" s="165"/>
      <c r="T104" s="165"/>
      <c r="U104" s="206"/>
      <c r="V104" s="206"/>
      <c r="W104" s="206"/>
      <c r="X104" s="206"/>
      <c r="Y104" s="206"/>
    </row>
    <row r="105" spans="1:25" x14ac:dyDescent="0.2">
      <c r="A105" s="262" t="s">
        <v>2219</v>
      </c>
      <c r="B105" s="260">
        <v>550</v>
      </c>
      <c r="C105" s="167"/>
      <c r="D105" s="165"/>
      <c r="E105" s="165"/>
      <c r="F105" s="165"/>
      <c r="G105" s="165"/>
      <c r="H105" s="165"/>
      <c r="I105" s="165"/>
      <c r="J105" s="165"/>
      <c r="K105" s="165"/>
      <c r="L105" s="165"/>
      <c r="M105" s="165"/>
      <c r="N105" s="165"/>
      <c r="O105" s="165"/>
      <c r="P105" s="165"/>
      <c r="Q105" s="165"/>
      <c r="R105" s="165"/>
      <c r="S105" s="165"/>
      <c r="T105" s="165"/>
      <c r="U105" s="206"/>
      <c r="V105" s="206"/>
      <c r="W105" s="206"/>
      <c r="X105" s="206"/>
      <c r="Y105" s="206"/>
    </row>
    <row r="106" spans="1:25" x14ac:dyDescent="0.2">
      <c r="A106" s="262" t="s">
        <v>2282</v>
      </c>
      <c r="B106" s="260">
        <v>767</v>
      </c>
      <c r="C106" s="167"/>
      <c r="D106" s="165"/>
      <c r="E106" s="165"/>
      <c r="F106" s="165"/>
      <c r="G106" s="165"/>
      <c r="H106" s="165"/>
      <c r="I106" s="165"/>
      <c r="J106" s="165"/>
      <c r="K106" s="165"/>
      <c r="L106" s="165"/>
      <c r="M106" s="165"/>
      <c r="N106" s="165"/>
      <c r="O106" s="165"/>
      <c r="P106" s="165"/>
      <c r="Q106" s="165"/>
      <c r="R106" s="165"/>
      <c r="S106" s="165"/>
      <c r="T106" s="165"/>
      <c r="U106" s="206"/>
      <c r="V106" s="206"/>
      <c r="W106" s="206"/>
      <c r="X106" s="206"/>
      <c r="Y106" s="206"/>
    </row>
    <row r="107" spans="1:25" x14ac:dyDescent="0.2">
      <c r="A107" s="262" t="s">
        <v>2283</v>
      </c>
      <c r="B107" s="260">
        <v>630</v>
      </c>
      <c r="C107" s="167"/>
      <c r="D107" s="165"/>
      <c r="E107" s="165"/>
      <c r="F107" s="165"/>
      <c r="G107" s="165"/>
      <c r="H107" s="165"/>
      <c r="I107" s="165"/>
      <c r="J107" s="165"/>
      <c r="K107" s="165"/>
      <c r="L107" s="165"/>
      <c r="M107" s="165"/>
      <c r="N107" s="165"/>
      <c r="O107" s="165"/>
      <c r="P107" s="165"/>
      <c r="Q107" s="165"/>
      <c r="R107" s="165"/>
      <c r="S107" s="165"/>
      <c r="T107" s="165"/>
      <c r="U107" s="206"/>
      <c r="V107" s="206"/>
      <c r="W107" s="206"/>
      <c r="X107" s="206"/>
      <c r="Y107" s="206"/>
    </row>
    <row r="108" spans="1:25" x14ac:dyDescent="0.2">
      <c r="A108" s="262" t="s">
        <v>2284</v>
      </c>
      <c r="B108" s="260">
        <v>767</v>
      </c>
      <c r="C108" s="167"/>
      <c r="D108" s="165"/>
      <c r="E108" s="165"/>
      <c r="F108" s="165"/>
      <c r="G108" s="165"/>
      <c r="H108" s="165"/>
      <c r="I108" s="165"/>
      <c r="J108" s="165"/>
      <c r="K108" s="165"/>
      <c r="L108" s="165"/>
      <c r="M108" s="165"/>
      <c r="N108" s="165"/>
      <c r="O108" s="165"/>
      <c r="P108" s="165"/>
      <c r="Q108" s="165"/>
      <c r="R108" s="165"/>
      <c r="S108" s="165"/>
      <c r="T108" s="165"/>
      <c r="U108" s="206"/>
      <c r="V108" s="206"/>
      <c r="W108" s="206"/>
      <c r="X108" s="206"/>
      <c r="Y108" s="206"/>
    </row>
    <row r="109" spans="1:25" x14ac:dyDescent="0.2">
      <c r="A109" s="262" t="s">
        <v>2285</v>
      </c>
      <c r="B109" s="260">
        <v>630</v>
      </c>
      <c r="C109" s="167"/>
      <c r="D109" s="165"/>
      <c r="E109" s="165"/>
      <c r="F109" s="165"/>
      <c r="G109" s="165"/>
      <c r="H109" s="165"/>
      <c r="I109" s="165"/>
      <c r="J109" s="165"/>
      <c r="K109" s="165"/>
      <c r="L109" s="165"/>
      <c r="M109" s="165"/>
      <c r="N109" s="165"/>
      <c r="O109" s="165"/>
      <c r="P109" s="165"/>
      <c r="Q109" s="165"/>
      <c r="R109" s="165"/>
      <c r="S109" s="165"/>
      <c r="T109" s="165"/>
      <c r="U109" s="206"/>
      <c r="V109" s="206"/>
      <c r="W109" s="206"/>
      <c r="X109" s="206"/>
      <c r="Y109" s="206"/>
    </row>
    <row r="110" spans="1:25" x14ac:dyDescent="0.2">
      <c r="A110" s="262" t="s">
        <v>2286</v>
      </c>
      <c r="B110" s="260">
        <v>681</v>
      </c>
      <c r="C110" s="167"/>
      <c r="D110" s="165"/>
      <c r="E110" s="165"/>
      <c r="F110" s="165"/>
      <c r="G110" s="165"/>
      <c r="H110" s="165"/>
      <c r="I110" s="165"/>
      <c r="J110" s="165"/>
      <c r="K110" s="165"/>
      <c r="L110" s="165"/>
      <c r="M110" s="165"/>
      <c r="N110" s="165"/>
      <c r="O110" s="165"/>
      <c r="P110" s="165"/>
      <c r="Q110" s="165"/>
      <c r="R110" s="165"/>
      <c r="S110" s="165"/>
      <c r="T110" s="165"/>
      <c r="U110" s="206"/>
      <c r="V110" s="206"/>
      <c r="W110" s="206"/>
      <c r="X110" s="206"/>
      <c r="Y110" s="206"/>
    </row>
    <row r="111" spans="1:25" x14ac:dyDescent="0.2">
      <c r="A111" s="262" t="s">
        <v>2287</v>
      </c>
      <c r="B111" s="260">
        <v>477</v>
      </c>
      <c r="C111" s="167"/>
      <c r="D111" s="165"/>
      <c r="E111" s="165"/>
      <c r="F111" s="165"/>
      <c r="G111" s="165"/>
      <c r="H111" s="165"/>
      <c r="I111" s="165"/>
      <c r="J111" s="165"/>
      <c r="K111" s="165"/>
      <c r="L111" s="165"/>
      <c r="M111" s="165"/>
      <c r="N111" s="165"/>
      <c r="O111" s="165"/>
      <c r="P111" s="165"/>
      <c r="Q111" s="165"/>
      <c r="R111" s="165"/>
      <c r="S111" s="165"/>
      <c r="T111" s="165"/>
      <c r="U111" s="206"/>
      <c r="V111" s="206"/>
      <c r="W111" s="206"/>
      <c r="X111" s="206"/>
      <c r="Y111" s="206"/>
    </row>
    <row r="112" spans="1:25" x14ac:dyDescent="0.2">
      <c r="A112" s="262" t="s">
        <v>2288</v>
      </c>
      <c r="B112" s="260">
        <v>613</v>
      </c>
      <c r="C112" s="167"/>
      <c r="D112" s="165"/>
      <c r="E112" s="165"/>
      <c r="F112" s="165"/>
      <c r="G112" s="165"/>
      <c r="H112" s="165"/>
      <c r="I112" s="165"/>
      <c r="J112" s="165"/>
      <c r="K112" s="165"/>
      <c r="L112" s="165"/>
      <c r="M112" s="165"/>
      <c r="N112" s="165"/>
      <c r="O112" s="165"/>
      <c r="P112" s="165"/>
      <c r="Q112" s="165"/>
      <c r="R112" s="165"/>
      <c r="S112" s="165"/>
      <c r="T112" s="165"/>
      <c r="U112" s="206"/>
      <c r="V112" s="206"/>
      <c r="W112" s="206"/>
      <c r="X112" s="206"/>
      <c r="Y112" s="206"/>
    </row>
    <row r="113" spans="1:25" x14ac:dyDescent="0.2">
      <c r="A113" s="262" t="s">
        <v>2289</v>
      </c>
      <c r="B113" s="260">
        <v>409</v>
      </c>
      <c r="C113" s="167"/>
      <c r="D113" s="165"/>
      <c r="E113" s="165"/>
      <c r="F113" s="165"/>
      <c r="G113" s="165"/>
      <c r="H113" s="165"/>
      <c r="I113" s="165"/>
      <c r="J113" s="165"/>
      <c r="K113" s="165"/>
      <c r="L113" s="165"/>
      <c r="M113" s="165"/>
      <c r="N113" s="165"/>
      <c r="O113" s="165"/>
      <c r="P113" s="165"/>
      <c r="Q113" s="165"/>
      <c r="R113" s="165"/>
      <c r="S113" s="165"/>
      <c r="T113" s="165"/>
      <c r="U113" s="206"/>
      <c r="V113" s="206"/>
      <c r="W113" s="206"/>
      <c r="X113" s="206"/>
      <c r="Y113" s="206"/>
    </row>
    <row r="114" spans="1:25" x14ac:dyDescent="0.2">
      <c r="A114" s="262" t="s">
        <v>2228</v>
      </c>
      <c r="B114" s="260">
        <v>560</v>
      </c>
      <c r="C114" s="167"/>
      <c r="D114" s="165"/>
      <c r="E114" s="165"/>
      <c r="F114" s="165"/>
      <c r="G114" s="165"/>
      <c r="H114" s="165"/>
      <c r="I114" s="165"/>
      <c r="J114" s="165"/>
      <c r="K114" s="165"/>
      <c r="L114" s="165"/>
      <c r="M114" s="165"/>
      <c r="N114" s="165"/>
      <c r="O114" s="165"/>
      <c r="P114" s="165"/>
      <c r="Q114" s="165"/>
      <c r="R114" s="165"/>
      <c r="S114" s="165"/>
      <c r="T114" s="165"/>
      <c r="U114" s="206"/>
      <c r="V114" s="206"/>
      <c r="W114" s="206"/>
      <c r="X114" s="206"/>
      <c r="Y114" s="206"/>
    </row>
    <row r="115" spans="1:25" x14ac:dyDescent="0.2">
      <c r="A115" s="263" t="s">
        <v>2229</v>
      </c>
      <c r="B115" s="261">
        <v>505</v>
      </c>
      <c r="C115" s="167"/>
      <c r="D115" s="165"/>
      <c r="E115" s="165"/>
      <c r="F115" s="165"/>
      <c r="G115" s="165"/>
      <c r="H115" s="165"/>
      <c r="I115" s="165"/>
      <c r="J115" s="165"/>
      <c r="K115" s="165"/>
      <c r="L115" s="165"/>
      <c r="M115" s="165"/>
      <c r="N115" s="165"/>
      <c r="O115" s="165"/>
      <c r="P115" s="165"/>
      <c r="Q115" s="165"/>
      <c r="R115" s="165"/>
      <c r="S115" s="165"/>
      <c r="T115" s="165"/>
      <c r="U115" s="206"/>
      <c r="V115" s="206"/>
      <c r="W115" s="206"/>
      <c r="X115" s="206"/>
      <c r="Y115" s="206"/>
    </row>
    <row r="116" spans="1:25" x14ac:dyDescent="0.2">
      <c r="A116" s="1005" t="s">
        <v>2290</v>
      </c>
      <c r="B116" s="1006"/>
      <c r="C116" s="167"/>
      <c r="D116" s="165"/>
      <c r="E116" s="165"/>
      <c r="F116" s="165"/>
      <c r="G116" s="165"/>
      <c r="H116" s="165"/>
      <c r="I116" s="165"/>
      <c r="J116" s="165"/>
      <c r="K116" s="165"/>
      <c r="L116" s="165"/>
      <c r="M116" s="165"/>
      <c r="N116" s="165"/>
      <c r="O116" s="165"/>
      <c r="P116" s="165"/>
      <c r="Q116" s="165"/>
      <c r="R116" s="165"/>
      <c r="S116" s="165"/>
      <c r="T116" s="165"/>
      <c r="U116" s="206"/>
      <c r="V116" s="206"/>
      <c r="W116" s="206"/>
      <c r="X116" s="206"/>
      <c r="Y116" s="206"/>
    </row>
    <row r="117" spans="1:25" x14ac:dyDescent="0.2">
      <c r="A117" s="262" t="s">
        <v>2231</v>
      </c>
      <c r="B117" s="260">
        <v>715</v>
      </c>
      <c r="C117" s="167"/>
      <c r="D117" s="165"/>
      <c r="E117" s="165"/>
      <c r="F117" s="165"/>
      <c r="G117" s="165"/>
      <c r="H117" s="165"/>
      <c r="I117" s="165"/>
      <c r="J117" s="165"/>
      <c r="K117" s="165"/>
      <c r="L117" s="165"/>
      <c r="M117" s="165"/>
      <c r="N117" s="165"/>
      <c r="O117" s="165"/>
      <c r="P117" s="165"/>
      <c r="Q117" s="165"/>
      <c r="R117" s="165"/>
      <c r="S117" s="165"/>
      <c r="T117" s="165"/>
      <c r="U117" s="206"/>
      <c r="V117" s="206"/>
      <c r="W117" s="206"/>
      <c r="X117" s="206"/>
      <c r="Y117" s="206"/>
    </row>
    <row r="118" spans="1:25" x14ac:dyDescent="0.2">
      <c r="A118" s="262" t="s">
        <v>2291</v>
      </c>
      <c r="B118" s="260">
        <v>511</v>
      </c>
      <c r="C118" s="167"/>
      <c r="D118" s="165"/>
      <c r="E118" s="165"/>
      <c r="F118" s="165"/>
      <c r="G118" s="165"/>
      <c r="H118" s="165"/>
      <c r="I118" s="165"/>
      <c r="J118" s="165"/>
      <c r="K118" s="165"/>
      <c r="L118" s="165"/>
      <c r="M118" s="165"/>
      <c r="N118" s="165"/>
      <c r="O118" s="165"/>
      <c r="P118" s="165"/>
      <c r="Q118" s="165"/>
      <c r="R118" s="165"/>
      <c r="S118" s="165"/>
      <c r="T118" s="165"/>
      <c r="U118" s="206"/>
      <c r="V118" s="206"/>
      <c r="W118" s="206"/>
      <c r="X118" s="206"/>
      <c r="Y118" s="206"/>
    </row>
    <row r="119" spans="1:25" x14ac:dyDescent="0.2">
      <c r="A119" s="262" t="s">
        <v>2233</v>
      </c>
      <c r="B119" s="260">
        <v>415</v>
      </c>
      <c r="C119" s="167"/>
      <c r="D119" s="165"/>
      <c r="E119" s="165"/>
      <c r="F119" s="165"/>
      <c r="G119" s="165"/>
      <c r="H119" s="165"/>
      <c r="I119" s="165"/>
      <c r="J119" s="165"/>
      <c r="K119" s="165"/>
      <c r="L119" s="165"/>
      <c r="M119" s="165"/>
      <c r="N119" s="165"/>
      <c r="O119" s="165"/>
      <c r="P119" s="165"/>
      <c r="Q119" s="165"/>
      <c r="R119" s="165"/>
      <c r="S119" s="165"/>
      <c r="T119" s="165"/>
      <c r="U119" s="206"/>
      <c r="V119" s="206"/>
      <c r="W119" s="206"/>
      <c r="X119" s="206"/>
      <c r="Y119" s="206"/>
    </row>
    <row r="120" spans="1:25" x14ac:dyDescent="0.2">
      <c r="A120" s="265" t="s">
        <v>2234</v>
      </c>
      <c r="B120" s="266" t="s">
        <v>2292</v>
      </c>
      <c r="C120" s="167"/>
      <c r="D120" s="165"/>
      <c r="E120" s="165"/>
      <c r="F120" s="165"/>
      <c r="G120" s="165"/>
      <c r="H120" s="165"/>
      <c r="I120" s="165"/>
      <c r="J120" s="165"/>
      <c r="K120" s="165"/>
      <c r="L120" s="165"/>
      <c r="M120" s="165"/>
      <c r="N120" s="165"/>
      <c r="O120" s="165"/>
      <c r="P120" s="165"/>
      <c r="Q120" s="165"/>
      <c r="R120" s="165"/>
      <c r="S120" s="165"/>
      <c r="T120" s="165"/>
      <c r="U120" s="206"/>
      <c r="V120" s="206"/>
      <c r="W120" s="206"/>
      <c r="X120" s="206"/>
      <c r="Y120" s="206"/>
    </row>
    <row r="121" spans="1:25" x14ac:dyDescent="0.2">
      <c r="A121" s="1005" t="s">
        <v>2293</v>
      </c>
      <c r="B121" s="1006"/>
      <c r="C121" s="167"/>
      <c r="D121" s="165"/>
      <c r="E121" s="165"/>
      <c r="F121" s="165"/>
      <c r="G121" s="165"/>
      <c r="H121" s="165"/>
      <c r="I121" s="165"/>
      <c r="J121" s="165"/>
      <c r="K121" s="165"/>
      <c r="L121" s="165"/>
      <c r="M121" s="165"/>
      <c r="N121" s="165"/>
      <c r="O121" s="165"/>
      <c r="P121" s="165"/>
      <c r="Q121" s="165"/>
      <c r="R121" s="165"/>
      <c r="S121" s="165"/>
      <c r="T121" s="165"/>
      <c r="U121" s="206"/>
      <c r="V121" s="206"/>
      <c r="W121" s="206"/>
      <c r="X121" s="206"/>
      <c r="Y121" s="206"/>
    </row>
    <row r="122" spans="1:25" x14ac:dyDescent="0.2">
      <c r="A122" s="264" t="s">
        <v>2236</v>
      </c>
      <c r="B122" s="259">
        <v>477</v>
      </c>
      <c r="C122" s="167"/>
      <c r="D122" s="165"/>
      <c r="E122" s="165"/>
      <c r="F122" s="165"/>
      <c r="G122" s="165"/>
      <c r="H122" s="165"/>
      <c r="I122" s="165"/>
      <c r="J122" s="165"/>
      <c r="K122" s="165"/>
      <c r="L122" s="165"/>
      <c r="M122" s="165"/>
      <c r="N122" s="165"/>
      <c r="O122" s="165"/>
      <c r="P122" s="165"/>
      <c r="Q122" s="165"/>
      <c r="R122" s="165"/>
      <c r="S122" s="165"/>
      <c r="T122" s="165"/>
      <c r="U122" s="206"/>
      <c r="V122" s="206"/>
      <c r="W122" s="206"/>
      <c r="X122" s="206"/>
      <c r="Y122" s="206"/>
    </row>
    <row r="123" spans="1:25" x14ac:dyDescent="0.2">
      <c r="A123" s="262" t="s">
        <v>2237</v>
      </c>
      <c r="B123" s="260">
        <v>415</v>
      </c>
      <c r="C123" s="167"/>
      <c r="D123" s="165"/>
      <c r="E123" s="165"/>
      <c r="F123" s="165"/>
      <c r="G123" s="165"/>
      <c r="H123" s="165"/>
      <c r="I123" s="165"/>
      <c r="J123" s="165"/>
      <c r="K123" s="165"/>
      <c r="L123" s="165"/>
      <c r="M123" s="165"/>
      <c r="N123" s="165"/>
      <c r="O123" s="165"/>
      <c r="P123" s="165"/>
      <c r="Q123" s="165"/>
      <c r="R123" s="165"/>
      <c r="S123" s="165"/>
      <c r="T123" s="165"/>
      <c r="U123" s="206"/>
      <c r="V123" s="206"/>
      <c r="W123" s="206"/>
      <c r="X123" s="206"/>
      <c r="Y123" s="206"/>
    </row>
    <row r="124" spans="1:25" x14ac:dyDescent="0.2">
      <c r="A124" s="263" t="s">
        <v>2294</v>
      </c>
      <c r="B124" s="261">
        <v>345</v>
      </c>
      <c r="C124" s="167"/>
      <c r="D124" s="165"/>
      <c r="E124" s="165"/>
      <c r="F124" s="165"/>
      <c r="G124" s="165"/>
      <c r="H124" s="165"/>
      <c r="I124" s="165"/>
      <c r="J124" s="165"/>
      <c r="K124" s="165"/>
      <c r="L124" s="165"/>
      <c r="M124" s="165"/>
      <c r="N124" s="165"/>
      <c r="O124" s="165"/>
      <c r="P124" s="165"/>
      <c r="Q124" s="165"/>
      <c r="R124" s="165"/>
      <c r="S124" s="165"/>
      <c r="T124" s="165"/>
      <c r="U124" s="206"/>
      <c r="V124" s="206"/>
      <c r="W124" s="206"/>
      <c r="X124" s="206"/>
      <c r="Y124" s="206"/>
    </row>
    <row r="125" spans="1:25" x14ac:dyDescent="0.2">
      <c r="A125" s="204"/>
      <c r="B125" s="205"/>
      <c r="C125" s="167"/>
      <c r="D125" s="165"/>
      <c r="E125" s="165"/>
      <c r="F125" s="165"/>
      <c r="G125" s="165"/>
      <c r="H125" s="165"/>
      <c r="I125" s="165"/>
      <c r="J125" s="165"/>
      <c r="K125" s="165"/>
      <c r="L125" s="165"/>
      <c r="M125" s="165"/>
      <c r="N125" s="165"/>
      <c r="O125" s="165"/>
      <c r="P125" s="165"/>
      <c r="Q125" s="165"/>
      <c r="R125" s="165"/>
      <c r="S125" s="165"/>
      <c r="T125" s="165"/>
      <c r="U125" s="206"/>
      <c r="V125" s="206"/>
      <c r="W125" s="206"/>
      <c r="X125" s="206"/>
      <c r="Y125" s="206"/>
    </row>
    <row r="126" spans="1:25" x14ac:dyDescent="0.2">
      <c r="A126" s="204" t="s">
        <v>2295</v>
      </c>
      <c r="B126" s="205"/>
      <c r="C126" s="167"/>
      <c r="D126" s="165"/>
      <c r="E126" s="165"/>
      <c r="F126" s="165"/>
      <c r="G126" s="165"/>
      <c r="H126" s="165"/>
      <c r="I126" s="165"/>
      <c r="J126" s="165"/>
      <c r="K126" s="165"/>
      <c r="L126" s="165"/>
      <c r="M126" s="165"/>
      <c r="N126" s="165"/>
      <c r="O126" s="165"/>
      <c r="P126" s="165"/>
      <c r="Q126" s="165"/>
      <c r="R126" s="165"/>
      <c r="S126" s="165"/>
      <c r="T126" s="165"/>
      <c r="U126" s="206"/>
      <c r="V126" s="206"/>
      <c r="W126" s="206"/>
      <c r="X126" s="206"/>
      <c r="Y126" s="206"/>
    </row>
    <row r="127" spans="1:25" x14ac:dyDescent="0.2">
      <c r="A127" s="204" t="s">
        <v>2296</v>
      </c>
      <c r="B127" s="205"/>
      <c r="C127" s="167"/>
      <c r="D127" s="165"/>
      <c r="E127" s="165"/>
      <c r="F127" s="165"/>
      <c r="G127" s="165"/>
      <c r="H127" s="165"/>
      <c r="I127" s="165"/>
      <c r="J127" s="165"/>
      <c r="K127" s="165"/>
      <c r="L127" s="165"/>
      <c r="M127" s="165"/>
      <c r="N127" s="165"/>
      <c r="O127" s="165"/>
      <c r="P127" s="165"/>
      <c r="Q127" s="165"/>
      <c r="R127" s="165"/>
      <c r="S127" s="165"/>
      <c r="T127" s="165"/>
      <c r="U127" s="206"/>
      <c r="V127" s="206"/>
      <c r="W127" s="206"/>
      <c r="X127" s="206"/>
      <c r="Y127" s="206"/>
    </row>
    <row r="128" spans="1:25" x14ac:dyDescent="0.2">
      <c r="A128" s="204" t="s">
        <v>2297</v>
      </c>
      <c r="B128" s="205"/>
      <c r="C128" s="167"/>
      <c r="D128" s="165"/>
      <c r="E128" s="165"/>
      <c r="F128" s="165"/>
      <c r="G128" s="165"/>
      <c r="H128" s="165"/>
      <c r="I128" s="165"/>
      <c r="J128" s="165"/>
      <c r="K128" s="165"/>
      <c r="L128" s="165"/>
      <c r="M128" s="165"/>
      <c r="N128" s="165"/>
      <c r="O128" s="165"/>
      <c r="P128" s="165"/>
      <c r="Q128" s="165"/>
      <c r="R128" s="165"/>
      <c r="S128" s="165"/>
      <c r="T128" s="165"/>
      <c r="U128" s="206"/>
      <c r="V128" s="206"/>
      <c r="W128" s="206"/>
      <c r="X128" s="206"/>
      <c r="Y128" s="206"/>
    </row>
    <row r="129" spans="1:25" ht="29.45" customHeight="1" x14ac:dyDescent="0.2">
      <c r="A129" s="206" t="s">
        <v>2298</v>
      </c>
      <c r="B129" s="206"/>
      <c r="C129" s="206"/>
      <c r="D129" s="206"/>
      <c r="E129" s="206"/>
      <c r="F129" s="206"/>
      <c r="G129" s="206"/>
      <c r="H129" s="206"/>
      <c r="I129" s="206"/>
      <c r="J129" s="206"/>
      <c r="K129" s="206"/>
      <c r="L129" s="206"/>
      <c r="M129" s="206"/>
      <c r="N129" s="206"/>
      <c r="O129" s="206"/>
      <c r="P129" s="206"/>
      <c r="Q129" s="206"/>
      <c r="R129" s="206"/>
      <c r="S129" s="206"/>
      <c r="T129" s="165"/>
      <c r="U129" s="206"/>
      <c r="V129" s="206"/>
      <c r="W129" s="206"/>
      <c r="X129" s="206"/>
      <c r="Y129" s="206"/>
    </row>
    <row r="130" spans="1:25" x14ac:dyDescent="0.2">
      <c r="A130" s="204" t="s">
        <v>2299</v>
      </c>
      <c r="B130" s="205"/>
      <c r="C130" s="167"/>
      <c r="D130" s="165"/>
      <c r="E130" s="165"/>
      <c r="F130" s="165"/>
      <c r="G130" s="165"/>
      <c r="H130" s="165"/>
      <c r="I130" s="165"/>
      <c r="J130" s="165"/>
      <c r="K130" s="165"/>
      <c r="L130" s="165"/>
      <c r="M130" s="165"/>
      <c r="N130" s="165"/>
      <c r="O130" s="165"/>
      <c r="P130" s="165"/>
      <c r="Q130" s="165"/>
      <c r="R130" s="165"/>
      <c r="S130" s="165"/>
      <c r="T130" s="165"/>
      <c r="U130" s="206"/>
      <c r="V130" s="206"/>
      <c r="W130" s="206"/>
      <c r="X130" s="206"/>
      <c r="Y130" s="206"/>
    </row>
    <row r="131" spans="1:25" x14ac:dyDescent="0.2">
      <c r="A131" s="204" t="s">
        <v>2300</v>
      </c>
      <c r="B131" s="205"/>
      <c r="C131" s="167"/>
      <c r="D131" s="165"/>
      <c r="E131" s="165"/>
      <c r="F131" s="165"/>
      <c r="G131" s="165"/>
      <c r="H131" s="165"/>
      <c r="I131" s="165"/>
      <c r="J131" s="165"/>
      <c r="K131" s="165"/>
      <c r="L131" s="165"/>
      <c r="M131" s="165"/>
      <c r="N131" s="165"/>
      <c r="O131" s="165"/>
      <c r="P131" s="165"/>
      <c r="Q131" s="165"/>
      <c r="R131" s="165"/>
      <c r="S131" s="165"/>
      <c r="T131" s="165"/>
      <c r="U131" s="206"/>
      <c r="V131" s="206"/>
      <c r="W131" s="206"/>
      <c r="X131" s="206"/>
      <c r="Y131" s="206"/>
    </row>
    <row r="132" spans="1:25" x14ac:dyDescent="0.2">
      <c r="A132" s="209" t="s">
        <v>2301</v>
      </c>
      <c r="B132" s="205"/>
      <c r="C132" s="167"/>
      <c r="D132" s="165"/>
      <c r="E132" s="165"/>
      <c r="F132" s="165"/>
      <c r="G132" s="165"/>
      <c r="H132" s="165"/>
      <c r="I132" s="165"/>
      <c r="J132" s="165"/>
      <c r="K132" s="165"/>
      <c r="L132" s="165"/>
      <c r="M132" s="165"/>
      <c r="N132" s="165"/>
      <c r="O132" s="165"/>
      <c r="P132" s="165"/>
      <c r="Q132" s="165"/>
      <c r="R132" s="165"/>
      <c r="S132" s="165"/>
      <c r="T132" s="165"/>
      <c r="U132" s="206"/>
      <c r="V132" s="206"/>
      <c r="W132" s="206"/>
      <c r="X132" s="206"/>
      <c r="Y132" s="206"/>
    </row>
    <row r="133" spans="1:25" x14ac:dyDescent="0.2">
      <c r="A133" s="209" t="s">
        <v>2302</v>
      </c>
      <c r="B133" s="205"/>
      <c r="C133" s="167"/>
      <c r="D133" s="165"/>
      <c r="E133" s="165"/>
      <c r="F133" s="165"/>
      <c r="G133" s="165"/>
      <c r="H133" s="165"/>
      <c r="I133" s="165"/>
      <c r="J133" s="165"/>
      <c r="K133" s="165"/>
      <c r="L133" s="165"/>
      <c r="M133" s="165"/>
      <c r="N133" s="165"/>
      <c r="O133" s="165"/>
      <c r="P133" s="165"/>
      <c r="Q133" s="165"/>
      <c r="R133" s="165"/>
      <c r="S133" s="165"/>
      <c r="T133" s="165"/>
      <c r="U133" s="206"/>
      <c r="V133" s="206"/>
      <c r="W133" s="206"/>
      <c r="X133" s="206"/>
      <c r="Y133" s="206"/>
    </row>
    <row r="134" spans="1:25" x14ac:dyDescent="0.2">
      <c r="A134" s="209" t="s">
        <v>2303</v>
      </c>
      <c r="B134" s="205"/>
      <c r="C134" s="167"/>
      <c r="D134" s="165"/>
      <c r="E134" s="165"/>
      <c r="F134" s="165"/>
      <c r="G134" s="165"/>
      <c r="H134" s="165"/>
      <c r="I134" s="165"/>
      <c r="J134" s="165"/>
      <c r="K134" s="165"/>
      <c r="L134" s="165"/>
      <c r="M134" s="165"/>
      <c r="N134" s="165"/>
      <c r="O134" s="165"/>
      <c r="P134" s="165"/>
      <c r="Q134" s="165"/>
      <c r="R134" s="165"/>
      <c r="S134" s="165"/>
      <c r="T134" s="165"/>
      <c r="U134" s="206"/>
      <c r="V134" s="206"/>
      <c r="W134" s="206"/>
      <c r="X134" s="206"/>
      <c r="Y134" s="206"/>
    </row>
    <row r="135" spans="1:25" x14ac:dyDescent="0.2">
      <c r="A135" s="209" t="s">
        <v>2304</v>
      </c>
      <c r="B135" s="205"/>
      <c r="C135" s="167"/>
      <c r="D135" s="165"/>
      <c r="E135" s="165"/>
      <c r="F135" s="165"/>
      <c r="G135" s="165"/>
      <c r="H135" s="165"/>
      <c r="I135" s="165"/>
      <c r="J135" s="165"/>
      <c r="K135" s="165"/>
      <c r="L135" s="165"/>
      <c r="M135" s="165"/>
      <c r="N135" s="165"/>
      <c r="O135" s="165"/>
      <c r="P135" s="165"/>
      <c r="Q135" s="165"/>
      <c r="R135" s="165"/>
      <c r="S135" s="165"/>
      <c r="T135" s="165"/>
      <c r="U135" s="206"/>
      <c r="V135" s="206"/>
      <c r="W135" s="206"/>
      <c r="X135" s="206"/>
      <c r="Y135" s="206"/>
    </row>
    <row r="136" spans="1:25" x14ac:dyDescent="0.2">
      <c r="A136" s="209" t="s">
        <v>2305</v>
      </c>
      <c r="B136" s="205"/>
      <c r="C136" s="167"/>
      <c r="D136" s="165"/>
      <c r="E136" s="165"/>
      <c r="F136" s="165"/>
      <c r="G136" s="165"/>
      <c r="H136" s="165"/>
      <c r="I136" s="165"/>
      <c r="J136" s="165"/>
      <c r="K136" s="165"/>
      <c r="L136" s="165"/>
      <c r="M136" s="165"/>
      <c r="N136" s="165"/>
      <c r="O136" s="165"/>
      <c r="P136" s="165"/>
      <c r="Q136" s="165"/>
      <c r="R136" s="165"/>
      <c r="S136" s="165"/>
      <c r="T136" s="165"/>
      <c r="U136" s="206"/>
      <c r="V136" s="206"/>
      <c r="W136" s="206"/>
      <c r="X136" s="206"/>
      <c r="Y136" s="206"/>
    </row>
    <row r="137" spans="1:25" x14ac:dyDescent="0.2">
      <c r="A137" s="209" t="s">
        <v>2306</v>
      </c>
      <c r="B137" s="205"/>
      <c r="C137" s="167"/>
      <c r="D137" s="165"/>
      <c r="E137" s="165"/>
      <c r="F137" s="165"/>
      <c r="G137" s="165"/>
      <c r="H137" s="165"/>
      <c r="I137" s="165"/>
      <c r="J137" s="165"/>
      <c r="K137" s="165"/>
      <c r="L137" s="165"/>
      <c r="M137" s="165"/>
      <c r="N137" s="165"/>
      <c r="O137" s="165"/>
      <c r="P137" s="165"/>
      <c r="Q137" s="165"/>
      <c r="R137" s="165"/>
      <c r="S137" s="165"/>
      <c r="T137" s="165"/>
      <c r="U137" s="206"/>
      <c r="V137" s="206"/>
      <c r="W137" s="206"/>
      <c r="X137" s="206"/>
      <c r="Y137" s="206"/>
    </row>
    <row r="138" spans="1:25" x14ac:dyDescent="0.2">
      <c r="A138" s="209" t="s">
        <v>2307</v>
      </c>
      <c r="B138" s="205"/>
      <c r="C138" s="167"/>
      <c r="D138" s="165"/>
      <c r="E138" s="165"/>
      <c r="F138" s="165"/>
      <c r="G138" s="165"/>
      <c r="H138" s="165"/>
      <c r="I138" s="165"/>
      <c r="J138" s="165"/>
      <c r="K138" s="165"/>
      <c r="L138" s="165"/>
      <c r="M138" s="165"/>
      <c r="N138" s="165"/>
      <c r="O138" s="165"/>
      <c r="P138" s="165"/>
      <c r="Q138" s="165"/>
      <c r="R138" s="165"/>
      <c r="S138" s="165"/>
      <c r="T138" s="165"/>
      <c r="U138" s="206"/>
      <c r="V138" s="206"/>
      <c r="W138" s="206"/>
      <c r="X138" s="206"/>
      <c r="Y138" s="206"/>
    </row>
    <row r="139" spans="1:25" x14ac:dyDescent="0.2">
      <c r="A139" s="209" t="s">
        <v>2308</v>
      </c>
      <c r="B139" s="205"/>
      <c r="C139" s="167"/>
      <c r="D139" s="165"/>
      <c r="E139" s="165"/>
      <c r="F139" s="165"/>
      <c r="G139" s="165"/>
      <c r="H139" s="165"/>
      <c r="I139" s="165"/>
      <c r="J139" s="165"/>
      <c r="K139" s="165"/>
      <c r="L139" s="165"/>
      <c r="M139" s="165"/>
      <c r="N139" s="165"/>
      <c r="O139" s="165"/>
      <c r="P139" s="165"/>
      <c r="Q139" s="165"/>
      <c r="R139" s="165"/>
      <c r="S139" s="165"/>
      <c r="T139" s="165"/>
      <c r="U139" s="206"/>
      <c r="V139" s="206"/>
      <c r="W139" s="206"/>
      <c r="X139" s="206"/>
      <c r="Y139" s="206"/>
    </row>
    <row r="140" spans="1:25" x14ac:dyDescent="0.2">
      <c r="A140" s="204" t="s">
        <v>2309</v>
      </c>
      <c r="B140" s="205"/>
      <c r="C140" s="167"/>
      <c r="D140" s="165"/>
      <c r="E140" s="165"/>
      <c r="F140" s="165"/>
      <c r="G140" s="165"/>
      <c r="H140" s="165"/>
      <c r="I140" s="165"/>
      <c r="J140" s="165"/>
      <c r="K140" s="165"/>
      <c r="L140" s="165"/>
      <c r="M140" s="165"/>
      <c r="N140" s="165"/>
      <c r="O140" s="165"/>
      <c r="P140" s="165"/>
      <c r="Q140" s="165"/>
      <c r="R140" s="165"/>
      <c r="S140" s="165"/>
      <c r="T140" s="165"/>
      <c r="U140" s="206"/>
      <c r="V140" s="206"/>
      <c r="W140" s="206"/>
      <c r="X140" s="206"/>
      <c r="Y140" s="206"/>
    </row>
    <row r="141" spans="1:25" x14ac:dyDescent="0.2">
      <c r="A141" s="204"/>
      <c r="B141" s="205"/>
      <c r="C141" s="167"/>
      <c r="D141" s="165"/>
      <c r="E141" s="165"/>
      <c r="F141" s="165"/>
      <c r="G141" s="165"/>
      <c r="H141" s="165"/>
      <c r="I141" s="165"/>
      <c r="J141" s="165"/>
      <c r="K141" s="165"/>
      <c r="L141" s="165"/>
      <c r="M141" s="165"/>
      <c r="N141" s="165"/>
      <c r="O141" s="165"/>
      <c r="P141" s="165"/>
      <c r="Q141" s="165"/>
      <c r="R141" s="165"/>
      <c r="S141" s="165"/>
      <c r="T141" s="165"/>
      <c r="U141" s="206"/>
      <c r="V141" s="206"/>
      <c r="W141" s="206"/>
      <c r="X141" s="206"/>
      <c r="Y141" s="206"/>
    </row>
    <row r="142" spans="1:25" x14ac:dyDescent="0.2">
      <c r="A142" s="257" t="s">
        <v>2310</v>
      </c>
      <c r="B142" s="258" t="s">
        <v>2311</v>
      </c>
      <c r="C142" s="167"/>
      <c r="D142" s="165"/>
      <c r="E142" s="165"/>
      <c r="F142" s="165"/>
      <c r="G142" s="165"/>
      <c r="H142" s="165"/>
      <c r="I142" s="165"/>
      <c r="J142" s="165"/>
      <c r="K142" s="165"/>
      <c r="L142" s="165"/>
      <c r="M142" s="165"/>
      <c r="N142" s="165"/>
      <c r="O142" s="165"/>
      <c r="P142" s="165"/>
      <c r="Q142" s="165"/>
      <c r="R142" s="165"/>
      <c r="S142" s="165"/>
      <c r="T142" s="165"/>
      <c r="U142" s="206"/>
      <c r="V142" s="206"/>
      <c r="W142" s="206"/>
      <c r="X142" s="206"/>
      <c r="Y142" s="206"/>
    </row>
    <row r="143" spans="1:25" x14ac:dyDescent="0.2">
      <c r="A143" s="262" t="s">
        <v>2312</v>
      </c>
      <c r="B143" s="260" t="s">
        <v>2313</v>
      </c>
      <c r="C143" s="167"/>
      <c r="D143" s="165"/>
      <c r="E143" s="165"/>
      <c r="F143" s="165"/>
      <c r="G143" s="165"/>
      <c r="H143" s="165"/>
      <c r="I143" s="165"/>
      <c r="J143" s="165"/>
      <c r="K143" s="165"/>
      <c r="L143" s="165"/>
      <c r="M143" s="165"/>
      <c r="N143" s="165"/>
      <c r="O143" s="165"/>
      <c r="P143" s="165"/>
      <c r="Q143" s="165"/>
      <c r="R143" s="165"/>
      <c r="S143" s="165"/>
      <c r="T143" s="165"/>
      <c r="U143" s="206"/>
      <c r="V143" s="206"/>
      <c r="W143" s="206"/>
      <c r="X143" s="206"/>
      <c r="Y143" s="206"/>
    </row>
    <row r="144" spans="1:25" x14ac:dyDescent="0.2">
      <c r="A144" s="262" t="s">
        <v>2314</v>
      </c>
      <c r="B144" s="260" t="s">
        <v>2315</v>
      </c>
      <c r="C144" s="167"/>
      <c r="D144" s="165"/>
      <c r="E144" s="165"/>
      <c r="F144" s="165"/>
      <c r="G144" s="165"/>
      <c r="H144" s="165"/>
      <c r="I144" s="165"/>
      <c r="J144" s="165"/>
      <c r="K144" s="165"/>
      <c r="L144" s="165"/>
      <c r="M144" s="165"/>
      <c r="N144" s="165"/>
      <c r="O144" s="165"/>
      <c r="P144" s="165"/>
      <c r="Q144" s="165"/>
      <c r="R144" s="165"/>
      <c r="S144" s="165"/>
      <c r="T144" s="165"/>
      <c r="U144" s="206"/>
      <c r="V144" s="206"/>
      <c r="W144" s="206"/>
      <c r="X144" s="206"/>
      <c r="Y144" s="206"/>
    </row>
    <row r="145" spans="1:25" x14ac:dyDescent="0.2">
      <c r="A145" s="263" t="s">
        <v>2316</v>
      </c>
      <c r="B145" s="261" t="s">
        <v>2317</v>
      </c>
      <c r="C145" s="167"/>
      <c r="D145" s="165"/>
      <c r="E145" s="165"/>
      <c r="F145" s="165"/>
      <c r="G145" s="165"/>
      <c r="H145" s="165"/>
      <c r="I145" s="165"/>
      <c r="J145" s="165"/>
      <c r="K145" s="165"/>
      <c r="L145" s="165"/>
      <c r="M145" s="165"/>
      <c r="N145" s="165"/>
      <c r="O145" s="165"/>
      <c r="P145" s="165"/>
      <c r="Q145" s="165"/>
      <c r="R145" s="165"/>
      <c r="S145" s="165"/>
      <c r="T145" s="165"/>
      <c r="U145" s="206"/>
      <c r="V145" s="206"/>
      <c r="W145" s="206"/>
      <c r="X145" s="206"/>
      <c r="Y145" s="206"/>
    </row>
    <row r="146" spans="1:25" x14ac:dyDescent="0.2">
      <c r="A146" s="204"/>
      <c r="B146" s="205"/>
      <c r="C146" s="167"/>
      <c r="D146" s="165"/>
      <c r="E146" s="165"/>
      <c r="F146" s="165"/>
      <c r="G146" s="165"/>
      <c r="H146" s="165"/>
      <c r="I146" s="165"/>
      <c r="J146" s="165"/>
      <c r="K146" s="165"/>
      <c r="L146" s="165"/>
      <c r="M146" s="165"/>
      <c r="N146" s="165"/>
      <c r="O146" s="165"/>
      <c r="P146" s="165"/>
      <c r="Q146" s="165"/>
      <c r="R146" s="165"/>
      <c r="S146" s="165"/>
      <c r="T146" s="165"/>
      <c r="U146" s="206"/>
      <c r="V146" s="206"/>
      <c r="W146" s="206"/>
      <c r="X146" s="206"/>
      <c r="Y146" s="206"/>
    </row>
    <row r="147" spans="1:25" x14ac:dyDescent="0.2">
      <c r="A147" s="208" t="s">
        <v>2318</v>
      </c>
      <c r="B147" s="205"/>
      <c r="C147" s="167"/>
      <c r="D147" s="165"/>
      <c r="E147" s="165"/>
      <c r="F147" s="165"/>
      <c r="G147" s="165"/>
      <c r="H147" s="165"/>
      <c r="I147" s="165"/>
      <c r="J147" s="165"/>
      <c r="K147" s="165"/>
      <c r="L147" s="165"/>
      <c r="M147" s="165"/>
      <c r="N147" s="165"/>
      <c r="O147" s="165"/>
      <c r="P147" s="165"/>
      <c r="Q147" s="165"/>
      <c r="R147" s="165"/>
      <c r="S147" s="165"/>
      <c r="T147" s="165"/>
      <c r="U147" s="206"/>
      <c r="V147" s="206"/>
      <c r="W147" s="206"/>
      <c r="X147" s="206"/>
      <c r="Y147" s="206"/>
    </row>
    <row r="148" spans="1:25" x14ac:dyDescent="0.2">
      <c r="A148" s="204" t="s">
        <v>2319</v>
      </c>
      <c r="B148" s="205"/>
      <c r="C148" s="167"/>
      <c r="D148" s="165"/>
      <c r="E148" s="165"/>
      <c r="F148" s="165"/>
      <c r="G148" s="165"/>
      <c r="H148" s="165"/>
      <c r="I148" s="165"/>
      <c r="J148" s="165"/>
      <c r="K148" s="165"/>
      <c r="L148" s="165"/>
      <c r="M148" s="165"/>
      <c r="N148" s="165"/>
      <c r="O148" s="165"/>
      <c r="P148" s="165"/>
      <c r="Q148" s="165"/>
      <c r="R148" s="165"/>
      <c r="S148" s="165"/>
      <c r="T148" s="165"/>
      <c r="U148" s="206"/>
      <c r="V148" s="206"/>
      <c r="W148" s="206"/>
      <c r="X148" s="206"/>
      <c r="Y148" s="206"/>
    </row>
    <row r="149" spans="1:25" x14ac:dyDescent="0.2">
      <c r="A149" s="204"/>
      <c r="B149" s="205"/>
      <c r="C149" s="167"/>
      <c r="D149" s="165"/>
      <c r="E149" s="165"/>
      <c r="F149" s="165"/>
      <c r="G149" s="165"/>
      <c r="H149" s="165"/>
      <c r="I149" s="165"/>
      <c r="J149" s="165"/>
      <c r="K149" s="165"/>
      <c r="L149" s="165"/>
      <c r="M149" s="165"/>
      <c r="N149" s="165"/>
      <c r="O149" s="165"/>
      <c r="P149" s="165"/>
      <c r="Q149" s="165"/>
      <c r="R149" s="165"/>
      <c r="S149" s="165"/>
      <c r="T149" s="165"/>
      <c r="U149" s="206"/>
      <c r="V149" s="206"/>
      <c r="W149" s="206"/>
      <c r="X149" s="206"/>
      <c r="Y149" s="206"/>
    </row>
    <row r="150" spans="1:25" x14ac:dyDescent="0.2">
      <c r="A150" s="257" t="s">
        <v>2320</v>
      </c>
      <c r="B150" s="258">
        <v>309</v>
      </c>
      <c r="C150" s="167"/>
      <c r="D150" s="165"/>
      <c r="E150" s="165"/>
      <c r="F150" s="165"/>
      <c r="G150" s="165"/>
      <c r="H150" s="165"/>
      <c r="I150" s="165"/>
      <c r="J150" s="165"/>
      <c r="K150" s="165"/>
      <c r="L150" s="165"/>
      <c r="M150" s="165"/>
      <c r="N150" s="165"/>
      <c r="O150" s="165"/>
      <c r="P150" s="165"/>
      <c r="Q150" s="165"/>
      <c r="R150" s="165"/>
      <c r="S150" s="165"/>
      <c r="T150" s="165"/>
      <c r="U150" s="206"/>
      <c r="V150" s="206"/>
      <c r="W150" s="206"/>
      <c r="X150" s="206"/>
      <c r="Y150" s="206"/>
    </row>
    <row r="151" spans="1:25" ht="51" x14ac:dyDescent="0.2">
      <c r="A151" s="267" t="s">
        <v>2321</v>
      </c>
      <c r="B151" s="268">
        <v>162</v>
      </c>
      <c r="C151" s="167"/>
      <c r="D151" s="165"/>
      <c r="E151" s="165"/>
      <c r="F151" s="165"/>
      <c r="G151" s="165"/>
      <c r="H151" s="165"/>
      <c r="I151" s="165"/>
      <c r="J151" s="165"/>
      <c r="K151" s="165"/>
      <c r="L151" s="165"/>
      <c r="M151" s="165"/>
      <c r="N151" s="165"/>
      <c r="O151" s="165"/>
      <c r="P151" s="165"/>
      <c r="Q151" s="165"/>
      <c r="R151" s="165"/>
      <c r="S151" s="165"/>
      <c r="T151" s="165"/>
      <c r="U151" s="206"/>
      <c r="V151" s="206"/>
      <c r="W151" s="206"/>
      <c r="X151" s="206"/>
      <c r="Y151" s="206"/>
    </row>
    <row r="152" spans="1:25" ht="51" x14ac:dyDescent="0.2">
      <c r="A152" s="263" t="s">
        <v>2322</v>
      </c>
      <c r="B152" s="261">
        <v>156</v>
      </c>
      <c r="C152" s="167"/>
      <c r="D152" s="165"/>
      <c r="E152" s="165"/>
      <c r="F152" s="165"/>
      <c r="G152" s="165"/>
      <c r="H152" s="165"/>
      <c r="I152" s="165"/>
      <c r="J152" s="165"/>
      <c r="K152" s="165"/>
      <c r="L152" s="165"/>
      <c r="M152" s="165"/>
      <c r="N152" s="165"/>
      <c r="O152" s="165"/>
      <c r="P152" s="165"/>
      <c r="Q152" s="165"/>
      <c r="R152" s="165"/>
      <c r="S152" s="165"/>
      <c r="T152" s="165"/>
      <c r="U152" s="206"/>
      <c r="V152" s="206"/>
      <c r="W152" s="206"/>
      <c r="X152" s="206"/>
      <c r="Y152" s="206"/>
    </row>
    <row r="153" spans="1:25" x14ac:dyDescent="0.2">
      <c r="A153" s="204"/>
      <c r="B153" s="205"/>
      <c r="C153" s="167"/>
      <c r="D153" s="165"/>
      <c r="E153" s="165"/>
      <c r="F153" s="165"/>
      <c r="G153" s="165"/>
      <c r="H153" s="165"/>
      <c r="I153" s="165"/>
      <c r="J153" s="165"/>
      <c r="K153" s="165"/>
      <c r="L153" s="165"/>
      <c r="M153" s="165"/>
      <c r="N153" s="165"/>
      <c r="O153" s="165"/>
      <c r="P153" s="165"/>
      <c r="Q153" s="165"/>
      <c r="R153" s="165"/>
      <c r="S153" s="165"/>
      <c r="T153" s="165"/>
      <c r="U153" s="206"/>
      <c r="V153" s="206"/>
      <c r="W153" s="206"/>
      <c r="X153" s="206"/>
      <c r="Y153" s="206"/>
    </row>
    <row r="154" spans="1:25" x14ac:dyDescent="0.2">
      <c r="A154" s="204" t="s">
        <v>2323</v>
      </c>
      <c r="B154" s="205"/>
      <c r="C154" s="167"/>
      <c r="D154" s="165"/>
      <c r="E154" s="165"/>
      <c r="F154" s="165"/>
      <c r="G154" s="165"/>
      <c r="H154" s="165"/>
      <c r="I154" s="165"/>
      <c r="J154" s="165"/>
      <c r="K154" s="165"/>
      <c r="L154" s="165"/>
      <c r="M154" s="165"/>
      <c r="N154" s="165"/>
      <c r="O154" s="165"/>
      <c r="P154" s="165"/>
      <c r="Q154" s="165"/>
      <c r="R154" s="165"/>
      <c r="S154" s="165"/>
      <c r="T154" s="165"/>
      <c r="U154" s="206"/>
      <c r="V154" s="206"/>
      <c r="W154" s="206"/>
      <c r="X154" s="206"/>
      <c r="Y154" s="206"/>
    </row>
    <row r="155" spans="1:25" x14ac:dyDescent="0.2">
      <c r="A155" s="204" t="s">
        <v>2324</v>
      </c>
      <c r="B155" s="205"/>
      <c r="C155" s="167"/>
      <c r="D155" s="165"/>
      <c r="E155" s="165"/>
      <c r="F155" s="165"/>
      <c r="G155" s="165"/>
      <c r="H155" s="165"/>
      <c r="I155" s="165"/>
      <c r="J155" s="165"/>
      <c r="K155" s="165"/>
      <c r="L155" s="165"/>
      <c r="M155" s="165"/>
      <c r="N155" s="165"/>
      <c r="O155" s="165"/>
      <c r="P155" s="165"/>
      <c r="Q155" s="165"/>
      <c r="R155" s="165"/>
      <c r="S155" s="165"/>
      <c r="T155" s="165"/>
      <c r="U155" s="206"/>
      <c r="V155" s="206"/>
      <c r="W155" s="206"/>
      <c r="X155" s="206"/>
      <c r="Y155" s="206"/>
    </row>
    <row r="156" spans="1:25" x14ac:dyDescent="0.2">
      <c r="A156" s="204" t="s">
        <v>2325</v>
      </c>
      <c r="B156" s="205"/>
      <c r="C156" s="167"/>
      <c r="D156" s="165"/>
      <c r="E156" s="165"/>
      <c r="F156" s="165"/>
      <c r="G156" s="165"/>
      <c r="H156" s="165"/>
      <c r="I156" s="165"/>
      <c r="J156" s="165"/>
      <c r="K156" s="165"/>
      <c r="L156" s="165"/>
      <c r="M156" s="165"/>
      <c r="N156" s="165"/>
      <c r="O156" s="165"/>
      <c r="P156" s="165"/>
      <c r="Q156" s="165"/>
      <c r="R156" s="165"/>
      <c r="S156" s="165"/>
      <c r="T156" s="165"/>
      <c r="U156" s="206"/>
      <c r="V156" s="206"/>
      <c r="W156" s="206"/>
      <c r="X156" s="206"/>
      <c r="Y156" s="206"/>
    </row>
    <row r="157" spans="1:25" x14ac:dyDescent="0.2">
      <c r="A157" s="204" t="s">
        <v>2326</v>
      </c>
      <c r="B157" s="205"/>
      <c r="C157" s="167"/>
      <c r="D157" s="165"/>
      <c r="E157" s="165"/>
      <c r="F157" s="165"/>
      <c r="G157" s="165"/>
      <c r="H157" s="165"/>
      <c r="I157" s="165"/>
      <c r="J157" s="165"/>
      <c r="K157" s="165"/>
      <c r="L157" s="165"/>
      <c r="M157" s="165"/>
      <c r="N157" s="165"/>
      <c r="O157" s="165"/>
      <c r="P157" s="165"/>
      <c r="Q157" s="165"/>
      <c r="R157" s="165"/>
      <c r="S157" s="165"/>
      <c r="T157" s="165"/>
      <c r="U157" s="206"/>
      <c r="V157" s="206"/>
      <c r="W157" s="206"/>
      <c r="X157" s="206"/>
      <c r="Y157" s="206"/>
    </row>
    <row r="158" spans="1:25" x14ac:dyDescent="0.2">
      <c r="A158" s="204" t="s">
        <v>2327</v>
      </c>
      <c r="B158" s="205"/>
      <c r="C158" s="167"/>
      <c r="D158" s="165"/>
      <c r="E158" s="165"/>
      <c r="F158" s="165"/>
      <c r="G158" s="165"/>
      <c r="H158" s="165"/>
      <c r="I158" s="165"/>
      <c r="J158" s="165"/>
      <c r="K158" s="165"/>
      <c r="L158" s="165"/>
      <c r="M158" s="165"/>
      <c r="N158" s="165"/>
      <c r="O158" s="165"/>
      <c r="P158" s="165"/>
      <c r="Q158" s="165"/>
      <c r="R158" s="165"/>
      <c r="S158" s="165"/>
      <c r="T158" s="165"/>
      <c r="U158" s="206"/>
      <c r="V158" s="206"/>
      <c r="W158" s="206"/>
      <c r="X158" s="206"/>
      <c r="Y158" s="206"/>
    </row>
    <row r="159" spans="1:25" x14ac:dyDescent="0.2">
      <c r="A159" s="208" t="s">
        <v>2318</v>
      </c>
      <c r="B159" s="205"/>
      <c r="C159" s="167"/>
      <c r="D159" s="165"/>
      <c r="E159" s="165"/>
      <c r="F159" s="165"/>
      <c r="G159" s="165"/>
      <c r="H159" s="165"/>
      <c r="I159" s="165"/>
      <c r="J159" s="165"/>
      <c r="K159" s="165"/>
      <c r="L159" s="165"/>
      <c r="M159" s="165"/>
      <c r="N159" s="165"/>
      <c r="O159" s="165"/>
      <c r="P159" s="165"/>
      <c r="Q159" s="165"/>
      <c r="R159" s="165"/>
      <c r="S159" s="165"/>
      <c r="T159" s="165"/>
      <c r="U159" s="206"/>
      <c r="V159" s="206"/>
      <c r="W159" s="206"/>
      <c r="X159" s="206"/>
      <c r="Y159" s="206"/>
    </row>
    <row r="160" spans="1:25" x14ac:dyDescent="0.2">
      <c r="A160" s="204" t="s">
        <v>2328</v>
      </c>
      <c r="B160" s="205"/>
      <c r="C160" s="167"/>
      <c r="D160" s="165"/>
      <c r="E160" s="165"/>
      <c r="F160" s="165"/>
      <c r="G160" s="165"/>
      <c r="H160" s="165"/>
      <c r="I160" s="165"/>
      <c r="J160" s="165"/>
      <c r="K160" s="165"/>
      <c r="L160" s="165"/>
      <c r="M160" s="165"/>
      <c r="N160" s="165"/>
      <c r="O160" s="165"/>
      <c r="P160" s="165"/>
      <c r="Q160" s="165"/>
      <c r="R160" s="165"/>
      <c r="S160" s="165"/>
      <c r="T160" s="165"/>
      <c r="U160" s="206"/>
      <c r="V160" s="206"/>
      <c r="W160" s="206"/>
      <c r="X160" s="206"/>
      <c r="Y160" s="206"/>
    </row>
    <row r="161" spans="1:25" x14ac:dyDescent="0.2">
      <c r="A161" s="204" t="s">
        <v>2329</v>
      </c>
      <c r="B161" s="205"/>
      <c r="C161" s="167"/>
      <c r="D161" s="165"/>
      <c r="E161" s="165"/>
      <c r="F161" s="165"/>
      <c r="G161" s="165"/>
      <c r="H161" s="165"/>
      <c r="I161" s="165"/>
      <c r="J161" s="165"/>
      <c r="K161" s="165"/>
      <c r="L161" s="165"/>
      <c r="M161" s="165"/>
      <c r="N161" s="165"/>
      <c r="O161" s="165"/>
      <c r="P161" s="165"/>
      <c r="Q161" s="165"/>
      <c r="R161" s="165"/>
      <c r="S161" s="165"/>
      <c r="T161" s="165"/>
      <c r="U161" s="206"/>
      <c r="V161" s="206"/>
      <c r="W161" s="206"/>
      <c r="X161" s="206"/>
      <c r="Y161" s="206"/>
    </row>
    <row r="162" spans="1:25" x14ac:dyDescent="0.2">
      <c r="A162" s="204" t="s">
        <v>2330</v>
      </c>
      <c r="B162" s="205"/>
      <c r="C162" s="167"/>
      <c r="D162" s="165"/>
      <c r="E162" s="165"/>
      <c r="F162" s="165"/>
      <c r="G162" s="165"/>
      <c r="H162" s="165"/>
      <c r="I162" s="165"/>
      <c r="J162" s="165"/>
      <c r="K162" s="165"/>
      <c r="L162" s="165"/>
      <c r="M162" s="165"/>
      <c r="N162" s="165"/>
      <c r="O162" s="165"/>
      <c r="P162" s="165"/>
      <c r="Q162" s="165"/>
      <c r="R162" s="165"/>
      <c r="S162" s="165"/>
      <c r="T162" s="165"/>
      <c r="U162" s="206"/>
      <c r="V162" s="206"/>
      <c r="W162" s="206"/>
      <c r="X162" s="206"/>
      <c r="Y162" s="206"/>
    </row>
    <row r="163" spans="1:25" x14ac:dyDescent="0.2">
      <c r="A163" s="204" t="s">
        <v>2331</v>
      </c>
      <c r="B163" s="205"/>
      <c r="C163" s="167"/>
      <c r="D163" s="165"/>
      <c r="E163" s="165"/>
      <c r="F163" s="165"/>
      <c r="G163" s="165"/>
      <c r="H163" s="165"/>
      <c r="I163" s="165"/>
      <c r="J163" s="165"/>
      <c r="K163" s="165"/>
      <c r="L163" s="165"/>
      <c r="M163" s="165"/>
      <c r="N163" s="165"/>
      <c r="O163" s="165"/>
      <c r="P163" s="165"/>
      <c r="Q163" s="165"/>
      <c r="R163" s="165"/>
      <c r="S163" s="165"/>
      <c r="T163" s="165"/>
      <c r="U163" s="206"/>
      <c r="V163" s="206"/>
      <c r="W163" s="206"/>
      <c r="X163" s="206"/>
      <c r="Y163" s="206"/>
    </row>
    <row r="164" spans="1:25" x14ac:dyDescent="0.2">
      <c r="A164" s="208" t="s">
        <v>2318</v>
      </c>
      <c r="B164" s="205"/>
      <c r="C164" s="167"/>
      <c r="D164" s="165"/>
      <c r="E164" s="165"/>
      <c r="F164" s="165"/>
      <c r="G164" s="165"/>
      <c r="H164" s="165"/>
      <c r="I164" s="165"/>
      <c r="J164" s="165"/>
      <c r="K164" s="165"/>
      <c r="L164" s="165"/>
      <c r="M164" s="165"/>
      <c r="N164" s="165"/>
      <c r="O164" s="165"/>
      <c r="P164" s="165"/>
      <c r="Q164" s="165"/>
      <c r="R164" s="165"/>
      <c r="S164" s="165"/>
      <c r="T164" s="165"/>
      <c r="U164" s="206"/>
      <c r="V164" s="206"/>
      <c r="W164" s="206"/>
      <c r="X164" s="206"/>
      <c r="Y164" s="206"/>
    </row>
    <row r="165" spans="1:25" x14ac:dyDescent="0.2">
      <c r="A165" s="204" t="s">
        <v>2332</v>
      </c>
      <c r="B165" s="205"/>
      <c r="C165" s="167"/>
      <c r="D165" s="165"/>
      <c r="E165" s="165"/>
      <c r="F165" s="165"/>
      <c r="G165" s="165"/>
      <c r="H165" s="165"/>
      <c r="I165" s="165"/>
      <c r="J165" s="165"/>
      <c r="K165" s="165"/>
      <c r="L165" s="165"/>
      <c r="M165" s="165"/>
      <c r="N165" s="165"/>
      <c r="O165" s="165"/>
      <c r="P165" s="165"/>
      <c r="Q165" s="165"/>
      <c r="R165" s="165"/>
      <c r="S165" s="165"/>
      <c r="T165" s="165"/>
      <c r="U165" s="206"/>
      <c r="V165" s="206"/>
      <c r="W165" s="206"/>
      <c r="X165" s="206"/>
      <c r="Y165" s="206"/>
    </row>
    <row r="166" spans="1:25" x14ac:dyDescent="0.2">
      <c r="A166" s="208" t="s">
        <v>2318</v>
      </c>
      <c r="B166" s="205"/>
      <c r="C166" s="167"/>
      <c r="D166" s="165"/>
      <c r="E166" s="165"/>
      <c r="F166" s="165"/>
      <c r="G166" s="165"/>
      <c r="H166" s="165"/>
      <c r="I166" s="165"/>
      <c r="J166" s="165"/>
      <c r="K166" s="165"/>
      <c r="L166" s="165"/>
      <c r="M166" s="165"/>
      <c r="N166" s="165"/>
      <c r="O166" s="165"/>
      <c r="P166" s="165"/>
      <c r="Q166" s="165"/>
      <c r="R166" s="165"/>
      <c r="S166" s="165"/>
      <c r="T166" s="165"/>
      <c r="U166" s="206"/>
      <c r="V166" s="206"/>
      <c r="W166" s="206"/>
      <c r="X166" s="206"/>
      <c r="Y166" s="206"/>
    </row>
    <row r="167" spans="1:25" x14ac:dyDescent="0.2">
      <c r="A167" s="204" t="s">
        <v>2333</v>
      </c>
      <c r="B167" s="205"/>
      <c r="C167" s="167"/>
      <c r="D167" s="165"/>
      <c r="E167" s="165"/>
      <c r="F167" s="165"/>
      <c r="G167" s="165"/>
      <c r="H167" s="165"/>
      <c r="I167" s="165"/>
      <c r="J167" s="165"/>
      <c r="K167" s="165"/>
      <c r="L167" s="165"/>
      <c r="M167" s="165"/>
      <c r="N167" s="165"/>
      <c r="O167" s="165"/>
      <c r="P167" s="165"/>
      <c r="Q167" s="165"/>
      <c r="R167" s="165"/>
      <c r="S167" s="165"/>
      <c r="T167" s="165"/>
      <c r="U167" s="206"/>
      <c r="V167" s="206"/>
      <c r="W167" s="206"/>
      <c r="X167" s="206"/>
      <c r="Y167" s="206"/>
    </row>
    <row r="168" spans="1:25" x14ac:dyDescent="0.2">
      <c r="A168" s="208" t="s">
        <v>2318</v>
      </c>
      <c r="B168" s="205"/>
      <c r="C168" s="167"/>
      <c r="D168" s="165"/>
      <c r="E168" s="165"/>
      <c r="F168" s="165"/>
      <c r="G168" s="165"/>
      <c r="H168" s="165"/>
      <c r="I168" s="165"/>
      <c r="J168" s="165"/>
      <c r="K168" s="165"/>
      <c r="L168" s="165"/>
      <c r="M168" s="165"/>
      <c r="N168" s="165"/>
      <c r="O168" s="165"/>
      <c r="P168" s="165"/>
      <c r="Q168" s="165"/>
      <c r="R168" s="165"/>
      <c r="S168" s="165"/>
      <c r="T168" s="165"/>
      <c r="U168" s="206"/>
      <c r="V168" s="206"/>
      <c r="W168" s="206"/>
      <c r="X168" s="206"/>
      <c r="Y168" s="206"/>
    </row>
    <row r="169" spans="1:25" x14ac:dyDescent="0.2">
      <c r="A169" s="204" t="s">
        <v>2334</v>
      </c>
      <c r="B169" s="205"/>
      <c r="C169" s="167"/>
      <c r="D169" s="165"/>
      <c r="E169" s="165"/>
      <c r="F169" s="165"/>
      <c r="G169" s="165"/>
      <c r="H169" s="165"/>
      <c r="I169" s="165"/>
      <c r="J169" s="165"/>
      <c r="K169" s="165"/>
      <c r="L169" s="165"/>
      <c r="M169" s="165"/>
      <c r="N169" s="165"/>
      <c r="O169" s="165"/>
      <c r="P169" s="165"/>
      <c r="Q169" s="165"/>
      <c r="R169" s="165"/>
      <c r="S169" s="165"/>
      <c r="T169" s="165"/>
      <c r="U169" s="206"/>
      <c r="V169" s="206"/>
      <c r="W169" s="206"/>
      <c r="X169" s="206"/>
      <c r="Y169" s="206"/>
    </row>
    <row r="170" spans="1:25" x14ac:dyDescent="0.2">
      <c r="A170" s="208" t="s">
        <v>2318</v>
      </c>
      <c r="B170" s="205"/>
      <c r="C170" s="167"/>
      <c r="D170" s="165"/>
      <c r="E170" s="165"/>
      <c r="F170" s="165"/>
      <c r="G170" s="165"/>
      <c r="H170" s="165"/>
      <c r="I170" s="165"/>
      <c r="J170" s="165"/>
      <c r="K170" s="165"/>
      <c r="L170" s="165"/>
      <c r="M170" s="165"/>
      <c r="N170" s="165"/>
      <c r="O170" s="165"/>
      <c r="P170" s="165"/>
      <c r="Q170" s="165"/>
      <c r="R170" s="165"/>
      <c r="S170" s="165"/>
      <c r="T170" s="165"/>
      <c r="U170" s="206"/>
      <c r="V170" s="206"/>
      <c r="W170" s="206"/>
      <c r="X170" s="206"/>
      <c r="Y170" s="206"/>
    </row>
    <row r="171" spans="1:25" x14ac:dyDescent="0.2">
      <c r="A171" s="208" t="s">
        <v>2335</v>
      </c>
      <c r="B171" s="205"/>
      <c r="C171" s="167"/>
      <c r="D171" s="165"/>
      <c r="E171" s="165"/>
      <c r="F171" s="165"/>
      <c r="G171" s="165"/>
      <c r="H171" s="165"/>
      <c r="I171" s="165"/>
      <c r="J171" s="165"/>
      <c r="K171" s="165"/>
      <c r="L171" s="165"/>
      <c r="M171" s="165"/>
      <c r="N171" s="165"/>
      <c r="O171" s="165"/>
      <c r="P171" s="165"/>
      <c r="Q171" s="165"/>
      <c r="R171" s="165"/>
      <c r="S171" s="165"/>
      <c r="T171" s="165"/>
      <c r="U171" s="206"/>
      <c r="V171" s="206"/>
      <c r="W171" s="206"/>
      <c r="X171" s="206"/>
      <c r="Y171" s="206"/>
    </row>
    <row r="172" spans="1:25" x14ac:dyDescent="0.2">
      <c r="A172" s="204" t="s">
        <v>2336</v>
      </c>
      <c r="B172" s="205"/>
      <c r="C172" s="167"/>
      <c r="D172" s="165"/>
      <c r="E172" s="165"/>
      <c r="F172" s="165"/>
      <c r="G172" s="165"/>
      <c r="H172" s="165"/>
      <c r="I172" s="165"/>
      <c r="J172" s="165"/>
      <c r="K172" s="165"/>
      <c r="L172" s="165"/>
      <c r="M172" s="165"/>
      <c r="N172" s="165"/>
      <c r="O172" s="165"/>
      <c r="P172" s="165"/>
      <c r="Q172" s="165"/>
      <c r="R172" s="165"/>
      <c r="S172" s="165"/>
      <c r="T172" s="165"/>
      <c r="U172" s="206"/>
      <c r="V172" s="206"/>
      <c r="W172" s="206"/>
      <c r="X172" s="206"/>
      <c r="Y172" s="206"/>
    </row>
    <row r="173" spans="1:25" x14ac:dyDescent="0.2">
      <c r="A173" s="204" t="s">
        <v>2337</v>
      </c>
      <c r="B173" s="205"/>
      <c r="C173" s="167"/>
      <c r="D173" s="165"/>
      <c r="E173" s="165"/>
      <c r="F173" s="165"/>
      <c r="G173" s="165"/>
      <c r="H173" s="165"/>
      <c r="I173" s="165"/>
      <c r="J173" s="165"/>
      <c r="K173" s="165"/>
      <c r="L173" s="165"/>
      <c r="M173" s="165"/>
      <c r="N173" s="165"/>
      <c r="O173" s="165"/>
      <c r="P173" s="165"/>
      <c r="Q173" s="165"/>
      <c r="R173" s="165"/>
      <c r="S173" s="165"/>
      <c r="T173" s="165"/>
      <c r="U173" s="206"/>
      <c r="V173" s="206"/>
      <c r="W173" s="206"/>
      <c r="X173" s="206"/>
      <c r="Y173" s="206"/>
    </row>
    <row r="174" spans="1:25" x14ac:dyDescent="0.2">
      <c r="A174" s="208" t="s">
        <v>2318</v>
      </c>
      <c r="B174" s="205"/>
      <c r="C174" s="167"/>
      <c r="D174" s="165"/>
      <c r="E174" s="165"/>
      <c r="F174" s="165"/>
      <c r="G174" s="165"/>
      <c r="H174" s="165"/>
      <c r="I174" s="165"/>
      <c r="J174" s="165"/>
      <c r="K174" s="165"/>
      <c r="L174" s="165"/>
      <c r="M174" s="165"/>
      <c r="N174" s="165"/>
      <c r="O174" s="165"/>
      <c r="P174" s="165"/>
      <c r="Q174" s="165"/>
      <c r="R174" s="165"/>
      <c r="S174" s="165"/>
      <c r="T174" s="165"/>
      <c r="U174" s="206"/>
      <c r="V174" s="206"/>
      <c r="W174" s="206"/>
      <c r="X174" s="206"/>
      <c r="Y174" s="206"/>
    </row>
    <row r="175" spans="1:25" x14ac:dyDescent="0.2">
      <c r="A175" s="204" t="s">
        <v>2338</v>
      </c>
      <c r="B175" s="205"/>
      <c r="C175" s="167"/>
      <c r="D175" s="165"/>
      <c r="E175" s="165"/>
      <c r="F175" s="165"/>
      <c r="G175" s="165"/>
      <c r="H175" s="165"/>
      <c r="I175" s="165"/>
      <c r="J175" s="165"/>
      <c r="K175" s="165"/>
      <c r="L175" s="165"/>
      <c r="M175" s="165"/>
      <c r="N175" s="165"/>
      <c r="O175" s="165"/>
      <c r="P175" s="165"/>
      <c r="Q175" s="165"/>
      <c r="R175" s="165"/>
      <c r="S175" s="165"/>
      <c r="T175" s="165"/>
      <c r="U175" s="206"/>
      <c r="V175" s="206"/>
      <c r="W175" s="206"/>
      <c r="X175" s="206"/>
      <c r="Y175" s="206"/>
    </row>
    <row r="176" spans="1:25" ht="13.5" thickBot="1" x14ac:dyDescent="0.25">
      <c r="A176" s="210" t="s">
        <v>2339</v>
      </c>
      <c r="B176" s="211"/>
      <c r="C176" s="212"/>
      <c r="D176" s="213"/>
      <c r="E176" s="213"/>
      <c r="F176" s="213"/>
      <c r="G176" s="213"/>
      <c r="H176" s="213"/>
      <c r="I176" s="213"/>
      <c r="J176" s="213"/>
      <c r="K176" s="213"/>
      <c r="L176" s="213"/>
      <c r="M176" s="213"/>
      <c r="N176" s="213"/>
      <c r="O176" s="213"/>
      <c r="P176" s="213"/>
      <c r="Q176" s="213"/>
      <c r="R176" s="213"/>
      <c r="S176" s="213"/>
      <c r="T176" s="213"/>
      <c r="U176" s="214"/>
      <c r="V176" s="214"/>
      <c r="W176" s="214"/>
      <c r="X176" s="214"/>
      <c r="Y176" s="214"/>
    </row>
  </sheetData>
  <sheetProtection formatCells="0" formatColumns="0" formatRows="0" insertColumns="0" insertRows="0" insertHyperlinks="0" deleteColumns="0" deleteRows="0" sort="0" autoFilter="0" pivotTables="0"/>
  <mergeCells count="21">
    <mergeCell ref="A101:B101"/>
    <mergeCell ref="A116:B116"/>
    <mergeCell ref="A121:B121"/>
    <mergeCell ref="A60:A61"/>
    <mergeCell ref="A63:A64"/>
    <mergeCell ref="A66:A67"/>
    <mergeCell ref="B69:V69"/>
    <mergeCell ref="A51:A52"/>
    <mergeCell ref="A54:A55"/>
    <mergeCell ref="A57:A58"/>
    <mergeCell ref="A35:A38"/>
    <mergeCell ref="A1:V1"/>
    <mergeCell ref="A2:V2"/>
    <mergeCell ref="A20:A33"/>
    <mergeCell ref="A40:A42"/>
    <mergeCell ref="A44:A49"/>
    <mergeCell ref="A4:V4"/>
    <mergeCell ref="A5:V5"/>
    <mergeCell ref="A6:V6"/>
    <mergeCell ref="A7:V7"/>
    <mergeCell ref="A11:A18"/>
  </mergeCells>
  <hyperlinks>
    <hyperlink ref="A174" r:id="rId1" location="bf191eff7ea6cf740b888e36e65fb3384c2nf9" display="../../../Victor Rojas/AppData/Roaming/Downloads/document.legis%3ffn=content&amp;amp;docid=legcol&amp;amp;bookmark=bf191eff7ea6cf740b888e36e65fb3384c2nf9&amp;amp;viewid=STD-PC - bf191eff7ea6cf740b888e36e65fb3384c2nf9"/>
    <hyperlink ref="A171" r:id="rId2" location="bf1887dfd3816a94e05bd0071df8c2e6284nf9" display="../../../Victor Rojas/AppData/Roaming/Downloads/document.legis%3ffn=content&amp;amp;docid=legcol&amp;amp;bookmark=bf1887dfd3816a94e05bd0071df8c2e6284nf9&amp;amp;viewid=STD-PC - bf1887dfd3816a94e05bd0071df8c2e6284nf9"/>
    <hyperlink ref="A170" r:id="rId3" location="bf191eff7ea6cf740b888e36e65fb3384c2nf9" display="../../../Victor Rojas/AppData/Roaming/Downloads/document.legis%3ffn=content&amp;amp;docid=legcol&amp;amp;bookmark=bf191eff7ea6cf740b888e36e65fb3384c2nf9&amp;amp;viewid=STD-PC - bf191eff7ea6cf740b888e36e65fb3384c2nf9"/>
    <hyperlink ref="A168" r:id="rId4" location="bf191eff7ea6cf740b888e36e65fb3384c2nf9" display="../../../Victor Rojas/AppData/Roaming/Downloads/document.legis%3ffn=content&amp;amp;docid=legcol&amp;amp;bookmark=bf191eff7ea6cf740b888e36e65fb3384c2nf9&amp;amp;viewid=STD-PC - bf191eff7ea6cf740b888e36e65fb3384c2nf9"/>
    <hyperlink ref="A166" r:id="rId5" location="bf191eff7ea6cf740b888e36e65fb3384c2nf9" display="../../../Victor Rojas/AppData/Roaming/Downloads/document.legis%3ffn=content&amp;amp;docid=legcol&amp;amp;bookmark=bf191eff7ea6cf740b888e36e65fb3384c2nf9&amp;amp;viewid=STD-PC - bf191eff7ea6cf740b888e36e65fb3384c2nf9"/>
    <hyperlink ref="A164" r:id="rId6" location="bf191eff7ea6cf740b888e36e65fb3384c2nf9" display="../../../Victor Rojas/AppData/Roaming/Downloads/document.legis%3ffn=content&amp;amp;docid=legcol&amp;amp;bookmark=bf191eff7ea6cf740b888e36e65fb3384c2nf9&amp;amp;viewid=STD-PC - bf191eff7ea6cf740b888e36e65fb3384c2nf9"/>
    <hyperlink ref="A159" r:id="rId7" location="bf191eff7ea6cf740b888e36e65fb3384c2nf9" display="../../../Victor Rojas/AppData/Roaming/Downloads/document.legis%3ffn=content&amp;amp;docid=legcol&amp;amp;bookmark=bf191eff7ea6cf740b888e36e65fb3384c2nf9&amp;amp;viewid=STD-PC - bf191eff7ea6cf740b888e36e65fb3384c2nf9"/>
    <hyperlink ref="A147" r:id="rId8" location="bf191eff7ea6cf740b888e36e65fb3384c2nf9" display="../../../Victor Rojas/AppData/Roaming/Downloads/document.legis%3ffn=content&amp;amp;docid=legcol&amp;amp;bookmark=bf191eff7ea6cf740b888e36e65fb3384c2nf9&amp;amp;viewid=STD-PC - bf191eff7ea6cf740b888e36e65fb3384c2nf9"/>
    <hyperlink ref="A81" r:id="rId9" location="bf191eff7ea6cf740b888e36e65fb3384c2nf9" display="../../../Victor Rojas/AppData/Roaming/Downloads/document.legis%3ffn=content&amp;amp;docid=legcol&amp;amp;bookmark=bf191eff7ea6cf740b888e36e65fb3384c2nf9&amp;amp;viewid=STD-PC - bf191eff7ea6cf740b888e36e65fb3384c2nf9"/>
  </hyperlinks>
  <pageMargins left="0.75" right="0.75" top="1" bottom="1" header="0" footer="0"/>
  <pageSetup scale="17" orientation="landscape" r:id="rId10"/>
  <headerFooter alignWithMargins="0"/>
  <drawing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16</vt:i4>
      </vt:variant>
    </vt:vector>
  </HeadingPairs>
  <TitlesOfParts>
    <vt:vector size="29" baseType="lpstr">
      <vt:lpstr>LISTADO DE UNITARIOS</vt:lpstr>
      <vt:lpstr>EDIFICACION</vt:lpstr>
      <vt:lpstr>URBANISMO</vt:lpstr>
      <vt:lpstr>REDES ALCANTARILLADO</vt:lpstr>
      <vt:lpstr>VIAS RURALES</vt:lpstr>
      <vt:lpstr>BASICOS</vt:lpstr>
      <vt:lpstr>INSUMOS</vt:lpstr>
      <vt:lpstr>VALOR CUADRILLAS MO</vt:lpstr>
      <vt:lpstr>CONCRETO PREMEZCLADO</vt:lpstr>
      <vt:lpstr>TABLAS</vt:lpstr>
      <vt:lpstr>IPC</vt:lpstr>
      <vt:lpstr>FACTOR MULTIPLICADOR</vt:lpstr>
      <vt:lpstr>RES 747 TARIFAS PROF.</vt:lpstr>
      <vt:lpstr>BASICOS!Área_de_impresión</vt:lpstr>
      <vt:lpstr>'CONCRETO PREMEZCLADO'!Área_de_impresión</vt:lpstr>
      <vt:lpstr>EDIFICACION!Área_de_impresión</vt:lpstr>
      <vt:lpstr>'FACTOR MULTIPLICADOR'!Área_de_impresión</vt:lpstr>
      <vt:lpstr>INSUMOS!Área_de_impresión</vt:lpstr>
      <vt:lpstr>IPC!Área_de_impresión</vt:lpstr>
      <vt:lpstr>'LISTADO DE UNITARIOS'!Área_de_impresión</vt:lpstr>
      <vt:lpstr>'RES 747 TARIFAS PROF.'!Área_de_impresión</vt:lpstr>
      <vt:lpstr>TABLAS!Área_de_impresión</vt:lpstr>
      <vt:lpstr>'VALOR CUADRILLAS MO'!Área_de_impresión</vt:lpstr>
      <vt:lpstr>BASICOS!Títulos_a_imprimir</vt:lpstr>
      <vt:lpstr>EDIFICACION!Títulos_a_imprimir</vt:lpstr>
      <vt:lpstr>INSUMOS!Títulos_a_imprimir</vt:lpstr>
      <vt:lpstr>IPC!Títulos_a_imprimir</vt:lpstr>
      <vt:lpstr>'LISTADO DE UNITARIOS'!Títulos_a_imprimir</vt:lpstr>
      <vt:lpstr>'VALOR CUADRILLAS MO'!Títulos_a_imprimir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dc:creator>
  <cp:lastModifiedBy>William Rincon</cp:lastModifiedBy>
  <cp:lastPrinted>2020-04-24T17:28:57Z</cp:lastPrinted>
  <dcterms:created xsi:type="dcterms:W3CDTF">2006-05-16T01:21:22Z</dcterms:created>
  <dcterms:modified xsi:type="dcterms:W3CDTF">2021-09-24T04:23:22Z</dcterms:modified>
</cp:coreProperties>
</file>